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pivotTables/pivotTable109.xml" ContentType="application/vnd.openxmlformats-officedocument.spreadsheetml.pivotTable+xml"/>
  <Override PartName="/xl/pivotTables/pivotTable110.xml" ContentType="application/vnd.openxmlformats-officedocument.spreadsheetml.pivotTable+xml"/>
  <Override PartName="/xl/pivotTables/pivotTable111.xml" ContentType="application/vnd.openxmlformats-officedocument.spreadsheetml.pivotTable+xml"/>
  <Override PartName="/xl/pivotTables/pivotTable112.xml" ContentType="application/vnd.openxmlformats-officedocument.spreadsheetml.pivotTable+xml"/>
  <Override PartName="/xl/pivotTables/pivotTable113.xml" ContentType="application/vnd.openxmlformats-officedocument.spreadsheetml.pivotTable+xml"/>
  <Override PartName="/xl/pivotTables/pivotTable11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Google Drive\PhD\2.Analysis\1.Quantitative synthesis\5. Data Analysis\Paper 1 - meta-averages\V3\BE-TU-Meta-analysis\"/>
    </mc:Choice>
  </mc:AlternateContent>
  <xr:revisionPtr revIDLastSave="0" documentId="13_ncr:1_{F9C9E63F-89A4-48B5-86F8-F908D0BD5EC9}" xr6:coauthVersionLast="44" xr6:coauthVersionMax="44" xr10:uidLastSave="{00000000-0000-0000-0000-000000000000}"/>
  <bookViews>
    <workbookView xWindow="28680" yWindow="-120" windowWidth="29040" windowHeight="15840" activeTab="7" xr2:uid="{D6F88465-1FFE-4AA0-B9AB-CC6DB10AAC67}"/>
  </bookViews>
  <sheets>
    <sheet name="Content" sheetId="3" r:id="rId1"/>
    <sheet name="Overview" sheetId="2" r:id="rId2"/>
    <sheet name="Database- RE" sheetId="4" r:id="rId3"/>
    <sheet name="2 - Outliers" sheetId="5" r:id="rId4"/>
    <sheet name="3 -Impute_SE" sheetId="6" r:id="rId5"/>
    <sheet name="5_Weighting REM" sheetId="20" r:id="rId6"/>
    <sheet name="8 Meta-averages - REM" sheetId="22" r:id="rId7"/>
    <sheet name="T-tests" sheetId="23" r:id="rId8"/>
    <sheet name="9.1 Meta-Averages_t-test" sheetId="18" r:id="rId9"/>
    <sheet name="9.3 time period t-test" sheetId="15" r:id="rId10"/>
    <sheet name="9.5 SS_t-test" sheetId="11" r:id="rId11"/>
    <sheet name="9.6 RA t-test" sheetId="19" r:id="rId12"/>
    <sheet name="Geographic coverage" sheetId="13" r:id="rId13"/>
    <sheet name="Database - FE" sheetId="21" r:id="rId14"/>
    <sheet name="5_Weighting - FEM" sheetId="7" r:id="rId15"/>
    <sheet name="8 Meta-averages - FEM" sheetId="8" r:id="rId16"/>
  </sheets>
  <definedNames>
    <definedName name="_xlnm._FilterDatabase" localSheetId="13" hidden="1">'Database - FE'!$A$1:$BF$506</definedName>
    <definedName name="_xlnm._FilterDatabase" localSheetId="2" hidden="1">'Database- RE'!$A$1:$BL$506</definedName>
    <definedName name="solver_eng" localSheetId="8" hidden="1">1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neg" localSheetId="8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um" localSheetId="8" hidden="1">0</definedName>
    <definedName name="solver_num" localSheetId="9" hidden="1">0</definedName>
    <definedName name="solver_num" localSheetId="10" hidden="1">0</definedName>
    <definedName name="solver_num" localSheetId="11" hidden="1">0</definedName>
    <definedName name="solver_opt" localSheetId="8" hidden="1">'9.1 Meta-Averages_t-test'!$AN$26</definedName>
    <definedName name="solver_opt" localSheetId="9" hidden="1">'9.3 time period t-test'!$AQ$27</definedName>
    <definedName name="solver_opt" localSheetId="10" hidden="1">'9.5 SS_t-test'!$AQ$27</definedName>
    <definedName name="solver_opt" localSheetId="11" hidden="1">'9.6 RA t-test'!$AQ$27</definedName>
    <definedName name="solver_typ" localSheetId="8" hidden="1">1</definedName>
    <definedName name="solver_typ" localSheetId="9" hidden="1">1</definedName>
    <definedName name="solver_typ" localSheetId="10" hidden="1">1</definedName>
    <definedName name="solver_typ" localSheetId="11" hidden="1">1</definedName>
    <definedName name="solver_val" localSheetId="8" hidden="1">0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er" localSheetId="8" hidden="1">3</definedName>
    <definedName name="solver_ver" localSheetId="9" hidden="1">3</definedName>
    <definedName name="solver_ver" localSheetId="10" hidden="1">3</definedName>
    <definedName name="solver_ver" localSheetId="11" hidden="1">3</definedName>
  </definedNames>
  <calcPr calcId="191029"/>
  <pivotCaches>
    <pivotCache cacheId="0" r:id="rId17"/>
    <pivotCache cacheId="222" r:id="rId18"/>
    <pivotCache cacheId="268" r:id="rId19"/>
    <pivotCache cacheId="319" r:id="rId20"/>
    <pivotCache cacheId="536" r:id="rId21"/>
    <pivotCache cacheId="542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23" i="23" l="1"/>
  <c r="AH22" i="23"/>
  <c r="I183" i="4"/>
  <c r="AZ23" i="23"/>
  <c r="AZ24" i="23"/>
  <c r="AZ25" i="23"/>
  <c r="AZ26" i="23"/>
  <c r="AZ27" i="23"/>
  <c r="AZ28" i="23"/>
  <c r="AZ29" i="23"/>
  <c r="AZ30" i="23"/>
  <c r="AZ31" i="23"/>
  <c r="AZ32" i="23"/>
  <c r="AZ33" i="23"/>
  <c r="AZ22" i="23"/>
  <c r="AY22" i="23"/>
  <c r="AZ7" i="23"/>
  <c r="AZ8" i="23"/>
  <c r="AZ9" i="23"/>
  <c r="AZ10" i="23"/>
  <c r="AZ11" i="23"/>
  <c r="AZ12" i="23"/>
  <c r="AZ13" i="23"/>
  <c r="AZ14" i="23"/>
  <c r="AZ15" i="23"/>
  <c r="AZ16" i="23"/>
  <c r="AZ17" i="23"/>
  <c r="AZ6" i="23"/>
  <c r="AY6" i="23"/>
  <c r="AN23" i="23"/>
  <c r="AN24" i="23"/>
  <c r="AN25" i="23"/>
  <c r="AN26" i="23"/>
  <c r="AN27" i="23"/>
  <c r="AN28" i="23"/>
  <c r="AN29" i="23"/>
  <c r="AN30" i="23"/>
  <c r="AN31" i="23"/>
  <c r="AN32" i="23"/>
  <c r="AN22" i="23"/>
  <c r="AM22" i="23"/>
  <c r="AN7" i="23"/>
  <c r="AN8" i="23"/>
  <c r="AN9" i="23"/>
  <c r="AN10" i="23"/>
  <c r="AN11" i="23"/>
  <c r="AN12" i="23"/>
  <c r="AN13" i="23"/>
  <c r="AN14" i="23"/>
  <c r="AN15" i="23"/>
  <c r="AN16" i="23"/>
  <c r="AN17" i="23"/>
  <c r="AN6" i="23"/>
  <c r="AM6" i="23"/>
  <c r="AB23" i="23"/>
  <c r="AB24" i="23"/>
  <c r="AB25" i="23"/>
  <c r="AB26" i="23"/>
  <c r="AB27" i="23"/>
  <c r="AB28" i="23"/>
  <c r="AB29" i="23"/>
  <c r="AB30" i="23"/>
  <c r="AB31" i="23"/>
  <c r="AB32" i="23"/>
  <c r="AB33" i="23"/>
  <c r="AB22" i="23"/>
  <c r="AA22" i="23"/>
  <c r="AB7" i="23"/>
  <c r="AB8" i="23"/>
  <c r="AB9" i="23"/>
  <c r="AB10" i="23"/>
  <c r="AB11" i="23"/>
  <c r="AB12" i="23"/>
  <c r="AB13" i="23"/>
  <c r="AB15" i="23"/>
  <c r="AB16" i="23"/>
  <c r="AB6" i="23"/>
  <c r="AA6" i="23"/>
  <c r="P8" i="23"/>
  <c r="P9" i="23"/>
  <c r="P10" i="23"/>
  <c r="P7" i="23"/>
  <c r="O7" i="23"/>
  <c r="D8" i="23"/>
  <c r="D9" i="23"/>
  <c r="D10" i="23"/>
  <c r="D11" i="23"/>
  <c r="D12" i="23"/>
  <c r="D13" i="23"/>
  <c r="D14" i="23"/>
  <c r="D15" i="23"/>
  <c r="D16" i="23"/>
  <c r="D17" i="23"/>
  <c r="D18" i="23"/>
  <c r="D7" i="23"/>
  <c r="C7" i="23"/>
  <c r="AY7" i="23"/>
  <c r="BA7" i="23"/>
  <c r="BB7" i="23" s="1"/>
  <c r="AY8" i="23"/>
  <c r="BA8" i="23"/>
  <c r="BB8" i="23" s="1"/>
  <c r="BC8" i="23" s="1"/>
  <c r="AY9" i="23"/>
  <c r="BA9" i="23"/>
  <c r="BB9" i="23" s="1"/>
  <c r="AY10" i="23"/>
  <c r="BA10" i="23"/>
  <c r="BB10" i="23" s="1"/>
  <c r="BC10" i="23" s="1"/>
  <c r="AY11" i="23"/>
  <c r="BA11" i="23"/>
  <c r="BB11" i="23" s="1"/>
  <c r="AY12" i="23"/>
  <c r="BA12" i="23"/>
  <c r="BB12" i="23" s="1"/>
  <c r="BC12" i="23" s="1"/>
  <c r="AY13" i="23"/>
  <c r="BA13" i="23"/>
  <c r="BB13" i="23" s="1"/>
  <c r="AY14" i="23"/>
  <c r="BA14" i="23"/>
  <c r="BB14" i="23" s="1"/>
  <c r="BC14" i="23" s="1"/>
  <c r="AY15" i="23"/>
  <c r="BA15" i="23"/>
  <c r="BB15" i="23" s="1"/>
  <c r="AY16" i="23"/>
  <c r="BA16" i="23"/>
  <c r="BB16" i="23" s="1"/>
  <c r="BC16" i="23" s="1"/>
  <c r="AY17" i="23"/>
  <c r="BA17" i="23"/>
  <c r="BB17" i="23" s="1"/>
  <c r="AY23" i="23"/>
  <c r="BA23" i="23"/>
  <c r="BB23" i="23" s="1"/>
  <c r="BC23" i="23" s="1"/>
  <c r="AY24" i="23"/>
  <c r="BA24" i="23"/>
  <c r="BB24" i="23" s="1"/>
  <c r="BC24" i="23" s="1"/>
  <c r="AY25" i="23"/>
  <c r="BA25" i="23"/>
  <c r="BB25" i="23" s="1"/>
  <c r="BC25" i="23" s="1"/>
  <c r="AY26" i="23"/>
  <c r="BA26" i="23"/>
  <c r="BB26" i="23" s="1"/>
  <c r="BC26" i="23" s="1"/>
  <c r="AY27" i="23"/>
  <c r="BA27" i="23"/>
  <c r="BB27" i="23" s="1"/>
  <c r="BC27" i="23" s="1"/>
  <c r="AY28" i="23"/>
  <c r="BA28" i="23"/>
  <c r="BB28" i="23" s="1"/>
  <c r="BC28" i="23" s="1"/>
  <c r="AY29" i="23"/>
  <c r="BA29" i="23"/>
  <c r="BB29" i="23" s="1"/>
  <c r="BC29" i="23" s="1"/>
  <c r="AY30" i="23"/>
  <c r="BA30" i="23"/>
  <c r="BB30" i="23" s="1"/>
  <c r="BC30" i="23" s="1"/>
  <c r="AY31" i="23"/>
  <c r="BA31" i="23"/>
  <c r="BB31" i="23" s="1"/>
  <c r="BC31" i="23" s="1"/>
  <c r="AY32" i="23"/>
  <c r="BA32" i="23"/>
  <c r="BB32" i="23" s="1"/>
  <c r="BC32" i="23" s="1"/>
  <c r="AY33" i="23"/>
  <c r="BA33" i="23"/>
  <c r="BB33" i="23" s="1"/>
  <c r="BC33" i="23" s="1"/>
  <c r="BA22" i="23"/>
  <c r="BA6" i="23"/>
  <c r="BB6" i="23" s="1"/>
  <c r="BC6" i="23" s="1"/>
  <c r="AM23" i="23"/>
  <c r="AO23" i="23"/>
  <c r="AP23" i="23" s="1"/>
  <c r="AQ23" i="23" s="1"/>
  <c r="AM24" i="23"/>
  <c r="AO24" i="23"/>
  <c r="AP24" i="23" s="1"/>
  <c r="AQ24" i="23" s="1"/>
  <c r="AM25" i="23"/>
  <c r="AO25" i="23"/>
  <c r="AP25" i="23" s="1"/>
  <c r="AQ25" i="23" s="1"/>
  <c r="AM26" i="23"/>
  <c r="AO26" i="23"/>
  <c r="AP26" i="23" s="1"/>
  <c r="AQ26" i="23" s="1"/>
  <c r="AM27" i="23"/>
  <c r="AO27" i="23"/>
  <c r="AP27" i="23" s="1"/>
  <c r="AQ27" i="23" s="1"/>
  <c r="AM28" i="23"/>
  <c r="AO28" i="23"/>
  <c r="AP28" i="23" s="1"/>
  <c r="AQ28" i="23" s="1"/>
  <c r="AM29" i="23"/>
  <c r="AO29" i="23"/>
  <c r="AP29" i="23" s="1"/>
  <c r="AQ29" i="23" s="1"/>
  <c r="AM30" i="23"/>
  <c r="AO30" i="23"/>
  <c r="AP30" i="23" s="1"/>
  <c r="AQ30" i="23" s="1"/>
  <c r="AM31" i="23"/>
  <c r="AO31" i="23"/>
  <c r="AP31" i="23" s="1"/>
  <c r="AQ31" i="23" s="1"/>
  <c r="AM32" i="23"/>
  <c r="AO32" i="23"/>
  <c r="AP32" i="23" s="1"/>
  <c r="AQ32" i="23" s="1"/>
  <c r="AO22" i="23"/>
  <c r="AP22" i="23" s="1"/>
  <c r="AQ22" i="23" s="1"/>
  <c r="AM7" i="23"/>
  <c r="AO7" i="23"/>
  <c r="AP7" i="23" s="1"/>
  <c r="AQ7" i="23" s="1"/>
  <c r="AM8" i="23"/>
  <c r="AO8" i="23"/>
  <c r="AP8" i="23" s="1"/>
  <c r="AQ8" i="23" s="1"/>
  <c r="AM9" i="23"/>
  <c r="AO9" i="23"/>
  <c r="AP9" i="23" s="1"/>
  <c r="AQ9" i="23" s="1"/>
  <c r="AM10" i="23"/>
  <c r="AO10" i="23"/>
  <c r="AP10" i="23" s="1"/>
  <c r="AQ10" i="23" s="1"/>
  <c r="AM11" i="23"/>
  <c r="AO11" i="23"/>
  <c r="AP11" i="23" s="1"/>
  <c r="AQ11" i="23" s="1"/>
  <c r="AM12" i="23"/>
  <c r="AO12" i="23"/>
  <c r="AP12" i="23" s="1"/>
  <c r="AQ12" i="23" s="1"/>
  <c r="AM13" i="23"/>
  <c r="AO13" i="23"/>
  <c r="AP13" i="23" s="1"/>
  <c r="AQ13" i="23" s="1"/>
  <c r="AM14" i="23"/>
  <c r="AO14" i="23"/>
  <c r="AP14" i="23" s="1"/>
  <c r="AQ14" i="23" s="1"/>
  <c r="AM15" i="23"/>
  <c r="AO15" i="23"/>
  <c r="AP15" i="23" s="1"/>
  <c r="AQ15" i="23" s="1"/>
  <c r="AM16" i="23"/>
  <c r="AO16" i="23"/>
  <c r="AP16" i="23" s="1"/>
  <c r="AQ16" i="23" s="1"/>
  <c r="AM17" i="23"/>
  <c r="AO17" i="23"/>
  <c r="AP17" i="23" s="1"/>
  <c r="AQ17" i="23" s="1"/>
  <c r="AO6" i="23"/>
  <c r="AP6" i="23" s="1"/>
  <c r="AQ6" i="23" s="1"/>
  <c r="AA23" i="23"/>
  <c r="AC23" i="23"/>
  <c r="AD23" i="23" s="1"/>
  <c r="AA24" i="23"/>
  <c r="AC24" i="23"/>
  <c r="AD24" i="23" s="1"/>
  <c r="AE24" i="23" s="1"/>
  <c r="AA25" i="23"/>
  <c r="AC25" i="23"/>
  <c r="AD25" i="23" s="1"/>
  <c r="AA26" i="23"/>
  <c r="AC26" i="23"/>
  <c r="AD26" i="23" s="1"/>
  <c r="AE26" i="23" s="1"/>
  <c r="AA27" i="23"/>
  <c r="AC27" i="23"/>
  <c r="AD27" i="23" s="1"/>
  <c r="AA28" i="23"/>
  <c r="AC28" i="23"/>
  <c r="AD28" i="23" s="1"/>
  <c r="AE28" i="23" s="1"/>
  <c r="AA29" i="23"/>
  <c r="AC29" i="23"/>
  <c r="AD29" i="23" s="1"/>
  <c r="AA30" i="23"/>
  <c r="AC30" i="23"/>
  <c r="AD30" i="23" s="1"/>
  <c r="AE30" i="23" s="1"/>
  <c r="AA31" i="23"/>
  <c r="AC31" i="23"/>
  <c r="AD31" i="23" s="1"/>
  <c r="AA32" i="23"/>
  <c r="AC32" i="23"/>
  <c r="AD32" i="23" s="1"/>
  <c r="AE32" i="23" s="1"/>
  <c r="AA33" i="23"/>
  <c r="AC33" i="23"/>
  <c r="AD33" i="23" s="1"/>
  <c r="AC22" i="23"/>
  <c r="AD22" i="23" s="1"/>
  <c r="AE22" i="23" s="1"/>
  <c r="AA7" i="23"/>
  <c r="AC7" i="23"/>
  <c r="AD7" i="23" s="1"/>
  <c r="AE7" i="23" s="1"/>
  <c r="AA8" i="23"/>
  <c r="AC8" i="23"/>
  <c r="AD8" i="23" s="1"/>
  <c r="AE8" i="23" s="1"/>
  <c r="AA9" i="23"/>
  <c r="AC9" i="23"/>
  <c r="AD9" i="23" s="1"/>
  <c r="AE9" i="23" s="1"/>
  <c r="AA10" i="23"/>
  <c r="AC10" i="23"/>
  <c r="AD10" i="23" s="1"/>
  <c r="AE10" i="23" s="1"/>
  <c r="AA11" i="23"/>
  <c r="AC11" i="23"/>
  <c r="AD11" i="23" s="1"/>
  <c r="AE11" i="23" s="1"/>
  <c r="AA12" i="23"/>
  <c r="AC12" i="23"/>
  <c r="AD12" i="23" s="1"/>
  <c r="AE12" i="23" s="1"/>
  <c r="AA13" i="23"/>
  <c r="AC13" i="23"/>
  <c r="AD13" i="23" s="1"/>
  <c r="AE13" i="23" s="1"/>
  <c r="AA15" i="23"/>
  <c r="AC15" i="23"/>
  <c r="AD15" i="23" s="1"/>
  <c r="AE15" i="23" s="1"/>
  <c r="AA16" i="23"/>
  <c r="AC16" i="23"/>
  <c r="AD16" i="23" s="1"/>
  <c r="AE16" i="23" s="1"/>
  <c r="AC6" i="23"/>
  <c r="AD6" i="23" s="1"/>
  <c r="AE6" i="23" s="1"/>
  <c r="BB22" i="23"/>
  <c r="BC22" i="23" s="1"/>
  <c r="BG25" i="20"/>
  <c r="BG26" i="20"/>
  <c r="BG27" i="20"/>
  <c r="BG28" i="20"/>
  <c r="BG29" i="20"/>
  <c r="BG30" i="20"/>
  <c r="BG31" i="20"/>
  <c r="BG32" i="20"/>
  <c r="BG33" i="20"/>
  <c r="BG34" i="20"/>
  <c r="BG35" i="20"/>
  <c r="BG24" i="20"/>
  <c r="K25" i="20"/>
  <c r="K26" i="20"/>
  <c r="K27" i="20"/>
  <c r="K28" i="20"/>
  <c r="K29" i="20"/>
  <c r="K30" i="20"/>
  <c r="K31" i="20"/>
  <c r="K32" i="20"/>
  <c r="K33" i="20"/>
  <c r="K34" i="20"/>
  <c r="K35" i="20"/>
  <c r="K24" i="20"/>
  <c r="W24" i="20"/>
  <c r="W25" i="20"/>
  <c r="W26" i="20"/>
  <c r="W27" i="20"/>
  <c r="W28" i="20"/>
  <c r="W29" i="20"/>
  <c r="W30" i="20"/>
  <c r="W31" i="20"/>
  <c r="W23" i="20"/>
  <c r="AU25" i="20"/>
  <c r="AU26" i="20"/>
  <c r="AU27" i="20"/>
  <c r="AU28" i="20"/>
  <c r="AU29" i="20"/>
  <c r="AU30" i="20"/>
  <c r="AU31" i="20"/>
  <c r="AU32" i="20"/>
  <c r="AU33" i="20"/>
  <c r="AU34" i="20"/>
  <c r="AU35" i="20"/>
  <c r="AU24" i="20"/>
  <c r="AW34" i="22"/>
  <c r="AW33" i="22"/>
  <c r="AW32" i="22"/>
  <c r="AW31" i="22"/>
  <c r="AW30" i="22"/>
  <c r="AW29" i="22"/>
  <c r="AW28" i="22"/>
  <c r="AW27" i="22"/>
  <c r="AW26" i="22"/>
  <c r="AW25" i="22"/>
  <c r="AW24" i="22"/>
  <c r="AW23" i="22"/>
  <c r="AQ34" i="22"/>
  <c r="AQ33" i="22"/>
  <c r="AQ32" i="22"/>
  <c r="AQ31" i="22"/>
  <c r="AQ30" i="22"/>
  <c r="AQ29" i="22"/>
  <c r="AQ28" i="22"/>
  <c r="AQ27" i="22"/>
  <c r="AQ26" i="22"/>
  <c r="AQ25" i="22"/>
  <c r="AQ24" i="22"/>
  <c r="AQ23" i="22"/>
  <c r="AK33" i="22"/>
  <c r="AK32" i="22"/>
  <c r="AK31" i="22"/>
  <c r="AK30" i="22"/>
  <c r="AK29" i="22"/>
  <c r="AK28" i="22"/>
  <c r="AK27" i="22"/>
  <c r="AK26" i="22"/>
  <c r="AK25" i="22"/>
  <c r="AK24" i="22"/>
  <c r="AK23" i="22"/>
  <c r="AE34" i="22"/>
  <c r="AE33" i="22"/>
  <c r="AE32" i="22"/>
  <c r="AE31" i="22"/>
  <c r="AE30" i="22"/>
  <c r="AE29" i="22"/>
  <c r="AE28" i="22"/>
  <c r="AE27" i="22"/>
  <c r="AE26" i="22"/>
  <c r="AE25" i="22"/>
  <c r="AE24" i="22"/>
  <c r="AE23" i="22"/>
  <c r="X34" i="22"/>
  <c r="X33" i="22"/>
  <c r="X32" i="22"/>
  <c r="X31" i="22"/>
  <c r="X30" i="22"/>
  <c r="X29" i="22"/>
  <c r="X28" i="22"/>
  <c r="X27" i="22"/>
  <c r="X26" i="22"/>
  <c r="X25" i="22"/>
  <c r="X24" i="22"/>
  <c r="X23" i="22"/>
  <c r="R33" i="22"/>
  <c r="R32" i="22"/>
  <c r="R31" i="22"/>
  <c r="R30" i="22"/>
  <c r="R29" i="22"/>
  <c r="R28" i="22"/>
  <c r="R27" i="22"/>
  <c r="R26" i="22"/>
  <c r="R25" i="22"/>
  <c r="R24" i="22"/>
  <c r="CS35" i="20"/>
  <c r="CR35" i="20"/>
  <c r="CQ35" i="20"/>
  <c r="CU35" i="20" s="1"/>
  <c r="CS34" i="20"/>
  <c r="CR34" i="20"/>
  <c r="CQ34" i="20"/>
  <c r="CS33" i="20"/>
  <c r="CR33" i="20"/>
  <c r="CQ33" i="20"/>
  <c r="CS32" i="20"/>
  <c r="CR32" i="20"/>
  <c r="CQ32" i="20"/>
  <c r="CS31" i="20"/>
  <c r="CR31" i="20"/>
  <c r="CQ31" i="20"/>
  <c r="CS30" i="20"/>
  <c r="CR30" i="20"/>
  <c r="CQ30" i="20"/>
  <c r="CS29" i="20"/>
  <c r="CR29" i="20"/>
  <c r="CQ29" i="20"/>
  <c r="CS28" i="20"/>
  <c r="CR28" i="20"/>
  <c r="CQ28" i="20"/>
  <c r="CS27" i="20"/>
  <c r="CR27" i="20"/>
  <c r="CQ27" i="20"/>
  <c r="CS26" i="20"/>
  <c r="CR26" i="20"/>
  <c r="CQ26" i="20"/>
  <c r="CS25" i="20"/>
  <c r="CR25" i="20"/>
  <c r="CQ25" i="20"/>
  <c r="CS24" i="20"/>
  <c r="CR24" i="20"/>
  <c r="CQ24" i="20"/>
  <c r="CF35" i="20"/>
  <c r="CE35" i="20"/>
  <c r="CD35" i="20"/>
  <c r="CH35" i="20" s="1"/>
  <c r="CG35" i="20" s="1"/>
  <c r="CF34" i="20"/>
  <c r="CE34" i="20"/>
  <c r="CD34" i="20"/>
  <c r="CF33" i="20"/>
  <c r="CE33" i="20"/>
  <c r="CD33" i="20"/>
  <c r="CF32" i="20"/>
  <c r="CE32" i="20"/>
  <c r="CD32" i="20"/>
  <c r="CF31" i="20"/>
  <c r="CE31" i="20"/>
  <c r="CD31" i="20"/>
  <c r="CH31" i="20" s="1"/>
  <c r="CG31" i="20" s="1"/>
  <c r="CF30" i="20"/>
  <c r="CE30" i="20"/>
  <c r="CD30" i="20"/>
  <c r="CF29" i="20"/>
  <c r="CE29" i="20"/>
  <c r="CD29" i="20"/>
  <c r="CF28" i="20"/>
  <c r="CE28" i="20"/>
  <c r="CD28" i="20"/>
  <c r="CF27" i="20"/>
  <c r="CE27" i="20"/>
  <c r="CD27" i="20"/>
  <c r="CH27" i="20" s="1"/>
  <c r="CG27" i="20" s="1"/>
  <c r="CF26" i="20"/>
  <c r="CE26" i="20"/>
  <c r="CD26" i="20"/>
  <c r="CF25" i="20"/>
  <c r="CE25" i="20"/>
  <c r="CD25" i="20"/>
  <c r="CF24" i="20"/>
  <c r="CE24" i="20"/>
  <c r="CD24" i="20"/>
  <c r="BS34" i="20"/>
  <c r="BR34" i="20"/>
  <c r="BQ34" i="20"/>
  <c r="BS33" i="20"/>
  <c r="BR33" i="20"/>
  <c r="BQ33" i="20"/>
  <c r="BS32" i="20"/>
  <c r="BR32" i="20"/>
  <c r="BQ32" i="20"/>
  <c r="BS31" i="20"/>
  <c r="BR31" i="20"/>
  <c r="BQ31" i="20"/>
  <c r="BS30" i="20"/>
  <c r="BR30" i="20"/>
  <c r="BQ30" i="20"/>
  <c r="BS29" i="20"/>
  <c r="BR29" i="20"/>
  <c r="BQ29" i="20"/>
  <c r="BS28" i="20"/>
  <c r="BR28" i="20"/>
  <c r="BQ28" i="20"/>
  <c r="BS27" i="20"/>
  <c r="BR27" i="20"/>
  <c r="BQ27" i="20"/>
  <c r="BU27" i="20" s="1"/>
  <c r="BT27" i="20" s="1"/>
  <c r="BS26" i="20"/>
  <c r="BR26" i="20"/>
  <c r="BQ26" i="20"/>
  <c r="BS25" i="20"/>
  <c r="BR25" i="20"/>
  <c r="BQ25" i="20"/>
  <c r="BS24" i="20"/>
  <c r="BR24" i="20"/>
  <c r="BQ24" i="20"/>
  <c r="BF35" i="20"/>
  <c r="BE35" i="20"/>
  <c r="BD35" i="20"/>
  <c r="BH35" i="20" s="1"/>
  <c r="BF34" i="20"/>
  <c r="BE34" i="20"/>
  <c r="BD34" i="20"/>
  <c r="BF33" i="20"/>
  <c r="BE33" i="20"/>
  <c r="BD33" i="20"/>
  <c r="BF32" i="20"/>
  <c r="BE32" i="20"/>
  <c r="BD32" i="20"/>
  <c r="BF31" i="20"/>
  <c r="BE31" i="20"/>
  <c r="BD31" i="20"/>
  <c r="BH31" i="20" s="1"/>
  <c r="BF30" i="20"/>
  <c r="BE30" i="20"/>
  <c r="BD30" i="20"/>
  <c r="BF29" i="20"/>
  <c r="BE29" i="20"/>
  <c r="BD29" i="20"/>
  <c r="BF28" i="20"/>
  <c r="BE28" i="20"/>
  <c r="BD28" i="20"/>
  <c r="BF27" i="20"/>
  <c r="BE27" i="20"/>
  <c r="BD27" i="20"/>
  <c r="BH27" i="20" s="1"/>
  <c r="BF26" i="20"/>
  <c r="BE26" i="20"/>
  <c r="BD26" i="20"/>
  <c r="BF25" i="20"/>
  <c r="BE25" i="20"/>
  <c r="BD25" i="20"/>
  <c r="BF24" i="20"/>
  <c r="BE24" i="20"/>
  <c r="BD24" i="20"/>
  <c r="AT35" i="20"/>
  <c r="AS35" i="20"/>
  <c r="AR35" i="20"/>
  <c r="AT34" i="20"/>
  <c r="AS34" i="20"/>
  <c r="AR34" i="20"/>
  <c r="AT33" i="20"/>
  <c r="AS33" i="20"/>
  <c r="AR33" i="20"/>
  <c r="AT32" i="20"/>
  <c r="AS32" i="20"/>
  <c r="AR32" i="20"/>
  <c r="AT31" i="20"/>
  <c r="AS31" i="20"/>
  <c r="AR31" i="20"/>
  <c r="AT30" i="20"/>
  <c r="AS30" i="20"/>
  <c r="AR30" i="20"/>
  <c r="AT29" i="20"/>
  <c r="AS29" i="20"/>
  <c r="AR29" i="20"/>
  <c r="AT28" i="20"/>
  <c r="AS28" i="20"/>
  <c r="AR28" i="20"/>
  <c r="AT27" i="20"/>
  <c r="AS27" i="20"/>
  <c r="AR27" i="20"/>
  <c r="AT26" i="20"/>
  <c r="AS26" i="20"/>
  <c r="AR26" i="20"/>
  <c r="AT25" i="20"/>
  <c r="AS25" i="20"/>
  <c r="AR25" i="20"/>
  <c r="AT24" i="20"/>
  <c r="AS24" i="20"/>
  <c r="AR24" i="20"/>
  <c r="AF35" i="20"/>
  <c r="AG35" i="20"/>
  <c r="AH35" i="20"/>
  <c r="AH34" i="20"/>
  <c r="AG34" i="20"/>
  <c r="AF34" i="20"/>
  <c r="AH33" i="20"/>
  <c r="AG33" i="20"/>
  <c r="AF33" i="20"/>
  <c r="AH32" i="20"/>
  <c r="AG32" i="20"/>
  <c r="AF32" i="20"/>
  <c r="AH31" i="20"/>
  <c r="AG31" i="20"/>
  <c r="AF31" i="20"/>
  <c r="AH30" i="20"/>
  <c r="AG30" i="20"/>
  <c r="AF30" i="20"/>
  <c r="AH29" i="20"/>
  <c r="AG29" i="20"/>
  <c r="AF29" i="20"/>
  <c r="AH28" i="20"/>
  <c r="AG28" i="20"/>
  <c r="AF28" i="20"/>
  <c r="AH27" i="20"/>
  <c r="AG27" i="20"/>
  <c r="AF27" i="20"/>
  <c r="AH26" i="20"/>
  <c r="AG26" i="20"/>
  <c r="AF26" i="20"/>
  <c r="O8" i="23"/>
  <c r="Q8" i="23"/>
  <c r="R8" i="23" s="1"/>
  <c r="O9" i="23"/>
  <c r="Q9" i="23"/>
  <c r="R9" i="23" s="1"/>
  <c r="S9" i="23" s="1"/>
  <c r="O10" i="23"/>
  <c r="Q10" i="23"/>
  <c r="R10" i="23" s="1"/>
  <c r="Q7" i="23"/>
  <c r="R7" i="23" s="1"/>
  <c r="S7" i="23" s="1"/>
  <c r="F24" i="22"/>
  <c r="E8" i="23"/>
  <c r="F8" i="23" s="1"/>
  <c r="G8" i="23" s="1"/>
  <c r="E9" i="23"/>
  <c r="F9" i="23" s="1"/>
  <c r="E10" i="23"/>
  <c r="F10" i="23" s="1"/>
  <c r="G10" i="23" s="1"/>
  <c r="E11" i="23"/>
  <c r="F11" i="23" s="1"/>
  <c r="G11" i="23" s="1"/>
  <c r="E12" i="23"/>
  <c r="F12" i="23" s="1"/>
  <c r="G12" i="23" s="1"/>
  <c r="E13" i="23"/>
  <c r="F13" i="23" s="1"/>
  <c r="G13" i="23" s="1"/>
  <c r="E14" i="23"/>
  <c r="F14" i="23" s="1"/>
  <c r="G14" i="23" s="1"/>
  <c r="E15" i="23"/>
  <c r="F15" i="23" s="1"/>
  <c r="G15" i="23" s="1"/>
  <c r="E16" i="23"/>
  <c r="F16" i="23" s="1"/>
  <c r="G16" i="23" s="1"/>
  <c r="E17" i="23"/>
  <c r="F17" i="23" s="1"/>
  <c r="E18" i="23"/>
  <c r="F18" i="23" s="1"/>
  <c r="G18" i="23" s="1"/>
  <c r="E7" i="23"/>
  <c r="F7" i="23" s="1"/>
  <c r="G7" i="23" s="1"/>
  <c r="I121" i="4"/>
  <c r="J121" i="4" s="1"/>
  <c r="AC121" i="4" s="1"/>
  <c r="AU121" i="4"/>
  <c r="I166" i="4"/>
  <c r="J166" i="4" s="1"/>
  <c r="I184" i="4"/>
  <c r="J184" i="4" s="1"/>
  <c r="I430" i="4"/>
  <c r="J430" i="4" s="1"/>
  <c r="AC430" i="4" s="1"/>
  <c r="I320" i="4"/>
  <c r="J320" i="4" s="1"/>
  <c r="U184" i="4" l="1"/>
  <c r="AA184" i="4"/>
  <c r="W184" i="4"/>
  <c r="Y184" i="4"/>
  <c r="AC184" i="4"/>
  <c r="Q166" i="4"/>
  <c r="U166" i="4"/>
  <c r="W166" i="4"/>
  <c r="Y166" i="4"/>
  <c r="AC166" i="4"/>
  <c r="AA166" i="4"/>
  <c r="Q320" i="4"/>
  <c r="W320" i="4"/>
  <c r="U320" i="4"/>
  <c r="Y320" i="4"/>
  <c r="AA320" i="4"/>
  <c r="AC320" i="4"/>
  <c r="O430" i="4"/>
  <c r="U430" i="4"/>
  <c r="W430" i="4"/>
  <c r="Q121" i="4"/>
  <c r="U121" i="4"/>
  <c r="W121" i="4"/>
  <c r="AA121" i="4"/>
  <c r="Y121" i="4"/>
  <c r="AA430" i="4"/>
  <c r="Y430" i="4"/>
  <c r="AR31" i="23"/>
  <c r="AS30" i="23"/>
  <c r="V7" i="23"/>
  <c r="AH24" i="23"/>
  <c r="AT16" i="23"/>
  <c r="AU16" i="23" s="1"/>
  <c r="AV14" i="23"/>
  <c r="AV12" i="23"/>
  <c r="AV10" i="23"/>
  <c r="AV8" i="23"/>
  <c r="AR25" i="23"/>
  <c r="AR23" i="23"/>
  <c r="AT17" i="23"/>
  <c r="AV15" i="23"/>
  <c r="AV11" i="23"/>
  <c r="AT9" i="23"/>
  <c r="AU9" i="23" s="1"/>
  <c r="AV7" i="23"/>
  <c r="AI22" i="23"/>
  <c r="AT15" i="23"/>
  <c r="AU15" i="23" s="1"/>
  <c r="AS26" i="23"/>
  <c r="AH26" i="23"/>
  <c r="AI26" i="23" s="1"/>
  <c r="AT13" i="23"/>
  <c r="AU13" i="23" s="1"/>
  <c r="AV13" i="23"/>
  <c r="AR29" i="23"/>
  <c r="L7" i="23"/>
  <c r="AT6" i="23"/>
  <c r="AU6" i="23" s="1"/>
  <c r="AT12" i="23"/>
  <c r="AU12" i="23" s="1"/>
  <c r="AV9" i="23"/>
  <c r="AR27" i="23"/>
  <c r="AH28" i="23"/>
  <c r="AT8" i="23"/>
  <c r="AU8" i="23" s="1"/>
  <c r="AV16" i="23"/>
  <c r="BE10" i="23"/>
  <c r="AS22" i="23"/>
  <c r="AG26" i="23"/>
  <c r="AT14" i="23"/>
  <c r="AU14" i="23" s="1"/>
  <c r="AT11" i="23"/>
  <c r="AU11" i="23" s="1"/>
  <c r="AT7" i="23"/>
  <c r="AU7" i="23" s="1"/>
  <c r="AV6" i="23"/>
  <c r="AG32" i="23"/>
  <c r="AG24" i="23"/>
  <c r="AH32" i="23"/>
  <c r="AT10" i="23"/>
  <c r="AU10" i="23" s="1"/>
  <c r="AS32" i="23"/>
  <c r="AS28" i="23"/>
  <c r="AS24" i="23"/>
  <c r="BD30" i="23"/>
  <c r="BC17" i="23"/>
  <c r="BH17" i="23"/>
  <c r="BE16" i="23"/>
  <c r="BF12" i="23"/>
  <c r="BG12" i="23" s="1"/>
  <c r="BD12" i="23"/>
  <c r="BC9" i="23"/>
  <c r="BF9" i="23" s="1"/>
  <c r="BG9" i="23" s="1"/>
  <c r="BH9" i="23"/>
  <c r="BE8" i="23"/>
  <c r="BF17" i="23"/>
  <c r="BG17" i="23" s="1"/>
  <c r="BH15" i="23"/>
  <c r="BC15" i="23"/>
  <c r="BE14" i="23"/>
  <c r="BH7" i="23"/>
  <c r="BC7" i="23"/>
  <c r="BF7" i="23" s="1"/>
  <c r="BG7" i="23" s="1"/>
  <c r="BH11" i="23"/>
  <c r="BC11" i="23"/>
  <c r="BD16" i="23"/>
  <c r="BF16" i="23"/>
  <c r="BG16" i="23" s="1"/>
  <c r="BF15" i="23"/>
  <c r="BG15" i="23" s="1"/>
  <c r="BC13" i="23"/>
  <c r="BH13" i="23"/>
  <c r="BE12" i="23"/>
  <c r="BD8" i="23"/>
  <c r="BF8" i="23"/>
  <c r="BG8" i="23" s="1"/>
  <c r="BH14" i="23"/>
  <c r="BD14" i="23"/>
  <c r="BD10" i="23"/>
  <c r="BH16" i="23"/>
  <c r="BF14" i="23"/>
  <c r="BG14" i="23" s="1"/>
  <c r="BH12" i="23"/>
  <c r="BF10" i="23"/>
  <c r="BG10" i="23" s="1"/>
  <c r="BH8" i="23"/>
  <c r="BH10" i="23"/>
  <c r="BD25" i="23"/>
  <c r="BE25" i="23"/>
  <c r="BD31" i="23"/>
  <c r="BE31" i="23"/>
  <c r="BD29" i="23"/>
  <c r="BE29" i="23"/>
  <c r="BD32" i="23"/>
  <c r="BE32" i="23"/>
  <c r="BD28" i="23"/>
  <c r="BE28" i="23"/>
  <c r="BD26" i="23"/>
  <c r="BE26" i="23"/>
  <c r="BD23" i="23"/>
  <c r="BE23" i="23"/>
  <c r="BD33" i="23"/>
  <c r="BE33" i="23"/>
  <c r="BD27" i="23"/>
  <c r="BE27" i="23"/>
  <c r="BE30" i="23"/>
  <c r="BD24" i="23"/>
  <c r="BE24" i="23"/>
  <c r="BE22" i="23"/>
  <c r="BH6" i="23"/>
  <c r="BF6" i="23"/>
  <c r="BG6" i="23" s="1"/>
  <c r="BE6" i="23"/>
  <c r="AR26" i="23"/>
  <c r="AR30" i="23"/>
  <c r="AR32" i="23"/>
  <c r="AR28" i="23"/>
  <c r="AR24" i="23"/>
  <c r="AS31" i="23"/>
  <c r="AS29" i="23"/>
  <c r="AS27" i="23"/>
  <c r="AS25" i="23"/>
  <c r="AS23" i="23"/>
  <c r="AS16" i="23"/>
  <c r="AR16" i="23"/>
  <c r="AR14" i="23"/>
  <c r="AS14" i="23"/>
  <c r="AS8" i="23"/>
  <c r="AR8" i="23"/>
  <c r="AR12" i="23"/>
  <c r="AS12" i="23"/>
  <c r="AR17" i="23"/>
  <c r="AS17" i="23"/>
  <c r="AR15" i="23"/>
  <c r="AS15" i="23"/>
  <c r="AR13" i="23"/>
  <c r="AS13" i="23"/>
  <c r="AR11" i="23"/>
  <c r="AS11" i="23"/>
  <c r="AR9" i="23"/>
  <c r="AS9" i="23"/>
  <c r="AR7" i="23"/>
  <c r="AS7" i="23"/>
  <c r="AS10" i="23"/>
  <c r="AR10" i="23"/>
  <c r="AS6" i="23"/>
  <c r="AE33" i="23"/>
  <c r="AI28" i="23"/>
  <c r="AF28" i="23"/>
  <c r="AE25" i="23"/>
  <c r="AH25" i="23" s="1"/>
  <c r="AI25" i="23" s="1"/>
  <c r="AJ25" i="23"/>
  <c r="AJ31" i="23"/>
  <c r="AE31" i="23"/>
  <c r="AH31" i="23" s="1"/>
  <c r="AI31" i="23" s="1"/>
  <c r="AG30" i="23"/>
  <c r="AJ23" i="23"/>
  <c r="AE23" i="23"/>
  <c r="AI23" i="23" s="1"/>
  <c r="AJ27" i="23"/>
  <c r="AE27" i="23"/>
  <c r="AH27" i="23" s="1"/>
  <c r="AF32" i="23"/>
  <c r="AI32" i="23"/>
  <c r="AE29" i="23"/>
  <c r="AH29" i="23" s="1"/>
  <c r="AI29" i="23" s="1"/>
  <c r="AJ29" i="23"/>
  <c r="AG28" i="23"/>
  <c r="AF24" i="23"/>
  <c r="AI24" i="23"/>
  <c r="AJ26" i="23"/>
  <c r="AF26" i="23"/>
  <c r="AJ32" i="23"/>
  <c r="AJ28" i="23"/>
  <c r="AJ24" i="23"/>
  <c r="AF30" i="23"/>
  <c r="AG22" i="23"/>
  <c r="AF16" i="23"/>
  <c r="AG16" i="23"/>
  <c r="AG8" i="23"/>
  <c r="AF8" i="23"/>
  <c r="AG12" i="23"/>
  <c r="AF12" i="23"/>
  <c r="AF15" i="23"/>
  <c r="AG15" i="23"/>
  <c r="AF13" i="23"/>
  <c r="AG13" i="23"/>
  <c r="AF11" i="23"/>
  <c r="AG11" i="23"/>
  <c r="AF9" i="23"/>
  <c r="AG9" i="23"/>
  <c r="AF7" i="23"/>
  <c r="AG7" i="23"/>
  <c r="AF10" i="23"/>
  <c r="AG10" i="23"/>
  <c r="AG6" i="23"/>
  <c r="BD22" i="23"/>
  <c r="BD6" i="23"/>
  <c r="AR22" i="23"/>
  <c r="AR6" i="23"/>
  <c r="AJ22" i="23"/>
  <c r="AF22" i="23"/>
  <c r="AF6" i="23"/>
  <c r="O121" i="4"/>
  <c r="Q430" i="4"/>
  <c r="O184" i="4"/>
  <c r="Q184" i="4"/>
  <c r="O166" i="4"/>
  <c r="O320" i="4"/>
  <c r="CH24" i="20"/>
  <c r="CG24" i="20" s="1"/>
  <c r="CH28" i="20"/>
  <c r="CG28" i="20" s="1"/>
  <c r="CH32" i="20"/>
  <c r="CG32" i="20" s="1"/>
  <c r="CU24" i="20"/>
  <c r="CT24" i="20" s="1"/>
  <c r="CU28" i="20"/>
  <c r="CU32" i="20"/>
  <c r="CU27" i="20"/>
  <c r="CU31" i="20"/>
  <c r="BU24" i="20"/>
  <c r="BT24" i="20" s="1"/>
  <c r="BU28" i="20"/>
  <c r="BT28" i="20" s="1"/>
  <c r="BU32" i="20"/>
  <c r="BT32" i="20" s="1"/>
  <c r="BH24" i="20"/>
  <c r="BH28" i="20"/>
  <c r="BH32" i="20"/>
  <c r="AV24" i="20"/>
  <c r="AV28" i="20"/>
  <c r="AV32" i="20"/>
  <c r="AJ30" i="20"/>
  <c r="AI30" i="20" s="1"/>
  <c r="AJ34" i="20"/>
  <c r="AI34" i="20" s="1"/>
  <c r="AJ35" i="20"/>
  <c r="AI35" i="20" s="1"/>
  <c r="AV27" i="20"/>
  <c r="AV31" i="20"/>
  <c r="AV35" i="20"/>
  <c r="BU31" i="20"/>
  <c r="BT31" i="20" s="1"/>
  <c r="AJ26" i="20"/>
  <c r="AI26" i="20" s="1"/>
  <c r="AJ27" i="20"/>
  <c r="AI27" i="20" s="1"/>
  <c r="AJ29" i="20"/>
  <c r="AI29" i="20" s="1"/>
  <c r="AJ31" i="20"/>
  <c r="AI31" i="20" s="1"/>
  <c r="AJ33" i="20"/>
  <c r="AI33" i="20" s="1"/>
  <c r="AJ28" i="20"/>
  <c r="AI28" i="20" s="1"/>
  <c r="AJ32" i="20"/>
  <c r="AI32" i="20" s="1"/>
  <c r="AV26" i="20"/>
  <c r="AV30" i="20"/>
  <c r="AV34" i="20"/>
  <c r="BH26" i="20"/>
  <c r="BH30" i="20"/>
  <c r="BH34" i="20"/>
  <c r="BU26" i="20"/>
  <c r="BT26" i="20" s="1"/>
  <c r="BU30" i="20"/>
  <c r="BT30" i="20" s="1"/>
  <c r="BU34" i="20"/>
  <c r="BT34" i="20" s="1"/>
  <c r="CH26" i="20"/>
  <c r="CG26" i="20" s="1"/>
  <c r="CH30" i="20"/>
  <c r="CG30" i="20" s="1"/>
  <c r="CH34" i="20"/>
  <c r="CG34" i="20" s="1"/>
  <c r="CU26" i="20"/>
  <c r="CU30" i="20"/>
  <c r="CU34" i="20"/>
  <c r="AV25" i="20"/>
  <c r="AV29" i="20"/>
  <c r="AV33" i="20"/>
  <c r="BH25" i="20"/>
  <c r="BH29" i="20"/>
  <c r="BH33" i="20"/>
  <c r="BU25" i="20"/>
  <c r="BT25" i="20" s="1"/>
  <c r="BU29" i="20"/>
  <c r="BT29" i="20" s="1"/>
  <c r="BU33" i="20"/>
  <c r="BT33" i="20" s="1"/>
  <c r="CH25" i="20"/>
  <c r="CG25" i="20" s="1"/>
  <c r="CH29" i="20"/>
  <c r="CG29" i="20" s="1"/>
  <c r="CH33" i="20"/>
  <c r="CG33" i="20" s="1"/>
  <c r="CU25" i="20"/>
  <c r="CU29" i="20"/>
  <c r="CU33" i="20"/>
  <c r="S10" i="23"/>
  <c r="V10" i="23" s="1"/>
  <c r="W10" i="23" s="1"/>
  <c r="X10" i="23"/>
  <c r="U9" i="23"/>
  <c r="X8" i="23"/>
  <c r="S8" i="23"/>
  <c r="V9" i="23"/>
  <c r="W9" i="23" s="1"/>
  <c r="T9" i="23"/>
  <c r="X9" i="23"/>
  <c r="X7" i="23"/>
  <c r="U7" i="23"/>
  <c r="W7" i="23"/>
  <c r="T7" i="23"/>
  <c r="I7" i="23"/>
  <c r="G17" i="23"/>
  <c r="G9" i="23"/>
  <c r="H7" i="23"/>
  <c r="J7" i="23"/>
  <c r="K7" i="23" s="1"/>
  <c r="K320" i="4"/>
  <c r="K184" i="4"/>
  <c r="K121" i="4"/>
  <c r="K430" i="4"/>
  <c r="K166" i="4"/>
  <c r="BE13" i="23" l="1"/>
  <c r="BD13" i="23"/>
  <c r="BD11" i="23"/>
  <c r="BE11" i="23"/>
  <c r="BD9" i="23"/>
  <c r="BE9" i="23"/>
  <c r="BF13" i="23"/>
  <c r="BG13" i="23" s="1"/>
  <c r="BF11" i="23"/>
  <c r="BG11" i="23" s="1"/>
  <c r="BD7" i="23"/>
  <c r="BE7" i="23"/>
  <c r="BD15" i="23"/>
  <c r="BE15" i="23"/>
  <c r="BE17" i="23"/>
  <c r="BD17" i="23"/>
  <c r="AF27" i="23"/>
  <c r="AG27" i="23"/>
  <c r="AG29" i="23"/>
  <c r="AF29" i="23"/>
  <c r="AI27" i="23"/>
  <c r="AF23" i="23"/>
  <c r="AG23" i="23"/>
  <c r="AF31" i="23"/>
  <c r="AG31" i="23"/>
  <c r="AG25" i="23"/>
  <c r="AF25" i="23"/>
  <c r="AF33" i="23"/>
  <c r="AG33" i="23"/>
  <c r="S166" i="4"/>
  <c r="S184" i="4"/>
  <c r="S121" i="4"/>
  <c r="S430" i="4"/>
  <c r="S320" i="4"/>
  <c r="T8" i="23"/>
  <c r="U8" i="23"/>
  <c r="V8" i="23"/>
  <c r="W8" i="23" s="1"/>
  <c r="U10" i="23"/>
  <c r="T10" i="23"/>
  <c r="L320" i="4"/>
  <c r="N320" i="4"/>
  <c r="M320" i="4"/>
  <c r="L121" i="4"/>
  <c r="M121" i="4"/>
  <c r="N121" i="4"/>
  <c r="V121" i="4" s="1"/>
  <c r="N430" i="4"/>
  <c r="M430" i="4"/>
  <c r="L430" i="4"/>
  <c r="L166" i="4"/>
  <c r="M166" i="4"/>
  <c r="N166" i="4"/>
  <c r="M184" i="4"/>
  <c r="N184" i="4"/>
  <c r="L184" i="4"/>
  <c r="T121" i="4" l="1"/>
  <c r="V430" i="4"/>
  <c r="AD430" i="4" s="1"/>
  <c r="T166" i="4"/>
  <c r="AB166" i="4" s="1"/>
  <c r="V320" i="4"/>
  <c r="AD320" i="4" s="1"/>
  <c r="T430" i="4"/>
  <c r="AB430" i="4" s="1"/>
  <c r="T320" i="4"/>
  <c r="AB320" i="4" s="1"/>
  <c r="T184" i="4"/>
  <c r="AB184" i="4" s="1"/>
  <c r="V184" i="4"/>
  <c r="AD184" i="4" s="1"/>
  <c r="V166" i="4"/>
  <c r="AD166" i="4" s="1"/>
  <c r="AB121" i="4"/>
  <c r="AD121" i="4"/>
  <c r="I24" i="20" l="1"/>
  <c r="H25" i="20"/>
  <c r="H26" i="20"/>
  <c r="H27" i="20"/>
  <c r="H28" i="20"/>
  <c r="H29" i="20"/>
  <c r="H30" i="20"/>
  <c r="H31" i="20"/>
  <c r="H32" i="20"/>
  <c r="H33" i="20"/>
  <c r="H34" i="20"/>
  <c r="H35" i="20"/>
  <c r="H24" i="20"/>
  <c r="L24" i="20" s="1"/>
  <c r="J24" i="20"/>
  <c r="L25" i="22"/>
  <c r="L26" i="22"/>
  <c r="L27" i="22"/>
  <c r="L24" i="22"/>
  <c r="T24" i="20"/>
  <c r="U24" i="20"/>
  <c r="V24" i="20"/>
  <c r="T25" i="20"/>
  <c r="U25" i="20"/>
  <c r="V25" i="20"/>
  <c r="T26" i="20"/>
  <c r="U26" i="20"/>
  <c r="V26" i="20"/>
  <c r="T27" i="20"/>
  <c r="U27" i="20"/>
  <c r="V27" i="20"/>
  <c r="T28" i="20"/>
  <c r="U28" i="20"/>
  <c r="V28" i="20"/>
  <c r="T29" i="20"/>
  <c r="U29" i="20"/>
  <c r="V29" i="20"/>
  <c r="T30" i="20"/>
  <c r="U30" i="20"/>
  <c r="V30" i="20"/>
  <c r="T31" i="20"/>
  <c r="U31" i="20"/>
  <c r="V31" i="20"/>
  <c r="V23" i="20"/>
  <c r="U23" i="20"/>
  <c r="T23" i="20"/>
  <c r="X27" i="20" l="1"/>
  <c r="X31" i="20"/>
  <c r="X28" i="20"/>
  <c r="X24" i="20"/>
  <c r="X29" i="20"/>
  <c r="X25" i="20"/>
  <c r="X23" i="20"/>
  <c r="X30" i="20"/>
  <c r="X26" i="20"/>
  <c r="E44" i="8" l="1"/>
  <c r="E45" i="8"/>
  <c r="E46" i="8"/>
  <c r="E47" i="8"/>
  <c r="E48" i="8"/>
  <c r="E49" i="8"/>
  <c r="E50" i="8"/>
  <c r="E51" i="8"/>
  <c r="E52" i="8"/>
  <c r="E53" i="8"/>
  <c r="E54" i="8"/>
  <c r="E43" i="8"/>
  <c r="F35" i="22"/>
  <c r="C18" i="23" s="1"/>
  <c r="F34" i="22"/>
  <c r="C17" i="23" s="1"/>
  <c r="F33" i="22"/>
  <c r="C16" i="23" s="1"/>
  <c r="F32" i="22"/>
  <c r="C15" i="23" s="1"/>
  <c r="F31" i="22"/>
  <c r="C14" i="23" s="1"/>
  <c r="F30" i="22"/>
  <c r="C13" i="23" s="1"/>
  <c r="F29" i="22"/>
  <c r="C12" i="23" s="1"/>
  <c r="F28" i="22"/>
  <c r="C11" i="23" s="1"/>
  <c r="F27" i="22"/>
  <c r="C10" i="23" s="1"/>
  <c r="F26" i="22"/>
  <c r="C9" i="23" s="1"/>
  <c r="F25" i="22"/>
  <c r="C8" i="23" s="1"/>
  <c r="I506" i="21"/>
  <c r="J506" i="21" s="1"/>
  <c r="I186" i="21"/>
  <c r="J186" i="21" s="1"/>
  <c r="I422" i="21"/>
  <c r="J422" i="21" s="1"/>
  <c r="I503" i="21"/>
  <c r="J503" i="21" s="1"/>
  <c r="I324" i="21"/>
  <c r="J324" i="21" s="1"/>
  <c r="I323" i="21"/>
  <c r="J323" i="21" s="1"/>
  <c r="I322" i="21"/>
  <c r="J322" i="21" s="1"/>
  <c r="I490" i="21"/>
  <c r="J490" i="21" s="1"/>
  <c r="I321" i="21"/>
  <c r="J321" i="21" s="1"/>
  <c r="I501" i="21"/>
  <c r="J501" i="21" s="1"/>
  <c r="I384" i="21"/>
  <c r="J384" i="21" s="1"/>
  <c r="I130" i="21"/>
  <c r="J130" i="21" s="1"/>
  <c r="I239" i="21"/>
  <c r="J239" i="21" s="1"/>
  <c r="I495" i="21"/>
  <c r="J495" i="21" s="1"/>
  <c r="I107" i="21"/>
  <c r="J107" i="21" s="1"/>
  <c r="I457" i="21"/>
  <c r="J457" i="21" s="1"/>
  <c r="I320" i="21"/>
  <c r="J320" i="21" s="1"/>
  <c r="I441" i="21"/>
  <c r="J441" i="21" s="1"/>
  <c r="I408" i="21"/>
  <c r="J408" i="21" s="1"/>
  <c r="I431" i="21"/>
  <c r="J431" i="21" s="1"/>
  <c r="I185" i="21"/>
  <c r="J185" i="21" s="1"/>
  <c r="I437" i="21"/>
  <c r="J437" i="21" s="1"/>
  <c r="I427" i="21"/>
  <c r="J427" i="21" s="1"/>
  <c r="I202" i="21"/>
  <c r="J202" i="21" s="1"/>
  <c r="I484" i="21"/>
  <c r="J484" i="21" s="1"/>
  <c r="I292" i="21"/>
  <c r="J292" i="21" s="1"/>
  <c r="I232" i="21"/>
  <c r="J232" i="21" s="1"/>
  <c r="I287" i="21"/>
  <c r="J287" i="21" s="1"/>
  <c r="I481" i="21"/>
  <c r="J481" i="21" s="1"/>
  <c r="I478" i="21"/>
  <c r="J478" i="21" s="1"/>
  <c r="I217" i="21"/>
  <c r="J217" i="21" s="1"/>
  <c r="I184" i="21"/>
  <c r="J184" i="21" s="1"/>
  <c r="I415" i="21"/>
  <c r="J415" i="21" s="1"/>
  <c r="I129" i="21"/>
  <c r="J129" i="21" s="1"/>
  <c r="I359" i="21"/>
  <c r="J359" i="21" s="1"/>
  <c r="I231" i="21"/>
  <c r="J231" i="21" s="1"/>
  <c r="I365" i="21"/>
  <c r="J365" i="21" s="1"/>
  <c r="I265" i="21"/>
  <c r="J265" i="21" s="1"/>
  <c r="I393" i="21"/>
  <c r="J393" i="21" s="1"/>
  <c r="I313" i="21"/>
  <c r="J313" i="21" s="1"/>
  <c r="I183" i="21"/>
  <c r="J183" i="21" s="1"/>
  <c r="I432" i="21"/>
  <c r="J432" i="21" s="1"/>
  <c r="I388" i="21"/>
  <c r="J388" i="21" s="1"/>
  <c r="I149" i="21"/>
  <c r="J149" i="21" s="1"/>
  <c r="I182" i="21"/>
  <c r="J182" i="21" s="1"/>
  <c r="I477" i="21"/>
  <c r="J477" i="21" s="1"/>
  <c r="I363" i="21"/>
  <c r="J363" i="21" s="1"/>
  <c r="I218" i="21"/>
  <c r="J218" i="21" s="1"/>
  <c r="I430" i="21"/>
  <c r="J430" i="21" s="1"/>
  <c r="I181" i="21"/>
  <c r="J181" i="21" s="1"/>
  <c r="I476" i="21"/>
  <c r="J476" i="21" s="1"/>
  <c r="I397" i="21"/>
  <c r="J397" i="21" s="1"/>
  <c r="I268" i="21"/>
  <c r="J268" i="21" s="1"/>
  <c r="I475" i="21"/>
  <c r="J475" i="21" s="1"/>
  <c r="I161" i="21"/>
  <c r="J161" i="21" s="1"/>
  <c r="I221" i="21"/>
  <c r="J221" i="21" s="1"/>
  <c r="I334" i="21"/>
  <c r="J334" i="21" s="1"/>
  <c r="I213" i="21"/>
  <c r="J213" i="21" s="1"/>
  <c r="I358" i="21"/>
  <c r="J358" i="21" s="1"/>
  <c r="I474" i="21"/>
  <c r="J474" i="21" s="1"/>
  <c r="I263" i="21"/>
  <c r="J263" i="21" s="1"/>
  <c r="I485" i="21"/>
  <c r="J485" i="21" s="1"/>
  <c r="I91" i="21"/>
  <c r="J91" i="21" s="1"/>
  <c r="I498" i="21"/>
  <c r="J498" i="21" s="1"/>
  <c r="I449" i="21"/>
  <c r="J449" i="21" s="1"/>
  <c r="I250" i="21"/>
  <c r="J250" i="21" s="1"/>
  <c r="I74" i="21"/>
  <c r="J74" i="21" s="1"/>
  <c r="I66" i="21"/>
  <c r="J66" i="21" s="1"/>
  <c r="I180" i="21"/>
  <c r="J180" i="21" s="1"/>
  <c r="I383" i="21"/>
  <c r="J383" i="21" s="1"/>
  <c r="I117" i="21"/>
  <c r="J117" i="21" s="1"/>
  <c r="I105" i="21"/>
  <c r="J105" i="21" s="1"/>
  <c r="I234" i="21"/>
  <c r="J234" i="21" s="1"/>
  <c r="I372" i="21"/>
  <c r="J372" i="21" s="1"/>
  <c r="I28" i="21"/>
  <c r="J28" i="21" s="1"/>
  <c r="I369" i="21"/>
  <c r="J369" i="21" s="1"/>
  <c r="I319" i="21"/>
  <c r="J319" i="21" s="1"/>
  <c r="I412" i="21"/>
  <c r="J412" i="21" s="1"/>
  <c r="I114" i="21"/>
  <c r="J114" i="21" s="1"/>
  <c r="I179" i="21"/>
  <c r="J179" i="21" s="1"/>
  <c r="I413" i="21"/>
  <c r="J413" i="21" s="1"/>
  <c r="I373" i="21"/>
  <c r="J373" i="21" s="1"/>
  <c r="I377" i="21"/>
  <c r="J377" i="21" s="1"/>
  <c r="I83" i="21"/>
  <c r="J83" i="21" s="1"/>
  <c r="I259" i="21"/>
  <c r="J259" i="21" s="1"/>
  <c r="I257" i="21"/>
  <c r="J257" i="21" s="1"/>
  <c r="I392" i="21"/>
  <c r="J392" i="21" s="1"/>
  <c r="I366" i="21"/>
  <c r="J366" i="21" s="1"/>
  <c r="I267" i="21"/>
  <c r="J267" i="21" s="1"/>
  <c r="I483" i="21"/>
  <c r="J483" i="21" s="1"/>
  <c r="I201" i="21"/>
  <c r="J201" i="21" s="1"/>
  <c r="I128" i="21"/>
  <c r="J128" i="21" s="1"/>
  <c r="I155" i="21"/>
  <c r="J155" i="21" s="1"/>
  <c r="I81" i="21"/>
  <c r="J81" i="21" s="1"/>
  <c r="I178" i="21"/>
  <c r="J178" i="21" s="1"/>
  <c r="I350" i="21"/>
  <c r="J350" i="21" s="1"/>
  <c r="I16" i="21"/>
  <c r="J16" i="21" s="1"/>
  <c r="I12" i="21"/>
  <c r="J12" i="21" s="1"/>
  <c r="I23" i="21"/>
  <c r="J23" i="21" s="1"/>
  <c r="I27" i="21"/>
  <c r="J27" i="21" s="1"/>
  <c r="I32" i="21"/>
  <c r="J32" i="21" s="1"/>
  <c r="I67" i="21"/>
  <c r="J67" i="21" s="1"/>
  <c r="I328" i="21"/>
  <c r="J328" i="21" s="1"/>
  <c r="I349" i="21"/>
  <c r="J349" i="21" s="1"/>
  <c r="I13" i="21"/>
  <c r="J13" i="21" s="1"/>
  <c r="I35" i="21"/>
  <c r="J35" i="21" s="1"/>
  <c r="I37" i="21"/>
  <c r="J37" i="21" s="1"/>
  <c r="I6" i="21"/>
  <c r="J6" i="21" s="1"/>
  <c r="I421" i="21"/>
  <c r="J421" i="21" s="1"/>
  <c r="I10" i="21"/>
  <c r="J10" i="21" s="1"/>
  <c r="I348" i="21"/>
  <c r="J348" i="21" s="1"/>
  <c r="I382" i="21"/>
  <c r="J382" i="21" s="1"/>
  <c r="I347" i="21"/>
  <c r="J347" i="21" s="1"/>
  <c r="I381" i="21"/>
  <c r="J381" i="21" s="1"/>
  <c r="I5" i="21"/>
  <c r="J5" i="21" s="1"/>
  <c r="I380" i="21"/>
  <c r="J380" i="21" s="1"/>
  <c r="I379" i="21"/>
  <c r="J379" i="21" s="1"/>
  <c r="I177" i="21"/>
  <c r="J177" i="21" s="1"/>
  <c r="I346" i="21"/>
  <c r="J346" i="21" s="1"/>
  <c r="I376" i="21"/>
  <c r="J376" i="21" s="1"/>
  <c r="I472" i="21"/>
  <c r="J472" i="21" s="1"/>
  <c r="I420" i="21"/>
  <c r="J420" i="21" s="1"/>
  <c r="I200" i="21"/>
  <c r="J200" i="21" s="1"/>
  <c r="I471" i="21"/>
  <c r="J471" i="21" s="1"/>
  <c r="I199" i="21"/>
  <c r="J199" i="21" s="1"/>
  <c r="I2" i="21"/>
  <c r="J2" i="21" s="1"/>
  <c r="I3" i="21"/>
  <c r="J3" i="21" s="1"/>
  <c r="I230" i="21"/>
  <c r="J230" i="21" s="1"/>
  <c r="I4" i="21"/>
  <c r="J4" i="21" s="1"/>
  <c r="I36" i="21"/>
  <c r="J36" i="21" s="1"/>
  <c r="I229" i="21"/>
  <c r="J229" i="21" s="1"/>
  <c r="I198" i="21"/>
  <c r="J198" i="21" s="1"/>
  <c r="I82" i="21"/>
  <c r="J82" i="21" s="1"/>
  <c r="I14" i="21"/>
  <c r="J14" i="21" s="1"/>
  <c r="I26" i="21"/>
  <c r="J26" i="21" s="1"/>
  <c r="I60" i="21"/>
  <c r="J60" i="21" s="1"/>
  <c r="I378" i="21"/>
  <c r="J378" i="21" s="1"/>
  <c r="I362" i="21"/>
  <c r="J362" i="21" s="1"/>
  <c r="I11" i="21"/>
  <c r="J11" i="21" s="1"/>
  <c r="I51" i="21"/>
  <c r="J51" i="21" s="1"/>
  <c r="I43" i="21"/>
  <c r="J43" i="21" s="1"/>
  <c r="I473" i="21"/>
  <c r="J473" i="21" s="1"/>
  <c r="I390" i="21"/>
  <c r="J390" i="21" s="1"/>
  <c r="I102" i="21"/>
  <c r="J102" i="21" s="1"/>
  <c r="I98" i="21"/>
  <c r="J98" i="21" s="1"/>
  <c r="I45" i="21"/>
  <c r="J45" i="21" s="1"/>
  <c r="I39" i="21"/>
  <c r="J39" i="21" s="1"/>
  <c r="I48" i="21"/>
  <c r="J48" i="21" s="1"/>
  <c r="I345" i="21"/>
  <c r="J345" i="21" s="1"/>
  <c r="I25" i="21"/>
  <c r="J25" i="21" s="1"/>
  <c r="I18" i="21"/>
  <c r="J18" i="21" s="1"/>
  <c r="I33" i="21"/>
  <c r="J33" i="21" s="1"/>
  <c r="I46" i="21"/>
  <c r="J46" i="21" s="1"/>
  <c r="I203" i="21"/>
  <c r="J203" i="21" s="1"/>
  <c r="I92" i="21"/>
  <c r="J92" i="21" s="1"/>
  <c r="I17" i="21"/>
  <c r="J17" i="21" s="1"/>
  <c r="I409" i="21"/>
  <c r="J409" i="21" s="1"/>
  <c r="I318" i="21"/>
  <c r="J318" i="21" s="1"/>
  <c r="I228" i="21"/>
  <c r="J228" i="21" s="1"/>
  <c r="I30" i="21"/>
  <c r="J30" i="21" s="1"/>
  <c r="I317" i="21"/>
  <c r="J317" i="21" s="1"/>
  <c r="I24" i="21"/>
  <c r="J24" i="21" s="1"/>
  <c r="I29" i="21"/>
  <c r="J29" i="21" s="1"/>
  <c r="I206" i="21"/>
  <c r="J206" i="21" s="1"/>
  <c r="I41" i="21"/>
  <c r="J41" i="21" s="1"/>
  <c r="I40" i="21"/>
  <c r="J40" i="21" s="1"/>
  <c r="I124" i="21"/>
  <c r="J124" i="21" s="1"/>
  <c r="I90" i="21"/>
  <c r="J90" i="21" s="1"/>
  <c r="I469" i="21"/>
  <c r="J469" i="21" s="1"/>
  <c r="I15" i="21"/>
  <c r="J15" i="21" s="1"/>
  <c r="I306" i="21"/>
  <c r="J306" i="21" s="1"/>
  <c r="I85" i="21"/>
  <c r="J85" i="21" s="1"/>
  <c r="I357" i="21"/>
  <c r="J357" i="21" s="1"/>
  <c r="I7" i="21"/>
  <c r="J7" i="21" s="1"/>
  <c r="I332" i="21"/>
  <c r="J332" i="21" s="1"/>
  <c r="I65" i="21"/>
  <c r="J65" i="21" s="1"/>
  <c r="I175" i="21"/>
  <c r="J175" i="21" s="1"/>
  <c r="I370" i="21"/>
  <c r="J370" i="21" s="1"/>
  <c r="I227" i="21"/>
  <c r="J227" i="21" s="1"/>
  <c r="I197" i="21"/>
  <c r="J197" i="21" s="1"/>
  <c r="I34" i="21"/>
  <c r="J34" i="21" s="1"/>
  <c r="I56" i="21"/>
  <c r="J56" i="21" s="1"/>
  <c r="I63" i="21"/>
  <c r="J63" i="21" s="1"/>
  <c r="I42" i="21"/>
  <c r="J42" i="21" s="1"/>
  <c r="I329" i="21"/>
  <c r="J329" i="21" s="1"/>
  <c r="I174" i="21"/>
  <c r="J174" i="21" s="1"/>
  <c r="I115" i="21"/>
  <c r="J115" i="21" s="1"/>
  <c r="I44" i="21"/>
  <c r="J44" i="21" s="1"/>
  <c r="I173" i="21"/>
  <c r="J173" i="21" s="1"/>
  <c r="I118" i="21"/>
  <c r="J118" i="21" s="1"/>
  <c r="I59" i="21"/>
  <c r="J59" i="21" s="1"/>
  <c r="I338" i="21"/>
  <c r="J338" i="21" s="1"/>
  <c r="I68" i="21"/>
  <c r="J68" i="21" s="1"/>
  <c r="I156" i="21"/>
  <c r="J156" i="21" s="1"/>
  <c r="I94" i="21"/>
  <c r="J94" i="21" s="1"/>
  <c r="I50" i="21"/>
  <c r="J50" i="21" s="1"/>
  <c r="I64" i="21"/>
  <c r="J64" i="21" s="1"/>
  <c r="I385" i="21"/>
  <c r="J385" i="21" s="1"/>
  <c r="I368" i="21"/>
  <c r="J368" i="21" s="1"/>
  <c r="I71" i="21"/>
  <c r="J71" i="21" s="1"/>
  <c r="I333" i="21"/>
  <c r="J333" i="21" s="1"/>
  <c r="I172" i="21"/>
  <c r="J172" i="21" s="1"/>
  <c r="I375" i="21"/>
  <c r="J375" i="21" s="1"/>
  <c r="I465" i="21"/>
  <c r="J465" i="21" s="1"/>
  <c r="I72" i="21"/>
  <c r="J72" i="21" s="1"/>
  <c r="I226" i="21"/>
  <c r="J226" i="21" s="1"/>
  <c r="I468" i="21"/>
  <c r="J468" i="21" s="1"/>
  <c r="I152" i="21"/>
  <c r="J152" i="21" s="1"/>
  <c r="I196" i="21"/>
  <c r="J196" i="21" s="1"/>
  <c r="I387" i="21"/>
  <c r="J387" i="21" s="1"/>
  <c r="I109" i="21"/>
  <c r="J109" i="21" s="1"/>
  <c r="I57" i="21"/>
  <c r="J57" i="21" s="1"/>
  <c r="I31" i="21"/>
  <c r="J31" i="21" s="1"/>
  <c r="I69" i="21"/>
  <c r="J69" i="21" s="1"/>
  <c r="I171" i="21"/>
  <c r="J171" i="21" s="1"/>
  <c r="I273" i="21"/>
  <c r="J273" i="21" s="1"/>
  <c r="I127" i="21"/>
  <c r="J127" i="21" s="1"/>
  <c r="I79" i="21"/>
  <c r="J79" i="21" s="1"/>
  <c r="I195" i="21"/>
  <c r="J195" i="21" s="1"/>
  <c r="I269" i="21"/>
  <c r="J269" i="21" s="1"/>
  <c r="I84" i="21"/>
  <c r="J84" i="21" s="1"/>
  <c r="I396" i="21"/>
  <c r="J396" i="21" s="1"/>
  <c r="I344" i="21"/>
  <c r="J344" i="21" s="1"/>
  <c r="I21" i="21"/>
  <c r="J21" i="21" s="1"/>
  <c r="I316" i="21"/>
  <c r="J316" i="21" s="1"/>
  <c r="I106" i="21"/>
  <c r="J106" i="21" s="1"/>
  <c r="I315" i="21"/>
  <c r="J315" i="21" s="1"/>
  <c r="I314" i="21"/>
  <c r="J314" i="21" s="1"/>
  <c r="I116" i="21"/>
  <c r="J116" i="21" s="1"/>
  <c r="I225" i="21"/>
  <c r="J225" i="21" s="1"/>
  <c r="I438" i="21"/>
  <c r="J438" i="21" s="1"/>
  <c r="I154" i="21"/>
  <c r="J154" i="21" s="1"/>
  <c r="I260" i="21"/>
  <c r="J260" i="21" s="1"/>
  <c r="I80" i="21"/>
  <c r="J80" i="21" s="1"/>
  <c r="I335" i="21"/>
  <c r="J335" i="21" s="1"/>
  <c r="I461" i="21"/>
  <c r="J461" i="21" s="1"/>
  <c r="I336" i="21"/>
  <c r="J336" i="21" s="1"/>
  <c r="I142" i="21"/>
  <c r="J142" i="21" s="1"/>
  <c r="I467" i="21"/>
  <c r="J467" i="21" s="1"/>
  <c r="I38" i="21"/>
  <c r="J38" i="21" s="1"/>
  <c r="I446" i="21"/>
  <c r="J446" i="21" s="1"/>
  <c r="I76" i="21"/>
  <c r="J76" i="21" s="1"/>
  <c r="I312" i="21"/>
  <c r="J312" i="21" s="1"/>
  <c r="I158" i="21"/>
  <c r="J158" i="21" s="1"/>
  <c r="I113" i="21"/>
  <c r="J113" i="21" s="1"/>
  <c r="I139" i="21"/>
  <c r="J139" i="21" s="1"/>
  <c r="I204" i="21"/>
  <c r="J204" i="21" s="1"/>
  <c r="I47" i="21"/>
  <c r="J47" i="21" s="1"/>
  <c r="I123" i="21"/>
  <c r="J123" i="21" s="1"/>
  <c r="I147" i="21"/>
  <c r="J147" i="21" s="1"/>
  <c r="I93" i="21"/>
  <c r="J93" i="21" s="1"/>
  <c r="I466" i="21"/>
  <c r="J466" i="21" s="1"/>
  <c r="I86" i="21"/>
  <c r="J86" i="21" s="1"/>
  <c r="I126" i="21"/>
  <c r="J126" i="21" s="1"/>
  <c r="I104" i="21"/>
  <c r="J104" i="21" s="1"/>
  <c r="I311" i="21"/>
  <c r="J311" i="21" s="1"/>
  <c r="I153" i="21"/>
  <c r="J153" i="21" s="1"/>
  <c r="I310" i="21"/>
  <c r="J310" i="21" s="1"/>
  <c r="I99" i="21"/>
  <c r="J99" i="21" s="1"/>
  <c r="I235" i="21"/>
  <c r="J235" i="21" s="1"/>
  <c r="I264" i="21"/>
  <c r="J264" i="21" s="1"/>
  <c r="I133" i="21"/>
  <c r="J133" i="21" s="1"/>
  <c r="I402" i="21"/>
  <c r="J402" i="21" s="1"/>
  <c r="I101" i="21"/>
  <c r="J101" i="21" s="1"/>
  <c r="I219" i="21"/>
  <c r="J219" i="21" s="1"/>
  <c r="I309" i="21"/>
  <c r="J309" i="21" s="1"/>
  <c r="I211" i="21"/>
  <c r="J211" i="21" s="1"/>
  <c r="I207" i="21"/>
  <c r="J207" i="21" s="1"/>
  <c r="I308" i="21"/>
  <c r="J308" i="21" s="1"/>
  <c r="I403" i="21"/>
  <c r="J403" i="21" s="1"/>
  <c r="I307" i="21"/>
  <c r="J307" i="21" s="1"/>
  <c r="I275" i="21"/>
  <c r="J275" i="21" s="1"/>
  <c r="I70" i="21"/>
  <c r="J70" i="21" s="1"/>
  <c r="I340" i="21"/>
  <c r="J340" i="21" s="1"/>
  <c r="I262" i="21"/>
  <c r="J262" i="21" s="1"/>
  <c r="I88" i="21"/>
  <c r="J88" i="21" s="1"/>
  <c r="I176" i="21"/>
  <c r="J176" i="21" s="1"/>
  <c r="I237" i="21"/>
  <c r="J237" i="21" s="1"/>
  <c r="I325" i="21"/>
  <c r="J325" i="21" s="1"/>
  <c r="I95" i="21"/>
  <c r="J95" i="21" s="1"/>
  <c r="I136" i="21"/>
  <c r="J136" i="21" s="1"/>
  <c r="I170" i="21"/>
  <c r="J170" i="21" s="1"/>
  <c r="I132" i="21"/>
  <c r="J132" i="21" s="1"/>
  <c r="I58" i="21"/>
  <c r="J58" i="21" s="1"/>
  <c r="I169" i="21"/>
  <c r="J169" i="21" s="1"/>
  <c r="I411" i="21"/>
  <c r="J411" i="21" s="1"/>
  <c r="I330" i="21"/>
  <c r="J330" i="21" s="1"/>
  <c r="I272" i="21"/>
  <c r="J272" i="21" s="1"/>
  <c r="I429" i="21"/>
  <c r="J429" i="21" s="1"/>
  <c r="I246" i="21"/>
  <c r="J246" i="21" s="1"/>
  <c r="I61" i="21"/>
  <c r="J61" i="21" s="1"/>
  <c r="I305" i="21"/>
  <c r="J305" i="21" s="1"/>
  <c r="I238" i="21"/>
  <c r="J238" i="21" s="1"/>
  <c r="I249" i="21"/>
  <c r="J249" i="21" s="1"/>
  <c r="I304" i="21"/>
  <c r="J304" i="21" s="1"/>
  <c r="I241" i="21"/>
  <c r="J241" i="21" s="1"/>
  <c r="I254" i="21"/>
  <c r="J254" i="21" s="1"/>
  <c r="I464" i="21"/>
  <c r="J464" i="21" s="1"/>
  <c r="I194" i="21"/>
  <c r="J194" i="21" s="1"/>
  <c r="I216" i="21"/>
  <c r="J216" i="21" s="1"/>
  <c r="I245" i="21"/>
  <c r="J245" i="21" s="1"/>
  <c r="I193" i="21"/>
  <c r="J193" i="21" s="1"/>
  <c r="I137" i="21"/>
  <c r="J137" i="21" s="1"/>
  <c r="I215" i="21"/>
  <c r="J215" i="21" s="1"/>
  <c r="I135" i="21"/>
  <c r="J135" i="21" s="1"/>
  <c r="I157" i="21"/>
  <c r="J157" i="21" s="1"/>
  <c r="I120" i="21"/>
  <c r="J120" i="21" s="1"/>
  <c r="I247" i="21"/>
  <c r="J247" i="21" s="1"/>
  <c r="I168" i="21"/>
  <c r="J168" i="21" s="1"/>
  <c r="I131" i="21"/>
  <c r="J131" i="21" s="1"/>
  <c r="I103" i="21"/>
  <c r="J103" i="21" s="1"/>
  <c r="I303" i="21"/>
  <c r="J303" i="21" s="1"/>
  <c r="I302" i="21"/>
  <c r="J302" i="21" s="1"/>
  <c r="I236" i="21"/>
  <c r="J236" i="21" s="1"/>
  <c r="I75" i="21"/>
  <c r="J75" i="21" s="1"/>
  <c r="I205" i="21"/>
  <c r="J205" i="21" s="1"/>
  <c r="I352" i="21"/>
  <c r="J352" i="21" s="1"/>
  <c r="I119" i="21"/>
  <c r="J119" i="21" s="1"/>
  <c r="I53" i="21"/>
  <c r="J53" i="21" s="1"/>
  <c r="I327" i="21"/>
  <c r="J327" i="21" s="1"/>
  <c r="I100" i="21"/>
  <c r="J100" i="21" s="1"/>
  <c r="I52" i="21"/>
  <c r="J52" i="21" s="1"/>
  <c r="I416" i="21"/>
  <c r="J416" i="21" s="1"/>
  <c r="I394" i="21"/>
  <c r="J394" i="21" s="1"/>
  <c r="I252" i="21"/>
  <c r="J252" i="21" s="1"/>
  <c r="I89" i="21"/>
  <c r="J89" i="21" s="1"/>
  <c r="I148" i="21"/>
  <c r="J148" i="21" s="1"/>
  <c r="I253" i="21"/>
  <c r="J253" i="21" s="1"/>
  <c r="I255" i="21"/>
  <c r="J255" i="21" s="1"/>
  <c r="I463" i="21"/>
  <c r="J463" i="21" s="1"/>
  <c r="I151" i="21"/>
  <c r="J151" i="21" s="1"/>
  <c r="I428" i="21"/>
  <c r="J428" i="21" s="1"/>
  <c r="I20" i="21"/>
  <c r="J20" i="21" s="1"/>
  <c r="I233" i="21"/>
  <c r="J233" i="21" s="1"/>
  <c r="I450" i="21"/>
  <c r="J450" i="21" s="1"/>
  <c r="I19" i="21"/>
  <c r="J19" i="21" s="1"/>
  <c r="I144" i="21"/>
  <c r="J144" i="21" s="1"/>
  <c r="I410" i="21"/>
  <c r="J410" i="21" s="1"/>
  <c r="I331" i="21"/>
  <c r="J331" i="21" s="1"/>
  <c r="I367" i="21"/>
  <c r="J367" i="21" s="1"/>
  <c r="I192" i="21"/>
  <c r="J192" i="21" s="1"/>
  <c r="I353" i="21"/>
  <c r="J353" i="21" s="1"/>
  <c r="I355" i="21"/>
  <c r="J355" i="21" s="1"/>
  <c r="I424" i="21"/>
  <c r="J424" i="21" s="1"/>
  <c r="I167" i="21"/>
  <c r="J167" i="21" s="1"/>
  <c r="I258" i="21"/>
  <c r="J258" i="21" s="1"/>
  <c r="I360" i="21"/>
  <c r="J360" i="21" s="1"/>
  <c r="I54" i="21"/>
  <c r="J54" i="21" s="1"/>
  <c r="I166" i="21"/>
  <c r="J166" i="21" s="1"/>
  <c r="I145" i="21"/>
  <c r="J145" i="21" s="1"/>
  <c r="I134" i="21"/>
  <c r="J134" i="21" s="1"/>
  <c r="I143" i="21"/>
  <c r="J143" i="21" s="1"/>
  <c r="I244" i="21"/>
  <c r="J244" i="21" s="1"/>
  <c r="I87" i="21"/>
  <c r="J87" i="21" s="1"/>
  <c r="I342" i="21"/>
  <c r="J342" i="21" s="1"/>
  <c r="I455" i="21"/>
  <c r="J455" i="21" s="1"/>
  <c r="I140" i="21"/>
  <c r="J140" i="21" s="1"/>
  <c r="I399" i="21"/>
  <c r="J399" i="21" s="1"/>
  <c r="I301" i="21"/>
  <c r="J301" i="21" s="1"/>
  <c r="I300" i="21"/>
  <c r="J300" i="21" s="1"/>
  <c r="I141" i="21"/>
  <c r="J141" i="21" s="1"/>
  <c r="I496" i="21"/>
  <c r="J496" i="21" s="1"/>
  <c r="I401" i="21"/>
  <c r="J401" i="21" s="1"/>
  <c r="I150" i="21"/>
  <c r="J150" i="21" s="1"/>
  <c r="I212" i="21"/>
  <c r="J212" i="21" s="1"/>
  <c r="I400" i="21"/>
  <c r="J400" i="21" s="1"/>
  <c r="I242" i="21"/>
  <c r="J242" i="21" s="1"/>
  <c r="I121" i="21"/>
  <c r="J121" i="21" s="1"/>
  <c r="I159" i="21"/>
  <c r="J159" i="21" s="1"/>
  <c r="I266" i="21"/>
  <c r="J266" i="21" s="1"/>
  <c r="I351" i="21"/>
  <c r="J351" i="21" s="1"/>
  <c r="I220" i="21"/>
  <c r="J220" i="21" s="1"/>
  <c r="I299" i="21"/>
  <c r="J299" i="21" s="1"/>
  <c r="I73" i="21"/>
  <c r="J73" i="21" s="1"/>
  <c r="I389" i="21"/>
  <c r="J389" i="21" s="1"/>
  <c r="I442" i="21"/>
  <c r="J442" i="21" s="1"/>
  <c r="I110" i="21"/>
  <c r="J110" i="21" s="1"/>
  <c r="I125" i="21"/>
  <c r="J125" i="21" s="1"/>
  <c r="I364" i="21"/>
  <c r="J364" i="21" s="1"/>
  <c r="I456" i="21"/>
  <c r="J456" i="21" s="1"/>
  <c r="I248" i="21"/>
  <c r="J248" i="21" s="1"/>
  <c r="I210" i="21"/>
  <c r="J210" i="21" s="1"/>
  <c r="I22" i="21"/>
  <c r="J22" i="21" s="1"/>
  <c r="I298" i="21"/>
  <c r="J298" i="21" s="1"/>
  <c r="I240" i="21"/>
  <c r="J240" i="21" s="1"/>
  <c r="I343" i="21"/>
  <c r="J343" i="21" s="1"/>
  <c r="I414" i="21"/>
  <c r="J414" i="21" s="1"/>
  <c r="I214" i="21"/>
  <c r="J214" i="21" s="1"/>
  <c r="I480" i="21"/>
  <c r="J480" i="21" s="1"/>
  <c r="I407" i="21"/>
  <c r="J407" i="21" s="1"/>
  <c r="I297" i="21"/>
  <c r="J297" i="21" s="1"/>
  <c r="I482" i="21"/>
  <c r="J482" i="21" s="1"/>
  <c r="I251" i="21"/>
  <c r="J251" i="21" s="1"/>
  <c r="I224" i="21"/>
  <c r="J224" i="21" s="1"/>
  <c r="I296" i="21"/>
  <c r="J296" i="21" s="1"/>
  <c r="I270" i="21"/>
  <c r="J270" i="21" s="1"/>
  <c r="I398" i="21"/>
  <c r="J398" i="21" s="1"/>
  <c r="I295" i="21"/>
  <c r="J295" i="21" s="1"/>
  <c r="I354" i="21"/>
  <c r="J354" i="21" s="1"/>
  <c r="I146" i="21"/>
  <c r="J146" i="21" s="1"/>
  <c r="I371" i="21"/>
  <c r="J371" i="21" s="1"/>
  <c r="I138" i="21"/>
  <c r="J138" i="21" s="1"/>
  <c r="I209" i="21"/>
  <c r="J209" i="21" s="1"/>
  <c r="I165" i="21"/>
  <c r="J165" i="21" s="1"/>
  <c r="I164" i="21"/>
  <c r="J164" i="21" s="1"/>
  <c r="I122" i="21"/>
  <c r="J122" i="21" s="1"/>
  <c r="I261" i="21"/>
  <c r="J261" i="21" s="1"/>
  <c r="I460" i="21"/>
  <c r="J460" i="21" s="1"/>
  <c r="I448" i="21"/>
  <c r="J448" i="21" s="1"/>
  <c r="I440" i="21"/>
  <c r="J440" i="21" s="1"/>
  <c r="I341" i="21"/>
  <c r="J341" i="21" s="1"/>
  <c r="I243" i="21"/>
  <c r="J243" i="21" s="1"/>
  <c r="I49" i="21"/>
  <c r="J49" i="21" s="1"/>
  <c r="I77" i="21"/>
  <c r="J77" i="21" s="1"/>
  <c r="I356" i="21"/>
  <c r="J356" i="21" s="1"/>
  <c r="I62" i="21"/>
  <c r="J62" i="21" s="1"/>
  <c r="I361" i="21"/>
  <c r="J361" i="21" s="1"/>
  <c r="I294" i="21"/>
  <c r="J294" i="21" s="1"/>
  <c r="I208" i="21"/>
  <c r="J208" i="21" s="1"/>
  <c r="I191" i="21"/>
  <c r="J191" i="21" s="1"/>
  <c r="I223" i="21"/>
  <c r="J223" i="21" s="1"/>
  <c r="I423" i="21"/>
  <c r="J423" i="21" s="1"/>
  <c r="I293" i="21"/>
  <c r="J293" i="21" s="1"/>
  <c r="I96" i="21"/>
  <c r="J96" i="21" s="1"/>
  <c r="I163" i="21"/>
  <c r="J163" i="21" s="1"/>
  <c r="I453" i="21"/>
  <c r="J453" i="21" s="1"/>
  <c r="I97" i="21"/>
  <c r="J97" i="21" s="1"/>
  <c r="I479" i="21"/>
  <c r="J479" i="21" s="1"/>
  <c r="I190" i="21"/>
  <c r="J190" i="21" s="1"/>
  <c r="I291" i="21"/>
  <c r="J291" i="21" s="1"/>
  <c r="I290" i="21"/>
  <c r="J290" i="21" s="1"/>
  <c r="I289" i="21"/>
  <c r="J289" i="21" s="1"/>
  <c r="I436" i="21"/>
  <c r="J436" i="21" s="1"/>
  <c r="I339" i="21"/>
  <c r="J339" i="21" s="1"/>
  <c r="I288" i="21"/>
  <c r="J288" i="21" s="1"/>
  <c r="I391" i="21"/>
  <c r="J391" i="21" s="1"/>
  <c r="I470" i="21"/>
  <c r="J470" i="21" s="1"/>
  <c r="I162" i="21"/>
  <c r="J162" i="21" s="1"/>
  <c r="I55" i="21"/>
  <c r="J55" i="21" s="1"/>
  <c r="I494" i="21"/>
  <c r="J494" i="21" s="1"/>
  <c r="I222" i="21"/>
  <c r="J222" i="21" s="1"/>
  <c r="I286" i="21"/>
  <c r="J286" i="21" s="1"/>
  <c r="I444" i="21"/>
  <c r="J444" i="21" s="1"/>
  <c r="I9" i="21"/>
  <c r="J9" i="21" s="1"/>
  <c r="I8" i="21"/>
  <c r="J8" i="21" s="1"/>
  <c r="I439" i="21"/>
  <c r="J439" i="21" s="1"/>
  <c r="I433" i="21"/>
  <c r="J433" i="21" s="1"/>
  <c r="I285" i="21"/>
  <c r="J285" i="21" s="1"/>
  <c r="I284" i="21"/>
  <c r="J284" i="21" s="1"/>
  <c r="I256" i="21"/>
  <c r="J256" i="21" s="1"/>
  <c r="I283" i="21"/>
  <c r="J283" i="21" s="1"/>
  <c r="I434" i="21"/>
  <c r="J434" i="21" s="1"/>
  <c r="I189" i="21"/>
  <c r="J189" i="21" s="1"/>
  <c r="I426" i="21"/>
  <c r="J426" i="21" s="1"/>
  <c r="I337" i="21"/>
  <c r="J337" i="21" s="1"/>
  <c r="I188" i="21"/>
  <c r="J188" i="21" s="1"/>
  <c r="I111" i="21"/>
  <c r="J111" i="21" s="1"/>
  <c r="I451" i="21"/>
  <c r="J451" i="21" s="1"/>
  <c r="I435" i="21"/>
  <c r="J435" i="21" s="1"/>
  <c r="I499" i="21"/>
  <c r="J499" i="21" s="1"/>
  <c r="I282" i="21"/>
  <c r="J282" i="21" s="1"/>
  <c r="I108" i="21"/>
  <c r="J108" i="21" s="1"/>
  <c r="I187" i="21"/>
  <c r="J187" i="21" s="1"/>
  <c r="I281" i="21"/>
  <c r="J281" i="21" s="1"/>
  <c r="I406" i="21"/>
  <c r="J406" i="21" s="1"/>
  <c r="I487" i="21"/>
  <c r="J487" i="21" s="1"/>
  <c r="AO488" i="21"/>
  <c r="I488" i="21"/>
  <c r="J488" i="21" s="1"/>
  <c r="AO445" i="21"/>
  <c r="I445" i="21"/>
  <c r="J445" i="21" s="1"/>
  <c r="AO395" i="21"/>
  <c r="I395" i="21"/>
  <c r="J395" i="21" s="1"/>
  <c r="AO280" i="21"/>
  <c r="I280" i="21"/>
  <c r="J280" i="21" s="1"/>
  <c r="AO459" i="21"/>
  <c r="I459" i="21"/>
  <c r="J459" i="21" s="1"/>
  <c r="AO425" i="21"/>
  <c r="I425" i="21"/>
  <c r="J425" i="21" s="1"/>
  <c r="AO454" i="21"/>
  <c r="I454" i="21"/>
  <c r="J454" i="21" s="1"/>
  <c r="AO486" i="21"/>
  <c r="I486" i="21"/>
  <c r="J486" i="21" s="1"/>
  <c r="I279" i="21"/>
  <c r="J279" i="21" s="1"/>
  <c r="AO493" i="21"/>
  <c r="I493" i="21"/>
  <c r="J493" i="21" s="1"/>
  <c r="AO458" i="21"/>
  <c r="I458" i="21"/>
  <c r="J458" i="21" s="1"/>
  <c r="AO386" i="21"/>
  <c r="I386" i="21"/>
  <c r="J386" i="21" s="1"/>
  <c r="I405" i="21"/>
  <c r="J405" i="21" s="1"/>
  <c r="I404" i="21"/>
  <c r="J404" i="21" s="1"/>
  <c r="AO278" i="21"/>
  <c r="I278" i="21"/>
  <c r="J278" i="21" s="1"/>
  <c r="AO374" i="21"/>
  <c r="I374" i="21"/>
  <c r="J374" i="21" s="1"/>
  <c r="AO443" i="21"/>
  <c r="I443" i="21"/>
  <c r="J443" i="21" s="1"/>
  <c r="AO447" i="21"/>
  <c r="I447" i="21"/>
  <c r="J447" i="21" s="1"/>
  <c r="I462" i="21"/>
  <c r="J462" i="21" s="1"/>
  <c r="I452" i="21"/>
  <c r="J452" i="21" s="1"/>
  <c r="AO277" i="21"/>
  <c r="I277" i="21"/>
  <c r="J277" i="21" s="1"/>
  <c r="AO112" i="21"/>
  <c r="I112" i="21"/>
  <c r="J112" i="21" s="1"/>
  <c r="AO492" i="21"/>
  <c r="I492" i="21"/>
  <c r="J492" i="21" s="1"/>
  <c r="AO78" i="21"/>
  <c r="I78" i="21"/>
  <c r="J78" i="21" s="1"/>
  <c r="AO489" i="21"/>
  <c r="I489" i="21"/>
  <c r="J489" i="21" s="1"/>
  <c r="AO160" i="21"/>
  <c r="I160" i="21"/>
  <c r="J160" i="21" s="1"/>
  <c r="AO271" i="21"/>
  <c r="I271" i="21"/>
  <c r="J271" i="21" s="1"/>
  <c r="AO274" i="21"/>
  <c r="I274" i="21"/>
  <c r="J274" i="21" s="1"/>
  <c r="AO505" i="21"/>
  <c r="I505" i="21"/>
  <c r="J505" i="21" s="1"/>
  <c r="AO504" i="21"/>
  <c r="I504" i="21"/>
  <c r="J504" i="21" s="1"/>
  <c r="AO502" i="21"/>
  <c r="I502" i="21"/>
  <c r="J502" i="21" s="1"/>
  <c r="I500" i="21"/>
  <c r="J500" i="21" s="1"/>
  <c r="I419" i="21"/>
  <c r="J419" i="21" s="1"/>
  <c r="I418" i="21"/>
  <c r="J418" i="21" s="1"/>
  <c r="I417" i="21"/>
  <c r="J417" i="21" s="1"/>
  <c r="AO326" i="21"/>
  <c r="I326" i="21"/>
  <c r="J326" i="21" s="1"/>
  <c r="AO491" i="21"/>
  <c r="I491" i="21"/>
  <c r="J491" i="21" s="1"/>
  <c r="AO497" i="21"/>
  <c r="I497" i="21"/>
  <c r="J497" i="21" s="1"/>
  <c r="AO276" i="21"/>
  <c r="I276" i="21"/>
  <c r="I25" i="20"/>
  <c r="J25" i="20"/>
  <c r="I26" i="20"/>
  <c r="J26" i="20"/>
  <c r="I27" i="20"/>
  <c r="J27" i="20"/>
  <c r="I28" i="20"/>
  <c r="J28" i="20"/>
  <c r="I29" i="20"/>
  <c r="J29" i="20"/>
  <c r="I30" i="20"/>
  <c r="J30" i="20"/>
  <c r="I31" i="20"/>
  <c r="J31" i="20"/>
  <c r="I32" i="20"/>
  <c r="J32" i="20"/>
  <c r="I33" i="20"/>
  <c r="J33" i="20"/>
  <c r="I34" i="20"/>
  <c r="J34" i="20"/>
  <c r="I35" i="20"/>
  <c r="J35" i="20"/>
  <c r="R121" i="4" l="1"/>
  <c r="Z121" i="4" s="1"/>
  <c r="R320" i="4"/>
  <c r="Z320" i="4" s="1"/>
  <c r="R166" i="4"/>
  <c r="Z166" i="4" s="1"/>
  <c r="R184" i="4"/>
  <c r="Z184" i="4" s="1"/>
  <c r="R430" i="4"/>
  <c r="Z430" i="4" s="1"/>
  <c r="L35" i="20"/>
  <c r="L33" i="20"/>
  <c r="L31" i="20"/>
  <c r="L29" i="20"/>
  <c r="L27" i="20"/>
  <c r="L25" i="20"/>
  <c r="L34" i="20"/>
  <c r="L32" i="20"/>
  <c r="L30" i="20"/>
  <c r="L28" i="20"/>
  <c r="L26" i="20"/>
  <c r="I8" i="23"/>
  <c r="L8" i="23"/>
  <c r="H8" i="23"/>
  <c r="J8" i="23"/>
  <c r="K8" i="23" s="1"/>
  <c r="I16" i="23"/>
  <c r="H16" i="23"/>
  <c r="J16" i="23"/>
  <c r="K16" i="23" s="1"/>
  <c r="L16" i="23"/>
  <c r="L9" i="23"/>
  <c r="J9" i="23"/>
  <c r="K9" i="23" s="1"/>
  <c r="H9" i="23"/>
  <c r="I9" i="23"/>
  <c r="L17" i="23"/>
  <c r="J17" i="23"/>
  <c r="K17" i="23" s="1"/>
  <c r="I17" i="23"/>
  <c r="H17" i="23"/>
  <c r="J10" i="23"/>
  <c r="K10" i="23" s="1"/>
  <c r="I10" i="23"/>
  <c r="H10" i="23"/>
  <c r="L10" i="23"/>
  <c r="H14" i="23"/>
  <c r="J14" i="23"/>
  <c r="K14" i="23" s="1"/>
  <c r="L14" i="23"/>
  <c r="I14" i="23"/>
  <c r="H18" i="23"/>
  <c r="L18" i="23"/>
  <c r="I18" i="23"/>
  <c r="J18" i="23"/>
  <c r="K18" i="23" s="1"/>
  <c r="H12" i="23"/>
  <c r="L12" i="23"/>
  <c r="J12" i="23"/>
  <c r="K12" i="23" s="1"/>
  <c r="I12" i="23"/>
  <c r="J13" i="23"/>
  <c r="K13" i="23" s="1"/>
  <c r="I13" i="23"/>
  <c r="L13" i="23"/>
  <c r="H13" i="23"/>
  <c r="J11" i="23"/>
  <c r="K11" i="23" s="1"/>
  <c r="L11" i="23"/>
  <c r="H11" i="23"/>
  <c r="I11" i="23"/>
  <c r="J15" i="23"/>
  <c r="K15" i="23" s="1"/>
  <c r="H15" i="23"/>
  <c r="I15" i="23"/>
  <c r="L15" i="23"/>
  <c r="J276" i="21"/>
  <c r="K276" i="21" s="1"/>
  <c r="Q276" i="21" s="1"/>
  <c r="R276" i="21" s="1"/>
  <c r="K417" i="21"/>
  <c r="K502" i="21"/>
  <c r="K505" i="21"/>
  <c r="W505" i="21" s="1"/>
  <c r="X505" i="21" s="1"/>
  <c r="K271" i="21"/>
  <c r="K489" i="21"/>
  <c r="O489" i="21" s="1"/>
  <c r="P489" i="21" s="1"/>
  <c r="K492" i="21"/>
  <c r="K277" i="21"/>
  <c r="S277" i="21" s="1"/>
  <c r="T277" i="21" s="1"/>
  <c r="K447" i="21"/>
  <c r="K374" i="21"/>
  <c r="K404" i="21"/>
  <c r="O404" i="21" s="1"/>
  <c r="P404" i="21" s="1"/>
  <c r="K458" i="21"/>
  <c r="K279" i="21"/>
  <c r="K187" i="21"/>
  <c r="K435" i="21"/>
  <c r="K337" i="21"/>
  <c r="K288" i="21"/>
  <c r="K293" i="21"/>
  <c r="K356" i="21"/>
  <c r="K354" i="21"/>
  <c r="S354" i="21" s="1"/>
  <c r="T354" i="21" s="1"/>
  <c r="K297" i="21"/>
  <c r="K22" i="21"/>
  <c r="S22" i="21" s="1"/>
  <c r="T22" i="21" s="1"/>
  <c r="K389" i="21"/>
  <c r="N389" i="21" s="1"/>
  <c r="K301" i="21"/>
  <c r="U301" i="21" s="1"/>
  <c r="V301" i="21" s="1"/>
  <c r="K134" i="21"/>
  <c r="K355" i="21"/>
  <c r="K450" i="21"/>
  <c r="Q450" i="21" s="1"/>
  <c r="R450" i="21" s="1"/>
  <c r="K148" i="21"/>
  <c r="N148" i="21" s="1"/>
  <c r="K416" i="21"/>
  <c r="K75" i="21"/>
  <c r="K304" i="21"/>
  <c r="K61" i="21"/>
  <c r="K132" i="21"/>
  <c r="K325" i="21"/>
  <c r="K262" i="21"/>
  <c r="S262" i="21" s="1"/>
  <c r="T262" i="21" s="1"/>
  <c r="K211" i="21"/>
  <c r="U211" i="21" s="1"/>
  <c r="V211" i="21" s="1"/>
  <c r="K402" i="21"/>
  <c r="K104" i="21"/>
  <c r="K204" i="21"/>
  <c r="L204" i="21" s="1"/>
  <c r="M204" i="21" s="1"/>
  <c r="K438" i="21"/>
  <c r="K344" i="21"/>
  <c r="K195" i="21"/>
  <c r="K109" i="21"/>
  <c r="K468" i="21"/>
  <c r="U468" i="21" s="1"/>
  <c r="V468" i="21" s="1"/>
  <c r="K368" i="21"/>
  <c r="W368" i="21" s="1"/>
  <c r="X368" i="21" s="1"/>
  <c r="K59" i="21"/>
  <c r="S59" i="21" s="1"/>
  <c r="T59" i="21" s="1"/>
  <c r="K115" i="21"/>
  <c r="K63" i="21"/>
  <c r="K306" i="21"/>
  <c r="K124" i="21"/>
  <c r="O124" i="21" s="1"/>
  <c r="P124" i="21" s="1"/>
  <c r="K29" i="21"/>
  <c r="K92" i="21"/>
  <c r="S92" i="21" s="1"/>
  <c r="T92" i="21" s="1"/>
  <c r="K39" i="21"/>
  <c r="K229" i="21"/>
  <c r="W229" i="21" s="1"/>
  <c r="X229" i="21" s="1"/>
  <c r="K3" i="21"/>
  <c r="N3" i="21" s="1"/>
  <c r="K346" i="21"/>
  <c r="K5" i="21"/>
  <c r="K37" i="21"/>
  <c r="K377" i="21"/>
  <c r="K114" i="21"/>
  <c r="S114" i="21" s="1"/>
  <c r="T114" i="21" s="1"/>
  <c r="K117" i="21"/>
  <c r="K359" i="21"/>
  <c r="K217" i="21"/>
  <c r="K408" i="21"/>
  <c r="K384" i="21"/>
  <c r="K422" i="21"/>
  <c r="K147" i="21"/>
  <c r="K139" i="21"/>
  <c r="O139" i="21" s="1"/>
  <c r="P139" i="21" s="1"/>
  <c r="K76" i="21"/>
  <c r="K142" i="21"/>
  <c r="K80" i="21"/>
  <c r="U80" i="21" s="1"/>
  <c r="V80" i="21" s="1"/>
  <c r="K225" i="21"/>
  <c r="K106" i="21"/>
  <c r="K396" i="21"/>
  <c r="U396" i="21" s="1"/>
  <c r="V396" i="21" s="1"/>
  <c r="K79" i="21"/>
  <c r="K69" i="21"/>
  <c r="K387" i="21"/>
  <c r="K226" i="21"/>
  <c r="S226" i="21" s="1"/>
  <c r="T226" i="21" s="1"/>
  <c r="K172" i="21"/>
  <c r="Q172" i="21" s="1"/>
  <c r="R172" i="21" s="1"/>
  <c r="K156" i="21"/>
  <c r="U156" i="21" s="1"/>
  <c r="V156" i="21" s="1"/>
  <c r="K118" i="21"/>
  <c r="K174" i="21"/>
  <c r="N174" i="21" s="1"/>
  <c r="K56" i="21"/>
  <c r="O56" i="21" s="1"/>
  <c r="P56" i="21" s="1"/>
  <c r="K370" i="21"/>
  <c r="O370" i="21" s="1"/>
  <c r="P370" i="21" s="1"/>
  <c r="K15" i="21"/>
  <c r="K45" i="21"/>
  <c r="K14" i="21"/>
  <c r="K36" i="21"/>
  <c r="S36" i="21" s="1"/>
  <c r="T36" i="21" s="1"/>
  <c r="K177" i="21"/>
  <c r="L177" i="21" s="1"/>
  <c r="K381" i="21"/>
  <c r="K67" i="21"/>
  <c r="U67" i="21" s="1"/>
  <c r="V67" i="21" s="1"/>
  <c r="K12" i="21"/>
  <c r="K81" i="21"/>
  <c r="K483" i="21"/>
  <c r="K373" i="21"/>
  <c r="K412" i="21"/>
  <c r="K372" i="21"/>
  <c r="K485" i="21"/>
  <c r="K213" i="21"/>
  <c r="K475" i="21"/>
  <c r="K181" i="21"/>
  <c r="K477" i="21"/>
  <c r="K432" i="21"/>
  <c r="K265" i="21"/>
  <c r="S265" i="21" s="1"/>
  <c r="T265" i="21" s="1"/>
  <c r="K129" i="21"/>
  <c r="K478" i="21"/>
  <c r="K292" i="21"/>
  <c r="O292" i="21" s="1"/>
  <c r="P292" i="21" s="1"/>
  <c r="K437" i="21"/>
  <c r="S437" i="21" s="1"/>
  <c r="T437" i="21" s="1"/>
  <c r="K441" i="21"/>
  <c r="K501" i="21"/>
  <c r="K186" i="21"/>
  <c r="K497" i="21"/>
  <c r="L497" i="21" s="1"/>
  <c r="K419" i="21"/>
  <c r="K504" i="21"/>
  <c r="K274" i="21"/>
  <c r="K160" i="21"/>
  <c r="S160" i="21" s="1"/>
  <c r="T160" i="21" s="1"/>
  <c r="K78" i="21"/>
  <c r="K112" i="21"/>
  <c r="K452" i="21"/>
  <c r="U452" i="21" s="1"/>
  <c r="V452" i="21" s="1"/>
  <c r="K443" i="21"/>
  <c r="S443" i="21" s="1"/>
  <c r="T443" i="21" s="1"/>
  <c r="K278" i="21"/>
  <c r="K386" i="21"/>
  <c r="W386" i="21" s="1"/>
  <c r="X386" i="21" s="1"/>
  <c r="K406" i="21"/>
  <c r="K282" i="21"/>
  <c r="N282" i="21" s="1"/>
  <c r="K111" i="21"/>
  <c r="Q111" i="21" s="1"/>
  <c r="R111" i="21" s="1"/>
  <c r="K189" i="21"/>
  <c r="W189" i="21" s="1"/>
  <c r="X189" i="21" s="1"/>
  <c r="K284" i="21"/>
  <c r="O284" i="21" s="1"/>
  <c r="P284" i="21" s="1"/>
  <c r="K8" i="21"/>
  <c r="K222" i="21"/>
  <c r="K470" i="21"/>
  <c r="K436" i="21"/>
  <c r="K190" i="21"/>
  <c r="K163" i="21"/>
  <c r="K223" i="21"/>
  <c r="K361" i="21"/>
  <c r="Q361" i="21" s="1"/>
  <c r="R361" i="21" s="1"/>
  <c r="K49" i="21"/>
  <c r="K448" i="21"/>
  <c r="K164" i="21"/>
  <c r="K371" i="21"/>
  <c r="K398" i="21"/>
  <c r="K251" i="21"/>
  <c r="L251" i="21" s="1"/>
  <c r="M251" i="21" s="1"/>
  <c r="K480" i="21"/>
  <c r="K240" i="21"/>
  <c r="O240" i="21" s="1"/>
  <c r="P240" i="21" s="1"/>
  <c r="K248" i="21"/>
  <c r="S248" i="21" s="1"/>
  <c r="T248" i="21" s="1"/>
  <c r="K110" i="21"/>
  <c r="K299" i="21"/>
  <c r="U299" i="21" s="1"/>
  <c r="V299" i="21" s="1"/>
  <c r="K159" i="21"/>
  <c r="K212" i="21"/>
  <c r="K141" i="21"/>
  <c r="K140" i="21"/>
  <c r="K244" i="21"/>
  <c r="W244" i="21" s="1"/>
  <c r="X244" i="21" s="1"/>
  <c r="K166" i="21"/>
  <c r="U166" i="21" s="1"/>
  <c r="V166" i="21" s="1"/>
  <c r="K167" i="21"/>
  <c r="K192" i="21"/>
  <c r="K144" i="21"/>
  <c r="L144" i="21" s="1"/>
  <c r="M144" i="21" s="1"/>
  <c r="K20" i="21"/>
  <c r="L20" i="21" s="1"/>
  <c r="M20" i="21" s="1"/>
  <c r="K255" i="21"/>
  <c r="K252" i="21"/>
  <c r="K100" i="21"/>
  <c r="K352" i="21"/>
  <c r="W352" i="21" s="1"/>
  <c r="X352" i="21" s="1"/>
  <c r="K168" i="21"/>
  <c r="K245" i="21"/>
  <c r="K254" i="21"/>
  <c r="K238" i="21"/>
  <c r="S238" i="21" s="1"/>
  <c r="T238" i="21" s="1"/>
  <c r="K169" i="21"/>
  <c r="K176" i="21"/>
  <c r="K308" i="21"/>
  <c r="Q308" i="21" s="1"/>
  <c r="R308" i="21" s="1"/>
  <c r="K264" i="21"/>
  <c r="K86" i="21"/>
  <c r="K113" i="21"/>
  <c r="K446" i="21"/>
  <c r="K336" i="21"/>
  <c r="L336" i="21" s="1"/>
  <c r="K116" i="21"/>
  <c r="K84" i="21"/>
  <c r="K127" i="21"/>
  <c r="U127" i="21" s="1"/>
  <c r="V127" i="21" s="1"/>
  <c r="K31" i="21"/>
  <c r="K196" i="21"/>
  <c r="K72" i="21"/>
  <c r="K64" i="21"/>
  <c r="K173" i="21"/>
  <c r="K34" i="21"/>
  <c r="K357" i="21"/>
  <c r="K41" i="21"/>
  <c r="K317" i="21"/>
  <c r="U317" i="21" s="1"/>
  <c r="V317" i="21" s="1"/>
  <c r="K409" i="21"/>
  <c r="K345" i="21"/>
  <c r="K43" i="21"/>
  <c r="K378" i="21"/>
  <c r="O378" i="21" s="1"/>
  <c r="P378" i="21" s="1"/>
  <c r="K82" i="21"/>
  <c r="W82" i="21" s="1"/>
  <c r="X82" i="21" s="1"/>
  <c r="K4" i="21"/>
  <c r="S4" i="21" s="1"/>
  <c r="T4" i="21" s="1"/>
  <c r="K472" i="21"/>
  <c r="K379" i="21"/>
  <c r="K347" i="21"/>
  <c r="K32" i="21"/>
  <c r="K155" i="21"/>
  <c r="K267" i="21"/>
  <c r="U267" i="21" s="1"/>
  <c r="V267" i="21" s="1"/>
  <c r="K259" i="21"/>
  <c r="K413" i="21"/>
  <c r="K319" i="21"/>
  <c r="K234" i="21"/>
  <c r="K180" i="21"/>
  <c r="K449" i="21"/>
  <c r="K263" i="21"/>
  <c r="K334" i="21"/>
  <c r="K365" i="21"/>
  <c r="O365" i="21" s="1"/>
  <c r="P365" i="21" s="1"/>
  <c r="K415" i="21"/>
  <c r="U415" i="21" s="1"/>
  <c r="V415" i="21" s="1"/>
  <c r="K481" i="21"/>
  <c r="K185" i="21"/>
  <c r="K239" i="21"/>
  <c r="K321" i="21"/>
  <c r="K324" i="21"/>
  <c r="O324" i="21" s="1"/>
  <c r="P324" i="21" s="1"/>
  <c r="K506" i="21"/>
  <c r="K283" i="21"/>
  <c r="K433" i="21"/>
  <c r="K444" i="21"/>
  <c r="U444" i="21" s="1"/>
  <c r="V444" i="21" s="1"/>
  <c r="K55" i="21"/>
  <c r="W55" i="21" s="1"/>
  <c r="X55" i="21" s="1"/>
  <c r="K290" i="21"/>
  <c r="L290" i="21" s="1"/>
  <c r="K97" i="21"/>
  <c r="K208" i="21"/>
  <c r="O208" i="21" s="1"/>
  <c r="P208" i="21" s="1"/>
  <c r="K341" i="21"/>
  <c r="K209" i="21"/>
  <c r="K296" i="21"/>
  <c r="K414" i="21"/>
  <c r="K364" i="21"/>
  <c r="O364" i="21" s="1"/>
  <c r="P364" i="21" s="1"/>
  <c r="K351" i="21"/>
  <c r="K242" i="21"/>
  <c r="K401" i="21"/>
  <c r="K342" i="21"/>
  <c r="O342" i="21" s="1"/>
  <c r="P342" i="21" s="1"/>
  <c r="K360" i="21"/>
  <c r="K331" i="21"/>
  <c r="K151" i="21"/>
  <c r="W151" i="21" s="1"/>
  <c r="X151" i="21" s="1"/>
  <c r="K53" i="21"/>
  <c r="W53" i="21" s="1"/>
  <c r="X53" i="21" s="1"/>
  <c r="K103" i="21"/>
  <c r="K120" i="21"/>
  <c r="K194" i="21"/>
  <c r="K330" i="21"/>
  <c r="K307" i="21"/>
  <c r="K99" i="21"/>
  <c r="K93" i="21"/>
  <c r="Q93" i="21" s="1"/>
  <c r="R93" i="21" s="1"/>
  <c r="K312" i="21"/>
  <c r="S312" i="21" s="1"/>
  <c r="T312" i="21" s="1"/>
  <c r="K315" i="21"/>
  <c r="K171" i="21"/>
  <c r="K94" i="21"/>
  <c r="K227" i="21"/>
  <c r="K332" i="21"/>
  <c r="W332" i="21" s="1"/>
  <c r="X332" i="21" s="1"/>
  <c r="K228" i="21"/>
  <c r="K18" i="21"/>
  <c r="K11" i="21"/>
  <c r="K26" i="21"/>
  <c r="N26" i="21" s="1"/>
  <c r="K200" i="21"/>
  <c r="K328" i="21"/>
  <c r="K23" i="21"/>
  <c r="W23" i="21" s="1"/>
  <c r="X23" i="21" s="1"/>
  <c r="K201" i="21"/>
  <c r="K28" i="21"/>
  <c r="K74" i="21"/>
  <c r="K91" i="21"/>
  <c r="K358" i="21"/>
  <c r="K476" i="21"/>
  <c r="K388" i="21"/>
  <c r="S388" i="21" s="1"/>
  <c r="T388" i="21" s="1"/>
  <c r="K232" i="21"/>
  <c r="L232" i="21" s="1"/>
  <c r="K427" i="21"/>
  <c r="K322" i="21"/>
  <c r="K418" i="21"/>
  <c r="U418" i="21" s="1"/>
  <c r="V418" i="21" s="1"/>
  <c r="K405" i="21"/>
  <c r="K486" i="21"/>
  <c r="K425" i="21"/>
  <c r="K280" i="21"/>
  <c r="S280" i="21" s="1"/>
  <c r="T280" i="21" s="1"/>
  <c r="K445" i="21"/>
  <c r="K487" i="21"/>
  <c r="K108" i="21"/>
  <c r="L108" i="21" s="1"/>
  <c r="M108" i="21" s="1"/>
  <c r="K451" i="21"/>
  <c r="K426" i="21"/>
  <c r="N426" i="21" s="1"/>
  <c r="K256" i="21"/>
  <c r="K286" i="21"/>
  <c r="K339" i="21"/>
  <c r="K291" i="21"/>
  <c r="O291" i="21" s="1"/>
  <c r="P291" i="21" s="1"/>
  <c r="K453" i="21"/>
  <c r="K423" i="21"/>
  <c r="K294" i="21"/>
  <c r="N294" i="21" s="1"/>
  <c r="K77" i="21"/>
  <c r="O77" i="21" s="1"/>
  <c r="P77" i="21" s="1"/>
  <c r="K440" i="21"/>
  <c r="K122" i="21"/>
  <c r="K138" i="21"/>
  <c r="Q138" i="21" s="1"/>
  <c r="R138" i="21" s="1"/>
  <c r="K295" i="21"/>
  <c r="Q295" i="21" s="1"/>
  <c r="R295" i="21" s="1"/>
  <c r="K224" i="21"/>
  <c r="Q224" i="21" s="1"/>
  <c r="R224" i="21" s="1"/>
  <c r="K407" i="21"/>
  <c r="Q407" i="21" s="1"/>
  <c r="R407" i="21" s="1"/>
  <c r="K343" i="21"/>
  <c r="N343" i="21" s="1"/>
  <c r="K210" i="21"/>
  <c r="U210" i="21" s="1"/>
  <c r="V210" i="21" s="1"/>
  <c r="K125" i="21"/>
  <c r="K73" i="21"/>
  <c r="K266" i="21"/>
  <c r="K400" i="21"/>
  <c r="K496" i="21"/>
  <c r="K399" i="21"/>
  <c r="K87" i="21"/>
  <c r="Q87" i="21" s="1"/>
  <c r="R87" i="21" s="1"/>
  <c r="K145" i="21"/>
  <c r="K258" i="21"/>
  <c r="K353" i="21"/>
  <c r="K410" i="21"/>
  <c r="K233" i="21"/>
  <c r="K463" i="21"/>
  <c r="K89" i="21"/>
  <c r="K52" i="21"/>
  <c r="K119" i="21"/>
  <c r="K236" i="21"/>
  <c r="K131" i="21"/>
  <c r="K157" i="21"/>
  <c r="K193" i="21"/>
  <c r="K464" i="21"/>
  <c r="K249" i="21"/>
  <c r="U249" i="21" s="1"/>
  <c r="V249" i="21" s="1"/>
  <c r="K246" i="21"/>
  <c r="L246" i="21" s="1"/>
  <c r="K411" i="21"/>
  <c r="K170" i="21"/>
  <c r="K340" i="21"/>
  <c r="L340" i="21" s="1"/>
  <c r="M340" i="21" s="1"/>
  <c r="K309" i="21"/>
  <c r="K133" i="21"/>
  <c r="K310" i="21"/>
  <c r="K126" i="21"/>
  <c r="K500" i="21"/>
  <c r="Q500" i="21" s="1"/>
  <c r="R500" i="21" s="1"/>
  <c r="K462" i="21"/>
  <c r="O462" i="21" s="1"/>
  <c r="P462" i="21" s="1"/>
  <c r="K454" i="21"/>
  <c r="K395" i="21"/>
  <c r="N395" i="21" s="1"/>
  <c r="K281" i="21"/>
  <c r="W281" i="21" s="1"/>
  <c r="X281" i="21" s="1"/>
  <c r="K499" i="21"/>
  <c r="W499" i="21" s="1"/>
  <c r="X499" i="21" s="1"/>
  <c r="K188" i="21"/>
  <c r="K434" i="21"/>
  <c r="S434" i="21" s="1"/>
  <c r="T434" i="21" s="1"/>
  <c r="K285" i="21"/>
  <c r="N285" i="21" s="1"/>
  <c r="K9" i="21"/>
  <c r="K494" i="21"/>
  <c r="K391" i="21"/>
  <c r="K289" i="21"/>
  <c r="K479" i="21"/>
  <c r="W479" i="21" s="1"/>
  <c r="X479" i="21" s="1"/>
  <c r="K96" i="21"/>
  <c r="K191" i="21"/>
  <c r="K62" i="21"/>
  <c r="N62" i="21" s="1"/>
  <c r="K460" i="21"/>
  <c r="O460" i="21" s="1"/>
  <c r="P460" i="21" s="1"/>
  <c r="K165" i="21"/>
  <c r="K146" i="21"/>
  <c r="K482" i="21"/>
  <c r="K298" i="21"/>
  <c r="Q298" i="21" s="1"/>
  <c r="R298" i="21" s="1"/>
  <c r="K456" i="21"/>
  <c r="K442" i="21"/>
  <c r="K220" i="21"/>
  <c r="K121" i="21"/>
  <c r="Q121" i="21" s="1"/>
  <c r="R121" i="21" s="1"/>
  <c r="K150" i="21"/>
  <c r="U150" i="21" s="1"/>
  <c r="V150" i="21" s="1"/>
  <c r="K300" i="21"/>
  <c r="L300" i="21" s="1"/>
  <c r="K143" i="21"/>
  <c r="K424" i="21"/>
  <c r="N424" i="21" s="1"/>
  <c r="K367" i="21"/>
  <c r="K19" i="21"/>
  <c r="K428" i="21"/>
  <c r="K327" i="21"/>
  <c r="K303" i="21"/>
  <c r="K247" i="21"/>
  <c r="K241" i="21"/>
  <c r="U241" i="21" s="1"/>
  <c r="V241" i="21" s="1"/>
  <c r="K272" i="21"/>
  <c r="S272" i="21" s="1"/>
  <c r="T272" i="21" s="1"/>
  <c r="K95" i="21"/>
  <c r="K88" i="21"/>
  <c r="K207" i="21"/>
  <c r="O207" i="21" s="1"/>
  <c r="P207" i="21" s="1"/>
  <c r="K466" i="21"/>
  <c r="K158" i="21"/>
  <c r="K38" i="21"/>
  <c r="K461" i="21"/>
  <c r="W461" i="21" s="1"/>
  <c r="X461" i="21" s="1"/>
  <c r="K154" i="21"/>
  <c r="K314" i="21"/>
  <c r="K21" i="21"/>
  <c r="K269" i="21"/>
  <c r="K273" i="21"/>
  <c r="O273" i="21" s="1"/>
  <c r="P273" i="21" s="1"/>
  <c r="K71" i="21"/>
  <c r="K50" i="21"/>
  <c r="K44" i="21"/>
  <c r="S44" i="21" s="1"/>
  <c r="T44" i="21" s="1"/>
  <c r="K42" i="21"/>
  <c r="K30" i="21"/>
  <c r="K17" i="21"/>
  <c r="K33" i="21"/>
  <c r="U33" i="21" s="1"/>
  <c r="V33" i="21" s="1"/>
  <c r="K48" i="21"/>
  <c r="K102" i="21"/>
  <c r="U102" i="21" s="1"/>
  <c r="V102" i="21" s="1"/>
  <c r="K51" i="21"/>
  <c r="K60" i="21"/>
  <c r="O60" i="21" s="1"/>
  <c r="P60" i="21" s="1"/>
  <c r="K198" i="21"/>
  <c r="K230" i="21"/>
  <c r="K471" i="21"/>
  <c r="K376" i="21"/>
  <c r="K380" i="21"/>
  <c r="K382" i="21"/>
  <c r="K6" i="21"/>
  <c r="K349" i="21"/>
  <c r="K27" i="21"/>
  <c r="K350" i="21"/>
  <c r="K128" i="21"/>
  <c r="K366" i="21"/>
  <c r="K83" i="21"/>
  <c r="K179" i="21"/>
  <c r="K369" i="21"/>
  <c r="K105" i="21"/>
  <c r="K66" i="21"/>
  <c r="K498" i="21"/>
  <c r="K474" i="21"/>
  <c r="K221" i="21"/>
  <c r="O221" i="21" s="1"/>
  <c r="P221" i="21" s="1"/>
  <c r="K397" i="21"/>
  <c r="K218" i="21"/>
  <c r="K149" i="21"/>
  <c r="K313" i="21"/>
  <c r="K231" i="21"/>
  <c r="K184" i="21"/>
  <c r="K287" i="21"/>
  <c r="K431" i="21"/>
  <c r="K130" i="21"/>
  <c r="O130" i="21" s="1"/>
  <c r="P130" i="21" s="1"/>
  <c r="K503" i="21"/>
  <c r="K326" i="21"/>
  <c r="K2" i="21"/>
  <c r="K375" i="21"/>
  <c r="K215" i="21"/>
  <c r="N215" i="21" s="1"/>
  <c r="K421" i="21"/>
  <c r="K488" i="21"/>
  <c r="O488" i="21" s="1"/>
  <c r="P488" i="21" s="1"/>
  <c r="K260" i="21"/>
  <c r="O260" i="21" s="1"/>
  <c r="P260" i="21" s="1"/>
  <c r="K175" i="21"/>
  <c r="N175" i="21" s="1"/>
  <c r="K16" i="21"/>
  <c r="K430" i="21"/>
  <c r="W430" i="21" s="1"/>
  <c r="X430" i="21" s="1"/>
  <c r="K316" i="21"/>
  <c r="O316" i="21" s="1"/>
  <c r="P316" i="21" s="1"/>
  <c r="K243" i="21"/>
  <c r="N243" i="21" s="1"/>
  <c r="K270" i="21"/>
  <c r="K214" i="21"/>
  <c r="N214" i="21" s="1"/>
  <c r="K137" i="21"/>
  <c r="Q137" i="21" s="1"/>
  <c r="R137" i="21" s="1"/>
  <c r="K403" i="21"/>
  <c r="Q403" i="21" s="1"/>
  <c r="R403" i="21" s="1"/>
  <c r="K465" i="21"/>
  <c r="N465" i="21" s="1"/>
  <c r="K338" i="21"/>
  <c r="N338" i="21" s="1"/>
  <c r="K197" i="21"/>
  <c r="O197" i="21" s="1"/>
  <c r="P197" i="21" s="1"/>
  <c r="K65" i="21"/>
  <c r="N65" i="21" s="1"/>
  <c r="K85" i="21"/>
  <c r="K90" i="21"/>
  <c r="S90" i="21" s="1"/>
  <c r="T90" i="21" s="1"/>
  <c r="K206" i="21"/>
  <c r="U206" i="21" s="1"/>
  <c r="V206" i="21" s="1"/>
  <c r="K107" i="21"/>
  <c r="U107" i="21" s="1"/>
  <c r="V107" i="21" s="1"/>
  <c r="K98" i="21"/>
  <c r="K13" i="21"/>
  <c r="N13" i="21" s="1"/>
  <c r="K268" i="21"/>
  <c r="Q268" i="21" s="1"/>
  <c r="R268" i="21" s="1"/>
  <c r="K202" i="21"/>
  <c r="N202" i="21" s="1"/>
  <c r="K455" i="21"/>
  <c r="N455" i="21" s="1"/>
  <c r="K54" i="21"/>
  <c r="N54" i="21" s="1"/>
  <c r="O276" i="21"/>
  <c r="P276" i="21" s="1"/>
  <c r="S276" i="21"/>
  <c r="T276" i="21" s="1"/>
  <c r="L276" i="21"/>
  <c r="M276" i="21" s="1"/>
  <c r="K219" i="21"/>
  <c r="N219" i="21" s="1"/>
  <c r="K153" i="21"/>
  <c r="O153" i="21" s="1"/>
  <c r="P153" i="21" s="1"/>
  <c r="K123" i="21"/>
  <c r="Q123" i="21" s="1"/>
  <c r="R123" i="21" s="1"/>
  <c r="K57" i="21"/>
  <c r="N57" i="21" s="1"/>
  <c r="K152" i="21"/>
  <c r="N152" i="21" s="1"/>
  <c r="K390" i="21"/>
  <c r="Q390" i="21" s="1"/>
  <c r="R390" i="21" s="1"/>
  <c r="K393" i="21"/>
  <c r="N393" i="21" s="1"/>
  <c r="K495" i="21"/>
  <c r="O495" i="21" s="1"/>
  <c r="P495" i="21" s="1"/>
  <c r="K323" i="21"/>
  <c r="O323" i="21" s="1"/>
  <c r="P323" i="21" s="1"/>
  <c r="K253" i="21"/>
  <c r="N253" i="21" s="1"/>
  <c r="K305" i="21"/>
  <c r="U305" i="21" s="1"/>
  <c r="V305" i="21" s="1"/>
  <c r="K68" i="21"/>
  <c r="K329" i="21"/>
  <c r="N329" i="21" s="1"/>
  <c r="K491" i="21"/>
  <c r="Q491" i="21" s="1"/>
  <c r="R491" i="21" s="1"/>
  <c r="K439" i="21"/>
  <c r="Q439" i="21" s="1"/>
  <c r="R439" i="21" s="1"/>
  <c r="K261" i="21"/>
  <c r="L261" i="21" s="1"/>
  <c r="M261" i="21" s="1"/>
  <c r="K348" i="21"/>
  <c r="O348" i="21" s="1"/>
  <c r="P348" i="21" s="1"/>
  <c r="K178" i="21"/>
  <c r="N178" i="21" s="1"/>
  <c r="K392" i="21"/>
  <c r="N392" i="21" s="1"/>
  <c r="K161" i="21"/>
  <c r="N161" i="21" s="1"/>
  <c r="K363" i="21"/>
  <c r="S363" i="21" s="1"/>
  <c r="T363" i="21" s="1"/>
  <c r="K333" i="21"/>
  <c r="N333" i="21" s="1"/>
  <c r="K469" i="21"/>
  <c r="U469" i="21" s="1"/>
  <c r="V469" i="21" s="1"/>
  <c r="K46" i="21"/>
  <c r="N46" i="21" s="1"/>
  <c r="K459" i="21"/>
  <c r="L459" i="21" s="1"/>
  <c r="M459" i="21" s="1"/>
  <c r="K70" i="21"/>
  <c r="W70" i="21" s="1"/>
  <c r="X70" i="21" s="1"/>
  <c r="K101" i="21"/>
  <c r="L101" i="21" s="1"/>
  <c r="K235" i="21"/>
  <c r="N235" i="21" s="1"/>
  <c r="K311" i="21"/>
  <c r="N311" i="21" s="1"/>
  <c r="K47" i="21"/>
  <c r="S47" i="21" s="1"/>
  <c r="T47" i="21" s="1"/>
  <c r="K335" i="21"/>
  <c r="W335" i="21" s="1"/>
  <c r="X335" i="21" s="1"/>
  <c r="K473" i="21"/>
  <c r="Q473" i="21" s="1"/>
  <c r="R473" i="21" s="1"/>
  <c r="K362" i="21"/>
  <c r="N362" i="21" s="1"/>
  <c r="K394" i="21"/>
  <c r="N394" i="21" s="1"/>
  <c r="K216" i="21"/>
  <c r="W216" i="21" s="1"/>
  <c r="X216" i="21" s="1"/>
  <c r="K183" i="21"/>
  <c r="K457" i="21"/>
  <c r="N457" i="21" s="1"/>
  <c r="K162" i="21"/>
  <c r="Q162" i="21" s="1"/>
  <c r="R162" i="21" s="1"/>
  <c r="K237" i="21"/>
  <c r="W237" i="21" s="1"/>
  <c r="X237" i="21" s="1"/>
  <c r="K302" i="21"/>
  <c r="N302" i="21" s="1"/>
  <c r="K135" i="21"/>
  <c r="N135" i="21" s="1"/>
  <c r="K429" i="21"/>
  <c r="N429" i="21" s="1"/>
  <c r="K136" i="21"/>
  <c r="O136" i="21" s="1"/>
  <c r="P136" i="21" s="1"/>
  <c r="K467" i="21"/>
  <c r="O467" i="21" s="1"/>
  <c r="P467" i="21" s="1"/>
  <c r="K385" i="21"/>
  <c r="Q385" i="21" s="1"/>
  <c r="R385" i="21" s="1"/>
  <c r="K7" i="21"/>
  <c r="W7" i="21" s="1"/>
  <c r="X7" i="21" s="1"/>
  <c r="K40" i="21"/>
  <c r="W40" i="21" s="1"/>
  <c r="X40" i="21" s="1"/>
  <c r="K24" i="21"/>
  <c r="N24" i="21" s="1"/>
  <c r="K318" i="21"/>
  <c r="Q318" i="21" s="1"/>
  <c r="R318" i="21" s="1"/>
  <c r="K203" i="21"/>
  <c r="N203" i="21" s="1"/>
  <c r="K25" i="21"/>
  <c r="N25" i="21" s="1"/>
  <c r="K420" i="21"/>
  <c r="N420" i="21" s="1"/>
  <c r="K10" i="21"/>
  <c r="Q10" i="21" s="1"/>
  <c r="R10" i="21" s="1"/>
  <c r="K35" i="21"/>
  <c r="N35" i="21" s="1"/>
  <c r="K257" i="21"/>
  <c r="U257" i="21" s="1"/>
  <c r="V257" i="21" s="1"/>
  <c r="K383" i="21"/>
  <c r="Q383" i="21" s="1"/>
  <c r="R383" i="21" s="1"/>
  <c r="K250" i="21"/>
  <c r="N250" i="21" s="1"/>
  <c r="K484" i="21"/>
  <c r="Q484" i="21" s="1"/>
  <c r="R484" i="21" s="1"/>
  <c r="K320" i="21"/>
  <c r="O320" i="21" s="1"/>
  <c r="P320" i="21" s="1"/>
  <c r="K205" i="21"/>
  <c r="N205" i="21" s="1"/>
  <c r="K58" i="21"/>
  <c r="N58" i="21" s="1"/>
  <c r="K199" i="21"/>
  <c r="L199" i="21" s="1"/>
  <c r="M199" i="21" s="1"/>
  <c r="K182" i="21"/>
  <c r="O182" i="21" s="1"/>
  <c r="P182" i="21" s="1"/>
  <c r="K493" i="21"/>
  <c r="N493" i="21" s="1"/>
  <c r="K275" i="21"/>
  <c r="N275" i="21" s="1"/>
  <c r="K490" i="21"/>
  <c r="N490" i="21" s="1"/>
  <c r="Q351" i="21"/>
  <c r="R351" i="21" s="1"/>
  <c r="L351" i="21"/>
  <c r="M351" i="21" s="1"/>
  <c r="N351" i="21"/>
  <c r="Q389" i="21"/>
  <c r="R389" i="21" s="1"/>
  <c r="N276" i="21"/>
  <c r="N17" i="21"/>
  <c r="N93" i="21"/>
  <c r="Q204" i="21"/>
  <c r="R204" i="21" s="1"/>
  <c r="L360" i="21"/>
  <c r="M360" i="21" s="1"/>
  <c r="Q103" i="21"/>
  <c r="R103" i="21" s="1"/>
  <c r="L103" i="21"/>
  <c r="M103" i="21" s="1"/>
  <c r="N103" i="21"/>
  <c r="L500" i="21"/>
  <c r="M500" i="21" s="1"/>
  <c r="Q395" i="21"/>
  <c r="R395" i="21" s="1"/>
  <c r="L395" i="21"/>
  <c r="L294" i="21"/>
  <c r="M294" i="21" s="1"/>
  <c r="Q440" i="21"/>
  <c r="R440" i="21" s="1"/>
  <c r="N440" i="21"/>
  <c r="L440" i="21"/>
  <c r="M440" i="21" s="1"/>
  <c r="Q132" i="21"/>
  <c r="R132" i="21" s="1"/>
  <c r="L132" i="21"/>
  <c r="L80" i="21"/>
  <c r="Q306" i="21"/>
  <c r="R306" i="21" s="1"/>
  <c r="L306" i="21"/>
  <c r="Q382" i="21"/>
  <c r="R382" i="21" s="1"/>
  <c r="N108" i="21"/>
  <c r="L163" i="21"/>
  <c r="M163" i="21" s="1"/>
  <c r="L224" i="21"/>
  <c r="Q343" i="21"/>
  <c r="R343" i="21" s="1"/>
  <c r="Q125" i="21"/>
  <c r="R125" i="21" s="1"/>
  <c r="N125" i="21"/>
  <c r="L125" i="21"/>
  <c r="Q258" i="21"/>
  <c r="R258" i="21" s="1"/>
  <c r="N258" i="21"/>
  <c r="L258" i="21"/>
  <c r="M258" i="21" s="1"/>
  <c r="N463" i="21"/>
  <c r="Q340" i="21"/>
  <c r="R340" i="21" s="1"/>
  <c r="Q106" i="21"/>
  <c r="R106" i="21" s="1"/>
  <c r="L106" i="21"/>
  <c r="M106" i="21" s="1"/>
  <c r="Q174" i="21"/>
  <c r="R174" i="21" s="1"/>
  <c r="L174" i="21"/>
  <c r="Q26" i="21"/>
  <c r="R26" i="21" s="1"/>
  <c r="Q452" i="21"/>
  <c r="R452" i="21" s="1"/>
  <c r="N452" i="21"/>
  <c r="Q256" i="21"/>
  <c r="R256" i="21" s="1"/>
  <c r="N256" i="21"/>
  <c r="L256" i="21"/>
  <c r="L361" i="21"/>
  <c r="M361" i="21" s="1"/>
  <c r="U87" i="21"/>
  <c r="V87" i="21" s="1"/>
  <c r="L87" i="21"/>
  <c r="Q246" i="21"/>
  <c r="R246" i="21" s="1"/>
  <c r="Q170" i="21"/>
  <c r="R170" i="21" s="1"/>
  <c r="L170" i="21"/>
  <c r="Q358" i="21"/>
  <c r="R358" i="21" s="1"/>
  <c r="L358" i="21"/>
  <c r="M358" i="21" s="1"/>
  <c r="N172" i="21"/>
  <c r="N106" i="21"/>
  <c r="N170" i="21"/>
  <c r="N246" i="21"/>
  <c r="Q417" i="21"/>
  <c r="R417" i="21" s="1"/>
  <c r="L286" i="21"/>
  <c r="Q290" i="21"/>
  <c r="R290" i="21" s="1"/>
  <c r="N290" i="21"/>
  <c r="Q251" i="21"/>
  <c r="R251" i="21" s="1"/>
  <c r="N251" i="21"/>
  <c r="Q168" i="21"/>
  <c r="R168" i="21" s="1"/>
  <c r="L168" i="21"/>
  <c r="O308" i="21"/>
  <c r="P308" i="21" s="1"/>
  <c r="N358" i="21"/>
  <c r="N306" i="21"/>
  <c r="N132" i="21"/>
  <c r="Q454" i="21"/>
  <c r="R454" i="21" s="1"/>
  <c r="N454" i="21"/>
  <c r="L454" i="21"/>
  <c r="M454" i="21" s="1"/>
  <c r="N111" i="21"/>
  <c r="L111" i="21"/>
  <c r="M111" i="21" s="1"/>
  <c r="Q62" i="21"/>
  <c r="R62" i="21" s="1"/>
  <c r="Q165" i="21"/>
  <c r="R165" i="21" s="1"/>
  <c r="L165" i="21"/>
  <c r="M165" i="21" s="1"/>
  <c r="Q158" i="21"/>
  <c r="R158" i="21" s="1"/>
  <c r="M177" i="21"/>
  <c r="Q177" i="21"/>
  <c r="R177" i="21" s="1"/>
  <c r="N158" i="21"/>
  <c r="N112" i="21"/>
  <c r="Q222" i="21"/>
  <c r="R222" i="21" s="1"/>
  <c r="N222" i="21"/>
  <c r="L222" i="21"/>
  <c r="M222" i="21" s="1"/>
  <c r="L503" i="21"/>
  <c r="M503" i="21" s="1"/>
  <c r="N168" i="21"/>
  <c r="L26" i="21"/>
  <c r="M26" i="21" s="1"/>
  <c r="Q278" i="21"/>
  <c r="R278" i="21" s="1"/>
  <c r="N278" i="21"/>
  <c r="L278" i="21"/>
  <c r="Q285" i="21"/>
  <c r="R285" i="21" s="1"/>
  <c r="N177" i="21"/>
  <c r="N165" i="21"/>
  <c r="S20" i="21"/>
  <c r="T20" i="21" s="1"/>
  <c r="U494" i="21"/>
  <c r="V494" i="21" s="1"/>
  <c r="O87" i="21"/>
  <c r="P87" i="21" s="1"/>
  <c r="S106" i="21"/>
  <c r="T106" i="21" s="1"/>
  <c r="W106" i="21"/>
  <c r="X106" i="21" s="1"/>
  <c r="O3" i="21"/>
  <c r="P3" i="21" s="1"/>
  <c r="O454" i="21"/>
  <c r="P454" i="21" s="1"/>
  <c r="S440" i="21"/>
  <c r="T440" i="21" s="1"/>
  <c r="S454" i="21"/>
  <c r="T454" i="21" s="1"/>
  <c r="W195" i="21"/>
  <c r="X195" i="21" s="1"/>
  <c r="O106" i="21"/>
  <c r="P106" i="21" s="1"/>
  <c r="S62" i="21"/>
  <c r="T62" i="21" s="1"/>
  <c r="W290" i="21"/>
  <c r="X290" i="21" s="1"/>
  <c r="M290" i="21"/>
  <c r="U290" i="21"/>
  <c r="V290" i="21" s="1"/>
  <c r="S290" i="21"/>
  <c r="T290" i="21" s="1"/>
  <c r="S360" i="21"/>
  <c r="T360" i="21" s="1"/>
  <c r="S494" i="21"/>
  <c r="T494" i="21" s="1"/>
  <c r="S256" i="21"/>
  <c r="T256" i="21" s="1"/>
  <c r="U96" i="21"/>
  <c r="V96" i="21" s="1"/>
  <c r="U174" i="21"/>
  <c r="V174" i="21" s="1"/>
  <c r="W293" i="21"/>
  <c r="X293" i="21" s="1"/>
  <c r="S285" i="21"/>
  <c r="T285" i="21" s="1"/>
  <c r="O168" i="21"/>
  <c r="P168" i="21" s="1"/>
  <c r="U125" i="21"/>
  <c r="V125" i="21" s="1"/>
  <c r="O125" i="21"/>
  <c r="P125" i="21" s="1"/>
  <c r="W258" i="21"/>
  <c r="X258" i="21" s="1"/>
  <c r="U170" i="21"/>
  <c r="V170" i="21" s="1"/>
  <c r="W209" i="21"/>
  <c r="X209" i="21" s="1"/>
  <c r="O258" i="21"/>
  <c r="P258" i="21" s="1"/>
  <c r="S169" i="21"/>
  <c r="T169" i="21" s="1"/>
  <c r="U325" i="21"/>
  <c r="V325" i="21" s="1"/>
  <c r="O325" i="21"/>
  <c r="P325" i="21" s="1"/>
  <c r="S222" i="21"/>
  <c r="T222" i="21" s="1"/>
  <c r="S361" i="21"/>
  <c r="T361" i="21" s="1"/>
  <c r="W125" i="21"/>
  <c r="X125" i="21" s="1"/>
  <c r="U188" i="21"/>
  <c r="V188" i="21" s="1"/>
  <c r="U103" i="21"/>
  <c r="V103" i="21" s="1"/>
  <c r="S340" i="21"/>
  <c r="T340" i="21" s="1"/>
  <c r="S284" i="21"/>
  <c r="T284" i="21" s="1"/>
  <c r="S308" i="21"/>
  <c r="T308" i="21" s="1"/>
  <c r="U172" i="21"/>
  <c r="V172" i="21" s="1"/>
  <c r="W87" i="21"/>
  <c r="X87" i="21" s="1"/>
  <c r="S132" i="21"/>
  <c r="T132" i="21" s="1"/>
  <c r="W17" i="21"/>
  <c r="X17" i="21" s="1"/>
  <c r="S17" i="21"/>
  <c r="T17" i="21" s="1"/>
  <c r="W300" i="21"/>
  <c r="X300" i="21" s="1"/>
  <c r="U245" i="21"/>
  <c r="V245" i="21" s="1"/>
  <c r="U132" i="21"/>
  <c r="V132" i="21" s="1"/>
  <c r="W147" i="21"/>
  <c r="X147" i="21" s="1"/>
  <c r="W80" i="21"/>
  <c r="X80" i="21" s="1"/>
  <c r="O474" i="21"/>
  <c r="P474" i="21" s="1"/>
  <c r="U106" i="21"/>
  <c r="V106" i="21" s="1"/>
  <c r="S200" i="21"/>
  <c r="T200" i="21" s="1"/>
  <c r="O195" i="21"/>
  <c r="P195" i="21" s="1"/>
  <c r="W365" i="21"/>
  <c r="X365" i="21" s="1"/>
  <c r="O184" i="21"/>
  <c r="P184" i="21" s="1"/>
  <c r="W181" i="21"/>
  <c r="X181" i="21" s="1"/>
  <c r="S417" i="21"/>
  <c r="T417" i="21" s="1"/>
  <c r="W417" i="21"/>
  <c r="X417" i="21" s="1"/>
  <c r="O417" i="21"/>
  <c r="P417" i="21" s="1"/>
  <c r="U417" i="21"/>
  <c r="V417" i="21" s="1"/>
  <c r="W504" i="21"/>
  <c r="X504" i="21" s="1"/>
  <c r="W78" i="21"/>
  <c r="X78" i="21" s="1"/>
  <c r="W276" i="21"/>
  <c r="X276" i="21" s="1"/>
  <c r="U276" i="21"/>
  <c r="V276" i="21" s="1"/>
  <c r="S278" i="21"/>
  <c r="T278" i="21" s="1"/>
  <c r="W278" i="21"/>
  <c r="X278" i="21" s="1"/>
  <c r="O278" i="21"/>
  <c r="P278" i="21" s="1"/>
  <c r="U278" i="21"/>
  <c r="V278" i="21" s="1"/>
  <c r="S500" i="21"/>
  <c r="T500" i="21" s="1"/>
  <c r="W500" i="21"/>
  <c r="X500" i="21" s="1"/>
  <c r="O274" i="21"/>
  <c r="P274" i="21" s="1"/>
  <c r="O452" i="21"/>
  <c r="P452" i="21" s="1"/>
  <c r="U386" i="21"/>
  <c r="V386" i="21" s="1"/>
  <c r="S395" i="21"/>
  <c r="T395" i="21" s="1"/>
  <c r="W391" i="21"/>
  <c r="X391" i="21" s="1"/>
  <c r="O391" i="21"/>
  <c r="P391" i="21" s="1"/>
  <c r="U391" i="21"/>
  <c r="V391" i="21" s="1"/>
  <c r="S391" i="21"/>
  <c r="T391" i="21" s="1"/>
  <c r="U122" i="21"/>
  <c r="V122" i="21" s="1"/>
  <c r="S122" i="21"/>
  <c r="T122" i="21" s="1"/>
  <c r="W224" i="21"/>
  <c r="X224" i="21" s="1"/>
  <c r="O224" i="21"/>
  <c r="P224" i="21" s="1"/>
  <c r="U251" i="21"/>
  <c r="V251" i="21" s="1"/>
  <c r="W251" i="21"/>
  <c r="X251" i="21" s="1"/>
  <c r="W266" i="21"/>
  <c r="X266" i="21" s="1"/>
  <c r="U395" i="21"/>
  <c r="V395" i="21" s="1"/>
  <c r="O286" i="21"/>
  <c r="P286" i="21" s="1"/>
  <c r="S423" i="21"/>
  <c r="T423" i="21" s="1"/>
  <c r="U374" i="21"/>
  <c r="V374" i="21" s="1"/>
  <c r="U454" i="21"/>
  <c r="V454" i="21" s="1"/>
  <c r="W395" i="21"/>
  <c r="X395" i="21" s="1"/>
  <c r="U111" i="21"/>
  <c r="V111" i="21" s="1"/>
  <c r="W111" i="21"/>
  <c r="X111" i="21" s="1"/>
  <c r="W256" i="21"/>
  <c r="X256" i="21" s="1"/>
  <c r="O256" i="21"/>
  <c r="P256" i="21" s="1"/>
  <c r="U256" i="21"/>
  <c r="V256" i="21" s="1"/>
  <c r="U222" i="21"/>
  <c r="V222" i="21" s="1"/>
  <c r="W222" i="21"/>
  <c r="X222" i="21" s="1"/>
  <c r="O222" i="21"/>
  <c r="P222" i="21" s="1"/>
  <c r="W294" i="21"/>
  <c r="X294" i="21" s="1"/>
  <c r="O294" i="21"/>
  <c r="P294" i="21" s="1"/>
  <c r="W440" i="21"/>
  <c r="X440" i="21" s="1"/>
  <c r="O440" i="21"/>
  <c r="P440" i="21" s="1"/>
  <c r="U440" i="21"/>
  <c r="V440" i="21" s="1"/>
  <c r="O122" i="21"/>
  <c r="P122" i="21" s="1"/>
  <c r="W165" i="21"/>
  <c r="X165" i="21" s="1"/>
  <c r="O165" i="21"/>
  <c r="P165" i="21" s="1"/>
  <c r="U165" i="21"/>
  <c r="V165" i="21" s="1"/>
  <c r="S165" i="21"/>
  <c r="T165" i="21" s="1"/>
  <c r="S251" i="21"/>
  <c r="T251" i="21" s="1"/>
  <c r="U343" i="21"/>
  <c r="V343" i="21" s="1"/>
  <c r="S343" i="21"/>
  <c r="T343" i="21" s="1"/>
  <c r="S452" i="21"/>
  <c r="T452" i="21" s="1"/>
  <c r="S187" i="21"/>
  <c r="T187" i="21" s="1"/>
  <c r="O444" i="21"/>
  <c r="P444" i="21" s="1"/>
  <c r="W191" i="21"/>
  <c r="X191" i="21" s="1"/>
  <c r="S209" i="21"/>
  <c r="T209" i="21" s="1"/>
  <c r="U351" i="21"/>
  <c r="V351" i="21" s="1"/>
  <c r="S351" i="21"/>
  <c r="T351" i="21" s="1"/>
  <c r="O351" i="21"/>
  <c r="P351" i="21" s="1"/>
  <c r="O374" i="21"/>
  <c r="P374" i="21" s="1"/>
  <c r="U284" i="21"/>
  <c r="V284" i="21" s="1"/>
  <c r="W284" i="21"/>
  <c r="X284" i="21" s="1"/>
  <c r="O453" i="21"/>
  <c r="P453" i="21" s="1"/>
  <c r="O423" i="21"/>
  <c r="P423" i="21" s="1"/>
  <c r="U361" i="21"/>
  <c r="V361" i="21" s="1"/>
  <c r="U448" i="21"/>
  <c r="V448" i="21" s="1"/>
  <c r="O448" i="21"/>
  <c r="P448" i="21" s="1"/>
  <c r="O442" i="21"/>
  <c r="P442" i="21" s="1"/>
  <c r="W442" i="21"/>
  <c r="X442" i="21" s="1"/>
  <c r="U442" i="21"/>
  <c r="V442" i="21" s="1"/>
  <c r="S442" i="21"/>
  <c r="T442" i="21" s="1"/>
  <c r="S279" i="21"/>
  <c r="T279" i="21" s="1"/>
  <c r="W454" i="21"/>
  <c r="X454" i="21" s="1"/>
  <c r="W425" i="21"/>
  <c r="X425" i="21" s="1"/>
  <c r="O395" i="21"/>
  <c r="P395" i="21" s="1"/>
  <c r="U279" i="21"/>
  <c r="V279" i="21" s="1"/>
  <c r="S188" i="21"/>
  <c r="T188" i="21" s="1"/>
  <c r="W188" i="21"/>
  <c r="X188" i="21" s="1"/>
  <c r="O188" i="21"/>
  <c r="P188" i="21" s="1"/>
  <c r="W122" i="21"/>
  <c r="X122" i="21" s="1"/>
  <c r="S240" i="21"/>
  <c r="T240" i="21" s="1"/>
  <c r="W351" i="21"/>
  <c r="X351" i="21" s="1"/>
  <c r="S386" i="21"/>
  <c r="T386" i="21" s="1"/>
  <c r="O425" i="21"/>
  <c r="P425" i="21" s="1"/>
  <c r="U163" i="21"/>
  <c r="V163" i="21" s="1"/>
  <c r="W163" i="21"/>
  <c r="X163" i="21" s="1"/>
  <c r="O163" i="21"/>
  <c r="P163" i="21" s="1"/>
  <c r="O407" i="21"/>
  <c r="P407" i="21" s="1"/>
  <c r="S300" i="21"/>
  <c r="T300" i="21" s="1"/>
  <c r="O300" i="21"/>
  <c r="P300" i="21" s="1"/>
  <c r="S125" i="21"/>
  <c r="T125" i="21" s="1"/>
  <c r="O389" i="21"/>
  <c r="P389" i="21" s="1"/>
  <c r="W399" i="21"/>
  <c r="X399" i="21" s="1"/>
  <c r="U258" i="21"/>
  <c r="V258" i="21" s="1"/>
  <c r="S258" i="21"/>
  <c r="T258" i="21" s="1"/>
  <c r="W150" i="21"/>
  <c r="X150" i="21" s="1"/>
  <c r="U151" i="21"/>
  <c r="V151" i="21" s="1"/>
  <c r="S151" i="21"/>
  <c r="T151" i="21" s="1"/>
  <c r="O494" i="21"/>
  <c r="P494" i="21" s="1"/>
  <c r="W494" i="21"/>
  <c r="X494" i="21" s="1"/>
  <c r="O96" i="21"/>
  <c r="P96" i="21" s="1"/>
  <c r="W96" i="21"/>
  <c r="X96" i="21" s="1"/>
  <c r="O62" i="21"/>
  <c r="P62" i="21" s="1"/>
  <c r="W62" i="21"/>
  <c r="X62" i="21" s="1"/>
  <c r="W360" i="21"/>
  <c r="X360" i="21" s="1"/>
  <c r="O360" i="21"/>
  <c r="P360" i="21" s="1"/>
  <c r="U360" i="21"/>
  <c r="V360" i="21" s="1"/>
  <c r="W355" i="21"/>
  <c r="X355" i="21" s="1"/>
  <c r="S252" i="21"/>
  <c r="T252" i="21" s="1"/>
  <c r="U312" i="21"/>
  <c r="V312" i="21" s="1"/>
  <c r="U389" i="21"/>
  <c r="V389" i="21" s="1"/>
  <c r="S150" i="21"/>
  <c r="T150" i="21" s="1"/>
  <c r="O290" i="21"/>
  <c r="P290" i="21" s="1"/>
  <c r="O293" i="21"/>
  <c r="P293" i="21" s="1"/>
  <c r="O463" i="21"/>
  <c r="P463" i="21" s="1"/>
  <c r="W463" i="21"/>
  <c r="X463" i="21" s="1"/>
  <c r="U463" i="21"/>
  <c r="V463" i="21" s="1"/>
  <c r="S463" i="21"/>
  <c r="T463" i="21" s="1"/>
  <c r="W389" i="21"/>
  <c r="X389" i="21" s="1"/>
  <c r="S87" i="21"/>
  <c r="T87" i="21" s="1"/>
  <c r="U450" i="21"/>
  <c r="V450" i="21" s="1"/>
  <c r="U168" i="21"/>
  <c r="V168" i="21" s="1"/>
  <c r="S120" i="21"/>
  <c r="T120" i="21" s="1"/>
  <c r="W120" i="21"/>
  <c r="X120" i="21" s="1"/>
  <c r="O120" i="21"/>
  <c r="P120" i="21" s="1"/>
  <c r="W245" i="21"/>
  <c r="X245" i="21" s="1"/>
  <c r="O245" i="21"/>
  <c r="P245" i="21" s="1"/>
  <c r="S245" i="21"/>
  <c r="T245" i="21" s="1"/>
  <c r="S168" i="21"/>
  <c r="T168" i="21" s="1"/>
  <c r="U120" i="21"/>
  <c r="V120" i="21" s="1"/>
  <c r="O132" i="21"/>
  <c r="P132" i="21" s="1"/>
  <c r="W132" i="21"/>
  <c r="X132" i="21" s="1"/>
  <c r="O396" i="21"/>
  <c r="P396" i="21" s="1"/>
  <c r="W396" i="21"/>
  <c r="X396" i="21" s="1"/>
  <c r="O249" i="21"/>
  <c r="P249" i="21" s="1"/>
  <c r="S158" i="21"/>
  <c r="T158" i="21" s="1"/>
  <c r="W158" i="21"/>
  <c r="X158" i="21" s="1"/>
  <c r="U158" i="21"/>
  <c r="V158" i="21" s="1"/>
  <c r="S396" i="21"/>
  <c r="T396" i="21" s="1"/>
  <c r="W168" i="21"/>
  <c r="X168" i="21" s="1"/>
  <c r="W246" i="21"/>
  <c r="X246" i="21" s="1"/>
  <c r="W103" i="21"/>
  <c r="X103" i="21" s="1"/>
  <c r="O103" i="21"/>
  <c r="P103" i="21" s="1"/>
  <c r="S103" i="21"/>
  <c r="T103" i="21" s="1"/>
  <c r="W170" i="21"/>
  <c r="X170" i="21" s="1"/>
  <c r="O170" i="21"/>
  <c r="P170" i="21" s="1"/>
  <c r="S170" i="21"/>
  <c r="T170" i="21" s="1"/>
  <c r="W325" i="21"/>
  <c r="X325" i="21" s="1"/>
  <c r="W307" i="21"/>
  <c r="X307" i="21" s="1"/>
  <c r="O307" i="21"/>
  <c r="P307" i="21" s="1"/>
  <c r="S307" i="21"/>
  <c r="T307" i="21" s="1"/>
  <c r="W169" i="21"/>
  <c r="X169" i="21" s="1"/>
  <c r="O169" i="21"/>
  <c r="P169" i="21" s="1"/>
  <c r="U308" i="21"/>
  <c r="V308" i="21" s="1"/>
  <c r="S325" i="21"/>
  <c r="T325" i="21" s="1"/>
  <c r="O25" i="21"/>
  <c r="P25" i="21" s="1"/>
  <c r="W340" i="21"/>
  <c r="X340" i="21" s="1"/>
  <c r="O340" i="21"/>
  <c r="P340" i="21" s="1"/>
  <c r="S204" i="21"/>
  <c r="T204" i="21" s="1"/>
  <c r="W204" i="21"/>
  <c r="X204" i="21" s="1"/>
  <c r="U204" i="21"/>
  <c r="V204" i="21" s="1"/>
  <c r="S76" i="21"/>
  <c r="T76" i="21" s="1"/>
  <c r="O39" i="21"/>
  <c r="P39" i="21" s="1"/>
  <c r="U39" i="21"/>
  <c r="V39" i="21" s="1"/>
  <c r="W123" i="21"/>
  <c r="X123" i="21" s="1"/>
  <c r="S127" i="21"/>
  <c r="T127" i="21" s="1"/>
  <c r="W127" i="21"/>
  <c r="X127" i="21" s="1"/>
  <c r="O127" i="21"/>
  <c r="P127" i="21" s="1"/>
  <c r="S56" i="21"/>
  <c r="T56" i="21" s="1"/>
  <c r="O15" i="21"/>
  <c r="P15" i="21" s="1"/>
  <c r="W93" i="21"/>
  <c r="X93" i="21" s="1"/>
  <c r="O93" i="21"/>
  <c r="P93" i="21" s="1"/>
  <c r="W38" i="21"/>
  <c r="X38" i="21" s="1"/>
  <c r="O38" i="21"/>
  <c r="P38" i="21" s="1"/>
  <c r="S38" i="21"/>
  <c r="T38" i="21" s="1"/>
  <c r="S93" i="21"/>
  <c r="T93" i="21" s="1"/>
  <c r="U38" i="21"/>
  <c r="V38" i="21" s="1"/>
  <c r="U195" i="21"/>
  <c r="V195" i="21" s="1"/>
  <c r="S195" i="21"/>
  <c r="T195" i="21" s="1"/>
  <c r="U196" i="21"/>
  <c r="V196" i="21" s="1"/>
  <c r="S196" i="21"/>
  <c r="T196" i="21" s="1"/>
  <c r="O196" i="21"/>
  <c r="P196" i="21" s="1"/>
  <c r="S33" i="21"/>
  <c r="T33" i="21" s="1"/>
  <c r="W174" i="21"/>
  <c r="X174" i="21" s="1"/>
  <c r="O174" i="21"/>
  <c r="P174" i="21" s="1"/>
  <c r="S174" i="21"/>
  <c r="T174" i="21" s="1"/>
  <c r="O72" i="21"/>
  <c r="P72" i="21" s="1"/>
  <c r="W172" i="21"/>
  <c r="X172" i="21" s="1"/>
  <c r="O172" i="21"/>
  <c r="P172" i="21" s="1"/>
  <c r="U306" i="21"/>
  <c r="V306" i="21" s="1"/>
  <c r="S306" i="21"/>
  <c r="T306" i="21" s="1"/>
  <c r="W306" i="21"/>
  <c r="X306" i="21" s="1"/>
  <c r="O306" i="21"/>
  <c r="P306" i="21" s="1"/>
  <c r="U3" i="21"/>
  <c r="V3" i="21" s="1"/>
  <c r="S3" i="21"/>
  <c r="T3" i="21" s="1"/>
  <c r="U26" i="21"/>
  <c r="V26" i="21" s="1"/>
  <c r="S26" i="21"/>
  <c r="T26" i="21" s="1"/>
  <c r="U376" i="21"/>
  <c r="V376" i="21" s="1"/>
  <c r="U17" i="21"/>
  <c r="V17" i="21" s="1"/>
  <c r="O26" i="21"/>
  <c r="P26" i="21" s="1"/>
  <c r="W200" i="21"/>
  <c r="X200" i="21" s="1"/>
  <c r="W124" i="21"/>
  <c r="X124" i="21" s="1"/>
  <c r="W102" i="21"/>
  <c r="X102" i="21" s="1"/>
  <c r="O102" i="21"/>
  <c r="P102" i="21" s="1"/>
  <c r="S102" i="21"/>
  <c r="T102" i="21" s="1"/>
  <c r="S381" i="21"/>
  <c r="T381" i="21" s="1"/>
  <c r="O17" i="21"/>
  <c r="P17" i="21" s="1"/>
  <c r="W3" i="21"/>
  <c r="X3" i="21" s="1"/>
  <c r="W26" i="21"/>
  <c r="X26" i="21" s="1"/>
  <c r="W378" i="21"/>
  <c r="X378" i="21" s="1"/>
  <c r="O14" i="21"/>
  <c r="P14" i="21" s="1"/>
  <c r="W177" i="21"/>
  <c r="X177" i="21" s="1"/>
  <c r="O177" i="21"/>
  <c r="P177" i="21" s="1"/>
  <c r="S177" i="21"/>
  <c r="T177" i="21" s="1"/>
  <c r="U382" i="21"/>
  <c r="V382" i="21" s="1"/>
  <c r="S382" i="21"/>
  <c r="T382" i="21" s="1"/>
  <c r="U177" i="21"/>
  <c r="V177" i="21" s="1"/>
  <c r="S319" i="21"/>
  <c r="T319" i="21" s="1"/>
  <c r="O319" i="21"/>
  <c r="P319" i="21" s="1"/>
  <c r="W319" i="21"/>
  <c r="X319" i="21" s="1"/>
  <c r="U319" i="21"/>
  <c r="V319" i="21" s="1"/>
  <c r="S180" i="21"/>
  <c r="T180" i="21" s="1"/>
  <c r="W180" i="21"/>
  <c r="X180" i="21" s="1"/>
  <c r="O180" i="21"/>
  <c r="P180" i="21" s="1"/>
  <c r="U180" i="21"/>
  <c r="V180" i="21" s="1"/>
  <c r="W449" i="21"/>
  <c r="X449" i="21" s="1"/>
  <c r="O449" i="21"/>
  <c r="P449" i="21" s="1"/>
  <c r="S449" i="21"/>
  <c r="T449" i="21" s="1"/>
  <c r="O476" i="21"/>
  <c r="P476" i="21" s="1"/>
  <c r="W350" i="21"/>
  <c r="X350" i="21" s="1"/>
  <c r="O350" i="21"/>
  <c r="P350" i="21" s="1"/>
  <c r="S81" i="21"/>
  <c r="T81" i="21" s="1"/>
  <c r="W28" i="21"/>
  <c r="X28" i="21" s="1"/>
  <c r="W358" i="21"/>
  <c r="X358" i="21" s="1"/>
  <c r="O358" i="21"/>
  <c r="P358" i="21" s="1"/>
  <c r="S358" i="21"/>
  <c r="T358" i="21" s="1"/>
  <c r="U359" i="21"/>
  <c r="V359" i="21" s="1"/>
  <c r="S359" i="21"/>
  <c r="T359" i="21" s="1"/>
  <c r="W415" i="21"/>
  <c r="X415" i="21" s="1"/>
  <c r="O415" i="21"/>
  <c r="P415" i="21" s="1"/>
  <c r="S67" i="21"/>
  <c r="T67" i="21" s="1"/>
  <c r="U474" i="21"/>
  <c r="V474" i="21" s="1"/>
  <c r="W474" i="21"/>
  <c r="X474" i="21" s="1"/>
  <c r="S474" i="21"/>
  <c r="T474" i="21" s="1"/>
  <c r="U358" i="21"/>
  <c r="V358" i="21" s="1"/>
  <c r="U221" i="21"/>
  <c r="V221" i="21" s="1"/>
  <c r="W129" i="21"/>
  <c r="X129" i="21" s="1"/>
  <c r="O129" i="21"/>
  <c r="P129" i="21" s="1"/>
  <c r="S129" i="21"/>
  <c r="T129" i="21" s="1"/>
  <c r="U129" i="21"/>
  <c r="V129" i="21" s="1"/>
  <c r="S372" i="21"/>
  <c r="T372" i="21" s="1"/>
  <c r="S478" i="21"/>
  <c r="T478" i="21" s="1"/>
  <c r="S481" i="21"/>
  <c r="T481" i="21" s="1"/>
  <c r="U481" i="21"/>
  <c r="V481" i="21" s="1"/>
  <c r="U181" i="21"/>
  <c r="V181" i="21" s="1"/>
  <c r="U422" i="21"/>
  <c r="V422" i="21" s="1"/>
  <c r="S365" i="21"/>
  <c r="T365" i="21" s="1"/>
  <c r="W384" i="21"/>
  <c r="X384" i="21" s="1"/>
  <c r="O384" i="21"/>
  <c r="P384" i="21" s="1"/>
  <c r="U324" i="21"/>
  <c r="V324" i="21" s="1"/>
  <c r="S503" i="21"/>
  <c r="T503" i="21" s="1"/>
  <c r="O503" i="21"/>
  <c r="P503" i="21" s="1"/>
  <c r="W503" i="21"/>
  <c r="X503" i="21" s="1"/>
  <c r="I55" i="4"/>
  <c r="J55" i="4" s="1"/>
  <c r="I34" i="4"/>
  <c r="J34" i="4" s="1"/>
  <c r="I39" i="4"/>
  <c r="J39" i="4" s="1"/>
  <c r="I125" i="4"/>
  <c r="J125" i="4" s="1"/>
  <c r="I185" i="4"/>
  <c r="J185" i="4" s="1"/>
  <c r="I348" i="4"/>
  <c r="J348" i="4" s="1"/>
  <c r="I180" i="4"/>
  <c r="J180" i="4" s="1"/>
  <c r="I262" i="4"/>
  <c r="J262" i="4" s="1"/>
  <c r="I16" i="4"/>
  <c r="J16" i="4" s="1"/>
  <c r="I189" i="4"/>
  <c r="J189" i="4" s="1"/>
  <c r="I404" i="4"/>
  <c r="J404" i="4" s="1"/>
  <c r="I209" i="4"/>
  <c r="J209" i="4" s="1"/>
  <c r="I500" i="4"/>
  <c r="J500" i="4" s="1"/>
  <c r="I449" i="4"/>
  <c r="J449" i="4" s="1"/>
  <c r="I140" i="4"/>
  <c r="J140" i="4" s="1"/>
  <c r="I481" i="4"/>
  <c r="J481" i="4" s="1"/>
  <c r="I491" i="4"/>
  <c r="J491" i="4" s="1"/>
  <c r="I503" i="4"/>
  <c r="J503" i="4" s="1"/>
  <c r="I501" i="4"/>
  <c r="J501" i="4" s="1"/>
  <c r="I494" i="4"/>
  <c r="J494" i="4" s="1"/>
  <c r="I190" i="4"/>
  <c r="J190" i="4" s="1"/>
  <c r="I298" i="4"/>
  <c r="J298" i="4" s="1"/>
  <c r="I352" i="4"/>
  <c r="J352" i="4" s="1"/>
  <c r="I347" i="4"/>
  <c r="J347" i="4" s="1"/>
  <c r="I131" i="4"/>
  <c r="J131" i="4" s="1"/>
  <c r="I69" i="4"/>
  <c r="J69" i="4" s="1"/>
  <c r="I41" i="4"/>
  <c r="J41" i="4" s="1"/>
  <c r="I245" i="4"/>
  <c r="J245" i="4" s="1"/>
  <c r="I117" i="4"/>
  <c r="J117" i="4" s="1"/>
  <c r="I104" i="4"/>
  <c r="J104" i="4" s="1"/>
  <c r="I175" i="4"/>
  <c r="J175" i="4" s="1"/>
  <c r="I110" i="4"/>
  <c r="J110" i="4" s="1"/>
  <c r="I98" i="4"/>
  <c r="J98" i="4" s="1"/>
  <c r="I215" i="4"/>
  <c r="J215" i="4" s="1"/>
  <c r="I205" i="4"/>
  <c r="J205" i="4" s="1"/>
  <c r="I288" i="4"/>
  <c r="J288" i="4" s="1"/>
  <c r="I224" i="4"/>
  <c r="J224" i="4" s="1"/>
  <c r="I456" i="4"/>
  <c r="J456" i="4" s="1"/>
  <c r="I206" i="4"/>
  <c r="J206" i="4" s="1"/>
  <c r="I187" i="4"/>
  <c r="J187" i="4" s="1"/>
  <c r="I186" i="4"/>
  <c r="J186" i="4" s="1"/>
  <c r="I188" i="4"/>
  <c r="J188" i="4" s="1"/>
  <c r="I443" i="4"/>
  <c r="J443" i="4" s="1"/>
  <c r="I428" i="4"/>
  <c r="J428" i="4" s="1"/>
  <c r="I408" i="4"/>
  <c r="J408" i="4" s="1"/>
  <c r="I395" i="4"/>
  <c r="J395" i="4" s="1"/>
  <c r="I361" i="4"/>
  <c r="J361" i="4" s="1"/>
  <c r="I272" i="4"/>
  <c r="J272" i="4" s="1"/>
  <c r="I487" i="4"/>
  <c r="J487" i="4" s="1"/>
  <c r="I296" i="4"/>
  <c r="J296" i="4" s="1"/>
  <c r="I168" i="4"/>
  <c r="J168" i="4" s="1"/>
  <c r="I112" i="4"/>
  <c r="J112" i="4" s="1"/>
  <c r="I142" i="4"/>
  <c r="J142" i="4" s="1"/>
  <c r="I459" i="4"/>
  <c r="J459" i="4" s="1"/>
  <c r="I478" i="4"/>
  <c r="J478" i="4" s="1"/>
  <c r="I482" i="4"/>
  <c r="J482" i="4" s="1"/>
  <c r="I358" i="4"/>
  <c r="J358" i="4" s="1"/>
  <c r="I431" i="4"/>
  <c r="J431" i="4" s="1"/>
  <c r="I14" i="4"/>
  <c r="J14" i="4" s="1"/>
  <c r="I266" i="4"/>
  <c r="J266" i="4" s="1"/>
  <c r="I113" i="4"/>
  <c r="J113" i="4" s="1"/>
  <c r="I258" i="4"/>
  <c r="J258" i="4" s="1"/>
  <c r="I236" i="4"/>
  <c r="J236" i="4" s="1"/>
  <c r="I409" i="4"/>
  <c r="J409" i="4" s="1"/>
  <c r="I268" i="4"/>
  <c r="J268" i="4" s="1"/>
  <c r="I295" i="4"/>
  <c r="J295" i="4" s="1"/>
  <c r="I397" i="4"/>
  <c r="J397" i="4" s="1"/>
  <c r="I233" i="4"/>
  <c r="J233" i="4" s="1"/>
  <c r="I394" i="4"/>
  <c r="J394" i="4" s="1"/>
  <c r="I398" i="4"/>
  <c r="J398" i="4" s="1"/>
  <c r="I393" i="4"/>
  <c r="J393" i="4" s="1"/>
  <c r="I297" i="4"/>
  <c r="J297" i="4" s="1"/>
  <c r="I20" i="4"/>
  <c r="J20" i="4" s="1"/>
  <c r="I331" i="4"/>
  <c r="J331" i="4" s="1"/>
  <c r="I78" i="4"/>
  <c r="J78" i="4" s="1"/>
  <c r="I32" i="4"/>
  <c r="J32" i="4" s="1"/>
  <c r="I43" i="4"/>
  <c r="J43" i="4" s="1"/>
  <c r="I89" i="4"/>
  <c r="J89" i="4" s="1"/>
  <c r="I227" i="4"/>
  <c r="J227" i="4" s="1"/>
  <c r="I246" i="4"/>
  <c r="J246" i="4" s="1"/>
  <c r="I66" i="4"/>
  <c r="J66" i="4" s="1"/>
  <c r="I136" i="4"/>
  <c r="J136" i="4" s="1"/>
  <c r="I261" i="4"/>
  <c r="J261" i="4" s="1"/>
  <c r="I492" i="4"/>
  <c r="J492" i="4" s="1"/>
  <c r="I165" i="4"/>
  <c r="J165" i="4" s="1"/>
  <c r="I109" i="4"/>
  <c r="J109" i="4" s="1"/>
  <c r="I238" i="4"/>
  <c r="J238" i="4" s="1"/>
  <c r="I145" i="4"/>
  <c r="J145" i="4" s="1"/>
  <c r="I505" i="4"/>
  <c r="J505" i="4" s="1"/>
  <c r="I353" i="4"/>
  <c r="J353" i="4" s="1"/>
  <c r="I12" i="4"/>
  <c r="J12" i="4" s="1"/>
  <c r="I29" i="4"/>
  <c r="J29" i="4" s="1"/>
  <c r="I222" i="4"/>
  <c r="J222" i="4" s="1"/>
  <c r="I281" i="4"/>
  <c r="J281" i="4" s="1"/>
  <c r="I129" i="4"/>
  <c r="J129" i="4" s="1"/>
  <c r="J183" i="4"/>
  <c r="I319" i="4"/>
  <c r="J319" i="4" s="1"/>
  <c r="I439" i="4"/>
  <c r="J439" i="4" s="1"/>
  <c r="I414" i="4"/>
  <c r="J414" i="4" s="1"/>
  <c r="I362" i="4"/>
  <c r="J362" i="4" s="1"/>
  <c r="I287" i="4"/>
  <c r="J287" i="4" s="1"/>
  <c r="I383" i="4"/>
  <c r="J383" i="4" s="1"/>
  <c r="I380" i="4"/>
  <c r="J380" i="4" s="1"/>
  <c r="I315" i="4"/>
  <c r="J315" i="4" s="1"/>
  <c r="I6" i="4"/>
  <c r="J6" i="4" s="1"/>
  <c r="I67" i="4"/>
  <c r="J67" i="4" s="1"/>
  <c r="I44" i="4"/>
  <c r="J44" i="4" s="1"/>
  <c r="I316" i="4"/>
  <c r="J316" i="4" s="1"/>
  <c r="I88" i="4"/>
  <c r="J88" i="4" s="1"/>
  <c r="I167" i="4"/>
  <c r="J167" i="4" s="1"/>
  <c r="I45" i="4"/>
  <c r="J45" i="4" s="1"/>
  <c r="I485" i="4"/>
  <c r="J485" i="4" s="1"/>
  <c r="I11" i="4"/>
  <c r="J11" i="4" s="1"/>
  <c r="I486" i="4"/>
  <c r="J486" i="4" s="1"/>
  <c r="I17" i="4"/>
  <c r="J17" i="4" s="1"/>
  <c r="I490" i="4"/>
  <c r="J490" i="4" s="1"/>
  <c r="I467" i="4"/>
  <c r="J467" i="4" s="1"/>
  <c r="I5" i="4"/>
  <c r="J5" i="4" s="1"/>
  <c r="I479" i="4"/>
  <c r="J479" i="4" s="1"/>
  <c r="I2" i="4"/>
  <c r="J2" i="4" s="1"/>
  <c r="I455" i="4"/>
  <c r="J455" i="4" s="1"/>
  <c r="I506" i="4"/>
  <c r="J506" i="4" s="1"/>
  <c r="I504" i="4"/>
  <c r="J504" i="4" s="1"/>
  <c r="I10" i="4"/>
  <c r="J10" i="4" s="1"/>
  <c r="I84" i="4"/>
  <c r="J84" i="4" s="1"/>
  <c r="I225" i="4"/>
  <c r="J225" i="4" s="1"/>
  <c r="I340" i="4"/>
  <c r="J340" i="4" s="1"/>
  <c r="I226" i="4"/>
  <c r="J226" i="4" s="1"/>
  <c r="I466" i="4"/>
  <c r="J466" i="4" s="1"/>
  <c r="I488" i="4"/>
  <c r="J488" i="4" s="1"/>
  <c r="I308" i="4"/>
  <c r="J308" i="4" s="1"/>
  <c r="I475" i="4"/>
  <c r="J475" i="4" s="1"/>
  <c r="I480" i="4"/>
  <c r="J480" i="4" s="1"/>
  <c r="I253" i="4"/>
  <c r="J253" i="4" s="1"/>
  <c r="I124" i="4"/>
  <c r="J124" i="4" s="1"/>
  <c r="I384" i="4"/>
  <c r="J384" i="4" s="1"/>
  <c r="I502" i="4"/>
  <c r="J502" i="4" s="1"/>
  <c r="I385" i="4"/>
  <c r="J385" i="4" s="1"/>
  <c r="I418" i="4"/>
  <c r="J418" i="4" s="1"/>
  <c r="I193" i="4"/>
  <c r="J193" i="4" s="1"/>
  <c r="I86" i="4"/>
  <c r="J86" i="4" s="1"/>
  <c r="I99" i="4"/>
  <c r="J99" i="4" s="1"/>
  <c r="I231" i="4"/>
  <c r="J231" i="4" s="1"/>
  <c r="I90" i="4"/>
  <c r="J90" i="4" s="1"/>
  <c r="I101" i="4"/>
  <c r="J101" i="4" s="1"/>
  <c r="I228" i="4"/>
  <c r="J228" i="4" s="1"/>
  <c r="I85" i="4"/>
  <c r="J85" i="4" s="1"/>
  <c r="I100" i="4"/>
  <c r="J100" i="4" s="1"/>
  <c r="I230" i="4"/>
  <c r="J230" i="4" s="1"/>
  <c r="I87" i="4"/>
  <c r="J87" i="4" s="1"/>
  <c r="I103" i="4"/>
  <c r="J103" i="4" s="1"/>
  <c r="I51" i="4"/>
  <c r="J51" i="4" s="1"/>
  <c r="I7" i="4"/>
  <c r="J7" i="4" s="1"/>
  <c r="I3" i="4"/>
  <c r="J3" i="4" s="1"/>
  <c r="I18" i="4"/>
  <c r="J18" i="4" s="1"/>
  <c r="I349" i="4"/>
  <c r="J349" i="4" s="1"/>
  <c r="I251" i="4"/>
  <c r="J251" i="4" s="1"/>
  <c r="I57" i="4"/>
  <c r="J57" i="4" s="1"/>
  <c r="I450" i="4"/>
  <c r="J450" i="4" s="1"/>
  <c r="I108" i="4"/>
  <c r="J108" i="4" s="1"/>
  <c r="I56" i="4"/>
  <c r="J56" i="4" s="1"/>
  <c r="I54" i="4"/>
  <c r="J54" i="4" s="1"/>
  <c r="I263" i="4"/>
  <c r="J263" i="4" s="1"/>
  <c r="I50" i="4"/>
  <c r="J50" i="4" s="1"/>
  <c r="I25" i="4"/>
  <c r="J25" i="4" s="1"/>
  <c r="I73" i="4"/>
  <c r="J73" i="4" s="1"/>
  <c r="I74" i="4"/>
  <c r="J74" i="4" s="1"/>
  <c r="I21" i="4"/>
  <c r="J21" i="4" s="1"/>
  <c r="I53" i="4"/>
  <c r="J53" i="4" s="1"/>
  <c r="I80" i="4"/>
  <c r="J80" i="4" s="1"/>
  <c r="I27" i="4"/>
  <c r="J27" i="4" s="1"/>
  <c r="I23" i="4"/>
  <c r="J23" i="4" s="1"/>
  <c r="I72" i="4"/>
  <c r="J72" i="4" s="1"/>
  <c r="I68" i="4"/>
  <c r="J68" i="4" s="1"/>
  <c r="I22" i="4"/>
  <c r="J22" i="4" s="1"/>
  <c r="I52" i="4"/>
  <c r="J52" i="4" s="1"/>
  <c r="I70" i="4"/>
  <c r="J70" i="4" s="1"/>
  <c r="I392" i="4"/>
  <c r="J392" i="4" s="1"/>
  <c r="I235" i="4"/>
  <c r="J235" i="4" s="1"/>
  <c r="I83" i="4"/>
  <c r="J83" i="4" s="1"/>
  <c r="I275" i="4"/>
  <c r="J275" i="4" s="1"/>
  <c r="I493" i="4"/>
  <c r="J493" i="4" s="1"/>
  <c r="I247" i="4"/>
  <c r="J247" i="4" s="1"/>
  <c r="I65" i="4"/>
  <c r="J65" i="4" s="1"/>
  <c r="I97" i="4"/>
  <c r="J97" i="4" s="1"/>
  <c r="I71" i="4"/>
  <c r="J71" i="4" s="1"/>
  <c r="I276" i="4"/>
  <c r="J276" i="4" s="1"/>
  <c r="I489" i="4"/>
  <c r="J489" i="4" s="1"/>
  <c r="I202" i="4"/>
  <c r="J202" i="4" s="1"/>
  <c r="I334" i="4"/>
  <c r="J334" i="4" s="1"/>
  <c r="I214" i="4"/>
  <c r="J214" i="4" s="1"/>
  <c r="I333" i="4"/>
  <c r="J333" i="4" s="1"/>
  <c r="I199" i="4"/>
  <c r="J199" i="4" s="1"/>
  <c r="I321" i="4"/>
  <c r="J321" i="4" s="1"/>
  <c r="I198" i="4"/>
  <c r="J198" i="4" s="1"/>
  <c r="I64" i="4"/>
  <c r="J64" i="4" s="1"/>
  <c r="I19" i="4"/>
  <c r="J19" i="4" s="1"/>
  <c r="I61" i="4"/>
  <c r="J61" i="4" s="1"/>
  <c r="I60" i="4"/>
  <c r="J60" i="4" s="1"/>
  <c r="I58" i="4"/>
  <c r="J58" i="4" s="1"/>
  <c r="I195" i="4"/>
  <c r="J195" i="4" s="1"/>
  <c r="I274" i="4"/>
  <c r="J274" i="4" s="1"/>
  <c r="I192" i="4"/>
  <c r="J192" i="4" s="1"/>
  <c r="I219" i="4"/>
  <c r="J219" i="4" s="1"/>
  <c r="I311" i="4"/>
  <c r="J311" i="4" s="1"/>
  <c r="I42" i="4"/>
  <c r="J42" i="4" s="1"/>
  <c r="I40" i="4"/>
  <c r="J40" i="4" s="1"/>
  <c r="I216" i="4"/>
  <c r="J216" i="4" s="1"/>
  <c r="I221" i="4"/>
  <c r="J221" i="4" s="1"/>
  <c r="I38" i="4"/>
  <c r="J38" i="4" s="1"/>
  <c r="I323" i="4"/>
  <c r="J323" i="4" s="1"/>
  <c r="I324" i="4"/>
  <c r="J324" i="4" s="1"/>
  <c r="I304" i="4"/>
  <c r="J304" i="4" s="1"/>
  <c r="I37" i="4"/>
  <c r="J37" i="4" s="1"/>
  <c r="I213" i="4"/>
  <c r="J213" i="4" s="1"/>
  <c r="I329" i="4"/>
  <c r="J329" i="4" s="1"/>
  <c r="I325" i="4"/>
  <c r="J325" i="4" s="1"/>
  <c r="I310" i="4"/>
  <c r="J310" i="4" s="1"/>
  <c r="I305" i="4"/>
  <c r="J305" i="4" s="1"/>
  <c r="I312" i="4"/>
  <c r="J312" i="4" s="1"/>
  <c r="I327" i="4"/>
  <c r="J327" i="4" s="1"/>
  <c r="I326" i="4"/>
  <c r="J326" i="4" s="1"/>
  <c r="I49" i="4"/>
  <c r="J49" i="4" s="1"/>
  <c r="I307" i="4"/>
  <c r="J307" i="4" s="1"/>
  <c r="I306" i="4"/>
  <c r="J306" i="4" s="1"/>
  <c r="I207" i="4"/>
  <c r="J207" i="4" s="1"/>
  <c r="I155" i="4"/>
  <c r="J155" i="4" s="1"/>
  <c r="I250" i="4"/>
  <c r="J250" i="4" s="1"/>
  <c r="I139" i="4"/>
  <c r="J139" i="4" s="1"/>
  <c r="I111" i="4"/>
  <c r="J111" i="4" s="1"/>
  <c r="I26" i="4"/>
  <c r="J26" i="4" s="1"/>
  <c r="I464" i="4"/>
  <c r="J464" i="4" s="1"/>
  <c r="I496" i="4"/>
  <c r="J496" i="4" s="1"/>
  <c r="I468" i="4"/>
  <c r="J468" i="4" s="1"/>
  <c r="I495" i="4"/>
  <c r="J495" i="4" s="1"/>
  <c r="I210" i="4"/>
  <c r="J210" i="4" s="1"/>
  <c r="I335" i="4"/>
  <c r="J335" i="4" s="1"/>
  <c r="I77" i="4"/>
  <c r="J77" i="4" s="1"/>
  <c r="I483" i="4"/>
  <c r="J483" i="4" s="1"/>
  <c r="I427" i="4"/>
  <c r="J427" i="4" s="1"/>
  <c r="I153" i="4"/>
  <c r="J153" i="4" s="1"/>
  <c r="I102" i="4"/>
  <c r="J102" i="4" s="1"/>
  <c r="I417" i="4"/>
  <c r="J417" i="4" s="1"/>
  <c r="I291" i="4"/>
  <c r="J291" i="4" s="1"/>
  <c r="I47" i="4"/>
  <c r="J47" i="4" s="1"/>
  <c r="I160" i="4"/>
  <c r="J160" i="4" s="1"/>
  <c r="I130" i="4"/>
  <c r="J130" i="4" s="1"/>
  <c r="I162" i="4"/>
  <c r="J162" i="4" s="1"/>
  <c r="I48" i="4"/>
  <c r="J48" i="4" s="1"/>
  <c r="I159" i="4"/>
  <c r="J159" i="4" s="1"/>
  <c r="I127" i="4"/>
  <c r="J127" i="4" s="1"/>
  <c r="I163" i="4"/>
  <c r="J163" i="4" s="1"/>
  <c r="I46" i="4"/>
  <c r="J46" i="4" s="1"/>
  <c r="I161" i="4"/>
  <c r="J161" i="4" s="1"/>
  <c r="I128" i="4"/>
  <c r="J128" i="4" s="1"/>
  <c r="I158" i="4"/>
  <c r="J158" i="4" s="1"/>
  <c r="I471" i="4"/>
  <c r="J471" i="4" s="1"/>
  <c r="I484" i="4"/>
  <c r="J484" i="4" s="1"/>
  <c r="I474" i="4"/>
  <c r="J474" i="4" s="1"/>
  <c r="I477" i="4"/>
  <c r="J477" i="4" s="1"/>
  <c r="I476" i="4"/>
  <c r="J476" i="4" s="1"/>
  <c r="I416" i="4"/>
  <c r="J416" i="4" s="1"/>
  <c r="I181" i="4"/>
  <c r="J181" i="4" s="1"/>
  <c r="I170" i="4"/>
  <c r="J170" i="4" s="1"/>
  <c r="I126" i="4"/>
  <c r="J126" i="4" s="1"/>
  <c r="I376" i="4"/>
  <c r="J376" i="4" s="1"/>
  <c r="I157" i="4"/>
  <c r="J157" i="4" s="1"/>
  <c r="I92" i="4"/>
  <c r="J92" i="4" s="1"/>
  <c r="I76" i="4"/>
  <c r="J76" i="4" s="1"/>
  <c r="I118" i="4"/>
  <c r="J118" i="4" s="1"/>
  <c r="I116" i="4"/>
  <c r="J116" i="4" s="1"/>
  <c r="I386" i="4"/>
  <c r="J386" i="4" s="1"/>
  <c r="I271" i="4"/>
  <c r="J271" i="4" s="1"/>
  <c r="I289" i="4"/>
  <c r="J289" i="4" s="1"/>
  <c r="I360" i="4"/>
  <c r="J360" i="4" s="1"/>
  <c r="I454" i="4"/>
  <c r="J454" i="4" s="1"/>
  <c r="I421" i="4"/>
  <c r="J421" i="4" s="1"/>
  <c r="I148" i="4"/>
  <c r="J148" i="4" s="1"/>
  <c r="I156" i="4"/>
  <c r="J156" i="4" s="1"/>
  <c r="I424" i="4"/>
  <c r="J424" i="4" s="1"/>
  <c r="I381" i="4"/>
  <c r="J381" i="4" s="1"/>
  <c r="I120" i="4"/>
  <c r="J120" i="4" s="1"/>
  <c r="I363" i="4"/>
  <c r="J363" i="4" s="1"/>
  <c r="I415" i="4"/>
  <c r="J415" i="4" s="1"/>
  <c r="I472" i="4"/>
  <c r="J472" i="4" s="1"/>
  <c r="I445" i="4"/>
  <c r="J445" i="4" s="1"/>
  <c r="I179" i="4"/>
  <c r="J179" i="4" s="1"/>
  <c r="I144" i="4"/>
  <c r="J144" i="4" s="1"/>
  <c r="I135" i="4"/>
  <c r="J135" i="4" s="1"/>
  <c r="I137" i="4"/>
  <c r="J137" i="4" s="1"/>
  <c r="I134" i="4"/>
  <c r="J134" i="4" s="1"/>
  <c r="I249" i="4"/>
  <c r="J249" i="4" s="1"/>
  <c r="I286" i="4"/>
  <c r="J286" i="4" s="1"/>
  <c r="I461" i="4"/>
  <c r="J461" i="4" s="1"/>
  <c r="I426" i="4"/>
  <c r="J426" i="4" s="1"/>
  <c r="I141" i="4"/>
  <c r="J141" i="4" s="1"/>
  <c r="I150" i="4"/>
  <c r="J150" i="4" s="1"/>
  <c r="I438" i="4"/>
  <c r="J438" i="4" s="1"/>
  <c r="I403" i="4"/>
  <c r="J403" i="4" s="1"/>
  <c r="I96" i="4"/>
  <c r="J96" i="4" s="1"/>
  <c r="I273" i="4"/>
  <c r="J273" i="4" s="1"/>
  <c r="I351" i="4"/>
  <c r="J351" i="4" s="1"/>
  <c r="I462" i="4"/>
  <c r="J462" i="4" s="1"/>
  <c r="I434" i="4"/>
  <c r="J434" i="4" s="1"/>
  <c r="I119" i="4"/>
  <c r="J119" i="4" s="1"/>
  <c r="I105" i="4"/>
  <c r="J105" i="4" s="1"/>
  <c r="I400" i="4"/>
  <c r="J400" i="4" s="1"/>
  <c r="I299" i="4"/>
  <c r="J299" i="4" s="1"/>
  <c r="I107" i="4"/>
  <c r="J107" i="4" s="1"/>
  <c r="I301" i="4"/>
  <c r="J301" i="4" s="1"/>
  <c r="I387" i="4"/>
  <c r="J387" i="4" s="1"/>
  <c r="I473" i="4"/>
  <c r="J473" i="4" s="1"/>
  <c r="I423" i="4"/>
  <c r="J423" i="4" s="1"/>
  <c r="I154" i="4"/>
  <c r="J154" i="4" s="1"/>
  <c r="I138" i="4"/>
  <c r="J138" i="4" s="1"/>
  <c r="I240" i="4"/>
  <c r="J240" i="4" s="1"/>
  <c r="I114" i="4"/>
  <c r="J114" i="4" s="1"/>
  <c r="I390" i="4"/>
  <c r="J390" i="4" s="1"/>
  <c r="I420" i="4"/>
  <c r="J420" i="4" s="1"/>
  <c r="I469" i="4"/>
  <c r="J469" i="4" s="1"/>
  <c r="I470" i="4"/>
  <c r="J470" i="4" s="1"/>
  <c r="I169" i="4"/>
  <c r="J169" i="4" s="1"/>
  <c r="I75" i="4"/>
  <c r="J75" i="4" s="1"/>
  <c r="I95" i="4"/>
  <c r="J95" i="4" s="1"/>
  <c r="I94" i="4"/>
  <c r="J94" i="4" s="1"/>
  <c r="I374" i="4"/>
  <c r="J374" i="4" s="1"/>
  <c r="I402" i="4"/>
  <c r="J402" i="4" s="1"/>
  <c r="I465" i="4"/>
  <c r="J465" i="4" s="1"/>
  <c r="I433" i="4"/>
  <c r="J433" i="4" s="1"/>
  <c r="I239" i="4"/>
  <c r="J239" i="4" s="1"/>
  <c r="I255" i="4"/>
  <c r="J255" i="4" s="1"/>
  <c r="I350" i="4"/>
  <c r="J350" i="4" s="1"/>
  <c r="I407" i="4"/>
  <c r="J407" i="4" s="1"/>
  <c r="I171" i="4"/>
  <c r="J171" i="4" s="1"/>
  <c r="I293" i="4"/>
  <c r="J293" i="4" s="1"/>
  <c r="I364" i="4"/>
  <c r="J364" i="4" s="1"/>
  <c r="I463" i="4"/>
  <c r="J463" i="4" s="1"/>
  <c r="I437" i="4"/>
  <c r="J437" i="4" s="1"/>
  <c r="I178" i="4"/>
  <c r="J178" i="4" s="1"/>
  <c r="I248" i="4"/>
  <c r="J248" i="4" s="1"/>
  <c r="I371" i="4"/>
  <c r="J371" i="4" s="1"/>
  <c r="I413" i="4"/>
  <c r="J413" i="4" s="1"/>
  <c r="I122" i="4"/>
  <c r="J122" i="4" s="1"/>
  <c r="I346" i="4"/>
  <c r="J346" i="4" s="1"/>
  <c r="I389" i="4"/>
  <c r="J389" i="4" s="1"/>
  <c r="I460" i="4"/>
  <c r="J460" i="4" s="1"/>
  <c r="I436" i="4"/>
  <c r="J436" i="4" s="1"/>
  <c r="I173" i="4"/>
  <c r="J173" i="4" s="1"/>
  <c r="I243" i="4"/>
  <c r="J243" i="4" s="1"/>
  <c r="I422" i="4"/>
  <c r="J422" i="4" s="1"/>
  <c r="I391" i="4"/>
  <c r="J391" i="4" s="1"/>
  <c r="I152" i="4"/>
  <c r="J152" i="4" s="1"/>
  <c r="I370" i="4"/>
  <c r="J370" i="4" s="1"/>
  <c r="I411" i="4"/>
  <c r="J411" i="4" s="1"/>
  <c r="I457" i="4"/>
  <c r="J457" i="4" s="1"/>
  <c r="I440" i="4"/>
  <c r="J440" i="4" s="1"/>
  <c r="I232" i="4"/>
  <c r="J232" i="4" s="1"/>
  <c r="I234" i="4"/>
  <c r="J234" i="4" s="1"/>
  <c r="I302" i="4"/>
  <c r="J302" i="4" s="1"/>
  <c r="I285" i="4"/>
  <c r="J285" i="4" s="1"/>
  <c r="I149" i="4"/>
  <c r="J149" i="4" s="1"/>
  <c r="I93" i="4"/>
  <c r="J93" i="4" s="1"/>
  <c r="I373" i="4"/>
  <c r="J373" i="4" s="1"/>
  <c r="I372" i="4"/>
  <c r="J372" i="4" s="1"/>
  <c r="I81" i="4"/>
  <c r="J81" i="4" s="1"/>
  <c r="I62" i="4"/>
  <c r="J62" i="4" s="1"/>
  <c r="I115" i="4"/>
  <c r="J115" i="4" s="1"/>
  <c r="I241" i="4"/>
  <c r="J241" i="4" s="1"/>
  <c r="I174" i="4"/>
  <c r="J174" i="4" s="1"/>
  <c r="I254" i="4"/>
  <c r="J254" i="4" s="1"/>
  <c r="I172" i="4"/>
  <c r="J172" i="4" s="1"/>
  <c r="I264" i="4"/>
  <c r="J264" i="4" s="1"/>
  <c r="I177" i="4"/>
  <c r="J177" i="4" s="1"/>
  <c r="I359" i="4"/>
  <c r="J359" i="4" s="1"/>
  <c r="I182" i="4"/>
  <c r="J182" i="4" s="1"/>
  <c r="I367" i="4"/>
  <c r="J367" i="4" s="1"/>
  <c r="I405" i="4"/>
  <c r="J405" i="4" s="1"/>
  <c r="I151" i="4"/>
  <c r="J151" i="4" s="1"/>
  <c r="I382" i="4"/>
  <c r="J382" i="4" s="1"/>
  <c r="I300" i="4"/>
  <c r="J300" i="4" s="1"/>
  <c r="I259" i="4"/>
  <c r="J259" i="4" s="1"/>
  <c r="I164" i="4"/>
  <c r="J164" i="4" s="1"/>
  <c r="I143" i="4"/>
  <c r="J143" i="4" s="1"/>
  <c r="I265" i="4"/>
  <c r="J265" i="4" s="1"/>
  <c r="I267" i="4"/>
  <c r="J267" i="4" s="1"/>
  <c r="I256" i="4"/>
  <c r="J256" i="4" s="1"/>
  <c r="I211" i="4"/>
  <c r="J211" i="4" s="1"/>
  <c r="I332" i="4"/>
  <c r="J332" i="4" s="1"/>
  <c r="I330" i="4"/>
  <c r="J330" i="4" s="1"/>
  <c r="I328" i="4"/>
  <c r="J328" i="4" s="1"/>
  <c r="I442" i="4"/>
  <c r="J442" i="4" s="1"/>
  <c r="I336" i="4"/>
  <c r="J336" i="4" s="1"/>
  <c r="I410" i="4"/>
  <c r="J410" i="4" s="1"/>
  <c r="I448" i="4"/>
  <c r="J448" i="4" s="1"/>
  <c r="I91" i="4"/>
  <c r="J91" i="4" s="1"/>
  <c r="I388" i="4"/>
  <c r="J388" i="4" s="1"/>
  <c r="I257" i="4"/>
  <c r="J257" i="4" s="1"/>
  <c r="I406" i="4"/>
  <c r="J406" i="4" s="1"/>
  <c r="I396" i="4"/>
  <c r="J396" i="4" s="1"/>
  <c r="I242" i="4"/>
  <c r="J242" i="4" s="1"/>
  <c r="I15" i="4"/>
  <c r="J15" i="4" s="1"/>
  <c r="I244" i="4"/>
  <c r="J244" i="4" s="1"/>
  <c r="I419" i="4"/>
  <c r="J419" i="4" s="1"/>
  <c r="I292" i="4"/>
  <c r="J292" i="4" s="1"/>
  <c r="I31" i="4"/>
  <c r="J31" i="4" s="1"/>
  <c r="I79" i="4"/>
  <c r="J79" i="4" s="1"/>
  <c r="I497" i="4"/>
  <c r="J497" i="4" s="1"/>
  <c r="I33" i="4"/>
  <c r="J33" i="4" s="1"/>
  <c r="I197" i="4"/>
  <c r="J197" i="4" s="1"/>
  <c r="I30" i="4"/>
  <c r="J30" i="4" s="1"/>
  <c r="I341" i="4"/>
  <c r="J341" i="4" s="1"/>
  <c r="I36" i="4"/>
  <c r="J36" i="4" s="1"/>
  <c r="I35" i="4"/>
  <c r="J35" i="4" s="1"/>
  <c r="I375" i="4"/>
  <c r="J375" i="4" s="1"/>
  <c r="I322" i="4"/>
  <c r="J322" i="4" s="1"/>
  <c r="I212" i="4"/>
  <c r="J212" i="4" s="1"/>
  <c r="I338" i="4"/>
  <c r="J338" i="4" s="1"/>
  <c r="I132" i="4"/>
  <c r="J132" i="4" s="1"/>
  <c r="I82" i="4"/>
  <c r="J82" i="4" s="1"/>
  <c r="I399" i="4"/>
  <c r="J399" i="4" s="1"/>
  <c r="I499" i="4"/>
  <c r="J499" i="4" s="1"/>
  <c r="I452" i="4"/>
  <c r="J452" i="4" s="1"/>
  <c r="I453" i="4"/>
  <c r="J453" i="4" s="1"/>
  <c r="I451" i="4"/>
  <c r="J451" i="4" s="1"/>
  <c r="I146" i="4"/>
  <c r="J146" i="4" s="1"/>
  <c r="I269" i="4"/>
  <c r="J269" i="4" s="1"/>
  <c r="I446" i="4"/>
  <c r="J446" i="4" s="1"/>
  <c r="I217" i="4"/>
  <c r="J217" i="4" s="1"/>
  <c r="I278" i="4"/>
  <c r="J278" i="4" s="1"/>
  <c r="I220" i="4"/>
  <c r="J220" i="4" s="1"/>
  <c r="I279" i="4"/>
  <c r="J279" i="4" s="1"/>
  <c r="I277" i="4"/>
  <c r="J277" i="4" s="1"/>
  <c r="I147" i="4"/>
  <c r="J147" i="4" s="1"/>
  <c r="I24" i="4"/>
  <c r="J24" i="4" s="1"/>
  <c r="I8" i="4"/>
  <c r="J8" i="4" s="1"/>
  <c r="I13" i="4"/>
  <c r="J13" i="4" s="1"/>
  <c r="I106" i="4"/>
  <c r="J106" i="4" s="1"/>
  <c r="I218" i="4"/>
  <c r="J218" i="4" s="1"/>
  <c r="I9" i="4"/>
  <c r="J9" i="4" s="1"/>
  <c r="I425" i="4"/>
  <c r="J425" i="4" s="1"/>
  <c r="I354" i="4"/>
  <c r="J354" i="4" s="1"/>
  <c r="I59" i="4"/>
  <c r="J59" i="4" s="1"/>
  <c r="I290" i="4"/>
  <c r="J290" i="4" s="1"/>
  <c r="I366" i="4"/>
  <c r="J366" i="4" s="1"/>
  <c r="I355" i="4"/>
  <c r="J355" i="4" s="1"/>
  <c r="I176" i="4"/>
  <c r="J176" i="4" s="1"/>
  <c r="I441" i="4"/>
  <c r="J441" i="4" s="1"/>
  <c r="I444" i="4"/>
  <c r="J444" i="4" s="1"/>
  <c r="I498" i="4"/>
  <c r="J498" i="4" s="1"/>
  <c r="I377" i="4"/>
  <c r="J377" i="4" s="1"/>
  <c r="I223" i="4"/>
  <c r="J223" i="4" s="1"/>
  <c r="I337" i="4"/>
  <c r="J337" i="4" s="1"/>
  <c r="I203" i="4"/>
  <c r="J203" i="4" s="1"/>
  <c r="I343" i="4"/>
  <c r="J343" i="4" s="1"/>
  <c r="I194" i="4"/>
  <c r="J194" i="4" s="1"/>
  <c r="I196" i="4"/>
  <c r="J196" i="4" s="1"/>
  <c r="I345" i="4"/>
  <c r="J345" i="4" s="1"/>
  <c r="I204" i="4"/>
  <c r="J204" i="4" s="1"/>
  <c r="I342" i="4"/>
  <c r="J342" i="4" s="1"/>
  <c r="I200" i="4"/>
  <c r="J200" i="4" s="1"/>
  <c r="I339" i="4"/>
  <c r="J339" i="4" s="1"/>
  <c r="I191" i="4"/>
  <c r="J191" i="4" s="1"/>
  <c r="I229" i="4"/>
  <c r="J229" i="4" s="1"/>
  <c r="I123" i="4"/>
  <c r="J123" i="4" s="1"/>
  <c r="I133" i="4"/>
  <c r="J133" i="4" s="1"/>
  <c r="I344" i="4"/>
  <c r="J344" i="4" s="1"/>
  <c r="I378" i="4"/>
  <c r="J378" i="4" s="1"/>
  <c r="I379" i="4"/>
  <c r="J379" i="4" s="1"/>
  <c r="I314" i="4"/>
  <c r="J314" i="4" s="1"/>
  <c r="I201" i="4"/>
  <c r="J201" i="4" s="1"/>
  <c r="I208" i="4"/>
  <c r="J208" i="4" s="1"/>
  <c r="I309" i="4"/>
  <c r="J309" i="4" s="1"/>
  <c r="I318" i="4"/>
  <c r="J318" i="4" s="1"/>
  <c r="I237" i="4"/>
  <c r="J237" i="4" s="1"/>
  <c r="I356" i="4"/>
  <c r="J356" i="4" s="1"/>
  <c r="I357" i="4"/>
  <c r="J357" i="4" s="1"/>
  <c r="I365" i="4"/>
  <c r="J365" i="4" s="1"/>
  <c r="I412" i="4"/>
  <c r="J412" i="4" s="1"/>
  <c r="I252" i="4"/>
  <c r="J252" i="4" s="1"/>
  <c r="I401" i="4"/>
  <c r="J401" i="4" s="1"/>
  <c r="I368" i="4"/>
  <c r="J368" i="4" s="1"/>
  <c r="I432" i="4"/>
  <c r="J432" i="4" s="1"/>
  <c r="I447" i="4"/>
  <c r="J447" i="4" s="1"/>
  <c r="I458" i="4"/>
  <c r="J458" i="4" s="1"/>
  <c r="I282" i="4"/>
  <c r="J282" i="4" s="1"/>
  <c r="I284" i="4"/>
  <c r="J284" i="4" s="1"/>
  <c r="I280" i="4"/>
  <c r="J280" i="4" s="1"/>
  <c r="I317" i="4"/>
  <c r="J317" i="4" s="1"/>
  <c r="I313" i="4"/>
  <c r="J313" i="4" s="1"/>
  <c r="I283" i="4"/>
  <c r="J283" i="4" s="1"/>
  <c r="I303" i="4"/>
  <c r="J303" i="4" s="1"/>
  <c r="I270" i="4"/>
  <c r="J270" i="4" s="1"/>
  <c r="I260" i="4"/>
  <c r="J260" i="4" s="1"/>
  <c r="I435" i="4"/>
  <c r="J435" i="4" s="1"/>
  <c r="I294" i="4"/>
  <c r="J294" i="4" s="1"/>
  <c r="I429" i="4"/>
  <c r="J429" i="4" s="1"/>
  <c r="I63" i="4"/>
  <c r="J63" i="4" s="1"/>
  <c r="I369" i="4"/>
  <c r="J369" i="4" s="1"/>
  <c r="I28" i="4"/>
  <c r="J28" i="4" s="1"/>
  <c r="O267" i="21" l="1"/>
  <c r="P267" i="21" s="1"/>
  <c r="U92" i="21"/>
  <c r="V92" i="21" s="1"/>
  <c r="S370" i="21"/>
  <c r="T370" i="21" s="1"/>
  <c r="U298" i="21"/>
  <c r="V298" i="21" s="1"/>
  <c r="Q370" i="21"/>
  <c r="R370" i="21" s="1"/>
  <c r="Q232" i="21"/>
  <c r="R232" i="21" s="1"/>
  <c r="W468" i="21"/>
  <c r="X468" i="21" s="1"/>
  <c r="S273" i="21"/>
  <c r="T273" i="21" s="1"/>
  <c r="W354" i="21"/>
  <c r="X354" i="21" s="1"/>
  <c r="N291" i="21"/>
  <c r="O232" i="21"/>
  <c r="P232" i="21" s="1"/>
  <c r="W267" i="21"/>
  <c r="X267" i="21" s="1"/>
  <c r="W156" i="21"/>
  <c r="X156" i="21" s="1"/>
  <c r="U139" i="21"/>
  <c r="V139" i="21" s="1"/>
  <c r="O211" i="21"/>
  <c r="P211" i="21" s="1"/>
  <c r="S479" i="21"/>
  <c r="T479" i="21" s="1"/>
  <c r="N336" i="21"/>
  <c r="N20" i="21"/>
  <c r="L77" i="21"/>
  <c r="M77" i="21" s="1"/>
  <c r="W336" i="21"/>
  <c r="X336" i="21" s="1"/>
  <c r="U336" i="21"/>
  <c r="V336" i="21" s="1"/>
  <c r="W211" i="21"/>
  <c r="X211" i="21" s="1"/>
  <c r="W298" i="21"/>
  <c r="X298" i="21" s="1"/>
  <c r="U426" i="21"/>
  <c r="V426" i="21" s="1"/>
  <c r="U295" i="21"/>
  <c r="V295" i="21" s="1"/>
  <c r="S426" i="21"/>
  <c r="T426" i="21" s="1"/>
  <c r="Q336" i="21"/>
  <c r="R336" i="21" s="1"/>
  <c r="Q20" i="21"/>
  <c r="R20" i="21" s="1"/>
  <c r="L148" i="21"/>
  <c r="O92" i="21"/>
  <c r="P92" i="21" s="1"/>
  <c r="O468" i="21"/>
  <c r="P468" i="21" s="1"/>
  <c r="O336" i="21"/>
  <c r="P336" i="21" s="1"/>
  <c r="O148" i="21"/>
  <c r="P148" i="21" s="1"/>
  <c r="O354" i="21"/>
  <c r="P354" i="21" s="1"/>
  <c r="S424" i="21"/>
  <c r="T424" i="21" s="1"/>
  <c r="W317" i="21"/>
  <c r="X317" i="21" s="1"/>
  <c r="Q424" i="21"/>
  <c r="R424" i="21" s="1"/>
  <c r="L282" i="21"/>
  <c r="M282" i="21" s="1"/>
  <c r="Y369" i="4"/>
  <c r="U369" i="4"/>
  <c r="W369" i="4"/>
  <c r="AA369" i="4"/>
  <c r="AC369" i="4"/>
  <c r="S369" i="4"/>
  <c r="Y435" i="4"/>
  <c r="U435" i="4"/>
  <c r="AA435" i="4"/>
  <c r="AC435" i="4"/>
  <c r="W435" i="4"/>
  <c r="S435" i="4"/>
  <c r="Y201" i="4"/>
  <c r="Z201" i="4" s="1"/>
  <c r="U201" i="4"/>
  <c r="W201" i="4"/>
  <c r="AA201" i="4"/>
  <c r="AC201" i="4"/>
  <c r="S201" i="4"/>
  <c r="Y204" i="4"/>
  <c r="Z204" i="4" s="1"/>
  <c r="U204" i="4"/>
  <c r="W204" i="4"/>
  <c r="AA204" i="4"/>
  <c r="AC204" i="4"/>
  <c r="S204" i="4"/>
  <c r="Y218" i="4"/>
  <c r="U218" i="4"/>
  <c r="W218" i="4"/>
  <c r="AA218" i="4"/>
  <c r="AC218" i="4"/>
  <c r="S218" i="4"/>
  <c r="Y132" i="4"/>
  <c r="U132" i="4"/>
  <c r="W132" i="4"/>
  <c r="AA132" i="4"/>
  <c r="AC132" i="4"/>
  <c r="S132" i="4"/>
  <c r="U79" i="4"/>
  <c r="Y79" i="4"/>
  <c r="W79" i="4"/>
  <c r="AA79" i="4"/>
  <c r="AC79" i="4"/>
  <c r="S79" i="4"/>
  <c r="Y406" i="4"/>
  <c r="U406" i="4"/>
  <c r="W406" i="4"/>
  <c r="AA406" i="4"/>
  <c r="AC406" i="4"/>
  <c r="S406" i="4"/>
  <c r="Y256" i="4"/>
  <c r="Z256" i="4" s="1"/>
  <c r="U256" i="4"/>
  <c r="W256" i="4"/>
  <c r="AC256" i="4"/>
  <c r="AA256" i="4"/>
  <c r="S256" i="4"/>
  <c r="U359" i="4"/>
  <c r="Y359" i="4"/>
  <c r="Z359" i="4" s="1"/>
  <c r="AA359" i="4"/>
  <c r="W359" i="4"/>
  <c r="AC359" i="4"/>
  <c r="S359" i="4"/>
  <c r="Y62" i="4"/>
  <c r="Z62" i="4" s="1"/>
  <c r="U62" i="4"/>
  <c r="AA62" i="4"/>
  <c r="W62" i="4"/>
  <c r="AC62" i="4"/>
  <c r="S62" i="4"/>
  <c r="U411" i="4"/>
  <c r="W411" i="4"/>
  <c r="AA411" i="4"/>
  <c r="AC411" i="4"/>
  <c r="Y411" i="4"/>
  <c r="S411" i="4"/>
  <c r="U413" i="4"/>
  <c r="W413" i="4"/>
  <c r="Y413" i="4"/>
  <c r="AC413" i="4"/>
  <c r="AA413" i="4"/>
  <c r="S413" i="4"/>
  <c r="U239" i="4"/>
  <c r="Y239" i="4"/>
  <c r="Z239" i="4" s="1"/>
  <c r="W239" i="4"/>
  <c r="AC239" i="4"/>
  <c r="AA239" i="4"/>
  <c r="S239" i="4"/>
  <c r="W390" i="4"/>
  <c r="U390" i="4"/>
  <c r="Y390" i="4"/>
  <c r="AC390" i="4"/>
  <c r="AA390" i="4"/>
  <c r="S390" i="4"/>
  <c r="W105" i="4"/>
  <c r="U105" i="4"/>
  <c r="Y105" i="4"/>
  <c r="AC105" i="4"/>
  <c r="AA105" i="4"/>
  <c r="S105" i="4"/>
  <c r="Y438" i="4"/>
  <c r="U438" i="4"/>
  <c r="W438" i="4"/>
  <c r="AA438" i="4"/>
  <c r="AC438" i="4"/>
  <c r="S438" i="4"/>
  <c r="Y445" i="4"/>
  <c r="Z445" i="4" s="1"/>
  <c r="U445" i="4"/>
  <c r="W445" i="4"/>
  <c r="AC445" i="4"/>
  <c r="AA445" i="4"/>
  <c r="S445" i="4"/>
  <c r="U148" i="4"/>
  <c r="AA148" i="4"/>
  <c r="Y148" i="4"/>
  <c r="Z148" i="4" s="1"/>
  <c r="W148" i="4"/>
  <c r="AC148" i="4"/>
  <c r="S148" i="4"/>
  <c r="U289" i="4"/>
  <c r="AA289" i="4"/>
  <c r="W289" i="4"/>
  <c r="Y289" i="4"/>
  <c r="AC289" i="4"/>
  <c r="S289" i="4"/>
  <c r="Y416" i="4"/>
  <c r="U416" i="4"/>
  <c r="W416" i="4"/>
  <c r="AA416" i="4"/>
  <c r="AC416" i="4"/>
  <c r="S416" i="4"/>
  <c r="U159" i="4"/>
  <c r="Y159" i="4"/>
  <c r="AA159" i="4"/>
  <c r="AC159" i="4"/>
  <c r="S159" i="4"/>
  <c r="W159" i="4"/>
  <c r="Y77" i="4"/>
  <c r="U77" i="4"/>
  <c r="W77" i="4"/>
  <c r="AA77" i="4"/>
  <c r="AC77" i="4"/>
  <c r="S77" i="4"/>
  <c r="U468" i="4"/>
  <c r="AA468" i="4"/>
  <c r="AC468" i="4"/>
  <c r="Y468" i="4"/>
  <c r="W468" i="4"/>
  <c r="S468" i="4"/>
  <c r="Y326" i="4"/>
  <c r="W326" i="4"/>
  <c r="AC326" i="4"/>
  <c r="U326" i="4"/>
  <c r="AA326" i="4"/>
  <c r="S326" i="4"/>
  <c r="Y42" i="4"/>
  <c r="W42" i="4"/>
  <c r="U42" i="4"/>
  <c r="AC42" i="4"/>
  <c r="AA42" i="4"/>
  <c r="S42" i="4"/>
  <c r="Y321" i="4"/>
  <c r="Z321" i="4" s="1"/>
  <c r="W321" i="4"/>
  <c r="AC321" i="4"/>
  <c r="AA321" i="4"/>
  <c r="U321" i="4"/>
  <c r="S321" i="4"/>
  <c r="Y392" i="4"/>
  <c r="U392" i="4"/>
  <c r="W392" i="4"/>
  <c r="AA392" i="4"/>
  <c r="AC392" i="4"/>
  <c r="S392" i="4"/>
  <c r="Y80" i="4"/>
  <c r="W80" i="4"/>
  <c r="U80" i="4"/>
  <c r="AA80" i="4"/>
  <c r="AC80" i="4"/>
  <c r="S80" i="4"/>
  <c r="Y57" i="4"/>
  <c r="U57" i="4"/>
  <c r="AC57" i="4"/>
  <c r="W57" i="4"/>
  <c r="AA57" i="4"/>
  <c r="S57" i="4"/>
  <c r="Y87" i="4"/>
  <c r="Z87" i="4" s="1"/>
  <c r="U87" i="4"/>
  <c r="AA87" i="4"/>
  <c r="W87" i="4"/>
  <c r="AC87" i="4"/>
  <c r="S87" i="4"/>
  <c r="U225" i="4"/>
  <c r="Y225" i="4"/>
  <c r="W225" i="4"/>
  <c r="AA225" i="4"/>
  <c r="AC225" i="4"/>
  <c r="S225" i="4"/>
  <c r="Y486" i="4"/>
  <c r="U486" i="4"/>
  <c r="AC486" i="4"/>
  <c r="W486" i="4"/>
  <c r="AA486" i="4"/>
  <c r="S486" i="4"/>
  <c r="Y281" i="4"/>
  <c r="U281" i="4"/>
  <c r="AC281" i="4"/>
  <c r="W281" i="4"/>
  <c r="AA281" i="4"/>
  <c r="S281" i="4"/>
  <c r="Y331" i="4"/>
  <c r="U331" i="4"/>
  <c r="W331" i="4"/>
  <c r="AA331" i="4"/>
  <c r="AC331" i="4"/>
  <c r="S331" i="4"/>
  <c r="Y258" i="4"/>
  <c r="U258" i="4"/>
  <c r="W258" i="4"/>
  <c r="AA258" i="4"/>
  <c r="AC258" i="4"/>
  <c r="S258" i="4"/>
  <c r="W459" i="4"/>
  <c r="AA459" i="4"/>
  <c r="U459" i="4"/>
  <c r="Y459" i="4"/>
  <c r="AC459" i="4"/>
  <c r="S459" i="4"/>
  <c r="Y296" i="4"/>
  <c r="Z296" i="4" s="1"/>
  <c r="U296" i="4"/>
  <c r="W296" i="4"/>
  <c r="AA296" i="4"/>
  <c r="AC296" i="4"/>
  <c r="S296" i="4"/>
  <c r="U395" i="4"/>
  <c r="W395" i="4"/>
  <c r="AC395" i="4"/>
  <c r="Y395" i="4"/>
  <c r="AA395" i="4"/>
  <c r="S395" i="4"/>
  <c r="Y456" i="4"/>
  <c r="Z456" i="4" s="1"/>
  <c r="U456" i="4"/>
  <c r="W456" i="4"/>
  <c r="AA456" i="4"/>
  <c r="AC456" i="4"/>
  <c r="S456" i="4"/>
  <c r="AC69" i="4"/>
  <c r="Y69" i="4"/>
  <c r="U69" i="4"/>
  <c r="AA69" i="4"/>
  <c r="W69" i="4"/>
  <c r="S69" i="4"/>
  <c r="Y503" i="4"/>
  <c r="W503" i="4"/>
  <c r="U503" i="4"/>
  <c r="AA503" i="4"/>
  <c r="AC503" i="4"/>
  <c r="S503" i="4"/>
  <c r="Y348" i="4"/>
  <c r="U348" i="4"/>
  <c r="W348" i="4"/>
  <c r="AA348" i="4"/>
  <c r="AC348" i="4"/>
  <c r="S348" i="4"/>
  <c r="O298" i="21"/>
  <c r="P298" i="21" s="1"/>
  <c r="W248" i="21"/>
  <c r="X248" i="21" s="1"/>
  <c r="U479" i="21"/>
  <c r="V479" i="21" s="1"/>
  <c r="S232" i="21"/>
  <c r="T232" i="21" s="1"/>
  <c r="W148" i="21"/>
  <c r="X148" i="21" s="1"/>
  <c r="U460" i="21"/>
  <c r="V460" i="21" s="1"/>
  <c r="S298" i="21"/>
  <c r="T298" i="21" s="1"/>
  <c r="L291" i="21"/>
  <c r="M291" i="21" s="1"/>
  <c r="L298" i="21"/>
  <c r="Q291" i="21"/>
  <c r="R291" i="21" s="1"/>
  <c r="L238" i="21"/>
  <c r="M238" i="21" s="1"/>
  <c r="N460" i="21"/>
  <c r="Q282" i="21"/>
  <c r="R282" i="21" s="1"/>
  <c r="S336" i="21"/>
  <c r="T336" i="21" s="1"/>
  <c r="N248" i="21"/>
  <c r="W232" i="21"/>
  <c r="X232" i="21" s="1"/>
  <c r="Q148" i="21"/>
  <c r="R148" i="21" s="1"/>
  <c r="U283" i="4"/>
  <c r="W283" i="4"/>
  <c r="Y283" i="4"/>
  <c r="AC283" i="4"/>
  <c r="AA283" i="4"/>
  <c r="S283" i="4"/>
  <c r="Y432" i="4"/>
  <c r="W432" i="4"/>
  <c r="U432" i="4"/>
  <c r="AC432" i="4"/>
  <c r="AA432" i="4"/>
  <c r="S432" i="4"/>
  <c r="U237" i="4"/>
  <c r="W237" i="4"/>
  <c r="AA237" i="4"/>
  <c r="Y237" i="4"/>
  <c r="Z237" i="4" s="1"/>
  <c r="AC237" i="4"/>
  <c r="S237" i="4"/>
  <c r="Y191" i="4"/>
  <c r="Z191" i="4" s="1"/>
  <c r="U191" i="4"/>
  <c r="W191" i="4"/>
  <c r="AA191" i="4"/>
  <c r="AC191" i="4"/>
  <c r="S191" i="4"/>
  <c r="Y377" i="4"/>
  <c r="U377" i="4"/>
  <c r="AC377" i="4"/>
  <c r="W377" i="4"/>
  <c r="AA377" i="4"/>
  <c r="S377" i="4"/>
  <c r="Y220" i="4"/>
  <c r="W220" i="4"/>
  <c r="U220" i="4"/>
  <c r="AA220" i="4"/>
  <c r="AC220" i="4"/>
  <c r="S220" i="4"/>
  <c r="Y452" i="4"/>
  <c r="U452" i="4"/>
  <c r="W452" i="4"/>
  <c r="AA452" i="4"/>
  <c r="AC452" i="4"/>
  <c r="S452" i="4"/>
  <c r="Y30" i="4"/>
  <c r="Z30" i="4" s="1"/>
  <c r="U30" i="4"/>
  <c r="AA30" i="4"/>
  <c r="AC30" i="4"/>
  <c r="W30" i="4"/>
  <c r="S30" i="4"/>
  <c r="U244" i="4"/>
  <c r="AA244" i="4"/>
  <c r="AC244" i="4"/>
  <c r="Y244" i="4"/>
  <c r="W244" i="4"/>
  <c r="S244" i="4"/>
  <c r="Y448" i="4"/>
  <c r="U448" i="4"/>
  <c r="W448" i="4"/>
  <c r="AC448" i="4"/>
  <c r="AA448" i="4"/>
  <c r="S448" i="4"/>
  <c r="Y164" i="4"/>
  <c r="Z164" i="4" s="1"/>
  <c r="U164" i="4"/>
  <c r="W164" i="4"/>
  <c r="AA164" i="4"/>
  <c r="AC164" i="4"/>
  <c r="S164" i="4"/>
  <c r="Y254" i="4"/>
  <c r="U254" i="4"/>
  <c r="W254" i="4"/>
  <c r="AA254" i="4"/>
  <c r="AC254" i="4"/>
  <c r="S254" i="4"/>
  <c r="W234" i="4"/>
  <c r="U234" i="4"/>
  <c r="Y234" i="4"/>
  <c r="AA234" i="4"/>
  <c r="AC234" i="4"/>
  <c r="S234" i="4"/>
  <c r="U422" i="4"/>
  <c r="Y422" i="4"/>
  <c r="Z422" i="4" s="1"/>
  <c r="AA422" i="4"/>
  <c r="W422" i="4"/>
  <c r="AC422" i="4"/>
  <c r="S422" i="4"/>
  <c r="Y437" i="4"/>
  <c r="U437" i="4"/>
  <c r="W437" i="4"/>
  <c r="AC437" i="4"/>
  <c r="AA437" i="4"/>
  <c r="S437" i="4"/>
  <c r="W374" i="4"/>
  <c r="Y374" i="4"/>
  <c r="AC374" i="4"/>
  <c r="U374" i="4"/>
  <c r="AA374" i="4"/>
  <c r="S374" i="4"/>
  <c r="W154" i="4"/>
  <c r="U154" i="4"/>
  <c r="Y154" i="4"/>
  <c r="AA154" i="4"/>
  <c r="AC154" i="4"/>
  <c r="S154" i="4"/>
  <c r="U351" i="4"/>
  <c r="W351" i="4"/>
  <c r="Y351" i="4"/>
  <c r="AC351" i="4"/>
  <c r="AA351" i="4"/>
  <c r="S351" i="4"/>
  <c r="U137" i="4"/>
  <c r="W137" i="4"/>
  <c r="AC137" i="4"/>
  <c r="Y137" i="4"/>
  <c r="AA137" i="4"/>
  <c r="S137" i="4"/>
  <c r="U120" i="4"/>
  <c r="AA120" i="4"/>
  <c r="Y120" i="4"/>
  <c r="W120" i="4"/>
  <c r="AC120" i="4"/>
  <c r="S120" i="4"/>
  <c r="Y118" i="4"/>
  <c r="U118" i="4"/>
  <c r="W118" i="4"/>
  <c r="AC118" i="4"/>
  <c r="AA118" i="4"/>
  <c r="S118" i="4"/>
  <c r="Y484" i="4"/>
  <c r="U484" i="4"/>
  <c r="S484" i="4"/>
  <c r="AC484" i="4"/>
  <c r="W484" i="4"/>
  <c r="AA484" i="4"/>
  <c r="Y160" i="4"/>
  <c r="U160" i="4"/>
  <c r="W160" i="4"/>
  <c r="AC160" i="4"/>
  <c r="S160" i="4"/>
  <c r="AA160" i="4"/>
  <c r="Y207" i="4"/>
  <c r="U207" i="4"/>
  <c r="W207" i="4"/>
  <c r="AA207" i="4"/>
  <c r="AC207" i="4"/>
  <c r="S207" i="4"/>
  <c r="Y310" i="4"/>
  <c r="W310" i="4"/>
  <c r="U310" i="4"/>
  <c r="AA310" i="4"/>
  <c r="AC310" i="4"/>
  <c r="S310" i="4"/>
  <c r="U38" i="4"/>
  <c r="AA38" i="4"/>
  <c r="W38" i="4"/>
  <c r="AC38" i="4"/>
  <c r="Y38" i="4"/>
  <c r="S38" i="4"/>
  <c r="Y334" i="4"/>
  <c r="U334" i="4"/>
  <c r="W334" i="4"/>
  <c r="AA334" i="4"/>
  <c r="AC334" i="4"/>
  <c r="S334" i="4"/>
  <c r="Y493" i="4"/>
  <c r="W493" i="4"/>
  <c r="AA493" i="4"/>
  <c r="AC493" i="4"/>
  <c r="U493" i="4"/>
  <c r="S493" i="4"/>
  <c r="Y73" i="4"/>
  <c r="Z73" i="4" s="1"/>
  <c r="U73" i="4"/>
  <c r="W73" i="4"/>
  <c r="AC73" i="4"/>
  <c r="AA73" i="4"/>
  <c r="S73" i="4"/>
  <c r="Y3" i="4"/>
  <c r="Z3" i="4" s="1"/>
  <c r="U3" i="4"/>
  <c r="W3" i="4"/>
  <c r="AC3" i="4"/>
  <c r="AA3" i="4"/>
  <c r="S3" i="4"/>
  <c r="Y228" i="4"/>
  <c r="U228" i="4"/>
  <c r="W228" i="4"/>
  <c r="AA228" i="4"/>
  <c r="AC228" i="4"/>
  <c r="S228" i="4"/>
  <c r="Y385" i="4"/>
  <c r="U385" i="4"/>
  <c r="AA385" i="4"/>
  <c r="AC385" i="4"/>
  <c r="W385" i="4"/>
  <c r="S385" i="4"/>
  <c r="Y488" i="4"/>
  <c r="U488" i="4"/>
  <c r="W488" i="4"/>
  <c r="AC488" i="4"/>
  <c r="AA488" i="4"/>
  <c r="S488" i="4"/>
  <c r="Y506" i="4"/>
  <c r="Z506" i="4" s="1"/>
  <c r="U506" i="4"/>
  <c r="AA506" i="4"/>
  <c r="W506" i="4"/>
  <c r="AC506" i="4"/>
  <c r="S506" i="4"/>
  <c r="Y167" i="4"/>
  <c r="U167" i="4"/>
  <c r="W167" i="4"/>
  <c r="AA167" i="4"/>
  <c r="AC167" i="4"/>
  <c r="S167" i="4"/>
  <c r="Y383" i="4"/>
  <c r="Z383" i="4" s="1"/>
  <c r="W383" i="4"/>
  <c r="AC383" i="4"/>
  <c r="AA383" i="4"/>
  <c r="U383" i="4"/>
  <c r="S383" i="4"/>
  <c r="Y353" i="4"/>
  <c r="U353" i="4"/>
  <c r="AA353" i="4"/>
  <c r="AC353" i="4"/>
  <c r="W353" i="4"/>
  <c r="S353" i="4"/>
  <c r="Y89" i="4"/>
  <c r="U89" i="4"/>
  <c r="AA89" i="4"/>
  <c r="W89" i="4"/>
  <c r="AC89" i="4"/>
  <c r="S89" i="4"/>
  <c r="Y398" i="4"/>
  <c r="AA398" i="4"/>
  <c r="W398" i="4"/>
  <c r="AC398" i="4"/>
  <c r="U398" i="4"/>
  <c r="S398" i="4"/>
  <c r="Y431" i="4"/>
  <c r="U431" i="4"/>
  <c r="W431" i="4"/>
  <c r="AC431" i="4"/>
  <c r="AA431" i="4"/>
  <c r="S431" i="4"/>
  <c r="W188" i="4"/>
  <c r="U188" i="4"/>
  <c r="Y188" i="4"/>
  <c r="AC188" i="4"/>
  <c r="AA188" i="4"/>
  <c r="S188" i="4"/>
  <c r="Y104" i="4"/>
  <c r="U104" i="4"/>
  <c r="W104" i="4"/>
  <c r="AA104" i="4"/>
  <c r="AC104" i="4"/>
  <c r="S104" i="4"/>
  <c r="W189" i="4"/>
  <c r="Y189" i="4"/>
  <c r="AC189" i="4"/>
  <c r="AA189" i="4"/>
  <c r="U189" i="4"/>
  <c r="S189" i="4"/>
  <c r="Y260" i="4"/>
  <c r="U260" i="4"/>
  <c r="W260" i="4"/>
  <c r="AA260" i="4"/>
  <c r="AC260" i="4"/>
  <c r="S260" i="4"/>
  <c r="Y282" i="4"/>
  <c r="W282" i="4"/>
  <c r="AA282" i="4"/>
  <c r="U282" i="4"/>
  <c r="AC282" i="4"/>
  <c r="S282" i="4"/>
  <c r="U365" i="4"/>
  <c r="W365" i="4"/>
  <c r="AA365" i="4"/>
  <c r="AC365" i="4"/>
  <c r="Y365" i="4"/>
  <c r="S365" i="4"/>
  <c r="Y314" i="4"/>
  <c r="U314" i="4"/>
  <c r="W314" i="4"/>
  <c r="AA314" i="4"/>
  <c r="AC314" i="4"/>
  <c r="S314" i="4"/>
  <c r="U133" i="4"/>
  <c r="Y133" i="4"/>
  <c r="AC133" i="4"/>
  <c r="W133" i="4"/>
  <c r="AA133" i="4"/>
  <c r="S133" i="4"/>
  <c r="Y345" i="4"/>
  <c r="U345" i="4"/>
  <c r="W345" i="4"/>
  <c r="AA345" i="4"/>
  <c r="AC345" i="4"/>
  <c r="S345" i="4"/>
  <c r="Y498" i="4"/>
  <c r="U498" i="4"/>
  <c r="W498" i="4"/>
  <c r="AA498" i="4"/>
  <c r="AC498" i="4"/>
  <c r="S498" i="4"/>
  <c r="Y354" i="4"/>
  <c r="U354" i="4"/>
  <c r="W354" i="4"/>
  <c r="AA354" i="4"/>
  <c r="AC354" i="4"/>
  <c r="S354" i="4"/>
  <c r="Y278" i="4"/>
  <c r="U278" i="4"/>
  <c r="W278" i="4"/>
  <c r="AA278" i="4"/>
  <c r="AC278" i="4"/>
  <c r="S278" i="4"/>
  <c r="U499" i="4"/>
  <c r="Y499" i="4"/>
  <c r="W499" i="4"/>
  <c r="AA499" i="4"/>
  <c r="AC499" i="4"/>
  <c r="S499" i="4"/>
  <c r="Y35" i="4"/>
  <c r="W35" i="4"/>
  <c r="AA35" i="4"/>
  <c r="U35" i="4"/>
  <c r="AC35" i="4"/>
  <c r="S35" i="4"/>
  <c r="U197" i="4"/>
  <c r="Y197" i="4"/>
  <c r="Z197" i="4" s="1"/>
  <c r="W197" i="4"/>
  <c r="AA197" i="4"/>
  <c r="AC197" i="4"/>
  <c r="S197" i="4"/>
  <c r="Y15" i="4"/>
  <c r="Z15" i="4" s="1"/>
  <c r="AA15" i="4"/>
  <c r="AC15" i="4"/>
  <c r="U15" i="4"/>
  <c r="W15" i="4"/>
  <c r="S15" i="4"/>
  <c r="Y257" i="4"/>
  <c r="U257" i="4"/>
  <c r="W257" i="4"/>
  <c r="AA257" i="4"/>
  <c r="AC257" i="4"/>
  <c r="S257" i="4"/>
  <c r="Y410" i="4"/>
  <c r="U410" i="4"/>
  <c r="W410" i="4"/>
  <c r="AC410" i="4"/>
  <c r="AA410" i="4"/>
  <c r="S410" i="4"/>
  <c r="Y267" i="4"/>
  <c r="Z267" i="4" s="1"/>
  <c r="U267" i="4"/>
  <c r="W267" i="4"/>
  <c r="AA267" i="4"/>
  <c r="AC267" i="4"/>
  <c r="S267" i="4"/>
  <c r="Y405" i="4"/>
  <c r="U405" i="4"/>
  <c r="AA405" i="4"/>
  <c r="AC405" i="4"/>
  <c r="W405" i="4"/>
  <c r="S405" i="4"/>
  <c r="Y174" i="4"/>
  <c r="U174" i="4"/>
  <c r="W174" i="4"/>
  <c r="AA174" i="4"/>
  <c r="AC174" i="4"/>
  <c r="S174" i="4"/>
  <c r="Y149" i="4"/>
  <c r="Z149" i="4" s="1"/>
  <c r="U149" i="4"/>
  <c r="AA149" i="4"/>
  <c r="AC149" i="4"/>
  <c r="W149" i="4"/>
  <c r="S149" i="4"/>
  <c r="U370" i="4"/>
  <c r="W370" i="4"/>
  <c r="AA370" i="4"/>
  <c r="AC370" i="4"/>
  <c r="Y370" i="4"/>
  <c r="S370" i="4"/>
  <c r="Y371" i="4"/>
  <c r="U371" i="4"/>
  <c r="AA371" i="4"/>
  <c r="W371" i="4"/>
  <c r="AC371" i="4"/>
  <c r="S371" i="4"/>
  <c r="Y407" i="4"/>
  <c r="Z407" i="4" s="1"/>
  <c r="U407" i="4"/>
  <c r="AA407" i="4"/>
  <c r="W407" i="4"/>
  <c r="AC407" i="4"/>
  <c r="S407" i="4"/>
  <c r="Y94" i="4"/>
  <c r="Z94" i="4" s="1"/>
  <c r="W94" i="4"/>
  <c r="AC94" i="4"/>
  <c r="U94" i="4"/>
  <c r="AA94" i="4"/>
  <c r="S94" i="4"/>
  <c r="Y114" i="4"/>
  <c r="Z114" i="4" s="1"/>
  <c r="U114" i="4"/>
  <c r="W114" i="4"/>
  <c r="AA114" i="4"/>
  <c r="AC114" i="4"/>
  <c r="S114" i="4"/>
  <c r="W107" i="4"/>
  <c r="Y107" i="4"/>
  <c r="AC107" i="4"/>
  <c r="AA107" i="4"/>
  <c r="U107" i="4"/>
  <c r="S107" i="4"/>
  <c r="U273" i="4"/>
  <c r="W273" i="4"/>
  <c r="Y273" i="4"/>
  <c r="AA273" i="4"/>
  <c r="AC273" i="4"/>
  <c r="S273" i="4"/>
  <c r="Y286" i="4"/>
  <c r="U286" i="4"/>
  <c r="AA286" i="4"/>
  <c r="W286" i="4"/>
  <c r="AC286" i="4"/>
  <c r="S286" i="4"/>
  <c r="Y472" i="4"/>
  <c r="Z472" i="4" s="1"/>
  <c r="U472" i="4"/>
  <c r="AA472" i="4"/>
  <c r="W472" i="4"/>
  <c r="AC472" i="4"/>
  <c r="S472" i="4"/>
  <c r="U421" i="4"/>
  <c r="W421" i="4"/>
  <c r="Y421" i="4"/>
  <c r="AA421" i="4"/>
  <c r="AC421" i="4"/>
  <c r="S421" i="4"/>
  <c r="Y126" i="4"/>
  <c r="U126" i="4"/>
  <c r="AA126" i="4"/>
  <c r="W126" i="4"/>
  <c r="AC126" i="4"/>
  <c r="S126" i="4"/>
  <c r="Y476" i="4"/>
  <c r="U476" i="4"/>
  <c r="W476" i="4"/>
  <c r="AA476" i="4"/>
  <c r="AC476" i="4"/>
  <c r="S476" i="4"/>
  <c r="Y471" i="4"/>
  <c r="U471" i="4"/>
  <c r="AC471" i="4"/>
  <c r="W471" i="4"/>
  <c r="AA471" i="4"/>
  <c r="S471" i="4"/>
  <c r="Y48" i="4"/>
  <c r="W48" i="4"/>
  <c r="AA48" i="4"/>
  <c r="AC48" i="4"/>
  <c r="U48" i="4"/>
  <c r="S48" i="4"/>
  <c r="Y335" i="4"/>
  <c r="U335" i="4"/>
  <c r="W335" i="4"/>
  <c r="AA335" i="4"/>
  <c r="AC335" i="4"/>
  <c r="S335" i="4"/>
  <c r="Y139" i="4"/>
  <c r="U139" i="4"/>
  <c r="W139" i="4"/>
  <c r="AA139" i="4"/>
  <c r="AC139" i="4"/>
  <c r="S139" i="4"/>
  <c r="Y306" i="4"/>
  <c r="Z306" i="4" s="1"/>
  <c r="U306" i="4"/>
  <c r="W306" i="4"/>
  <c r="AA306" i="4"/>
  <c r="AC306" i="4"/>
  <c r="S306" i="4"/>
  <c r="Y325" i="4"/>
  <c r="Z325" i="4" s="1"/>
  <c r="U325" i="4"/>
  <c r="W325" i="4"/>
  <c r="AA325" i="4"/>
  <c r="AC325" i="4"/>
  <c r="S325" i="4"/>
  <c r="Y221" i="4"/>
  <c r="U221" i="4"/>
  <c r="W221" i="4"/>
  <c r="AA221" i="4"/>
  <c r="AC221" i="4"/>
  <c r="S221" i="4"/>
  <c r="Y195" i="4"/>
  <c r="Z195" i="4" s="1"/>
  <c r="U195" i="4"/>
  <c r="W195" i="4"/>
  <c r="AA195" i="4"/>
  <c r="AC195" i="4"/>
  <c r="S195" i="4"/>
  <c r="U19" i="4"/>
  <c r="Y19" i="4"/>
  <c r="Z19" i="4" s="1"/>
  <c r="W19" i="4"/>
  <c r="AC19" i="4"/>
  <c r="AA19" i="4"/>
  <c r="S19" i="4"/>
  <c r="Y202" i="4"/>
  <c r="Z202" i="4" s="1"/>
  <c r="U202" i="4"/>
  <c r="W202" i="4"/>
  <c r="AC202" i="4"/>
  <c r="AA202" i="4"/>
  <c r="S202" i="4"/>
  <c r="Y97" i="4"/>
  <c r="W97" i="4"/>
  <c r="U97" i="4"/>
  <c r="AA97" i="4"/>
  <c r="AC97" i="4"/>
  <c r="S97" i="4"/>
  <c r="Y70" i="4"/>
  <c r="U70" i="4"/>
  <c r="AA70" i="4"/>
  <c r="W70" i="4"/>
  <c r="AC70" i="4"/>
  <c r="S70" i="4"/>
  <c r="Y53" i="4"/>
  <c r="U53" i="4"/>
  <c r="W53" i="4"/>
  <c r="AA53" i="4"/>
  <c r="AC53" i="4"/>
  <c r="S53" i="4"/>
  <c r="U56" i="4"/>
  <c r="Y56" i="4"/>
  <c r="Z56" i="4" s="1"/>
  <c r="W56" i="4"/>
  <c r="AC56" i="4"/>
  <c r="AA56" i="4"/>
  <c r="S56" i="4"/>
  <c r="Y230" i="4"/>
  <c r="W230" i="4"/>
  <c r="U230" i="4"/>
  <c r="AA230" i="4"/>
  <c r="AC230" i="4"/>
  <c r="S230" i="4"/>
  <c r="Y101" i="4"/>
  <c r="Z101" i="4" s="1"/>
  <c r="U101" i="4"/>
  <c r="AA101" i="4"/>
  <c r="W101" i="4"/>
  <c r="AC101" i="4"/>
  <c r="S101" i="4"/>
  <c r="Y502" i="4"/>
  <c r="U502" i="4"/>
  <c r="W502" i="4"/>
  <c r="AA502" i="4"/>
  <c r="AC502" i="4"/>
  <c r="S502" i="4"/>
  <c r="Y466" i="4"/>
  <c r="W466" i="4"/>
  <c r="AA466" i="4"/>
  <c r="AC466" i="4"/>
  <c r="U466" i="4"/>
  <c r="S466" i="4"/>
  <c r="Y455" i="4"/>
  <c r="U455" i="4"/>
  <c r="W455" i="4"/>
  <c r="AA455" i="4"/>
  <c r="AC455" i="4"/>
  <c r="S455" i="4"/>
  <c r="W88" i="4"/>
  <c r="U88" i="4"/>
  <c r="Y88" i="4"/>
  <c r="AC88" i="4"/>
  <c r="AA88" i="4"/>
  <c r="S88" i="4"/>
  <c r="Y287" i="4"/>
  <c r="U287" i="4"/>
  <c r="W287" i="4"/>
  <c r="AA287" i="4"/>
  <c r="AC287" i="4"/>
  <c r="S287" i="4"/>
  <c r="W319" i="4"/>
  <c r="Y319" i="4"/>
  <c r="AA319" i="4"/>
  <c r="AC319" i="4"/>
  <c r="U319" i="4"/>
  <c r="S319" i="4"/>
  <c r="Y505" i="4"/>
  <c r="AA505" i="4"/>
  <c r="AC505" i="4"/>
  <c r="U505" i="4"/>
  <c r="W505" i="4"/>
  <c r="S505" i="4"/>
  <c r="Y165" i="4"/>
  <c r="U165" i="4"/>
  <c r="W165" i="4"/>
  <c r="AC165" i="4"/>
  <c r="AA165" i="4"/>
  <c r="S165" i="4"/>
  <c r="Y66" i="4"/>
  <c r="U66" i="4"/>
  <c r="W66" i="4"/>
  <c r="AC66" i="4"/>
  <c r="AA66" i="4"/>
  <c r="S66" i="4"/>
  <c r="Y20" i="4"/>
  <c r="Z20" i="4" s="1"/>
  <c r="W20" i="4"/>
  <c r="AC20" i="4"/>
  <c r="U20" i="4"/>
  <c r="AA20" i="4"/>
  <c r="S20" i="4"/>
  <c r="Y268" i="4"/>
  <c r="U268" i="4"/>
  <c r="W268" i="4"/>
  <c r="AA268" i="4"/>
  <c r="AC268" i="4"/>
  <c r="S268" i="4"/>
  <c r="Y358" i="4"/>
  <c r="U358" i="4"/>
  <c r="AA358" i="4"/>
  <c r="AC358" i="4"/>
  <c r="W358" i="4"/>
  <c r="S358" i="4"/>
  <c r="Y487" i="4"/>
  <c r="U487" i="4"/>
  <c r="W487" i="4"/>
  <c r="AA487" i="4"/>
  <c r="AC487" i="4"/>
  <c r="S487" i="4"/>
  <c r="U408" i="4"/>
  <c r="W408" i="4"/>
  <c r="AC408" i="4"/>
  <c r="Y408" i="4"/>
  <c r="AA408" i="4"/>
  <c r="S408" i="4"/>
  <c r="Y224" i="4"/>
  <c r="U224" i="4"/>
  <c r="W224" i="4"/>
  <c r="AA224" i="4"/>
  <c r="AC224" i="4"/>
  <c r="S224" i="4"/>
  <c r="Y117" i="4"/>
  <c r="W117" i="4"/>
  <c r="AC117" i="4"/>
  <c r="AA117" i="4"/>
  <c r="U117" i="4"/>
  <c r="S117" i="4"/>
  <c r="Y190" i="4"/>
  <c r="Z190" i="4" s="1"/>
  <c r="U190" i="4"/>
  <c r="W190" i="4"/>
  <c r="AA190" i="4"/>
  <c r="AC190" i="4"/>
  <c r="S190" i="4"/>
  <c r="Y491" i="4"/>
  <c r="U491" i="4"/>
  <c r="W491" i="4"/>
  <c r="AA491" i="4"/>
  <c r="AC491" i="4"/>
  <c r="S491" i="4"/>
  <c r="Y16" i="4"/>
  <c r="Z16" i="4" s="1"/>
  <c r="U16" i="4"/>
  <c r="W16" i="4"/>
  <c r="AA16" i="4"/>
  <c r="AC16" i="4"/>
  <c r="S16" i="4"/>
  <c r="U424" i="21"/>
  <c r="V424" i="21" s="1"/>
  <c r="W312" i="21"/>
  <c r="X312" i="21" s="1"/>
  <c r="U248" i="21"/>
  <c r="V248" i="21" s="1"/>
  <c r="S499" i="21"/>
  <c r="T499" i="21" s="1"/>
  <c r="O295" i="21"/>
  <c r="P295" i="21" s="1"/>
  <c r="Y429" i="4"/>
  <c r="U429" i="4"/>
  <c r="W429" i="4"/>
  <c r="AA429" i="4"/>
  <c r="AC429" i="4"/>
  <c r="S429" i="4"/>
  <c r="Y270" i="4"/>
  <c r="U270" i="4"/>
  <c r="W270" i="4"/>
  <c r="AA270" i="4"/>
  <c r="AC270" i="4"/>
  <c r="S270" i="4"/>
  <c r="Y317" i="4"/>
  <c r="U317" i="4"/>
  <c r="W317" i="4"/>
  <c r="AA317" i="4"/>
  <c r="AC317" i="4"/>
  <c r="S317" i="4"/>
  <c r="Y458" i="4"/>
  <c r="W458" i="4"/>
  <c r="U458" i="4"/>
  <c r="AA458" i="4"/>
  <c r="AC458" i="4"/>
  <c r="S458" i="4"/>
  <c r="Y401" i="4"/>
  <c r="U401" i="4"/>
  <c r="W401" i="4"/>
  <c r="AA401" i="4"/>
  <c r="AC401" i="4"/>
  <c r="S401" i="4"/>
  <c r="Y357" i="4"/>
  <c r="U357" i="4"/>
  <c r="AA357" i="4"/>
  <c r="W357" i="4"/>
  <c r="AC357" i="4"/>
  <c r="S357" i="4"/>
  <c r="Y309" i="4"/>
  <c r="U309" i="4"/>
  <c r="AA309" i="4"/>
  <c r="W309" i="4"/>
  <c r="AC309" i="4"/>
  <c r="S309" i="4"/>
  <c r="U379" i="4"/>
  <c r="Y379" i="4"/>
  <c r="W379" i="4"/>
  <c r="AA379" i="4"/>
  <c r="AC379" i="4"/>
  <c r="S379" i="4"/>
  <c r="Y123" i="4"/>
  <c r="Z123" i="4" s="1"/>
  <c r="U123" i="4"/>
  <c r="AA123" i="4"/>
  <c r="W123" i="4"/>
  <c r="AC123" i="4"/>
  <c r="S123" i="4"/>
  <c r="Y200" i="4"/>
  <c r="Z200" i="4" s="1"/>
  <c r="U200" i="4"/>
  <c r="AA200" i="4"/>
  <c r="W200" i="4"/>
  <c r="AC200" i="4"/>
  <c r="S200" i="4"/>
  <c r="Y196" i="4"/>
  <c r="Z196" i="4" s="1"/>
  <c r="U196" i="4"/>
  <c r="AA196" i="4"/>
  <c r="AC196" i="4"/>
  <c r="W196" i="4"/>
  <c r="S196" i="4"/>
  <c r="U337" i="4"/>
  <c r="Y337" i="4"/>
  <c r="AC337" i="4"/>
  <c r="W337" i="4"/>
  <c r="AA337" i="4"/>
  <c r="S337" i="4"/>
  <c r="Y444" i="4"/>
  <c r="W444" i="4"/>
  <c r="AC444" i="4"/>
  <c r="AA444" i="4"/>
  <c r="U444" i="4"/>
  <c r="S444" i="4"/>
  <c r="Y366" i="4"/>
  <c r="U366" i="4"/>
  <c r="W366" i="4"/>
  <c r="AA366" i="4"/>
  <c r="AC366" i="4"/>
  <c r="S366" i="4"/>
  <c r="Y425" i="4"/>
  <c r="U425" i="4"/>
  <c r="W425" i="4"/>
  <c r="AC425" i="4"/>
  <c r="AA425" i="4"/>
  <c r="S425" i="4"/>
  <c r="Y13" i="4"/>
  <c r="W13" i="4"/>
  <c r="AA13" i="4"/>
  <c r="U13" i="4"/>
  <c r="AC13" i="4"/>
  <c r="S13" i="4"/>
  <c r="Y277" i="4"/>
  <c r="U277" i="4"/>
  <c r="AA277" i="4"/>
  <c r="W277" i="4"/>
  <c r="AC277" i="4"/>
  <c r="S277" i="4"/>
  <c r="Y217" i="4"/>
  <c r="U217" i="4"/>
  <c r="W217" i="4"/>
  <c r="AC217" i="4"/>
  <c r="AA217" i="4"/>
  <c r="S217" i="4"/>
  <c r="U451" i="4"/>
  <c r="Y451" i="4"/>
  <c r="W451" i="4"/>
  <c r="AA451" i="4"/>
  <c r="AC451" i="4"/>
  <c r="S451" i="4"/>
  <c r="Y399" i="4"/>
  <c r="U399" i="4"/>
  <c r="W399" i="4"/>
  <c r="AA399" i="4"/>
  <c r="AC399" i="4"/>
  <c r="S399" i="4"/>
  <c r="Y212" i="4"/>
  <c r="U212" i="4"/>
  <c r="W212" i="4"/>
  <c r="AA212" i="4"/>
  <c r="AC212" i="4"/>
  <c r="S212" i="4"/>
  <c r="Y36" i="4"/>
  <c r="U36" i="4"/>
  <c r="W36" i="4"/>
  <c r="AA36" i="4"/>
  <c r="AC36" i="4"/>
  <c r="S36" i="4"/>
  <c r="Y33" i="4"/>
  <c r="Z33" i="4" s="1"/>
  <c r="U33" i="4"/>
  <c r="AA33" i="4"/>
  <c r="W33" i="4"/>
  <c r="AC33" i="4"/>
  <c r="S33" i="4"/>
  <c r="Y292" i="4"/>
  <c r="U292" i="4"/>
  <c r="W292" i="4"/>
  <c r="AC292" i="4"/>
  <c r="AA292" i="4"/>
  <c r="S292" i="4"/>
  <c r="Y242" i="4"/>
  <c r="U242" i="4"/>
  <c r="W242" i="4"/>
  <c r="AA242" i="4"/>
  <c r="AC242" i="4"/>
  <c r="S242" i="4"/>
  <c r="Y388" i="4"/>
  <c r="W388" i="4"/>
  <c r="AA388" i="4"/>
  <c r="AC388" i="4"/>
  <c r="U388" i="4"/>
  <c r="S388" i="4"/>
  <c r="Y336" i="4"/>
  <c r="AA336" i="4"/>
  <c r="AC336" i="4"/>
  <c r="U336" i="4"/>
  <c r="W336" i="4"/>
  <c r="S336" i="4"/>
  <c r="Y332" i="4"/>
  <c r="U332" i="4"/>
  <c r="AA332" i="4"/>
  <c r="AC332" i="4"/>
  <c r="W332" i="4"/>
  <c r="S332" i="4"/>
  <c r="U265" i="4"/>
  <c r="Y265" i="4"/>
  <c r="W265" i="4"/>
  <c r="AA265" i="4"/>
  <c r="AC265" i="4"/>
  <c r="S265" i="4"/>
  <c r="Y300" i="4"/>
  <c r="U300" i="4"/>
  <c r="W300" i="4"/>
  <c r="AC300" i="4"/>
  <c r="AA300" i="4"/>
  <c r="S300" i="4"/>
  <c r="Y367" i="4"/>
  <c r="Z367" i="4" s="1"/>
  <c r="W367" i="4"/>
  <c r="U367" i="4"/>
  <c r="AA367" i="4"/>
  <c r="AC367" i="4"/>
  <c r="S367" i="4"/>
  <c r="Y264" i="4"/>
  <c r="Z264" i="4" s="1"/>
  <c r="U264" i="4"/>
  <c r="W264" i="4"/>
  <c r="AC264" i="4"/>
  <c r="AA264" i="4"/>
  <c r="S264" i="4"/>
  <c r="Y241" i="4"/>
  <c r="AA241" i="4"/>
  <c r="U241" i="4"/>
  <c r="W241" i="4"/>
  <c r="AC241" i="4"/>
  <c r="S241" i="4"/>
  <c r="Y372" i="4"/>
  <c r="U372" i="4"/>
  <c r="AC372" i="4"/>
  <c r="W372" i="4"/>
  <c r="AA372" i="4"/>
  <c r="S372" i="4"/>
  <c r="Y285" i="4"/>
  <c r="Z285" i="4" s="1"/>
  <c r="W285" i="4"/>
  <c r="AC285" i="4"/>
  <c r="AA285" i="4"/>
  <c r="U285" i="4"/>
  <c r="S285" i="4"/>
  <c r="U440" i="4"/>
  <c r="AA440" i="4"/>
  <c r="AC440" i="4"/>
  <c r="Y440" i="4"/>
  <c r="W440" i="4"/>
  <c r="S440" i="4"/>
  <c r="U152" i="4"/>
  <c r="W152" i="4"/>
  <c r="Y152" i="4"/>
  <c r="AA152" i="4"/>
  <c r="AC152" i="4"/>
  <c r="S152" i="4"/>
  <c r="Y173" i="4"/>
  <c r="Z173" i="4" s="1"/>
  <c r="AA173" i="4"/>
  <c r="AC173" i="4"/>
  <c r="U173" i="4"/>
  <c r="W173" i="4"/>
  <c r="S173" i="4"/>
  <c r="Y346" i="4"/>
  <c r="AA346" i="4"/>
  <c r="AC346" i="4"/>
  <c r="U346" i="4"/>
  <c r="W346" i="4"/>
  <c r="S346" i="4"/>
  <c r="U248" i="4"/>
  <c r="AA248" i="4"/>
  <c r="Y248" i="4"/>
  <c r="AC248" i="4"/>
  <c r="W248" i="4"/>
  <c r="S248" i="4"/>
  <c r="U364" i="4"/>
  <c r="AA364" i="4"/>
  <c r="Y364" i="4"/>
  <c r="W364" i="4"/>
  <c r="AC364" i="4"/>
  <c r="S364" i="4"/>
  <c r="Y350" i="4"/>
  <c r="Z350" i="4" s="1"/>
  <c r="W350" i="4"/>
  <c r="U350" i="4"/>
  <c r="AA350" i="4"/>
  <c r="AC350" i="4"/>
  <c r="S350" i="4"/>
  <c r="Y465" i="4"/>
  <c r="Z465" i="4" s="1"/>
  <c r="U465" i="4"/>
  <c r="W465" i="4"/>
  <c r="AA465" i="4"/>
  <c r="AC465" i="4"/>
  <c r="S465" i="4"/>
  <c r="Y95" i="4"/>
  <c r="Z95" i="4" s="1"/>
  <c r="U95" i="4"/>
  <c r="AA95" i="4"/>
  <c r="W95" i="4"/>
  <c r="AC95" i="4"/>
  <c r="S95" i="4"/>
  <c r="Y469" i="4"/>
  <c r="Z469" i="4" s="1"/>
  <c r="AA469" i="4"/>
  <c r="U469" i="4"/>
  <c r="AC469" i="4"/>
  <c r="W469" i="4"/>
  <c r="S469" i="4"/>
  <c r="Y240" i="4"/>
  <c r="Z240" i="4" s="1"/>
  <c r="U240" i="4"/>
  <c r="W240" i="4"/>
  <c r="AA240" i="4"/>
  <c r="AC240" i="4"/>
  <c r="S240" i="4"/>
  <c r="Y473" i="4"/>
  <c r="Z473" i="4" s="1"/>
  <c r="U473" i="4"/>
  <c r="AA473" i="4"/>
  <c r="W473" i="4"/>
  <c r="AC473" i="4"/>
  <c r="S473" i="4"/>
  <c r="Y299" i="4"/>
  <c r="Z299" i="4" s="1"/>
  <c r="W299" i="4"/>
  <c r="U299" i="4"/>
  <c r="AA299" i="4"/>
  <c r="AC299" i="4"/>
  <c r="S299" i="4"/>
  <c r="W434" i="4"/>
  <c r="Y434" i="4"/>
  <c r="AC434" i="4"/>
  <c r="U434" i="4"/>
  <c r="AA434" i="4"/>
  <c r="S434" i="4"/>
  <c r="Y96" i="4"/>
  <c r="U96" i="4"/>
  <c r="W96" i="4"/>
  <c r="AA96" i="4"/>
  <c r="AC96" i="4"/>
  <c r="S96" i="4"/>
  <c r="Y141" i="4"/>
  <c r="W141" i="4"/>
  <c r="U141" i="4"/>
  <c r="AA141" i="4"/>
  <c r="AC141" i="4"/>
  <c r="S141" i="4"/>
  <c r="Y249" i="4"/>
  <c r="U249" i="4"/>
  <c r="W249" i="4"/>
  <c r="AA249" i="4"/>
  <c r="AC249" i="4"/>
  <c r="S249" i="4"/>
  <c r="Y144" i="4"/>
  <c r="Z144" i="4" s="1"/>
  <c r="U144" i="4"/>
  <c r="AA144" i="4"/>
  <c r="W144" i="4"/>
  <c r="AC144" i="4"/>
  <c r="S144" i="4"/>
  <c r="U415" i="4"/>
  <c r="Y415" i="4"/>
  <c r="Z415" i="4" s="1"/>
  <c r="W415" i="4"/>
  <c r="AC415" i="4"/>
  <c r="AA415" i="4"/>
  <c r="S415" i="4"/>
  <c r="Y424" i="4"/>
  <c r="Z424" i="4" s="1"/>
  <c r="U424" i="4"/>
  <c r="W424" i="4"/>
  <c r="AA424" i="4"/>
  <c r="AC424" i="4"/>
  <c r="S424" i="4"/>
  <c r="Y454" i="4"/>
  <c r="Z454" i="4" s="1"/>
  <c r="W454" i="4"/>
  <c r="U454" i="4"/>
  <c r="AC454" i="4"/>
  <c r="AA454" i="4"/>
  <c r="S454" i="4"/>
  <c r="Y386" i="4"/>
  <c r="U386" i="4"/>
  <c r="W386" i="4"/>
  <c r="AA386" i="4"/>
  <c r="AC386" i="4"/>
  <c r="S386" i="4"/>
  <c r="Y92" i="4"/>
  <c r="U92" i="4"/>
  <c r="W92" i="4"/>
  <c r="AA92" i="4"/>
  <c r="AC92" i="4"/>
  <c r="S92" i="4"/>
  <c r="Y170" i="4"/>
  <c r="Z170" i="4" s="1"/>
  <c r="W170" i="4"/>
  <c r="U170" i="4"/>
  <c r="AA170" i="4"/>
  <c r="AC170" i="4"/>
  <c r="S170" i="4"/>
  <c r="Y477" i="4"/>
  <c r="U477" i="4"/>
  <c r="AA477" i="4"/>
  <c r="AC477" i="4"/>
  <c r="W477" i="4"/>
  <c r="S477" i="4"/>
  <c r="Y158" i="4"/>
  <c r="U158" i="4"/>
  <c r="S158" i="4"/>
  <c r="AA158" i="4"/>
  <c r="W158" i="4"/>
  <c r="AC158" i="4"/>
  <c r="U163" i="4"/>
  <c r="Y163" i="4"/>
  <c r="W163" i="4"/>
  <c r="AA163" i="4"/>
  <c r="AC163" i="4"/>
  <c r="S163" i="4"/>
  <c r="Y162" i="4"/>
  <c r="U162" i="4"/>
  <c r="W162" i="4"/>
  <c r="S162" i="4"/>
  <c r="AC162" i="4"/>
  <c r="AA162" i="4"/>
  <c r="Y291" i="4"/>
  <c r="Z291" i="4" s="1"/>
  <c r="W291" i="4"/>
  <c r="AC291" i="4"/>
  <c r="U291" i="4"/>
  <c r="AA291" i="4"/>
  <c r="S291" i="4"/>
  <c r="Y427" i="4"/>
  <c r="Z427" i="4" s="1"/>
  <c r="U427" i="4"/>
  <c r="AA427" i="4"/>
  <c r="W427" i="4"/>
  <c r="AC427" i="4"/>
  <c r="S427" i="4"/>
  <c r="W210" i="4"/>
  <c r="U210" i="4"/>
  <c r="AA210" i="4"/>
  <c r="Y210" i="4"/>
  <c r="AC210" i="4"/>
  <c r="S210" i="4"/>
  <c r="Y464" i="4"/>
  <c r="U464" i="4"/>
  <c r="W464" i="4"/>
  <c r="AC464" i="4"/>
  <c r="AA464" i="4"/>
  <c r="S464" i="4"/>
  <c r="Y250" i="4"/>
  <c r="U250" i="4"/>
  <c r="W250" i="4"/>
  <c r="AA250" i="4"/>
  <c r="AC250" i="4"/>
  <c r="S250" i="4"/>
  <c r="Y307" i="4"/>
  <c r="Z307" i="4" s="1"/>
  <c r="U307" i="4"/>
  <c r="W307" i="4"/>
  <c r="AA307" i="4"/>
  <c r="AC307" i="4"/>
  <c r="S307" i="4"/>
  <c r="Y312" i="4"/>
  <c r="U312" i="4"/>
  <c r="AA312" i="4"/>
  <c r="AC312" i="4"/>
  <c r="W312" i="4"/>
  <c r="S312" i="4"/>
  <c r="Y329" i="4"/>
  <c r="U329" i="4"/>
  <c r="AA329" i="4"/>
  <c r="AC329" i="4"/>
  <c r="W329" i="4"/>
  <c r="S329" i="4"/>
  <c r="U324" i="4"/>
  <c r="Y324" i="4"/>
  <c r="Z324" i="4" s="1"/>
  <c r="W324" i="4"/>
  <c r="AA324" i="4"/>
  <c r="AC324" i="4"/>
  <c r="S324" i="4"/>
  <c r="Y216" i="4"/>
  <c r="W216" i="4"/>
  <c r="AC216" i="4"/>
  <c r="AA216" i="4"/>
  <c r="U216" i="4"/>
  <c r="S216" i="4"/>
  <c r="Y219" i="4"/>
  <c r="U219" i="4"/>
  <c r="AA219" i="4"/>
  <c r="W219" i="4"/>
  <c r="AC219" i="4"/>
  <c r="S219" i="4"/>
  <c r="Y58" i="4"/>
  <c r="U58" i="4"/>
  <c r="W58" i="4"/>
  <c r="AA58" i="4"/>
  <c r="AC58" i="4"/>
  <c r="S58" i="4"/>
  <c r="U64" i="4"/>
  <c r="Y64" i="4"/>
  <c r="Z64" i="4" s="1"/>
  <c r="W64" i="4"/>
  <c r="AA64" i="4"/>
  <c r="AC64" i="4"/>
  <c r="S64" i="4"/>
  <c r="Y333" i="4"/>
  <c r="U333" i="4"/>
  <c r="W333" i="4"/>
  <c r="AC333" i="4"/>
  <c r="AA333" i="4"/>
  <c r="S333" i="4"/>
  <c r="Y489" i="4"/>
  <c r="U489" i="4"/>
  <c r="W489" i="4"/>
  <c r="AA489" i="4"/>
  <c r="AC489" i="4"/>
  <c r="S489" i="4"/>
  <c r="Y65" i="4"/>
  <c r="U65" i="4"/>
  <c r="W65" i="4"/>
  <c r="AA65" i="4"/>
  <c r="AC65" i="4"/>
  <c r="S65" i="4"/>
  <c r="Y83" i="4"/>
  <c r="Z83" i="4" s="1"/>
  <c r="U83" i="4"/>
  <c r="AA83" i="4"/>
  <c r="W83" i="4"/>
  <c r="AC83" i="4"/>
  <c r="S83" i="4"/>
  <c r="Y52" i="4"/>
  <c r="Z52" i="4" s="1"/>
  <c r="U52" i="4"/>
  <c r="AA52" i="4"/>
  <c r="W52" i="4"/>
  <c r="AC52" i="4"/>
  <c r="S52" i="4"/>
  <c r="Y23" i="4"/>
  <c r="U23" i="4"/>
  <c r="W23" i="4"/>
  <c r="AA23" i="4"/>
  <c r="AC23" i="4"/>
  <c r="S23" i="4"/>
  <c r="U21" i="4"/>
  <c r="Y21" i="4"/>
  <c r="Z21" i="4" s="1"/>
  <c r="W21" i="4"/>
  <c r="AC21" i="4"/>
  <c r="AA21" i="4"/>
  <c r="S21" i="4"/>
  <c r="Y50" i="4"/>
  <c r="W50" i="4"/>
  <c r="AA50" i="4"/>
  <c r="AC50" i="4"/>
  <c r="U50" i="4"/>
  <c r="S50" i="4"/>
  <c r="Y108" i="4"/>
  <c r="W108" i="4"/>
  <c r="U108" i="4"/>
  <c r="AA108" i="4"/>
  <c r="AC108" i="4"/>
  <c r="S108" i="4"/>
  <c r="Y349" i="4"/>
  <c r="U349" i="4"/>
  <c r="AA349" i="4"/>
  <c r="AC349" i="4"/>
  <c r="W349" i="4"/>
  <c r="S349" i="4"/>
  <c r="Y51" i="4"/>
  <c r="U51" i="4"/>
  <c r="AA51" i="4"/>
  <c r="W51" i="4"/>
  <c r="AC51" i="4"/>
  <c r="S51" i="4"/>
  <c r="Y100" i="4"/>
  <c r="Z100" i="4" s="1"/>
  <c r="U100" i="4"/>
  <c r="W100" i="4"/>
  <c r="AC100" i="4"/>
  <c r="AA100" i="4"/>
  <c r="S100" i="4"/>
  <c r="U90" i="4"/>
  <c r="W90" i="4"/>
  <c r="Y90" i="4"/>
  <c r="AC90" i="4"/>
  <c r="AA90" i="4"/>
  <c r="S90" i="4"/>
  <c r="Y193" i="4"/>
  <c r="Z193" i="4" s="1"/>
  <c r="W193" i="4"/>
  <c r="AC193" i="4"/>
  <c r="AA193" i="4"/>
  <c r="U193" i="4"/>
  <c r="S193" i="4"/>
  <c r="Y384" i="4"/>
  <c r="W384" i="4"/>
  <c r="AC384" i="4"/>
  <c r="AA384" i="4"/>
  <c r="U384" i="4"/>
  <c r="S384" i="4"/>
  <c r="Y475" i="4"/>
  <c r="U475" i="4"/>
  <c r="W475" i="4"/>
  <c r="AA475" i="4"/>
  <c r="AC475" i="4"/>
  <c r="S475" i="4"/>
  <c r="Y226" i="4"/>
  <c r="U226" i="4"/>
  <c r="W226" i="4"/>
  <c r="AC226" i="4"/>
  <c r="AA226" i="4"/>
  <c r="S226" i="4"/>
  <c r="Y10" i="4"/>
  <c r="W10" i="4"/>
  <c r="U10" i="4"/>
  <c r="AA10" i="4"/>
  <c r="AC10" i="4"/>
  <c r="S10" i="4"/>
  <c r="U2" i="4"/>
  <c r="W2" i="4"/>
  <c r="AA2" i="4"/>
  <c r="Y2" i="4"/>
  <c r="AC2" i="4"/>
  <c r="S2" i="4"/>
  <c r="Y490" i="4"/>
  <c r="U490" i="4"/>
  <c r="AA490" i="4"/>
  <c r="AC490" i="4"/>
  <c r="W490" i="4"/>
  <c r="S490" i="4"/>
  <c r="Y485" i="4"/>
  <c r="U485" i="4"/>
  <c r="W485" i="4"/>
  <c r="AA485" i="4"/>
  <c r="AC485" i="4"/>
  <c r="S485" i="4"/>
  <c r="Y316" i="4"/>
  <c r="U316" i="4"/>
  <c r="AA316" i="4"/>
  <c r="AC316" i="4"/>
  <c r="W316" i="4"/>
  <c r="S316" i="4"/>
  <c r="Y315" i="4"/>
  <c r="U315" i="4"/>
  <c r="W315" i="4"/>
  <c r="AA315" i="4"/>
  <c r="AC315" i="4"/>
  <c r="S315" i="4"/>
  <c r="Y362" i="4"/>
  <c r="U362" i="4"/>
  <c r="AA362" i="4"/>
  <c r="W362" i="4"/>
  <c r="AC362" i="4"/>
  <c r="S362" i="4"/>
  <c r="U183" i="4"/>
  <c r="W183" i="4"/>
  <c r="Y183" i="4"/>
  <c r="AC183" i="4"/>
  <c r="AA183" i="4"/>
  <c r="S183" i="4"/>
  <c r="Y29" i="4"/>
  <c r="Z29" i="4" s="1"/>
  <c r="U29" i="4"/>
  <c r="AA29" i="4"/>
  <c r="W29" i="4"/>
  <c r="AC29" i="4"/>
  <c r="S29" i="4"/>
  <c r="Y145" i="4"/>
  <c r="U145" i="4"/>
  <c r="AA145" i="4"/>
  <c r="W145" i="4"/>
  <c r="AC145" i="4"/>
  <c r="S145" i="4"/>
  <c r="U492" i="4"/>
  <c r="W492" i="4"/>
  <c r="AC492" i="4"/>
  <c r="AA492" i="4"/>
  <c r="Y492" i="4"/>
  <c r="S492" i="4"/>
  <c r="Y246" i="4"/>
  <c r="Z246" i="4" s="1"/>
  <c r="AA246" i="4"/>
  <c r="U246" i="4"/>
  <c r="W246" i="4"/>
  <c r="AC246" i="4"/>
  <c r="S246" i="4"/>
  <c r="Y32" i="4"/>
  <c r="Z32" i="4" s="1"/>
  <c r="U32" i="4"/>
  <c r="W32" i="4"/>
  <c r="AA32" i="4"/>
  <c r="AC32" i="4"/>
  <c r="S32" i="4"/>
  <c r="U297" i="4"/>
  <c r="Y297" i="4"/>
  <c r="Z297" i="4" s="1"/>
  <c r="AA297" i="4"/>
  <c r="W297" i="4"/>
  <c r="AC297" i="4"/>
  <c r="S297" i="4"/>
  <c r="Y233" i="4"/>
  <c r="Z233" i="4" s="1"/>
  <c r="U233" i="4"/>
  <c r="AA233" i="4"/>
  <c r="AC233" i="4"/>
  <c r="W233" i="4"/>
  <c r="S233" i="4"/>
  <c r="U409" i="4"/>
  <c r="Y409" i="4"/>
  <c r="Z409" i="4" s="1"/>
  <c r="W409" i="4"/>
  <c r="AA409" i="4"/>
  <c r="AC409" i="4"/>
  <c r="S409" i="4"/>
  <c r="Y266" i="4"/>
  <c r="U266" i="4"/>
  <c r="AC266" i="4"/>
  <c r="W266" i="4"/>
  <c r="AA266" i="4"/>
  <c r="S266" i="4"/>
  <c r="Y482" i="4"/>
  <c r="AA482" i="4"/>
  <c r="W482" i="4"/>
  <c r="AC482" i="4"/>
  <c r="U482" i="4"/>
  <c r="S482" i="4"/>
  <c r="U112" i="4"/>
  <c r="AA112" i="4"/>
  <c r="Y112" i="4"/>
  <c r="Z112" i="4" s="1"/>
  <c r="W112" i="4"/>
  <c r="AC112" i="4"/>
  <c r="S112" i="4"/>
  <c r="Y272" i="4"/>
  <c r="U272" i="4"/>
  <c r="AC272" i="4"/>
  <c r="W272" i="4"/>
  <c r="AA272" i="4"/>
  <c r="S272" i="4"/>
  <c r="U428" i="4"/>
  <c r="W428" i="4"/>
  <c r="AA428" i="4"/>
  <c r="AC428" i="4"/>
  <c r="Y428" i="4"/>
  <c r="S428" i="4"/>
  <c r="U187" i="4"/>
  <c r="W187" i="4"/>
  <c r="Y187" i="4"/>
  <c r="AA187" i="4"/>
  <c r="AC187" i="4"/>
  <c r="S187" i="4"/>
  <c r="U288" i="4"/>
  <c r="Y288" i="4"/>
  <c r="AC288" i="4"/>
  <c r="W288" i="4"/>
  <c r="AA288" i="4"/>
  <c r="S288" i="4"/>
  <c r="Y110" i="4"/>
  <c r="AA110" i="4"/>
  <c r="W110" i="4"/>
  <c r="AC110" i="4"/>
  <c r="U110" i="4"/>
  <c r="S110" i="4"/>
  <c r="Y245" i="4"/>
  <c r="W245" i="4"/>
  <c r="AA245" i="4"/>
  <c r="U245" i="4"/>
  <c r="AC245" i="4"/>
  <c r="S245" i="4"/>
  <c r="Y347" i="4"/>
  <c r="U347" i="4"/>
  <c r="W347" i="4"/>
  <c r="AC347" i="4"/>
  <c r="AA347" i="4"/>
  <c r="S347" i="4"/>
  <c r="Y494" i="4"/>
  <c r="U494" i="4"/>
  <c r="W494" i="4"/>
  <c r="AA494" i="4"/>
  <c r="AC494" i="4"/>
  <c r="S494" i="4"/>
  <c r="Y481" i="4"/>
  <c r="U481" i="4"/>
  <c r="AA481" i="4"/>
  <c r="AC481" i="4"/>
  <c r="W481" i="4"/>
  <c r="S481" i="4"/>
  <c r="Y209" i="4"/>
  <c r="U209" i="4"/>
  <c r="W209" i="4"/>
  <c r="AA209" i="4"/>
  <c r="AC209" i="4"/>
  <c r="S209" i="4"/>
  <c r="Y262" i="4"/>
  <c r="U262" i="4"/>
  <c r="AA262" i="4"/>
  <c r="W262" i="4"/>
  <c r="AC262" i="4"/>
  <c r="S262" i="4"/>
  <c r="Y125" i="4"/>
  <c r="U125" i="4"/>
  <c r="W125" i="4"/>
  <c r="AC125" i="4"/>
  <c r="AA125" i="4"/>
  <c r="S125" i="4"/>
  <c r="W92" i="21"/>
  <c r="X92" i="21" s="1"/>
  <c r="S80" i="21"/>
  <c r="T80" i="21" s="1"/>
  <c r="O80" i="21"/>
  <c r="P80" i="21" s="1"/>
  <c r="O204" i="21"/>
  <c r="P204" i="21" s="1"/>
  <c r="O238" i="21"/>
  <c r="P238" i="21" s="1"/>
  <c r="W139" i="21"/>
  <c r="X139" i="21" s="1"/>
  <c r="U238" i="21"/>
  <c r="V238" i="21" s="1"/>
  <c r="O246" i="21"/>
  <c r="P246" i="21" s="1"/>
  <c r="W207" i="21"/>
  <c r="X207" i="21" s="1"/>
  <c r="U148" i="21"/>
  <c r="V148" i="21" s="1"/>
  <c r="O244" i="21"/>
  <c r="P244" i="21" s="1"/>
  <c r="O20" i="21"/>
  <c r="P20" i="21" s="1"/>
  <c r="O312" i="21"/>
  <c r="P312" i="21" s="1"/>
  <c r="W460" i="21"/>
  <c r="X460" i="21" s="1"/>
  <c r="W285" i="21"/>
  <c r="X285" i="21" s="1"/>
  <c r="O151" i="21"/>
  <c r="P151" i="21" s="1"/>
  <c r="W295" i="21"/>
  <c r="X295" i="21" s="1"/>
  <c r="O479" i="21"/>
  <c r="P479" i="21" s="1"/>
  <c r="O248" i="21"/>
  <c r="P248" i="21" s="1"/>
  <c r="O361" i="21"/>
  <c r="P361" i="21" s="1"/>
  <c r="S291" i="21"/>
  <c r="T291" i="21" s="1"/>
  <c r="O499" i="21"/>
  <c r="P499" i="21" s="1"/>
  <c r="O343" i="21"/>
  <c r="P343" i="21" s="1"/>
  <c r="S404" i="21"/>
  <c r="T404" i="21" s="1"/>
  <c r="U500" i="21"/>
  <c r="V500" i="21" s="1"/>
  <c r="W308" i="21"/>
  <c r="X308" i="21" s="1"/>
  <c r="W20" i="21"/>
  <c r="X20" i="21" s="1"/>
  <c r="O282" i="21"/>
  <c r="P282" i="21" s="1"/>
  <c r="W291" i="21"/>
  <c r="X291" i="21" s="1"/>
  <c r="S460" i="21"/>
  <c r="T460" i="21" s="1"/>
  <c r="L295" i="21"/>
  <c r="L285" i="21"/>
  <c r="N238" i="21"/>
  <c r="L424" i="21"/>
  <c r="N298" i="21"/>
  <c r="L452" i="21"/>
  <c r="M452" i="21" s="1"/>
  <c r="Q238" i="21"/>
  <c r="R238" i="21" s="1"/>
  <c r="L62" i="21"/>
  <c r="M62" i="21" s="1"/>
  <c r="L3" i="21"/>
  <c r="M3" i="21" s="1"/>
  <c r="N232" i="21"/>
  <c r="L308" i="21"/>
  <c r="N87" i="21"/>
  <c r="N361" i="21"/>
  <c r="N443" i="21"/>
  <c r="Q3" i="21"/>
  <c r="R3" i="21" s="1"/>
  <c r="L172" i="21"/>
  <c r="M172" i="21" s="1"/>
  <c r="L343" i="21"/>
  <c r="N295" i="21"/>
  <c r="Q80" i="21"/>
  <c r="R80" i="21" s="1"/>
  <c r="Q294" i="21"/>
  <c r="R294" i="21" s="1"/>
  <c r="N500" i="21"/>
  <c r="L93" i="21"/>
  <c r="M93" i="21" s="1"/>
  <c r="L389" i="21"/>
  <c r="U284" i="4"/>
  <c r="Y284" i="4"/>
  <c r="W284" i="4"/>
  <c r="AC284" i="4"/>
  <c r="AA284" i="4"/>
  <c r="S284" i="4"/>
  <c r="Y412" i="4"/>
  <c r="U412" i="4"/>
  <c r="W412" i="4"/>
  <c r="AA412" i="4"/>
  <c r="AC412" i="4"/>
  <c r="S412" i="4"/>
  <c r="Y344" i="4"/>
  <c r="U344" i="4"/>
  <c r="AA344" i="4"/>
  <c r="AC344" i="4"/>
  <c r="W344" i="4"/>
  <c r="S344" i="4"/>
  <c r="Y343" i="4"/>
  <c r="W343" i="4"/>
  <c r="U343" i="4"/>
  <c r="AA343" i="4"/>
  <c r="AC343" i="4"/>
  <c r="S343" i="4"/>
  <c r="Y176" i="4"/>
  <c r="U176" i="4"/>
  <c r="AA176" i="4"/>
  <c r="W176" i="4"/>
  <c r="AC176" i="4"/>
  <c r="S176" i="4"/>
  <c r="Y59" i="4"/>
  <c r="Z59" i="4" s="1"/>
  <c r="U59" i="4"/>
  <c r="W59" i="4"/>
  <c r="AA59" i="4"/>
  <c r="AC59" i="4"/>
  <c r="S59" i="4"/>
  <c r="Y24" i="4"/>
  <c r="U24" i="4"/>
  <c r="AA24" i="4"/>
  <c r="W24" i="4"/>
  <c r="AC24" i="4"/>
  <c r="S24" i="4"/>
  <c r="Y269" i="4"/>
  <c r="U269" i="4"/>
  <c r="W269" i="4"/>
  <c r="AA269" i="4"/>
  <c r="AC269" i="4"/>
  <c r="S269" i="4"/>
  <c r="Y375" i="4"/>
  <c r="U375" i="4"/>
  <c r="AA375" i="4"/>
  <c r="W375" i="4"/>
  <c r="AC375" i="4"/>
  <c r="S375" i="4"/>
  <c r="AC328" i="4"/>
  <c r="U328" i="4"/>
  <c r="AA328" i="4"/>
  <c r="W328" i="4"/>
  <c r="Y328" i="4"/>
  <c r="S328" i="4"/>
  <c r="U151" i="4"/>
  <c r="Y151" i="4"/>
  <c r="Z151" i="4" s="1"/>
  <c r="W151" i="4"/>
  <c r="AA151" i="4"/>
  <c r="AC151" i="4"/>
  <c r="S151" i="4"/>
  <c r="U93" i="4"/>
  <c r="Y93" i="4"/>
  <c r="Z93" i="4" s="1"/>
  <c r="W93" i="4"/>
  <c r="AA93" i="4"/>
  <c r="AC93" i="4"/>
  <c r="S93" i="4"/>
  <c r="U460" i="4"/>
  <c r="W460" i="4"/>
  <c r="AA460" i="4"/>
  <c r="Y460" i="4"/>
  <c r="Z460" i="4" s="1"/>
  <c r="AC460" i="4"/>
  <c r="S460" i="4"/>
  <c r="W171" i="4"/>
  <c r="Y171" i="4"/>
  <c r="AC171" i="4"/>
  <c r="AA171" i="4"/>
  <c r="U171" i="4"/>
  <c r="S171" i="4"/>
  <c r="U169" i="4"/>
  <c r="AA169" i="4"/>
  <c r="W169" i="4"/>
  <c r="Y169" i="4"/>
  <c r="AC169" i="4"/>
  <c r="S169" i="4"/>
  <c r="U301" i="4"/>
  <c r="AA301" i="4"/>
  <c r="AC301" i="4"/>
  <c r="W301" i="4"/>
  <c r="Y301" i="4"/>
  <c r="S301" i="4"/>
  <c r="Y461" i="4"/>
  <c r="U461" i="4"/>
  <c r="AA461" i="4"/>
  <c r="W461" i="4"/>
  <c r="AC461" i="4"/>
  <c r="S461" i="4"/>
  <c r="Y376" i="4"/>
  <c r="U376" i="4"/>
  <c r="W376" i="4"/>
  <c r="AA376" i="4"/>
  <c r="AC376" i="4"/>
  <c r="S376" i="4"/>
  <c r="Y161" i="4"/>
  <c r="U161" i="4"/>
  <c r="W161" i="4"/>
  <c r="AA161" i="4"/>
  <c r="AC161" i="4"/>
  <c r="S161" i="4"/>
  <c r="Y102" i="4"/>
  <c r="Z102" i="4" s="1"/>
  <c r="U102" i="4"/>
  <c r="AA102" i="4"/>
  <c r="W102" i="4"/>
  <c r="AC102" i="4"/>
  <c r="S102" i="4"/>
  <c r="Y111" i="4"/>
  <c r="U111" i="4"/>
  <c r="W111" i="4"/>
  <c r="AA111" i="4"/>
  <c r="AC111" i="4"/>
  <c r="S111" i="4"/>
  <c r="Y37" i="4"/>
  <c r="U37" i="4"/>
  <c r="W37" i="4"/>
  <c r="AA37" i="4"/>
  <c r="AC37" i="4"/>
  <c r="S37" i="4"/>
  <c r="U274" i="4"/>
  <c r="Y274" i="4"/>
  <c r="Z274" i="4" s="1"/>
  <c r="W274" i="4"/>
  <c r="AC274" i="4"/>
  <c r="AA274" i="4"/>
  <c r="S274" i="4"/>
  <c r="Y61" i="4"/>
  <c r="U61" i="4"/>
  <c r="W61" i="4"/>
  <c r="AA61" i="4"/>
  <c r="AC61" i="4"/>
  <c r="S61" i="4"/>
  <c r="Y71" i="4"/>
  <c r="W71" i="4"/>
  <c r="U71" i="4"/>
  <c r="AA71" i="4"/>
  <c r="AC71" i="4"/>
  <c r="S71" i="4"/>
  <c r="Y68" i="4"/>
  <c r="Z68" i="4" s="1"/>
  <c r="W68" i="4"/>
  <c r="U68" i="4"/>
  <c r="AC68" i="4"/>
  <c r="AA68" i="4"/>
  <c r="S68" i="4"/>
  <c r="Y54" i="4"/>
  <c r="Z54" i="4" s="1"/>
  <c r="U54" i="4"/>
  <c r="AA54" i="4"/>
  <c r="W54" i="4"/>
  <c r="AC54" i="4"/>
  <c r="S54" i="4"/>
  <c r="Y99" i="4"/>
  <c r="Z99" i="4" s="1"/>
  <c r="W99" i="4"/>
  <c r="U99" i="4"/>
  <c r="AC99" i="4"/>
  <c r="AA99" i="4"/>
  <c r="S99" i="4"/>
  <c r="Y253" i="4"/>
  <c r="U253" i="4"/>
  <c r="W253" i="4"/>
  <c r="AA253" i="4"/>
  <c r="AC253" i="4"/>
  <c r="S253" i="4"/>
  <c r="U5" i="4"/>
  <c r="AA5" i="4"/>
  <c r="Y5" i="4"/>
  <c r="AC5" i="4"/>
  <c r="W5" i="4"/>
  <c r="S5" i="4"/>
  <c r="Y67" i="4"/>
  <c r="Z67" i="4" s="1"/>
  <c r="W67" i="4"/>
  <c r="U67" i="4"/>
  <c r="AC67" i="4"/>
  <c r="AA67" i="4"/>
  <c r="S67" i="4"/>
  <c r="U439" i="4"/>
  <c r="Y439" i="4"/>
  <c r="W439" i="4"/>
  <c r="AC439" i="4"/>
  <c r="AA439" i="4"/>
  <c r="S439" i="4"/>
  <c r="Y109" i="4"/>
  <c r="Z109" i="4" s="1"/>
  <c r="W109" i="4"/>
  <c r="U109" i="4"/>
  <c r="AA109" i="4"/>
  <c r="AC109" i="4"/>
  <c r="S109" i="4"/>
  <c r="Y136" i="4"/>
  <c r="Z136" i="4" s="1"/>
  <c r="U136" i="4"/>
  <c r="W136" i="4"/>
  <c r="AA136" i="4"/>
  <c r="AC136" i="4"/>
  <c r="S136" i="4"/>
  <c r="Y295" i="4"/>
  <c r="Z295" i="4" s="1"/>
  <c r="U295" i="4"/>
  <c r="W295" i="4"/>
  <c r="AA295" i="4"/>
  <c r="AC295" i="4"/>
  <c r="S295" i="4"/>
  <c r="Y215" i="4"/>
  <c r="U215" i="4"/>
  <c r="W215" i="4"/>
  <c r="AA215" i="4"/>
  <c r="AC215" i="4"/>
  <c r="S215" i="4"/>
  <c r="Y298" i="4"/>
  <c r="W298" i="4"/>
  <c r="U298" i="4"/>
  <c r="AA298" i="4"/>
  <c r="AC298" i="4"/>
  <c r="S298" i="4"/>
  <c r="Y449" i="4"/>
  <c r="U449" i="4"/>
  <c r="W449" i="4"/>
  <c r="AA449" i="4"/>
  <c r="AC449" i="4"/>
  <c r="S449" i="4"/>
  <c r="Y34" i="4"/>
  <c r="W34" i="4"/>
  <c r="U34" i="4"/>
  <c r="AA34" i="4"/>
  <c r="AC34" i="4"/>
  <c r="S34" i="4"/>
  <c r="Y63" i="4"/>
  <c r="Z63" i="4" s="1"/>
  <c r="AA63" i="4"/>
  <c r="AC63" i="4"/>
  <c r="U63" i="4"/>
  <c r="W63" i="4"/>
  <c r="S63" i="4"/>
  <c r="Y313" i="4"/>
  <c r="U313" i="4"/>
  <c r="AC313" i="4"/>
  <c r="W313" i="4"/>
  <c r="AA313" i="4"/>
  <c r="S313" i="4"/>
  <c r="Y368" i="4"/>
  <c r="U368" i="4"/>
  <c r="W368" i="4"/>
  <c r="AA368" i="4"/>
  <c r="AC368" i="4"/>
  <c r="S368" i="4"/>
  <c r="Y318" i="4"/>
  <c r="U318" i="4"/>
  <c r="W318" i="4"/>
  <c r="AA318" i="4"/>
  <c r="AC318" i="4"/>
  <c r="S318" i="4"/>
  <c r="U339" i="4"/>
  <c r="Y339" i="4"/>
  <c r="W339" i="4"/>
  <c r="AA339" i="4"/>
  <c r="AC339" i="4"/>
  <c r="S339" i="4"/>
  <c r="Y203" i="4"/>
  <c r="Z203" i="4" s="1"/>
  <c r="W203" i="4"/>
  <c r="U203" i="4"/>
  <c r="AC203" i="4"/>
  <c r="AA203" i="4"/>
  <c r="S203" i="4"/>
  <c r="Y355" i="4"/>
  <c r="U355" i="4"/>
  <c r="W355" i="4"/>
  <c r="AA355" i="4"/>
  <c r="AC355" i="4"/>
  <c r="S355" i="4"/>
  <c r="Y106" i="4"/>
  <c r="U106" i="4"/>
  <c r="W106" i="4"/>
  <c r="AA106" i="4"/>
  <c r="AC106" i="4"/>
  <c r="S106" i="4"/>
  <c r="U147" i="4"/>
  <c r="AA147" i="4"/>
  <c r="W147" i="4"/>
  <c r="Y147" i="4"/>
  <c r="AC147" i="4"/>
  <c r="S147" i="4"/>
  <c r="Y146" i="4"/>
  <c r="Z146" i="4" s="1"/>
  <c r="W146" i="4"/>
  <c r="U146" i="4"/>
  <c r="AA146" i="4"/>
  <c r="AC146" i="4"/>
  <c r="S146" i="4"/>
  <c r="Y338" i="4"/>
  <c r="U338" i="4"/>
  <c r="W338" i="4"/>
  <c r="AC338" i="4"/>
  <c r="AA338" i="4"/>
  <c r="S338" i="4"/>
  <c r="Y31" i="4"/>
  <c r="Z31" i="4" s="1"/>
  <c r="W31" i="4"/>
  <c r="U31" i="4"/>
  <c r="AA31" i="4"/>
  <c r="AC31" i="4"/>
  <c r="S31" i="4"/>
  <c r="Y330" i="4"/>
  <c r="U330" i="4"/>
  <c r="W330" i="4"/>
  <c r="AA330" i="4"/>
  <c r="AC330" i="4"/>
  <c r="S330" i="4"/>
  <c r="U259" i="4"/>
  <c r="Y259" i="4"/>
  <c r="Z259" i="4" s="1"/>
  <c r="AA259" i="4"/>
  <c r="W259" i="4"/>
  <c r="AC259" i="4"/>
  <c r="S259" i="4"/>
  <c r="Y177" i="4"/>
  <c r="U177" i="4"/>
  <c r="W177" i="4"/>
  <c r="AA177" i="4"/>
  <c r="AC177" i="4"/>
  <c r="S177" i="4"/>
  <c r="Y81" i="4"/>
  <c r="Z81" i="4" s="1"/>
  <c r="U81" i="4"/>
  <c r="W81" i="4"/>
  <c r="AA81" i="4"/>
  <c r="AC81" i="4"/>
  <c r="S81" i="4"/>
  <c r="U232" i="4"/>
  <c r="W232" i="4"/>
  <c r="Y232" i="4"/>
  <c r="AA232" i="4"/>
  <c r="AC232" i="4"/>
  <c r="S232" i="4"/>
  <c r="U243" i="4"/>
  <c r="W243" i="4"/>
  <c r="AC243" i="4"/>
  <c r="Y243" i="4"/>
  <c r="AA243" i="4"/>
  <c r="S243" i="4"/>
  <c r="U389" i="4"/>
  <c r="AA389" i="4"/>
  <c r="W389" i="4"/>
  <c r="Y389" i="4"/>
  <c r="AC389" i="4"/>
  <c r="S389" i="4"/>
  <c r="Y463" i="4"/>
  <c r="W463" i="4"/>
  <c r="U463" i="4"/>
  <c r="AA463" i="4"/>
  <c r="AC463" i="4"/>
  <c r="S463" i="4"/>
  <c r="U433" i="4"/>
  <c r="W433" i="4"/>
  <c r="AC433" i="4"/>
  <c r="Y433" i="4"/>
  <c r="AA433" i="4"/>
  <c r="S433" i="4"/>
  <c r="Y470" i="4"/>
  <c r="Z470" i="4" s="1"/>
  <c r="W470" i="4"/>
  <c r="AC470" i="4"/>
  <c r="AA470" i="4"/>
  <c r="U470" i="4"/>
  <c r="S470" i="4"/>
  <c r="Y423" i="4"/>
  <c r="Z423" i="4" s="1"/>
  <c r="U423" i="4"/>
  <c r="AA423" i="4"/>
  <c r="AC423" i="4"/>
  <c r="W423" i="4"/>
  <c r="S423" i="4"/>
  <c r="Y119" i="4"/>
  <c r="Z119" i="4" s="1"/>
  <c r="U119" i="4"/>
  <c r="W119" i="4"/>
  <c r="AA119" i="4"/>
  <c r="AC119" i="4"/>
  <c r="S119" i="4"/>
  <c r="Y150" i="4"/>
  <c r="W150" i="4"/>
  <c r="U150" i="4"/>
  <c r="AA150" i="4"/>
  <c r="AC150" i="4"/>
  <c r="S150" i="4"/>
  <c r="Y135" i="4"/>
  <c r="Z135" i="4" s="1"/>
  <c r="W135" i="4"/>
  <c r="U135" i="4"/>
  <c r="AC135" i="4"/>
  <c r="AA135" i="4"/>
  <c r="S135" i="4"/>
  <c r="Y381" i="4"/>
  <c r="Z381" i="4" s="1"/>
  <c r="U381" i="4"/>
  <c r="AA381" i="4"/>
  <c r="W381" i="4"/>
  <c r="AC381" i="4"/>
  <c r="S381" i="4"/>
  <c r="Y271" i="4"/>
  <c r="U271" i="4"/>
  <c r="W271" i="4"/>
  <c r="AA271" i="4"/>
  <c r="AC271" i="4"/>
  <c r="S271" i="4"/>
  <c r="U76" i="4"/>
  <c r="AA76" i="4"/>
  <c r="AC76" i="4"/>
  <c r="Y76" i="4"/>
  <c r="W76" i="4"/>
  <c r="S76" i="4"/>
  <c r="U46" i="4"/>
  <c r="W46" i="4"/>
  <c r="AC46" i="4"/>
  <c r="AA46" i="4"/>
  <c r="Y46" i="4"/>
  <c r="S46" i="4"/>
  <c r="Y47" i="4"/>
  <c r="U47" i="4"/>
  <c r="AA47" i="4"/>
  <c r="W47" i="4"/>
  <c r="AC47" i="4"/>
  <c r="S47" i="4"/>
  <c r="Y153" i="4"/>
  <c r="Z153" i="4" s="1"/>
  <c r="U153" i="4"/>
  <c r="AA153" i="4"/>
  <c r="W153" i="4"/>
  <c r="AC153" i="4"/>
  <c r="S153" i="4"/>
  <c r="Y496" i="4"/>
  <c r="Z496" i="4" s="1"/>
  <c r="U496" i="4"/>
  <c r="W496" i="4"/>
  <c r="AC496" i="4"/>
  <c r="AA496" i="4"/>
  <c r="S496" i="4"/>
  <c r="Y327" i="4"/>
  <c r="U327" i="4"/>
  <c r="W327" i="4"/>
  <c r="AA327" i="4"/>
  <c r="AC327" i="4"/>
  <c r="S327" i="4"/>
  <c r="Y304" i="4"/>
  <c r="Z304" i="4" s="1"/>
  <c r="U304" i="4"/>
  <c r="W304" i="4"/>
  <c r="AA304" i="4"/>
  <c r="AC304" i="4"/>
  <c r="S304" i="4"/>
  <c r="Y311" i="4"/>
  <c r="W311" i="4"/>
  <c r="AA311" i="4"/>
  <c r="AC311" i="4"/>
  <c r="U311" i="4"/>
  <c r="S311" i="4"/>
  <c r="Y199" i="4"/>
  <c r="Z199" i="4" s="1"/>
  <c r="W199" i="4"/>
  <c r="AC199" i="4"/>
  <c r="AA199" i="4"/>
  <c r="U199" i="4"/>
  <c r="S199" i="4"/>
  <c r="Y275" i="4"/>
  <c r="Z275" i="4" s="1"/>
  <c r="W275" i="4"/>
  <c r="U275" i="4"/>
  <c r="AA275" i="4"/>
  <c r="AC275" i="4"/>
  <c r="S275" i="4"/>
  <c r="Y72" i="4"/>
  <c r="Z72" i="4" s="1"/>
  <c r="W72" i="4"/>
  <c r="AC72" i="4"/>
  <c r="AA72" i="4"/>
  <c r="U72" i="4"/>
  <c r="S72" i="4"/>
  <c r="Y25" i="4"/>
  <c r="U25" i="4"/>
  <c r="W25" i="4"/>
  <c r="AA25" i="4"/>
  <c r="AC25" i="4"/>
  <c r="S25" i="4"/>
  <c r="Y251" i="4"/>
  <c r="Z251" i="4" s="1"/>
  <c r="W251" i="4"/>
  <c r="AC251" i="4"/>
  <c r="U251" i="4"/>
  <c r="AA251" i="4"/>
  <c r="S251" i="4"/>
  <c r="Y7" i="4"/>
  <c r="U7" i="4"/>
  <c r="AC7" i="4"/>
  <c r="W7" i="4"/>
  <c r="AA7" i="4"/>
  <c r="S7" i="4"/>
  <c r="U86" i="4"/>
  <c r="W86" i="4"/>
  <c r="AA86" i="4"/>
  <c r="AC86" i="4"/>
  <c r="Y86" i="4"/>
  <c r="Z86" i="4" s="1"/>
  <c r="S86" i="4"/>
  <c r="Y480" i="4"/>
  <c r="U480" i="4"/>
  <c r="W480" i="4"/>
  <c r="AA480" i="4"/>
  <c r="AC480" i="4"/>
  <c r="S480" i="4"/>
  <c r="Y84" i="4"/>
  <c r="Z84" i="4" s="1"/>
  <c r="U84" i="4"/>
  <c r="W84" i="4"/>
  <c r="AA84" i="4"/>
  <c r="AC84" i="4"/>
  <c r="S84" i="4"/>
  <c r="W467" i="4"/>
  <c r="U467" i="4"/>
  <c r="AA467" i="4"/>
  <c r="AC467" i="4"/>
  <c r="Y467" i="4"/>
  <c r="S467" i="4"/>
  <c r="U11" i="4"/>
  <c r="AA11" i="4"/>
  <c r="AC11" i="4"/>
  <c r="W11" i="4"/>
  <c r="Y11" i="4"/>
  <c r="S11" i="4"/>
  <c r="Y6" i="4"/>
  <c r="Z6" i="4" s="1"/>
  <c r="U6" i="4"/>
  <c r="W6" i="4"/>
  <c r="AA6" i="4"/>
  <c r="AC6" i="4"/>
  <c r="S6" i="4"/>
  <c r="Y222" i="4"/>
  <c r="U222" i="4"/>
  <c r="AA222" i="4"/>
  <c r="AC222" i="4"/>
  <c r="W222" i="4"/>
  <c r="S222" i="4"/>
  <c r="Y43" i="4"/>
  <c r="U43" i="4"/>
  <c r="W43" i="4"/>
  <c r="AC43" i="4"/>
  <c r="AA43" i="4"/>
  <c r="S43" i="4"/>
  <c r="Y394" i="4"/>
  <c r="Z394" i="4" s="1"/>
  <c r="U394" i="4"/>
  <c r="AA394" i="4"/>
  <c r="W394" i="4"/>
  <c r="AC394" i="4"/>
  <c r="S394" i="4"/>
  <c r="Y113" i="4"/>
  <c r="U113" i="4"/>
  <c r="W113" i="4"/>
  <c r="AA113" i="4"/>
  <c r="AC113" i="4"/>
  <c r="S113" i="4"/>
  <c r="U142" i="4"/>
  <c r="AA142" i="4"/>
  <c r="Y142" i="4"/>
  <c r="AC142" i="4"/>
  <c r="W142" i="4"/>
  <c r="S142" i="4"/>
  <c r="U186" i="4"/>
  <c r="AA186" i="4"/>
  <c r="W186" i="4"/>
  <c r="Y186" i="4"/>
  <c r="AC186" i="4"/>
  <c r="S186" i="4"/>
  <c r="Y98" i="4"/>
  <c r="U98" i="4"/>
  <c r="W98" i="4"/>
  <c r="AA98" i="4"/>
  <c r="AC98" i="4"/>
  <c r="S98" i="4"/>
  <c r="U131" i="4"/>
  <c r="W131" i="4"/>
  <c r="Y131" i="4"/>
  <c r="AC131" i="4"/>
  <c r="AA131" i="4"/>
  <c r="S131" i="4"/>
  <c r="Y500" i="4"/>
  <c r="U500" i="4"/>
  <c r="AC500" i="4"/>
  <c r="W500" i="4"/>
  <c r="AA500" i="4"/>
  <c r="S500" i="4"/>
  <c r="U185" i="4"/>
  <c r="AA185" i="4"/>
  <c r="Y185" i="4"/>
  <c r="W185" i="4"/>
  <c r="AC185" i="4"/>
  <c r="S185" i="4"/>
  <c r="U55" i="4"/>
  <c r="Y55" i="4"/>
  <c r="Z55" i="4" s="1"/>
  <c r="AA55" i="4"/>
  <c r="W55" i="4"/>
  <c r="AC55" i="4"/>
  <c r="S55" i="4"/>
  <c r="Y28" i="4"/>
  <c r="Z28" i="4" s="1"/>
  <c r="U28" i="4"/>
  <c r="W28" i="4"/>
  <c r="AC28" i="4"/>
  <c r="AA28" i="4"/>
  <c r="S28" i="4"/>
  <c r="Y294" i="4"/>
  <c r="U294" i="4"/>
  <c r="AA294" i="4"/>
  <c r="W294" i="4"/>
  <c r="AC294" i="4"/>
  <c r="S294" i="4"/>
  <c r="Y303" i="4"/>
  <c r="Z303" i="4" s="1"/>
  <c r="W303" i="4"/>
  <c r="U303" i="4"/>
  <c r="AC303" i="4"/>
  <c r="AA303" i="4"/>
  <c r="S303" i="4"/>
  <c r="Y280" i="4"/>
  <c r="W280" i="4"/>
  <c r="U280" i="4"/>
  <c r="AA280" i="4"/>
  <c r="AC280" i="4"/>
  <c r="S280" i="4"/>
  <c r="Y447" i="4"/>
  <c r="U447" i="4"/>
  <c r="AA447" i="4"/>
  <c r="AC447" i="4"/>
  <c r="W447" i="4"/>
  <c r="S447" i="4"/>
  <c r="Y252" i="4"/>
  <c r="W252" i="4"/>
  <c r="AC252" i="4"/>
  <c r="AA252" i="4"/>
  <c r="U252" i="4"/>
  <c r="S252" i="4"/>
  <c r="Y356" i="4"/>
  <c r="U356" i="4"/>
  <c r="W356" i="4"/>
  <c r="AA356" i="4"/>
  <c r="AC356" i="4"/>
  <c r="S356" i="4"/>
  <c r="Y208" i="4"/>
  <c r="U208" i="4"/>
  <c r="AA208" i="4"/>
  <c r="W208" i="4"/>
  <c r="AC208" i="4"/>
  <c r="S208" i="4"/>
  <c r="Y378" i="4"/>
  <c r="U378" i="4"/>
  <c r="W378" i="4"/>
  <c r="AC378" i="4"/>
  <c r="AA378" i="4"/>
  <c r="S378" i="4"/>
  <c r="Y229" i="4"/>
  <c r="W229" i="4"/>
  <c r="U229" i="4"/>
  <c r="AA229" i="4"/>
  <c r="AC229" i="4"/>
  <c r="S229" i="4"/>
  <c r="Y342" i="4"/>
  <c r="U342" i="4"/>
  <c r="W342" i="4"/>
  <c r="AA342" i="4"/>
  <c r="AC342" i="4"/>
  <c r="S342" i="4"/>
  <c r="Y194" i="4"/>
  <c r="Z194" i="4" s="1"/>
  <c r="U194" i="4"/>
  <c r="W194" i="4"/>
  <c r="AA194" i="4"/>
  <c r="AC194" i="4"/>
  <c r="S194" i="4"/>
  <c r="Y223" i="4"/>
  <c r="U223" i="4"/>
  <c r="W223" i="4"/>
  <c r="AA223" i="4"/>
  <c r="AC223" i="4"/>
  <c r="S223" i="4"/>
  <c r="Y441" i="4"/>
  <c r="U441" i="4"/>
  <c r="AA441" i="4"/>
  <c r="W441" i="4"/>
  <c r="AC441" i="4"/>
  <c r="S441" i="4"/>
  <c r="Y290" i="4"/>
  <c r="U290" i="4"/>
  <c r="W290" i="4"/>
  <c r="AA290" i="4"/>
  <c r="AC290" i="4"/>
  <c r="S290" i="4"/>
  <c r="Y9" i="4"/>
  <c r="Z9" i="4" s="1"/>
  <c r="AA9" i="4"/>
  <c r="U9" i="4"/>
  <c r="AC9" i="4"/>
  <c r="W9" i="4"/>
  <c r="S9" i="4"/>
  <c r="U8" i="4"/>
  <c r="W8" i="4"/>
  <c r="Y8" i="4"/>
  <c r="AA8" i="4"/>
  <c r="AC8" i="4"/>
  <c r="S8" i="4"/>
  <c r="Y279" i="4"/>
  <c r="W279" i="4"/>
  <c r="AA279" i="4"/>
  <c r="U279" i="4"/>
  <c r="AC279" i="4"/>
  <c r="S279" i="4"/>
  <c r="Y446" i="4"/>
  <c r="U446" i="4"/>
  <c r="W446" i="4"/>
  <c r="AC446" i="4"/>
  <c r="AA446" i="4"/>
  <c r="S446" i="4"/>
  <c r="Y453" i="4"/>
  <c r="U453" i="4"/>
  <c r="AA453" i="4"/>
  <c r="AC453" i="4"/>
  <c r="W453" i="4"/>
  <c r="S453" i="4"/>
  <c r="Y82" i="4"/>
  <c r="Z82" i="4" s="1"/>
  <c r="U82" i="4"/>
  <c r="W82" i="4"/>
  <c r="AA82" i="4"/>
  <c r="AC82" i="4"/>
  <c r="S82" i="4"/>
  <c r="Y322" i="4"/>
  <c r="Z322" i="4" s="1"/>
  <c r="W322" i="4"/>
  <c r="U322" i="4"/>
  <c r="AA322" i="4"/>
  <c r="AC322" i="4"/>
  <c r="S322" i="4"/>
  <c r="Y341" i="4"/>
  <c r="U341" i="4"/>
  <c r="W341" i="4"/>
  <c r="AA341" i="4"/>
  <c r="AC341" i="4"/>
  <c r="S341" i="4"/>
  <c r="U497" i="4"/>
  <c r="Y497" i="4"/>
  <c r="W497" i="4"/>
  <c r="AA497" i="4"/>
  <c r="AC497" i="4"/>
  <c r="S497" i="4"/>
  <c r="Y419" i="4"/>
  <c r="U419" i="4"/>
  <c r="W419" i="4"/>
  <c r="AA419" i="4"/>
  <c r="AC419" i="4"/>
  <c r="S419" i="4"/>
  <c r="Y396" i="4"/>
  <c r="U396" i="4"/>
  <c r="W396" i="4"/>
  <c r="AA396" i="4"/>
  <c r="AC396" i="4"/>
  <c r="S396" i="4"/>
  <c r="Y91" i="4"/>
  <c r="U91" i="4"/>
  <c r="W91" i="4"/>
  <c r="AA91" i="4"/>
  <c r="AC91" i="4"/>
  <c r="S91" i="4"/>
  <c r="Y442" i="4"/>
  <c r="U442" i="4"/>
  <c r="W442" i="4"/>
  <c r="AA442" i="4"/>
  <c r="AC442" i="4"/>
  <c r="S442" i="4"/>
  <c r="Y211" i="4"/>
  <c r="U211" i="4"/>
  <c r="AC211" i="4"/>
  <c r="W211" i="4"/>
  <c r="AA211" i="4"/>
  <c r="S211" i="4"/>
  <c r="Y143" i="4"/>
  <c r="Z143" i="4" s="1"/>
  <c r="W143" i="4"/>
  <c r="U143" i="4"/>
  <c r="AA143" i="4"/>
  <c r="AC143" i="4"/>
  <c r="S143" i="4"/>
  <c r="Y382" i="4"/>
  <c r="U382" i="4"/>
  <c r="AA382" i="4"/>
  <c r="AC382" i="4"/>
  <c r="W382" i="4"/>
  <c r="S382" i="4"/>
  <c r="Y182" i="4"/>
  <c r="U182" i="4"/>
  <c r="W182" i="4"/>
  <c r="AC182" i="4"/>
  <c r="AA182" i="4"/>
  <c r="S182" i="4"/>
  <c r="Y172" i="4"/>
  <c r="U172" i="4"/>
  <c r="AA172" i="4"/>
  <c r="AC172" i="4"/>
  <c r="W172" i="4"/>
  <c r="S172" i="4"/>
  <c r="Y115" i="4"/>
  <c r="W115" i="4"/>
  <c r="U115" i="4"/>
  <c r="AA115" i="4"/>
  <c r="AC115" i="4"/>
  <c r="S115" i="4"/>
  <c r="Y373" i="4"/>
  <c r="W373" i="4"/>
  <c r="U373" i="4"/>
  <c r="AA373" i="4"/>
  <c r="AC373" i="4"/>
  <c r="S373" i="4"/>
  <c r="U302" i="4"/>
  <c r="AA302" i="4"/>
  <c r="Y302" i="4"/>
  <c r="Z302" i="4" s="1"/>
  <c r="W302" i="4"/>
  <c r="AC302" i="4"/>
  <c r="S302" i="4"/>
  <c r="Y457" i="4"/>
  <c r="Z457" i="4" s="1"/>
  <c r="W457" i="4"/>
  <c r="AC457" i="4"/>
  <c r="U457" i="4"/>
  <c r="AA457" i="4"/>
  <c r="S457" i="4"/>
  <c r="U391" i="4"/>
  <c r="Y391" i="4"/>
  <c r="Z391" i="4" s="1"/>
  <c r="W391" i="4"/>
  <c r="AA391" i="4"/>
  <c r="AC391" i="4"/>
  <c r="S391" i="4"/>
  <c r="U436" i="4"/>
  <c r="W436" i="4"/>
  <c r="Y436" i="4"/>
  <c r="AA436" i="4"/>
  <c r="AC436" i="4"/>
  <c r="S436" i="4"/>
  <c r="W122" i="4"/>
  <c r="Y122" i="4"/>
  <c r="U122" i="4"/>
  <c r="AA122" i="4"/>
  <c r="AC122" i="4"/>
  <c r="S122" i="4"/>
  <c r="Y178" i="4"/>
  <c r="U178" i="4"/>
  <c r="AA178" i="4"/>
  <c r="W178" i="4"/>
  <c r="AC178" i="4"/>
  <c r="S178" i="4"/>
  <c r="Y293" i="4"/>
  <c r="U293" i="4"/>
  <c r="W293" i="4"/>
  <c r="AA293" i="4"/>
  <c r="AC293" i="4"/>
  <c r="S293" i="4"/>
  <c r="U255" i="4"/>
  <c r="AA255" i="4"/>
  <c r="Y255" i="4"/>
  <c r="W255" i="4"/>
  <c r="AC255" i="4"/>
  <c r="S255" i="4"/>
  <c r="U402" i="4"/>
  <c r="Y402" i="4"/>
  <c r="AA402" i="4"/>
  <c r="W402" i="4"/>
  <c r="AC402" i="4"/>
  <c r="S402" i="4"/>
  <c r="Y75" i="4"/>
  <c r="Z75" i="4" s="1"/>
  <c r="W75" i="4"/>
  <c r="U75" i="4"/>
  <c r="AA75" i="4"/>
  <c r="AC75" i="4"/>
  <c r="S75" i="4"/>
  <c r="Y420" i="4"/>
  <c r="AA420" i="4"/>
  <c r="AC420" i="4"/>
  <c r="U420" i="4"/>
  <c r="W420" i="4"/>
  <c r="S420" i="4"/>
  <c r="Y138" i="4"/>
  <c r="Z138" i="4" s="1"/>
  <c r="U138" i="4"/>
  <c r="W138" i="4"/>
  <c r="AA138" i="4"/>
  <c r="S138" i="4"/>
  <c r="AC138" i="4"/>
  <c r="U387" i="4"/>
  <c r="W387" i="4"/>
  <c r="Y387" i="4"/>
  <c r="AA387" i="4"/>
  <c r="AC387" i="4"/>
  <c r="S387" i="4"/>
  <c r="Y400" i="4"/>
  <c r="Z400" i="4" s="1"/>
  <c r="U400" i="4"/>
  <c r="W400" i="4"/>
  <c r="AC400" i="4"/>
  <c r="AA400" i="4"/>
  <c r="S400" i="4"/>
  <c r="Y462" i="4"/>
  <c r="Z462" i="4" s="1"/>
  <c r="U462" i="4"/>
  <c r="W462" i="4"/>
  <c r="AA462" i="4"/>
  <c r="AC462" i="4"/>
  <c r="S462" i="4"/>
  <c r="Y403" i="4"/>
  <c r="U403" i="4"/>
  <c r="AA403" i="4"/>
  <c r="AC403" i="4"/>
  <c r="W403" i="4"/>
  <c r="S403" i="4"/>
  <c r="Y426" i="4"/>
  <c r="W426" i="4"/>
  <c r="AA426" i="4"/>
  <c r="AC426" i="4"/>
  <c r="U426" i="4"/>
  <c r="S426" i="4"/>
  <c r="Y134" i="4"/>
  <c r="Z134" i="4" s="1"/>
  <c r="U134" i="4"/>
  <c r="W134" i="4"/>
  <c r="AC134" i="4"/>
  <c r="AA134" i="4"/>
  <c r="S134" i="4"/>
  <c r="U179" i="4"/>
  <c r="Y179" i="4"/>
  <c r="Z179" i="4" s="1"/>
  <c r="W179" i="4"/>
  <c r="AC179" i="4"/>
  <c r="AA179" i="4"/>
  <c r="S179" i="4"/>
  <c r="Y363" i="4"/>
  <c r="AA363" i="4"/>
  <c r="U363" i="4"/>
  <c r="AC363" i="4"/>
  <c r="W363" i="4"/>
  <c r="S363" i="4"/>
  <c r="U156" i="4"/>
  <c r="AA156" i="4"/>
  <c r="AC156" i="4"/>
  <c r="S156" i="4"/>
  <c r="Y156" i="4"/>
  <c r="W156" i="4"/>
  <c r="U360" i="4"/>
  <c r="W360" i="4"/>
  <c r="Y360" i="4"/>
  <c r="AC360" i="4"/>
  <c r="AA360" i="4"/>
  <c r="S360" i="4"/>
  <c r="U116" i="4"/>
  <c r="AA116" i="4"/>
  <c r="W116" i="4"/>
  <c r="AC116" i="4"/>
  <c r="Y116" i="4"/>
  <c r="Z116" i="4" s="1"/>
  <c r="S116" i="4"/>
  <c r="Y157" i="4"/>
  <c r="U157" i="4"/>
  <c r="S157" i="4"/>
  <c r="AC157" i="4"/>
  <c r="W157" i="4"/>
  <c r="AA157" i="4"/>
  <c r="Y181" i="4"/>
  <c r="Z181" i="4" s="1"/>
  <c r="U181" i="4"/>
  <c r="AA181" i="4"/>
  <c r="W181" i="4"/>
  <c r="AC181" i="4"/>
  <c r="S181" i="4"/>
  <c r="Y474" i="4"/>
  <c r="U474" i="4"/>
  <c r="W474" i="4"/>
  <c r="AC474" i="4"/>
  <c r="AA474" i="4"/>
  <c r="S474" i="4"/>
  <c r="Y128" i="4"/>
  <c r="U128" i="4"/>
  <c r="W128" i="4"/>
  <c r="AA128" i="4"/>
  <c r="AC128" i="4"/>
  <c r="S128" i="4"/>
  <c r="Y127" i="4"/>
  <c r="W127" i="4"/>
  <c r="AA127" i="4"/>
  <c r="AC127" i="4"/>
  <c r="U127" i="4"/>
  <c r="S127" i="4"/>
  <c r="Y130" i="4"/>
  <c r="U130" i="4"/>
  <c r="W130" i="4"/>
  <c r="AA130" i="4"/>
  <c r="AC130" i="4"/>
  <c r="S130" i="4"/>
  <c r="W417" i="4"/>
  <c r="Y417" i="4"/>
  <c r="U417" i="4"/>
  <c r="AA417" i="4"/>
  <c r="AC417" i="4"/>
  <c r="S417" i="4"/>
  <c r="Y483" i="4"/>
  <c r="Z483" i="4" s="1"/>
  <c r="W483" i="4"/>
  <c r="U483" i="4"/>
  <c r="AA483" i="4"/>
  <c r="AC483" i="4"/>
  <c r="S483" i="4"/>
  <c r="Y495" i="4"/>
  <c r="Z495" i="4" s="1"/>
  <c r="U495" i="4"/>
  <c r="AA495" i="4"/>
  <c r="AC495" i="4"/>
  <c r="W495" i="4"/>
  <c r="S495" i="4"/>
  <c r="Y26" i="4"/>
  <c r="Z26" i="4" s="1"/>
  <c r="W26" i="4"/>
  <c r="U26" i="4"/>
  <c r="AC26" i="4"/>
  <c r="AA26" i="4"/>
  <c r="S26" i="4"/>
  <c r="Y155" i="4"/>
  <c r="U155" i="4"/>
  <c r="W155" i="4"/>
  <c r="AC155" i="4"/>
  <c r="AA155" i="4"/>
  <c r="S155" i="4"/>
  <c r="Y49" i="4"/>
  <c r="U49" i="4"/>
  <c r="AC49" i="4"/>
  <c r="W49" i="4"/>
  <c r="AA49" i="4"/>
  <c r="S49" i="4"/>
  <c r="U305" i="4"/>
  <c r="Y305" i="4"/>
  <c r="Z305" i="4" s="1"/>
  <c r="AA305" i="4"/>
  <c r="W305" i="4"/>
  <c r="AC305" i="4"/>
  <c r="S305" i="4"/>
  <c r="Y213" i="4"/>
  <c r="U213" i="4"/>
  <c r="W213" i="4"/>
  <c r="AA213" i="4"/>
  <c r="AC213" i="4"/>
  <c r="S213" i="4"/>
  <c r="Y323" i="4"/>
  <c r="Z323" i="4" s="1"/>
  <c r="W323" i="4"/>
  <c r="AC323" i="4"/>
  <c r="U323" i="4"/>
  <c r="AA323" i="4"/>
  <c r="S323" i="4"/>
  <c r="Y40" i="4"/>
  <c r="W40" i="4"/>
  <c r="U40" i="4"/>
  <c r="AA40" i="4"/>
  <c r="AC40" i="4"/>
  <c r="S40" i="4"/>
  <c r="Y192" i="4"/>
  <c r="Z192" i="4" s="1"/>
  <c r="U192" i="4"/>
  <c r="W192" i="4"/>
  <c r="AA192" i="4"/>
  <c r="AC192" i="4"/>
  <c r="S192" i="4"/>
  <c r="Y60" i="4"/>
  <c r="Z60" i="4" s="1"/>
  <c r="W60" i="4"/>
  <c r="AC60" i="4"/>
  <c r="U60" i="4"/>
  <c r="AA60" i="4"/>
  <c r="S60" i="4"/>
  <c r="Y198" i="4"/>
  <c r="Z198" i="4" s="1"/>
  <c r="U198" i="4"/>
  <c r="AA198" i="4"/>
  <c r="W198" i="4"/>
  <c r="AC198" i="4"/>
  <c r="S198" i="4"/>
  <c r="Y214" i="4"/>
  <c r="W214" i="4"/>
  <c r="U214" i="4"/>
  <c r="AA214" i="4"/>
  <c r="AC214" i="4"/>
  <c r="S214" i="4"/>
  <c r="Y276" i="4"/>
  <c r="Z276" i="4" s="1"/>
  <c r="U276" i="4"/>
  <c r="W276" i="4"/>
  <c r="AA276" i="4"/>
  <c r="AC276" i="4"/>
  <c r="S276" i="4"/>
  <c r="Y247" i="4"/>
  <c r="U247" i="4"/>
  <c r="W247" i="4"/>
  <c r="AC247" i="4"/>
  <c r="AA247" i="4"/>
  <c r="S247" i="4"/>
  <c r="Y235" i="4"/>
  <c r="U235" i="4"/>
  <c r="W235" i="4"/>
  <c r="AA235" i="4"/>
  <c r="AC235" i="4"/>
  <c r="S235" i="4"/>
  <c r="U22" i="4"/>
  <c r="W22" i="4"/>
  <c r="AA22" i="4"/>
  <c r="Y22" i="4"/>
  <c r="Z22" i="4" s="1"/>
  <c r="AC22" i="4"/>
  <c r="S22" i="4"/>
  <c r="Y27" i="4"/>
  <c r="U27" i="4"/>
  <c r="W27" i="4"/>
  <c r="AA27" i="4"/>
  <c r="AC27" i="4"/>
  <c r="S27" i="4"/>
  <c r="Y74" i="4"/>
  <c r="Z74" i="4" s="1"/>
  <c r="U74" i="4"/>
  <c r="W74" i="4"/>
  <c r="AA74" i="4"/>
  <c r="AC74" i="4"/>
  <c r="S74" i="4"/>
  <c r="U263" i="4"/>
  <c r="W263" i="4"/>
  <c r="AA263" i="4"/>
  <c r="AC263" i="4"/>
  <c r="Y263" i="4"/>
  <c r="Z263" i="4" s="1"/>
  <c r="S263" i="4"/>
  <c r="Y450" i="4"/>
  <c r="Z450" i="4" s="1"/>
  <c r="U450" i="4"/>
  <c r="W450" i="4"/>
  <c r="AA450" i="4"/>
  <c r="AC450" i="4"/>
  <c r="S450" i="4"/>
  <c r="Y18" i="4"/>
  <c r="U18" i="4"/>
  <c r="W18" i="4"/>
  <c r="AA18" i="4"/>
  <c r="AC18" i="4"/>
  <c r="S18" i="4"/>
  <c r="U103" i="4"/>
  <c r="W103" i="4"/>
  <c r="AC103" i="4"/>
  <c r="AA103" i="4"/>
  <c r="Y103" i="4"/>
  <c r="S103" i="4"/>
  <c r="Y85" i="4"/>
  <c r="Z85" i="4" s="1"/>
  <c r="W85" i="4"/>
  <c r="AC85" i="4"/>
  <c r="U85" i="4"/>
  <c r="AA85" i="4"/>
  <c r="S85" i="4"/>
  <c r="Y231" i="4"/>
  <c r="U231" i="4"/>
  <c r="W231" i="4"/>
  <c r="AA231" i="4"/>
  <c r="AC231" i="4"/>
  <c r="S231" i="4"/>
  <c r="Y418" i="4"/>
  <c r="W418" i="4"/>
  <c r="U418" i="4"/>
  <c r="AC418" i="4"/>
  <c r="AA418" i="4"/>
  <c r="S418" i="4"/>
  <c r="Y124" i="4"/>
  <c r="Z124" i="4" s="1"/>
  <c r="U124" i="4"/>
  <c r="W124" i="4"/>
  <c r="AA124" i="4"/>
  <c r="AC124" i="4"/>
  <c r="S124" i="4"/>
  <c r="Y308" i="4"/>
  <c r="U308" i="4"/>
  <c r="W308" i="4"/>
  <c r="AA308" i="4"/>
  <c r="AC308" i="4"/>
  <c r="S308" i="4"/>
  <c r="Y340" i="4"/>
  <c r="U340" i="4"/>
  <c r="W340" i="4"/>
  <c r="AA340" i="4"/>
  <c r="AC340" i="4"/>
  <c r="S340" i="4"/>
  <c r="Y504" i="4"/>
  <c r="AA504" i="4"/>
  <c r="AC504" i="4"/>
  <c r="U504" i="4"/>
  <c r="W504" i="4"/>
  <c r="S504" i="4"/>
  <c r="W479" i="4"/>
  <c r="Y479" i="4"/>
  <c r="U479" i="4"/>
  <c r="AA479" i="4"/>
  <c r="AC479" i="4"/>
  <c r="S479" i="4"/>
  <c r="Y17" i="4"/>
  <c r="AA17" i="4"/>
  <c r="AC17" i="4"/>
  <c r="U17" i="4"/>
  <c r="W17" i="4"/>
  <c r="S17" i="4"/>
  <c r="Y45" i="4"/>
  <c r="U45" i="4"/>
  <c r="W45" i="4"/>
  <c r="AC45" i="4"/>
  <c r="AA45" i="4"/>
  <c r="S45" i="4"/>
  <c r="W44" i="4"/>
  <c r="U44" i="4"/>
  <c r="AA44" i="4"/>
  <c r="Y44" i="4"/>
  <c r="AC44" i="4"/>
  <c r="S44" i="4"/>
  <c r="U380" i="4"/>
  <c r="Y380" i="4"/>
  <c r="Z380" i="4" s="1"/>
  <c r="W380" i="4"/>
  <c r="AA380" i="4"/>
  <c r="AC380" i="4"/>
  <c r="S380" i="4"/>
  <c r="Y414" i="4"/>
  <c r="U414" i="4"/>
  <c r="AA414" i="4"/>
  <c r="W414" i="4"/>
  <c r="AC414" i="4"/>
  <c r="S414" i="4"/>
  <c r="U129" i="4"/>
  <c r="Y129" i="4"/>
  <c r="W129" i="4"/>
  <c r="AC129" i="4"/>
  <c r="AA129" i="4"/>
  <c r="S129" i="4"/>
  <c r="Y12" i="4"/>
  <c r="U12" i="4"/>
  <c r="W12" i="4"/>
  <c r="AA12" i="4"/>
  <c r="AC12" i="4"/>
  <c r="S12" i="4"/>
  <c r="Y238" i="4"/>
  <c r="U238" i="4"/>
  <c r="W238" i="4"/>
  <c r="AA238" i="4"/>
  <c r="AC238" i="4"/>
  <c r="S238" i="4"/>
  <c r="Y261" i="4"/>
  <c r="U261" i="4"/>
  <c r="W261" i="4"/>
  <c r="AA261" i="4"/>
  <c r="AC261" i="4"/>
  <c r="S261" i="4"/>
  <c r="Y227" i="4"/>
  <c r="U227" i="4"/>
  <c r="W227" i="4"/>
  <c r="AA227" i="4"/>
  <c r="AC227" i="4"/>
  <c r="S227" i="4"/>
  <c r="Y78" i="4"/>
  <c r="U78" i="4"/>
  <c r="AA78" i="4"/>
  <c r="W78" i="4"/>
  <c r="AC78" i="4"/>
  <c r="S78" i="4"/>
  <c r="Y393" i="4"/>
  <c r="Z393" i="4" s="1"/>
  <c r="W393" i="4"/>
  <c r="U393" i="4"/>
  <c r="AA393" i="4"/>
  <c r="AC393" i="4"/>
  <c r="S393" i="4"/>
  <c r="Y397" i="4"/>
  <c r="Z397" i="4" s="1"/>
  <c r="U397" i="4"/>
  <c r="W397" i="4"/>
  <c r="AC397" i="4"/>
  <c r="AA397" i="4"/>
  <c r="S397" i="4"/>
  <c r="Y236" i="4"/>
  <c r="Z236" i="4" s="1"/>
  <c r="AA236" i="4"/>
  <c r="U236" i="4"/>
  <c r="AC236" i="4"/>
  <c r="W236" i="4"/>
  <c r="S236" i="4"/>
  <c r="Y14" i="4"/>
  <c r="Z14" i="4" s="1"/>
  <c r="U14" i="4"/>
  <c r="AA14" i="4"/>
  <c r="W14" i="4"/>
  <c r="AC14" i="4"/>
  <c r="S14" i="4"/>
  <c r="Y478" i="4"/>
  <c r="U478" i="4"/>
  <c r="AA478" i="4"/>
  <c r="W478" i="4"/>
  <c r="AC478" i="4"/>
  <c r="S478" i="4"/>
  <c r="Y168" i="4"/>
  <c r="Z168" i="4" s="1"/>
  <c r="W168" i="4"/>
  <c r="U168" i="4"/>
  <c r="AA168" i="4"/>
  <c r="AC168" i="4"/>
  <c r="S168" i="4"/>
  <c r="Y361" i="4"/>
  <c r="U361" i="4"/>
  <c r="W361" i="4"/>
  <c r="AA361" i="4"/>
  <c r="AC361" i="4"/>
  <c r="S361" i="4"/>
  <c r="W443" i="4"/>
  <c r="Y443" i="4"/>
  <c r="AC443" i="4"/>
  <c r="U443" i="4"/>
  <c r="AA443" i="4"/>
  <c r="S443" i="4"/>
  <c r="Y206" i="4"/>
  <c r="Z206" i="4" s="1"/>
  <c r="U206" i="4"/>
  <c r="W206" i="4"/>
  <c r="AA206" i="4"/>
  <c r="AC206" i="4"/>
  <c r="S206" i="4"/>
  <c r="Y205" i="4"/>
  <c r="Z205" i="4" s="1"/>
  <c r="U205" i="4"/>
  <c r="AA205" i="4"/>
  <c r="W205" i="4"/>
  <c r="AC205" i="4"/>
  <c r="S205" i="4"/>
  <c r="U175" i="4"/>
  <c r="Y175" i="4"/>
  <c r="W175" i="4"/>
  <c r="AA175" i="4"/>
  <c r="AC175" i="4"/>
  <c r="S175" i="4"/>
  <c r="Y41" i="4"/>
  <c r="U41" i="4"/>
  <c r="W41" i="4"/>
  <c r="AA41" i="4"/>
  <c r="AC41" i="4"/>
  <c r="S41" i="4"/>
  <c r="Y352" i="4"/>
  <c r="W352" i="4"/>
  <c r="AA352" i="4"/>
  <c r="U352" i="4"/>
  <c r="AC352" i="4"/>
  <c r="S352" i="4"/>
  <c r="Y501" i="4"/>
  <c r="U501" i="4"/>
  <c r="W501" i="4"/>
  <c r="AA501" i="4"/>
  <c r="AC501" i="4"/>
  <c r="S501" i="4"/>
  <c r="U140" i="4"/>
  <c r="Y140" i="4"/>
  <c r="AA140" i="4"/>
  <c r="W140" i="4"/>
  <c r="AC140" i="4"/>
  <c r="S140" i="4"/>
  <c r="Y404" i="4"/>
  <c r="U404" i="4"/>
  <c r="W404" i="4"/>
  <c r="AA404" i="4"/>
  <c r="AC404" i="4"/>
  <c r="S404" i="4"/>
  <c r="Y180" i="4"/>
  <c r="W180" i="4"/>
  <c r="U180" i="4"/>
  <c r="AA180" i="4"/>
  <c r="AC180" i="4"/>
  <c r="S180" i="4"/>
  <c r="Y39" i="4"/>
  <c r="U39" i="4"/>
  <c r="W39" i="4"/>
  <c r="AA39" i="4"/>
  <c r="AC39" i="4"/>
  <c r="S39" i="4"/>
  <c r="U232" i="21"/>
  <c r="V232" i="21" s="1"/>
  <c r="W238" i="21"/>
  <c r="X238" i="21" s="1"/>
  <c r="S211" i="21"/>
  <c r="T211" i="21" s="1"/>
  <c r="U246" i="21"/>
  <c r="V246" i="21" s="1"/>
  <c r="U262" i="21"/>
  <c r="V262" i="21" s="1"/>
  <c r="S148" i="21"/>
  <c r="T148" i="21" s="1"/>
  <c r="U20" i="21"/>
  <c r="V20" i="21" s="1"/>
  <c r="O424" i="21"/>
  <c r="P424" i="21" s="1"/>
  <c r="S389" i="21"/>
  <c r="T389" i="21" s="1"/>
  <c r="O285" i="21"/>
  <c r="P285" i="21" s="1"/>
  <c r="S282" i="21"/>
  <c r="T282" i="21" s="1"/>
  <c r="W361" i="21"/>
  <c r="X361" i="21" s="1"/>
  <c r="U291" i="21"/>
  <c r="V291" i="21" s="1"/>
  <c r="W343" i="21"/>
  <c r="X343" i="21" s="1"/>
  <c r="U294" i="21"/>
  <c r="V294" i="21" s="1"/>
  <c r="S295" i="21"/>
  <c r="T295" i="21" s="1"/>
  <c r="W282" i="21"/>
  <c r="X282" i="21" s="1"/>
  <c r="W452" i="21"/>
  <c r="X452" i="21" s="1"/>
  <c r="O500" i="21"/>
  <c r="P500" i="21" s="1"/>
  <c r="S172" i="21"/>
  <c r="T172" i="21" s="1"/>
  <c r="W424" i="21"/>
  <c r="X424" i="21" s="1"/>
  <c r="U285" i="21"/>
  <c r="V285" i="21" s="1"/>
  <c r="U62" i="21"/>
  <c r="V62" i="21" s="1"/>
  <c r="S294" i="21"/>
  <c r="T294" i="21" s="1"/>
  <c r="S246" i="21"/>
  <c r="T246" i="21" s="1"/>
  <c r="U282" i="21"/>
  <c r="V282" i="21" s="1"/>
  <c r="N308" i="21"/>
  <c r="L426" i="21"/>
  <c r="M426" i="21" s="1"/>
  <c r="N80" i="21"/>
  <c r="Q426" i="21"/>
  <c r="R426" i="21" s="1"/>
  <c r="N204" i="21"/>
  <c r="U93" i="21"/>
  <c r="V93" i="21" s="1"/>
  <c r="O369" i="4"/>
  <c r="Q369" i="4"/>
  <c r="Q284" i="4"/>
  <c r="O284" i="4"/>
  <c r="P284" i="4" s="1"/>
  <c r="Q237" i="4"/>
  <c r="O237" i="4"/>
  <c r="Q344" i="4"/>
  <c r="O344" i="4"/>
  <c r="P344" i="4" s="1"/>
  <c r="Q343" i="4"/>
  <c r="O343" i="4"/>
  <c r="Q176" i="4"/>
  <c r="O176" i="4"/>
  <c r="Q220" i="4"/>
  <c r="O220" i="4"/>
  <c r="Q452" i="4"/>
  <c r="O452" i="4"/>
  <c r="Q30" i="4"/>
  <c r="O30" i="4"/>
  <c r="Q328" i="4"/>
  <c r="O328" i="4"/>
  <c r="Q151" i="4"/>
  <c r="O151" i="4"/>
  <c r="Q62" i="4"/>
  <c r="O62" i="4"/>
  <c r="P62" i="4" s="1"/>
  <c r="Q234" i="4"/>
  <c r="O234" i="4"/>
  <c r="Q460" i="4"/>
  <c r="O460" i="4"/>
  <c r="O437" i="4"/>
  <c r="Q437" i="4"/>
  <c r="Q374" i="4"/>
  <c r="O374" i="4"/>
  <c r="Q154" i="4"/>
  <c r="O154" i="4"/>
  <c r="Q105" i="4"/>
  <c r="O105" i="4"/>
  <c r="Q461" i="4"/>
  <c r="O461" i="4"/>
  <c r="Q445" i="4"/>
  <c r="O445" i="4"/>
  <c r="O289" i="4"/>
  <c r="Q289" i="4"/>
  <c r="Q118" i="4"/>
  <c r="O118" i="4"/>
  <c r="Q416" i="4"/>
  <c r="O416" i="4"/>
  <c r="Q484" i="4"/>
  <c r="O484" i="4"/>
  <c r="Q160" i="4"/>
  <c r="O160" i="4"/>
  <c r="Q207" i="4"/>
  <c r="O207" i="4"/>
  <c r="Q37" i="4"/>
  <c r="O37" i="4"/>
  <c r="O42" i="4"/>
  <c r="P42" i="4" s="1"/>
  <c r="Q42" i="4"/>
  <c r="O334" i="4"/>
  <c r="Q334" i="4"/>
  <c r="O392" i="4"/>
  <c r="Q392" i="4"/>
  <c r="Q73" i="4"/>
  <c r="O73" i="4"/>
  <c r="Q3" i="4"/>
  <c r="O3" i="4"/>
  <c r="O228" i="4"/>
  <c r="Q228" i="4"/>
  <c r="Q253" i="4"/>
  <c r="O253" i="4"/>
  <c r="O488" i="4"/>
  <c r="Q488" i="4"/>
  <c r="O506" i="4"/>
  <c r="P506" i="4" s="1"/>
  <c r="Q506" i="4"/>
  <c r="Q167" i="4"/>
  <c r="O167" i="4"/>
  <c r="Q383" i="4"/>
  <c r="O383" i="4"/>
  <c r="Q439" i="4"/>
  <c r="O439" i="4"/>
  <c r="Q89" i="4"/>
  <c r="O89" i="4"/>
  <c r="Q295" i="4"/>
  <c r="O295" i="4"/>
  <c r="Q188" i="4"/>
  <c r="O188" i="4"/>
  <c r="P188" i="4" s="1"/>
  <c r="Q456" i="4"/>
  <c r="O456" i="4"/>
  <c r="Q104" i="4"/>
  <c r="O104" i="4"/>
  <c r="Q189" i="4"/>
  <c r="O189" i="4"/>
  <c r="O348" i="4"/>
  <c r="Q348" i="4"/>
  <c r="O282" i="4"/>
  <c r="Q282" i="4"/>
  <c r="Q365" i="4"/>
  <c r="O365" i="4"/>
  <c r="P365" i="4" s="1"/>
  <c r="Q133" i="4"/>
  <c r="O133" i="4"/>
  <c r="Q203" i="4"/>
  <c r="O203" i="4"/>
  <c r="Q278" i="4"/>
  <c r="O278" i="4"/>
  <c r="Q499" i="4"/>
  <c r="O499" i="4"/>
  <c r="Q197" i="4"/>
  <c r="O197" i="4"/>
  <c r="Q330" i="4"/>
  <c r="O330" i="4"/>
  <c r="Q405" i="4"/>
  <c r="O405" i="4"/>
  <c r="O174" i="4"/>
  <c r="Q174" i="4"/>
  <c r="Q232" i="4"/>
  <c r="O232" i="4"/>
  <c r="O389" i="4"/>
  <c r="Q389" i="4"/>
  <c r="O407" i="4"/>
  <c r="Q407" i="4"/>
  <c r="Q94" i="4"/>
  <c r="O94" i="4"/>
  <c r="P94" i="4" s="1"/>
  <c r="Q423" i="4"/>
  <c r="O423" i="4"/>
  <c r="Q119" i="4"/>
  <c r="O119" i="4"/>
  <c r="P119" i="4" s="1"/>
  <c r="Q286" i="4"/>
  <c r="O286" i="4"/>
  <c r="O381" i="4"/>
  <c r="P381" i="4" s="1"/>
  <c r="Q381" i="4"/>
  <c r="Q271" i="4"/>
  <c r="O271" i="4"/>
  <c r="Q76" i="4"/>
  <c r="O76" i="4"/>
  <c r="P76" i="4" s="1"/>
  <c r="Q46" i="4"/>
  <c r="O46" i="4"/>
  <c r="Q335" i="4"/>
  <c r="O335" i="4"/>
  <c r="Q327" i="4"/>
  <c r="O327" i="4"/>
  <c r="Q221" i="4"/>
  <c r="O221" i="4"/>
  <c r="P221" i="4" s="1"/>
  <c r="Q199" i="4"/>
  <c r="O199" i="4"/>
  <c r="Q275" i="4"/>
  <c r="O275" i="4"/>
  <c r="O53" i="4"/>
  <c r="Q53" i="4"/>
  <c r="Q56" i="4"/>
  <c r="O56" i="4"/>
  <c r="Q7" i="4"/>
  <c r="O7" i="4"/>
  <c r="O101" i="4"/>
  <c r="Q101" i="4"/>
  <c r="O502" i="4"/>
  <c r="Q502" i="4"/>
  <c r="O84" i="4"/>
  <c r="Q84" i="4"/>
  <c r="Q467" i="4"/>
  <c r="O467" i="4"/>
  <c r="Q11" i="4"/>
  <c r="O11" i="4"/>
  <c r="Q319" i="4"/>
  <c r="O319" i="4"/>
  <c r="Q165" i="4"/>
  <c r="O165" i="4"/>
  <c r="Q224" i="4"/>
  <c r="O224" i="4"/>
  <c r="Q429" i="4"/>
  <c r="O429" i="4"/>
  <c r="Q458" i="4"/>
  <c r="O458" i="4"/>
  <c r="Q379" i="4"/>
  <c r="O379" i="4"/>
  <c r="Q196" i="4"/>
  <c r="O196" i="4"/>
  <c r="Q444" i="4"/>
  <c r="O444" i="4"/>
  <c r="P444" i="4" s="1"/>
  <c r="Q277" i="4"/>
  <c r="O277" i="4"/>
  <c r="Q399" i="4"/>
  <c r="O399" i="4"/>
  <c r="P399" i="4" s="1"/>
  <c r="Q36" i="4"/>
  <c r="O36" i="4"/>
  <c r="Q242" i="4"/>
  <c r="O242" i="4"/>
  <c r="P242" i="4" s="1"/>
  <c r="Q332" i="4"/>
  <c r="O332" i="4"/>
  <c r="Q367" i="4"/>
  <c r="O367" i="4"/>
  <c r="Q372" i="4"/>
  <c r="O372" i="4"/>
  <c r="Q440" i="4"/>
  <c r="O440" i="4"/>
  <c r="P440" i="4" s="1"/>
  <c r="Q346" i="4"/>
  <c r="O346" i="4"/>
  <c r="Q350" i="4"/>
  <c r="O350" i="4"/>
  <c r="Q95" i="4"/>
  <c r="O95" i="4"/>
  <c r="O473" i="4"/>
  <c r="Q473" i="4"/>
  <c r="Q434" i="4"/>
  <c r="O434" i="4"/>
  <c r="O249" i="4"/>
  <c r="P249" i="4" s="1"/>
  <c r="Q249" i="4"/>
  <c r="O424" i="4"/>
  <c r="Q424" i="4"/>
  <c r="O92" i="4"/>
  <c r="Q92" i="4"/>
  <c r="Q477" i="4"/>
  <c r="O477" i="4"/>
  <c r="Q158" i="4"/>
  <c r="O158" i="4"/>
  <c r="O162" i="4"/>
  <c r="Q162" i="4"/>
  <c r="Q291" i="4"/>
  <c r="O291" i="4"/>
  <c r="P291" i="4" s="1"/>
  <c r="O427" i="4"/>
  <c r="Q427" i="4"/>
  <c r="Q210" i="4"/>
  <c r="O210" i="4"/>
  <c r="O464" i="4"/>
  <c r="Q464" i="4"/>
  <c r="Q250" i="4"/>
  <c r="O250" i="4"/>
  <c r="P250" i="4" s="1"/>
  <c r="Q307" i="4"/>
  <c r="O307" i="4"/>
  <c r="Q312" i="4"/>
  <c r="O312" i="4"/>
  <c r="P312" i="4" s="1"/>
  <c r="Q329" i="4"/>
  <c r="O329" i="4"/>
  <c r="Q324" i="4"/>
  <c r="O324" i="4"/>
  <c r="Q216" i="4"/>
  <c r="O216" i="4"/>
  <c r="Q219" i="4"/>
  <c r="O219" i="4"/>
  <c r="P219" i="4" s="1"/>
  <c r="Q58" i="4"/>
  <c r="O58" i="4"/>
  <c r="Q64" i="4"/>
  <c r="O64" i="4"/>
  <c r="Q333" i="4"/>
  <c r="O333" i="4"/>
  <c r="Q489" i="4"/>
  <c r="O489" i="4"/>
  <c r="P489" i="4" s="1"/>
  <c r="Q65" i="4"/>
  <c r="O65" i="4"/>
  <c r="Q83" i="4"/>
  <c r="O83" i="4"/>
  <c r="Q52" i="4"/>
  <c r="O52" i="4"/>
  <c r="Q23" i="4"/>
  <c r="O23" i="4"/>
  <c r="P23" i="4" s="1"/>
  <c r="Q21" i="4"/>
  <c r="O21" i="4"/>
  <c r="O50" i="4"/>
  <c r="Q50" i="4"/>
  <c r="Q108" i="4"/>
  <c r="O108" i="4"/>
  <c r="Q349" i="4"/>
  <c r="O349" i="4"/>
  <c r="P349" i="4" s="1"/>
  <c r="Q51" i="4"/>
  <c r="O51" i="4"/>
  <c r="Q100" i="4"/>
  <c r="O100" i="4"/>
  <c r="Q90" i="4"/>
  <c r="O90" i="4"/>
  <c r="Q193" i="4"/>
  <c r="O193" i="4"/>
  <c r="P193" i="4" s="1"/>
  <c r="Q384" i="4"/>
  <c r="O384" i="4"/>
  <c r="O475" i="4"/>
  <c r="Q475" i="4"/>
  <c r="Q226" i="4"/>
  <c r="O226" i="4"/>
  <c r="Q10" i="4"/>
  <c r="O10" i="4"/>
  <c r="P10" i="4" s="1"/>
  <c r="Q2" i="4"/>
  <c r="O2" i="4"/>
  <c r="Q490" i="4"/>
  <c r="O490" i="4"/>
  <c r="Q485" i="4"/>
  <c r="O485" i="4"/>
  <c r="Q316" i="4"/>
  <c r="O316" i="4"/>
  <c r="P316" i="4" s="1"/>
  <c r="O315" i="4"/>
  <c r="Q315" i="4"/>
  <c r="Q362" i="4"/>
  <c r="O362" i="4"/>
  <c r="P362" i="4" s="1"/>
  <c r="Q29" i="4"/>
  <c r="O29" i="4"/>
  <c r="Q145" i="4"/>
  <c r="O145" i="4"/>
  <c r="O492" i="4"/>
  <c r="Q492" i="4"/>
  <c r="Q246" i="4"/>
  <c r="O246" i="4"/>
  <c r="Q32" i="4"/>
  <c r="O32" i="4"/>
  <c r="Q297" i="4"/>
  <c r="O297" i="4"/>
  <c r="P297" i="4" s="1"/>
  <c r="Q233" i="4"/>
  <c r="O233" i="4"/>
  <c r="Q409" i="4"/>
  <c r="O409" i="4"/>
  <c r="O266" i="4"/>
  <c r="Q266" i="4"/>
  <c r="Q482" i="4"/>
  <c r="O482" i="4"/>
  <c r="Q112" i="4"/>
  <c r="O112" i="4"/>
  <c r="Q272" i="4"/>
  <c r="O272" i="4"/>
  <c r="Q428" i="4"/>
  <c r="O428" i="4"/>
  <c r="O187" i="4"/>
  <c r="Q187" i="4"/>
  <c r="Q288" i="4"/>
  <c r="O288" i="4"/>
  <c r="Q110" i="4"/>
  <c r="O110" i="4"/>
  <c r="P110" i="4" s="1"/>
  <c r="Q245" i="4"/>
  <c r="O245" i="4"/>
  <c r="Q347" i="4"/>
  <c r="O347" i="4"/>
  <c r="Q494" i="4"/>
  <c r="O494" i="4"/>
  <c r="Q481" i="4"/>
  <c r="O481" i="4"/>
  <c r="Q209" i="4"/>
  <c r="O209" i="4"/>
  <c r="Q262" i="4"/>
  <c r="O262" i="4"/>
  <c r="Q125" i="4"/>
  <c r="O125" i="4"/>
  <c r="O435" i="4"/>
  <c r="Q435" i="4"/>
  <c r="Q283" i="4"/>
  <c r="O283" i="4"/>
  <c r="Q432" i="4"/>
  <c r="O432" i="4"/>
  <c r="P432" i="4" s="1"/>
  <c r="Q412" i="4"/>
  <c r="O412" i="4"/>
  <c r="O201" i="4"/>
  <c r="P201" i="4" s="1"/>
  <c r="Q201" i="4"/>
  <c r="Q191" i="4"/>
  <c r="O191" i="4"/>
  <c r="O204" i="4"/>
  <c r="Q204" i="4"/>
  <c r="Q377" i="4"/>
  <c r="O377" i="4"/>
  <c r="Q59" i="4"/>
  <c r="O59" i="4"/>
  <c r="P59" i="4" s="1"/>
  <c r="Q218" i="4"/>
  <c r="O218" i="4"/>
  <c r="Q24" i="4"/>
  <c r="O24" i="4"/>
  <c r="P24" i="4" s="1"/>
  <c r="Q269" i="4"/>
  <c r="O269" i="4"/>
  <c r="O132" i="4"/>
  <c r="P132" i="4" s="1"/>
  <c r="Q132" i="4"/>
  <c r="O375" i="4"/>
  <c r="Q375" i="4"/>
  <c r="Q79" i="4"/>
  <c r="O79" i="4"/>
  <c r="Q244" i="4"/>
  <c r="O244" i="4"/>
  <c r="Q406" i="4"/>
  <c r="O406" i="4"/>
  <c r="Q448" i="4"/>
  <c r="O448" i="4"/>
  <c r="Q256" i="4"/>
  <c r="O256" i="4"/>
  <c r="P256" i="4" s="1"/>
  <c r="O164" i="4"/>
  <c r="Q164" i="4"/>
  <c r="Q359" i="4"/>
  <c r="O359" i="4"/>
  <c r="Q254" i="4"/>
  <c r="O254" i="4"/>
  <c r="Q93" i="4"/>
  <c r="O93" i="4"/>
  <c r="P93" i="4" s="1"/>
  <c r="Q411" i="4"/>
  <c r="O411" i="4"/>
  <c r="Q422" i="4"/>
  <c r="O422" i="4"/>
  <c r="Q413" i="4"/>
  <c r="O413" i="4"/>
  <c r="Q171" i="4"/>
  <c r="O171" i="4"/>
  <c r="Q239" i="4"/>
  <c r="O239" i="4"/>
  <c r="Q169" i="4"/>
  <c r="O169" i="4"/>
  <c r="Q390" i="4"/>
  <c r="O390" i="4"/>
  <c r="Q301" i="4"/>
  <c r="O301" i="4"/>
  <c r="Q351" i="4"/>
  <c r="O351" i="4"/>
  <c r="Q438" i="4"/>
  <c r="O438" i="4"/>
  <c r="P438" i="4" s="1"/>
  <c r="Q137" i="4"/>
  <c r="O137" i="4"/>
  <c r="Q120" i="4"/>
  <c r="O120" i="4"/>
  <c r="Q148" i="4"/>
  <c r="O148" i="4"/>
  <c r="Q376" i="4"/>
  <c r="O376" i="4"/>
  <c r="Q161" i="4"/>
  <c r="O161" i="4"/>
  <c r="Q159" i="4"/>
  <c r="O159" i="4"/>
  <c r="Q102" i="4"/>
  <c r="O102" i="4"/>
  <c r="Q77" i="4"/>
  <c r="O77" i="4"/>
  <c r="Q468" i="4"/>
  <c r="O468" i="4"/>
  <c r="Q111" i="4"/>
  <c r="O111" i="4"/>
  <c r="P111" i="4" s="1"/>
  <c r="Q326" i="4"/>
  <c r="O326" i="4"/>
  <c r="Q310" i="4"/>
  <c r="O310" i="4"/>
  <c r="Q38" i="4"/>
  <c r="O38" i="4"/>
  <c r="Q274" i="4"/>
  <c r="O274" i="4"/>
  <c r="P274" i="4" s="1"/>
  <c r="Q61" i="4"/>
  <c r="O61" i="4"/>
  <c r="Q321" i="4"/>
  <c r="O321" i="4"/>
  <c r="Q71" i="4"/>
  <c r="O71" i="4"/>
  <c r="Q493" i="4"/>
  <c r="O493" i="4"/>
  <c r="P493" i="4" s="1"/>
  <c r="Q68" i="4"/>
  <c r="O68" i="4"/>
  <c r="Q80" i="4"/>
  <c r="O80" i="4"/>
  <c r="Q54" i="4"/>
  <c r="O54" i="4"/>
  <c r="Q57" i="4"/>
  <c r="O57" i="4"/>
  <c r="P57" i="4" s="1"/>
  <c r="O87" i="4"/>
  <c r="Q87" i="4"/>
  <c r="Q99" i="4"/>
  <c r="O99" i="4"/>
  <c r="P99" i="4" s="1"/>
  <c r="O385" i="4"/>
  <c r="Q385" i="4"/>
  <c r="Q225" i="4"/>
  <c r="O225" i="4"/>
  <c r="P225" i="4" s="1"/>
  <c r="Q5" i="4"/>
  <c r="O5" i="4"/>
  <c r="Q486" i="4"/>
  <c r="O486" i="4"/>
  <c r="Q67" i="4"/>
  <c r="O67" i="4"/>
  <c r="Q281" i="4"/>
  <c r="O281" i="4"/>
  <c r="P281" i="4" s="1"/>
  <c r="Q353" i="4"/>
  <c r="O353" i="4"/>
  <c r="Q109" i="4"/>
  <c r="O109" i="4"/>
  <c r="Q136" i="4"/>
  <c r="O136" i="4"/>
  <c r="Q331" i="4"/>
  <c r="O331" i="4"/>
  <c r="Q398" i="4"/>
  <c r="O398" i="4"/>
  <c r="Q258" i="4"/>
  <c r="O258" i="4"/>
  <c r="Q431" i="4"/>
  <c r="O431" i="4"/>
  <c r="Q459" i="4"/>
  <c r="O459" i="4"/>
  <c r="Q296" i="4"/>
  <c r="O296" i="4"/>
  <c r="Q395" i="4"/>
  <c r="O395" i="4"/>
  <c r="Q215" i="4"/>
  <c r="O215" i="4"/>
  <c r="Q69" i="4"/>
  <c r="O69" i="4"/>
  <c r="O298" i="4"/>
  <c r="Q298" i="4"/>
  <c r="O503" i="4"/>
  <c r="Q503" i="4"/>
  <c r="Q449" i="4"/>
  <c r="O449" i="4"/>
  <c r="Q34" i="4"/>
  <c r="O34" i="4"/>
  <c r="P34" i="4" s="1"/>
  <c r="Q63" i="4"/>
  <c r="O63" i="4"/>
  <c r="Q260" i="4"/>
  <c r="O260" i="4"/>
  <c r="P260" i="4" s="1"/>
  <c r="Q313" i="4"/>
  <c r="O313" i="4"/>
  <c r="Q368" i="4"/>
  <c r="O368" i="4"/>
  <c r="Q318" i="4"/>
  <c r="O318" i="4"/>
  <c r="Q314" i="4"/>
  <c r="O314" i="4"/>
  <c r="Q339" i="4"/>
  <c r="O339" i="4"/>
  <c r="Q345" i="4"/>
  <c r="O345" i="4"/>
  <c r="Q498" i="4"/>
  <c r="O498" i="4"/>
  <c r="Q355" i="4"/>
  <c r="O355" i="4"/>
  <c r="P355" i="4" s="1"/>
  <c r="Q354" i="4"/>
  <c r="O354" i="4"/>
  <c r="Q106" i="4"/>
  <c r="O106" i="4"/>
  <c r="P106" i="4" s="1"/>
  <c r="O147" i="4"/>
  <c r="Q147" i="4"/>
  <c r="Q146" i="4"/>
  <c r="O146" i="4"/>
  <c r="O338" i="4"/>
  <c r="Q338" i="4"/>
  <c r="O35" i="4"/>
  <c r="P35" i="4" s="1"/>
  <c r="Q35" i="4"/>
  <c r="Q31" i="4"/>
  <c r="O31" i="4"/>
  <c r="O15" i="4"/>
  <c r="Q15" i="4"/>
  <c r="Q257" i="4"/>
  <c r="O257" i="4"/>
  <c r="Q410" i="4"/>
  <c r="O410" i="4"/>
  <c r="O267" i="4"/>
  <c r="Q267" i="4"/>
  <c r="Q259" i="4"/>
  <c r="O259" i="4"/>
  <c r="P259" i="4" s="1"/>
  <c r="Q177" i="4"/>
  <c r="O177" i="4"/>
  <c r="Q81" i="4"/>
  <c r="O81" i="4"/>
  <c r="P81" i="4" s="1"/>
  <c r="Q149" i="4"/>
  <c r="O149" i="4"/>
  <c r="Q370" i="4"/>
  <c r="O370" i="4"/>
  <c r="Q243" i="4"/>
  <c r="O243" i="4"/>
  <c r="Q371" i="4"/>
  <c r="O371" i="4"/>
  <c r="Q463" i="4"/>
  <c r="O463" i="4"/>
  <c r="O433" i="4"/>
  <c r="Q433" i="4"/>
  <c r="Q470" i="4"/>
  <c r="O470" i="4"/>
  <c r="Q114" i="4"/>
  <c r="O114" i="4"/>
  <c r="P114" i="4" s="1"/>
  <c r="Q107" i="4"/>
  <c r="O107" i="4"/>
  <c r="Q273" i="4"/>
  <c r="O273" i="4"/>
  <c r="P273" i="4" s="1"/>
  <c r="Q150" i="4"/>
  <c r="O150" i="4"/>
  <c r="Q135" i="4"/>
  <c r="O135" i="4"/>
  <c r="Q472" i="4"/>
  <c r="O472" i="4"/>
  <c r="O421" i="4"/>
  <c r="Q421" i="4"/>
  <c r="Q126" i="4"/>
  <c r="O126" i="4"/>
  <c r="Q476" i="4"/>
  <c r="O476" i="4"/>
  <c r="Q471" i="4"/>
  <c r="O471" i="4"/>
  <c r="O48" i="4"/>
  <c r="P48" i="4" s="1"/>
  <c r="Q48" i="4"/>
  <c r="Q47" i="4"/>
  <c r="O47" i="4"/>
  <c r="Q153" i="4"/>
  <c r="O153" i="4"/>
  <c r="P153" i="4" s="1"/>
  <c r="Q496" i="4"/>
  <c r="O496" i="4"/>
  <c r="Q139" i="4"/>
  <c r="O139" i="4"/>
  <c r="P139" i="4" s="1"/>
  <c r="Q306" i="4"/>
  <c r="O306" i="4"/>
  <c r="O325" i="4"/>
  <c r="Q325" i="4"/>
  <c r="O304" i="4"/>
  <c r="Q304" i="4"/>
  <c r="O311" i="4"/>
  <c r="Q311" i="4"/>
  <c r="O195" i="4"/>
  <c r="Q195" i="4"/>
  <c r="Q19" i="4"/>
  <c r="O19" i="4"/>
  <c r="P19" i="4" s="1"/>
  <c r="Q202" i="4"/>
  <c r="O202" i="4"/>
  <c r="Q97" i="4"/>
  <c r="O97" i="4"/>
  <c r="P97" i="4" s="1"/>
  <c r="Q70" i="4"/>
  <c r="O70" i="4"/>
  <c r="Q72" i="4"/>
  <c r="O72" i="4"/>
  <c r="Q25" i="4"/>
  <c r="O25" i="4"/>
  <c r="Q251" i="4"/>
  <c r="O251" i="4"/>
  <c r="O230" i="4"/>
  <c r="Q230" i="4"/>
  <c r="Q86" i="4"/>
  <c r="O86" i="4"/>
  <c r="P86" i="4" s="1"/>
  <c r="Q480" i="4"/>
  <c r="O480" i="4"/>
  <c r="Q466" i="4"/>
  <c r="O466" i="4"/>
  <c r="Q455" i="4"/>
  <c r="O455" i="4"/>
  <c r="Q88" i="4"/>
  <c r="O88" i="4"/>
  <c r="Q6" i="4"/>
  <c r="O6" i="4"/>
  <c r="Q287" i="4"/>
  <c r="O287" i="4"/>
  <c r="Q222" i="4"/>
  <c r="O222" i="4"/>
  <c r="Q505" i="4"/>
  <c r="O505" i="4"/>
  <c r="O66" i="4"/>
  <c r="Q66" i="4"/>
  <c r="Q43" i="4"/>
  <c r="O43" i="4"/>
  <c r="Q20" i="4"/>
  <c r="O20" i="4"/>
  <c r="O394" i="4"/>
  <c r="Q394" i="4"/>
  <c r="Q268" i="4"/>
  <c r="O268" i="4"/>
  <c r="Q113" i="4"/>
  <c r="O113" i="4"/>
  <c r="P113" i="4" s="1"/>
  <c r="Q358" i="4"/>
  <c r="O358" i="4"/>
  <c r="Q142" i="4"/>
  <c r="O142" i="4"/>
  <c r="Q487" i="4"/>
  <c r="O487" i="4"/>
  <c r="Q408" i="4"/>
  <c r="O408" i="4"/>
  <c r="P408" i="4" s="1"/>
  <c r="Q186" i="4"/>
  <c r="O186" i="4"/>
  <c r="Q98" i="4"/>
  <c r="O98" i="4"/>
  <c r="O117" i="4"/>
  <c r="Q117" i="4"/>
  <c r="Q131" i="4"/>
  <c r="O131" i="4"/>
  <c r="P131" i="4" s="1"/>
  <c r="Q190" i="4"/>
  <c r="O190" i="4"/>
  <c r="O491" i="4"/>
  <c r="Q491" i="4"/>
  <c r="Q500" i="4"/>
  <c r="O500" i="4"/>
  <c r="Q16" i="4"/>
  <c r="O16" i="4"/>
  <c r="Q185" i="4"/>
  <c r="O185" i="4"/>
  <c r="Q55" i="4"/>
  <c r="O55" i="4"/>
  <c r="Q270" i="4"/>
  <c r="O270" i="4"/>
  <c r="O317" i="4"/>
  <c r="Q317" i="4"/>
  <c r="Q401" i="4"/>
  <c r="O401" i="4"/>
  <c r="O357" i="4"/>
  <c r="Q357" i="4"/>
  <c r="Q309" i="4"/>
  <c r="O309" i="4"/>
  <c r="Q123" i="4"/>
  <c r="O123" i="4"/>
  <c r="Q200" i="4"/>
  <c r="O200" i="4"/>
  <c r="Q337" i="4"/>
  <c r="O337" i="4"/>
  <c r="Q366" i="4"/>
  <c r="O366" i="4"/>
  <c r="O425" i="4"/>
  <c r="Q425" i="4"/>
  <c r="Q13" i="4"/>
  <c r="O13" i="4"/>
  <c r="Q217" i="4"/>
  <c r="O217" i="4"/>
  <c r="P217" i="4" s="1"/>
  <c r="Q451" i="4"/>
  <c r="O451" i="4"/>
  <c r="O212" i="4"/>
  <c r="P212" i="4" s="1"/>
  <c r="Q212" i="4"/>
  <c r="Q33" i="4"/>
  <c r="O33" i="4"/>
  <c r="Q292" i="4"/>
  <c r="O292" i="4"/>
  <c r="P292" i="4" s="1"/>
  <c r="O388" i="4"/>
  <c r="Q388" i="4"/>
  <c r="Q336" i="4"/>
  <c r="O336" i="4"/>
  <c r="Q265" i="4"/>
  <c r="O265" i="4"/>
  <c r="Q300" i="4"/>
  <c r="O300" i="4"/>
  <c r="Q264" i="4"/>
  <c r="O264" i="4"/>
  <c r="O241" i="4"/>
  <c r="P241" i="4" s="1"/>
  <c r="Q241" i="4"/>
  <c r="Q285" i="4"/>
  <c r="O285" i="4"/>
  <c r="Q152" i="4"/>
  <c r="O152" i="4"/>
  <c r="P152" i="4" s="1"/>
  <c r="O173" i="4"/>
  <c r="Q173" i="4"/>
  <c r="Q248" i="4"/>
  <c r="O248" i="4"/>
  <c r="Q364" i="4"/>
  <c r="O364" i="4"/>
  <c r="Q465" i="4"/>
  <c r="O465" i="4"/>
  <c r="P465" i="4" s="1"/>
  <c r="Q469" i="4"/>
  <c r="O469" i="4"/>
  <c r="Q240" i="4"/>
  <c r="O240" i="4"/>
  <c r="Q299" i="4"/>
  <c r="O299" i="4"/>
  <c r="Q96" i="4"/>
  <c r="O96" i="4"/>
  <c r="P96" i="4" s="1"/>
  <c r="Q141" i="4"/>
  <c r="O141" i="4"/>
  <c r="O144" i="4"/>
  <c r="Q144" i="4"/>
  <c r="Q415" i="4"/>
  <c r="O415" i="4"/>
  <c r="Q454" i="4"/>
  <c r="O454" i="4"/>
  <c r="P454" i="4" s="1"/>
  <c r="O386" i="4"/>
  <c r="Q386" i="4"/>
  <c r="Q170" i="4"/>
  <c r="O170" i="4"/>
  <c r="Q163" i="4"/>
  <c r="O163" i="4"/>
  <c r="Q28" i="4"/>
  <c r="O28" i="4"/>
  <c r="Q294" i="4"/>
  <c r="O294" i="4"/>
  <c r="Q303" i="4"/>
  <c r="O303" i="4"/>
  <c r="P303" i="4" s="1"/>
  <c r="O280" i="4"/>
  <c r="Q280" i="4"/>
  <c r="Q447" i="4"/>
  <c r="O447" i="4"/>
  <c r="Q252" i="4"/>
  <c r="O252" i="4"/>
  <c r="Q356" i="4"/>
  <c r="O356" i="4"/>
  <c r="P356" i="4" s="1"/>
  <c r="Q208" i="4"/>
  <c r="O208" i="4"/>
  <c r="O378" i="4"/>
  <c r="P378" i="4" s="1"/>
  <c r="Q378" i="4"/>
  <c r="Q229" i="4"/>
  <c r="O229" i="4"/>
  <c r="Q342" i="4"/>
  <c r="O342" i="4"/>
  <c r="P342" i="4" s="1"/>
  <c r="Q194" i="4"/>
  <c r="O194" i="4"/>
  <c r="O223" i="4"/>
  <c r="P223" i="4" s="1"/>
  <c r="Q223" i="4"/>
  <c r="Q441" i="4"/>
  <c r="O441" i="4"/>
  <c r="Q290" i="4"/>
  <c r="O290" i="4"/>
  <c r="Q9" i="4"/>
  <c r="O9" i="4"/>
  <c r="Q8" i="4"/>
  <c r="O8" i="4"/>
  <c r="O279" i="4"/>
  <c r="Q279" i="4"/>
  <c r="O446" i="4"/>
  <c r="Q446" i="4"/>
  <c r="Q453" i="4"/>
  <c r="O453" i="4"/>
  <c r="Q82" i="4"/>
  <c r="O82" i="4"/>
  <c r="Q322" i="4"/>
  <c r="O322" i="4"/>
  <c r="O341" i="4"/>
  <c r="Q341" i="4"/>
  <c r="Q497" i="4"/>
  <c r="O497" i="4"/>
  <c r="Q419" i="4"/>
  <c r="O419" i="4"/>
  <c r="P419" i="4" s="1"/>
  <c r="Q396" i="4"/>
  <c r="O396" i="4"/>
  <c r="Q91" i="4"/>
  <c r="O91" i="4"/>
  <c r="P91" i="4" s="1"/>
  <c r="Q442" i="4"/>
  <c r="O442" i="4"/>
  <c r="Q211" i="4"/>
  <c r="O211" i="4"/>
  <c r="Q143" i="4"/>
  <c r="O143" i="4"/>
  <c r="Q382" i="4"/>
  <c r="O382" i="4"/>
  <c r="P382" i="4" s="1"/>
  <c r="Q182" i="4"/>
  <c r="O182" i="4"/>
  <c r="O172" i="4"/>
  <c r="Q172" i="4"/>
  <c r="O115" i="4"/>
  <c r="Q115" i="4"/>
  <c r="Q373" i="4"/>
  <c r="O373" i="4"/>
  <c r="Q302" i="4"/>
  <c r="O302" i="4"/>
  <c r="Q457" i="4"/>
  <c r="O457" i="4"/>
  <c r="P457" i="4" s="1"/>
  <c r="Q391" i="4"/>
  <c r="O391" i="4"/>
  <c r="Q436" i="4"/>
  <c r="O436" i="4"/>
  <c r="P436" i="4" s="1"/>
  <c r="O122" i="4"/>
  <c r="Q122" i="4"/>
  <c r="Q178" i="4"/>
  <c r="O178" i="4"/>
  <c r="O293" i="4"/>
  <c r="Q293" i="4"/>
  <c r="Q255" i="4"/>
  <c r="O255" i="4"/>
  <c r="Q402" i="4"/>
  <c r="O402" i="4"/>
  <c r="Q75" i="4"/>
  <c r="O75" i="4"/>
  <c r="P75" i="4" s="1"/>
  <c r="Q420" i="4"/>
  <c r="O420" i="4"/>
  <c r="Q138" i="4"/>
  <c r="O138" i="4"/>
  <c r="Q387" i="4"/>
  <c r="O387" i="4"/>
  <c r="Q400" i="4"/>
  <c r="O400" i="4"/>
  <c r="Q462" i="4"/>
  <c r="O462" i="4"/>
  <c r="Q403" i="4"/>
  <c r="O403" i="4"/>
  <c r="P403" i="4" s="1"/>
  <c r="Q426" i="4"/>
  <c r="O426" i="4"/>
  <c r="Q134" i="4"/>
  <c r="O134" i="4"/>
  <c r="Q179" i="4"/>
  <c r="O179" i="4"/>
  <c r="Q363" i="4"/>
  <c r="O363" i="4"/>
  <c r="Q156" i="4"/>
  <c r="O156" i="4"/>
  <c r="Q360" i="4"/>
  <c r="O360" i="4"/>
  <c r="Q116" i="4"/>
  <c r="O116" i="4"/>
  <c r="Q157" i="4"/>
  <c r="O157" i="4"/>
  <c r="Q181" i="4"/>
  <c r="O181" i="4"/>
  <c r="Q474" i="4"/>
  <c r="O474" i="4"/>
  <c r="P474" i="4" s="1"/>
  <c r="Q128" i="4"/>
  <c r="O128" i="4"/>
  <c r="O127" i="4"/>
  <c r="Q127" i="4"/>
  <c r="O130" i="4"/>
  <c r="Q130" i="4"/>
  <c r="Q417" i="4"/>
  <c r="O417" i="4"/>
  <c r="Q483" i="4"/>
  <c r="O483" i="4"/>
  <c r="Q495" i="4"/>
  <c r="O495" i="4"/>
  <c r="P495" i="4" s="1"/>
  <c r="Q26" i="4"/>
  <c r="O26" i="4"/>
  <c r="O155" i="4"/>
  <c r="P155" i="4" s="1"/>
  <c r="Q155" i="4"/>
  <c r="Q49" i="4"/>
  <c r="O49" i="4"/>
  <c r="Q305" i="4"/>
  <c r="O305" i="4"/>
  <c r="Q213" i="4"/>
  <c r="O213" i="4"/>
  <c r="Q323" i="4"/>
  <c r="O323" i="4"/>
  <c r="O40" i="4"/>
  <c r="Q40" i="4"/>
  <c r="Q192" i="4"/>
  <c r="O192" i="4"/>
  <c r="Q60" i="4"/>
  <c r="O60" i="4"/>
  <c r="Q198" i="4"/>
  <c r="O198" i="4"/>
  <c r="P198" i="4" s="1"/>
  <c r="Q214" i="4"/>
  <c r="O214" i="4"/>
  <c r="O276" i="4"/>
  <c r="P276" i="4" s="1"/>
  <c r="Q276" i="4"/>
  <c r="Q247" i="4"/>
  <c r="O247" i="4"/>
  <c r="Q235" i="4"/>
  <c r="O235" i="4"/>
  <c r="Q22" i="4"/>
  <c r="O22" i="4"/>
  <c r="Q27" i="4"/>
  <c r="O27" i="4"/>
  <c r="Q74" i="4"/>
  <c r="O74" i="4"/>
  <c r="Q263" i="4"/>
  <c r="O263" i="4"/>
  <c r="P263" i="4" s="1"/>
  <c r="Q450" i="4"/>
  <c r="O450" i="4"/>
  <c r="Q18" i="4"/>
  <c r="O18" i="4"/>
  <c r="Q103" i="4"/>
  <c r="O103" i="4"/>
  <c r="Q85" i="4"/>
  <c r="O85" i="4"/>
  <c r="Q231" i="4"/>
  <c r="O231" i="4"/>
  <c r="Q418" i="4"/>
  <c r="O418" i="4"/>
  <c r="Q124" i="4"/>
  <c r="O124" i="4"/>
  <c r="Q308" i="4"/>
  <c r="O308" i="4"/>
  <c r="P308" i="4" s="1"/>
  <c r="Q340" i="4"/>
  <c r="O340" i="4"/>
  <c r="Q504" i="4"/>
  <c r="O504" i="4"/>
  <c r="O479" i="4"/>
  <c r="Q479" i="4"/>
  <c r="Q17" i="4"/>
  <c r="O17" i="4"/>
  <c r="P17" i="4" s="1"/>
  <c r="Q45" i="4"/>
  <c r="O45" i="4"/>
  <c r="Q44" i="4"/>
  <c r="O44" i="4"/>
  <c r="P44" i="4" s="1"/>
  <c r="Q380" i="4"/>
  <c r="O380" i="4"/>
  <c r="O414" i="4"/>
  <c r="Q414" i="4"/>
  <c r="Q129" i="4"/>
  <c r="O129" i="4"/>
  <c r="Q12" i="4"/>
  <c r="O12" i="4"/>
  <c r="Q238" i="4"/>
  <c r="O238" i="4"/>
  <c r="Q261" i="4"/>
  <c r="O261" i="4"/>
  <c r="P261" i="4" s="1"/>
  <c r="O227" i="4"/>
  <c r="Q227" i="4"/>
  <c r="O78" i="4"/>
  <c r="P78" i="4" s="1"/>
  <c r="Q78" i="4"/>
  <c r="Q393" i="4"/>
  <c r="O393" i="4"/>
  <c r="P393" i="4" s="1"/>
  <c r="Q397" i="4"/>
  <c r="O397" i="4"/>
  <c r="Q236" i="4"/>
  <c r="O236" i="4"/>
  <c r="O14" i="4"/>
  <c r="Q14" i="4"/>
  <c r="Q478" i="4"/>
  <c r="O478" i="4"/>
  <c r="Q168" i="4"/>
  <c r="O168" i="4"/>
  <c r="Q361" i="4"/>
  <c r="O361" i="4"/>
  <c r="Q443" i="4"/>
  <c r="O443" i="4"/>
  <c r="P443" i="4" s="1"/>
  <c r="Q206" i="4"/>
  <c r="O206" i="4"/>
  <c r="P206" i="4" s="1"/>
  <c r="Q205" i="4"/>
  <c r="O205" i="4"/>
  <c r="Q175" i="4"/>
  <c r="O175" i="4"/>
  <c r="Q41" i="4"/>
  <c r="O41" i="4"/>
  <c r="Q352" i="4"/>
  <c r="O352" i="4"/>
  <c r="Q501" i="4"/>
  <c r="O501" i="4"/>
  <c r="P501" i="4" s="1"/>
  <c r="Q140" i="4"/>
  <c r="O140" i="4"/>
  <c r="Q404" i="4"/>
  <c r="O404" i="4"/>
  <c r="P404" i="4" s="1"/>
  <c r="Q180" i="4"/>
  <c r="O180" i="4"/>
  <c r="Q39" i="4"/>
  <c r="O39" i="4"/>
  <c r="P39" i="4" s="1"/>
  <c r="P121" i="4"/>
  <c r="X121" i="4" s="1"/>
  <c r="Q210" i="21"/>
  <c r="R210" i="21" s="1"/>
  <c r="S210" i="21"/>
  <c r="T210" i="21" s="1"/>
  <c r="W210" i="21"/>
  <c r="X210" i="21" s="1"/>
  <c r="O50" i="21"/>
  <c r="P50" i="21" s="1"/>
  <c r="S50" i="21"/>
  <c r="T50" i="21" s="1"/>
  <c r="S464" i="21"/>
  <c r="T464" i="21" s="1"/>
  <c r="Q464" i="21"/>
  <c r="R464" i="21" s="1"/>
  <c r="N464" i="21"/>
  <c r="W464" i="21"/>
  <c r="X464" i="21" s="1"/>
  <c r="L464" i="21"/>
  <c r="M464" i="21" s="1"/>
  <c r="O43" i="21"/>
  <c r="P43" i="21" s="1"/>
  <c r="W43" i="21"/>
  <c r="X43" i="21" s="1"/>
  <c r="Q443" i="21"/>
  <c r="R443" i="21" s="1"/>
  <c r="W443" i="21"/>
  <c r="X443" i="21" s="1"/>
  <c r="O443" i="21"/>
  <c r="P443" i="21" s="1"/>
  <c r="O78" i="21"/>
  <c r="P78" i="21" s="1"/>
  <c r="N78" i="21"/>
  <c r="U78" i="21"/>
  <c r="V78" i="21" s="1"/>
  <c r="S78" i="21"/>
  <c r="T78" i="21" s="1"/>
  <c r="Q504" i="21"/>
  <c r="R504" i="21" s="1"/>
  <c r="N504" i="21"/>
  <c r="O504" i="21"/>
  <c r="P504" i="21" s="1"/>
  <c r="L504" i="21"/>
  <c r="M504" i="21" s="1"/>
  <c r="U504" i="21"/>
  <c r="V504" i="21" s="1"/>
  <c r="S504" i="21"/>
  <c r="T504" i="21" s="1"/>
  <c r="U265" i="21"/>
  <c r="V265" i="21" s="1"/>
  <c r="O229" i="21"/>
  <c r="P229" i="21" s="1"/>
  <c r="O332" i="21"/>
  <c r="P332" i="21" s="1"/>
  <c r="Q462" i="21"/>
  <c r="R462" i="21" s="1"/>
  <c r="U462" i="21"/>
  <c r="V462" i="21" s="1"/>
  <c r="W462" i="21"/>
  <c r="X462" i="21" s="1"/>
  <c r="N462" i="21"/>
  <c r="O53" i="21"/>
  <c r="P53" i="21" s="1"/>
  <c r="S53" i="21"/>
  <c r="T53" i="21" s="1"/>
  <c r="U53" i="21"/>
  <c r="V53" i="21" s="1"/>
  <c r="Q15" i="21"/>
  <c r="R15" i="21" s="1"/>
  <c r="L15" i="21"/>
  <c r="N15" i="21"/>
  <c r="S15" i="21"/>
  <c r="T15" i="21" s="1"/>
  <c r="W15" i="21"/>
  <c r="X15" i="21" s="1"/>
  <c r="U15" i="21"/>
  <c r="V15" i="21" s="1"/>
  <c r="L301" i="21"/>
  <c r="M301" i="21" s="1"/>
  <c r="N301" i="21"/>
  <c r="S301" i="21"/>
  <c r="T301" i="21" s="1"/>
  <c r="W301" i="21"/>
  <c r="X301" i="21" s="1"/>
  <c r="O301" i="21"/>
  <c r="P301" i="21" s="1"/>
  <c r="Q301" i="21"/>
  <c r="R301" i="21" s="1"/>
  <c r="Q297" i="21"/>
  <c r="R297" i="21" s="1"/>
  <c r="N297" i="21"/>
  <c r="S297" i="21"/>
  <c r="T297" i="21" s="1"/>
  <c r="W297" i="21"/>
  <c r="X297" i="21" s="1"/>
  <c r="L297" i="21"/>
  <c r="M297" i="21" s="1"/>
  <c r="U297" i="21"/>
  <c r="V297" i="21" s="1"/>
  <c r="O297" i="21"/>
  <c r="P297" i="21" s="1"/>
  <c r="Q293" i="21"/>
  <c r="R293" i="21" s="1"/>
  <c r="S293" i="21"/>
  <c r="T293" i="21" s="1"/>
  <c r="N293" i="21"/>
  <c r="L293" i="21"/>
  <c r="M293" i="21" s="1"/>
  <c r="U293" i="21"/>
  <c r="V293" i="21" s="1"/>
  <c r="N405" i="21"/>
  <c r="L405" i="21"/>
  <c r="M405" i="21" s="1"/>
  <c r="S405" i="21"/>
  <c r="T405" i="21" s="1"/>
  <c r="U405" i="21"/>
  <c r="V405" i="21" s="1"/>
  <c r="W405" i="21"/>
  <c r="X405" i="21" s="1"/>
  <c r="Q405" i="21"/>
  <c r="R405" i="21" s="1"/>
  <c r="Q364" i="21"/>
  <c r="R364" i="21" s="1"/>
  <c r="W364" i="21"/>
  <c r="X364" i="21" s="1"/>
  <c r="S364" i="21"/>
  <c r="T364" i="21" s="1"/>
  <c r="N364" i="21"/>
  <c r="U364" i="21"/>
  <c r="V364" i="21" s="1"/>
  <c r="Q352" i="21"/>
  <c r="R352" i="21" s="1"/>
  <c r="L352" i="21"/>
  <c r="M352" i="21" s="1"/>
  <c r="O352" i="21"/>
  <c r="P352" i="21" s="1"/>
  <c r="S352" i="21"/>
  <c r="T352" i="21" s="1"/>
  <c r="U352" i="21"/>
  <c r="V352" i="21" s="1"/>
  <c r="S63" i="21"/>
  <c r="T63" i="21" s="1"/>
  <c r="U63" i="21"/>
  <c r="V63" i="21" s="1"/>
  <c r="O63" i="21"/>
  <c r="P63" i="21" s="1"/>
  <c r="W63" i="21"/>
  <c r="X63" i="21" s="1"/>
  <c r="W337" i="21"/>
  <c r="X337" i="21" s="1"/>
  <c r="N337" i="21"/>
  <c r="L337" i="21"/>
  <c r="M337" i="21" s="1"/>
  <c r="S337" i="21"/>
  <c r="T337" i="21" s="1"/>
  <c r="O337" i="21"/>
  <c r="P337" i="21" s="1"/>
  <c r="S30" i="21"/>
  <c r="T30" i="21" s="1"/>
  <c r="L30" i="21"/>
  <c r="U30" i="21"/>
  <c r="V30" i="21" s="1"/>
  <c r="W328" i="21"/>
  <c r="X328" i="21" s="1"/>
  <c r="S328" i="21"/>
  <c r="T328" i="21" s="1"/>
  <c r="O328" i="21"/>
  <c r="P328" i="21" s="1"/>
  <c r="S317" i="21"/>
  <c r="T317" i="21" s="1"/>
  <c r="O317" i="21"/>
  <c r="P317" i="21" s="1"/>
  <c r="L72" i="21"/>
  <c r="M72" i="21" s="1"/>
  <c r="N72" i="21"/>
  <c r="U72" i="21"/>
  <c r="V72" i="21" s="1"/>
  <c r="S72" i="21"/>
  <c r="T72" i="21" s="1"/>
  <c r="Q72" i="21"/>
  <c r="R72" i="21" s="1"/>
  <c r="W72" i="21"/>
  <c r="X72" i="21" s="1"/>
  <c r="L76" i="21"/>
  <c r="N76" i="21"/>
  <c r="O76" i="21"/>
  <c r="P76" i="21" s="1"/>
  <c r="U76" i="21"/>
  <c r="V76" i="21" s="1"/>
  <c r="Q76" i="21"/>
  <c r="R76" i="21" s="1"/>
  <c r="W76" i="21"/>
  <c r="X76" i="21" s="1"/>
  <c r="S422" i="21"/>
  <c r="T422" i="21" s="1"/>
  <c r="W422" i="21"/>
  <c r="X422" i="21" s="1"/>
  <c r="O422" i="21"/>
  <c r="P422" i="21" s="1"/>
  <c r="O114" i="21"/>
  <c r="P114" i="21" s="1"/>
  <c r="W114" i="21"/>
  <c r="X114" i="21" s="1"/>
  <c r="U114" i="21"/>
  <c r="V114" i="21" s="1"/>
  <c r="O4" i="21"/>
  <c r="P4" i="21" s="1"/>
  <c r="U328" i="21"/>
  <c r="V328" i="21" s="1"/>
  <c r="O368" i="21"/>
  <c r="P368" i="21" s="1"/>
  <c r="U50" i="21"/>
  <c r="V50" i="21" s="1"/>
  <c r="W30" i="21"/>
  <c r="X30" i="21" s="1"/>
  <c r="W50" i="21"/>
  <c r="X50" i="21" s="1"/>
  <c r="O464" i="21"/>
  <c r="P464" i="21" s="1"/>
  <c r="L78" i="21"/>
  <c r="M78" i="21" s="1"/>
  <c r="N183" i="21"/>
  <c r="W183" i="21"/>
  <c r="X183" i="21" s="1"/>
  <c r="N68" i="21"/>
  <c r="W68" i="21"/>
  <c r="X68" i="21" s="1"/>
  <c r="N98" i="21"/>
  <c r="Q98" i="21"/>
  <c r="R98" i="21" s="1"/>
  <c r="W98" i="21"/>
  <c r="X98" i="21" s="1"/>
  <c r="N85" i="21"/>
  <c r="U85" i="21"/>
  <c r="V85" i="21" s="1"/>
  <c r="N270" i="21"/>
  <c r="S270" i="21"/>
  <c r="T270" i="21" s="1"/>
  <c r="N16" i="21"/>
  <c r="W16" i="21"/>
  <c r="X16" i="21" s="1"/>
  <c r="O16" i="21"/>
  <c r="P16" i="21" s="1"/>
  <c r="N421" i="21"/>
  <c r="S421" i="21"/>
  <c r="T421" i="21" s="1"/>
  <c r="Q421" i="21"/>
  <c r="R421" i="21" s="1"/>
  <c r="W421" i="21"/>
  <c r="X421" i="21" s="1"/>
  <c r="L421" i="21"/>
  <c r="U421" i="21"/>
  <c r="V421" i="21" s="1"/>
  <c r="N130" i="21"/>
  <c r="Q130" i="21"/>
  <c r="R130" i="21" s="1"/>
  <c r="U130" i="21"/>
  <c r="V130" i="21" s="1"/>
  <c r="W130" i="21"/>
  <c r="X130" i="21" s="1"/>
  <c r="L130" i="21"/>
  <c r="M130" i="21" s="1"/>
  <c r="S130" i="21"/>
  <c r="T130" i="21" s="1"/>
  <c r="W184" i="21"/>
  <c r="X184" i="21" s="1"/>
  <c r="S184" i="21"/>
  <c r="T184" i="21" s="1"/>
  <c r="U184" i="21"/>
  <c r="V184" i="21" s="1"/>
  <c r="S149" i="21"/>
  <c r="T149" i="21" s="1"/>
  <c r="W149" i="21"/>
  <c r="X149" i="21" s="1"/>
  <c r="O149" i="21"/>
  <c r="P149" i="21" s="1"/>
  <c r="L121" i="21"/>
  <c r="M121" i="21" s="1"/>
  <c r="N121" i="21"/>
  <c r="U121" i="21"/>
  <c r="V121" i="21" s="1"/>
  <c r="O121" i="21"/>
  <c r="P121" i="21" s="1"/>
  <c r="S121" i="21"/>
  <c r="T121" i="21" s="1"/>
  <c r="W121" i="21"/>
  <c r="X121" i="21" s="1"/>
  <c r="U77" i="21"/>
  <c r="V77" i="21" s="1"/>
  <c r="N77" i="21"/>
  <c r="Q77" i="21"/>
  <c r="R77" i="21" s="1"/>
  <c r="S77" i="21"/>
  <c r="T77" i="21" s="1"/>
  <c r="W77" i="21"/>
  <c r="X77" i="21" s="1"/>
  <c r="N453" i="21"/>
  <c r="S453" i="21"/>
  <c r="T453" i="21" s="1"/>
  <c r="U453" i="21"/>
  <c r="V453" i="21" s="1"/>
  <c r="W453" i="21"/>
  <c r="X453" i="21" s="1"/>
  <c r="Q453" i="21"/>
  <c r="R453" i="21" s="1"/>
  <c r="Q286" i="21"/>
  <c r="R286" i="21" s="1"/>
  <c r="N286" i="21"/>
  <c r="S286" i="21"/>
  <c r="T286" i="21" s="1"/>
  <c r="U286" i="21"/>
  <c r="V286" i="21" s="1"/>
  <c r="W286" i="21"/>
  <c r="X286" i="21" s="1"/>
  <c r="Q55" i="21"/>
  <c r="R55" i="21" s="1"/>
  <c r="N55" i="21"/>
  <c r="L55" i="21"/>
  <c r="M55" i="21" s="1"/>
  <c r="U55" i="21"/>
  <c r="V55" i="21" s="1"/>
  <c r="S55" i="21"/>
  <c r="T55" i="21" s="1"/>
  <c r="O55" i="21"/>
  <c r="P55" i="21" s="1"/>
  <c r="O283" i="21"/>
  <c r="P283" i="21" s="1"/>
  <c r="S283" i="21"/>
  <c r="T283" i="21" s="1"/>
  <c r="Q166" i="21"/>
  <c r="R166" i="21" s="1"/>
  <c r="N166" i="21"/>
  <c r="W166" i="21"/>
  <c r="X166" i="21" s="1"/>
  <c r="S166" i="21"/>
  <c r="T166" i="21" s="1"/>
  <c r="L166" i="21"/>
  <c r="M166" i="21" s="1"/>
  <c r="N497" i="21"/>
  <c r="W497" i="21"/>
  <c r="X497" i="21" s="1"/>
  <c r="S497" i="21"/>
  <c r="T497" i="21" s="1"/>
  <c r="Q497" i="21"/>
  <c r="R497" i="21" s="1"/>
  <c r="O497" i="21"/>
  <c r="P497" i="21" s="1"/>
  <c r="N156" i="21"/>
  <c r="L156" i="21"/>
  <c r="M156" i="21" s="1"/>
  <c r="O156" i="21"/>
  <c r="P156" i="21" s="1"/>
  <c r="S156" i="21"/>
  <c r="T156" i="21" s="1"/>
  <c r="N122" i="21"/>
  <c r="Q122" i="21"/>
  <c r="R122" i="21" s="1"/>
  <c r="L200" i="21"/>
  <c r="M200" i="21" s="1"/>
  <c r="N200" i="21"/>
  <c r="N209" i="21"/>
  <c r="L209" i="21"/>
  <c r="M209" i="21" s="1"/>
  <c r="L370" i="21"/>
  <c r="M370" i="21" s="1"/>
  <c r="N370" i="21"/>
  <c r="L39" i="21"/>
  <c r="M39" i="21" s="1"/>
  <c r="Q39" i="21"/>
  <c r="R39" i="21" s="1"/>
  <c r="Q355" i="21"/>
  <c r="R355" i="21" s="1"/>
  <c r="N355" i="21"/>
  <c r="O82" i="21"/>
  <c r="P82" i="21" s="1"/>
  <c r="U200" i="21"/>
  <c r="V200" i="21" s="1"/>
  <c r="W370" i="21"/>
  <c r="X370" i="21" s="1"/>
  <c r="W39" i="21"/>
  <c r="X39" i="21" s="1"/>
  <c r="S241" i="21"/>
  <c r="T241" i="21" s="1"/>
  <c r="O355" i="21"/>
  <c r="P355" i="21" s="1"/>
  <c r="U300" i="21"/>
  <c r="V300" i="21" s="1"/>
  <c r="O386" i="21"/>
  <c r="P386" i="21" s="1"/>
  <c r="U370" i="21"/>
  <c r="V370" i="21" s="1"/>
  <c r="N300" i="21"/>
  <c r="Q200" i="21"/>
  <c r="R200" i="21" s="1"/>
  <c r="L122" i="21"/>
  <c r="M122" i="21" s="1"/>
  <c r="L355" i="21"/>
  <c r="M355" i="21" s="1"/>
  <c r="Q360" i="21"/>
  <c r="R360" i="21" s="1"/>
  <c r="N360" i="21"/>
  <c r="L169" i="21"/>
  <c r="M169" i="21" s="1"/>
  <c r="U169" i="21"/>
  <c r="V169" i="21" s="1"/>
  <c r="Q169" i="21"/>
  <c r="R169" i="21" s="1"/>
  <c r="Q245" i="21"/>
  <c r="R245" i="21" s="1"/>
  <c r="N245" i="21"/>
  <c r="L245" i="21"/>
  <c r="M245" i="21" s="1"/>
  <c r="Q163" i="21"/>
  <c r="R163" i="21" s="1"/>
  <c r="S163" i="21"/>
  <c r="T163" i="21" s="1"/>
  <c r="L417" i="21"/>
  <c r="M417" i="21" s="1"/>
  <c r="N417" i="21"/>
  <c r="O200" i="21"/>
  <c r="P200" i="21" s="1"/>
  <c r="S39" i="21"/>
  <c r="T39" i="21" s="1"/>
  <c r="U340" i="21"/>
  <c r="V340" i="21" s="1"/>
  <c r="S355" i="21"/>
  <c r="T355" i="21" s="1"/>
  <c r="O209" i="21"/>
  <c r="P209" i="21" s="1"/>
  <c r="U209" i="21"/>
  <c r="V209" i="21" s="1"/>
  <c r="O111" i="21"/>
  <c r="P111" i="21" s="1"/>
  <c r="O434" i="21"/>
  <c r="P434" i="21" s="1"/>
  <c r="S224" i="21"/>
  <c r="T224" i="21" s="1"/>
  <c r="U355" i="21"/>
  <c r="V355" i="21" s="1"/>
  <c r="Q300" i="21"/>
  <c r="R300" i="21" s="1"/>
  <c r="N340" i="21"/>
  <c r="Q209" i="21"/>
  <c r="R209" i="21" s="1"/>
  <c r="L2" i="21"/>
  <c r="M2" i="21" s="1"/>
  <c r="Q2" i="21"/>
  <c r="R2" i="21" s="1"/>
  <c r="Q17" i="21"/>
  <c r="R17" i="21" s="1"/>
  <c r="L17" i="21"/>
  <c r="M17" i="21" s="1"/>
  <c r="Q460" i="21"/>
  <c r="R460" i="21" s="1"/>
  <c r="L460" i="21"/>
  <c r="M460" i="21" s="1"/>
  <c r="Q96" i="21"/>
  <c r="R96" i="21" s="1"/>
  <c r="L96" i="21"/>
  <c r="M96" i="21" s="1"/>
  <c r="L463" i="21"/>
  <c r="M463" i="21" s="1"/>
  <c r="Q463" i="21"/>
  <c r="R463" i="21" s="1"/>
  <c r="Q248" i="21"/>
  <c r="R248" i="21" s="1"/>
  <c r="L248" i="21"/>
  <c r="M248" i="21" s="1"/>
  <c r="N195" i="21"/>
  <c r="Q195" i="21"/>
  <c r="R195" i="21" s="1"/>
  <c r="L195" i="21"/>
  <c r="N482" i="21"/>
  <c r="O482" i="21"/>
  <c r="P482" i="21" s="1"/>
  <c r="L482" i="21"/>
  <c r="M482" i="21" s="1"/>
  <c r="S482" i="21"/>
  <c r="T482" i="21" s="1"/>
  <c r="N191" i="21"/>
  <c r="L191" i="21"/>
  <c r="M191" i="21" s="1"/>
  <c r="O191" i="21"/>
  <c r="P191" i="21" s="1"/>
  <c r="U281" i="21"/>
  <c r="V281" i="21" s="1"/>
  <c r="Q281" i="21"/>
  <c r="R281" i="21" s="1"/>
  <c r="N281" i="21"/>
  <c r="L309" i="21"/>
  <c r="M309" i="21" s="1"/>
  <c r="O309" i="21"/>
  <c r="P309" i="21" s="1"/>
  <c r="W309" i="21"/>
  <c r="X309" i="21" s="1"/>
  <c r="L157" i="21"/>
  <c r="M157" i="21" s="1"/>
  <c r="N157" i="21"/>
  <c r="O157" i="21"/>
  <c r="P157" i="21" s="1"/>
  <c r="U157" i="21"/>
  <c r="V157" i="21" s="1"/>
  <c r="S399" i="21"/>
  <c r="T399" i="21" s="1"/>
  <c r="Q399" i="21"/>
  <c r="R399" i="21" s="1"/>
  <c r="N399" i="21"/>
  <c r="U266" i="21"/>
  <c r="V266" i="21" s="1"/>
  <c r="Q266" i="21"/>
  <c r="R266" i="21" s="1"/>
  <c r="N266" i="21"/>
  <c r="N407" i="21"/>
  <c r="L407" i="21"/>
  <c r="M407" i="21" s="1"/>
  <c r="W407" i="21"/>
  <c r="X407" i="21" s="1"/>
  <c r="N138" i="21"/>
  <c r="S138" i="21"/>
  <c r="T138" i="21" s="1"/>
  <c r="O138" i="21"/>
  <c r="P138" i="21" s="1"/>
  <c r="L138" i="21"/>
  <c r="M138" i="21" s="1"/>
  <c r="L423" i="21"/>
  <c r="Q423" i="21"/>
  <c r="R423" i="21" s="1"/>
  <c r="N339" i="21"/>
  <c r="W339" i="21"/>
  <c r="X339" i="21" s="1"/>
  <c r="L339" i="21"/>
  <c r="S339" i="21"/>
  <c r="T339" i="21" s="1"/>
  <c r="Q108" i="21"/>
  <c r="R108" i="21" s="1"/>
  <c r="U108" i="21"/>
  <c r="V108" i="21" s="1"/>
  <c r="L388" i="21"/>
  <c r="M388" i="21" s="1"/>
  <c r="U388" i="21"/>
  <c r="V388" i="21" s="1"/>
  <c r="L28" i="21"/>
  <c r="N28" i="21"/>
  <c r="Q433" i="21"/>
  <c r="R433" i="21" s="1"/>
  <c r="S433" i="21"/>
  <c r="T433" i="21" s="1"/>
  <c r="O433" i="21"/>
  <c r="P433" i="21" s="1"/>
  <c r="N433" i="21"/>
  <c r="L433" i="21"/>
  <c r="M433" i="21" s="1"/>
  <c r="W433" i="21"/>
  <c r="X433" i="21" s="1"/>
  <c r="W252" i="21"/>
  <c r="X252" i="21" s="1"/>
  <c r="N252" i="21"/>
  <c r="Q252" i="21"/>
  <c r="R252" i="21" s="1"/>
  <c r="W144" i="21"/>
  <c r="X144" i="21" s="1"/>
  <c r="O144" i="21"/>
  <c r="P144" i="21" s="1"/>
  <c r="S144" i="21"/>
  <c r="T144" i="21" s="1"/>
  <c r="U144" i="21"/>
  <c r="V144" i="21" s="1"/>
  <c r="Q144" i="21"/>
  <c r="R144" i="21" s="1"/>
  <c r="N144" i="21"/>
  <c r="U140" i="21"/>
  <c r="V140" i="21" s="1"/>
  <c r="W140" i="21"/>
  <c r="X140" i="21" s="1"/>
  <c r="O140" i="21"/>
  <c r="P140" i="21" s="1"/>
  <c r="Q140" i="21"/>
  <c r="R140" i="21" s="1"/>
  <c r="L140" i="21"/>
  <c r="M140" i="21" s="1"/>
  <c r="S159" i="21"/>
  <c r="T159" i="21" s="1"/>
  <c r="W159" i="21"/>
  <c r="X159" i="21" s="1"/>
  <c r="Q159" i="21"/>
  <c r="R159" i="21" s="1"/>
  <c r="N159" i="21"/>
  <c r="N371" i="21"/>
  <c r="W371" i="21"/>
  <c r="X371" i="21" s="1"/>
  <c r="L371" i="21"/>
  <c r="M371" i="21" s="1"/>
  <c r="L436" i="21"/>
  <c r="M436" i="21" s="1"/>
  <c r="O436" i="21"/>
  <c r="P436" i="21" s="1"/>
  <c r="Q436" i="21"/>
  <c r="R436" i="21" s="1"/>
  <c r="S436" i="21"/>
  <c r="T436" i="21" s="1"/>
  <c r="Q189" i="21"/>
  <c r="R189" i="21" s="1"/>
  <c r="L189" i="21"/>
  <c r="M189" i="21" s="1"/>
  <c r="O189" i="21"/>
  <c r="P189" i="21" s="1"/>
  <c r="N189" i="21"/>
  <c r="O406" i="21"/>
  <c r="P406" i="21" s="1"/>
  <c r="Q406" i="21"/>
  <c r="R406" i="21" s="1"/>
  <c r="W406" i="21"/>
  <c r="X406" i="21" s="1"/>
  <c r="N406" i="21"/>
  <c r="U406" i="21"/>
  <c r="V406" i="21" s="1"/>
  <c r="L112" i="21"/>
  <c r="M112" i="21" s="1"/>
  <c r="S112" i="21"/>
  <c r="T112" i="21" s="1"/>
  <c r="W112" i="21"/>
  <c r="X112" i="21" s="1"/>
  <c r="Q112" i="21"/>
  <c r="R112" i="21" s="1"/>
  <c r="L274" i="21"/>
  <c r="S274" i="21"/>
  <c r="T274" i="21" s="1"/>
  <c r="W274" i="21"/>
  <c r="X274" i="21" s="1"/>
  <c r="Q274" i="21"/>
  <c r="R274" i="21" s="1"/>
  <c r="O67" i="21"/>
  <c r="P67" i="21" s="1"/>
  <c r="Q67" i="21"/>
  <c r="R67" i="21" s="1"/>
  <c r="N67" i="21"/>
  <c r="L67" i="21"/>
  <c r="M67" i="21" s="1"/>
  <c r="W67" i="21"/>
  <c r="X67" i="21" s="1"/>
  <c r="U79" i="21"/>
  <c r="V79" i="21" s="1"/>
  <c r="Q79" i="21"/>
  <c r="R79" i="21" s="1"/>
  <c r="L79" i="21"/>
  <c r="M79" i="21" s="1"/>
  <c r="N79" i="21"/>
  <c r="S79" i="21"/>
  <c r="T79" i="21" s="1"/>
  <c r="S147" i="21"/>
  <c r="T147" i="21" s="1"/>
  <c r="Q147" i="21"/>
  <c r="R147" i="21" s="1"/>
  <c r="L147" i="21"/>
  <c r="M147" i="21" s="1"/>
  <c r="N147" i="21"/>
  <c r="Q359" i="21"/>
  <c r="R359" i="21" s="1"/>
  <c r="L359" i="21"/>
  <c r="M359" i="21" s="1"/>
  <c r="N359" i="21"/>
  <c r="Q229" i="21"/>
  <c r="R229" i="21" s="1"/>
  <c r="S229" i="21"/>
  <c r="T229" i="21" s="1"/>
  <c r="U29" i="21"/>
  <c r="V29" i="21" s="1"/>
  <c r="Q29" i="21"/>
  <c r="R29" i="21" s="1"/>
  <c r="N29" i="21"/>
  <c r="L29" i="21"/>
  <c r="M29" i="21" s="1"/>
  <c r="L75" i="21"/>
  <c r="M75" i="21" s="1"/>
  <c r="O75" i="21"/>
  <c r="P75" i="21" s="1"/>
  <c r="U75" i="21"/>
  <c r="V75" i="21" s="1"/>
  <c r="N75" i="21"/>
  <c r="N450" i="21"/>
  <c r="W450" i="21"/>
  <c r="X450" i="21" s="1"/>
  <c r="L450" i="21"/>
  <c r="M450" i="21" s="1"/>
  <c r="Q187" i="21"/>
  <c r="R187" i="21" s="1"/>
  <c r="U187" i="21"/>
  <c r="V187" i="21" s="1"/>
  <c r="N187" i="21"/>
  <c r="L187" i="21"/>
  <c r="M187" i="21" s="1"/>
  <c r="W502" i="21"/>
  <c r="X502" i="21" s="1"/>
  <c r="O502" i="21"/>
  <c r="P502" i="21" s="1"/>
  <c r="O388" i="21"/>
  <c r="P388" i="21" s="1"/>
  <c r="S415" i="21"/>
  <c r="T415" i="21" s="1"/>
  <c r="W359" i="21"/>
  <c r="X359" i="21" s="1"/>
  <c r="O28" i="21"/>
  <c r="P28" i="21" s="1"/>
  <c r="S43" i="21"/>
  <c r="T43" i="21" s="1"/>
  <c r="O29" i="21"/>
  <c r="P29" i="21" s="1"/>
  <c r="U56" i="21"/>
  <c r="V56" i="21" s="1"/>
  <c r="S309" i="21"/>
  <c r="T309" i="21" s="1"/>
  <c r="S249" i="21"/>
  <c r="T249" i="21" s="1"/>
  <c r="O450" i="21"/>
  <c r="P450" i="21" s="1"/>
  <c r="U252" i="21"/>
  <c r="V252" i="21" s="1"/>
  <c r="U399" i="21"/>
  <c r="V399" i="21" s="1"/>
  <c r="O159" i="21"/>
  <c r="P159" i="21" s="1"/>
  <c r="S407" i="21"/>
  <c r="T407" i="21" s="1"/>
  <c r="S189" i="21"/>
  <c r="T189" i="21" s="1"/>
  <c r="O371" i="21"/>
  <c r="P371" i="21" s="1"/>
  <c r="O187" i="21"/>
  <c r="P187" i="21" s="1"/>
  <c r="U138" i="21"/>
  <c r="V138" i="21" s="1"/>
  <c r="W108" i="21"/>
  <c r="X108" i="21" s="1"/>
  <c r="U502" i="21"/>
  <c r="V502" i="21" s="1"/>
  <c r="W434" i="21"/>
  <c r="X434" i="21" s="1"/>
  <c r="U423" i="21"/>
  <c r="V423" i="21" s="1"/>
  <c r="O266" i="21"/>
  <c r="P266" i="21" s="1"/>
  <c r="U112" i="21"/>
  <c r="V112" i="21" s="1"/>
  <c r="S371" i="21"/>
  <c r="T371" i="21" s="1"/>
  <c r="U433" i="21"/>
  <c r="V433" i="21" s="1"/>
  <c r="S140" i="21"/>
  <c r="T140" i="21" s="1"/>
  <c r="O79" i="21"/>
  <c r="P79" i="21" s="1"/>
  <c r="S28" i="21"/>
  <c r="T28" i="21" s="1"/>
  <c r="N388" i="21"/>
  <c r="L252" i="21"/>
  <c r="M252" i="21" s="1"/>
  <c r="L159" i="21"/>
  <c r="M159" i="21" s="1"/>
  <c r="Q309" i="21"/>
  <c r="R309" i="21" s="1"/>
  <c r="L266" i="21"/>
  <c r="M266" i="21" s="1"/>
  <c r="Q75" i="21"/>
  <c r="R75" i="21" s="1"/>
  <c r="Q184" i="21"/>
  <c r="R184" i="21" s="1"/>
  <c r="L184" i="21"/>
  <c r="M184" i="21" s="1"/>
  <c r="N184" i="21"/>
  <c r="U350" i="21"/>
  <c r="V350" i="21" s="1"/>
  <c r="Q350" i="21"/>
  <c r="R350" i="21" s="1"/>
  <c r="S350" i="21"/>
  <c r="T350" i="21" s="1"/>
  <c r="L350" i="21"/>
  <c r="M350" i="21" s="1"/>
  <c r="N30" i="21"/>
  <c r="O30" i="21"/>
  <c r="P30" i="21" s="1"/>
  <c r="Q30" i="21"/>
  <c r="R30" i="21" s="1"/>
  <c r="Q461" i="21"/>
  <c r="R461" i="21" s="1"/>
  <c r="L461" i="21"/>
  <c r="M461" i="21" s="1"/>
  <c r="N461" i="21"/>
  <c r="U461" i="21"/>
  <c r="V461" i="21" s="1"/>
  <c r="N328" i="21"/>
  <c r="Q328" i="21"/>
  <c r="R328" i="21" s="1"/>
  <c r="L328" i="21"/>
  <c r="M328" i="21" s="1"/>
  <c r="L324" i="21"/>
  <c r="N324" i="21"/>
  <c r="W324" i="21"/>
  <c r="X324" i="21" s="1"/>
  <c r="S324" i="21"/>
  <c r="T324" i="21" s="1"/>
  <c r="W388" i="21"/>
  <c r="X388" i="21" s="1"/>
  <c r="O359" i="21"/>
  <c r="P359" i="21" s="1"/>
  <c r="U28" i="21"/>
  <c r="V28" i="21" s="1"/>
  <c r="W4" i="21"/>
  <c r="X4" i="21" s="1"/>
  <c r="U229" i="21"/>
  <c r="V229" i="21" s="1"/>
  <c r="W29" i="21"/>
  <c r="X29" i="21" s="1"/>
  <c r="W79" i="21"/>
  <c r="X79" i="21" s="1"/>
  <c r="S461" i="21"/>
  <c r="T461" i="21" s="1"/>
  <c r="U147" i="21"/>
  <c r="V147" i="21" s="1"/>
  <c r="O241" i="21"/>
  <c r="P241" i="21" s="1"/>
  <c r="W75" i="21"/>
  <c r="X75" i="21" s="1"/>
  <c r="W262" i="21"/>
  <c r="X262" i="21" s="1"/>
  <c r="S157" i="21"/>
  <c r="T157" i="21" s="1"/>
  <c r="S450" i="21"/>
  <c r="T450" i="21" s="1"/>
  <c r="W157" i="21"/>
  <c r="X157" i="21" s="1"/>
  <c r="U407" i="21"/>
  <c r="V407" i="21" s="1"/>
  <c r="U339" i="21"/>
  <c r="V339" i="21" s="1"/>
  <c r="O108" i="21"/>
  <c r="P108" i="21" s="1"/>
  <c r="U371" i="21"/>
  <c r="V371" i="21" s="1"/>
  <c r="W489" i="21"/>
  <c r="X489" i="21" s="1"/>
  <c r="S191" i="21"/>
  <c r="T191" i="21" s="1"/>
  <c r="W187" i="21"/>
  <c r="X187" i="21" s="1"/>
  <c r="W138" i="21"/>
  <c r="X138" i="21" s="1"/>
  <c r="W436" i="21"/>
  <c r="X436" i="21" s="1"/>
  <c r="S502" i="21"/>
  <c r="T502" i="21" s="1"/>
  <c r="S266" i="21"/>
  <c r="T266" i="21" s="1"/>
  <c r="O112" i="21"/>
  <c r="P112" i="21" s="1"/>
  <c r="S406" i="21"/>
  <c r="T406" i="21" s="1"/>
  <c r="W423" i="21"/>
  <c r="X423" i="21" s="1"/>
  <c r="S281" i="21"/>
  <c r="T281" i="21" s="1"/>
  <c r="U309" i="21"/>
  <c r="V309" i="21" s="1"/>
  <c r="L399" i="21"/>
  <c r="M399" i="21" s="1"/>
  <c r="N140" i="21"/>
  <c r="Q191" i="21"/>
  <c r="R191" i="21" s="1"/>
  <c r="N229" i="21"/>
  <c r="N274" i="21"/>
  <c r="Q28" i="21"/>
  <c r="R28" i="21" s="1"/>
  <c r="N350" i="21"/>
  <c r="N423" i="21"/>
  <c r="Q33" i="21"/>
  <c r="R33" i="21" s="1"/>
  <c r="L33" i="21"/>
  <c r="W33" i="21"/>
  <c r="X33" i="21" s="1"/>
  <c r="O33" i="21"/>
  <c r="P33" i="21" s="1"/>
  <c r="N33" i="21"/>
  <c r="O269" i="21"/>
  <c r="P269" i="21" s="1"/>
  <c r="S269" i="21"/>
  <c r="T269" i="21" s="1"/>
  <c r="N207" i="21"/>
  <c r="U207" i="21"/>
  <c r="V207" i="21" s="1"/>
  <c r="S207" i="21"/>
  <c r="T207" i="21" s="1"/>
  <c r="Q207" i="21"/>
  <c r="R207" i="21" s="1"/>
  <c r="L207" i="21"/>
  <c r="M207" i="21" s="1"/>
  <c r="S29" i="21"/>
  <c r="T29" i="21" s="1"/>
  <c r="W56" i="21"/>
  <c r="X56" i="21" s="1"/>
  <c r="O461" i="21"/>
  <c r="P461" i="21" s="1"/>
  <c r="O147" i="21"/>
  <c r="P147" i="21" s="1"/>
  <c r="W241" i="21"/>
  <c r="X241" i="21" s="1"/>
  <c r="S75" i="21"/>
  <c r="T75" i="21" s="1"/>
  <c r="O262" i="21"/>
  <c r="P262" i="21" s="1"/>
  <c r="O22" i="21"/>
  <c r="P22" i="21" s="1"/>
  <c r="O252" i="21"/>
  <c r="P252" i="21" s="1"/>
  <c r="U159" i="21"/>
  <c r="V159" i="21" s="1"/>
  <c r="W482" i="21"/>
  <c r="X482" i="21" s="1"/>
  <c r="O399" i="21"/>
  <c r="P399" i="21" s="1"/>
  <c r="O339" i="21"/>
  <c r="P339" i="21" s="1"/>
  <c r="O280" i="21"/>
  <c r="P280" i="21" s="1"/>
  <c r="O281" i="21"/>
  <c r="P281" i="21" s="1"/>
  <c r="U191" i="21"/>
  <c r="V191" i="21" s="1"/>
  <c r="U436" i="21"/>
  <c r="V436" i="21" s="1"/>
  <c r="S108" i="21"/>
  <c r="T108" i="21" s="1"/>
  <c r="U274" i="21"/>
  <c r="V274" i="21" s="1"/>
  <c r="U4" i="21"/>
  <c r="V4" i="21" s="1"/>
  <c r="W22" i="21"/>
  <c r="X22" i="21" s="1"/>
  <c r="U482" i="21"/>
  <c r="V482" i="21" s="1"/>
  <c r="Q482" i="21"/>
  <c r="R482" i="21" s="1"/>
  <c r="L281" i="21"/>
  <c r="M281" i="21" s="1"/>
  <c r="U189" i="21"/>
  <c r="V189" i="21" s="1"/>
  <c r="Q324" i="21"/>
  <c r="R324" i="21" s="1"/>
  <c r="Q371" i="21"/>
  <c r="R371" i="21" s="1"/>
  <c r="Q339" i="21"/>
  <c r="R339" i="21" s="1"/>
  <c r="L406" i="21"/>
  <c r="M406" i="21" s="1"/>
  <c r="N309" i="21"/>
  <c r="Q388" i="21"/>
  <c r="R388" i="21" s="1"/>
  <c r="Q157" i="21"/>
  <c r="R157" i="21" s="1"/>
  <c r="L229" i="21"/>
  <c r="N436" i="21"/>
  <c r="N503" i="21"/>
  <c r="Q503" i="21"/>
  <c r="R503" i="21" s="1"/>
  <c r="U503" i="21"/>
  <c r="V503" i="21" s="1"/>
  <c r="L382" i="21"/>
  <c r="M382" i="21" s="1"/>
  <c r="N382" i="21"/>
  <c r="O382" i="21"/>
  <c r="P382" i="21" s="1"/>
  <c r="W382" i="21"/>
  <c r="X382" i="21" s="1"/>
  <c r="L158" i="21"/>
  <c r="M158" i="21" s="1"/>
  <c r="O158" i="21"/>
  <c r="P158" i="21" s="1"/>
  <c r="N96" i="21"/>
  <c r="L462" i="21"/>
  <c r="M462" i="21" s="1"/>
  <c r="L210" i="21"/>
  <c r="M210" i="21" s="1"/>
  <c r="U464" i="21"/>
  <c r="V464" i="21" s="1"/>
  <c r="Q156" i="21"/>
  <c r="R156" i="21" s="1"/>
  <c r="N210" i="21"/>
  <c r="N224" i="21"/>
  <c r="N163" i="21"/>
  <c r="Q337" i="21"/>
  <c r="R337" i="21" s="1"/>
  <c r="L443" i="21"/>
  <c r="M443" i="21" s="1"/>
  <c r="L453" i="21"/>
  <c r="Q78" i="21"/>
  <c r="R78" i="21" s="1"/>
  <c r="L364" i="21"/>
  <c r="M364" i="21" s="1"/>
  <c r="W426" i="21"/>
  <c r="X426" i="21" s="1"/>
  <c r="O166" i="21"/>
  <c r="P166" i="21" s="1"/>
  <c r="O210" i="21"/>
  <c r="P210" i="21" s="1"/>
  <c r="O251" i="21"/>
  <c r="P251" i="21" s="1"/>
  <c r="U224" i="21"/>
  <c r="V224" i="21" s="1"/>
  <c r="O405" i="21"/>
  <c r="P405" i="21" s="1"/>
  <c r="S462" i="21"/>
  <c r="T462" i="21" s="1"/>
  <c r="U443" i="21"/>
  <c r="V443" i="21" s="1"/>
  <c r="S96" i="21"/>
  <c r="T96" i="21" s="1"/>
  <c r="U497" i="21"/>
  <c r="V497" i="21" s="1"/>
  <c r="U337" i="21"/>
  <c r="V337" i="21" s="1"/>
  <c r="S111" i="21"/>
  <c r="T111" i="21" s="1"/>
  <c r="O426" i="21"/>
  <c r="P426" i="21" s="1"/>
  <c r="N352" i="21"/>
  <c r="N169" i="21"/>
  <c r="N39" i="21"/>
  <c r="K252" i="4"/>
  <c r="N252" i="4" s="1"/>
  <c r="V252" i="4" s="1"/>
  <c r="K441" i="4"/>
  <c r="N441" i="4" s="1"/>
  <c r="V441" i="4" s="1"/>
  <c r="AD441" i="4" s="1"/>
  <c r="K419" i="4"/>
  <c r="K382" i="4"/>
  <c r="K457" i="4"/>
  <c r="K436" i="4"/>
  <c r="K426" i="4"/>
  <c r="K179" i="4"/>
  <c r="N179" i="4" s="1"/>
  <c r="K360" i="4"/>
  <c r="K155" i="4"/>
  <c r="N155" i="4" s="1"/>
  <c r="V155" i="4" s="1"/>
  <c r="AD155" i="4" s="1"/>
  <c r="K214" i="4"/>
  <c r="N214" i="4" s="1"/>
  <c r="V214" i="4" s="1"/>
  <c r="AD214" i="4" s="1"/>
  <c r="K22" i="4"/>
  <c r="K74" i="4"/>
  <c r="N74" i="4" s="1"/>
  <c r="V74" i="4" s="1"/>
  <c r="AD74" i="4" s="1"/>
  <c r="K450" i="4"/>
  <c r="K124" i="4"/>
  <c r="N124" i="4" s="1"/>
  <c r="V124" i="4" s="1"/>
  <c r="AD124" i="4" s="1"/>
  <c r="K479" i="4"/>
  <c r="N479" i="4" s="1"/>
  <c r="K452" i="4"/>
  <c r="K375" i="4"/>
  <c r="N375" i="4" s="1"/>
  <c r="V375" i="4" s="1"/>
  <c r="K62" i="4"/>
  <c r="K234" i="4"/>
  <c r="V234" i="4" s="1"/>
  <c r="K460" i="4"/>
  <c r="K437" i="4"/>
  <c r="K438" i="4"/>
  <c r="N438" i="4" s="1"/>
  <c r="V438" i="4" s="1"/>
  <c r="AD438" i="4" s="1"/>
  <c r="K120" i="4"/>
  <c r="K376" i="4"/>
  <c r="K468" i="4"/>
  <c r="N468" i="4" s="1"/>
  <c r="V468" i="4" s="1"/>
  <c r="AD468" i="4" s="1"/>
  <c r="K111" i="4"/>
  <c r="N111" i="4" s="1"/>
  <c r="V111" i="4" s="1"/>
  <c r="AD111" i="4" s="1"/>
  <c r="K274" i="4"/>
  <c r="K493" i="4"/>
  <c r="K57" i="4"/>
  <c r="N57" i="4" s="1"/>
  <c r="K99" i="4"/>
  <c r="N99" i="4" s="1"/>
  <c r="V99" i="4" s="1"/>
  <c r="AD99" i="4" s="1"/>
  <c r="K385" i="4"/>
  <c r="K253" i="4"/>
  <c r="K225" i="4"/>
  <c r="K506" i="4"/>
  <c r="N506" i="4" s="1"/>
  <c r="V506" i="4" s="1"/>
  <c r="AD506" i="4" s="1"/>
  <c r="K67" i="4"/>
  <c r="K281" i="4"/>
  <c r="K431" i="4"/>
  <c r="N431" i="4" s="1"/>
  <c r="V431" i="4" s="1"/>
  <c r="AD431" i="4" s="1"/>
  <c r="K188" i="4"/>
  <c r="V188" i="4" s="1"/>
  <c r="AD188" i="4" s="1"/>
  <c r="K449" i="4"/>
  <c r="K348" i="4"/>
  <c r="K34" i="4"/>
  <c r="K63" i="4"/>
  <c r="K260" i="4"/>
  <c r="K365" i="4"/>
  <c r="K339" i="4"/>
  <c r="K345" i="4"/>
  <c r="K203" i="4"/>
  <c r="K498" i="4"/>
  <c r="K355" i="4"/>
  <c r="N355" i="4" s="1"/>
  <c r="V355" i="4" s="1"/>
  <c r="AD355" i="4" s="1"/>
  <c r="K106" i="4"/>
  <c r="K278" i="4"/>
  <c r="K338" i="4"/>
  <c r="K35" i="4"/>
  <c r="N35" i="4" s="1"/>
  <c r="V35" i="4" s="1"/>
  <c r="AD35" i="4" s="1"/>
  <c r="K257" i="4"/>
  <c r="K330" i="4"/>
  <c r="N330" i="4" s="1"/>
  <c r="V330" i="4" s="1"/>
  <c r="AD330" i="4" s="1"/>
  <c r="K267" i="4"/>
  <c r="N267" i="4" s="1"/>
  <c r="V267" i="4" s="1"/>
  <c r="K259" i="4"/>
  <c r="N259" i="4" s="1"/>
  <c r="K405" i="4"/>
  <c r="N405" i="4" s="1"/>
  <c r="V405" i="4" s="1"/>
  <c r="AD405" i="4" s="1"/>
  <c r="K81" i="4"/>
  <c r="N81" i="4" s="1"/>
  <c r="V81" i="4" s="1"/>
  <c r="K370" i="4"/>
  <c r="K243" i="4"/>
  <c r="N243" i="4" s="1"/>
  <c r="K389" i="4"/>
  <c r="N389" i="4" s="1"/>
  <c r="K407" i="4"/>
  <c r="N407" i="4" s="1"/>
  <c r="K94" i="4"/>
  <c r="N94" i="4" s="1"/>
  <c r="K470" i="4"/>
  <c r="X470" i="4" s="1"/>
  <c r="K114" i="4"/>
  <c r="X114" i="4" s="1"/>
  <c r="K119" i="4"/>
  <c r="T119" i="4" s="1"/>
  <c r="K273" i="4"/>
  <c r="N273" i="4" s="1"/>
  <c r="K150" i="4"/>
  <c r="N150" i="4" s="1"/>
  <c r="K472" i="4"/>
  <c r="N472" i="4" s="1"/>
  <c r="K381" i="4"/>
  <c r="N381" i="4" s="1"/>
  <c r="K76" i="4"/>
  <c r="N76" i="4" s="1"/>
  <c r="V76" i="4" s="1"/>
  <c r="K126" i="4"/>
  <c r="N126" i="4" s="1"/>
  <c r="V126" i="4" s="1"/>
  <c r="K476" i="4"/>
  <c r="K46" i="4"/>
  <c r="N46" i="4" s="1"/>
  <c r="K47" i="4"/>
  <c r="K153" i="4"/>
  <c r="K335" i="4"/>
  <c r="K139" i="4"/>
  <c r="K306" i="4"/>
  <c r="N306" i="4" s="1"/>
  <c r="V306" i="4" s="1"/>
  <c r="K325" i="4"/>
  <c r="N325" i="4" s="1"/>
  <c r="V325" i="4" s="1"/>
  <c r="AD325" i="4" s="1"/>
  <c r="K304" i="4"/>
  <c r="K221" i="4"/>
  <c r="K195" i="4"/>
  <c r="K19" i="4"/>
  <c r="K97" i="4"/>
  <c r="N97" i="4" s="1"/>
  <c r="V97" i="4" s="1"/>
  <c r="K275" i="4"/>
  <c r="N275" i="4" s="1"/>
  <c r="V275" i="4" s="1"/>
  <c r="K53" i="4"/>
  <c r="N53" i="4" s="1"/>
  <c r="V53" i="4" s="1"/>
  <c r="K25" i="4"/>
  <c r="K7" i="4"/>
  <c r="N7" i="4" s="1"/>
  <c r="V7" i="4" s="1"/>
  <c r="AD7" i="4" s="1"/>
  <c r="K230" i="4"/>
  <c r="K86" i="4"/>
  <c r="K467" i="4"/>
  <c r="N467" i="4" s="1"/>
  <c r="V467" i="4" s="1"/>
  <c r="AD467" i="4" s="1"/>
  <c r="K11" i="4"/>
  <c r="N11" i="4" s="1"/>
  <c r="K6" i="4"/>
  <c r="N6" i="4" s="1"/>
  <c r="V6" i="4" s="1"/>
  <c r="K319" i="4"/>
  <c r="K165" i="4"/>
  <c r="N165" i="4" s="1"/>
  <c r="V165" i="4" s="1"/>
  <c r="AD165" i="4" s="1"/>
  <c r="K43" i="4"/>
  <c r="K394" i="4"/>
  <c r="K113" i="4"/>
  <c r="K408" i="4"/>
  <c r="N408" i="4" s="1"/>
  <c r="K186" i="4"/>
  <c r="N186" i="4" s="1"/>
  <c r="K98" i="4"/>
  <c r="K117" i="4"/>
  <c r="K131" i="4"/>
  <c r="N131" i="4" s="1"/>
  <c r="V131" i="4" s="1"/>
  <c r="AD131" i="4" s="1"/>
  <c r="K500" i="4"/>
  <c r="K294" i="4"/>
  <c r="N294" i="4" s="1"/>
  <c r="V294" i="4" s="1"/>
  <c r="AD294" i="4" s="1"/>
  <c r="K447" i="4"/>
  <c r="K356" i="4"/>
  <c r="N356" i="4" s="1"/>
  <c r="V356" i="4" s="1"/>
  <c r="AD356" i="4" s="1"/>
  <c r="K378" i="4"/>
  <c r="K223" i="4"/>
  <c r="K322" i="4"/>
  <c r="N322" i="4" s="1"/>
  <c r="K497" i="4"/>
  <c r="K396" i="4"/>
  <c r="K91" i="4"/>
  <c r="K442" i="4"/>
  <c r="K182" i="4"/>
  <c r="K115" i="4"/>
  <c r="K302" i="4"/>
  <c r="N302" i="4" s="1"/>
  <c r="K122" i="4"/>
  <c r="K293" i="4"/>
  <c r="K75" i="4"/>
  <c r="X75" i="4" s="1"/>
  <c r="K403" i="4"/>
  <c r="N403" i="4" s="1"/>
  <c r="V403" i="4" s="1"/>
  <c r="AD403" i="4" s="1"/>
  <c r="K363" i="4"/>
  <c r="N363" i="4" s="1"/>
  <c r="K474" i="4"/>
  <c r="K127" i="4"/>
  <c r="N127" i="4" s="1"/>
  <c r="K495" i="4"/>
  <c r="K198" i="4"/>
  <c r="K276" i="4"/>
  <c r="K308" i="4"/>
  <c r="N308" i="4" s="1"/>
  <c r="V308" i="4" s="1"/>
  <c r="K380" i="4"/>
  <c r="N380" i="4" s="1"/>
  <c r="V380" i="4" s="1"/>
  <c r="AD380" i="4" s="1"/>
  <c r="K238" i="4"/>
  <c r="K261" i="4"/>
  <c r="K78" i="4"/>
  <c r="K393" i="4"/>
  <c r="N393" i="4" s="1"/>
  <c r="K236" i="4"/>
  <c r="K478" i="4"/>
  <c r="K168" i="4"/>
  <c r="K443" i="4"/>
  <c r="N443" i="4" s="1"/>
  <c r="K206" i="4"/>
  <c r="N206" i="4" s="1"/>
  <c r="V206" i="4" s="1"/>
  <c r="AD206" i="4" s="1"/>
  <c r="P205" i="4"/>
  <c r="K175" i="4"/>
  <c r="K140" i="4"/>
  <c r="N140" i="4" s="1"/>
  <c r="V140" i="4" s="1"/>
  <c r="AD140" i="4" s="1"/>
  <c r="K404" i="4"/>
  <c r="N404" i="4" s="1"/>
  <c r="V404" i="4" s="1"/>
  <c r="K39" i="4"/>
  <c r="N39" i="4" s="1"/>
  <c r="V39" i="4" s="1"/>
  <c r="AD39" i="4" s="1"/>
  <c r="K369" i="4"/>
  <c r="N369" i="4" s="1"/>
  <c r="V369" i="4" s="1"/>
  <c r="AD369" i="4" s="1"/>
  <c r="K283" i="4"/>
  <c r="N283" i="4" s="1"/>
  <c r="K284" i="4"/>
  <c r="N284" i="4" s="1"/>
  <c r="K432" i="4"/>
  <c r="N432" i="4" s="1"/>
  <c r="V432" i="4" s="1"/>
  <c r="AD432" i="4" s="1"/>
  <c r="K237" i="4"/>
  <c r="K201" i="4"/>
  <c r="N201" i="4" s="1"/>
  <c r="V201" i="4" s="1"/>
  <c r="AD201" i="4" s="1"/>
  <c r="K344" i="4"/>
  <c r="N344" i="4" s="1"/>
  <c r="V344" i="4" s="1"/>
  <c r="AD344" i="4" s="1"/>
  <c r="K343" i="4"/>
  <c r="N343" i="4" s="1"/>
  <c r="V343" i="4" s="1"/>
  <c r="AD343" i="4" s="1"/>
  <c r="K59" i="4"/>
  <c r="K24" i="4"/>
  <c r="V24" i="4" s="1"/>
  <c r="K220" i="4"/>
  <c r="K132" i="4"/>
  <c r="P244" i="4"/>
  <c r="K448" i="4"/>
  <c r="N448" i="4" s="1"/>
  <c r="V448" i="4" s="1"/>
  <c r="AD448" i="4" s="1"/>
  <c r="P448" i="4"/>
  <c r="K256" i="4"/>
  <c r="N256" i="4" s="1"/>
  <c r="V256" i="4" s="1"/>
  <c r="AD256" i="4" s="1"/>
  <c r="K254" i="4"/>
  <c r="N254" i="4" s="1"/>
  <c r="V254" i="4" s="1"/>
  <c r="AD254" i="4" s="1"/>
  <c r="K413" i="4"/>
  <c r="K390" i="4"/>
  <c r="N390" i="4" s="1"/>
  <c r="K351" i="4"/>
  <c r="N351" i="4" s="1"/>
  <c r="K148" i="4"/>
  <c r="K102" i="4"/>
  <c r="N102" i="4" s="1"/>
  <c r="V102" i="4" s="1"/>
  <c r="AD102" i="4" s="1"/>
  <c r="P37" i="4"/>
  <c r="K42" i="4"/>
  <c r="N42" i="4" s="1"/>
  <c r="V42" i="4" s="1"/>
  <c r="AD42" i="4" s="1"/>
  <c r="K334" i="4"/>
  <c r="K87" i="4"/>
  <c r="K270" i="4"/>
  <c r="N270" i="4" s="1"/>
  <c r="V270" i="4" s="1"/>
  <c r="AD270" i="4" s="1"/>
  <c r="P317" i="4"/>
  <c r="K458" i="4"/>
  <c r="N458" i="4" s="1"/>
  <c r="V458" i="4" s="1"/>
  <c r="AD458" i="4" s="1"/>
  <c r="K401" i="4"/>
  <c r="N401" i="4" s="1"/>
  <c r="K357" i="4"/>
  <c r="N357" i="4" s="1"/>
  <c r="V357" i="4" s="1"/>
  <c r="AD357" i="4" s="1"/>
  <c r="K379" i="4"/>
  <c r="K200" i="4"/>
  <c r="N200" i="4" s="1"/>
  <c r="V200" i="4" s="1"/>
  <c r="AD200" i="4" s="1"/>
  <c r="K196" i="4"/>
  <c r="K444" i="4"/>
  <c r="K366" i="4"/>
  <c r="N366" i="4" s="1"/>
  <c r="V366" i="4" s="1"/>
  <c r="AD366" i="4" s="1"/>
  <c r="K277" i="4"/>
  <c r="N277" i="4" s="1"/>
  <c r="K217" i="4"/>
  <c r="K399" i="4"/>
  <c r="N399" i="4" s="1"/>
  <c r="V399" i="4" s="1"/>
  <c r="AD399" i="4" s="1"/>
  <c r="K212" i="4"/>
  <c r="N212" i="4" s="1"/>
  <c r="V212" i="4" s="1"/>
  <c r="AD212" i="4" s="1"/>
  <c r="K292" i="4"/>
  <c r="K242" i="4"/>
  <c r="N242" i="4" s="1"/>
  <c r="K388" i="4"/>
  <c r="N388" i="4" s="1"/>
  <c r="V388" i="4" s="1"/>
  <c r="K265" i="4"/>
  <c r="N265" i="4" s="1"/>
  <c r="V265" i="4" s="1"/>
  <c r="AD265" i="4" s="1"/>
  <c r="K241" i="4"/>
  <c r="K372" i="4"/>
  <c r="K285" i="4"/>
  <c r="N285" i="4" s="1"/>
  <c r="K440" i="4"/>
  <c r="N440" i="4" s="1"/>
  <c r="K152" i="4"/>
  <c r="K173" i="4"/>
  <c r="K364" i="4"/>
  <c r="N364" i="4" s="1"/>
  <c r="V364" i="4" s="1"/>
  <c r="AD364" i="4" s="1"/>
  <c r="K465" i="4"/>
  <c r="AB465" i="4" s="1"/>
  <c r="K95" i="4"/>
  <c r="AB95" i="4" s="1"/>
  <c r="K469" i="4"/>
  <c r="N469" i="4" s="1"/>
  <c r="K299" i="4"/>
  <c r="K434" i="4"/>
  <c r="N434" i="4" s="1"/>
  <c r="K96" i="4"/>
  <c r="K249" i="4"/>
  <c r="K144" i="4"/>
  <c r="N144" i="4" s="1"/>
  <c r="K454" i="4"/>
  <c r="AB454" i="4" s="1"/>
  <c r="K477" i="4"/>
  <c r="N477" i="4" s="1"/>
  <c r="V477" i="4" s="1"/>
  <c r="K163" i="4"/>
  <c r="K291" i="4"/>
  <c r="N291" i="4" s="1"/>
  <c r="P427" i="4"/>
  <c r="K464" i="4"/>
  <c r="N464" i="4" s="1"/>
  <c r="K250" i="4"/>
  <c r="K307" i="4"/>
  <c r="N307" i="4" s="1"/>
  <c r="K312" i="4"/>
  <c r="P216" i="4"/>
  <c r="K219" i="4"/>
  <c r="K58" i="4"/>
  <c r="N58" i="4" s="1"/>
  <c r="K64" i="4"/>
  <c r="N64" i="4" s="1"/>
  <c r="V64" i="4" s="1"/>
  <c r="AD64" i="4" s="1"/>
  <c r="K333" i="4"/>
  <c r="N333" i="4" s="1"/>
  <c r="K489" i="4"/>
  <c r="N489" i="4" s="1"/>
  <c r="V489" i="4" s="1"/>
  <c r="AD489" i="4" s="1"/>
  <c r="P52" i="4"/>
  <c r="K23" i="4"/>
  <c r="N23" i="4" s="1"/>
  <c r="V23" i="4" s="1"/>
  <c r="AD23" i="4" s="1"/>
  <c r="K21" i="4"/>
  <c r="K108" i="4"/>
  <c r="K349" i="4"/>
  <c r="N349" i="4" s="1"/>
  <c r="V349" i="4" s="1"/>
  <c r="K90" i="4"/>
  <c r="N90" i="4" s="1"/>
  <c r="V90" i="4" s="1"/>
  <c r="AD90" i="4" s="1"/>
  <c r="K193" i="4"/>
  <c r="N193" i="4" s="1"/>
  <c r="V193" i="4" s="1"/>
  <c r="AD193" i="4" s="1"/>
  <c r="K226" i="4"/>
  <c r="K10" i="4"/>
  <c r="N10" i="4" s="1"/>
  <c r="V10" i="4" s="1"/>
  <c r="AD10" i="4" s="1"/>
  <c r="K316" i="4"/>
  <c r="P315" i="4"/>
  <c r="K362" i="4"/>
  <c r="K29" i="4"/>
  <c r="N29" i="4" s="1"/>
  <c r="V29" i="4" s="1"/>
  <c r="AD29" i="4" s="1"/>
  <c r="K246" i="4"/>
  <c r="N246" i="4" s="1"/>
  <c r="V246" i="4" s="1"/>
  <c r="AD246" i="4" s="1"/>
  <c r="K266" i="4"/>
  <c r="N266" i="4" s="1"/>
  <c r="V266" i="4" s="1"/>
  <c r="AD266" i="4" s="1"/>
  <c r="K112" i="4"/>
  <c r="N112" i="4" s="1"/>
  <c r="V112" i="4" s="1"/>
  <c r="AD112" i="4" s="1"/>
  <c r="K428" i="4"/>
  <c r="AB428" i="4" s="1"/>
  <c r="K288" i="4"/>
  <c r="K110" i="4"/>
  <c r="K245" i="4"/>
  <c r="N245" i="4" s="1"/>
  <c r="K494" i="4"/>
  <c r="N494" i="4" s="1"/>
  <c r="V494" i="4" s="1"/>
  <c r="AD494" i="4" s="1"/>
  <c r="K125" i="4"/>
  <c r="N125" i="4" s="1"/>
  <c r="V125" i="4" s="1"/>
  <c r="AD125" i="4" s="1"/>
  <c r="Q57" i="21"/>
  <c r="R57" i="21" s="1"/>
  <c r="S326" i="21"/>
  <c r="T326" i="21" s="1"/>
  <c r="O326" i="21"/>
  <c r="P326" i="21" s="1"/>
  <c r="W205" i="21"/>
  <c r="X205" i="21" s="1"/>
  <c r="S214" i="21"/>
  <c r="T214" i="21" s="1"/>
  <c r="S2" i="21"/>
  <c r="T2" i="21" s="1"/>
  <c r="W420" i="21"/>
  <c r="X420" i="21" s="1"/>
  <c r="U25" i="21"/>
  <c r="V25" i="21" s="1"/>
  <c r="S101" i="21"/>
  <c r="T101" i="21" s="1"/>
  <c r="S183" i="21"/>
  <c r="T183" i="21" s="1"/>
  <c r="L85" i="21"/>
  <c r="M85" i="21" s="1"/>
  <c r="L270" i="21"/>
  <c r="M270" i="21" s="1"/>
  <c r="Q54" i="21"/>
  <c r="R54" i="21" s="1"/>
  <c r="W2" i="21"/>
  <c r="X2" i="21" s="1"/>
  <c r="O85" i="21"/>
  <c r="P85" i="21" s="1"/>
  <c r="O161" i="21"/>
  <c r="P161" i="21" s="1"/>
  <c r="O392" i="21"/>
  <c r="P392" i="21" s="1"/>
  <c r="O2" i="21"/>
  <c r="P2" i="21" s="1"/>
  <c r="O420" i="21"/>
  <c r="P420" i="21" s="1"/>
  <c r="O421" i="21"/>
  <c r="P421" i="21" s="1"/>
  <c r="W465" i="21"/>
  <c r="X465" i="21" s="1"/>
  <c r="S85" i="21"/>
  <c r="T85" i="21" s="1"/>
  <c r="U136" i="21"/>
  <c r="V136" i="21" s="1"/>
  <c r="W85" i="21"/>
  <c r="X85" i="21" s="1"/>
  <c r="N2" i="21"/>
  <c r="L16" i="21"/>
  <c r="M16" i="21" s="1"/>
  <c r="Q85" i="21"/>
  <c r="R85" i="21" s="1"/>
  <c r="W484" i="21"/>
  <c r="X484" i="21" s="1"/>
  <c r="S203" i="21"/>
  <c r="T203" i="21" s="1"/>
  <c r="Q333" i="21"/>
  <c r="R333" i="21" s="1"/>
  <c r="U65" i="21"/>
  <c r="V65" i="21" s="1"/>
  <c r="U429" i="21"/>
  <c r="V429" i="21" s="1"/>
  <c r="U490" i="21"/>
  <c r="V490" i="21" s="1"/>
  <c r="O243" i="21"/>
  <c r="P243" i="21" s="1"/>
  <c r="S202" i="21"/>
  <c r="T202" i="21" s="1"/>
  <c r="O65" i="21"/>
  <c r="P65" i="21" s="1"/>
  <c r="W333" i="21"/>
  <c r="X333" i="21" s="1"/>
  <c r="L490" i="21"/>
  <c r="M490" i="21" s="1"/>
  <c r="Q253" i="21"/>
  <c r="R253" i="21" s="1"/>
  <c r="O35" i="21"/>
  <c r="P35" i="21" s="1"/>
  <c r="O175" i="21"/>
  <c r="P175" i="21" s="1"/>
  <c r="W467" i="21"/>
  <c r="X467" i="21" s="1"/>
  <c r="W57" i="21"/>
  <c r="X57" i="21" s="1"/>
  <c r="U215" i="21"/>
  <c r="V215" i="21" s="1"/>
  <c r="U214" i="21"/>
  <c r="V214" i="21" s="1"/>
  <c r="U2" i="21"/>
  <c r="V2" i="21" s="1"/>
  <c r="L215" i="21"/>
  <c r="M215" i="21" s="1"/>
  <c r="W178" i="21"/>
  <c r="X178" i="21" s="1"/>
  <c r="U199" i="21"/>
  <c r="V199" i="21" s="1"/>
  <c r="W175" i="21"/>
  <c r="X175" i="21" s="1"/>
  <c r="S65" i="21"/>
  <c r="T65" i="21" s="1"/>
  <c r="O203" i="21"/>
  <c r="P203" i="21" s="1"/>
  <c r="W47" i="21"/>
  <c r="X47" i="21" s="1"/>
  <c r="S390" i="21"/>
  <c r="T390" i="21" s="1"/>
  <c r="W253" i="21"/>
  <c r="X253" i="21" s="1"/>
  <c r="L175" i="21"/>
  <c r="M175" i="21" s="1"/>
  <c r="L243" i="21"/>
  <c r="M243" i="21" s="1"/>
  <c r="W490" i="21"/>
  <c r="X490" i="21" s="1"/>
  <c r="W203" i="21"/>
  <c r="X203" i="21" s="1"/>
  <c r="O215" i="21"/>
  <c r="P215" i="21" s="1"/>
  <c r="W394" i="21"/>
  <c r="X394" i="21" s="1"/>
  <c r="O429" i="21"/>
  <c r="P429" i="21" s="1"/>
  <c r="O394" i="21"/>
  <c r="P394" i="21" s="1"/>
  <c r="S253" i="21"/>
  <c r="T253" i="21" s="1"/>
  <c r="U162" i="21"/>
  <c r="V162" i="21" s="1"/>
  <c r="S243" i="21"/>
  <c r="T243" i="21" s="1"/>
  <c r="S333" i="21"/>
  <c r="T333" i="21" s="1"/>
  <c r="L202" i="21"/>
  <c r="M202" i="21" s="1"/>
  <c r="Q65" i="21"/>
  <c r="R65" i="21" s="1"/>
  <c r="Q394" i="21"/>
  <c r="R394" i="21" s="1"/>
  <c r="Q175" i="21"/>
  <c r="R175" i="21" s="1"/>
  <c r="L429" i="21"/>
  <c r="M429" i="21" s="1"/>
  <c r="Q243" i="21"/>
  <c r="R243" i="21" s="1"/>
  <c r="Q203" i="21"/>
  <c r="R203" i="21" s="1"/>
  <c r="W107" i="21"/>
  <c r="X107" i="21" s="1"/>
  <c r="O490" i="21"/>
  <c r="P490" i="21" s="1"/>
  <c r="W215" i="21"/>
  <c r="X215" i="21" s="1"/>
  <c r="U394" i="21"/>
  <c r="V394" i="21" s="1"/>
  <c r="W429" i="21"/>
  <c r="X429" i="21" s="1"/>
  <c r="S162" i="21"/>
  <c r="T162" i="21" s="1"/>
  <c r="W243" i="21"/>
  <c r="X243" i="21" s="1"/>
  <c r="S175" i="21"/>
  <c r="T175" i="21" s="1"/>
  <c r="L65" i="21"/>
  <c r="M65" i="21" s="1"/>
  <c r="Q215" i="21"/>
  <c r="R215" i="21" s="1"/>
  <c r="Q490" i="21"/>
  <c r="R490" i="21" s="1"/>
  <c r="L394" i="21"/>
  <c r="M394" i="21" s="1"/>
  <c r="L203" i="21"/>
  <c r="M203" i="21" s="1"/>
  <c r="U202" i="21"/>
  <c r="V202" i="21" s="1"/>
  <c r="W390" i="21"/>
  <c r="X390" i="21" s="1"/>
  <c r="U329" i="21"/>
  <c r="V329" i="21" s="1"/>
  <c r="U333" i="21"/>
  <c r="V333" i="21" s="1"/>
  <c r="S490" i="21"/>
  <c r="T490" i="21" s="1"/>
  <c r="O484" i="21"/>
  <c r="P484" i="21" s="1"/>
  <c r="U390" i="21"/>
  <c r="V390" i="21" s="1"/>
  <c r="U175" i="21"/>
  <c r="V175" i="21" s="1"/>
  <c r="O333" i="21"/>
  <c r="P333" i="21" s="1"/>
  <c r="U203" i="21"/>
  <c r="V203" i="21" s="1"/>
  <c r="S7" i="21"/>
  <c r="T7" i="21" s="1"/>
  <c r="U403" i="21"/>
  <c r="V403" i="21" s="1"/>
  <c r="S215" i="21"/>
  <c r="T215" i="21" s="1"/>
  <c r="O253" i="21"/>
  <c r="P253" i="21" s="1"/>
  <c r="S429" i="21"/>
  <c r="T429" i="21" s="1"/>
  <c r="S394" i="21"/>
  <c r="T394" i="21" s="1"/>
  <c r="U253" i="21"/>
  <c r="V253" i="21" s="1"/>
  <c r="U243" i="21"/>
  <c r="V243" i="21" s="1"/>
  <c r="S491" i="21"/>
  <c r="T491" i="21" s="1"/>
  <c r="O390" i="21"/>
  <c r="P390" i="21" s="1"/>
  <c r="W65" i="21"/>
  <c r="X65" i="21" s="1"/>
  <c r="L253" i="21"/>
  <c r="M253" i="21" s="1"/>
  <c r="L484" i="21"/>
  <c r="M484" i="21" s="1"/>
  <c r="L333" i="21"/>
  <c r="M333" i="21" s="1"/>
  <c r="U457" i="21"/>
  <c r="V457" i="21" s="1"/>
  <c r="O58" i="21"/>
  <c r="P58" i="21" s="1"/>
  <c r="P306" i="4"/>
  <c r="P108" i="4"/>
  <c r="P307" i="4"/>
  <c r="P53" i="4"/>
  <c r="P431" i="4"/>
  <c r="P372" i="4"/>
  <c r="P304" i="4"/>
  <c r="P46" i="4"/>
  <c r="P366" i="4"/>
  <c r="P112" i="4"/>
  <c r="S467" i="21"/>
  <c r="T467" i="21" s="1"/>
  <c r="S205" i="21"/>
  <c r="T205" i="21" s="1"/>
  <c r="S469" i="21"/>
  <c r="T469" i="21" s="1"/>
  <c r="L68" i="21"/>
  <c r="M68" i="21" s="1"/>
  <c r="U161" i="21"/>
  <c r="V161" i="21" s="1"/>
  <c r="U467" i="21"/>
  <c r="V467" i="21" s="1"/>
  <c r="U235" i="21"/>
  <c r="V235" i="21" s="1"/>
  <c r="U205" i="21"/>
  <c r="V205" i="21" s="1"/>
  <c r="O205" i="21"/>
  <c r="P205" i="21" s="1"/>
  <c r="L54" i="21"/>
  <c r="M54" i="21" s="1"/>
  <c r="L488" i="21"/>
  <c r="M488" i="21" s="1"/>
  <c r="L98" i="21"/>
  <c r="M98" i="21" s="1"/>
  <c r="L469" i="21"/>
  <c r="M469" i="21" s="1"/>
  <c r="S161" i="21"/>
  <c r="T161" i="21" s="1"/>
  <c r="O383" i="21"/>
  <c r="P383" i="21" s="1"/>
  <c r="O214" i="21"/>
  <c r="P214" i="21" s="1"/>
  <c r="S54" i="21"/>
  <c r="T54" i="21" s="1"/>
  <c r="S68" i="21"/>
  <c r="T68" i="21" s="1"/>
  <c r="U335" i="21"/>
  <c r="V335" i="21" s="1"/>
  <c r="O235" i="21"/>
  <c r="P235" i="21" s="1"/>
  <c r="L235" i="21"/>
  <c r="M235" i="21" s="1"/>
  <c r="L214" i="21"/>
  <c r="M214" i="21" s="1"/>
  <c r="U68" i="21"/>
  <c r="V68" i="21" s="1"/>
  <c r="O54" i="21"/>
  <c r="P54" i="21" s="1"/>
  <c r="S235" i="21"/>
  <c r="T235" i="21" s="1"/>
  <c r="W214" i="21"/>
  <c r="X214" i="21" s="1"/>
  <c r="L183" i="21"/>
  <c r="M183" i="21" s="1"/>
  <c r="Q235" i="21"/>
  <c r="R235" i="21" s="1"/>
  <c r="Q214" i="21"/>
  <c r="R214" i="21" s="1"/>
  <c r="U183" i="21"/>
  <c r="V183" i="21" s="1"/>
  <c r="O98" i="21"/>
  <c r="P98" i="21" s="1"/>
  <c r="O68" i="21"/>
  <c r="P68" i="21" s="1"/>
  <c r="U54" i="21"/>
  <c r="V54" i="21" s="1"/>
  <c r="W54" i="21"/>
  <c r="X54" i="21" s="1"/>
  <c r="S98" i="21"/>
  <c r="T98" i="21" s="1"/>
  <c r="W235" i="21"/>
  <c r="X235" i="21" s="1"/>
  <c r="S488" i="21"/>
  <c r="T488" i="21" s="1"/>
  <c r="O183" i="21"/>
  <c r="P183" i="21" s="1"/>
  <c r="U98" i="21"/>
  <c r="V98" i="21" s="1"/>
  <c r="Q183" i="21"/>
  <c r="R183" i="21" s="1"/>
  <c r="L205" i="21"/>
  <c r="M205" i="21" s="1"/>
  <c r="Q375" i="21"/>
  <c r="R375" i="21" s="1"/>
  <c r="N375" i="21"/>
  <c r="L375" i="21"/>
  <c r="M375" i="21" s="1"/>
  <c r="U375" i="21"/>
  <c r="V375" i="21" s="1"/>
  <c r="S375" i="21"/>
  <c r="T375" i="21" s="1"/>
  <c r="W375" i="21"/>
  <c r="X375" i="21" s="1"/>
  <c r="O375" i="21"/>
  <c r="P375" i="21" s="1"/>
  <c r="U385" i="21"/>
  <c r="V385" i="21" s="1"/>
  <c r="U311" i="21"/>
  <c r="V311" i="21" s="1"/>
  <c r="U58" i="21"/>
  <c r="V58" i="21" s="1"/>
  <c r="O152" i="21"/>
  <c r="P152" i="21" s="1"/>
  <c r="S152" i="21"/>
  <c r="T152" i="21" s="1"/>
  <c r="O311" i="21"/>
  <c r="P311" i="21" s="1"/>
  <c r="S58" i="21"/>
  <c r="T58" i="21" s="1"/>
  <c r="S329" i="21"/>
  <c r="T329" i="21" s="1"/>
  <c r="O329" i="21"/>
  <c r="P329" i="21" s="1"/>
  <c r="W58" i="21"/>
  <c r="X58" i="21" s="1"/>
  <c r="W329" i="21"/>
  <c r="X329" i="21" s="1"/>
  <c r="W152" i="21"/>
  <c r="X152" i="21" s="1"/>
  <c r="O385" i="21"/>
  <c r="P385" i="21" s="1"/>
  <c r="S137" i="21"/>
  <c r="T137" i="21" s="1"/>
  <c r="W385" i="21"/>
  <c r="X385" i="21" s="1"/>
  <c r="S311" i="21"/>
  <c r="T311" i="21" s="1"/>
  <c r="S385" i="21"/>
  <c r="T385" i="21" s="1"/>
  <c r="Q457" i="21"/>
  <c r="R457" i="21" s="1"/>
  <c r="L206" i="21"/>
  <c r="M206" i="21" s="1"/>
  <c r="W383" i="21"/>
  <c r="X383" i="21" s="1"/>
  <c r="O13" i="21"/>
  <c r="P13" i="21" s="1"/>
  <c r="W24" i="21"/>
  <c r="X24" i="21" s="1"/>
  <c r="Q311" i="21"/>
  <c r="R311" i="21" s="1"/>
  <c r="U250" i="21"/>
  <c r="V250" i="21" s="1"/>
  <c r="U430" i="21"/>
  <c r="V430" i="21" s="1"/>
  <c r="O46" i="21"/>
  <c r="P46" i="21" s="1"/>
  <c r="L58" i="21"/>
  <c r="M58" i="21" s="1"/>
  <c r="U338" i="21"/>
  <c r="V338" i="21" s="1"/>
  <c r="W362" i="21"/>
  <c r="X362" i="21" s="1"/>
  <c r="Q58" i="21"/>
  <c r="R58" i="21" s="1"/>
  <c r="O24" i="21"/>
  <c r="P24" i="21" s="1"/>
  <c r="L10" i="21"/>
  <c r="M10" i="21" s="1"/>
  <c r="S323" i="21"/>
  <c r="T323" i="21" s="1"/>
  <c r="S275" i="21"/>
  <c r="T275" i="21" s="1"/>
  <c r="U24" i="21"/>
  <c r="V24" i="21" s="1"/>
  <c r="U135" i="21"/>
  <c r="V135" i="21" s="1"/>
  <c r="U323" i="21"/>
  <c r="V323" i="21" s="1"/>
  <c r="L152" i="21"/>
  <c r="M152" i="21" s="1"/>
  <c r="L329" i="21"/>
  <c r="M329" i="21" s="1"/>
  <c r="O250" i="21"/>
  <c r="P250" i="21" s="1"/>
  <c r="W311" i="21"/>
  <c r="X311" i="21" s="1"/>
  <c r="Q152" i="21"/>
  <c r="R152" i="21" s="1"/>
  <c r="L311" i="21"/>
  <c r="M311" i="21" s="1"/>
  <c r="Q329" i="21"/>
  <c r="R329" i="21" s="1"/>
  <c r="W323" i="21"/>
  <c r="X323" i="21" s="1"/>
  <c r="S250" i="21"/>
  <c r="T250" i="21" s="1"/>
  <c r="W348" i="21"/>
  <c r="X348" i="21" s="1"/>
  <c r="S348" i="21"/>
  <c r="T348" i="21" s="1"/>
  <c r="O318" i="21"/>
  <c r="P318" i="21" s="1"/>
  <c r="W135" i="21"/>
  <c r="X135" i="21" s="1"/>
  <c r="O459" i="21"/>
  <c r="P459" i="21" s="1"/>
  <c r="L24" i="21"/>
  <c r="M24" i="21" s="1"/>
  <c r="W318" i="21"/>
  <c r="X318" i="21" s="1"/>
  <c r="S459" i="21"/>
  <c r="T459" i="21" s="1"/>
  <c r="L250" i="21"/>
  <c r="M250" i="21" s="1"/>
  <c r="W219" i="21"/>
  <c r="X219" i="21" s="1"/>
  <c r="O135" i="21"/>
  <c r="P135" i="21" s="1"/>
  <c r="U459" i="21"/>
  <c r="V459" i="21" s="1"/>
  <c r="U362" i="21"/>
  <c r="V362" i="21" s="1"/>
  <c r="S13" i="21"/>
  <c r="T13" i="21" s="1"/>
  <c r="U318" i="21"/>
  <c r="V318" i="21" s="1"/>
  <c r="W459" i="21"/>
  <c r="X459" i="21" s="1"/>
  <c r="Q135" i="21"/>
  <c r="R135" i="21" s="1"/>
  <c r="N459" i="21"/>
  <c r="W250" i="21"/>
  <c r="X250" i="21" s="1"/>
  <c r="S318" i="21"/>
  <c r="T318" i="21" s="1"/>
  <c r="U383" i="21"/>
  <c r="V383" i="21" s="1"/>
  <c r="O268" i="21"/>
  <c r="P268" i="21" s="1"/>
  <c r="S24" i="21"/>
  <c r="T24" i="21" s="1"/>
  <c r="W493" i="21"/>
  <c r="X493" i="21" s="1"/>
  <c r="N318" i="21"/>
  <c r="Q459" i="21"/>
  <c r="R459" i="21" s="1"/>
  <c r="W316" i="21"/>
  <c r="X316" i="21" s="1"/>
  <c r="U219" i="21"/>
  <c r="V219" i="21" s="1"/>
  <c r="S135" i="21"/>
  <c r="T135" i="21" s="1"/>
  <c r="L430" i="21"/>
  <c r="M430" i="21" s="1"/>
  <c r="L493" i="21"/>
  <c r="M493" i="21" s="1"/>
  <c r="U261" i="21"/>
  <c r="V261" i="21" s="1"/>
  <c r="U493" i="21"/>
  <c r="V493" i="21" s="1"/>
  <c r="Q493" i="21"/>
  <c r="R493" i="21" s="1"/>
  <c r="S493" i="21"/>
  <c r="T493" i="21" s="1"/>
  <c r="O493" i="21"/>
  <c r="P493" i="21" s="1"/>
  <c r="W13" i="21"/>
  <c r="X13" i="21" s="1"/>
  <c r="U46" i="21"/>
  <c r="V46" i="21" s="1"/>
  <c r="W261" i="21"/>
  <c r="X261" i="21" s="1"/>
  <c r="L338" i="21"/>
  <c r="M338" i="21" s="1"/>
  <c r="W338" i="21"/>
  <c r="X338" i="21" s="1"/>
  <c r="U13" i="21"/>
  <c r="V13" i="21" s="1"/>
  <c r="N261" i="21"/>
  <c r="Q338" i="21"/>
  <c r="R338" i="21" s="1"/>
  <c r="L316" i="21"/>
  <c r="M316" i="21" s="1"/>
  <c r="W182" i="21"/>
  <c r="X182" i="21" s="1"/>
  <c r="O261" i="21"/>
  <c r="P261" i="21" s="1"/>
  <c r="Q261" i="21"/>
  <c r="R261" i="21" s="1"/>
  <c r="O338" i="21"/>
  <c r="P338" i="21" s="1"/>
  <c r="N257" i="21"/>
  <c r="L13" i="21"/>
  <c r="M13" i="21" s="1"/>
  <c r="O257" i="21"/>
  <c r="P257" i="21" s="1"/>
  <c r="S338" i="21"/>
  <c r="T338" i="21" s="1"/>
  <c r="W257" i="21"/>
  <c r="X257" i="21" s="1"/>
  <c r="O473" i="21"/>
  <c r="P473" i="21" s="1"/>
  <c r="U473" i="21"/>
  <c r="V473" i="21" s="1"/>
  <c r="Q13" i="21"/>
  <c r="R13" i="21" s="1"/>
  <c r="W473" i="21"/>
  <c r="X473" i="21" s="1"/>
  <c r="S473" i="21"/>
  <c r="T473" i="21" s="1"/>
  <c r="S261" i="21"/>
  <c r="T261" i="21" s="1"/>
  <c r="L392" i="21"/>
  <c r="M392" i="21" s="1"/>
  <c r="L135" i="21"/>
  <c r="M135" i="21" s="1"/>
  <c r="Q24" i="21"/>
  <c r="R24" i="21" s="1"/>
  <c r="Q362" i="21"/>
  <c r="R362" i="21" s="1"/>
  <c r="Q68" i="21"/>
  <c r="R68" i="21" s="1"/>
  <c r="L318" i="21"/>
  <c r="M318" i="21" s="1"/>
  <c r="W35" i="21"/>
  <c r="X35" i="21" s="1"/>
  <c r="W46" i="21"/>
  <c r="X46" i="21" s="1"/>
  <c r="W153" i="21"/>
  <c r="X153" i="21" s="1"/>
  <c r="U153" i="21"/>
  <c r="V153" i="21" s="1"/>
  <c r="U178" i="21"/>
  <c r="V178" i="21" s="1"/>
  <c r="Q430" i="21"/>
  <c r="R430" i="21" s="1"/>
  <c r="Q46" i="21"/>
  <c r="R46" i="21" s="1"/>
  <c r="Q178" i="21"/>
  <c r="R178" i="21" s="1"/>
  <c r="N430" i="21"/>
  <c r="S178" i="21"/>
  <c r="T178" i="21" s="1"/>
  <c r="O107" i="21"/>
  <c r="P107" i="21" s="1"/>
  <c r="O430" i="21"/>
  <c r="P430" i="21" s="1"/>
  <c r="O178" i="21"/>
  <c r="P178" i="21" s="1"/>
  <c r="S35" i="21"/>
  <c r="T35" i="21" s="1"/>
  <c r="U465" i="21"/>
  <c r="V465" i="21" s="1"/>
  <c r="S40" i="21"/>
  <c r="T40" i="21" s="1"/>
  <c r="S420" i="21"/>
  <c r="T420" i="21" s="1"/>
  <c r="U348" i="21"/>
  <c r="V348" i="21" s="1"/>
  <c r="S70" i="21"/>
  <c r="T70" i="21" s="1"/>
  <c r="O162" i="21"/>
  <c r="P162" i="21" s="1"/>
  <c r="N385" i="21"/>
  <c r="Q205" i="21"/>
  <c r="R205" i="21" s="1"/>
  <c r="L385" i="21"/>
  <c r="M385" i="21" s="1"/>
  <c r="Q250" i="21"/>
  <c r="R250" i="21" s="1"/>
  <c r="Q429" i="21"/>
  <c r="R429" i="21" s="1"/>
  <c r="L70" i="21"/>
  <c r="M70" i="21" s="1"/>
  <c r="L162" i="21"/>
  <c r="M162" i="21" s="1"/>
  <c r="N153" i="21"/>
  <c r="U35" i="21"/>
  <c r="V35" i="21" s="1"/>
  <c r="O465" i="21"/>
  <c r="P465" i="21" s="1"/>
  <c r="N40" i="21"/>
  <c r="L465" i="21"/>
  <c r="M465" i="21" s="1"/>
  <c r="L153" i="21"/>
  <c r="M153" i="21" s="1"/>
  <c r="Q465" i="21"/>
  <c r="R465" i="21" s="1"/>
  <c r="Q153" i="21"/>
  <c r="R153" i="21" s="1"/>
  <c r="O199" i="21"/>
  <c r="P199" i="21" s="1"/>
  <c r="U57" i="21"/>
  <c r="V57" i="21" s="1"/>
  <c r="S465" i="21"/>
  <c r="T465" i="21" s="1"/>
  <c r="S16" i="21"/>
  <c r="T16" i="21" s="1"/>
  <c r="S57" i="21"/>
  <c r="T57" i="21" s="1"/>
  <c r="S430" i="21"/>
  <c r="T430" i="21" s="1"/>
  <c r="W162" i="21"/>
  <c r="X162" i="21" s="1"/>
  <c r="N473" i="21"/>
  <c r="L35" i="21"/>
  <c r="M35" i="21" s="1"/>
  <c r="L178" i="21"/>
  <c r="M178" i="21" s="1"/>
  <c r="S153" i="21"/>
  <c r="T153" i="21" s="1"/>
  <c r="L302" i="21"/>
  <c r="M302" i="21" s="1"/>
  <c r="N162" i="21"/>
  <c r="S107" i="21"/>
  <c r="T107" i="21" s="1"/>
  <c r="O57" i="21"/>
  <c r="P57" i="21" s="1"/>
  <c r="U70" i="21"/>
  <c r="V70" i="21" s="1"/>
  <c r="L473" i="21"/>
  <c r="M473" i="21" s="1"/>
  <c r="Q199" i="21"/>
  <c r="R199" i="21" s="1"/>
  <c r="L57" i="21"/>
  <c r="M57" i="21" s="1"/>
  <c r="Q35" i="21"/>
  <c r="R35" i="21" s="1"/>
  <c r="Q302" i="21"/>
  <c r="R302" i="21" s="1"/>
  <c r="Q7" i="21"/>
  <c r="R7" i="21" s="1"/>
  <c r="L491" i="21"/>
  <c r="M491" i="21" s="1"/>
  <c r="N90" i="21"/>
  <c r="U484" i="21"/>
  <c r="V484" i="21" s="1"/>
  <c r="W320" i="21"/>
  <c r="X320" i="21" s="1"/>
  <c r="S495" i="21"/>
  <c r="T495" i="21" s="1"/>
  <c r="S199" i="21"/>
  <c r="T199" i="21" s="1"/>
  <c r="U152" i="21"/>
  <c r="V152" i="21" s="1"/>
  <c r="U275" i="21"/>
  <c r="V275" i="21" s="1"/>
  <c r="O137" i="21"/>
  <c r="P137" i="21" s="1"/>
  <c r="W403" i="21"/>
  <c r="X403" i="21" s="1"/>
  <c r="U363" i="21"/>
  <c r="V363" i="21" s="1"/>
  <c r="W302" i="21"/>
  <c r="X302" i="21" s="1"/>
  <c r="S484" i="21"/>
  <c r="T484" i="21" s="1"/>
  <c r="W90" i="21"/>
  <c r="X90" i="21" s="1"/>
  <c r="Q202" i="21"/>
  <c r="R202" i="21" s="1"/>
  <c r="Q16" i="21"/>
  <c r="R16" i="21" s="1"/>
  <c r="L90" i="21"/>
  <c r="M90" i="21" s="1"/>
  <c r="L455" i="21"/>
  <c r="M455" i="21" s="1"/>
  <c r="N484" i="21"/>
  <c r="N70" i="21"/>
  <c r="O403" i="21"/>
  <c r="P403" i="21" s="1"/>
  <c r="U10" i="21"/>
  <c r="V10" i="21" s="1"/>
  <c r="O90" i="21"/>
  <c r="P90" i="21" s="1"/>
  <c r="U495" i="21"/>
  <c r="V495" i="21" s="1"/>
  <c r="O363" i="21"/>
  <c r="P363" i="21" s="1"/>
  <c r="S10" i="21"/>
  <c r="T10" i="21" s="1"/>
  <c r="O362" i="21"/>
  <c r="P362" i="21" s="1"/>
  <c r="O275" i="21"/>
  <c r="P275" i="21" s="1"/>
  <c r="O237" i="21"/>
  <c r="P237" i="21" s="1"/>
  <c r="S46" i="21"/>
  <c r="T46" i="21" s="1"/>
  <c r="O302" i="21"/>
  <c r="P302" i="21" s="1"/>
  <c r="W202" i="21"/>
  <c r="X202" i="21" s="1"/>
  <c r="N403" i="21"/>
  <c r="N10" i="21"/>
  <c r="O202" i="21"/>
  <c r="P202" i="21" s="1"/>
  <c r="Q90" i="21"/>
  <c r="R90" i="21" s="1"/>
  <c r="Q455" i="21"/>
  <c r="R455" i="21" s="1"/>
  <c r="L320" i="21"/>
  <c r="M320" i="21" s="1"/>
  <c r="L362" i="21"/>
  <c r="M362" i="21" s="1"/>
  <c r="U7" i="21"/>
  <c r="V7" i="21" s="1"/>
  <c r="S403" i="21"/>
  <c r="T403" i="21" s="1"/>
  <c r="U320" i="21"/>
  <c r="V320" i="21" s="1"/>
  <c r="W455" i="21"/>
  <c r="X455" i="21" s="1"/>
  <c r="W363" i="21"/>
  <c r="X363" i="21" s="1"/>
  <c r="Q101" i="21"/>
  <c r="R101" i="21" s="1"/>
  <c r="S457" i="21"/>
  <c r="T457" i="21" s="1"/>
  <c r="W495" i="21"/>
  <c r="X495" i="21" s="1"/>
  <c r="W161" i="21"/>
  <c r="X161" i="21" s="1"/>
  <c r="W10" i="21"/>
  <c r="X10" i="21" s="1"/>
  <c r="W199" i="21"/>
  <c r="X199" i="21" s="1"/>
  <c r="S362" i="21"/>
  <c r="T362" i="21" s="1"/>
  <c r="O219" i="21"/>
  <c r="P219" i="21" s="1"/>
  <c r="U47" i="21"/>
  <c r="V47" i="21" s="1"/>
  <c r="O70" i="21"/>
  <c r="P70" i="21" s="1"/>
  <c r="U270" i="21"/>
  <c r="V270" i="21" s="1"/>
  <c r="U491" i="21"/>
  <c r="V491" i="21" s="1"/>
  <c r="S455" i="21"/>
  <c r="T455" i="21" s="1"/>
  <c r="W488" i="21"/>
  <c r="X488" i="21" s="1"/>
  <c r="U455" i="21"/>
  <c r="V455" i="21" s="1"/>
  <c r="L403" i="21"/>
  <c r="M403" i="21" s="1"/>
  <c r="N7" i="21"/>
  <c r="Q488" i="21"/>
  <c r="R488" i="21" s="1"/>
  <c r="L47" i="21"/>
  <c r="M47" i="21" s="1"/>
  <c r="L275" i="21"/>
  <c r="M275" i="21" s="1"/>
  <c r="Q270" i="21"/>
  <c r="R270" i="21" s="1"/>
  <c r="Q70" i="21"/>
  <c r="R70" i="21" s="1"/>
  <c r="N199" i="21"/>
  <c r="N47" i="21"/>
  <c r="N488" i="21"/>
  <c r="O10" i="21"/>
  <c r="P10" i="21" s="1"/>
  <c r="O270" i="21"/>
  <c r="P270" i="21" s="1"/>
  <c r="U488" i="21"/>
  <c r="V488" i="21" s="1"/>
  <c r="O491" i="21"/>
  <c r="P491" i="21" s="1"/>
  <c r="W457" i="21"/>
  <c r="X457" i="21" s="1"/>
  <c r="L7" i="21"/>
  <c r="M7" i="21" s="1"/>
  <c r="N383" i="21"/>
  <c r="Q47" i="21"/>
  <c r="R47" i="21" s="1"/>
  <c r="Q275" i="21"/>
  <c r="R275" i="21" s="1"/>
  <c r="N491" i="21"/>
  <c r="L383" i="21"/>
  <c r="M383" i="21" s="1"/>
  <c r="L420" i="21"/>
  <c r="M420" i="21" s="1"/>
  <c r="L219" i="21"/>
  <c r="M219" i="21" s="1"/>
  <c r="S320" i="21"/>
  <c r="T320" i="21" s="1"/>
  <c r="U90" i="21"/>
  <c r="V90" i="21" s="1"/>
  <c r="O7" i="21"/>
  <c r="P7" i="21" s="1"/>
  <c r="S383" i="21"/>
  <c r="T383" i="21" s="1"/>
  <c r="U16" i="21"/>
  <c r="V16" i="21" s="1"/>
  <c r="U420" i="21"/>
  <c r="V420" i="21" s="1"/>
  <c r="O47" i="21"/>
  <c r="P47" i="21" s="1"/>
  <c r="U302" i="21"/>
  <c r="V302" i="21" s="1"/>
  <c r="O455" i="21"/>
  <c r="P455" i="21" s="1"/>
  <c r="W270" i="21"/>
  <c r="X270" i="21" s="1"/>
  <c r="W491" i="21"/>
  <c r="X491" i="21" s="1"/>
  <c r="S302" i="21"/>
  <c r="T302" i="21" s="1"/>
  <c r="S219" i="21"/>
  <c r="T219" i="21" s="1"/>
  <c r="O457" i="21"/>
  <c r="P457" i="21" s="1"/>
  <c r="L457" i="21"/>
  <c r="M457" i="21" s="1"/>
  <c r="L46" i="21"/>
  <c r="M46" i="21" s="1"/>
  <c r="W275" i="21"/>
  <c r="X275" i="21" s="1"/>
  <c r="Q420" i="21"/>
  <c r="R420" i="21" s="1"/>
  <c r="Q219" i="21"/>
  <c r="R219" i="21" s="1"/>
  <c r="L237" i="21"/>
  <c r="M237" i="21" s="1"/>
  <c r="U182" i="21"/>
  <c r="V182" i="21" s="1"/>
  <c r="S393" i="21"/>
  <c r="T393" i="21" s="1"/>
  <c r="O469" i="21"/>
  <c r="P469" i="21" s="1"/>
  <c r="U197" i="21"/>
  <c r="V197" i="21" s="1"/>
  <c r="U40" i="21"/>
  <c r="V40" i="21" s="1"/>
  <c r="S316" i="21"/>
  <c r="T316" i="21" s="1"/>
  <c r="O123" i="21"/>
  <c r="P123" i="21" s="1"/>
  <c r="W25" i="21"/>
  <c r="X25" i="21" s="1"/>
  <c r="S237" i="21"/>
  <c r="T237" i="21" s="1"/>
  <c r="W101" i="21"/>
  <c r="X101" i="21" s="1"/>
  <c r="W439" i="21"/>
  <c r="X439" i="21" s="1"/>
  <c r="S439" i="21"/>
  <c r="T439" i="21" s="1"/>
  <c r="W469" i="21"/>
  <c r="X469" i="21" s="1"/>
  <c r="Q206" i="21"/>
  <c r="R206" i="21" s="1"/>
  <c r="L305" i="21"/>
  <c r="M305" i="21" s="1"/>
  <c r="L40" i="21"/>
  <c r="M40" i="21" s="1"/>
  <c r="Q320" i="21"/>
  <c r="R320" i="21" s="1"/>
  <c r="Q469" i="21"/>
  <c r="R469" i="21" s="1"/>
  <c r="Q316" i="21"/>
  <c r="R316" i="21" s="1"/>
  <c r="L161" i="21"/>
  <c r="M161" i="21" s="1"/>
  <c r="L25" i="21"/>
  <c r="M25" i="21" s="1"/>
  <c r="N182" i="21"/>
  <c r="N320" i="21"/>
  <c r="Q257" i="21"/>
  <c r="R257" i="21" s="1"/>
  <c r="Q25" i="21"/>
  <c r="R25" i="21" s="1"/>
  <c r="Q40" i="21"/>
  <c r="R40" i="21" s="1"/>
  <c r="N136" i="21"/>
  <c r="Q237" i="21"/>
  <c r="R237" i="21" s="1"/>
  <c r="N216" i="21"/>
  <c r="N335" i="21"/>
  <c r="N101" i="21"/>
  <c r="N469" i="21"/>
  <c r="Q392" i="21"/>
  <c r="R392" i="21" s="1"/>
  <c r="L439" i="21"/>
  <c r="M439" i="21" s="1"/>
  <c r="N305" i="21"/>
  <c r="Q393" i="21"/>
  <c r="R393" i="21" s="1"/>
  <c r="N123" i="21"/>
  <c r="N268" i="21"/>
  <c r="N206" i="21"/>
  <c r="N197" i="21"/>
  <c r="N316" i="21"/>
  <c r="N260" i="21"/>
  <c r="L137" i="21"/>
  <c r="M137" i="21" s="1"/>
  <c r="N137" i="21"/>
  <c r="U393" i="21"/>
  <c r="V393" i="21" s="1"/>
  <c r="W393" i="21"/>
  <c r="X393" i="21" s="1"/>
  <c r="W392" i="21"/>
  <c r="X392" i="21" s="1"/>
  <c r="S25" i="21"/>
  <c r="T25" i="21" s="1"/>
  <c r="W137" i="21"/>
  <c r="X137" i="21" s="1"/>
  <c r="U237" i="21"/>
  <c r="V237" i="21" s="1"/>
  <c r="O101" i="21"/>
  <c r="P101" i="21" s="1"/>
  <c r="O439" i="21"/>
  <c r="P439" i="21" s="1"/>
  <c r="U439" i="21"/>
  <c r="V439" i="21" s="1"/>
  <c r="L182" i="21"/>
  <c r="M182" i="21" s="1"/>
  <c r="Q305" i="21"/>
  <c r="R305" i="21" s="1"/>
  <c r="L197" i="21"/>
  <c r="M197" i="21" s="1"/>
  <c r="N439" i="21"/>
  <c r="L257" i="21"/>
  <c r="M257" i="21" s="1"/>
  <c r="L390" i="21"/>
  <c r="M390" i="21" s="1"/>
  <c r="N390" i="21"/>
  <c r="S392" i="21"/>
  <c r="T392" i="21" s="1"/>
  <c r="S257" i="21"/>
  <c r="T257" i="21" s="1"/>
  <c r="Q182" i="21"/>
  <c r="R182" i="21" s="1"/>
  <c r="L216" i="21"/>
  <c r="M216" i="21" s="1"/>
  <c r="Q197" i="21"/>
  <c r="R197" i="21" s="1"/>
  <c r="L260" i="21"/>
  <c r="M260" i="21" s="1"/>
  <c r="O206" i="21"/>
  <c r="P206" i="21" s="1"/>
  <c r="W268" i="21"/>
  <c r="X268" i="21" s="1"/>
  <c r="W136" i="21"/>
  <c r="X136" i="21" s="1"/>
  <c r="S305" i="21"/>
  <c r="T305" i="21" s="1"/>
  <c r="U260" i="21"/>
  <c r="V260" i="21" s="1"/>
  <c r="S197" i="21"/>
  <c r="T197" i="21" s="1"/>
  <c r="U123" i="21"/>
  <c r="V123" i="21" s="1"/>
  <c r="U392" i="21"/>
  <c r="V392" i="21" s="1"/>
  <c r="N237" i="21"/>
  <c r="L335" i="21"/>
  <c r="M335" i="21" s="1"/>
  <c r="Q216" i="21"/>
  <c r="R216" i="21" s="1"/>
  <c r="L136" i="21"/>
  <c r="M136" i="21" s="1"/>
  <c r="Q260" i="21"/>
  <c r="R260" i="21" s="1"/>
  <c r="N363" i="21"/>
  <c r="L363" i="21"/>
  <c r="M363" i="21" s="1"/>
  <c r="N348" i="21"/>
  <c r="L348" i="21"/>
  <c r="M348" i="21" s="1"/>
  <c r="L323" i="21"/>
  <c r="M323" i="21" s="1"/>
  <c r="N323" i="21"/>
  <c r="S268" i="21"/>
  <c r="T268" i="21" s="1"/>
  <c r="S123" i="21"/>
  <c r="T123" i="21" s="1"/>
  <c r="S136" i="21"/>
  <c r="T136" i="21" s="1"/>
  <c r="O305" i="21"/>
  <c r="P305" i="21" s="1"/>
  <c r="W260" i="21"/>
  <c r="X260" i="21" s="1"/>
  <c r="S216" i="21"/>
  <c r="T216" i="21" s="1"/>
  <c r="S182" i="21"/>
  <c r="T182" i="21" s="1"/>
  <c r="S335" i="21"/>
  <c r="T335" i="21" s="1"/>
  <c r="S206" i="21"/>
  <c r="T206" i="21" s="1"/>
  <c r="W197" i="21"/>
  <c r="X197" i="21" s="1"/>
  <c r="O393" i="21"/>
  <c r="P393" i="21" s="1"/>
  <c r="Q335" i="21"/>
  <c r="R335" i="21" s="1"/>
  <c r="U216" i="21"/>
  <c r="V216" i="21" s="1"/>
  <c r="L393" i="21"/>
  <c r="M393" i="21" s="1"/>
  <c r="Q136" i="21"/>
  <c r="R136" i="21" s="1"/>
  <c r="L123" i="21"/>
  <c r="M123" i="21" s="1"/>
  <c r="Q363" i="21"/>
  <c r="R363" i="21" s="1"/>
  <c r="Q348" i="21"/>
  <c r="R348" i="21" s="1"/>
  <c r="Q323" i="21"/>
  <c r="R323" i="21" s="1"/>
  <c r="U268" i="21"/>
  <c r="V268" i="21" s="1"/>
  <c r="O40" i="21"/>
  <c r="P40" i="21" s="1"/>
  <c r="U316" i="21"/>
  <c r="V316" i="21" s="1"/>
  <c r="W305" i="21"/>
  <c r="X305" i="21" s="1"/>
  <c r="S260" i="21"/>
  <c r="T260" i="21" s="1"/>
  <c r="O216" i="21"/>
  <c r="P216" i="21" s="1"/>
  <c r="O335" i="21"/>
  <c r="P335" i="21" s="1"/>
  <c r="W206" i="21"/>
  <c r="X206" i="21" s="1"/>
  <c r="L268" i="21"/>
  <c r="M268" i="21" s="1"/>
  <c r="L467" i="21"/>
  <c r="M467" i="21" s="1"/>
  <c r="N467" i="21"/>
  <c r="L495" i="21"/>
  <c r="M495" i="21" s="1"/>
  <c r="N495" i="21"/>
  <c r="N107" i="21"/>
  <c r="L107" i="21"/>
  <c r="M107" i="21" s="1"/>
  <c r="U101" i="21"/>
  <c r="V101" i="21" s="1"/>
  <c r="U137" i="21"/>
  <c r="V137" i="21" s="1"/>
  <c r="Q467" i="21"/>
  <c r="R467" i="21" s="1"/>
  <c r="Q161" i="21"/>
  <c r="R161" i="21" s="1"/>
  <c r="Q495" i="21"/>
  <c r="R495" i="21" s="1"/>
  <c r="Q107" i="21"/>
  <c r="R107" i="21" s="1"/>
  <c r="M343" i="21"/>
  <c r="M421" i="21"/>
  <c r="M132" i="21"/>
  <c r="M278" i="21"/>
  <c r="M15" i="21"/>
  <c r="M286" i="21"/>
  <c r="M246" i="21"/>
  <c r="M295" i="21"/>
  <c r="M395" i="21"/>
  <c r="M274" i="21"/>
  <c r="M28" i="21"/>
  <c r="M101" i="21"/>
  <c r="P458" i="4"/>
  <c r="P401" i="4"/>
  <c r="P375" i="4"/>
  <c r="P74" i="4"/>
  <c r="P357" i="4"/>
  <c r="P449" i="4"/>
  <c r="P302" i="4"/>
  <c r="P179" i="4"/>
  <c r="P95" i="4"/>
  <c r="P102" i="4"/>
  <c r="P407" i="4"/>
  <c r="P270" i="4"/>
  <c r="P7" i="4"/>
  <c r="P299" i="4"/>
  <c r="P294" i="4"/>
  <c r="P173" i="4"/>
  <c r="P285" i="4"/>
  <c r="P196" i="4"/>
  <c r="P245" i="4"/>
  <c r="P230" i="4"/>
  <c r="P140" i="4"/>
  <c r="P390" i="4"/>
  <c r="P186" i="4"/>
  <c r="P385" i="4"/>
  <c r="P182" i="4"/>
  <c r="P293" i="4"/>
  <c r="P351" i="4"/>
  <c r="P441" i="4"/>
  <c r="P370" i="4"/>
  <c r="P175" i="4"/>
  <c r="P478" i="4"/>
  <c r="P442" i="4"/>
  <c r="P257" i="4"/>
  <c r="P226" i="4"/>
  <c r="P364" i="4"/>
  <c r="P195" i="4"/>
  <c r="P200" i="4"/>
  <c r="P477" i="4"/>
  <c r="P63" i="4"/>
  <c r="P369" i="4"/>
  <c r="P494" i="4"/>
  <c r="P22" i="4"/>
  <c r="P467" i="4"/>
  <c r="P236" i="4"/>
  <c r="P90" i="4"/>
  <c r="P87" i="4"/>
  <c r="P468" i="4"/>
  <c r="P6" i="4"/>
  <c r="P464" i="4"/>
  <c r="P388" i="4"/>
  <c r="P339" i="4"/>
  <c r="P246" i="4"/>
  <c r="P265" i="4"/>
  <c r="P500" i="4"/>
  <c r="P333" i="4"/>
  <c r="P335" i="4"/>
  <c r="P437" i="4"/>
  <c r="P288" i="4"/>
  <c r="P322" i="4"/>
  <c r="P325" i="4"/>
  <c r="P237" i="4"/>
  <c r="P252" i="4"/>
  <c r="P426" i="4"/>
  <c r="P434" i="4"/>
  <c r="P117" i="4"/>
  <c r="P338" i="4"/>
  <c r="P254" i="4"/>
  <c r="P267" i="4"/>
  <c r="P334" i="4"/>
  <c r="P470" i="4"/>
  <c r="P343" i="4"/>
  <c r="P163" i="4"/>
  <c r="P243" i="4"/>
  <c r="P234" i="4"/>
  <c r="P150" i="4"/>
  <c r="P115" i="4"/>
  <c r="P124" i="4"/>
  <c r="P479" i="4"/>
  <c r="P125" i="4"/>
  <c r="P497" i="4"/>
  <c r="P25" i="4"/>
  <c r="P67" i="4"/>
  <c r="P380" i="4"/>
  <c r="P277" i="4"/>
  <c r="P472" i="4"/>
  <c r="P283" i="4"/>
  <c r="P394" i="4"/>
  <c r="P275" i="4"/>
  <c r="P278" i="4"/>
  <c r="R218" i="4"/>
  <c r="Q117" i="21"/>
  <c r="R117" i="21" s="1"/>
  <c r="L117" i="21"/>
  <c r="M117" i="21" s="1"/>
  <c r="N117" i="21"/>
  <c r="Q74" i="21"/>
  <c r="R74" i="21" s="1"/>
  <c r="L74" i="21"/>
  <c r="M74" i="21" s="1"/>
  <c r="N74" i="21"/>
  <c r="Q353" i="21"/>
  <c r="R353" i="21" s="1"/>
  <c r="N353" i="21"/>
  <c r="L353" i="21"/>
  <c r="M353" i="21" s="1"/>
  <c r="Q193" i="21"/>
  <c r="R193" i="21" s="1"/>
  <c r="L193" i="21"/>
  <c r="M193" i="21" s="1"/>
  <c r="N193" i="21"/>
  <c r="Q401" i="21"/>
  <c r="R401" i="21" s="1"/>
  <c r="L401" i="21"/>
  <c r="M401" i="21" s="1"/>
  <c r="N401" i="21"/>
  <c r="W447" i="21"/>
  <c r="X447" i="21" s="1"/>
  <c r="Q447" i="21"/>
  <c r="R447" i="21" s="1"/>
  <c r="L447" i="21"/>
  <c r="M447" i="21" s="1"/>
  <c r="N447" i="21"/>
  <c r="Q431" i="21"/>
  <c r="R431" i="21" s="1"/>
  <c r="L431" i="21"/>
  <c r="M431" i="21" s="1"/>
  <c r="N431" i="21"/>
  <c r="Q506" i="21"/>
  <c r="R506" i="21" s="1"/>
  <c r="L506" i="21"/>
  <c r="M506" i="21" s="1"/>
  <c r="N506" i="21"/>
  <c r="O265" i="21"/>
  <c r="P265" i="21" s="1"/>
  <c r="Q485" i="21"/>
  <c r="R485" i="21" s="1"/>
  <c r="N485" i="21"/>
  <c r="L485" i="21"/>
  <c r="M485" i="21" s="1"/>
  <c r="Q498" i="21"/>
  <c r="R498" i="21" s="1"/>
  <c r="L498" i="21"/>
  <c r="M498" i="21" s="1"/>
  <c r="N498" i="21"/>
  <c r="Q12" i="21"/>
  <c r="R12" i="21" s="1"/>
  <c r="L12" i="21"/>
  <c r="M12" i="21" s="1"/>
  <c r="N12" i="21"/>
  <c r="Q6" i="21"/>
  <c r="R6" i="21" s="1"/>
  <c r="L6" i="21"/>
  <c r="M6" i="21" s="1"/>
  <c r="N6" i="21"/>
  <c r="Q48" i="21"/>
  <c r="R48" i="21" s="1"/>
  <c r="L48" i="21"/>
  <c r="M48" i="21" s="1"/>
  <c r="N48" i="21"/>
  <c r="Q213" i="21"/>
  <c r="R213" i="21" s="1"/>
  <c r="L213" i="21"/>
  <c r="M213" i="21" s="1"/>
  <c r="N213" i="21"/>
  <c r="Q41" i="21"/>
  <c r="R41" i="21" s="1"/>
  <c r="L41" i="21"/>
  <c r="M41" i="21" s="1"/>
  <c r="N41" i="21"/>
  <c r="Q344" i="21"/>
  <c r="R344" i="21" s="1"/>
  <c r="L344" i="21"/>
  <c r="M344" i="21" s="1"/>
  <c r="N344" i="21"/>
  <c r="Q94" i="21"/>
  <c r="R94" i="21" s="1"/>
  <c r="L94" i="21"/>
  <c r="M94" i="21" s="1"/>
  <c r="N94" i="21"/>
  <c r="Q133" i="21"/>
  <c r="R133" i="21" s="1"/>
  <c r="N133" i="21"/>
  <c r="L133" i="21"/>
  <c r="M133" i="21" s="1"/>
  <c r="Q71" i="21"/>
  <c r="R71" i="21" s="1"/>
  <c r="L71" i="21"/>
  <c r="M71" i="21" s="1"/>
  <c r="N71" i="21"/>
  <c r="Q466" i="21"/>
  <c r="R466" i="21" s="1"/>
  <c r="L466" i="21"/>
  <c r="M466" i="21" s="1"/>
  <c r="N466" i="21"/>
  <c r="Q134" i="21"/>
  <c r="R134" i="21" s="1"/>
  <c r="L134" i="21"/>
  <c r="M134" i="21" s="1"/>
  <c r="N134" i="21"/>
  <c r="Q456" i="21"/>
  <c r="R456" i="21" s="1"/>
  <c r="L456" i="21"/>
  <c r="M456" i="21" s="1"/>
  <c r="N456" i="21"/>
  <c r="Q402" i="21"/>
  <c r="R402" i="21" s="1"/>
  <c r="L402" i="21"/>
  <c r="M402" i="21" s="1"/>
  <c r="N402" i="21"/>
  <c r="Q398" i="21"/>
  <c r="R398" i="21" s="1"/>
  <c r="L398" i="21"/>
  <c r="M398" i="21" s="1"/>
  <c r="N398" i="21"/>
  <c r="Q445" i="21"/>
  <c r="R445" i="21" s="1"/>
  <c r="L445" i="21"/>
  <c r="M445" i="21" s="1"/>
  <c r="N445" i="21"/>
  <c r="Q422" i="21"/>
  <c r="R422" i="21" s="1"/>
  <c r="L422" i="21"/>
  <c r="M422" i="21" s="1"/>
  <c r="N422" i="21"/>
  <c r="Q239" i="21"/>
  <c r="R239" i="21" s="1"/>
  <c r="L239" i="21"/>
  <c r="M239" i="21" s="1"/>
  <c r="N239" i="21"/>
  <c r="Q118" i="21"/>
  <c r="R118" i="21" s="1"/>
  <c r="N118" i="21"/>
  <c r="L118" i="21"/>
  <c r="M118" i="21" s="1"/>
  <c r="O228" i="21"/>
  <c r="P228" i="21" s="1"/>
  <c r="Q228" i="21"/>
  <c r="R228" i="21" s="1"/>
  <c r="L228" i="21"/>
  <c r="M228" i="21" s="1"/>
  <c r="N228" i="21"/>
  <c r="S376" i="21"/>
  <c r="T376" i="21" s="1"/>
  <c r="Q376" i="21"/>
  <c r="R376" i="21" s="1"/>
  <c r="L376" i="21"/>
  <c r="M376" i="21" s="1"/>
  <c r="N376" i="21"/>
  <c r="Q396" i="21"/>
  <c r="R396" i="21" s="1"/>
  <c r="N396" i="21"/>
  <c r="L396" i="21"/>
  <c r="M396" i="21" s="1"/>
  <c r="Q9" i="21"/>
  <c r="R9" i="21" s="1"/>
  <c r="L9" i="21"/>
  <c r="M9" i="21" s="1"/>
  <c r="N9" i="21"/>
  <c r="Q342" i="21"/>
  <c r="R342" i="21" s="1"/>
  <c r="L342" i="21"/>
  <c r="M342" i="21" s="1"/>
  <c r="N342" i="21"/>
  <c r="Q315" i="21"/>
  <c r="R315" i="21" s="1"/>
  <c r="L315" i="21"/>
  <c r="M315" i="21" s="1"/>
  <c r="N315" i="21"/>
  <c r="Q139" i="21"/>
  <c r="R139" i="21" s="1"/>
  <c r="N139" i="21"/>
  <c r="L139" i="21"/>
  <c r="M139" i="21" s="1"/>
  <c r="Q341" i="21"/>
  <c r="R341" i="21" s="1"/>
  <c r="L341" i="21"/>
  <c r="M341" i="21" s="1"/>
  <c r="N341" i="21"/>
  <c r="Q499" i="21"/>
  <c r="R499" i="21" s="1"/>
  <c r="L499" i="21"/>
  <c r="M499" i="21" s="1"/>
  <c r="N499" i="21"/>
  <c r="Q444" i="21"/>
  <c r="R444" i="21" s="1"/>
  <c r="L444" i="21"/>
  <c r="M444" i="21" s="1"/>
  <c r="N444" i="21"/>
  <c r="Q44" i="21"/>
  <c r="R44" i="21" s="1"/>
  <c r="L44" i="21"/>
  <c r="M44" i="21" s="1"/>
  <c r="N44" i="21"/>
  <c r="S448" i="21"/>
  <c r="T448" i="21" s="1"/>
  <c r="Q448" i="21"/>
  <c r="R448" i="21" s="1"/>
  <c r="N448" i="21"/>
  <c r="L448" i="21"/>
  <c r="M448" i="21" s="1"/>
  <c r="Q271" i="21"/>
  <c r="R271" i="21" s="1"/>
  <c r="L271" i="21"/>
  <c r="M271" i="21" s="1"/>
  <c r="N271" i="21"/>
  <c r="Q283" i="21"/>
  <c r="R283" i="21" s="1"/>
  <c r="L283" i="21"/>
  <c r="M283" i="21" s="1"/>
  <c r="N283" i="21"/>
  <c r="Q23" i="21"/>
  <c r="R23" i="21" s="1"/>
  <c r="L23" i="21"/>
  <c r="M23" i="21" s="1"/>
  <c r="N23" i="21"/>
  <c r="W326" i="21"/>
  <c r="X326" i="21" s="1"/>
  <c r="Q326" i="21"/>
  <c r="R326" i="21" s="1"/>
  <c r="N326" i="21"/>
  <c r="L326" i="21"/>
  <c r="M326" i="21" s="1"/>
  <c r="Q441" i="21"/>
  <c r="R441" i="21" s="1"/>
  <c r="L441" i="21"/>
  <c r="M441" i="21" s="1"/>
  <c r="N441" i="21"/>
  <c r="U36" i="21"/>
  <c r="V36" i="21" s="1"/>
  <c r="Q36" i="21"/>
  <c r="R36" i="21" s="1"/>
  <c r="L36" i="21"/>
  <c r="M36" i="21" s="1"/>
  <c r="N36" i="21"/>
  <c r="U365" i="21"/>
  <c r="V365" i="21" s="1"/>
  <c r="Q365" i="21"/>
  <c r="R365" i="21" s="1"/>
  <c r="L365" i="21"/>
  <c r="M365" i="21" s="1"/>
  <c r="N365" i="21"/>
  <c r="U43" i="21"/>
  <c r="V43" i="21" s="1"/>
  <c r="Q43" i="21"/>
  <c r="R43" i="21" s="1"/>
  <c r="L43" i="21"/>
  <c r="M43" i="21" s="1"/>
  <c r="N43" i="21"/>
  <c r="Q120" i="21"/>
  <c r="R120" i="21" s="1"/>
  <c r="L120" i="21"/>
  <c r="M120" i="21" s="1"/>
  <c r="N120" i="21"/>
  <c r="Q59" i="21"/>
  <c r="R59" i="21" s="1"/>
  <c r="L59" i="21"/>
  <c r="M59" i="21" s="1"/>
  <c r="N59" i="21"/>
  <c r="Q288" i="21"/>
  <c r="R288" i="21" s="1"/>
  <c r="L288" i="21"/>
  <c r="M288" i="21" s="1"/>
  <c r="N288" i="21"/>
  <c r="Q400" i="21"/>
  <c r="R400" i="21" s="1"/>
  <c r="N400" i="21"/>
  <c r="L400" i="21"/>
  <c r="M400" i="21" s="1"/>
  <c r="Q104" i="21"/>
  <c r="R104" i="21" s="1"/>
  <c r="N104" i="21"/>
  <c r="L104" i="21"/>
  <c r="M104" i="21" s="1"/>
  <c r="U5" i="21"/>
  <c r="V5" i="21" s="1"/>
  <c r="Q5" i="21"/>
  <c r="R5" i="21" s="1"/>
  <c r="L5" i="21"/>
  <c r="M5" i="21" s="1"/>
  <c r="N5" i="21"/>
  <c r="Q99" i="21"/>
  <c r="R99" i="21" s="1"/>
  <c r="L99" i="21"/>
  <c r="M99" i="21" s="1"/>
  <c r="N99" i="21"/>
  <c r="W265" i="21"/>
  <c r="X265" i="21" s="1"/>
  <c r="Q231" i="21"/>
  <c r="R231" i="21" s="1"/>
  <c r="L231" i="21"/>
  <c r="M231" i="21" s="1"/>
  <c r="N231" i="21"/>
  <c r="Q432" i="21"/>
  <c r="R432" i="21" s="1"/>
  <c r="L432" i="21"/>
  <c r="M432" i="21" s="1"/>
  <c r="N432" i="21"/>
  <c r="Q377" i="21"/>
  <c r="R377" i="21" s="1"/>
  <c r="L377" i="21"/>
  <c r="M377" i="21" s="1"/>
  <c r="N377" i="21"/>
  <c r="Q105" i="21"/>
  <c r="R105" i="21" s="1"/>
  <c r="L105" i="21"/>
  <c r="M105" i="21" s="1"/>
  <c r="N105" i="21"/>
  <c r="Q91" i="21"/>
  <c r="R91" i="21" s="1"/>
  <c r="L91" i="21"/>
  <c r="M91" i="21" s="1"/>
  <c r="N91" i="21"/>
  <c r="Q128" i="21"/>
  <c r="R128" i="21" s="1"/>
  <c r="L128" i="21"/>
  <c r="M128" i="21" s="1"/>
  <c r="N128" i="21"/>
  <c r="Q83" i="21"/>
  <c r="R83" i="21" s="1"/>
  <c r="L83" i="21"/>
  <c r="M83" i="21" s="1"/>
  <c r="N83" i="21"/>
  <c r="Q380" i="21"/>
  <c r="R380" i="21" s="1"/>
  <c r="L380" i="21"/>
  <c r="M380" i="21" s="1"/>
  <c r="N380" i="21"/>
  <c r="Q34" i="21"/>
  <c r="R34" i="21" s="1"/>
  <c r="L34" i="21"/>
  <c r="M34" i="21" s="1"/>
  <c r="N34" i="21"/>
  <c r="Q142" i="21"/>
  <c r="R142" i="21" s="1"/>
  <c r="L142" i="21"/>
  <c r="M142" i="21" s="1"/>
  <c r="N142" i="21"/>
  <c r="Q89" i="21"/>
  <c r="R89" i="21" s="1"/>
  <c r="N89" i="21"/>
  <c r="L89" i="21"/>
  <c r="M89" i="21" s="1"/>
  <c r="Q52" i="21"/>
  <c r="R52" i="21" s="1"/>
  <c r="L52" i="21"/>
  <c r="M52" i="21" s="1"/>
  <c r="N52" i="21"/>
  <c r="Q167" i="21"/>
  <c r="R167" i="21" s="1"/>
  <c r="N167" i="21"/>
  <c r="L167" i="21"/>
  <c r="M167" i="21" s="1"/>
  <c r="Q435" i="21"/>
  <c r="R435" i="21" s="1"/>
  <c r="L435" i="21"/>
  <c r="M435" i="21" s="1"/>
  <c r="N435" i="21"/>
  <c r="Q143" i="21"/>
  <c r="R143" i="21" s="1"/>
  <c r="N143" i="21"/>
  <c r="L143" i="21"/>
  <c r="M143" i="21" s="1"/>
  <c r="Q212" i="21"/>
  <c r="R212" i="21" s="1"/>
  <c r="L212" i="21"/>
  <c r="M212" i="21" s="1"/>
  <c r="N212" i="21"/>
  <c r="Q384" i="21"/>
  <c r="R384" i="21" s="1"/>
  <c r="L384" i="21"/>
  <c r="M384" i="21" s="1"/>
  <c r="N384" i="21"/>
  <c r="Q82" i="21"/>
  <c r="R82" i="21" s="1"/>
  <c r="L82" i="21"/>
  <c r="M82" i="21" s="1"/>
  <c r="N82" i="21"/>
  <c r="Q69" i="21"/>
  <c r="R69" i="21" s="1"/>
  <c r="N69" i="21"/>
  <c r="L69" i="21"/>
  <c r="M69" i="21" s="1"/>
  <c r="Q272" i="21"/>
  <c r="R272" i="21" s="1"/>
  <c r="L272" i="21"/>
  <c r="M272" i="21" s="1"/>
  <c r="N272" i="21"/>
  <c r="U226" i="21"/>
  <c r="V226" i="21" s="1"/>
  <c r="Q226" i="21"/>
  <c r="R226" i="21" s="1"/>
  <c r="L226" i="21"/>
  <c r="M226" i="21" s="1"/>
  <c r="N226" i="21"/>
  <c r="Q367" i="21"/>
  <c r="R367" i="21" s="1"/>
  <c r="L367" i="21"/>
  <c r="M367" i="21" s="1"/>
  <c r="N367" i="21"/>
  <c r="S303" i="21"/>
  <c r="T303" i="21" s="1"/>
  <c r="Q303" i="21"/>
  <c r="R303" i="21" s="1"/>
  <c r="L303" i="21"/>
  <c r="M303" i="21" s="1"/>
  <c r="N303" i="21"/>
  <c r="Q233" i="21"/>
  <c r="R233" i="21" s="1"/>
  <c r="L233" i="21"/>
  <c r="M233" i="21" s="1"/>
  <c r="N233" i="21"/>
  <c r="Q273" i="21"/>
  <c r="R273" i="21" s="1"/>
  <c r="L273" i="21"/>
  <c r="M273" i="21" s="1"/>
  <c r="N273" i="21"/>
  <c r="Q327" i="21"/>
  <c r="R327" i="21" s="1"/>
  <c r="L327" i="21"/>
  <c r="M327" i="21" s="1"/>
  <c r="N327" i="21"/>
  <c r="Q487" i="21"/>
  <c r="R487" i="21" s="1"/>
  <c r="N487" i="21"/>
  <c r="L487" i="21"/>
  <c r="M487" i="21" s="1"/>
  <c r="Q176" i="21"/>
  <c r="R176" i="21" s="1"/>
  <c r="L176" i="21"/>
  <c r="M176" i="21" s="1"/>
  <c r="N176" i="21"/>
  <c r="Q386" i="21"/>
  <c r="R386" i="21" s="1"/>
  <c r="N386" i="21"/>
  <c r="L386" i="21"/>
  <c r="M386" i="21" s="1"/>
  <c r="U149" i="21"/>
  <c r="V149" i="21" s="1"/>
  <c r="Q149" i="21"/>
  <c r="R149" i="21" s="1"/>
  <c r="L149" i="21"/>
  <c r="M149" i="21" s="1"/>
  <c r="N149" i="21"/>
  <c r="Q208" i="21"/>
  <c r="R208" i="21" s="1"/>
  <c r="L208" i="21"/>
  <c r="M208" i="21" s="1"/>
  <c r="N208" i="21"/>
  <c r="Q505" i="21"/>
  <c r="R505" i="21" s="1"/>
  <c r="N505" i="21"/>
  <c r="L505" i="21"/>
  <c r="M505" i="21" s="1"/>
  <c r="Q63" i="21"/>
  <c r="R63" i="21" s="1"/>
  <c r="L63" i="21"/>
  <c r="M63" i="21" s="1"/>
  <c r="N63" i="21"/>
  <c r="U434" i="21"/>
  <c r="V434" i="21" s="1"/>
  <c r="Q434" i="21"/>
  <c r="R434" i="21" s="1"/>
  <c r="L434" i="21"/>
  <c r="M434" i="21" s="1"/>
  <c r="N434" i="21"/>
  <c r="Q415" i="21"/>
  <c r="R415" i="21" s="1"/>
  <c r="L415" i="21"/>
  <c r="M415" i="21" s="1"/>
  <c r="N415" i="21"/>
  <c r="U307" i="21"/>
  <c r="V307" i="21" s="1"/>
  <c r="Q307" i="21"/>
  <c r="R307" i="21" s="1"/>
  <c r="L307" i="21"/>
  <c r="M307" i="21" s="1"/>
  <c r="N307" i="21"/>
  <c r="Q373" i="21"/>
  <c r="R373" i="21" s="1"/>
  <c r="L373" i="21"/>
  <c r="M373" i="21" s="1"/>
  <c r="N373" i="21"/>
  <c r="Q27" i="21"/>
  <c r="R27" i="21" s="1"/>
  <c r="L27" i="21"/>
  <c r="M27" i="21" s="1"/>
  <c r="N27" i="21"/>
  <c r="Q220" i="21"/>
  <c r="R220" i="21" s="1"/>
  <c r="L220" i="21"/>
  <c r="M220" i="21" s="1"/>
  <c r="N220" i="21"/>
  <c r="Q255" i="21"/>
  <c r="R255" i="21" s="1"/>
  <c r="L255" i="21"/>
  <c r="M255" i="21" s="1"/>
  <c r="N255" i="21"/>
  <c r="Q478" i="21"/>
  <c r="R478" i="21" s="1"/>
  <c r="N478" i="21"/>
  <c r="L478" i="21"/>
  <c r="M478" i="21" s="1"/>
  <c r="Q321" i="21"/>
  <c r="R321" i="21" s="1"/>
  <c r="L321" i="21"/>
  <c r="M321" i="21" s="1"/>
  <c r="N321" i="21"/>
  <c r="Q379" i="21"/>
  <c r="R379" i="21" s="1"/>
  <c r="L379" i="21"/>
  <c r="M379" i="21" s="1"/>
  <c r="N379" i="21"/>
  <c r="Q471" i="21"/>
  <c r="R471" i="21" s="1"/>
  <c r="L471" i="21"/>
  <c r="M471" i="21" s="1"/>
  <c r="N471" i="21"/>
  <c r="Q472" i="21"/>
  <c r="R472" i="21" s="1"/>
  <c r="L472" i="21"/>
  <c r="M472" i="21" s="1"/>
  <c r="N472" i="21"/>
  <c r="Q225" i="21"/>
  <c r="R225" i="21" s="1"/>
  <c r="N225" i="21"/>
  <c r="L225" i="21"/>
  <c r="M225" i="21" s="1"/>
  <c r="Q31" i="21"/>
  <c r="R31" i="21" s="1"/>
  <c r="L31" i="21"/>
  <c r="M31" i="21" s="1"/>
  <c r="N31" i="21"/>
  <c r="Q247" i="21"/>
  <c r="R247" i="21" s="1"/>
  <c r="L247" i="21"/>
  <c r="M247" i="21" s="1"/>
  <c r="N247" i="21"/>
  <c r="Q410" i="21"/>
  <c r="R410" i="21" s="1"/>
  <c r="N410" i="21"/>
  <c r="L410" i="21"/>
  <c r="M410" i="21" s="1"/>
  <c r="Q100" i="21"/>
  <c r="R100" i="21" s="1"/>
  <c r="L100" i="21"/>
  <c r="M100" i="21" s="1"/>
  <c r="N100" i="21"/>
  <c r="Q470" i="21"/>
  <c r="R470" i="21" s="1"/>
  <c r="L470" i="21"/>
  <c r="M470" i="21" s="1"/>
  <c r="N470" i="21"/>
  <c r="Q458" i="21"/>
  <c r="R458" i="21" s="1"/>
  <c r="L458" i="21"/>
  <c r="M458" i="21" s="1"/>
  <c r="N458" i="21"/>
  <c r="Q61" i="21"/>
  <c r="R61" i="21" s="1"/>
  <c r="L61" i="21"/>
  <c r="M61" i="21" s="1"/>
  <c r="N61" i="21"/>
  <c r="Q296" i="21"/>
  <c r="R296" i="21" s="1"/>
  <c r="L296" i="21"/>
  <c r="M296" i="21" s="1"/>
  <c r="N296" i="21"/>
  <c r="M33" i="21"/>
  <c r="Q349" i="21"/>
  <c r="R349" i="21" s="1"/>
  <c r="L349" i="21"/>
  <c r="M349" i="21" s="1"/>
  <c r="N349" i="21"/>
  <c r="O18" i="21"/>
  <c r="P18" i="21" s="1"/>
  <c r="Q18" i="21"/>
  <c r="R18" i="21" s="1"/>
  <c r="L18" i="21"/>
  <c r="M18" i="21" s="1"/>
  <c r="N18" i="21"/>
  <c r="W437" i="21"/>
  <c r="X437" i="21" s="1"/>
  <c r="Q437" i="21"/>
  <c r="R437" i="21" s="1"/>
  <c r="N437" i="21"/>
  <c r="L437" i="21"/>
  <c r="M437" i="21" s="1"/>
  <c r="Q60" i="21"/>
  <c r="R60" i="21" s="1"/>
  <c r="L60" i="21"/>
  <c r="M60" i="21" s="1"/>
  <c r="N60" i="21"/>
  <c r="Q124" i="21"/>
  <c r="R124" i="21" s="1"/>
  <c r="L124" i="21"/>
  <c r="M124" i="21" s="1"/>
  <c r="N124" i="21"/>
  <c r="Q322" i="21"/>
  <c r="R322" i="21" s="1"/>
  <c r="L322" i="21"/>
  <c r="M322" i="21" s="1"/>
  <c r="N322" i="21"/>
  <c r="Q347" i="21"/>
  <c r="R347" i="21" s="1"/>
  <c r="L347" i="21"/>
  <c r="M347" i="21" s="1"/>
  <c r="N347" i="21"/>
  <c r="Q279" i="21"/>
  <c r="R279" i="21" s="1"/>
  <c r="L279" i="21"/>
  <c r="M279" i="21" s="1"/>
  <c r="N279" i="21"/>
  <c r="W372" i="21"/>
  <c r="X372" i="21" s="1"/>
  <c r="Q372" i="21"/>
  <c r="R372" i="21" s="1"/>
  <c r="L372" i="21"/>
  <c r="M372" i="21" s="1"/>
  <c r="N372" i="21"/>
  <c r="Q242" i="21"/>
  <c r="R242" i="21" s="1"/>
  <c r="N242" i="21"/>
  <c r="L242" i="21"/>
  <c r="M242" i="21" s="1"/>
  <c r="Q241" i="21"/>
  <c r="R241" i="21" s="1"/>
  <c r="L241" i="21"/>
  <c r="M241" i="21" s="1"/>
  <c r="N241" i="21"/>
  <c r="Q50" i="21"/>
  <c r="R50" i="21" s="1"/>
  <c r="L50" i="21"/>
  <c r="M50" i="21" s="1"/>
  <c r="N50" i="21"/>
  <c r="Q416" i="21"/>
  <c r="R416" i="21" s="1"/>
  <c r="L416" i="21"/>
  <c r="M416" i="21" s="1"/>
  <c r="N416" i="21"/>
  <c r="Q192" i="21"/>
  <c r="R192" i="21" s="1"/>
  <c r="L192" i="21"/>
  <c r="M192" i="21" s="1"/>
  <c r="N192" i="21"/>
  <c r="Q319" i="21"/>
  <c r="R319" i="21" s="1"/>
  <c r="L319" i="21"/>
  <c r="M319" i="21" s="1"/>
  <c r="N319" i="21"/>
  <c r="Q284" i="21"/>
  <c r="R284" i="21" s="1"/>
  <c r="N284" i="21"/>
  <c r="L284" i="21"/>
  <c r="M284" i="21" s="1"/>
  <c r="Q230" i="21"/>
  <c r="R230" i="21" s="1"/>
  <c r="L230" i="21"/>
  <c r="M230" i="21" s="1"/>
  <c r="N230" i="21"/>
  <c r="Q287" i="21"/>
  <c r="R287" i="21" s="1"/>
  <c r="L287" i="21"/>
  <c r="M287" i="21" s="1"/>
  <c r="N287" i="21"/>
  <c r="Q185" i="21"/>
  <c r="R185" i="21" s="1"/>
  <c r="L185" i="21"/>
  <c r="M185" i="21" s="1"/>
  <c r="N185" i="21"/>
  <c r="Q186" i="21"/>
  <c r="R186" i="21" s="1"/>
  <c r="L186" i="21"/>
  <c r="M186" i="21" s="1"/>
  <c r="N186" i="21"/>
  <c r="Q217" i="21"/>
  <c r="R217" i="21" s="1"/>
  <c r="L217" i="21"/>
  <c r="M217" i="21" s="1"/>
  <c r="N217" i="21"/>
  <c r="Q369" i="21"/>
  <c r="R369" i="21" s="1"/>
  <c r="L369" i="21"/>
  <c r="M369" i="21" s="1"/>
  <c r="N369" i="21"/>
  <c r="Q346" i="21"/>
  <c r="R346" i="21" s="1"/>
  <c r="L346" i="21"/>
  <c r="M346" i="21" s="1"/>
  <c r="N346" i="21"/>
  <c r="Q173" i="21"/>
  <c r="R173" i="21" s="1"/>
  <c r="L173" i="21"/>
  <c r="M173" i="21" s="1"/>
  <c r="N173" i="21"/>
  <c r="Q21" i="21"/>
  <c r="R21" i="21" s="1"/>
  <c r="L21" i="21"/>
  <c r="M21" i="21" s="1"/>
  <c r="N21" i="21"/>
  <c r="Q86" i="21"/>
  <c r="R86" i="21" s="1"/>
  <c r="L86" i="21"/>
  <c r="M86" i="21" s="1"/>
  <c r="N86" i="21"/>
  <c r="Q236" i="21"/>
  <c r="R236" i="21" s="1"/>
  <c r="L236" i="21"/>
  <c r="M236" i="21" s="1"/>
  <c r="N236" i="21"/>
  <c r="Q141" i="21"/>
  <c r="R141" i="21" s="1"/>
  <c r="N141" i="21"/>
  <c r="L141" i="21"/>
  <c r="M141" i="21" s="1"/>
  <c r="Q194" i="21"/>
  <c r="R194" i="21" s="1"/>
  <c r="L194" i="21"/>
  <c r="M194" i="21" s="1"/>
  <c r="N194" i="21"/>
  <c r="Q414" i="21"/>
  <c r="R414" i="21" s="1"/>
  <c r="L414" i="21"/>
  <c r="M414" i="21" s="1"/>
  <c r="N414" i="21"/>
  <c r="Q97" i="21"/>
  <c r="R97" i="21" s="1"/>
  <c r="L97" i="21"/>
  <c r="M97" i="21" s="1"/>
  <c r="N97" i="21"/>
  <c r="Q164" i="21"/>
  <c r="R164" i="21" s="1"/>
  <c r="L164" i="21"/>
  <c r="M164" i="21" s="1"/>
  <c r="N164" i="21"/>
  <c r="W279" i="21"/>
  <c r="X279" i="21" s="1"/>
  <c r="O160" i="21"/>
  <c r="P160" i="21" s="1"/>
  <c r="Q332" i="21"/>
  <c r="R332" i="21" s="1"/>
  <c r="L332" i="21"/>
  <c r="M332" i="21" s="1"/>
  <c r="N332" i="21"/>
  <c r="W84" i="21"/>
  <c r="X84" i="21" s="1"/>
  <c r="Q84" i="21"/>
  <c r="R84" i="21" s="1"/>
  <c r="L84" i="21"/>
  <c r="M84" i="21" s="1"/>
  <c r="N84" i="21"/>
  <c r="Q244" i="21"/>
  <c r="R244" i="21" s="1"/>
  <c r="N244" i="21"/>
  <c r="L244" i="21"/>
  <c r="M244" i="21" s="1"/>
  <c r="Q476" i="21"/>
  <c r="R476" i="21" s="1"/>
  <c r="L476" i="21"/>
  <c r="M476" i="21" s="1"/>
  <c r="N476" i="21"/>
  <c r="W14" i="21"/>
  <c r="X14" i="21" s="1"/>
  <c r="Q14" i="21"/>
  <c r="R14" i="21" s="1"/>
  <c r="N14" i="21"/>
  <c r="L14" i="21"/>
  <c r="M14" i="21" s="1"/>
  <c r="W411" i="21"/>
  <c r="X411" i="21" s="1"/>
  <c r="Q411" i="21"/>
  <c r="R411" i="21" s="1"/>
  <c r="N411" i="21"/>
  <c r="L411" i="21"/>
  <c r="M411" i="21" s="1"/>
  <c r="Q292" i="21"/>
  <c r="R292" i="21" s="1"/>
  <c r="L292" i="21"/>
  <c r="M292" i="21" s="1"/>
  <c r="N292" i="21"/>
  <c r="Q280" i="21"/>
  <c r="R280" i="21" s="1"/>
  <c r="N280" i="21"/>
  <c r="L280" i="21"/>
  <c r="M280" i="21" s="1"/>
  <c r="Q92" i="21"/>
  <c r="R92" i="21" s="1"/>
  <c r="L92" i="21"/>
  <c r="M92" i="21" s="1"/>
  <c r="N92" i="21"/>
  <c r="Q151" i="21"/>
  <c r="R151" i="21" s="1"/>
  <c r="L151" i="21"/>
  <c r="M151" i="21" s="1"/>
  <c r="N151" i="21"/>
  <c r="S418" i="21"/>
  <c r="T418" i="21" s="1"/>
  <c r="Q418" i="21"/>
  <c r="R418" i="21" s="1"/>
  <c r="L418" i="21"/>
  <c r="M418" i="21" s="1"/>
  <c r="N418" i="21"/>
  <c r="Q492" i="21"/>
  <c r="R492" i="21" s="1"/>
  <c r="N492" i="21"/>
  <c r="L492" i="21"/>
  <c r="M492" i="21" s="1"/>
  <c r="W387" i="21"/>
  <c r="X387" i="21" s="1"/>
  <c r="Q387" i="21"/>
  <c r="R387" i="21" s="1"/>
  <c r="L387" i="21"/>
  <c r="M387" i="21" s="1"/>
  <c r="N387" i="21"/>
  <c r="O150" i="21"/>
  <c r="P150" i="21" s="1"/>
  <c r="Q150" i="21"/>
  <c r="R150" i="21" s="1"/>
  <c r="L150" i="21"/>
  <c r="M150" i="21" s="1"/>
  <c r="N150" i="21"/>
  <c r="Q479" i="21"/>
  <c r="R479" i="21" s="1"/>
  <c r="L479" i="21"/>
  <c r="M479" i="21" s="1"/>
  <c r="N479" i="21"/>
  <c r="Q4" i="21"/>
  <c r="R4" i="21" s="1"/>
  <c r="L4" i="21"/>
  <c r="M4" i="21" s="1"/>
  <c r="N4" i="21"/>
  <c r="U22" i="21"/>
  <c r="V22" i="21" s="1"/>
  <c r="Q22" i="21"/>
  <c r="R22" i="21" s="1"/>
  <c r="N22" i="21"/>
  <c r="L22" i="21"/>
  <c r="M22" i="21" s="1"/>
  <c r="Q127" i="21"/>
  <c r="R127" i="21" s="1"/>
  <c r="L127" i="21"/>
  <c r="M127" i="21" s="1"/>
  <c r="N127" i="21"/>
  <c r="Q277" i="21"/>
  <c r="R277" i="21" s="1"/>
  <c r="N277" i="21"/>
  <c r="L277" i="21"/>
  <c r="M277" i="21" s="1"/>
  <c r="Q474" i="21"/>
  <c r="R474" i="21" s="1"/>
  <c r="L474" i="21"/>
  <c r="M474" i="21" s="1"/>
  <c r="N474" i="21"/>
  <c r="Q180" i="21"/>
  <c r="R180" i="21" s="1"/>
  <c r="L180" i="21"/>
  <c r="M180" i="21" s="1"/>
  <c r="N180" i="21"/>
  <c r="Q263" i="21"/>
  <c r="R263" i="21" s="1"/>
  <c r="L263" i="21"/>
  <c r="M263" i="21" s="1"/>
  <c r="N263" i="21"/>
  <c r="Q357" i="21"/>
  <c r="R357" i="21" s="1"/>
  <c r="L357" i="21"/>
  <c r="M357" i="21" s="1"/>
  <c r="N357" i="21"/>
  <c r="Q37" i="21"/>
  <c r="R37" i="21" s="1"/>
  <c r="L37" i="21"/>
  <c r="M37" i="21" s="1"/>
  <c r="N37" i="21"/>
  <c r="Q397" i="21"/>
  <c r="R397" i="21" s="1"/>
  <c r="L397" i="21"/>
  <c r="M397" i="21" s="1"/>
  <c r="N397" i="21"/>
  <c r="Q477" i="21"/>
  <c r="R477" i="21" s="1"/>
  <c r="L477" i="21"/>
  <c r="M477" i="21" s="1"/>
  <c r="N477" i="21"/>
  <c r="Q345" i="21"/>
  <c r="R345" i="21" s="1"/>
  <c r="L345" i="21"/>
  <c r="M345" i="21" s="1"/>
  <c r="N345" i="21"/>
  <c r="Q115" i="21"/>
  <c r="R115" i="21" s="1"/>
  <c r="L115" i="21"/>
  <c r="M115" i="21" s="1"/>
  <c r="N115" i="21"/>
  <c r="Q11" i="21"/>
  <c r="R11" i="21" s="1"/>
  <c r="L11" i="21"/>
  <c r="M11" i="21" s="1"/>
  <c r="N11" i="21"/>
  <c r="Q171" i="21"/>
  <c r="R171" i="21" s="1"/>
  <c r="L171" i="21"/>
  <c r="M171" i="21" s="1"/>
  <c r="N171" i="21"/>
  <c r="Q131" i="21"/>
  <c r="R131" i="21" s="1"/>
  <c r="N131" i="21"/>
  <c r="L131" i="21"/>
  <c r="M131" i="21" s="1"/>
  <c r="M224" i="21"/>
  <c r="Q154" i="21"/>
  <c r="R154" i="21" s="1"/>
  <c r="L154" i="21"/>
  <c r="N154" i="21"/>
  <c r="Q451" i="21"/>
  <c r="R451" i="21" s="1"/>
  <c r="N451" i="21"/>
  <c r="L451" i="21"/>
  <c r="M451" i="21" s="1"/>
  <c r="Q73" i="21"/>
  <c r="R73" i="21" s="1"/>
  <c r="N73" i="21"/>
  <c r="L73" i="21"/>
  <c r="M73" i="21" s="1"/>
  <c r="Q223" i="21"/>
  <c r="R223" i="21" s="1"/>
  <c r="L223" i="21"/>
  <c r="M223" i="21" s="1"/>
  <c r="N223" i="21"/>
  <c r="W160" i="21"/>
  <c r="X160" i="21" s="1"/>
  <c r="Q481" i="21"/>
  <c r="R481" i="21" s="1"/>
  <c r="L481" i="21"/>
  <c r="M481" i="21" s="1"/>
  <c r="N481" i="21"/>
  <c r="O116" i="21"/>
  <c r="P116" i="21" s="1"/>
  <c r="Q116" i="21"/>
  <c r="R116" i="21" s="1"/>
  <c r="L116" i="21"/>
  <c r="M116" i="21" s="1"/>
  <c r="N116" i="21"/>
  <c r="Q314" i="21"/>
  <c r="R314" i="21" s="1"/>
  <c r="L314" i="21"/>
  <c r="M314" i="21" s="1"/>
  <c r="N314" i="21"/>
  <c r="Q496" i="21"/>
  <c r="R496" i="21" s="1"/>
  <c r="N496" i="21"/>
  <c r="L496" i="21"/>
  <c r="M496" i="21" s="1"/>
  <c r="S489" i="21"/>
  <c r="T489" i="21" s="1"/>
  <c r="Q489" i="21"/>
  <c r="R489" i="21" s="1"/>
  <c r="L489" i="21"/>
  <c r="M489" i="21" s="1"/>
  <c r="N489" i="21"/>
  <c r="Q425" i="21"/>
  <c r="R425" i="21" s="1"/>
  <c r="N425" i="21"/>
  <c r="L425" i="21"/>
  <c r="M425" i="21" s="1"/>
  <c r="Q249" i="21"/>
  <c r="R249" i="21" s="1"/>
  <c r="N249" i="21"/>
  <c r="L249" i="21"/>
  <c r="M249" i="21" s="1"/>
  <c r="S299" i="21"/>
  <c r="T299" i="21" s="1"/>
  <c r="Q299" i="21"/>
  <c r="R299" i="21" s="1"/>
  <c r="L299" i="21"/>
  <c r="M299" i="21" s="1"/>
  <c r="N299" i="21"/>
  <c r="U240" i="21"/>
  <c r="V240" i="21" s="1"/>
  <c r="Q240" i="21"/>
  <c r="R240" i="21" s="1"/>
  <c r="N240" i="21"/>
  <c r="L240" i="21"/>
  <c r="M240" i="21" s="1"/>
  <c r="Q38" i="21"/>
  <c r="R38" i="21" s="1"/>
  <c r="L38" i="21"/>
  <c r="M38" i="21" s="1"/>
  <c r="N38" i="21"/>
  <c r="S374" i="21"/>
  <c r="T374" i="21" s="1"/>
  <c r="Q374" i="21"/>
  <c r="R374" i="21" s="1"/>
  <c r="N374" i="21"/>
  <c r="L374" i="21"/>
  <c r="M374" i="21" s="1"/>
  <c r="Q378" i="21"/>
  <c r="R378" i="21" s="1"/>
  <c r="L378" i="21"/>
  <c r="M378" i="21" s="1"/>
  <c r="N378" i="21"/>
  <c r="Q269" i="21"/>
  <c r="R269" i="21" s="1"/>
  <c r="L269" i="21"/>
  <c r="M269" i="21" s="1"/>
  <c r="N269" i="21"/>
  <c r="Q129" i="21"/>
  <c r="R129" i="21" s="1"/>
  <c r="L129" i="21"/>
  <c r="M129" i="21" s="1"/>
  <c r="N129" i="21"/>
  <c r="Q427" i="21"/>
  <c r="R427" i="21" s="1"/>
  <c r="L427" i="21"/>
  <c r="M427" i="21" s="1"/>
  <c r="N427" i="21"/>
  <c r="Q356" i="21"/>
  <c r="R356" i="21" s="1"/>
  <c r="N356" i="21"/>
  <c r="L356" i="21"/>
  <c r="M356" i="21" s="1"/>
  <c r="Q494" i="21"/>
  <c r="R494" i="21" s="1"/>
  <c r="N494" i="21"/>
  <c r="L494" i="21"/>
  <c r="M494" i="21" s="1"/>
  <c r="S267" i="21"/>
  <c r="T267" i="21" s="1"/>
  <c r="Q267" i="21"/>
  <c r="R267" i="21" s="1"/>
  <c r="L267" i="21"/>
  <c r="M267" i="21" s="1"/>
  <c r="N267" i="21"/>
  <c r="Q188" i="21"/>
  <c r="R188" i="21" s="1"/>
  <c r="N188" i="21"/>
  <c r="L188" i="21"/>
  <c r="M188" i="21" s="1"/>
  <c r="Q114" i="21"/>
  <c r="R114" i="21" s="1"/>
  <c r="L114" i="21"/>
  <c r="M114" i="21" s="1"/>
  <c r="N114" i="21"/>
  <c r="Q438" i="21"/>
  <c r="R438" i="21" s="1"/>
  <c r="L438" i="21"/>
  <c r="M438" i="21" s="1"/>
  <c r="N438" i="21"/>
  <c r="Q264" i="21"/>
  <c r="R264" i="21" s="1"/>
  <c r="L264" i="21"/>
  <c r="M264" i="21" s="1"/>
  <c r="N264" i="21"/>
  <c r="O412" i="21"/>
  <c r="P412" i="21" s="1"/>
  <c r="Q412" i="21"/>
  <c r="R412" i="21" s="1"/>
  <c r="L412" i="21"/>
  <c r="M412" i="21" s="1"/>
  <c r="N412" i="21"/>
  <c r="W110" i="21"/>
  <c r="X110" i="21" s="1"/>
  <c r="Q110" i="21"/>
  <c r="R110" i="21" s="1"/>
  <c r="N110" i="21"/>
  <c r="L110" i="21"/>
  <c r="M110" i="21" s="1"/>
  <c r="Q366" i="21"/>
  <c r="R366" i="21" s="1"/>
  <c r="L366" i="21"/>
  <c r="M366" i="21" s="1"/>
  <c r="N366" i="21"/>
  <c r="O304" i="21"/>
  <c r="P304" i="21" s="1"/>
  <c r="Q304" i="21"/>
  <c r="R304" i="21" s="1"/>
  <c r="L304" i="21"/>
  <c r="M304" i="21" s="1"/>
  <c r="N304" i="21"/>
  <c r="Q501" i="21"/>
  <c r="R501" i="21" s="1"/>
  <c r="L501" i="21"/>
  <c r="M501" i="21" s="1"/>
  <c r="N501" i="21"/>
  <c r="Q313" i="21"/>
  <c r="R313" i="21" s="1"/>
  <c r="L313" i="21"/>
  <c r="M313" i="21" s="1"/>
  <c r="N313" i="21"/>
  <c r="Q66" i="21"/>
  <c r="R66" i="21" s="1"/>
  <c r="L66" i="21"/>
  <c r="M66" i="21" s="1"/>
  <c r="N66" i="21"/>
  <c r="Q334" i="21"/>
  <c r="R334" i="21" s="1"/>
  <c r="L334" i="21"/>
  <c r="M334" i="21" s="1"/>
  <c r="N334" i="21"/>
  <c r="Q413" i="21"/>
  <c r="R413" i="21" s="1"/>
  <c r="L413" i="21"/>
  <c r="M413" i="21" s="1"/>
  <c r="N413" i="21"/>
  <c r="Q51" i="21"/>
  <c r="R51" i="21" s="1"/>
  <c r="L51" i="21"/>
  <c r="M51" i="21" s="1"/>
  <c r="N51" i="21"/>
  <c r="Q409" i="21"/>
  <c r="R409" i="21" s="1"/>
  <c r="L409" i="21"/>
  <c r="M409" i="21" s="1"/>
  <c r="N409" i="21"/>
  <c r="Q64" i="21"/>
  <c r="R64" i="21" s="1"/>
  <c r="L64" i="21"/>
  <c r="M64" i="21" s="1"/>
  <c r="N64" i="21"/>
  <c r="W99" i="21"/>
  <c r="X99" i="21" s="1"/>
  <c r="Q310" i="21"/>
  <c r="R310" i="21" s="1"/>
  <c r="L310" i="21"/>
  <c r="M310" i="21" s="1"/>
  <c r="N310" i="21"/>
  <c r="Q109" i="21"/>
  <c r="R109" i="21" s="1"/>
  <c r="L109" i="21"/>
  <c r="M109" i="21" s="1"/>
  <c r="N109" i="21"/>
  <c r="Q95" i="21"/>
  <c r="R95" i="21" s="1"/>
  <c r="L95" i="21"/>
  <c r="M95" i="21" s="1"/>
  <c r="N95" i="21"/>
  <c r="Q19" i="21"/>
  <c r="R19" i="21" s="1"/>
  <c r="N19" i="21"/>
  <c r="L19" i="21"/>
  <c r="M19" i="21" s="1"/>
  <c r="Q480" i="21"/>
  <c r="R480" i="21" s="1"/>
  <c r="L480" i="21"/>
  <c r="M480" i="21" s="1"/>
  <c r="N480" i="21"/>
  <c r="Q190" i="21"/>
  <c r="R190" i="21" s="1"/>
  <c r="L190" i="21"/>
  <c r="M190" i="21" s="1"/>
  <c r="N190" i="21"/>
  <c r="Q486" i="21"/>
  <c r="R486" i="21" s="1"/>
  <c r="N486" i="21"/>
  <c r="L486" i="21"/>
  <c r="M486" i="21" s="1"/>
  <c r="Q449" i="21"/>
  <c r="R449" i="21" s="1"/>
  <c r="L449" i="21"/>
  <c r="M449" i="21" s="1"/>
  <c r="N449" i="21"/>
  <c r="U408" i="21"/>
  <c r="V408" i="21" s="1"/>
  <c r="Q408" i="21"/>
  <c r="R408" i="21" s="1"/>
  <c r="L408" i="21"/>
  <c r="M408" i="21" s="1"/>
  <c r="N408" i="21"/>
  <c r="W201" i="21"/>
  <c r="X201" i="21" s="1"/>
  <c r="Q201" i="21"/>
  <c r="R201" i="21" s="1"/>
  <c r="L201" i="21"/>
  <c r="M201" i="21" s="1"/>
  <c r="N201" i="21"/>
  <c r="Q330" i="21"/>
  <c r="R330" i="21" s="1"/>
  <c r="N330" i="21"/>
  <c r="L330" i="21"/>
  <c r="M330" i="21" s="1"/>
  <c r="Q331" i="21"/>
  <c r="R331" i="21" s="1"/>
  <c r="L331" i="21"/>
  <c r="M331" i="21" s="1"/>
  <c r="N331" i="21"/>
  <c r="Q196" i="21"/>
  <c r="R196" i="21" s="1"/>
  <c r="L196" i="21"/>
  <c r="M196" i="21" s="1"/>
  <c r="N196" i="21"/>
  <c r="Q32" i="21"/>
  <c r="R32" i="21" s="1"/>
  <c r="L32" i="21"/>
  <c r="M32" i="21" s="1"/>
  <c r="N32" i="21"/>
  <c r="Q468" i="21"/>
  <c r="R468" i="21" s="1"/>
  <c r="L468" i="21"/>
  <c r="M468" i="21" s="1"/>
  <c r="N468" i="21"/>
  <c r="Q289" i="21"/>
  <c r="R289" i="21" s="1"/>
  <c r="N289" i="21"/>
  <c r="L289" i="21"/>
  <c r="M289" i="21" s="1"/>
  <c r="O126" i="21"/>
  <c r="P126" i="21" s="1"/>
  <c r="Q126" i="21"/>
  <c r="R126" i="21" s="1"/>
  <c r="N126" i="21"/>
  <c r="L126" i="21"/>
  <c r="M126" i="21" s="1"/>
  <c r="Q113" i="21"/>
  <c r="R113" i="21" s="1"/>
  <c r="L113" i="21"/>
  <c r="M113" i="21" s="1"/>
  <c r="N113" i="21"/>
  <c r="U354" i="21"/>
  <c r="V354" i="21" s="1"/>
  <c r="Q354" i="21"/>
  <c r="R354" i="21" s="1"/>
  <c r="N354" i="21"/>
  <c r="L354" i="21"/>
  <c r="M354" i="21" s="1"/>
  <c r="Q56" i="21"/>
  <c r="R56" i="21" s="1"/>
  <c r="N56" i="21"/>
  <c r="L56" i="21"/>
  <c r="M56" i="21" s="1"/>
  <c r="U146" i="21"/>
  <c r="V146" i="21" s="1"/>
  <c r="Q146" i="21"/>
  <c r="R146" i="21" s="1"/>
  <c r="N146" i="21"/>
  <c r="L146" i="21"/>
  <c r="M146" i="21" s="1"/>
  <c r="Q502" i="21"/>
  <c r="R502" i="21" s="1"/>
  <c r="N502" i="21"/>
  <c r="L502" i="21"/>
  <c r="M502" i="21" s="1"/>
  <c r="Q404" i="21"/>
  <c r="R404" i="21" s="1"/>
  <c r="N404" i="21"/>
  <c r="L404" i="21"/>
  <c r="M404" i="21" s="1"/>
  <c r="Q325" i="21"/>
  <c r="R325" i="21" s="1"/>
  <c r="L325" i="21"/>
  <c r="M325" i="21" s="1"/>
  <c r="N325" i="21"/>
  <c r="Q262" i="21"/>
  <c r="R262" i="21" s="1"/>
  <c r="L262" i="21"/>
  <c r="M262" i="21" s="1"/>
  <c r="N262" i="21"/>
  <c r="Q317" i="21"/>
  <c r="R317" i="21" s="1"/>
  <c r="L317" i="21"/>
  <c r="M317" i="21" s="1"/>
  <c r="N317" i="21"/>
  <c r="Q102" i="21"/>
  <c r="R102" i="21" s="1"/>
  <c r="L102" i="21"/>
  <c r="M102" i="21" s="1"/>
  <c r="N102" i="21"/>
  <c r="Q8" i="21"/>
  <c r="R8" i="21" s="1"/>
  <c r="L8" i="21"/>
  <c r="M8" i="21" s="1"/>
  <c r="N8" i="21"/>
  <c r="Q160" i="21"/>
  <c r="R160" i="21" s="1"/>
  <c r="L160" i="21"/>
  <c r="M160" i="21" s="1"/>
  <c r="N160" i="21"/>
  <c r="Q265" i="21"/>
  <c r="R265" i="21" s="1"/>
  <c r="N265" i="21"/>
  <c r="L265" i="21"/>
  <c r="M265" i="21" s="1"/>
  <c r="Q475" i="21"/>
  <c r="R475" i="21" s="1"/>
  <c r="N475" i="21"/>
  <c r="L475" i="21"/>
  <c r="M475" i="21" s="1"/>
  <c r="Q179" i="21"/>
  <c r="R179" i="21" s="1"/>
  <c r="L179" i="21"/>
  <c r="M179" i="21" s="1"/>
  <c r="N179" i="21"/>
  <c r="Q155" i="21"/>
  <c r="R155" i="21" s="1"/>
  <c r="L155" i="21"/>
  <c r="M155" i="21" s="1"/>
  <c r="N155" i="21"/>
  <c r="Q198" i="21"/>
  <c r="R198" i="21" s="1"/>
  <c r="L198" i="21"/>
  <c r="M198" i="21" s="1"/>
  <c r="N198" i="21"/>
  <c r="Q483" i="21"/>
  <c r="R483" i="21" s="1"/>
  <c r="L483" i="21"/>
  <c r="M483" i="21" s="1"/>
  <c r="N483" i="21"/>
  <c r="Q259" i="21"/>
  <c r="R259" i="21" s="1"/>
  <c r="L259" i="21"/>
  <c r="M259" i="21" s="1"/>
  <c r="N259" i="21"/>
  <c r="Q227" i="21"/>
  <c r="R227" i="21" s="1"/>
  <c r="L227" i="21"/>
  <c r="M227" i="21" s="1"/>
  <c r="N227" i="21"/>
  <c r="Q446" i="21"/>
  <c r="R446" i="21" s="1"/>
  <c r="L446" i="21"/>
  <c r="M446" i="21" s="1"/>
  <c r="N446" i="21"/>
  <c r="Q119" i="21"/>
  <c r="R119" i="21" s="1"/>
  <c r="N119" i="21"/>
  <c r="L119" i="21"/>
  <c r="M119" i="21" s="1"/>
  <c r="Q254" i="21"/>
  <c r="R254" i="21" s="1"/>
  <c r="L254" i="21"/>
  <c r="M254" i="21" s="1"/>
  <c r="N254" i="21"/>
  <c r="Q49" i="21"/>
  <c r="R49" i="21" s="1"/>
  <c r="L49" i="21"/>
  <c r="M49" i="21" s="1"/>
  <c r="N49" i="21"/>
  <c r="U160" i="21"/>
  <c r="V160" i="21" s="1"/>
  <c r="Q221" i="21"/>
  <c r="R221" i="21" s="1"/>
  <c r="L221" i="21"/>
  <c r="M221" i="21" s="1"/>
  <c r="N221" i="21"/>
  <c r="Q234" i="21"/>
  <c r="R234" i="21" s="1"/>
  <c r="L234" i="21"/>
  <c r="M234" i="21" s="1"/>
  <c r="N234" i="21"/>
  <c r="W218" i="21"/>
  <c r="X218" i="21" s="1"/>
  <c r="Q218" i="21"/>
  <c r="R218" i="21" s="1"/>
  <c r="L218" i="21"/>
  <c r="M218" i="21" s="1"/>
  <c r="N218" i="21"/>
  <c r="U428" i="21"/>
  <c r="V428" i="21" s="1"/>
  <c r="Q428" i="21"/>
  <c r="R428" i="21" s="1"/>
  <c r="L428" i="21"/>
  <c r="M428" i="21" s="1"/>
  <c r="N428" i="21"/>
  <c r="Q45" i="21"/>
  <c r="R45" i="21" s="1"/>
  <c r="L45" i="21"/>
  <c r="M45" i="21" s="1"/>
  <c r="N45" i="21"/>
  <c r="Q42" i="21"/>
  <c r="R42" i="21" s="1"/>
  <c r="L42" i="21"/>
  <c r="M42" i="21" s="1"/>
  <c r="N42" i="21"/>
  <c r="Q368" i="21"/>
  <c r="R368" i="21" s="1"/>
  <c r="L368" i="21"/>
  <c r="M368" i="21" s="1"/>
  <c r="N368" i="21"/>
  <c r="Q88" i="21"/>
  <c r="R88" i="21" s="1"/>
  <c r="L88" i="21"/>
  <c r="M88" i="21" s="1"/>
  <c r="N88" i="21"/>
  <c r="Q81" i="21"/>
  <c r="R81" i="21" s="1"/>
  <c r="N81" i="21"/>
  <c r="L81" i="21"/>
  <c r="M81" i="21" s="1"/>
  <c r="Q145" i="21"/>
  <c r="R145" i="21" s="1"/>
  <c r="L145" i="21"/>
  <c r="M145" i="21" s="1"/>
  <c r="N145" i="21"/>
  <c r="Q312" i="21"/>
  <c r="R312" i="21" s="1"/>
  <c r="L312" i="21"/>
  <c r="M312" i="21" s="1"/>
  <c r="N312" i="21"/>
  <c r="Q442" i="21"/>
  <c r="R442" i="21" s="1"/>
  <c r="N442" i="21"/>
  <c r="L442" i="21"/>
  <c r="M442" i="21" s="1"/>
  <c r="Q391" i="21"/>
  <c r="R391" i="21" s="1"/>
  <c r="L391" i="21"/>
  <c r="M391" i="21" s="1"/>
  <c r="N391" i="21"/>
  <c r="Q181" i="21"/>
  <c r="R181" i="21" s="1"/>
  <c r="L181" i="21"/>
  <c r="M181" i="21" s="1"/>
  <c r="N181" i="21"/>
  <c r="Q211" i="21"/>
  <c r="R211" i="21" s="1"/>
  <c r="L211" i="21"/>
  <c r="M211" i="21" s="1"/>
  <c r="N211" i="21"/>
  <c r="S419" i="21"/>
  <c r="T419" i="21" s="1"/>
  <c r="Q419" i="21"/>
  <c r="R419" i="21" s="1"/>
  <c r="L419" i="21"/>
  <c r="M419" i="21" s="1"/>
  <c r="N419" i="21"/>
  <c r="Q381" i="21"/>
  <c r="R381" i="21" s="1"/>
  <c r="L381" i="21"/>
  <c r="M381" i="21" s="1"/>
  <c r="N381" i="21"/>
  <c r="Q53" i="21"/>
  <c r="R53" i="21" s="1"/>
  <c r="N53" i="21"/>
  <c r="L53" i="21"/>
  <c r="M53" i="21" s="1"/>
  <c r="U59" i="21"/>
  <c r="V59" i="21" s="1"/>
  <c r="W234" i="21"/>
  <c r="X234" i="21" s="1"/>
  <c r="W240" i="21"/>
  <c r="X240" i="21" s="1"/>
  <c r="S444" i="21"/>
  <c r="T444" i="21" s="1"/>
  <c r="S146" i="21"/>
  <c r="T146" i="21" s="1"/>
  <c r="O277" i="21"/>
  <c r="P277" i="21" s="1"/>
  <c r="S378" i="21"/>
  <c r="T378" i="21" s="1"/>
  <c r="U234" i="21"/>
  <c r="V234" i="21" s="1"/>
  <c r="W59" i="21"/>
  <c r="X59" i="21" s="1"/>
  <c r="W416" i="21"/>
  <c r="X416" i="21" s="1"/>
  <c r="U378" i="21"/>
  <c r="V378" i="21" s="1"/>
  <c r="O234" i="21"/>
  <c r="P234" i="21" s="1"/>
  <c r="S234" i="21"/>
  <c r="T234" i="21" s="1"/>
  <c r="O59" i="21"/>
  <c r="P59" i="21" s="1"/>
  <c r="S416" i="21"/>
  <c r="T416" i="21" s="1"/>
  <c r="O146" i="21"/>
  <c r="P146" i="21" s="1"/>
  <c r="W444" i="21"/>
  <c r="X444" i="21" s="1"/>
  <c r="W448" i="21"/>
  <c r="X448" i="21" s="1"/>
  <c r="O36" i="21"/>
  <c r="P36" i="21" s="1"/>
  <c r="S5" i="21"/>
  <c r="T5" i="21" s="1"/>
  <c r="W5" i="21"/>
  <c r="X5" i="21" s="1"/>
  <c r="U277" i="21"/>
  <c r="V277" i="21" s="1"/>
  <c r="O271" i="21"/>
  <c r="P271" i="21" s="1"/>
  <c r="M306" i="21"/>
  <c r="O84" i="21"/>
  <c r="P84" i="21" s="1"/>
  <c r="S315" i="21"/>
  <c r="T315" i="21" s="1"/>
  <c r="U126" i="21"/>
  <c r="V126" i="21" s="1"/>
  <c r="W315" i="21"/>
  <c r="X315" i="21" s="1"/>
  <c r="W192" i="21"/>
  <c r="X192" i="21" s="1"/>
  <c r="W9" i="21"/>
  <c r="X9" i="21" s="1"/>
  <c r="U326" i="21"/>
  <c r="V326" i="21" s="1"/>
  <c r="W366" i="21"/>
  <c r="X366" i="21" s="1"/>
  <c r="W492" i="21"/>
  <c r="X492" i="21" s="1"/>
  <c r="O492" i="21"/>
  <c r="P492" i="21" s="1"/>
  <c r="M389" i="21"/>
  <c r="W381" i="21"/>
  <c r="X381" i="21" s="1"/>
  <c r="S441" i="21"/>
  <c r="T441" i="21" s="1"/>
  <c r="W239" i="21"/>
  <c r="X239" i="21" s="1"/>
  <c r="W476" i="21"/>
  <c r="X476" i="21" s="1"/>
  <c r="W228" i="21"/>
  <c r="X228" i="21" s="1"/>
  <c r="U60" i="21"/>
  <c r="V60" i="21" s="1"/>
  <c r="W269" i="21"/>
  <c r="X269" i="21" s="1"/>
  <c r="U118" i="21"/>
  <c r="V118" i="21" s="1"/>
  <c r="S330" i="21"/>
  <c r="T330" i="21" s="1"/>
  <c r="U113" i="21"/>
  <c r="V113" i="21" s="1"/>
  <c r="W126" i="21"/>
  <c r="X126" i="21" s="1"/>
  <c r="U304" i="21"/>
  <c r="V304" i="21" s="1"/>
  <c r="S496" i="21"/>
  <c r="T496" i="21" s="1"/>
  <c r="W146" i="21"/>
  <c r="X146" i="21" s="1"/>
  <c r="W277" i="21"/>
  <c r="X277" i="21" s="1"/>
  <c r="U341" i="21"/>
  <c r="V341" i="21" s="1"/>
  <c r="W208" i="21"/>
  <c r="X208" i="21" s="1"/>
  <c r="O441" i="21"/>
  <c r="P441" i="21" s="1"/>
  <c r="W441" i="21"/>
  <c r="X441" i="21" s="1"/>
  <c r="U476" i="21"/>
  <c r="V476" i="21" s="1"/>
  <c r="O5" i="21"/>
  <c r="P5" i="21" s="1"/>
  <c r="O45" i="21"/>
  <c r="P45" i="21" s="1"/>
  <c r="W376" i="21"/>
  <c r="X376" i="21" s="1"/>
  <c r="U45" i="21"/>
  <c r="V45" i="21" s="1"/>
  <c r="O99" i="21"/>
  <c r="P99" i="21" s="1"/>
  <c r="U315" i="21"/>
  <c r="V315" i="21" s="1"/>
  <c r="O118" i="21"/>
  <c r="P118" i="21" s="1"/>
  <c r="S176" i="21"/>
  <c r="T176" i="21" s="1"/>
  <c r="U416" i="21"/>
  <c r="V416" i="21" s="1"/>
  <c r="U496" i="21"/>
  <c r="V496" i="21" s="1"/>
  <c r="M256" i="21"/>
  <c r="W374" i="21"/>
  <c r="X374" i="21" s="1"/>
  <c r="W280" i="21"/>
  <c r="X280" i="21" s="1"/>
  <c r="U492" i="21"/>
  <c r="V492" i="21" s="1"/>
  <c r="S492" i="21"/>
  <c r="T492" i="21" s="1"/>
  <c r="U381" i="21"/>
  <c r="V381" i="21" s="1"/>
  <c r="S99" i="21"/>
  <c r="T99" i="21" s="1"/>
  <c r="U404" i="21"/>
  <c r="V404" i="21" s="1"/>
  <c r="O315" i="21"/>
  <c r="P315" i="21" s="1"/>
  <c r="W118" i="21"/>
  <c r="X118" i="21" s="1"/>
  <c r="S126" i="21"/>
  <c r="T126" i="21" s="1"/>
  <c r="O176" i="21"/>
  <c r="P176" i="21" s="1"/>
  <c r="U283" i="21"/>
  <c r="V283" i="21" s="1"/>
  <c r="U271" i="21"/>
  <c r="V271" i="21" s="1"/>
  <c r="S342" i="21"/>
  <c r="T342" i="21" s="1"/>
  <c r="U342" i="21"/>
  <c r="V342" i="21" s="1"/>
  <c r="U99" i="21"/>
  <c r="V99" i="21" s="1"/>
  <c r="W283" i="21"/>
  <c r="X283" i="21" s="1"/>
  <c r="W356" i="21"/>
  <c r="X356" i="21" s="1"/>
  <c r="U208" i="21"/>
  <c r="V208" i="21" s="1"/>
  <c r="O372" i="21"/>
  <c r="P372" i="21" s="1"/>
  <c r="O381" i="21"/>
  <c r="P381" i="21" s="1"/>
  <c r="O387" i="21"/>
  <c r="P387" i="21" s="1"/>
  <c r="O330" i="21"/>
  <c r="P330" i="21" s="1"/>
  <c r="W176" i="21"/>
  <c r="X176" i="21" s="1"/>
  <c r="W304" i="21"/>
  <c r="X304" i="21" s="1"/>
  <c r="O367" i="21"/>
  <c r="P367" i="21" s="1"/>
  <c r="W271" i="21"/>
  <c r="X271" i="21" s="1"/>
  <c r="S208" i="21"/>
  <c r="T208" i="21" s="1"/>
  <c r="S271" i="21"/>
  <c r="T271" i="21" s="1"/>
  <c r="U356" i="21"/>
  <c r="V356" i="21" s="1"/>
  <c r="S356" i="21"/>
  <c r="T356" i="21" s="1"/>
  <c r="W60" i="21"/>
  <c r="X60" i="21" s="1"/>
  <c r="U441" i="21"/>
  <c r="V441" i="21" s="1"/>
  <c r="S476" i="21"/>
  <c r="T476" i="21" s="1"/>
  <c r="W36" i="21"/>
  <c r="X36" i="21" s="1"/>
  <c r="S60" i="21"/>
  <c r="T60" i="21" s="1"/>
  <c r="U269" i="21"/>
  <c r="V269" i="21" s="1"/>
  <c r="S118" i="21"/>
  <c r="T118" i="21" s="1"/>
  <c r="O416" i="21"/>
  <c r="P416" i="21" s="1"/>
  <c r="O356" i="21"/>
  <c r="P356" i="21" s="1"/>
  <c r="W404" i="21"/>
  <c r="X404" i="21" s="1"/>
  <c r="W342" i="21"/>
  <c r="X342" i="21" s="1"/>
  <c r="M80" i="21"/>
  <c r="M424" i="21"/>
  <c r="M76" i="21"/>
  <c r="M453" i="21"/>
  <c r="M195" i="21"/>
  <c r="M125" i="21"/>
  <c r="M285" i="21"/>
  <c r="W427" i="21"/>
  <c r="X427" i="21" s="1"/>
  <c r="O322" i="21"/>
  <c r="P322" i="21" s="1"/>
  <c r="O408" i="21"/>
  <c r="P408" i="21" s="1"/>
  <c r="W478" i="21"/>
  <c r="X478" i="21" s="1"/>
  <c r="W412" i="21"/>
  <c r="X412" i="21" s="1"/>
  <c r="O44" i="21"/>
  <c r="P44" i="21" s="1"/>
  <c r="W113" i="21"/>
  <c r="X113" i="21" s="1"/>
  <c r="W88" i="21"/>
  <c r="X88" i="21" s="1"/>
  <c r="O505" i="21"/>
  <c r="P505" i="21" s="1"/>
  <c r="W419" i="21"/>
  <c r="X419" i="21" s="1"/>
  <c r="M497" i="21"/>
  <c r="S181" i="21"/>
  <c r="T181" i="21" s="1"/>
  <c r="O181" i="21"/>
  <c r="P181" i="21" s="1"/>
  <c r="O427" i="21"/>
  <c r="P427" i="21" s="1"/>
  <c r="S427" i="21"/>
  <c r="T427" i="21" s="1"/>
  <c r="W322" i="21"/>
  <c r="X322" i="21" s="1"/>
  <c r="W408" i="21"/>
  <c r="X408" i="21" s="1"/>
  <c r="U478" i="21"/>
  <c r="V478" i="21" s="1"/>
  <c r="U44" i="21"/>
  <c r="V44" i="21" s="1"/>
  <c r="O113" i="21"/>
  <c r="P113" i="21" s="1"/>
  <c r="O341" i="21"/>
  <c r="P341" i="21" s="1"/>
  <c r="S400" i="21"/>
  <c r="T400" i="21" s="1"/>
  <c r="S505" i="21"/>
  <c r="T505" i="21" s="1"/>
  <c r="O419" i="21"/>
  <c r="P419" i="21" s="1"/>
  <c r="M87" i="21"/>
  <c r="S192" i="21"/>
  <c r="T192" i="21" s="1"/>
  <c r="S408" i="21"/>
  <c r="T408" i="21" s="1"/>
  <c r="S218" i="21"/>
  <c r="T218" i="21" s="1"/>
  <c r="U412" i="21"/>
  <c r="V412" i="21" s="1"/>
  <c r="M168" i="21"/>
  <c r="O192" i="21"/>
  <c r="P192" i="21" s="1"/>
  <c r="U400" i="21"/>
  <c r="V400" i="21" s="1"/>
  <c r="W44" i="21"/>
  <c r="X44" i="21" s="1"/>
  <c r="U419" i="21"/>
  <c r="V419" i="21" s="1"/>
  <c r="O218" i="21"/>
  <c r="P218" i="21" s="1"/>
  <c r="O239" i="21"/>
  <c r="P239" i="21" s="1"/>
  <c r="S23" i="21"/>
  <c r="T23" i="21" s="1"/>
  <c r="M30" i="21"/>
  <c r="S113" i="21"/>
  <c r="T113" i="21" s="1"/>
  <c r="M339" i="21"/>
  <c r="M300" i="21"/>
  <c r="M154" i="21"/>
  <c r="W400" i="21"/>
  <c r="X400" i="21" s="1"/>
  <c r="S341" i="21"/>
  <c r="T341" i="21" s="1"/>
  <c r="M423" i="21"/>
  <c r="U505" i="21"/>
  <c r="V505" i="21" s="1"/>
  <c r="M324" i="21"/>
  <c r="S322" i="21"/>
  <c r="T322" i="21" s="1"/>
  <c r="S239" i="21"/>
  <c r="T239" i="21" s="1"/>
  <c r="S412" i="21"/>
  <c r="T412" i="21" s="1"/>
  <c r="O23" i="21"/>
  <c r="P23" i="21" s="1"/>
  <c r="U23" i="21"/>
  <c r="V23" i="21" s="1"/>
  <c r="W18" i="21"/>
  <c r="X18" i="21" s="1"/>
  <c r="U88" i="21"/>
  <c r="V88" i="21" s="1"/>
  <c r="U192" i="21"/>
  <c r="V192" i="21" s="1"/>
  <c r="U411" i="21"/>
  <c r="V411" i="21" s="1"/>
  <c r="U427" i="21"/>
  <c r="V427" i="21" s="1"/>
  <c r="O478" i="21"/>
  <c r="P478" i="21" s="1"/>
  <c r="U239" i="21"/>
  <c r="V239" i="21" s="1"/>
  <c r="O88" i="21"/>
  <c r="P88" i="21" s="1"/>
  <c r="O400" i="21"/>
  <c r="P400" i="21" s="1"/>
  <c r="U387" i="21"/>
  <c r="V387" i="21" s="1"/>
  <c r="S387" i="21"/>
  <c r="T387" i="21" s="1"/>
  <c r="S304" i="21"/>
  <c r="T304" i="21" s="1"/>
  <c r="U327" i="21"/>
  <c r="V327" i="21" s="1"/>
  <c r="U303" i="21"/>
  <c r="V303" i="21" s="1"/>
  <c r="S331" i="21"/>
  <c r="T331" i="21" s="1"/>
  <c r="U384" i="21"/>
  <c r="V384" i="21" s="1"/>
  <c r="S384" i="21"/>
  <c r="T384" i="21" s="1"/>
  <c r="W104" i="21"/>
  <c r="X104" i="21" s="1"/>
  <c r="U331" i="21"/>
  <c r="V331" i="21" s="1"/>
  <c r="S349" i="21"/>
  <c r="T349" i="21" s="1"/>
  <c r="S428" i="21"/>
  <c r="T428" i="21" s="1"/>
  <c r="W327" i="21"/>
  <c r="X327" i="21" s="1"/>
  <c r="U489" i="21"/>
  <c r="V489" i="21" s="1"/>
  <c r="W341" i="21"/>
  <c r="X341" i="21" s="1"/>
  <c r="U84" i="21"/>
  <c r="V84" i="21" s="1"/>
  <c r="U272" i="21"/>
  <c r="V272" i="21" s="1"/>
  <c r="U347" i="21"/>
  <c r="V347" i="21" s="1"/>
  <c r="U292" i="21"/>
  <c r="V292" i="21" s="1"/>
  <c r="S233" i="21"/>
  <c r="T233" i="21" s="1"/>
  <c r="O233" i="21"/>
  <c r="P233" i="21" s="1"/>
  <c r="U233" i="21"/>
  <c r="V233" i="21" s="1"/>
  <c r="W233" i="21"/>
  <c r="X233" i="21" s="1"/>
  <c r="U487" i="21"/>
  <c r="V487" i="21" s="1"/>
  <c r="W487" i="21"/>
  <c r="X487" i="21" s="1"/>
  <c r="S487" i="21"/>
  <c r="T487" i="21" s="1"/>
  <c r="S145" i="21"/>
  <c r="T145" i="21" s="1"/>
  <c r="S242" i="21"/>
  <c r="T242" i="21" s="1"/>
  <c r="U242" i="21"/>
  <c r="V242" i="21" s="1"/>
  <c r="S314" i="21"/>
  <c r="T314" i="21" s="1"/>
  <c r="S289" i="21"/>
  <c r="T289" i="21" s="1"/>
  <c r="U289" i="21"/>
  <c r="V289" i="21" s="1"/>
  <c r="U201" i="21"/>
  <c r="V201" i="21" s="1"/>
  <c r="O347" i="21"/>
  <c r="P347" i="21" s="1"/>
  <c r="S366" i="21"/>
  <c r="T366" i="21" s="1"/>
  <c r="U42" i="21"/>
  <c r="V42" i="21" s="1"/>
  <c r="U437" i="21"/>
  <c r="V437" i="21" s="1"/>
  <c r="W347" i="21"/>
  <c r="X347" i="21" s="1"/>
  <c r="U230" i="21"/>
  <c r="V230" i="21" s="1"/>
  <c r="S69" i="21"/>
  <c r="T69" i="21" s="1"/>
  <c r="S116" i="21"/>
  <c r="T116" i="21" s="1"/>
  <c r="O104" i="21"/>
  <c r="P104" i="21" s="1"/>
  <c r="W272" i="21"/>
  <c r="X272" i="21" s="1"/>
  <c r="M148" i="21"/>
  <c r="O331" i="21"/>
  <c r="P331" i="21" s="1"/>
  <c r="W242" i="21"/>
  <c r="X242" i="21" s="1"/>
  <c r="O327" i="21"/>
  <c r="P327" i="21" s="1"/>
  <c r="O487" i="21"/>
  <c r="P487" i="21" s="1"/>
  <c r="M232" i="21"/>
  <c r="S244" i="21"/>
  <c r="T244" i="21" s="1"/>
  <c r="U244" i="21"/>
  <c r="V244" i="21" s="1"/>
  <c r="U124" i="21"/>
  <c r="V124" i="21" s="1"/>
  <c r="S124" i="21"/>
  <c r="T124" i="21" s="1"/>
  <c r="U368" i="21"/>
  <c r="V368" i="21" s="1"/>
  <c r="S368" i="21"/>
  <c r="T368" i="21" s="1"/>
  <c r="U322" i="21"/>
  <c r="V322" i="21" s="1"/>
  <c r="S88" i="21"/>
  <c r="T88" i="21" s="1"/>
  <c r="U81" i="21"/>
  <c r="V81" i="21" s="1"/>
  <c r="W81" i="21"/>
  <c r="X81" i="21" s="1"/>
  <c r="O81" i="21"/>
  <c r="P81" i="21" s="1"/>
  <c r="W196" i="21"/>
  <c r="X196" i="21" s="1"/>
  <c r="S468" i="21"/>
  <c r="T468" i="21" s="1"/>
  <c r="M170" i="21"/>
  <c r="S292" i="21"/>
  <c r="T292" i="21" s="1"/>
  <c r="U104" i="21"/>
  <c r="V104" i="21" s="1"/>
  <c r="O242" i="21"/>
  <c r="P242" i="21" s="1"/>
  <c r="S82" i="21"/>
  <c r="T82" i="21" s="1"/>
  <c r="M174" i="21"/>
  <c r="O230" i="21"/>
  <c r="P230" i="21" s="1"/>
  <c r="U314" i="21"/>
  <c r="V314" i="21" s="1"/>
  <c r="O272" i="21"/>
  <c r="P272" i="21" s="1"/>
  <c r="U349" i="21"/>
  <c r="V349" i="21" s="1"/>
  <c r="W331" i="21"/>
  <c r="X331" i="21" s="1"/>
  <c r="U145" i="21"/>
  <c r="V145" i="21" s="1"/>
  <c r="W289" i="21"/>
  <c r="X289" i="21" s="1"/>
  <c r="O110" i="21"/>
  <c r="P110" i="21" s="1"/>
  <c r="S9" i="21"/>
  <c r="T9" i="21" s="1"/>
  <c r="O481" i="21"/>
  <c r="P481" i="21" s="1"/>
  <c r="W481" i="21"/>
  <c r="X481" i="21" s="1"/>
  <c r="U18" i="21"/>
  <c r="V18" i="21" s="1"/>
  <c r="S18" i="21"/>
  <c r="T18" i="21" s="1"/>
  <c r="U330" i="21"/>
  <c r="V330" i="21" s="1"/>
  <c r="W330" i="21"/>
  <c r="X330" i="21" s="1"/>
  <c r="O496" i="21"/>
  <c r="P496" i="21" s="1"/>
  <c r="W496" i="21"/>
  <c r="X496" i="21" s="1"/>
  <c r="U280" i="21"/>
  <c r="V280" i="21" s="1"/>
  <c r="W299" i="21"/>
  <c r="X299" i="21" s="1"/>
  <c r="O299" i="21"/>
  <c r="P299" i="21" s="1"/>
  <c r="U228" i="21"/>
  <c r="V228" i="21" s="1"/>
  <c r="S228" i="21"/>
  <c r="T228" i="21" s="1"/>
  <c r="W69" i="21"/>
  <c r="X69" i="21" s="1"/>
  <c r="O69" i="21"/>
  <c r="P69" i="21" s="1"/>
  <c r="U116" i="21"/>
  <c r="V116" i="21" s="1"/>
  <c r="M298" i="21"/>
  <c r="O32" i="21"/>
  <c r="P32" i="21" s="1"/>
  <c r="W32" i="21"/>
  <c r="X32" i="21" s="1"/>
  <c r="U32" i="21"/>
  <c r="V32" i="21" s="1"/>
  <c r="W418" i="21"/>
  <c r="X418" i="21" s="1"/>
  <c r="U367" i="21"/>
  <c r="V367" i="21" s="1"/>
  <c r="S367" i="21"/>
  <c r="T367" i="21" s="1"/>
  <c r="S32" i="21"/>
  <c r="T32" i="21" s="1"/>
  <c r="O201" i="21"/>
  <c r="P201" i="21" s="1"/>
  <c r="U366" i="21"/>
  <c r="V366" i="21" s="1"/>
  <c r="W230" i="21"/>
  <c r="X230" i="21" s="1"/>
  <c r="O314" i="21"/>
  <c r="P314" i="21" s="1"/>
  <c r="U69" i="21"/>
  <c r="V69" i="21" s="1"/>
  <c r="W116" i="21"/>
  <c r="X116" i="21" s="1"/>
  <c r="S104" i="21"/>
  <c r="T104" i="21" s="1"/>
  <c r="O349" i="21"/>
  <c r="P349" i="21" s="1"/>
  <c r="W303" i="21"/>
  <c r="X303" i="21" s="1"/>
  <c r="O145" i="21"/>
  <c r="P145" i="21" s="1"/>
  <c r="O289" i="21"/>
  <c r="P289" i="21" s="1"/>
  <c r="W428" i="21"/>
  <c r="X428" i="21" s="1"/>
  <c r="O447" i="21"/>
  <c r="P447" i="21" s="1"/>
  <c r="U447" i="21"/>
  <c r="V447" i="21" s="1"/>
  <c r="U9" i="21"/>
  <c r="V9" i="21" s="1"/>
  <c r="W221" i="21"/>
  <c r="X221" i="21" s="1"/>
  <c r="S221" i="21"/>
  <c r="T221" i="21" s="1"/>
  <c r="U449" i="21"/>
  <c r="V449" i="21" s="1"/>
  <c r="U332" i="21"/>
  <c r="V332" i="21" s="1"/>
  <c r="S332" i="21"/>
  <c r="T332" i="21" s="1"/>
  <c r="U218" i="21"/>
  <c r="V218" i="21" s="1"/>
  <c r="S45" i="21"/>
  <c r="T45" i="21" s="1"/>
  <c r="W45" i="21"/>
  <c r="X45" i="21" s="1"/>
  <c r="M308" i="21"/>
  <c r="S411" i="21"/>
  <c r="T411" i="21" s="1"/>
  <c r="O411" i="21"/>
  <c r="P411" i="21" s="1"/>
  <c r="U273" i="21"/>
  <c r="V273" i="21" s="1"/>
  <c r="W273" i="21"/>
  <c r="X273" i="21" s="1"/>
  <c r="U425" i="21"/>
  <c r="V425" i="21" s="1"/>
  <c r="S425" i="21"/>
  <c r="T425" i="21" s="1"/>
  <c r="U372" i="21"/>
  <c r="V372" i="21" s="1"/>
  <c r="W249" i="21"/>
  <c r="X249" i="21" s="1"/>
  <c r="U499" i="21"/>
  <c r="V499" i="21" s="1"/>
  <c r="U176" i="21"/>
  <c r="V176" i="21" s="1"/>
  <c r="W42" i="21"/>
  <c r="X42" i="21" s="1"/>
  <c r="O42" i="21"/>
  <c r="P42" i="21" s="1"/>
  <c r="S110" i="21"/>
  <c r="T110" i="21" s="1"/>
  <c r="U110" i="21"/>
  <c r="V110" i="21" s="1"/>
  <c r="S201" i="21"/>
  <c r="T201" i="21" s="1"/>
  <c r="S347" i="21"/>
  <c r="T347" i="21" s="1"/>
  <c r="O376" i="21"/>
  <c r="P376" i="21" s="1"/>
  <c r="O437" i="21"/>
  <c r="P437" i="21" s="1"/>
  <c r="W292" i="21"/>
  <c r="X292" i="21" s="1"/>
  <c r="O366" i="21"/>
  <c r="P366" i="21" s="1"/>
  <c r="M229" i="21"/>
  <c r="U82" i="21"/>
  <c r="V82" i="21" s="1"/>
  <c r="S230" i="21"/>
  <c r="T230" i="21" s="1"/>
  <c r="S42" i="21"/>
  <c r="T42" i="21" s="1"/>
  <c r="S84" i="21"/>
  <c r="T84" i="21" s="1"/>
  <c r="W314" i="21"/>
  <c r="X314" i="21" s="1"/>
  <c r="W349" i="21"/>
  <c r="X349" i="21" s="1"/>
  <c r="W367" i="21"/>
  <c r="X367" i="21" s="1"/>
  <c r="O303" i="21"/>
  <c r="P303" i="21" s="1"/>
  <c r="W145" i="21"/>
  <c r="X145" i="21" s="1"/>
  <c r="S327" i="21"/>
  <c r="T327" i="21" s="1"/>
  <c r="O428" i="21"/>
  <c r="P428" i="21" s="1"/>
  <c r="O418" i="21"/>
  <c r="P418" i="21" s="1"/>
  <c r="O9" i="21"/>
  <c r="P9" i="21" s="1"/>
  <c r="S447" i="21"/>
  <c r="T447" i="21" s="1"/>
  <c r="M336" i="21"/>
  <c r="W226" i="21"/>
  <c r="X226" i="21" s="1"/>
  <c r="O226" i="21"/>
  <c r="P226" i="21" s="1"/>
  <c r="S14" i="21"/>
  <c r="T14" i="21" s="1"/>
  <c r="U14" i="21"/>
  <c r="V14" i="21" s="1"/>
  <c r="O279" i="21"/>
  <c r="P279" i="21" s="1"/>
  <c r="S139" i="21"/>
  <c r="T139" i="21" s="1"/>
  <c r="U287" i="21"/>
  <c r="V287" i="21" s="1"/>
  <c r="S287" i="21"/>
  <c r="T287" i="21" s="1"/>
  <c r="W287" i="21"/>
  <c r="X287" i="21" s="1"/>
  <c r="O287" i="21"/>
  <c r="P287" i="21" s="1"/>
  <c r="U506" i="21"/>
  <c r="V506" i="21" s="1"/>
  <c r="W506" i="21"/>
  <c r="X506" i="21" s="1"/>
  <c r="S506" i="21"/>
  <c r="T506" i="21" s="1"/>
  <c r="O506" i="21"/>
  <c r="P506" i="21" s="1"/>
  <c r="O217" i="21"/>
  <c r="P217" i="21" s="1"/>
  <c r="W217" i="21"/>
  <c r="X217" i="21" s="1"/>
  <c r="U217" i="21"/>
  <c r="V217" i="21" s="1"/>
  <c r="S217" i="21"/>
  <c r="T217" i="21" s="1"/>
  <c r="U377" i="21"/>
  <c r="V377" i="21" s="1"/>
  <c r="S377" i="21"/>
  <c r="T377" i="21" s="1"/>
  <c r="W377" i="21"/>
  <c r="X377" i="21" s="1"/>
  <c r="O377" i="21"/>
  <c r="P377" i="21" s="1"/>
  <c r="S128" i="21"/>
  <c r="T128" i="21" s="1"/>
  <c r="W128" i="21"/>
  <c r="X128" i="21" s="1"/>
  <c r="U128" i="21"/>
  <c r="V128" i="21" s="1"/>
  <c r="O128" i="21"/>
  <c r="P128" i="21" s="1"/>
  <c r="U37" i="21"/>
  <c r="V37" i="21" s="1"/>
  <c r="W37" i="21"/>
  <c r="X37" i="21" s="1"/>
  <c r="S37" i="21"/>
  <c r="T37" i="21" s="1"/>
  <c r="O37" i="21"/>
  <c r="P37" i="21" s="1"/>
  <c r="U446" i="21"/>
  <c r="V446" i="21" s="1"/>
  <c r="S446" i="21"/>
  <c r="T446" i="21" s="1"/>
  <c r="O446" i="21"/>
  <c r="P446" i="21" s="1"/>
  <c r="W446" i="21"/>
  <c r="X446" i="21" s="1"/>
  <c r="O31" i="21"/>
  <c r="P31" i="21" s="1"/>
  <c r="U31" i="21"/>
  <c r="V31" i="21" s="1"/>
  <c r="W31" i="21"/>
  <c r="X31" i="21" s="1"/>
  <c r="S31" i="21"/>
  <c r="T31" i="21" s="1"/>
  <c r="W142" i="21"/>
  <c r="X142" i="21" s="1"/>
  <c r="U142" i="21"/>
  <c r="V142" i="21" s="1"/>
  <c r="S142" i="21"/>
  <c r="T142" i="21" s="1"/>
  <c r="O142" i="21"/>
  <c r="P142" i="21" s="1"/>
  <c r="S89" i="21"/>
  <c r="T89" i="21" s="1"/>
  <c r="O89" i="21"/>
  <c r="P89" i="21" s="1"/>
  <c r="W89" i="21"/>
  <c r="X89" i="21" s="1"/>
  <c r="U89" i="21"/>
  <c r="V89" i="21" s="1"/>
  <c r="U134" i="21"/>
  <c r="V134" i="21" s="1"/>
  <c r="S134" i="21"/>
  <c r="T134" i="21" s="1"/>
  <c r="O134" i="21"/>
  <c r="P134" i="21" s="1"/>
  <c r="W134" i="21"/>
  <c r="X134" i="21" s="1"/>
  <c r="W410" i="21"/>
  <c r="X410" i="21" s="1"/>
  <c r="U410" i="21"/>
  <c r="V410" i="21" s="1"/>
  <c r="S410" i="21"/>
  <c r="T410" i="21" s="1"/>
  <c r="O410" i="21"/>
  <c r="P410" i="21" s="1"/>
  <c r="S19" i="21"/>
  <c r="T19" i="21" s="1"/>
  <c r="O19" i="21"/>
  <c r="P19" i="21" s="1"/>
  <c r="W19" i="21"/>
  <c r="X19" i="21" s="1"/>
  <c r="U19" i="21"/>
  <c r="V19" i="21" s="1"/>
  <c r="S414" i="21"/>
  <c r="T414" i="21" s="1"/>
  <c r="U414" i="21"/>
  <c r="V414" i="21" s="1"/>
  <c r="O414" i="21"/>
  <c r="P414" i="21" s="1"/>
  <c r="W414" i="21"/>
  <c r="X414" i="21" s="1"/>
  <c r="U313" i="21"/>
  <c r="V313" i="21" s="1"/>
  <c r="S313" i="21"/>
  <c r="T313" i="21" s="1"/>
  <c r="W313" i="21"/>
  <c r="X313" i="21" s="1"/>
  <c r="O313" i="21"/>
  <c r="P313" i="21" s="1"/>
  <c r="U263" i="21"/>
  <c r="V263" i="21" s="1"/>
  <c r="W263" i="21"/>
  <c r="X263" i="21" s="1"/>
  <c r="O263" i="21"/>
  <c r="P263" i="21" s="1"/>
  <c r="S263" i="21"/>
  <c r="T263" i="21" s="1"/>
  <c r="W334" i="21"/>
  <c r="X334" i="21" s="1"/>
  <c r="S334" i="21"/>
  <c r="T334" i="21" s="1"/>
  <c r="O334" i="21"/>
  <c r="P334" i="21" s="1"/>
  <c r="U334" i="21"/>
  <c r="V334" i="21" s="1"/>
  <c r="U477" i="21"/>
  <c r="V477" i="21" s="1"/>
  <c r="O477" i="21"/>
  <c r="P477" i="21" s="1"/>
  <c r="S477" i="21"/>
  <c r="T477" i="21" s="1"/>
  <c r="W477" i="21"/>
  <c r="X477" i="21" s="1"/>
  <c r="U483" i="21"/>
  <c r="V483" i="21" s="1"/>
  <c r="S483" i="21"/>
  <c r="T483" i="21" s="1"/>
  <c r="O483" i="21"/>
  <c r="P483" i="21" s="1"/>
  <c r="W483" i="21"/>
  <c r="X483" i="21" s="1"/>
  <c r="S34" i="21"/>
  <c r="T34" i="21" s="1"/>
  <c r="W34" i="21"/>
  <c r="X34" i="21" s="1"/>
  <c r="U34" i="21"/>
  <c r="V34" i="21" s="1"/>
  <c r="O34" i="21"/>
  <c r="P34" i="21" s="1"/>
  <c r="U344" i="21"/>
  <c r="V344" i="21" s="1"/>
  <c r="W344" i="21"/>
  <c r="X344" i="21" s="1"/>
  <c r="S344" i="21"/>
  <c r="T344" i="21" s="1"/>
  <c r="O344" i="21"/>
  <c r="P344" i="21" s="1"/>
  <c r="U227" i="21"/>
  <c r="V227" i="21" s="1"/>
  <c r="S227" i="21"/>
  <c r="T227" i="21" s="1"/>
  <c r="O227" i="21"/>
  <c r="P227" i="21" s="1"/>
  <c r="W227" i="21"/>
  <c r="X227" i="21" s="1"/>
  <c r="S21" i="21"/>
  <c r="T21" i="21" s="1"/>
  <c r="O21" i="21"/>
  <c r="P21" i="21" s="1"/>
  <c r="W21" i="21"/>
  <c r="X21" i="21" s="1"/>
  <c r="U21" i="21"/>
  <c r="V21" i="21" s="1"/>
  <c r="S435" i="21"/>
  <c r="T435" i="21" s="1"/>
  <c r="U435" i="21"/>
  <c r="V435" i="21" s="1"/>
  <c r="W435" i="21"/>
  <c r="X435" i="21" s="1"/>
  <c r="O435" i="21"/>
  <c r="P435" i="21" s="1"/>
  <c r="U401" i="21"/>
  <c r="V401" i="21" s="1"/>
  <c r="S401" i="21"/>
  <c r="T401" i="21" s="1"/>
  <c r="O401" i="21"/>
  <c r="P401" i="21" s="1"/>
  <c r="W401" i="21"/>
  <c r="X401" i="21" s="1"/>
  <c r="S501" i="21"/>
  <c r="T501" i="21" s="1"/>
  <c r="U501" i="21"/>
  <c r="V501" i="21" s="1"/>
  <c r="O501" i="21"/>
  <c r="P501" i="21" s="1"/>
  <c r="W501" i="21"/>
  <c r="X501" i="21" s="1"/>
  <c r="S485" i="21"/>
  <c r="T485" i="21" s="1"/>
  <c r="W485" i="21"/>
  <c r="X485" i="21" s="1"/>
  <c r="O485" i="21"/>
  <c r="P485" i="21" s="1"/>
  <c r="U485" i="21"/>
  <c r="V485" i="21" s="1"/>
  <c r="U74" i="21"/>
  <c r="V74" i="21" s="1"/>
  <c r="S74" i="21"/>
  <c r="T74" i="21" s="1"/>
  <c r="O74" i="21"/>
  <c r="P74" i="21" s="1"/>
  <c r="W74" i="21"/>
  <c r="X74" i="21" s="1"/>
  <c r="U413" i="21"/>
  <c r="V413" i="21" s="1"/>
  <c r="S413" i="21"/>
  <c r="T413" i="21" s="1"/>
  <c r="O413" i="21"/>
  <c r="P413" i="21" s="1"/>
  <c r="W413" i="21"/>
  <c r="X413" i="21" s="1"/>
  <c r="O380" i="21"/>
  <c r="P380" i="21" s="1"/>
  <c r="W380" i="21"/>
  <c r="X380" i="21" s="1"/>
  <c r="U380" i="21"/>
  <c r="V380" i="21" s="1"/>
  <c r="S380" i="21"/>
  <c r="T380" i="21" s="1"/>
  <c r="W48" i="21"/>
  <c r="X48" i="21" s="1"/>
  <c r="S48" i="21"/>
  <c r="T48" i="21" s="1"/>
  <c r="O48" i="21"/>
  <c r="P48" i="21" s="1"/>
  <c r="U48" i="21"/>
  <c r="V48" i="21" s="1"/>
  <c r="S379" i="21"/>
  <c r="T379" i="21" s="1"/>
  <c r="W379" i="21"/>
  <c r="X379" i="21" s="1"/>
  <c r="U379" i="21"/>
  <c r="V379" i="21" s="1"/>
  <c r="O379" i="21"/>
  <c r="P379" i="21" s="1"/>
  <c r="S345" i="21"/>
  <c r="T345" i="21" s="1"/>
  <c r="U345" i="21"/>
  <c r="V345" i="21" s="1"/>
  <c r="W345" i="21"/>
  <c r="X345" i="21" s="1"/>
  <c r="O345" i="21"/>
  <c r="P345" i="21" s="1"/>
  <c r="O310" i="21"/>
  <c r="P310" i="21" s="1"/>
  <c r="W310" i="21"/>
  <c r="X310" i="21" s="1"/>
  <c r="U310" i="21"/>
  <c r="V310" i="21" s="1"/>
  <c r="S310" i="21"/>
  <c r="T310" i="21" s="1"/>
  <c r="S119" i="21"/>
  <c r="T119" i="21" s="1"/>
  <c r="O119" i="21"/>
  <c r="P119" i="21" s="1"/>
  <c r="W119" i="21"/>
  <c r="X119" i="21" s="1"/>
  <c r="U119" i="21"/>
  <c r="V119" i="21" s="1"/>
  <c r="S254" i="21"/>
  <c r="T254" i="21" s="1"/>
  <c r="U254" i="21"/>
  <c r="V254" i="21" s="1"/>
  <c r="W254" i="21"/>
  <c r="X254" i="21" s="1"/>
  <c r="O254" i="21"/>
  <c r="P254" i="21" s="1"/>
  <c r="U131" i="21"/>
  <c r="V131" i="21" s="1"/>
  <c r="S131" i="21"/>
  <c r="T131" i="21" s="1"/>
  <c r="O131" i="21"/>
  <c r="P131" i="21" s="1"/>
  <c r="W131" i="21"/>
  <c r="X131" i="21" s="1"/>
  <c r="S95" i="21"/>
  <c r="T95" i="21" s="1"/>
  <c r="O95" i="21"/>
  <c r="P95" i="21" s="1"/>
  <c r="W95" i="21"/>
  <c r="X95" i="21" s="1"/>
  <c r="U95" i="21"/>
  <c r="V95" i="21" s="1"/>
  <c r="U86" i="21"/>
  <c r="V86" i="21" s="1"/>
  <c r="W86" i="21"/>
  <c r="X86" i="21" s="1"/>
  <c r="S86" i="21"/>
  <c r="T86" i="21" s="1"/>
  <c r="O86" i="21"/>
  <c r="P86" i="21" s="1"/>
  <c r="S456" i="21"/>
  <c r="T456" i="21" s="1"/>
  <c r="O456" i="21"/>
  <c r="P456" i="21" s="1"/>
  <c r="W456" i="21"/>
  <c r="X456" i="21" s="1"/>
  <c r="U456" i="21"/>
  <c r="V456" i="21" s="1"/>
  <c r="S220" i="21"/>
  <c r="T220" i="21" s="1"/>
  <c r="O220" i="21"/>
  <c r="P220" i="21" s="1"/>
  <c r="U220" i="21"/>
  <c r="V220" i="21" s="1"/>
  <c r="W220" i="21"/>
  <c r="X220" i="21" s="1"/>
  <c r="W255" i="21"/>
  <c r="X255" i="21" s="1"/>
  <c r="U255" i="21"/>
  <c r="V255" i="21" s="1"/>
  <c r="S255" i="21"/>
  <c r="T255" i="21" s="1"/>
  <c r="O255" i="21"/>
  <c r="P255" i="21" s="1"/>
  <c r="S194" i="21"/>
  <c r="T194" i="21" s="1"/>
  <c r="U194" i="21"/>
  <c r="V194" i="21" s="1"/>
  <c r="O194" i="21"/>
  <c r="P194" i="21" s="1"/>
  <c r="W194" i="21"/>
  <c r="X194" i="21" s="1"/>
  <c r="S480" i="21"/>
  <c r="T480" i="21" s="1"/>
  <c r="W480" i="21"/>
  <c r="X480" i="21" s="1"/>
  <c r="U480" i="21"/>
  <c r="V480" i="21" s="1"/>
  <c r="O480" i="21"/>
  <c r="P480" i="21" s="1"/>
  <c r="S190" i="21"/>
  <c r="T190" i="21" s="1"/>
  <c r="W190" i="21"/>
  <c r="X190" i="21" s="1"/>
  <c r="U190" i="21"/>
  <c r="V190" i="21" s="1"/>
  <c r="O190" i="21"/>
  <c r="P190" i="21" s="1"/>
  <c r="U143" i="21"/>
  <c r="V143" i="21" s="1"/>
  <c r="S143" i="21"/>
  <c r="T143" i="21" s="1"/>
  <c r="O143" i="21"/>
  <c r="P143" i="21" s="1"/>
  <c r="W143" i="21"/>
  <c r="X143" i="21" s="1"/>
  <c r="S223" i="21"/>
  <c r="T223" i="21" s="1"/>
  <c r="O223" i="21"/>
  <c r="P223" i="21" s="1"/>
  <c r="W223" i="21"/>
  <c r="X223" i="21" s="1"/>
  <c r="U223" i="21"/>
  <c r="V223" i="21" s="1"/>
  <c r="S164" i="21"/>
  <c r="T164" i="21" s="1"/>
  <c r="W164" i="21"/>
  <c r="X164" i="21" s="1"/>
  <c r="U164" i="21"/>
  <c r="V164" i="21" s="1"/>
  <c r="O164" i="21"/>
  <c r="P164" i="21" s="1"/>
  <c r="S8" i="21"/>
  <c r="T8" i="21" s="1"/>
  <c r="W8" i="21"/>
  <c r="X8" i="21" s="1"/>
  <c r="U8" i="21"/>
  <c r="V8" i="21" s="1"/>
  <c r="O8" i="21"/>
  <c r="P8" i="21" s="1"/>
  <c r="S186" i="21"/>
  <c r="T186" i="21" s="1"/>
  <c r="U186" i="21"/>
  <c r="V186" i="21" s="1"/>
  <c r="W186" i="21"/>
  <c r="X186" i="21" s="1"/>
  <c r="O186" i="21"/>
  <c r="P186" i="21" s="1"/>
  <c r="S397" i="21"/>
  <c r="T397" i="21" s="1"/>
  <c r="W397" i="21"/>
  <c r="X397" i="21" s="1"/>
  <c r="U397" i="21"/>
  <c r="V397" i="21" s="1"/>
  <c r="O397" i="21"/>
  <c r="P397" i="21" s="1"/>
  <c r="S155" i="21"/>
  <c r="T155" i="21" s="1"/>
  <c r="O155" i="21"/>
  <c r="P155" i="21" s="1"/>
  <c r="W155" i="21"/>
  <c r="X155" i="21" s="1"/>
  <c r="U155" i="21"/>
  <c r="V155" i="21" s="1"/>
  <c r="S51" i="21"/>
  <c r="T51" i="21" s="1"/>
  <c r="U51" i="21"/>
  <c r="V51" i="21" s="1"/>
  <c r="O51" i="21"/>
  <c r="P51" i="21" s="1"/>
  <c r="W51" i="21"/>
  <c r="X51" i="21" s="1"/>
  <c r="S173" i="21"/>
  <c r="T173" i="21" s="1"/>
  <c r="W173" i="21"/>
  <c r="X173" i="21" s="1"/>
  <c r="U173" i="21"/>
  <c r="V173" i="21" s="1"/>
  <c r="O173" i="21"/>
  <c r="P173" i="21" s="1"/>
  <c r="S41" i="21"/>
  <c r="T41" i="21" s="1"/>
  <c r="U41" i="21"/>
  <c r="V41" i="21" s="1"/>
  <c r="W41" i="21"/>
  <c r="X41" i="21" s="1"/>
  <c r="O41" i="21"/>
  <c r="P41" i="21" s="1"/>
  <c r="U94" i="21"/>
  <c r="V94" i="21" s="1"/>
  <c r="S94" i="21"/>
  <c r="T94" i="21" s="1"/>
  <c r="O94" i="21"/>
  <c r="P94" i="21" s="1"/>
  <c r="W94" i="21"/>
  <c r="X94" i="21" s="1"/>
  <c r="S109" i="21"/>
  <c r="T109" i="21" s="1"/>
  <c r="U109" i="21"/>
  <c r="V109" i="21" s="1"/>
  <c r="O109" i="21"/>
  <c r="P109" i="21" s="1"/>
  <c r="W109" i="21"/>
  <c r="X109" i="21" s="1"/>
  <c r="U193" i="21"/>
  <c r="V193" i="21" s="1"/>
  <c r="O193" i="21"/>
  <c r="P193" i="21" s="1"/>
  <c r="W193" i="21"/>
  <c r="X193" i="21" s="1"/>
  <c r="S193" i="21"/>
  <c r="T193" i="21" s="1"/>
  <c r="S141" i="21"/>
  <c r="T141" i="21" s="1"/>
  <c r="O141" i="21"/>
  <c r="P141" i="21" s="1"/>
  <c r="U141" i="21"/>
  <c r="V141" i="21" s="1"/>
  <c r="W141" i="21"/>
  <c r="X141" i="21" s="1"/>
  <c r="S402" i="21"/>
  <c r="T402" i="21" s="1"/>
  <c r="W402" i="21"/>
  <c r="X402" i="21" s="1"/>
  <c r="O402" i="21"/>
  <c r="P402" i="21" s="1"/>
  <c r="U402" i="21"/>
  <c r="V402" i="21" s="1"/>
  <c r="S470" i="21"/>
  <c r="T470" i="21" s="1"/>
  <c r="W470" i="21"/>
  <c r="X470" i="21" s="1"/>
  <c r="U470" i="21"/>
  <c r="V470" i="21" s="1"/>
  <c r="O470" i="21"/>
  <c r="P470" i="21" s="1"/>
  <c r="S458" i="21"/>
  <c r="T458" i="21" s="1"/>
  <c r="U458" i="21"/>
  <c r="V458" i="21" s="1"/>
  <c r="O458" i="21"/>
  <c r="P458" i="21" s="1"/>
  <c r="W458" i="21"/>
  <c r="X458" i="21" s="1"/>
  <c r="W61" i="21"/>
  <c r="X61" i="21" s="1"/>
  <c r="U61" i="21"/>
  <c r="V61" i="21" s="1"/>
  <c r="S61" i="21"/>
  <c r="T61" i="21" s="1"/>
  <c r="O61" i="21"/>
  <c r="P61" i="21" s="1"/>
  <c r="S212" i="21"/>
  <c r="T212" i="21" s="1"/>
  <c r="U212" i="21"/>
  <c r="V212" i="21" s="1"/>
  <c r="O212" i="21"/>
  <c r="P212" i="21" s="1"/>
  <c r="W212" i="21"/>
  <c r="X212" i="21" s="1"/>
  <c r="U431" i="21"/>
  <c r="V431" i="21" s="1"/>
  <c r="W431" i="21"/>
  <c r="X431" i="21" s="1"/>
  <c r="S431" i="21"/>
  <c r="T431" i="21" s="1"/>
  <c r="O431" i="21"/>
  <c r="P431" i="21" s="1"/>
  <c r="U231" i="21"/>
  <c r="V231" i="21" s="1"/>
  <c r="O231" i="21"/>
  <c r="P231" i="21" s="1"/>
  <c r="W231" i="21"/>
  <c r="X231" i="21" s="1"/>
  <c r="S231" i="21"/>
  <c r="T231" i="21" s="1"/>
  <c r="S91" i="21"/>
  <c r="T91" i="21" s="1"/>
  <c r="O91" i="21"/>
  <c r="P91" i="21" s="1"/>
  <c r="W91" i="21"/>
  <c r="X91" i="21" s="1"/>
  <c r="U91" i="21"/>
  <c r="V91" i="21" s="1"/>
  <c r="S83" i="21"/>
  <c r="T83" i="21" s="1"/>
  <c r="W83" i="21"/>
  <c r="X83" i="21" s="1"/>
  <c r="U83" i="21"/>
  <c r="V83" i="21" s="1"/>
  <c r="O83" i="21"/>
  <c r="P83" i="21" s="1"/>
  <c r="U179" i="21"/>
  <c r="V179" i="21" s="1"/>
  <c r="O179" i="21"/>
  <c r="P179" i="21" s="1"/>
  <c r="W179" i="21"/>
  <c r="X179" i="21" s="1"/>
  <c r="S179" i="21"/>
  <c r="T179" i="21" s="1"/>
  <c r="S373" i="21"/>
  <c r="T373" i="21" s="1"/>
  <c r="W373" i="21"/>
  <c r="X373" i="21" s="1"/>
  <c r="U373" i="21"/>
  <c r="V373" i="21" s="1"/>
  <c r="O373" i="21"/>
  <c r="P373" i="21" s="1"/>
  <c r="S6" i="21"/>
  <c r="T6" i="21" s="1"/>
  <c r="W6" i="21"/>
  <c r="X6" i="21" s="1"/>
  <c r="U6" i="21"/>
  <c r="V6" i="21" s="1"/>
  <c r="O6" i="21"/>
  <c r="P6" i="21" s="1"/>
  <c r="U346" i="21"/>
  <c r="V346" i="21" s="1"/>
  <c r="S346" i="21"/>
  <c r="T346" i="21" s="1"/>
  <c r="O346" i="21"/>
  <c r="P346" i="21" s="1"/>
  <c r="W346" i="21"/>
  <c r="X346" i="21" s="1"/>
  <c r="W472" i="21"/>
  <c r="X472" i="21" s="1"/>
  <c r="U472" i="21"/>
  <c r="V472" i="21" s="1"/>
  <c r="S472" i="21"/>
  <c r="T472" i="21" s="1"/>
  <c r="O472" i="21"/>
  <c r="P472" i="21" s="1"/>
  <c r="U438" i="21"/>
  <c r="V438" i="21" s="1"/>
  <c r="S438" i="21"/>
  <c r="T438" i="21" s="1"/>
  <c r="O438" i="21"/>
  <c r="P438" i="21" s="1"/>
  <c r="W438" i="21"/>
  <c r="X438" i="21" s="1"/>
  <c r="W52" i="21"/>
  <c r="X52" i="21" s="1"/>
  <c r="U52" i="21"/>
  <c r="V52" i="21" s="1"/>
  <c r="S52" i="21"/>
  <c r="T52" i="21" s="1"/>
  <c r="O52" i="21"/>
  <c r="P52" i="21" s="1"/>
  <c r="U167" i="21"/>
  <c r="V167" i="21" s="1"/>
  <c r="S167" i="21"/>
  <c r="T167" i="21" s="1"/>
  <c r="W167" i="21"/>
  <c r="X167" i="21" s="1"/>
  <c r="O167" i="21"/>
  <c r="P167" i="21" s="1"/>
  <c r="U486" i="21"/>
  <c r="V486" i="21" s="1"/>
  <c r="W486" i="21"/>
  <c r="X486" i="21" s="1"/>
  <c r="S486" i="21"/>
  <c r="T486" i="21" s="1"/>
  <c r="O486" i="21"/>
  <c r="P486" i="21" s="1"/>
  <c r="S288" i="21"/>
  <c r="T288" i="21" s="1"/>
  <c r="U288" i="21"/>
  <c r="V288" i="21" s="1"/>
  <c r="W288" i="21"/>
  <c r="X288" i="21" s="1"/>
  <c r="O288" i="21"/>
  <c r="P288" i="21" s="1"/>
  <c r="U432" i="21"/>
  <c r="V432" i="21" s="1"/>
  <c r="W432" i="21"/>
  <c r="X432" i="21" s="1"/>
  <c r="O432" i="21"/>
  <c r="P432" i="21" s="1"/>
  <c r="S432" i="21"/>
  <c r="T432" i="21" s="1"/>
  <c r="U369" i="21"/>
  <c r="V369" i="21" s="1"/>
  <c r="W369" i="21"/>
  <c r="X369" i="21" s="1"/>
  <c r="S369" i="21"/>
  <c r="T369" i="21" s="1"/>
  <c r="O369" i="21"/>
  <c r="P369" i="21" s="1"/>
  <c r="U498" i="21"/>
  <c r="V498" i="21" s="1"/>
  <c r="S498" i="21"/>
  <c r="T498" i="21" s="1"/>
  <c r="O498" i="21"/>
  <c r="P498" i="21" s="1"/>
  <c r="W498" i="21"/>
  <c r="X498" i="21" s="1"/>
  <c r="W117" i="21"/>
  <c r="X117" i="21" s="1"/>
  <c r="U117" i="21"/>
  <c r="V117" i="21" s="1"/>
  <c r="S117" i="21"/>
  <c r="T117" i="21" s="1"/>
  <c r="O117" i="21"/>
  <c r="P117" i="21" s="1"/>
  <c r="U12" i="21"/>
  <c r="V12" i="21" s="1"/>
  <c r="S12" i="21"/>
  <c r="T12" i="21" s="1"/>
  <c r="W12" i="21"/>
  <c r="X12" i="21" s="1"/>
  <c r="O12" i="21"/>
  <c r="P12" i="21" s="1"/>
  <c r="S259" i="21"/>
  <c r="T259" i="21" s="1"/>
  <c r="O259" i="21"/>
  <c r="P259" i="21" s="1"/>
  <c r="W259" i="21"/>
  <c r="X259" i="21" s="1"/>
  <c r="U259" i="21"/>
  <c r="V259" i="21" s="1"/>
  <c r="S409" i="21"/>
  <c r="T409" i="21" s="1"/>
  <c r="U409" i="21"/>
  <c r="V409" i="21" s="1"/>
  <c r="O409" i="21"/>
  <c r="P409" i="21" s="1"/>
  <c r="W409" i="21"/>
  <c r="X409" i="21" s="1"/>
  <c r="S64" i="21"/>
  <c r="T64" i="21" s="1"/>
  <c r="W64" i="21"/>
  <c r="X64" i="21" s="1"/>
  <c r="U64" i="21"/>
  <c r="V64" i="21" s="1"/>
  <c r="O64" i="21"/>
  <c r="P64" i="21" s="1"/>
  <c r="U225" i="21"/>
  <c r="V225" i="21" s="1"/>
  <c r="O225" i="21"/>
  <c r="P225" i="21" s="1"/>
  <c r="W225" i="21"/>
  <c r="X225" i="21" s="1"/>
  <c r="S225" i="21"/>
  <c r="T225" i="21" s="1"/>
  <c r="U264" i="21"/>
  <c r="V264" i="21" s="1"/>
  <c r="O264" i="21"/>
  <c r="P264" i="21" s="1"/>
  <c r="S264" i="21"/>
  <c r="T264" i="21" s="1"/>
  <c r="W264" i="21"/>
  <c r="X264" i="21" s="1"/>
  <c r="O236" i="21"/>
  <c r="P236" i="21" s="1"/>
  <c r="W236" i="21"/>
  <c r="X236" i="21" s="1"/>
  <c r="U236" i="21"/>
  <c r="V236" i="21" s="1"/>
  <c r="S236" i="21"/>
  <c r="T236" i="21" s="1"/>
  <c r="O247" i="21"/>
  <c r="P247" i="21" s="1"/>
  <c r="W247" i="21"/>
  <c r="X247" i="21" s="1"/>
  <c r="U247" i="21"/>
  <c r="V247" i="21" s="1"/>
  <c r="S247" i="21"/>
  <c r="T247" i="21" s="1"/>
  <c r="U100" i="21"/>
  <c r="V100" i="21" s="1"/>
  <c r="O100" i="21"/>
  <c r="P100" i="21" s="1"/>
  <c r="W100" i="21"/>
  <c r="X100" i="21" s="1"/>
  <c r="S100" i="21"/>
  <c r="T100" i="21" s="1"/>
  <c r="U73" i="21"/>
  <c r="V73" i="21" s="1"/>
  <c r="S73" i="21"/>
  <c r="T73" i="21" s="1"/>
  <c r="O73" i="21"/>
  <c r="P73" i="21" s="1"/>
  <c r="W73" i="21"/>
  <c r="X73" i="21" s="1"/>
  <c r="S49" i="21"/>
  <c r="T49" i="21" s="1"/>
  <c r="W49" i="21"/>
  <c r="X49" i="21" s="1"/>
  <c r="U49" i="21"/>
  <c r="V49" i="21" s="1"/>
  <c r="O49" i="21"/>
  <c r="P49" i="21" s="1"/>
  <c r="W475" i="21"/>
  <c r="X475" i="21" s="1"/>
  <c r="S475" i="21"/>
  <c r="T475" i="21" s="1"/>
  <c r="U475" i="21"/>
  <c r="V475" i="21" s="1"/>
  <c r="O475" i="21"/>
  <c r="P475" i="21" s="1"/>
  <c r="U66" i="21"/>
  <c r="V66" i="21" s="1"/>
  <c r="W66" i="21"/>
  <c r="X66" i="21" s="1"/>
  <c r="S66" i="21"/>
  <c r="T66" i="21" s="1"/>
  <c r="O66" i="21"/>
  <c r="P66" i="21" s="1"/>
  <c r="S198" i="21"/>
  <c r="T198" i="21" s="1"/>
  <c r="W198" i="21"/>
  <c r="X198" i="21" s="1"/>
  <c r="O198" i="21"/>
  <c r="P198" i="21" s="1"/>
  <c r="U198" i="21"/>
  <c r="V198" i="21" s="1"/>
  <c r="S27" i="21"/>
  <c r="T27" i="21" s="1"/>
  <c r="W27" i="21"/>
  <c r="X27" i="21" s="1"/>
  <c r="U27" i="21"/>
  <c r="V27" i="21" s="1"/>
  <c r="O27" i="21"/>
  <c r="P27" i="21" s="1"/>
  <c r="O213" i="21"/>
  <c r="P213" i="21" s="1"/>
  <c r="W213" i="21"/>
  <c r="X213" i="21" s="1"/>
  <c r="S213" i="21"/>
  <c r="T213" i="21" s="1"/>
  <c r="U213" i="21"/>
  <c r="V213" i="21" s="1"/>
  <c r="U115" i="21"/>
  <c r="V115" i="21" s="1"/>
  <c r="S115" i="21"/>
  <c r="T115" i="21" s="1"/>
  <c r="O115" i="21"/>
  <c r="P115" i="21" s="1"/>
  <c r="W115" i="21"/>
  <c r="X115" i="21" s="1"/>
  <c r="W171" i="21"/>
  <c r="X171" i="21" s="1"/>
  <c r="O171" i="21"/>
  <c r="P171" i="21" s="1"/>
  <c r="S171" i="21"/>
  <c r="T171" i="21" s="1"/>
  <c r="U171" i="21"/>
  <c r="V171" i="21" s="1"/>
  <c r="U133" i="21"/>
  <c r="V133" i="21" s="1"/>
  <c r="S133" i="21"/>
  <c r="T133" i="21" s="1"/>
  <c r="O133" i="21"/>
  <c r="P133" i="21" s="1"/>
  <c r="W133" i="21"/>
  <c r="X133" i="21" s="1"/>
  <c r="S71" i="21"/>
  <c r="T71" i="21" s="1"/>
  <c r="U71" i="21"/>
  <c r="V71" i="21" s="1"/>
  <c r="W71" i="21"/>
  <c r="X71" i="21" s="1"/>
  <c r="O71" i="21"/>
  <c r="P71" i="21" s="1"/>
  <c r="O353" i="21"/>
  <c r="P353" i="21" s="1"/>
  <c r="W353" i="21"/>
  <c r="X353" i="21" s="1"/>
  <c r="U353" i="21"/>
  <c r="V353" i="21" s="1"/>
  <c r="S353" i="21"/>
  <c r="T353" i="21" s="1"/>
  <c r="U451" i="21"/>
  <c r="V451" i="21" s="1"/>
  <c r="S451" i="21"/>
  <c r="T451" i="21" s="1"/>
  <c r="O451" i="21"/>
  <c r="P451" i="21" s="1"/>
  <c r="W451" i="21"/>
  <c r="X451" i="21" s="1"/>
  <c r="S97" i="21"/>
  <c r="T97" i="21" s="1"/>
  <c r="U97" i="21"/>
  <c r="V97" i="21" s="1"/>
  <c r="W97" i="21"/>
  <c r="X97" i="21" s="1"/>
  <c r="O97" i="21"/>
  <c r="P97" i="21" s="1"/>
  <c r="S296" i="21"/>
  <c r="T296" i="21" s="1"/>
  <c r="U296" i="21"/>
  <c r="V296" i="21" s="1"/>
  <c r="W296" i="21"/>
  <c r="X296" i="21" s="1"/>
  <c r="O296" i="21"/>
  <c r="P296" i="21" s="1"/>
  <c r="U445" i="21"/>
  <c r="V445" i="21" s="1"/>
  <c r="O445" i="21"/>
  <c r="P445" i="21" s="1"/>
  <c r="W445" i="21"/>
  <c r="X445" i="21" s="1"/>
  <c r="S445" i="21"/>
  <c r="T445" i="21" s="1"/>
  <c r="U321" i="21"/>
  <c r="V321" i="21" s="1"/>
  <c r="S321" i="21"/>
  <c r="T321" i="21" s="1"/>
  <c r="O321" i="21"/>
  <c r="P321" i="21" s="1"/>
  <c r="W321" i="21"/>
  <c r="X321" i="21" s="1"/>
  <c r="S185" i="21"/>
  <c r="T185" i="21" s="1"/>
  <c r="U185" i="21"/>
  <c r="V185" i="21" s="1"/>
  <c r="W185" i="21"/>
  <c r="X185" i="21" s="1"/>
  <c r="O185" i="21"/>
  <c r="P185" i="21" s="1"/>
  <c r="U105" i="21"/>
  <c r="V105" i="21" s="1"/>
  <c r="W105" i="21"/>
  <c r="X105" i="21" s="1"/>
  <c r="S105" i="21"/>
  <c r="T105" i="21" s="1"/>
  <c r="O105" i="21"/>
  <c r="P105" i="21" s="1"/>
  <c r="S471" i="21"/>
  <c r="T471" i="21" s="1"/>
  <c r="O471" i="21"/>
  <c r="P471" i="21" s="1"/>
  <c r="U471" i="21"/>
  <c r="V471" i="21" s="1"/>
  <c r="W471" i="21"/>
  <c r="X471" i="21" s="1"/>
  <c r="S357" i="21"/>
  <c r="T357" i="21" s="1"/>
  <c r="W357" i="21"/>
  <c r="X357" i="21" s="1"/>
  <c r="U357" i="21"/>
  <c r="V357" i="21" s="1"/>
  <c r="O357" i="21"/>
  <c r="P357" i="21" s="1"/>
  <c r="U11" i="21"/>
  <c r="V11" i="21" s="1"/>
  <c r="O11" i="21"/>
  <c r="P11" i="21" s="1"/>
  <c r="S11" i="21"/>
  <c r="T11" i="21" s="1"/>
  <c r="W11" i="21"/>
  <c r="X11" i="21" s="1"/>
  <c r="U466" i="21"/>
  <c r="V466" i="21" s="1"/>
  <c r="S466" i="21"/>
  <c r="T466" i="21" s="1"/>
  <c r="W466" i="21"/>
  <c r="X466" i="21" s="1"/>
  <c r="O466" i="21"/>
  <c r="P466" i="21" s="1"/>
  <c r="S154" i="21"/>
  <c r="T154" i="21" s="1"/>
  <c r="O154" i="21"/>
  <c r="P154" i="21" s="1"/>
  <c r="W154" i="21"/>
  <c r="X154" i="21" s="1"/>
  <c r="U154" i="21"/>
  <c r="V154" i="21" s="1"/>
  <c r="S398" i="21"/>
  <c r="T398" i="21" s="1"/>
  <c r="W398" i="21"/>
  <c r="X398" i="21" s="1"/>
  <c r="U398" i="21"/>
  <c r="V398" i="21" s="1"/>
  <c r="O398" i="21"/>
  <c r="P398" i="21" s="1"/>
  <c r="N114" i="4"/>
  <c r="N24" i="4"/>
  <c r="N113" i="4"/>
  <c r="V113" i="4" s="1"/>
  <c r="T436" i="4"/>
  <c r="AD349" i="4" l="1"/>
  <c r="V58" i="4"/>
  <c r="AD58" i="4" s="1"/>
  <c r="V307" i="4"/>
  <c r="AD307" i="4" s="1"/>
  <c r="V291" i="4"/>
  <c r="AD291" i="4" s="1"/>
  <c r="AB299" i="4"/>
  <c r="AD388" i="4"/>
  <c r="V284" i="4"/>
  <c r="AD284" i="4" s="1"/>
  <c r="AD404" i="4"/>
  <c r="V322" i="4"/>
  <c r="AD322" i="4" s="1"/>
  <c r="AD53" i="4"/>
  <c r="AD306" i="4"/>
  <c r="AD126" i="4"/>
  <c r="V150" i="4"/>
  <c r="AD150" i="4" s="1"/>
  <c r="V259" i="4"/>
  <c r="AD259" i="4" s="1"/>
  <c r="V57" i="4"/>
  <c r="AD57" i="4" s="1"/>
  <c r="AD375" i="4"/>
  <c r="V436" i="4"/>
  <c r="AD436" i="4" s="1"/>
  <c r="AD113" i="4"/>
  <c r="V245" i="4"/>
  <c r="AD245" i="4" s="1"/>
  <c r="V242" i="4"/>
  <c r="AD242" i="4" s="1"/>
  <c r="V401" i="4"/>
  <c r="AD401" i="4" s="1"/>
  <c r="AD24" i="4"/>
  <c r="V283" i="4"/>
  <c r="AD283" i="4" s="1"/>
  <c r="V393" i="4"/>
  <c r="AD393" i="4" s="1"/>
  <c r="AD6" i="4"/>
  <c r="AD275" i="4"/>
  <c r="AD76" i="4"/>
  <c r="V370" i="4"/>
  <c r="AD370" i="4" s="1"/>
  <c r="AD267" i="4"/>
  <c r="AD252" i="4"/>
  <c r="V333" i="4"/>
  <c r="AD333" i="4" s="1"/>
  <c r="V464" i="4"/>
  <c r="AD464" i="4" s="1"/>
  <c r="AD477" i="4"/>
  <c r="V277" i="4"/>
  <c r="AD277" i="4" s="1"/>
  <c r="AD308" i="4"/>
  <c r="V127" i="4"/>
  <c r="AD127" i="4" s="1"/>
  <c r="AD97" i="4"/>
  <c r="V46" i="4"/>
  <c r="AD46" i="4" s="1"/>
  <c r="AD81" i="4"/>
  <c r="AD234" i="4"/>
  <c r="V479" i="4"/>
  <c r="AD479" i="4" s="1"/>
  <c r="V75" i="4"/>
  <c r="AD75" i="4" s="1"/>
  <c r="X440" i="4"/>
  <c r="K183" i="4"/>
  <c r="V183" i="4" s="1"/>
  <c r="AD183" i="4" s="1"/>
  <c r="O183" i="4"/>
  <c r="P183" i="4" s="1"/>
  <c r="Q183" i="4"/>
  <c r="R183" i="4" s="1"/>
  <c r="Z183" i="4" s="1"/>
  <c r="V465" i="4"/>
  <c r="AD465" i="4" s="1"/>
  <c r="P320" i="4"/>
  <c r="X320" i="4" s="1"/>
  <c r="V440" i="4"/>
  <c r="AD440" i="4" s="1"/>
  <c r="T351" i="4"/>
  <c r="X285" i="4"/>
  <c r="AB188" i="4"/>
  <c r="V472" i="4"/>
  <c r="AD472" i="4" s="1"/>
  <c r="X184" i="4"/>
  <c r="P184" i="4"/>
  <c r="X351" i="4"/>
  <c r="T454" i="4"/>
  <c r="X166" i="4"/>
  <c r="P166" i="4"/>
  <c r="X299" i="4"/>
  <c r="V470" i="4"/>
  <c r="AD470" i="4" s="1"/>
  <c r="T188" i="4"/>
  <c r="P430" i="4"/>
  <c r="X430" i="4" s="1"/>
  <c r="AB390" i="4"/>
  <c r="N299" i="4"/>
  <c r="T470" i="4"/>
  <c r="T75" i="4"/>
  <c r="AB436" i="4"/>
  <c r="N436" i="4"/>
  <c r="N470" i="4"/>
  <c r="T299" i="4"/>
  <c r="AB470" i="4"/>
  <c r="AB75" i="4"/>
  <c r="X436" i="4"/>
  <c r="V299" i="4"/>
  <c r="AD299" i="4" s="1"/>
  <c r="V443" i="4"/>
  <c r="AD443" i="4" s="1"/>
  <c r="AB285" i="4"/>
  <c r="X302" i="4"/>
  <c r="T114" i="4"/>
  <c r="N62" i="4"/>
  <c r="V62" i="4" s="1"/>
  <c r="AD62" i="4" s="1"/>
  <c r="N316" i="4"/>
  <c r="V316" i="4" s="1"/>
  <c r="AD316" i="4" s="1"/>
  <c r="V351" i="4"/>
  <c r="AD351" i="4" s="1"/>
  <c r="AB440" i="4"/>
  <c r="T465" i="4"/>
  <c r="AB302" i="4"/>
  <c r="V454" i="4"/>
  <c r="AD454" i="4" s="1"/>
  <c r="T472" i="4"/>
  <c r="N25" i="4"/>
  <c r="V25" i="4" s="1"/>
  <c r="AD25" i="4" s="1"/>
  <c r="N454" i="4"/>
  <c r="N67" i="4"/>
  <c r="V67" i="4" s="1"/>
  <c r="AD67" i="4" s="1"/>
  <c r="T24" i="4"/>
  <c r="X11" i="4"/>
  <c r="AB234" i="4"/>
  <c r="AB179" i="4"/>
  <c r="N500" i="4"/>
  <c r="V500" i="4" s="1"/>
  <c r="AD500" i="4" s="1"/>
  <c r="N334" i="4"/>
  <c r="V334" i="4" s="1"/>
  <c r="AD334" i="4" s="1"/>
  <c r="N122" i="4"/>
  <c r="V122" i="4" s="1"/>
  <c r="AD122" i="4" s="1"/>
  <c r="N478" i="4"/>
  <c r="V478" i="4" s="1"/>
  <c r="AD478" i="4" s="1"/>
  <c r="N288" i="4"/>
  <c r="V288" i="4" s="1"/>
  <c r="AD288" i="4" s="1"/>
  <c r="N98" i="4"/>
  <c r="V98" i="4" s="1"/>
  <c r="AD98" i="4" s="1"/>
  <c r="V273" i="4"/>
  <c r="AD273" i="4" s="1"/>
  <c r="N249" i="4"/>
  <c r="V249" i="4" s="1"/>
  <c r="AD249" i="4" s="1"/>
  <c r="AB370" i="4"/>
  <c r="T273" i="4"/>
  <c r="N365" i="4"/>
  <c r="V365" i="4" s="1"/>
  <c r="AD365" i="4" s="1"/>
  <c r="N281" i="4"/>
  <c r="V281" i="4" s="1"/>
  <c r="AD281" i="4" s="1"/>
  <c r="N250" i="4"/>
  <c r="V250" i="4" s="1"/>
  <c r="AD250" i="4" s="1"/>
  <c r="AB273" i="4"/>
  <c r="X273" i="4"/>
  <c r="N394" i="4"/>
  <c r="V394" i="4" s="1"/>
  <c r="AD394" i="4" s="1"/>
  <c r="X179" i="4"/>
  <c r="AB24" i="4"/>
  <c r="T407" i="4"/>
  <c r="N278" i="4"/>
  <c r="V278" i="4" s="1"/>
  <c r="AD278" i="4" s="1"/>
  <c r="AB351" i="4"/>
  <c r="T440" i="4"/>
  <c r="T179" i="4"/>
  <c r="T95" i="4"/>
  <c r="X188" i="4"/>
  <c r="T302" i="4"/>
  <c r="X454" i="4"/>
  <c r="X24" i="4"/>
  <c r="X472" i="4"/>
  <c r="V114" i="4"/>
  <c r="AD114" i="4" s="1"/>
  <c r="N188" i="4"/>
  <c r="N385" i="4"/>
  <c r="V385" i="4" s="1"/>
  <c r="AD385" i="4" s="1"/>
  <c r="N261" i="4"/>
  <c r="V261" i="4" s="1"/>
  <c r="AD261" i="4" s="1"/>
  <c r="N241" i="4"/>
  <c r="V241" i="4" s="1"/>
  <c r="AD241" i="4" s="1"/>
  <c r="N274" i="4"/>
  <c r="V274" i="4" s="1"/>
  <c r="AD274" i="4" s="1"/>
  <c r="N238" i="4"/>
  <c r="V238" i="4" s="1"/>
  <c r="AD238" i="4" s="1"/>
  <c r="X234" i="4"/>
  <c r="X95" i="4"/>
  <c r="N442" i="4"/>
  <c r="V442" i="4" s="1"/>
  <c r="AD442" i="4" s="1"/>
  <c r="X186" i="4"/>
  <c r="V179" i="4"/>
  <c r="AD179" i="4" s="1"/>
  <c r="V302" i="4"/>
  <c r="AD302" i="4" s="1"/>
  <c r="AB472" i="4"/>
  <c r="K32" i="4"/>
  <c r="N32" i="4" s="1"/>
  <c r="V32" i="4" s="1"/>
  <c r="AD32" i="4" s="1"/>
  <c r="K286" i="4"/>
  <c r="K107" i="4"/>
  <c r="L107" i="4" s="1"/>
  <c r="P107" i="4"/>
  <c r="K371" i="4"/>
  <c r="K499" i="4"/>
  <c r="N203" i="4"/>
  <c r="V203" i="4" s="1"/>
  <c r="AD203" i="4" s="1"/>
  <c r="K296" i="4"/>
  <c r="K136" i="4"/>
  <c r="L136" i="4" s="1"/>
  <c r="T136" i="4" s="1"/>
  <c r="K488" i="4"/>
  <c r="K71" i="4"/>
  <c r="N71" i="4" s="1"/>
  <c r="V71" i="4" s="1"/>
  <c r="AD71" i="4" s="1"/>
  <c r="K28" i="4"/>
  <c r="L28" i="4" s="1"/>
  <c r="T28" i="4" s="1"/>
  <c r="T428" i="4"/>
  <c r="N428" i="4"/>
  <c r="P460" i="4"/>
  <c r="P120" i="4"/>
  <c r="K209" i="4"/>
  <c r="L209" i="4" s="1"/>
  <c r="T209" i="4" s="1"/>
  <c r="V428" i="4"/>
  <c r="AD428" i="4" s="1"/>
  <c r="X428" i="4"/>
  <c r="K384" i="4"/>
  <c r="N384" i="4" s="1"/>
  <c r="V384" i="4" s="1"/>
  <c r="AD384" i="4" s="1"/>
  <c r="K421" i="4"/>
  <c r="L421" i="4" s="1"/>
  <c r="P421" i="4"/>
  <c r="K232" i="4"/>
  <c r="V232" i="4" s="1"/>
  <c r="AD232" i="4" s="1"/>
  <c r="P232" i="4"/>
  <c r="K177" i="4"/>
  <c r="M177" i="4" s="1"/>
  <c r="K31" i="4"/>
  <c r="M31" i="4" s="1"/>
  <c r="K314" i="4"/>
  <c r="K282" i="4"/>
  <c r="L282" i="4" s="1"/>
  <c r="T282" i="4" s="1"/>
  <c r="K503" i="4"/>
  <c r="K215" i="4"/>
  <c r="M215" i="4" s="1"/>
  <c r="K295" i="4"/>
  <c r="M295" i="4" s="1"/>
  <c r="K439" i="4"/>
  <c r="M439" i="4" s="1"/>
  <c r="K486" i="4"/>
  <c r="M486" i="4" s="1"/>
  <c r="K228" i="4"/>
  <c r="K73" i="4"/>
  <c r="M73" i="4" s="1"/>
  <c r="K326" i="4"/>
  <c r="K160" i="4"/>
  <c r="N160" i="4" s="1"/>
  <c r="V160" i="4" s="1"/>
  <c r="AD160" i="4" s="1"/>
  <c r="P160" i="4"/>
  <c r="K154" i="4"/>
  <c r="P154" i="4"/>
  <c r="V460" i="4"/>
  <c r="AD460" i="4" s="1"/>
  <c r="X460" i="4"/>
  <c r="AB460" i="4"/>
  <c r="K359" i="4"/>
  <c r="K85" i="4"/>
  <c r="L85" i="4" s="1"/>
  <c r="T85" i="4" s="1"/>
  <c r="K247" i="4"/>
  <c r="M247" i="4" s="1"/>
  <c r="K323" i="4"/>
  <c r="K483" i="4"/>
  <c r="K462" i="4"/>
  <c r="P462" i="4"/>
  <c r="K255" i="4"/>
  <c r="M255" i="4" s="1"/>
  <c r="P255" i="4"/>
  <c r="K373" i="4"/>
  <c r="M373" i="4" s="1"/>
  <c r="N419" i="4"/>
  <c r="V419" i="4" s="1"/>
  <c r="AD419" i="4" s="1"/>
  <c r="K8" i="4"/>
  <c r="M8" i="4" s="1"/>
  <c r="P8" i="4"/>
  <c r="K229" i="4"/>
  <c r="N229" i="4" s="1"/>
  <c r="V229" i="4" s="1"/>
  <c r="AD229" i="4" s="1"/>
  <c r="T460" i="4"/>
  <c r="P428" i="4"/>
  <c r="K66" i="4"/>
  <c r="M66" i="4" s="1"/>
  <c r="X319" i="4"/>
  <c r="N319" i="4"/>
  <c r="K88" i="4"/>
  <c r="M88" i="4" s="1"/>
  <c r="K84" i="4"/>
  <c r="M84" i="4" s="1"/>
  <c r="K251" i="4"/>
  <c r="N195" i="4"/>
  <c r="V195" i="4" s="1"/>
  <c r="AD195" i="4" s="1"/>
  <c r="K496" i="4"/>
  <c r="M496" i="4" s="1"/>
  <c r="V319" i="4"/>
  <c r="AD319" i="4" s="1"/>
  <c r="N34" i="4"/>
  <c r="V34" i="4" s="1"/>
  <c r="AD34" i="4" s="1"/>
  <c r="P319" i="4"/>
  <c r="P360" i="4"/>
  <c r="N362" i="4"/>
  <c r="V362" i="4" s="1"/>
  <c r="AD362" i="4" s="1"/>
  <c r="K490" i="4"/>
  <c r="K475" i="4"/>
  <c r="L475" i="4" s="1"/>
  <c r="T475" i="4" s="1"/>
  <c r="K100" i="4"/>
  <c r="N100" i="4" s="1"/>
  <c r="V100" i="4" s="1"/>
  <c r="AD100" i="4" s="1"/>
  <c r="K50" i="4"/>
  <c r="M50" i="4" s="1"/>
  <c r="K210" i="4"/>
  <c r="K92" i="4"/>
  <c r="M92" i="4" s="1"/>
  <c r="K240" i="4"/>
  <c r="M240" i="4" s="1"/>
  <c r="P240" i="4"/>
  <c r="K350" i="4"/>
  <c r="V350" i="4" s="1"/>
  <c r="AD350" i="4" s="1"/>
  <c r="P350" i="4"/>
  <c r="K207" i="4"/>
  <c r="M207" i="4" s="1"/>
  <c r="K118" i="4"/>
  <c r="M118" i="4" s="1"/>
  <c r="K461" i="4"/>
  <c r="K374" i="4"/>
  <c r="M374" i="4" s="1"/>
  <c r="P374" i="4"/>
  <c r="K103" i="4"/>
  <c r="M103" i="4" s="1"/>
  <c r="K40" i="4"/>
  <c r="K417" i="4"/>
  <c r="M417" i="4" s="1"/>
  <c r="K157" i="4"/>
  <c r="K400" i="4"/>
  <c r="M400" i="4" s="1"/>
  <c r="P400" i="4"/>
  <c r="K185" i="4"/>
  <c r="T185" i="4" s="1"/>
  <c r="P185" i="4"/>
  <c r="K224" i="4"/>
  <c r="M224" i="4" s="1"/>
  <c r="K142" i="4"/>
  <c r="K287" i="4"/>
  <c r="M287" i="4" s="1"/>
  <c r="K101" i="4"/>
  <c r="V11" i="4"/>
  <c r="AD11" i="4" s="1"/>
  <c r="X434" i="4"/>
  <c r="X381" i="4"/>
  <c r="P469" i="4"/>
  <c r="K481" i="4"/>
  <c r="K272" i="4"/>
  <c r="K409" i="4"/>
  <c r="M409" i="4" s="1"/>
  <c r="K406" i="4"/>
  <c r="M406" i="4" s="1"/>
  <c r="K269" i="4"/>
  <c r="M269" i="4" s="1"/>
  <c r="K204" i="4"/>
  <c r="K361" i="4"/>
  <c r="N361" i="4" s="1"/>
  <c r="V361" i="4" s="1"/>
  <c r="AD361" i="4" s="1"/>
  <c r="K45" i="4"/>
  <c r="L45" i="4" s="1"/>
  <c r="T45" i="4" s="1"/>
  <c r="K18" i="4"/>
  <c r="K213" i="4"/>
  <c r="K342" i="4"/>
  <c r="N342" i="4" s="1"/>
  <c r="V342" i="4" s="1"/>
  <c r="AD342" i="4" s="1"/>
  <c r="K358" i="4"/>
  <c r="K20" i="4"/>
  <c r="M20" i="4" s="1"/>
  <c r="K386" i="4"/>
  <c r="M386" i="4" s="1"/>
  <c r="K453" i="4"/>
  <c r="L453" i="4" s="1"/>
  <c r="T453" i="4" s="1"/>
  <c r="K321" i="4"/>
  <c r="V434" i="4"/>
  <c r="AD434" i="4" s="1"/>
  <c r="T381" i="4"/>
  <c r="P144" i="4"/>
  <c r="K264" i="4"/>
  <c r="L264" i="4" s="1"/>
  <c r="T264" i="4" s="1"/>
  <c r="K332" i="4"/>
  <c r="M332" i="4" s="1"/>
  <c r="N292" i="4"/>
  <c r="V292" i="4" s="1"/>
  <c r="AD292" i="4" s="1"/>
  <c r="K13" i="4"/>
  <c r="P13" i="4"/>
  <c r="K161" i="4"/>
  <c r="K445" i="4"/>
  <c r="L445" i="4" s="1"/>
  <c r="P445" i="4"/>
  <c r="K411" i="4"/>
  <c r="AB411" i="4" s="1"/>
  <c r="P411" i="4"/>
  <c r="K412" i="4"/>
  <c r="K205" i="4"/>
  <c r="N205" i="4" s="1"/>
  <c r="V205" i="4" s="1"/>
  <c r="AD205" i="4" s="1"/>
  <c r="K414" i="4"/>
  <c r="K418" i="4"/>
  <c r="M418" i="4" s="1"/>
  <c r="K65" i="4"/>
  <c r="L65" i="4" s="1"/>
  <c r="T65" i="4" s="1"/>
  <c r="K429" i="4"/>
  <c r="K176" i="4"/>
  <c r="K180" i="4"/>
  <c r="N168" i="4"/>
  <c r="V168" i="4" s="1"/>
  <c r="AD168" i="4" s="1"/>
  <c r="K391" i="4"/>
  <c r="P391" i="4"/>
  <c r="K279" i="4"/>
  <c r="AB186" i="4"/>
  <c r="P363" i="4"/>
  <c r="K262" i="4"/>
  <c r="L262" i="4" s="1"/>
  <c r="T262" i="4" s="1"/>
  <c r="K187" i="4"/>
  <c r="L187" i="4" s="1"/>
  <c r="P187" i="4"/>
  <c r="K233" i="4"/>
  <c r="L233" i="4" s="1"/>
  <c r="T233" i="4" s="1"/>
  <c r="K492" i="4"/>
  <c r="X183" i="4"/>
  <c r="T183" i="4"/>
  <c r="K485" i="4"/>
  <c r="K170" i="4"/>
  <c r="M170" i="4" s="1"/>
  <c r="K141" i="4"/>
  <c r="M141" i="4" s="1"/>
  <c r="K248" i="4"/>
  <c r="L248" i="4" s="1"/>
  <c r="T248" i="4" s="1"/>
  <c r="N152" i="4"/>
  <c r="T152" i="4"/>
  <c r="K171" i="4"/>
  <c r="L171" i="4" s="1"/>
  <c r="P171" i="4"/>
  <c r="N132" i="4"/>
  <c r="V132" i="4" s="1"/>
  <c r="AD132" i="4" s="1"/>
  <c r="K218" i="4"/>
  <c r="N218" i="4" s="1"/>
  <c r="V218" i="4" s="1"/>
  <c r="AD218" i="4" s="1"/>
  <c r="N78" i="4"/>
  <c r="V78" i="4" s="1"/>
  <c r="AD78" i="4" s="1"/>
  <c r="K231" i="4"/>
  <c r="L231" i="4" s="1"/>
  <c r="T231" i="4" s="1"/>
  <c r="K27" i="4"/>
  <c r="M27" i="4" s="1"/>
  <c r="K181" i="4"/>
  <c r="L181" i="4" s="1"/>
  <c r="T181" i="4" s="1"/>
  <c r="K491" i="4"/>
  <c r="M491" i="4" s="1"/>
  <c r="K487" i="4"/>
  <c r="K222" i="4"/>
  <c r="K455" i="4"/>
  <c r="K502" i="4"/>
  <c r="M502" i="4" s="1"/>
  <c r="K271" i="4"/>
  <c r="K463" i="4"/>
  <c r="N463" i="4" s="1"/>
  <c r="V463" i="4" s="1"/>
  <c r="AD463" i="4" s="1"/>
  <c r="N370" i="4"/>
  <c r="T370" i="4"/>
  <c r="X370" i="4"/>
  <c r="K174" i="4"/>
  <c r="N338" i="4"/>
  <c r="V338" i="4" s="1"/>
  <c r="AD338" i="4" s="1"/>
  <c r="K133" i="4"/>
  <c r="M133" i="4" s="1"/>
  <c r="K368" i="4"/>
  <c r="N63" i="4"/>
  <c r="V63" i="4" s="1"/>
  <c r="AD63" i="4" s="1"/>
  <c r="N449" i="4"/>
  <c r="V449" i="4" s="1"/>
  <c r="AD449" i="4" s="1"/>
  <c r="K104" i="4"/>
  <c r="K395" i="4"/>
  <c r="N395" i="4" s="1"/>
  <c r="P395" i="4"/>
  <c r="K258" i="4"/>
  <c r="K89" i="4"/>
  <c r="K167" i="4"/>
  <c r="M167" i="4" s="1"/>
  <c r="K54" i="4"/>
  <c r="M54" i="4" s="1"/>
  <c r="N493" i="4"/>
  <c r="V493" i="4" s="1"/>
  <c r="AD493" i="4" s="1"/>
  <c r="K77" i="4"/>
  <c r="M77" i="4" s="1"/>
  <c r="N376" i="4"/>
  <c r="V376" i="4" s="1"/>
  <c r="AD376" i="4" s="1"/>
  <c r="K105" i="4"/>
  <c r="N105" i="4" s="1"/>
  <c r="P105" i="4"/>
  <c r="N437" i="4"/>
  <c r="V437" i="4" s="1"/>
  <c r="AD437" i="4" s="1"/>
  <c r="K79" i="4"/>
  <c r="L79" i="4" s="1"/>
  <c r="T79" i="4" s="1"/>
  <c r="K192" i="4"/>
  <c r="M192" i="4" s="1"/>
  <c r="K26" i="4"/>
  <c r="L26" i="4" s="1"/>
  <c r="T26" i="4" s="1"/>
  <c r="K116" i="4"/>
  <c r="N116" i="4" s="1"/>
  <c r="V116" i="4" s="1"/>
  <c r="AD116" i="4" s="1"/>
  <c r="N426" i="4"/>
  <c r="V426" i="4" s="1"/>
  <c r="AD426" i="4" s="1"/>
  <c r="K402" i="4"/>
  <c r="M402" i="4" s="1"/>
  <c r="P402" i="4"/>
  <c r="K211" i="4"/>
  <c r="M211" i="4" s="1"/>
  <c r="K446" i="4"/>
  <c r="L446" i="4" s="1"/>
  <c r="T446" i="4" s="1"/>
  <c r="K194" i="4"/>
  <c r="M194" i="4" s="1"/>
  <c r="K280" i="4"/>
  <c r="K324" i="4"/>
  <c r="L324" i="4" s="1"/>
  <c r="T324" i="4" s="1"/>
  <c r="K158" i="4"/>
  <c r="K336" i="4"/>
  <c r="L336" i="4" s="1"/>
  <c r="T336" i="4" s="1"/>
  <c r="K451" i="4"/>
  <c r="K337" i="4"/>
  <c r="M337" i="4" s="1"/>
  <c r="K61" i="4"/>
  <c r="L61" i="4" s="1"/>
  <c r="T61" i="4" s="1"/>
  <c r="K352" i="4"/>
  <c r="L352" i="4" s="1"/>
  <c r="T352" i="4" s="1"/>
  <c r="K397" i="4"/>
  <c r="K16" i="4"/>
  <c r="M16" i="4" s="1"/>
  <c r="K70" i="4"/>
  <c r="K199" i="4"/>
  <c r="M199" i="4" s="1"/>
  <c r="K311" i="4"/>
  <c r="K327" i="4"/>
  <c r="N327" i="4" s="1"/>
  <c r="V327" i="4" s="1"/>
  <c r="AD327" i="4" s="1"/>
  <c r="K300" i="4"/>
  <c r="K36" i="4"/>
  <c r="K289" i="4"/>
  <c r="M289" i="4" s="1"/>
  <c r="P289" i="4"/>
  <c r="K30" i="4"/>
  <c r="L30" i="4" s="1"/>
  <c r="T30" i="4" s="1"/>
  <c r="K377" i="4"/>
  <c r="K504" i="4"/>
  <c r="M504" i="4" s="1"/>
  <c r="K49" i="4"/>
  <c r="L49" i="4" s="1"/>
  <c r="T49" i="4" s="1"/>
  <c r="K134" i="4"/>
  <c r="P134" i="4"/>
  <c r="K505" i="4"/>
  <c r="K480" i="4"/>
  <c r="M480" i="4" s="1"/>
  <c r="K189" i="4"/>
  <c r="L189" i="4" s="1"/>
  <c r="T189" i="4" s="1"/>
  <c r="K69" i="4"/>
  <c r="K331" i="4"/>
  <c r="L331" i="4" s="1"/>
  <c r="T331" i="4" s="1"/>
  <c r="K353" i="4"/>
  <c r="K68" i="4"/>
  <c r="K416" i="4"/>
  <c r="L416" i="4" s="1"/>
  <c r="T416" i="4" s="1"/>
  <c r="K239" i="4"/>
  <c r="P239" i="4"/>
  <c r="K328" i="4"/>
  <c r="K60" i="4"/>
  <c r="K128" i="4"/>
  <c r="K420" i="4"/>
  <c r="L420" i="4" s="1"/>
  <c r="P420" i="4"/>
  <c r="K82" i="4"/>
  <c r="M82" i="4" s="1"/>
  <c r="K83" i="4"/>
  <c r="M83" i="4" s="1"/>
  <c r="K415" i="4"/>
  <c r="N415" i="4" s="1"/>
  <c r="P415" i="4"/>
  <c r="K123" i="4"/>
  <c r="L123" i="4" s="1"/>
  <c r="T123" i="4" s="1"/>
  <c r="K310" i="4"/>
  <c r="N310" i="4" s="1"/>
  <c r="V310" i="4" s="1"/>
  <c r="AD310" i="4" s="1"/>
  <c r="K227" i="4"/>
  <c r="M227" i="4" s="1"/>
  <c r="K129" i="4"/>
  <c r="L129" i="4" s="1"/>
  <c r="T129" i="4" s="1"/>
  <c r="K190" i="4"/>
  <c r="K72" i="4"/>
  <c r="K202" i="4"/>
  <c r="N110" i="4"/>
  <c r="V110" i="4" s="1"/>
  <c r="AD110" i="4" s="1"/>
  <c r="P2" i="4"/>
  <c r="K2" i="4"/>
  <c r="K162" i="4"/>
  <c r="K367" i="4"/>
  <c r="K14" i="4"/>
  <c r="K55" i="4"/>
  <c r="K466" i="4"/>
  <c r="M466" i="4" s="1"/>
  <c r="K423" i="4"/>
  <c r="AB423" i="4" s="1"/>
  <c r="P423" i="4"/>
  <c r="K149" i="4"/>
  <c r="M149" i="4" s="1"/>
  <c r="P149" i="4"/>
  <c r="K410" i="4"/>
  <c r="K197" i="4"/>
  <c r="M197" i="4" s="1"/>
  <c r="K146" i="4"/>
  <c r="K354" i="4"/>
  <c r="L354" i="4" s="1"/>
  <c r="T354" i="4" s="1"/>
  <c r="K318" i="4"/>
  <c r="K313" i="4"/>
  <c r="M313" i="4" s="1"/>
  <c r="K298" i="4"/>
  <c r="L298" i="4" s="1"/>
  <c r="T298" i="4" s="1"/>
  <c r="K456" i="4"/>
  <c r="K398" i="4"/>
  <c r="N398" i="4" s="1"/>
  <c r="V398" i="4" s="1"/>
  <c r="AD398" i="4" s="1"/>
  <c r="K109" i="4"/>
  <c r="M109" i="4" s="1"/>
  <c r="K383" i="4"/>
  <c r="K5" i="4"/>
  <c r="L5" i="4" s="1"/>
  <c r="T5" i="4" s="1"/>
  <c r="K3" i="4"/>
  <c r="K80" i="4"/>
  <c r="K137" i="4"/>
  <c r="M137" i="4" s="1"/>
  <c r="P137" i="4"/>
  <c r="K422" i="4"/>
  <c r="P422" i="4"/>
  <c r="K130" i="4"/>
  <c r="K387" i="4"/>
  <c r="X387" i="4" s="1"/>
  <c r="P387" i="4"/>
  <c r="K172" i="4"/>
  <c r="K208" i="4"/>
  <c r="L208" i="4" s="1"/>
  <c r="T208" i="4" s="1"/>
  <c r="V186" i="4"/>
  <c r="AD186" i="4" s="1"/>
  <c r="T11" i="4"/>
  <c r="T434" i="4"/>
  <c r="T443" i="4"/>
  <c r="K347" i="4"/>
  <c r="M347" i="4" s="1"/>
  <c r="K51" i="4"/>
  <c r="L51" i="4" s="1"/>
  <c r="T51" i="4" s="1"/>
  <c r="P424" i="4"/>
  <c r="K424" i="4"/>
  <c r="N424" i="4" s="1"/>
  <c r="N372" i="4"/>
  <c r="V372" i="4" s="1"/>
  <c r="AD372" i="4" s="1"/>
  <c r="K33" i="4"/>
  <c r="K159" i="4"/>
  <c r="M159" i="4" s="1"/>
  <c r="K191" i="4"/>
  <c r="L191" i="4" s="1"/>
  <c r="T191" i="4" s="1"/>
  <c r="K12" i="4"/>
  <c r="N12" i="4" s="1"/>
  <c r="V12" i="4" s="1"/>
  <c r="AD12" i="4" s="1"/>
  <c r="P138" i="4"/>
  <c r="K138" i="4"/>
  <c r="N447" i="4"/>
  <c r="V447" i="4" s="1"/>
  <c r="AD447" i="4" s="1"/>
  <c r="K56" i="4"/>
  <c r="N47" i="4"/>
  <c r="V47" i="4" s="1"/>
  <c r="AD47" i="4" s="1"/>
  <c r="P135" i="4"/>
  <c r="K135" i="4"/>
  <c r="L135" i="4" s="1"/>
  <c r="N108" i="4"/>
  <c r="V108" i="4" s="1"/>
  <c r="AD108" i="4" s="1"/>
  <c r="K392" i="4"/>
  <c r="N392" i="4" s="1"/>
  <c r="V392" i="4" s="1"/>
  <c r="AD392" i="4" s="1"/>
  <c r="K471" i="4"/>
  <c r="M471" i="4" s="1"/>
  <c r="K433" i="4"/>
  <c r="M433" i="4" s="1"/>
  <c r="P433" i="4"/>
  <c r="K459" i="4"/>
  <c r="K484" i="4"/>
  <c r="L484" i="4" s="1"/>
  <c r="T484" i="4" s="1"/>
  <c r="K169" i="4"/>
  <c r="M169" i="4" s="1"/>
  <c r="P169" i="4"/>
  <c r="K164" i="4"/>
  <c r="K305" i="4"/>
  <c r="K156" i="4"/>
  <c r="P156" i="4"/>
  <c r="K178" i="4"/>
  <c r="K341" i="4"/>
  <c r="M341" i="4" s="1"/>
  <c r="K9" i="4"/>
  <c r="L9" i="4" s="1"/>
  <c r="T9" i="4" s="1"/>
  <c r="V285" i="4"/>
  <c r="AD285" i="4" s="1"/>
  <c r="T186" i="4"/>
  <c r="AB11" i="4"/>
  <c r="AB434" i="4"/>
  <c r="T285" i="4"/>
  <c r="AB443" i="4"/>
  <c r="N219" i="4"/>
  <c r="V219" i="4" s="1"/>
  <c r="AD219" i="4" s="1"/>
  <c r="K482" i="4"/>
  <c r="AB183" i="4"/>
  <c r="K473" i="4"/>
  <c r="P473" i="4"/>
  <c r="K425" i="4"/>
  <c r="L425" i="4" s="1"/>
  <c r="T425" i="4" s="1"/>
  <c r="P301" i="4"/>
  <c r="K301" i="4"/>
  <c r="M301" i="4" s="1"/>
  <c r="K435" i="4"/>
  <c r="M435" i="4" s="1"/>
  <c r="K340" i="4"/>
  <c r="M340" i="4" s="1"/>
  <c r="K143" i="4"/>
  <c r="L143" i="4" s="1"/>
  <c r="T143" i="4" s="1"/>
  <c r="K268" i="4"/>
  <c r="L268" i="4" s="1"/>
  <c r="T268" i="4" s="1"/>
  <c r="X443" i="4"/>
  <c r="P389" i="4"/>
  <c r="K145" i="4"/>
  <c r="M145" i="4" s="1"/>
  <c r="N226" i="4"/>
  <c r="V226" i="4" s="1"/>
  <c r="AD226" i="4" s="1"/>
  <c r="K329" i="4"/>
  <c r="N96" i="4"/>
  <c r="V96" i="4" s="1"/>
  <c r="AD96" i="4" s="1"/>
  <c r="P346" i="4"/>
  <c r="K346" i="4"/>
  <c r="N217" i="4"/>
  <c r="V217" i="4" s="1"/>
  <c r="AD217" i="4" s="1"/>
  <c r="K309" i="4"/>
  <c r="L309" i="4" s="1"/>
  <c r="T309" i="4" s="1"/>
  <c r="K151" i="4"/>
  <c r="K41" i="4"/>
  <c r="K235" i="4"/>
  <c r="L235" i="4" s="1"/>
  <c r="T235" i="4" s="1"/>
  <c r="K290" i="4"/>
  <c r="M290" i="4" s="1"/>
  <c r="K52" i="4"/>
  <c r="K216" i="4"/>
  <c r="K427" i="4"/>
  <c r="M427" i="4" s="1"/>
  <c r="K93" i="4"/>
  <c r="K501" i="4"/>
  <c r="M501" i="4" s="1"/>
  <c r="K17" i="4"/>
  <c r="L17" i="4" s="1"/>
  <c r="K263" i="4"/>
  <c r="K303" i="4"/>
  <c r="K48" i="4"/>
  <c r="K15" i="4"/>
  <c r="P147" i="4"/>
  <c r="K147" i="4"/>
  <c r="AB147" i="4" s="1"/>
  <c r="K38" i="4"/>
  <c r="L38" i="4" s="1"/>
  <c r="T38" i="4" s="1"/>
  <c r="P148" i="4"/>
  <c r="P11" i="4"/>
  <c r="K297" i="4"/>
  <c r="K315" i="4"/>
  <c r="L315" i="4" s="1"/>
  <c r="T315" i="4" s="1"/>
  <c r="K317" i="4"/>
  <c r="K37" i="4"/>
  <c r="N37" i="4" s="1"/>
  <c r="V37" i="4" s="1"/>
  <c r="AD37" i="4" s="1"/>
  <c r="K244" i="4"/>
  <c r="M244" i="4" s="1"/>
  <c r="K44" i="4"/>
  <c r="T319" i="4"/>
  <c r="V381" i="4"/>
  <c r="AD381" i="4" s="1"/>
  <c r="X390" i="4"/>
  <c r="V390" i="4"/>
  <c r="AD390" i="4" s="1"/>
  <c r="AB144" i="4"/>
  <c r="V469" i="4"/>
  <c r="AD469" i="4" s="1"/>
  <c r="X389" i="4"/>
  <c r="T390" i="4"/>
  <c r="V144" i="4"/>
  <c r="AD144" i="4" s="1"/>
  <c r="T469" i="4"/>
  <c r="AB319" i="4"/>
  <c r="X144" i="4"/>
  <c r="AB469" i="4"/>
  <c r="X152" i="4"/>
  <c r="X243" i="4"/>
  <c r="T144" i="4"/>
  <c r="X469" i="4"/>
  <c r="AB381" i="4"/>
  <c r="V152" i="4"/>
  <c r="AD152" i="4" s="1"/>
  <c r="T243" i="4"/>
  <c r="N148" i="4"/>
  <c r="AB148" i="4"/>
  <c r="T148" i="4"/>
  <c r="N413" i="4"/>
  <c r="V413" i="4" s="1"/>
  <c r="AD413" i="4" s="1"/>
  <c r="N293" i="4"/>
  <c r="V293" i="4" s="1"/>
  <c r="AD293" i="4" s="1"/>
  <c r="N43" i="4"/>
  <c r="V43" i="4" s="1"/>
  <c r="AD43" i="4" s="1"/>
  <c r="N86" i="4"/>
  <c r="V86" i="4" s="1"/>
  <c r="AD86" i="4" s="1"/>
  <c r="N450" i="4"/>
  <c r="V450" i="4" s="1"/>
  <c r="AD450" i="4" s="1"/>
  <c r="N312" i="4"/>
  <c r="V312" i="4" s="1"/>
  <c r="AD312" i="4" s="1"/>
  <c r="AB173" i="4"/>
  <c r="V173" i="4"/>
  <c r="AD173" i="4" s="1"/>
  <c r="N396" i="4"/>
  <c r="V396" i="4" s="1"/>
  <c r="AD396" i="4" s="1"/>
  <c r="N230" i="4"/>
  <c r="V230" i="4" s="1"/>
  <c r="AD230" i="4" s="1"/>
  <c r="N223" i="4"/>
  <c r="V223" i="4" s="1"/>
  <c r="AD223" i="4" s="1"/>
  <c r="N175" i="4"/>
  <c r="V175" i="4" s="1"/>
  <c r="AD175" i="4" s="1"/>
  <c r="X119" i="4"/>
  <c r="N115" i="4"/>
  <c r="V115" i="4" s="1"/>
  <c r="AD115" i="4" s="1"/>
  <c r="N339" i="4"/>
  <c r="V339" i="4" s="1"/>
  <c r="AD339" i="4" s="1"/>
  <c r="N276" i="4"/>
  <c r="V276" i="4" s="1"/>
  <c r="AD276" i="4" s="1"/>
  <c r="N196" i="4"/>
  <c r="V196" i="4" s="1"/>
  <c r="AD196" i="4" s="1"/>
  <c r="N360" i="4"/>
  <c r="AB360" i="4"/>
  <c r="T360" i="4"/>
  <c r="N221" i="4"/>
  <c r="V221" i="4" s="1"/>
  <c r="AD221" i="4" s="1"/>
  <c r="X148" i="4"/>
  <c r="X360" i="4"/>
  <c r="V360" i="4"/>
  <c r="AD360" i="4" s="1"/>
  <c r="V148" i="4"/>
  <c r="AD148" i="4" s="1"/>
  <c r="N379" i="4"/>
  <c r="V379" i="4" s="1"/>
  <c r="AD379" i="4" s="1"/>
  <c r="N260" i="4"/>
  <c r="V260" i="4" s="1"/>
  <c r="AD260" i="4" s="1"/>
  <c r="N198" i="4"/>
  <c r="V198" i="4" s="1"/>
  <c r="AD198" i="4" s="1"/>
  <c r="N457" i="4"/>
  <c r="AB457" i="4"/>
  <c r="T457" i="4"/>
  <c r="V457" i="4"/>
  <c r="AD457" i="4" s="1"/>
  <c r="X457" i="4"/>
  <c r="N153" i="4"/>
  <c r="V153" i="4" s="1"/>
  <c r="AD153" i="4" s="1"/>
  <c r="N119" i="4"/>
  <c r="V119" i="4"/>
  <c r="AD119" i="4" s="1"/>
  <c r="AB119" i="4"/>
  <c r="N120" i="4"/>
  <c r="T120" i="4"/>
  <c r="V120" i="4"/>
  <c r="AD120" i="4" s="1"/>
  <c r="X120" i="4"/>
  <c r="AB120" i="4"/>
  <c r="N495" i="4"/>
  <c r="V495" i="4" s="1"/>
  <c r="AD495" i="4" s="1"/>
  <c r="N59" i="4"/>
  <c r="V59" i="4" s="1"/>
  <c r="AD59" i="4" s="1"/>
  <c r="AB389" i="4"/>
  <c r="V408" i="4"/>
  <c r="AD408" i="4" s="1"/>
  <c r="V363" i="4"/>
  <c r="AD363" i="4" s="1"/>
  <c r="T408" i="4"/>
  <c r="T363" i="4"/>
  <c r="V389" i="4"/>
  <c r="AD389" i="4" s="1"/>
  <c r="AB408" i="4"/>
  <c r="AB363" i="4"/>
  <c r="AB152" i="4"/>
  <c r="T389" i="4"/>
  <c r="X408" i="4"/>
  <c r="R445" i="4"/>
  <c r="X401" i="4"/>
  <c r="X307" i="4"/>
  <c r="R319" i="4"/>
  <c r="Z319" i="4" s="1"/>
  <c r="X334" i="4"/>
  <c r="R390" i="4"/>
  <c r="Z390" i="4" s="1"/>
  <c r="X357" i="4"/>
  <c r="R422" i="4"/>
  <c r="X236" i="4"/>
  <c r="N378" i="4"/>
  <c r="V378" i="4" s="1"/>
  <c r="AD378" i="4" s="1"/>
  <c r="N497" i="4"/>
  <c r="V497" i="4" s="1"/>
  <c r="AD497" i="4" s="1"/>
  <c r="N106" i="4"/>
  <c r="V106" i="4" s="1"/>
  <c r="AD106" i="4" s="1"/>
  <c r="N225" i="4"/>
  <c r="V225" i="4" s="1"/>
  <c r="AD225" i="4" s="1"/>
  <c r="N304" i="4"/>
  <c r="V304" i="4" s="1"/>
  <c r="AD304" i="4" s="1"/>
  <c r="N173" i="4"/>
  <c r="T173" i="4"/>
  <c r="X173" i="4"/>
  <c r="N237" i="4"/>
  <c r="V237" i="4" s="1"/>
  <c r="AD237" i="4" s="1"/>
  <c r="N21" i="4"/>
  <c r="V21" i="4" s="1"/>
  <c r="AD21" i="4" s="1"/>
  <c r="N19" i="4"/>
  <c r="V19" i="4" s="1"/>
  <c r="AD19" i="4" s="1"/>
  <c r="X182" i="4"/>
  <c r="R408" i="4"/>
  <c r="Z408" i="4" s="1"/>
  <c r="X225" i="4"/>
  <c r="X375" i="4"/>
  <c r="R363" i="4"/>
  <c r="Z363" i="4" s="1"/>
  <c r="X378" i="4"/>
  <c r="X431" i="4"/>
  <c r="X506" i="4"/>
  <c r="R387" i="4"/>
  <c r="Z387" i="4" s="1"/>
  <c r="X497" i="4"/>
  <c r="X254" i="4"/>
  <c r="X139" i="4"/>
  <c r="X39" i="4"/>
  <c r="X308" i="4"/>
  <c r="X333" i="4"/>
  <c r="R144" i="4"/>
  <c r="R152" i="4"/>
  <c r="Z152" i="4" s="1"/>
  <c r="X212" i="4"/>
  <c r="X284" i="4"/>
  <c r="X102" i="4"/>
  <c r="X317" i="4"/>
  <c r="X99" i="4"/>
  <c r="X303" i="4"/>
  <c r="X10" i="4"/>
  <c r="X489" i="4"/>
  <c r="X48" i="4"/>
  <c r="R423" i="4"/>
  <c r="R185" i="4"/>
  <c r="Z185" i="4" s="1"/>
  <c r="X86" i="4"/>
  <c r="X93" i="4"/>
  <c r="X163" i="4"/>
  <c r="R240" i="4"/>
  <c r="X59" i="4"/>
  <c r="X297" i="4"/>
  <c r="X19" i="4"/>
  <c r="X363" i="4"/>
  <c r="R169" i="4"/>
  <c r="Z169" i="4" s="1"/>
  <c r="X257" i="4"/>
  <c r="X366" i="4"/>
  <c r="X335" i="4"/>
  <c r="R156" i="4"/>
  <c r="Z156" i="4" s="1"/>
  <c r="X106" i="4"/>
  <c r="X259" i="4"/>
  <c r="X205" i="4"/>
  <c r="X263" i="4"/>
  <c r="R469" i="4"/>
  <c r="X265" i="4"/>
  <c r="X343" i="4"/>
  <c r="X448" i="4"/>
  <c r="X155" i="4"/>
  <c r="R134" i="4"/>
  <c r="R243" i="4"/>
  <c r="Z243" i="4" s="1"/>
  <c r="X245" i="4"/>
  <c r="X349" i="4"/>
  <c r="X325" i="4"/>
  <c r="R381" i="4"/>
  <c r="R389" i="4"/>
  <c r="Z389" i="4" s="1"/>
  <c r="R120" i="4"/>
  <c r="Z120" i="4" s="1"/>
  <c r="R395" i="4"/>
  <c r="Z395" i="4" s="1"/>
  <c r="X495" i="4"/>
  <c r="X304" i="4"/>
  <c r="R232" i="4"/>
  <c r="Z232" i="4" s="1"/>
  <c r="X175" i="4"/>
  <c r="X312" i="4"/>
  <c r="R415" i="4"/>
  <c r="R173" i="4"/>
  <c r="X237" i="4"/>
  <c r="R187" i="4"/>
  <c r="Z187" i="4" s="1"/>
  <c r="X315" i="4"/>
  <c r="AB243" i="4"/>
  <c r="R186" i="4"/>
  <c r="Z186" i="4" s="1"/>
  <c r="X6" i="4"/>
  <c r="X53" i="4"/>
  <c r="X111" i="4"/>
  <c r="R374" i="4"/>
  <c r="Z374" i="4" s="1"/>
  <c r="R234" i="4"/>
  <c r="Z234" i="4" s="1"/>
  <c r="X458" i="4"/>
  <c r="R255" i="4"/>
  <c r="Z255" i="4" s="1"/>
  <c r="R107" i="4"/>
  <c r="Z107" i="4" s="1"/>
  <c r="X34" i="4"/>
  <c r="R179" i="4"/>
  <c r="R420" i="4"/>
  <c r="Z420" i="4" s="1"/>
  <c r="R391" i="4"/>
  <c r="X322" i="4"/>
  <c r="X355" i="4"/>
  <c r="X365" i="4"/>
  <c r="R436" i="4"/>
  <c r="Z436" i="4" s="1"/>
  <c r="X76" i="4"/>
  <c r="X404" i="4"/>
  <c r="R443" i="4"/>
  <c r="Z443" i="4" s="1"/>
  <c r="X78" i="4"/>
  <c r="X44" i="4"/>
  <c r="X464" i="4"/>
  <c r="R465" i="4"/>
  <c r="R285" i="4"/>
  <c r="R460" i="4"/>
  <c r="X132" i="4"/>
  <c r="R400" i="4"/>
  <c r="X91" i="4"/>
  <c r="R421" i="4"/>
  <c r="Z421" i="4" s="1"/>
  <c r="X125" i="4"/>
  <c r="X288" i="4"/>
  <c r="X362" i="4"/>
  <c r="X306" i="4"/>
  <c r="R135" i="4"/>
  <c r="R470" i="4"/>
  <c r="R370" i="4"/>
  <c r="Z370" i="4" s="1"/>
  <c r="X267" i="4"/>
  <c r="X338" i="4"/>
  <c r="X441" i="4"/>
  <c r="X252" i="4"/>
  <c r="X117" i="4"/>
  <c r="X25" i="4"/>
  <c r="X468" i="4"/>
  <c r="X438" i="4"/>
  <c r="X256" i="4"/>
  <c r="X46" i="4"/>
  <c r="X206" i="4"/>
  <c r="X393" i="4"/>
  <c r="X380" i="4"/>
  <c r="X124" i="4"/>
  <c r="X74" i="4"/>
  <c r="X250" i="4"/>
  <c r="X477" i="4"/>
  <c r="X249" i="4"/>
  <c r="R95" i="4"/>
  <c r="R440" i="4"/>
  <c r="Z440" i="4" s="1"/>
  <c r="X399" i="4"/>
  <c r="X432" i="4"/>
  <c r="X246" i="4"/>
  <c r="X90" i="4"/>
  <c r="X52" i="4"/>
  <c r="R11" i="4"/>
  <c r="Z11" i="4" s="1"/>
  <c r="X42" i="4"/>
  <c r="R351" i="4"/>
  <c r="Z351" i="4" s="1"/>
  <c r="R171" i="4"/>
  <c r="Z171" i="4" s="1"/>
  <c r="X62" i="4"/>
  <c r="X200" i="4"/>
  <c r="X270" i="4"/>
  <c r="X57" i="4"/>
  <c r="X81" i="4"/>
  <c r="R188" i="4"/>
  <c r="Z188" i="4" s="1"/>
  <c r="X67" i="4"/>
  <c r="X385" i="4"/>
  <c r="X426" i="4"/>
  <c r="R402" i="4"/>
  <c r="Z402" i="4" s="1"/>
  <c r="R302" i="4"/>
  <c r="X442" i="4"/>
  <c r="R137" i="4"/>
  <c r="Z137" i="4" s="1"/>
  <c r="X87" i="4"/>
  <c r="R472" i="4"/>
  <c r="X278" i="4"/>
  <c r="X501" i="4"/>
  <c r="X261" i="4"/>
  <c r="R17" i="4"/>
  <c r="Z17" i="4" s="1"/>
  <c r="X216" i="4"/>
  <c r="X427" i="4"/>
  <c r="R434" i="4"/>
  <c r="Z434" i="4" s="1"/>
  <c r="X364" i="4"/>
  <c r="X241" i="4"/>
  <c r="X242" i="4"/>
  <c r="X277" i="4"/>
  <c r="X201" i="4"/>
  <c r="X500" i="4"/>
  <c r="X113" i="4"/>
  <c r="R411" i="4"/>
  <c r="Z411" i="4" s="1"/>
  <c r="X281" i="4"/>
  <c r="X493" i="4"/>
  <c r="X474" i="4"/>
  <c r="R75" i="4"/>
  <c r="X63" i="4"/>
  <c r="R428" i="4"/>
  <c r="Z428" i="4" s="1"/>
  <c r="X316" i="4"/>
  <c r="X193" i="4"/>
  <c r="X23" i="4"/>
  <c r="X195" i="4"/>
  <c r="X150" i="4"/>
  <c r="R433" i="4"/>
  <c r="Z433" i="4" s="1"/>
  <c r="R149" i="4"/>
  <c r="X467" i="4"/>
  <c r="X275" i="4"/>
  <c r="R154" i="4"/>
  <c r="Z154" i="4" s="1"/>
  <c r="X244" i="4"/>
  <c r="X403" i="4"/>
  <c r="X382" i="4"/>
  <c r="R273" i="4"/>
  <c r="Z273" i="4" s="1"/>
  <c r="R8" i="4"/>
  <c r="Z8" i="4" s="1"/>
  <c r="X140" i="4"/>
  <c r="X22" i="4"/>
  <c r="X219" i="4"/>
  <c r="X96" i="4"/>
  <c r="R350" i="4"/>
  <c r="X372" i="4"/>
  <c r="X388" i="4"/>
  <c r="X217" i="4"/>
  <c r="X283" i="4"/>
  <c r="R2" i="4"/>
  <c r="Z2" i="4" s="1"/>
  <c r="X131" i="4"/>
  <c r="X7" i="4"/>
  <c r="X97" i="4"/>
  <c r="X37" i="4"/>
  <c r="R148" i="4"/>
  <c r="R301" i="4"/>
  <c r="Z301" i="4" s="1"/>
  <c r="R13" i="4"/>
  <c r="X444" i="4"/>
  <c r="X35" i="4"/>
  <c r="R462" i="4"/>
  <c r="X293" i="4"/>
  <c r="X115" i="4"/>
  <c r="X339" i="4"/>
  <c r="X260" i="4"/>
  <c r="R239" i="4"/>
  <c r="X356" i="4"/>
  <c r="X276" i="4"/>
  <c r="R424" i="4"/>
  <c r="R473" i="4"/>
  <c r="R346" i="4"/>
  <c r="Z346" i="4" s="1"/>
  <c r="X230" i="4"/>
  <c r="R105" i="4"/>
  <c r="Z105" i="4" s="1"/>
  <c r="X196" i="4"/>
  <c r="X198" i="4"/>
  <c r="R360" i="4"/>
  <c r="Z360" i="4" s="1"/>
  <c r="R457" i="4"/>
  <c r="R147" i="4"/>
  <c r="Z147" i="4" s="1"/>
  <c r="R94" i="4"/>
  <c r="X223" i="4"/>
  <c r="X494" i="4"/>
  <c r="X112" i="4"/>
  <c r="X221" i="4"/>
  <c r="X153" i="4"/>
  <c r="R119" i="4"/>
  <c r="X294" i="4"/>
  <c r="X394" i="4"/>
  <c r="X274" i="4"/>
  <c r="R289" i="4"/>
  <c r="Z289" i="4" s="1"/>
  <c r="X437" i="4"/>
  <c r="X449" i="4"/>
  <c r="R138" i="4"/>
  <c r="X419" i="4"/>
  <c r="R407" i="4"/>
  <c r="X342" i="4"/>
  <c r="X478" i="4"/>
  <c r="X479" i="4"/>
  <c r="X291" i="4"/>
  <c r="R454" i="4"/>
  <c r="R299" i="4"/>
  <c r="X292" i="4"/>
  <c r="R24" i="4"/>
  <c r="X344" i="4"/>
  <c r="X369" i="4"/>
  <c r="X110" i="4"/>
  <c r="X226" i="4"/>
  <c r="X108" i="4"/>
  <c r="R114" i="4"/>
  <c r="L444" i="4"/>
  <c r="N444" i="4"/>
  <c r="V444" i="4" s="1"/>
  <c r="AD444" i="4" s="1"/>
  <c r="N335" i="4"/>
  <c r="V335" i="4" s="1"/>
  <c r="AD335" i="4" s="1"/>
  <c r="L182" i="4"/>
  <c r="N182" i="4"/>
  <c r="V182" i="4" s="1"/>
  <c r="AD182" i="4" s="1"/>
  <c r="N139" i="4"/>
  <c r="V139" i="4" s="1"/>
  <c r="AD139" i="4" s="1"/>
  <c r="L498" i="4"/>
  <c r="N498" i="4"/>
  <c r="V498" i="4" s="1"/>
  <c r="AD498" i="4" s="1"/>
  <c r="N476" i="4"/>
  <c r="V476" i="4" s="1"/>
  <c r="AD476" i="4" s="1"/>
  <c r="L236" i="4"/>
  <c r="N236" i="4"/>
  <c r="V236" i="4" s="1"/>
  <c r="AD236" i="4" s="1"/>
  <c r="L163" i="4"/>
  <c r="N163" i="4"/>
  <c r="V163" i="4" s="1"/>
  <c r="AD163" i="4" s="1"/>
  <c r="N257" i="4"/>
  <c r="V257" i="4" s="1"/>
  <c r="AD257" i="4" s="1"/>
  <c r="L234" i="4"/>
  <c r="N234" i="4"/>
  <c r="L452" i="4"/>
  <c r="N452" i="4"/>
  <c r="V452" i="4" s="1"/>
  <c r="AD452" i="4" s="1"/>
  <c r="L348" i="4"/>
  <c r="N348" i="4"/>
  <c r="V348" i="4" s="1"/>
  <c r="AD348" i="4" s="1"/>
  <c r="L253" i="4"/>
  <c r="N253" i="4"/>
  <c r="V253" i="4" s="1"/>
  <c r="AD253" i="4" s="1"/>
  <c r="L465" i="4"/>
  <c r="N465" i="4"/>
  <c r="L460" i="4"/>
  <c r="N460" i="4"/>
  <c r="L91" i="4"/>
  <c r="N91" i="4"/>
  <c r="V91" i="4" s="1"/>
  <c r="AD91" i="4" s="1"/>
  <c r="L117" i="4"/>
  <c r="N117" i="4"/>
  <c r="V117" i="4" s="1"/>
  <c r="AD117" i="4" s="1"/>
  <c r="L95" i="4"/>
  <c r="N95" i="4"/>
  <c r="L220" i="4"/>
  <c r="N220" i="4"/>
  <c r="V220" i="4" s="1"/>
  <c r="AD220" i="4" s="1"/>
  <c r="L87" i="4"/>
  <c r="N87" i="4"/>
  <c r="V87" i="4" s="1"/>
  <c r="AD87" i="4" s="1"/>
  <c r="L474" i="4"/>
  <c r="N474" i="4"/>
  <c r="V474" i="4" s="1"/>
  <c r="AD474" i="4" s="1"/>
  <c r="L75" i="4"/>
  <c r="N75" i="4"/>
  <c r="L382" i="4"/>
  <c r="N382" i="4"/>
  <c r="V382" i="4" s="1"/>
  <c r="AD382" i="4" s="1"/>
  <c r="L345" i="4"/>
  <c r="N345" i="4"/>
  <c r="V345" i="4" s="1"/>
  <c r="AD345" i="4" s="1"/>
  <c r="L22" i="4"/>
  <c r="N22" i="4"/>
  <c r="V22" i="4" s="1"/>
  <c r="AD22" i="4" s="1"/>
  <c r="M131" i="4"/>
  <c r="L131" i="4"/>
  <c r="M7" i="4"/>
  <c r="L7" i="4"/>
  <c r="M97" i="4"/>
  <c r="L97" i="4"/>
  <c r="T97" i="4" s="1"/>
  <c r="AB97" i="4" s="1"/>
  <c r="M148" i="4"/>
  <c r="L148" i="4"/>
  <c r="M413" i="4"/>
  <c r="L413" i="4"/>
  <c r="M379" i="4"/>
  <c r="L379" i="4"/>
  <c r="M35" i="4"/>
  <c r="L35" i="4"/>
  <c r="M293" i="4"/>
  <c r="L293" i="4"/>
  <c r="M115" i="4"/>
  <c r="L115" i="4"/>
  <c r="M396" i="4"/>
  <c r="L396" i="4"/>
  <c r="M339" i="4"/>
  <c r="L339" i="4"/>
  <c r="M260" i="4"/>
  <c r="L260" i="4"/>
  <c r="M356" i="4"/>
  <c r="L356" i="4"/>
  <c r="M276" i="4"/>
  <c r="L276" i="4"/>
  <c r="M43" i="4"/>
  <c r="L43" i="4"/>
  <c r="M230" i="4"/>
  <c r="L230" i="4"/>
  <c r="M196" i="4"/>
  <c r="L196" i="4"/>
  <c r="M198" i="4"/>
  <c r="L198" i="4"/>
  <c r="M360" i="4"/>
  <c r="L360" i="4"/>
  <c r="M457" i="4"/>
  <c r="L457" i="4"/>
  <c r="M94" i="4"/>
  <c r="L94" i="4"/>
  <c r="M223" i="4"/>
  <c r="L223" i="4"/>
  <c r="M494" i="4"/>
  <c r="L494" i="4"/>
  <c r="M112" i="4"/>
  <c r="L112" i="4"/>
  <c r="M221" i="4"/>
  <c r="L221" i="4"/>
  <c r="M153" i="4"/>
  <c r="L153" i="4"/>
  <c r="M119" i="4"/>
  <c r="L119" i="4"/>
  <c r="M294" i="4"/>
  <c r="L294" i="4"/>
  <c r="M394" i="4"/>
  <c r="L394" i="4"/>
  <c r="M274" i="4"/>
  <c r="L274" i="4"/>
  <c r="M437" i="4"/>
  <c r="L437" i="4"/>
  <c r="M449" i="4"/>
  <c r="L449" i="4"/>
  <c r="M419" i="4"/>
  <c r="L419" i="4"/>
  <c r="M407" i="4"/>
  <c r="L407" i="4"/>
  <c r="M478" i="4"/>
  <c r="L478" i="4"/>
  <c r="M238" i="4"/>
  <c r="L238" i="4"/>
  <c r="M479" i="4"/>
  <c r="L479" i="4"/>
  <c r="M291" i="4"/>
  <c r="L291" i="4"/>
  <c r="M454" i="4"/>
  <c r="L454" i="4"/>
  <c r="M299" i="4"/>
  <c r="L299" i="4"/>
  <c r="M292" i="4"/>
  <c r="L292" i="4"/>
  <c r="M24" i="4"/>
  <c r="L24" i="4"/>
  <c r="M344" i="4"/>
  <c r="L344" i="4"/>
  <c r="M369" i="4"/>
  <c r="L369" i="4"/>
  <c r="T369" i="4" s="1"/>
  <c r="AB369" i="4" s="1"/>
  <c r="M110" i="4"/>
  <c r="L110" i="4"/>
  <c r="M226" i="4"/>
  <c r="L226" i="4"/>
  <c r="M108" i="4"/>
  <c r="L108" i="4"/>
  <c r="M114" i="4"/>
  <c r="L114" i="4"/>
  <c r="M98" i="4"/>
  <c r="L98" i="4"/>
  <c r="M319" i="4"/>
  <c r="L319" i="4"/>
  <c r="M334" i="4"/>
  <c r="L334" i="4"/>
  <c r="M390" i="4"/>
  <c r="L390" i="4"/>
  <c r="M375" i="4"/>
  <c r="L375" i="4"/>
  <c r="M366" i="4"/>
  <c r="L366" i="4"/>
  <c r="M357" i="4"/>
  <c r="L357" i="4"/>
  <c r="M401" i="4"/>
  <c r="L401" i="4"/>
  <c r="M363" i="4"/>
  <c r="L363" i="4"/>
  <c r="M335" i="4"/>
  <c r="L335" i="4"/>
  <c r="M378" i="4"/>
  <c r="L378" i="4"/>
  <c r="M431" i="4"/>
  <c r="L431" i="4"/>
  <c r="M506" i="4"/>
  <c r="L506" i="4"/>
  <c r="M122" i="4"/>
  <c r="L122" i="4"/>
  <c r="M497" i="4"/>
  <c r="L497" i="4"/>
  <c r="M106" i="4"/>
  <c r="L106" i="4"/>
  <c r="M254" i="4"/>
  <c r="L254" i="4"/>
  <c r="M139" i="4"/>
  <c r="L139" i="4"/>
  <c r="M259" i="4"/>
  <c r="L259" i="4"/>
  <c r="M39" i="4"/>
  <c r="L39" i="4"/>
  <c r="M308" i="4"/>
  <c r="L308" i="4"/>
  <c r="M333" i="4"/>
  <c r="L333" i="4"/>
  <c r="M307" i="4"/>
  <c r="L307" i="4"/>
  <c r="M144" i="4"/>
  <c r="L144" i="4"/>
  <c r="M469" i="4"/>
  <c r="L469" i="4"/>
  <c r="M152" i="4"/>
  <c r="L152" i="4"/>
  <c r="M265" i="4"/>
  <c r="L265" i="4"/>
  <c r="M212" i="4"/>
  <c r="L212" i="4"/>
  <c r="M343" i="4"/>
  <c r="L343" i="4"/>
  <c r="M284" i="4"/>
  <c r="L284" i="4"/>
  <c r="M408" i="4"/>
  <c r="L408" i="4"/>
  <c r="M102" i="4"/>
  <c r="L102" i="4"/>
  <c r="M448" i="4"/>
  <c r="L448" i="4"/>
  <c r="M99" i="4"/>
  <c r="L99" i="4"/>
  <c r="M155" i="4"/>
  <c r="L155" i="4"/>
  <c r="M476" i="4"/>
  <c r="L476" i="4"/>
  <c r="M243" i="4"/>
  <c r="L243" i="4"/>
  <c r="M245" i="4"/>
  <c r="L245" i="4"/>
  <c r="M266" i="4"/>
  <c r="L266" i="4"/>
  <c r="M29" i="4"/>
  <c r="L29" i="4"/>
  <c r="M10" i="4"/>
  <c r="L10" i="4"/>
  <c r="M349" i="4"/>
  <c r="L349" i="4"/>
  <c r="M489" i="4"/>
  <c r="L489" i="4"/>
  <c r="M325" i="4"/>
  <c r="L325" i="4"/>
  <c r="M381" i="4"/>
  <c r="L381" i="4"/>
  <c r="M389" i="4"/>
  <c r="L389" i="4"/>
  <c r="M405" i="4"/>
  <c r="L405" i="4"/>
  <c r="M165" i="4"/>
  <c r="L165" i="4"/>
  <c r="M86" i="4"/>
  <c r="L86" i="4"/>
  <c r="M120" i="4"/>
  <c r="L120" i="4"/>
  <c r="M225" i="4"/>
  <c r="L225" i="4"/>
  <c r="M495" i="4"/>
  <c r="L495" i="4"/>
  <c r="M304" i="4"/>
  <c r="L304" i="4"/>
  <c r="M175" i="4"/>
  <c r="L175" i="4"/>
  <c r="M450" i="4"/>
  <c r="L450" i="4"/>
  <c r="M312" i="4"/>
  <c r="L312" i="4"/>
  <c r="M173" i="4"/>
  <c r="L173" i="4"/>
  <c r="M59" i="4"/>
  <c r="L59" i="4"/>
  <c r="M237" i="4"/>
  <c r="L237" i="4"/>
  <c r="M21" i="4"/>
  <c r="L21" i="4"/>
  <c r="M19" i="4"/>
  <c r="L19" i="4"/>
  <c r="M257" i="4"/>
  <c r="L257" i="4"/>
  <c r="V243" i="4"/>
  <c r="AD243" i="4" s="1"/>
  <c r="M186" i="4"/>
  <c r="L186" i="4"/>
  <c r="M6" i="4"/>
  <c r="L6" i="4"/>
  <c r="M53" i="4"/>
  <c r="L53" i="4"/>
  <c r="M111" i="4"/>
  <c r="L111" i="4"/>
  <c r="M458" i="4"/>
  <c r="L458" i="4"/>
  <c r="M34" i="4"/>
  <c r="L34" i="4"/>
  <c r="M214" i="4"/>
  <c r="L214" i="4"/>
  <c r="M179" i="4"/>
  <c r="L179" i="4"/>
  <c r="M322" i="4"/>
  <c r="L322" i="4"/>
  <c r="M355" i="4"/>
  <c r="L355" i="4"/>
  <c r="M365" i="4"/>
  <c r="L365" i="4"/>
  <c r="M436" i="4"/>
  <c r="L436" i="4"/>
  <c r="M76" i="4"/>
  <c r="L76" i="4"/>
  <c r="M404" i="4"/>
  <c r="L404" i="4"/>
  <c r="M443" i="4"/>
  <c r="L443" i="4"/>
  <c r="M78" i="4"/>
  <c r="L78" i="4"/>
  <c r="M58" i="4"/>
  <c r="L58" i="4"/>
  <c r="M464" i="4"/>
  <c r="L464" i="4"/>
  <c r="M285" i="4"/>
  <c r="L285" i="4"/>
  <c r="M132" i="4"/>
  <c r="L132" i="4"/>
  <c r="M125" i="4"/>
  <c r="L125" i="4"/>
  <c r="M288" i="4"/>
  <c r="L288" i="4"/>
  <c r="M362" i="4"/>
  <c r="L362" i="4"/>
  <c r="M306" i="4"/>
  <c r="L306" i="4"/>
  <c r="M470" i="4"/>
  <c r="L470" i="4"/>
  <c r="M370" i="4"/>
  <c r="L370" i="4"/>
  <c r="M267" i="4"/>
  <c r="L267" i="4"/>
  <c r="M338" i="4"/>
  <c r="L338" i="4"/>
  <c r="M441" i="4"/>
  <c r="L441" i="4"/>
  <c r="M252" i="4"/>
  <c r="L252" i="4"/>
  <c r="M25" i="4"/>
  <c r="L25" i="4"/>
  <c r="M468" i="4"/>
  <c r="L468" i="4"/>
  <c r="M438" i="4"/>
  <c r="L438" i="4"/>
  <c r="M256" i="4"/>
  <c r="L256" i="4"/>
  <c r="M127" i="4"/>
  <c r="L127" i="4"/>
  <c r="M46" i="4"/>
  <c r="L46" i="4"/>
  <c r="M330" i="4"/>
  <c r="L330" i="4"/>
  <c r="M206" i="4"/>
  <c r="L206" i="4"/>
  <c r="M393" i="4"/>
  <c r="L393" i="4"/>
  <c r="M380" i="4"/>
  <c r="L380" i="4"/>
  <c r="M124" i="4"/>
  <c r="L124" i="4"/>
  <c r="M74" i="4"/>
  <c r="L74" i="4"/>
  <c r="M64" i="4"/>
  <c r="L64" i="4"/>
  <c r="M250" i="4"/>
  <c r="L250" i="4"/>
  <c r="M477" i="4"/>
  <c r="L477" i="4"/>
  <c r="M249" i="4"/>
  <c r="L249" i="4"/>
  <c r="M440" i="4"/>
  <c r="L440" i="4"/>
  <c r="M399" i="4"/>
  <c r="L399" i="4"/>
  <c r="M432" i="4"/>
  <c r="L432" i="4"/>
  <c r="M246" i="4"/>
  <c r="L246" i="4"/>
  <c r="M90" i="4"/>
  <c r="L90" i="4"/>
  <c r="M11" i="4"/>
  <c r="L11" i="4"/>
  <c r="M42" i="4"/>
  <c r="L42" i="4"/>
  <c r="M351" i="4"/>
  <c r="L351" i="4"/>
  <c r="M62" i="4"/>
  <c r="L62" i="4"/>
  <c r="M200" i="4"/>
  <c r="L200" i="4"/>
  <c r="M270" i="4"/>
  <c r="L270" i="4"/>
  <c r="M57" i="4"/>
  <c r="L57" i="4"/>
  <c r="M81" i="4"/>
  <c r="L81" i="4"/>
  <c r="M188" i="4"/>
  <c r="L188" i="4"/>
  <c r="M67" i="4"/>
  <c r="L67" i="4"/>
  <c r="M385" i="4"/>
  <c r="L385" i="4"/>
  <c r="M426" i="4"/>
  <c r="L426" i="4"/>
  <c r="M302" i="4"/>
  <c r="L302" i="4"/>
  <c r="M442" i="4"/>
  <c r="L442" i="4"/>
  <c r="M203" i="4"/>
  <c r="L203" i="4"/>
  <c r="M472" i="4"/>
  <c r="L472" i="4"/>
  <c r="M278" i="4"/>
  <c r="L278" i="4"/>
  <c r="M168" i="4"/>
  <c r="L168" i="4"/>
  <c r="M261" i="4"/>
  <c r="L261" i="4"/>
  <c r="M434" i="4"/>
  <c r="L434" i="4"/>
  <c r="M364" i="4"/>
  <c r="L364" i="4"/>
  <c r="M241" i="4"/>
  <c r="L241" i="4"/>
  <c r="M242" i="4"/>
  <c r="L242" i="4"/>
  <c r="M277" i="4"/>
  <c r="L277" i="4"/>
  <c r="M201" i="4"/>
  <c r="L201" i="4"/>
  <c r="M500" i="4"/>
  <c r="L500" i="4"/>
  <c r="M113" i="4"/>
  <c r="L113" i="4"/>
  <c r="M376" i="4"/>
  <c r="L376" i="4"/>
  <c r="M281" i="4"/>
  <c r="L281" i="4"/>
  <c r="M493" i="4"/>
  <c r="L493" i="4"/>
  <c r="M63" i="4"/>
  <c r="L63" i="4"/>
  <c r="M428" i="4"/>
  <c r="L428" i="4"/>
  <c r="M316" i="4"/>
  <c r="L316" i="4"/>
  <c r="M193" i="4"/>
  <c r="L193" i="4"/>
  <c r="M23" i="4"/>
  <c r="L23" i="4"/>
  <c r="M195" i="4"/>
  <c r="L195" i="4"/>
  <c r="M126" i="4"/>
  <c r="L126" i="4"/>
  <c r="M150" i="4"/>
  <c r="L150" i="4"/>
  <c r="M467" i="4"/>
  <c r="L467" i="4"/>
  <c r="M275" i="4"/>
  <c r="L275" i="4"/>
  <c r="M403" i="4"/>
  <c r="L403" i="4"/>
  <c r="M273" i="4"/>
  <c r="L273" i="4"/>
  <c r="M140" i="4"/>
  <c r="L140" i="4"/>
  <c r="M219" i="4"/>
  <c r="L219" i="4"/>
  <c r="M96" i="4"/>
  <c r="L96" i="4"/>
  <c r="M372" i="4"/>
  <c r="L372" i="4"/>
  <c r="M388" i="4"/>
  <c r="L388" i="4"/>
  <c r="M217" i="4"/>
  <c r="L217" i="4"/>
  <c r="M283" i="4"/>
  <c r="L283" i="4"/>
  <c r="M47" i="4"/>
  <c r="L47" i="4"/>
  <c r="M447" i="4"/>
  <c r="L447" i="4"/>
  <c r="M444" i="4"/>
  <c r="AB94" i="4"/>
  <c r="AB407" i="4"/>
  <c r="M182" i="4"/>
  <c r="M498" i="4"/>
  <c r="M236" i="4"/>
  <c r="M163" i="4"/>
  <c r="X94" i="4"/>
  <c r="X407" i="4"/>
  <c r="V94" i="4"/>
  <c r="AD94" i="4" s="1"/>
  <c r="T234" i="4"/>
  <c r="M234" i="4"/>
  <c r="M452" i="4"/>
  <c r="M348" i="4"/>
  <c r="M253" i="4"/>
  <c r="X465" i="4"/>
  <c r="M465" i="4"/>
  <c r="M460" i="4"/>
  <c r="M91" i="4"/>
  <c r="M117" i="4"/>
  <c r="V95" i="4"/>
  <c r="AD95" i="4" s="1"/>
  <c r="M95" i="4"/>
  <c r="AB114" i="4"/>
  <c r="T94" i="4"/>
  <c r="V407" i="4"/>
  <c r="AD407" i="4" s="1"/>
  <c r="M220" i="4"/>
  <c r="M87" i="4"/>
  <c r="M474" i="4"/>
  <c r="M75" i="4"/>
  <c r="M382" i="4"/>
  <c r="M345" i="4"/>
  <c r="M22" i="4"/>
  <c r="M183" i="4" l="1"/>
  <c r="N183" i="4"/>
  <c r="L183" i="4"/>
  <c r="T432" i="4"/>
  <c r="AB432" i="4" s="1"/>
  <c r="T64" i="4"/>
  <c r="AB64" i="4" s="1"/>
  <c r="T330" i="4"/>
  <c r="AB330" i="4" s="1"/>
  <c r="T438" i="4"/>
  <c r="AB438" i="4" s="1"/>
  <c r="T267" i="4"/>
  <c r="AB267" i="4" s="1"/>
  <c r="T58" i="4"/>
  <c r="AB58" i="4" s="1"/>
  <c r="T365" i="4"/>
  <c r="AB365" i="4" s="1"/>
  <c r="T214" i="4"/>
  <c r="AB214" i="4" s="1"/>
  <c r="T260" i="4"/>
  <c r="AB260" i="4" s="1"/>
  <c r="T379" i="4"/>
  <c r="AB379" i="4" s="1"/>
  <c r="R352" i="4"/>
  <c r="Z352" i="4" s="1"/>
  <c r="R269" i="4"/>
  <c r="Z269" i="4" s="1"/>
  <c r="R274" i="4"/>
  <c r="R311" i="4"/>
  <c r="Z311" i="4" s="1"/>
  <c r="R38" i="4"/>
  <c r="Z38" i="4" s="1"/>
  <c r="R162" i="4"/>
  <c r="Z162" i="4" s="1"/>
  <c r="R368" i="4"/>
  <c r="Z368" i="4" s="1"/>
  <c r="R279" i="4"/>
  <c r="Z279" i="4" s="1"/>
  <c r="R486" i="4"/>
  <c r="Z486" i="4" s="1"/>
  <c r="R444" i="4"/>
  <c r="Z444" i="4" s="1"/>
  <c r="R455" i="4"/>
  <c r="Z455" i="4" s="1"/>
  <c r="R347" i="4"/>
  <c r="Z347" i="4" s="1"/>
  <c r="R217" i="4"/>
  <c r="Z217" i="4" s="1"/>
  <c r="R382" i="4"/>
  <c r="Z382" i="4" s="1"/>
  <c r="R89" i="4"/>
  <c r="Z89" i="4" s="1"/>
  <c r="R467" i="4"/>
  <c r="Z467" i="4" s="1"/>
  <c r="R31" i="4"/>
  <c r="R456" i="4"/>
  <c r="R277" i="4"/>
  <c r="Z277" i="4" s="1"/>
  <c r="R453" i="4"/>
  <c r="Z453" i="4" s="1"/>
  <c r="R377" i="4"/>
  <c r="Z377" i="4" s="1"/>
  <c r="R64" i="4"/>
  <c r="Z309" i="4"/>
  <c r="R309" i="4"/>
  <c r="R338" i="4"/>
  <c r="Z338" i="4" s="1"/>
  <c r="R484" i="4"/>
  <c r="Z484" i="4" s="1"/>
  <c r="R355" i="4"/>
  <c r="Z355" i="4" s="1"/>
  <c r="R128" i="4"/>
  <c r="Z128" i="4" s="1"/>
  <c r="R348" i="4"/>
  <c r="Z348" i="4" s="1"/>
  <c r="R6" i="4"/>
  <c r="R36" i="4"/>
  <c r="Z36" i="4" s="1"/>
  <c r="R175" i="4"/>
  <c r="Z175" i="4" s="1"/>
  <c r="R495" i="4"/>
  <c r="R265" i="4"/>
  <c r="Z265" i="4" s="1"/>
  <c r="R335" i="4"/>
  <c r="Z335" i="4" s="1"/>
  <c r="R9" i="4"/>
  <c r="R476" i="4"/>
  <c r="Z476" i="4" s="1"/>
  <c r="R284" i="4"/>
  <c r="Z284" i="4" s="1"/>
  <c r="R308" i="4"/>
  <c r="Z308" i="4" s="1"/>
  <c r="R161" i="4"/>
  <c r="Z161" i="4" s="1"/>
  <c r="P413" i="4"/>
  <c r="X413" i="4" s="1"/>
  <c r="P15" i="4"/>
  <c r="X15" i="4" s="1"/>
  <c r="P159" i="4"/>
  <c r="X159" i="4" s="1"/>
  <c r="P214" i="4"/>
  <c r="X214" i="4" s="1"/>
  <c r="P14" i="4"/>
  <c r="X14" i="4" s="1"/>
  <c r="P162" i="4"/>
  <c r="X162" i="4" s="1"/>
  <c r="P227" i="4"/>
  <c r="X227" i="4" s="1"/>
  <c r="P189" i="4"/>
  <c r="X189" i="4" s="1"/>
  <c r="P43" i="4"/>
  <c r="X43" i="4" s="1"/>
  <c r="P199" i="4"/>
  <c r="X199" i="4" s="1"/>
  <c r="P337" i="4"/>
  <c r="X337" i="4" s="1"/>
  <c r="P194" i="4"/>
  <c r="X194" i="4" s="1"/>
  <c r="P211" i="4"/>
  <c r="X211" i="4" s="1"/>
  <c r="P89" i="4"/>
  <c r="X89" i="4" s="1"/>
  <c r="P133" i="4"/>
  <c r="X133" i="4" s="1"/>
  <c r="P502" i="4"/>
  <c r="X502" i="4" s="1"/>
  <c r="P491" i="4"/>
  <c r="X491" i="4" s="1"/>
  <c r="P248" i="4"/>
  <c r="X248" i="4" s="1"/>
  <c r="P64" i="4"/>
  <c r="X64" i="4" s="1"/>
  <c r="P361" i="4"/>
  <c r="X361" i="4" s="1"/>
  <c r="P481" i="4"/>
  <c r="X481" i="4" s="1"/>
  <c r="P496" i="4"/>
  <c r="X496" i="4" s="1"/>
  <c r="P476" i="4"/>
  <c r="X476" i="4" s="1"/>
  <c r="T450" i="4"/>
  <c r="AB450" i="4" s="1"/>
  <c r="T86" i="4"/>
  <c r="AB86" i="4" s="1"/>
  <c r="T489" i="4"/>
  <c r="AB489" i="4" s="1"/>
  <c r="T266" i="4"/>
  <c r="AB266" i="4" s="1"/>
  <c r="T343" i="4"/>
  <c r="AB343" i="4" s="1"/>
  <c r="T259" i="4"/>
  <c r="AB259" i="4" s="1"/>
  <c r="T506" i="4"/>
  <c r="AB506" i="4" s="1"/>
  <c r="T375" i="4"/>
  <c r="AB375" i="4" s="1"/>
  <c r="T110" i="4"/>
  <c r="AB110" i="4" s="1"/>
  <c r="T479" i="4"/>
  <c r="AB479" i="4" s="1"/>
  <c r="T437" i="4"/>
  <c r="AB437" i="4" s="1"/>
  <c r="T494" i="4"/>
  <c r="AB494" i="4" s="1"/>
  <c r="T474" i="4"/>
  <c r="AB474" i="4" s="1"/>
  <c r="T253" i="4"/>
  <c r="AB253" i="4" s="1"/>
  <c r="T444" i="4"/>
  <c r="AB444" i="4" s="1"/>
  <c r="R344" i="4"/>
  <c r="Z344" i="4" s="1"/>
  <c r="R342" i="4"/>
  <c r="Z342" i="4" s="1"/>
  <c r="R437" i="4"/>
  <c r="Z437" i="4" s="1"/>
  <c r="R174" i="4"/>
  <c r="Z174" i="4" s="1"/>
  <c r="R412" i="4"/>
  <c r="Z412" i="4" s="1"/>
  <c r="R504" i="4"/>
  <c r="Z504" i="4" s="1"/>
  <c r="R40" i="4"/>
  <c r="Z40" i="4" s="1"/>
  <c r="R160" i="4"/>
  <c r="Z160" i="4" s="1"/>
  <c r="R505" i="4"/>
  <c r="Z505" i="4" s="1"/>
  <c r="R92" i="4"/>
  <c r="Z92" i="4" s="1"/>
  <c r="R22" i="4"/>
  <c r="R193" i="4"/>
  <c r="R425" i="4"/>
  <c r="Z425" i="4" s="1"/>
  <c r="R442" i="4"/>
  <c r="Z442" i="4" s="1"/>
  <c r="R60" i="4"/>
  <c r="R57" i="4"/>
  <c r="Z57" i="4" s="1"/>
  <c r="R118" i="4"/>
  <c r="Z118" i="4" s="1"/>
  <c r="R487" i="4"/>
  <c r="Z487" i="4" s="1"/>
  <c r="R481" i="4"/>
  <c r="Z481" i="4" s="1"/>
  <c r="R206" i="4"/>
  <c r="R127" i="4"/>
  <c r="Z127" i="4" s="1"/>
  <c r="R222" i="4"/>
  <c r="Z222" i="4" s="1"/>
  <c r="R417" i="4"/>
  <c r="Z417" i="4" s="1"/>
  <c r="R451" i="4"/>
  <c r="Z451" i="4" s="1"/>
  <c r="R416" i="4"/>
  <c r="Z416" i="4" s="1"/>
  <c r="R450" i="4"/>
  <c r="R106" i="4"/>
  <c r="Z106" i="4" s="1"/>
  <c r="R71" i="4"/>
  <c r="Z71" i="4" s="1"/>
  <c r="R3" i="4"/>
  <c r="R384" i="4"/>
  <c r="Z384" i="4" s="1"/>
  <c r="R86" i="4"/>
  <c r="R266" i="4"/>
  <c r="Z266" i="4" s="1"/>
  <c r="R139" i="4"/>
  <c r="Z139" i="4" s="1"/>
  <c r="R357" i="4"/>
  <c r="Z357" i="4" s="1"/>
  <c r="P238" i="4"/>
  <c r="X238" i="4" s="1"/>
  <c r="P329" i="4"/>
  <c r="X329" i="4" s="1"/>
  <c r="P268" i="4"/>
  <c r="X268" i="4" s="1"/>
  <c r="P347" i="4"/>
  <c r="X347" i="4" s="1"/>
  <c r="P405" i="4"/>
  <c r="X405" i="4" s="1"/>
  <c r="P130" i="4"/>
  <c r="X130" i="4" s="1"/>
  <c r="P383" i="4"/>
  <c r="X383" i="4" s="1"/>
  <c r="X298" i="4"/>
  <c r="P298" i="4"/>
  <c r="P410" i="4"/>
  <c r="X410" i="4" s="1"/>
  <c r="P379" i="4"/>
  <c r="X379" i="4" s="1"/>
  <c r="P218" i="4"/>
  <c r="X218" i="4" s="1"/>
  <c r="P396" i="4"/>
  <c r="X396" i="4" s="1"/>
  <c r="P101" i="4"/>
  <c r="X101" i="4" s="1"/>
  <c r="P157" i="4"/>
  <c r="X157" i="4" s="1"/>
  <c r="P92" i="4"/>
  <c r="X92" i="4" s="1"/>
  <c r="P228" i="4"/>
  <c r="X228" i="4" s="1"/>
  <c r="P282" i="4"/>
  <c r="X282" i="4" s="1"/>
  <c r="P384" i="4"/>
  <c r="X384" i="4" s="1"/>
  <c r="P499" i="4"/>
  <c r="X499" i="4" s="1"/>
  <c r="P32" i="4"/>
  <c r="X32" i="4" s="1"/>
  <c r="T47" i="4"/>
  <c r="AB47" i="4" s="1"/>
  <c r="T372" i="4"/>
  <c r="AB372" i="4" s="1"/>
  <c r="T275" i="4"/>
  <c r="AB275" i="4" s="1"/>
  <c r="T150" i="4"/>
  <c r="AB150" i="4" s="1"/>
  <c r="T195" i="4"/>
  <c r="AB195" i="4" s="1"/>
  <c r="T493" i="4"/>
  <c r="AB493" i="4" s="1"/>
  <c r="T376" i="4"/>
  <c r="AB376" i="4" s="1"/>
  <c r="T277" i="4"/>
  <c r="AB277" i="4" s="1"/>
  <c r="T241" i="4"/>
  <c r="AB241" i="4" s="1"/>
  <c r="T442" i="4"/>
  <c r="AB442" i="4" s="1"/>
  <c r="T426" i="4"/>
  <c r="AB426" i="4" s="1"/>
  <c r="T81" i="4"/>
  <c r="AB81" i="4" s="1"/>
  <c r="T62" i="4"/>
  <c r="AB62" i="4" s="1"/>
  <c r="T90" i="4"/>
  <c r="AB90" i="4" s="1"/>
  <c r="T124" i="4"/>
  <c r="AB124" i="4" s="1"/>
  <c r="T25" i="4"/>
  <c r="AB25" i="4" s="1"/>
  <c r="T362" i="4"/>
  <c r="AB362" i="4" s="1"/>
  <c r="T76" i="4"/>
  <c r="AB76" i="4" s="1"/>
  <c r="T458" i="4"/>
  <c r="AB458" i="4" s="1"/>
  <c r="T230" i="4"/>
  <c r="AB230" i="4" s="1"/>
  <c r="T293" i="4"/>
  <c r="AB293" i="4" s="1"/>
  <c r="T7" i="4"/>
  <c r="AB7" i="4" s="1"/>
  <c r="T236" i="4"/>
  <c r="AB236" i="4" s="1"/>
  <c r="R409" i="4"/>
  <c r="R324" i="4"/>
  <c r="R192" i="4"/>
  <c r="R15" i="4"/>
  <c r="R492" i="4"/>
  <c r="Z492" i="4" s="1"/>
  <c r="R198" i="4"/>
  <c r="R367" i="4"/>
  <c r="R41" i="4"/>
  <c r="Z41" i="4" s="1"/>
  <c r="R483" i="4"/>
  <c r="R372" i="4"/>
  <c r="Z372" i="4" s="1"/>
  <c r="R493" i="4"/>
  <c r="Z493" i="4" s="1"/>
  <c r="R501" i="4"/>
  <c r="Z501" i="4" s="1"/>
  <c r="R123" i="4"/>
  <c r="R26" i="4"/>
  <c r="R211" i="4"/>
  <c r="Z211" i="4" s="1"/>
  <c r="R330" i="4"/>
  <c r="Z330" i="4" s="1"/>
  <c r="R298" i="4"/>
  <c r="Z298" i="4" s="1"/>
  <c r="R44" i="4"/>
  <c r="Z44" i="4" s="1"/>
  <c r="R143" i="4"/>
  <c r="R34" i="4"/>
  <c r="Z34" i="4" s="1"/>
  <c r="R461" i="4"/>
  <c r="Z461" i="4" s="1"/>
  <c r="R155" i="4"/>
  <c r="Z155" i="4" s="1"/>
  <c r="R263" i="4"/>
  <c r="R251" i="4"/>
  <c r="R164" i="4"/>
  <c r="R262" i="4"/>
  <c r="Z262" i="4" s="1"/>
  <c r="R317" i="4"/>
  <c r="Z317" i="4" s="1"/>
  <c r="R130" i="4"/>
  <c r="Z130" i="4" s="1"/>
  <c r="P164" i="4"/>
  <c r="X164" i="4" s="1"/>
  <c r="P354" i="4"/>
  <c r="X354" i="4" s="1"/>
  <c r="P190" i="4"/>
  <c r="X190" i="4" s="1"/>
  <c r="P83" i="4"/>
  <c r="X83" i="4" s="1"/>
  <c r="P331" i="4"/>
  <c r="X331" i="4" s="1"/>
  <c r="P377" i="4"/>
  <c r="X377" i="4" s="1"/>
  <c r="P327" i="4"/>
  <c r="X327" i="4" s="1"/>
  <c r="P352" i="4"/>
  <c r="X352" i="4" s="1"/>
  <c r="P324" i="4"/>
  <c r="X324" i="4" s="1"/>
  <c r="P170" i="4"/>
  <c r="X170" i="4" s="1"/>
  <c r="P429" i="4"/>
  <c r="X429" i="4" s="1"/>
  <c r="P418" i="4"/>
  <c r="X418" i="4" s="1"/>
  <c r="P332" i="4"/>
  <c r="X332" i="4" s="1"/>
  <c r="P269" i="4"/>
  <c r="X269" i="4" s="1"/>
  <c r="P122" i="4"/>
  <c r="X122" i="4" s="1"/>
  <c r="P490" i="4"/>
  <c r="X490" i="4" s="1"/>
  <c r="P84" i="4"/>
  <c r="X84" i="4" s="1"/>
  <c r="P247" i="4"/>
  <c r="X247" i="4" s="1"/>
  <c r="P359" i="4"/>
  <c r="X359" i="4" s="1"/>
  <c r="P136" i="4"/>
  <c r="X136" i="4" s="1"/>
  <c r="T19" i="4"/>
  <c r="AB19" i="4" s="1"/>
  <c r="T304" i="4"/>
  <c r="AB304" i="4" s="1"/>
  <c r="T405" i="4"/>
  <c r="AB405" i="4" s="1"/>
  <c r="T448" i="4"/>
  <c r="AB448" i="4" s="1"/>
  <c r="T307" i="4"/>
  <c r="AB307" i="4" s="1"/>
  <c r="T254" i="4"/>
  <c r="AB254" i="4" s="1"/>
  <c r="T378" i="4"/>
  <c r="AB378" i="4" s="1"/>
  <c r="T98" i="4"/>
  <c r="AB98" i="4" s="1"/>
  <c r="T344" i="4"/>
  <c r="AB344" i="4" s="1"/>
  <c r="T478" i="4"/>
  <c r="AB478" i="4" s="1"/>
  <c r="T394" i="4"/>
  <c r="AB394" i="4" s="1"/>
  <c r="T382" i="4"/>
  <c r="AB382" i="4" s="1"/>
  <c r="T117" i="4"/>
  <c r="AB117" i="4" s="1"/>
  <c r="R110" i="4"/>
  <c r="Z110" i="4" s="1"/>
  <c r="R247" i="4"/>
  <c r="Z247" i="4" s="1"/>
  <c r="R419" i="4"/>
  <c r="Z419" i="4" s="1"/>
  <c r="R153" i="4"/>
  <c r="R223" i="4"/>
  <c r="Z223" i="4" s="1"/>
  <c r="R305" i="4"/>
  <c r="R227" i="4"/>
  <c r="Z227" i="4" s="1"/>
  <c r="R159" i="4"/>
  <c r="Z159" i="4" s="1"/>
  <c r="R150" i="4"/>
  <c r="Z150" i="4" s="1"/>
  <c r="R286" i="4"/>
  <c r="Z286" i="4" s="1"/>
  <c r="R480" i="4"/>
  <c r="Z480" i="4" s="1"/>
  <c r="R67" i="4"/>
  <c r="R62" i="4"/>
  <c r="R52" i="4"/>
  <c r="R380" i="4"/>
  <c r="R468" i="4"/>
  <c r="Z468" i="4" s="1"/>
  <c r="R125" i="4"/>
  <c r="Z125" i="4" s="1"/>
  <c r="R88" i="4"/>
  <c r="Z88" i="4" s="1"/>
  <c r="R58" i="4"/>
  <c r="Z58" i="4" s="1"/>
  <c r="R207" i="4"/>
  <c r="Z207" i="4" s="1"/>
  <c r="R49" i="4"/>
  <c r="Z49" i="4" s="1"/>
  <c r="R328" i="4"/>
  <c r="Z328" i="4" s="1"/>
  <c r="R165" i="4"/>
  <c r="Z165" i="4" s="1"/>
  <c r="R257" i="4"/>
  <c r="Z257" i="4" s="1"/>
  <c r="R163" i="4"/>
  <c r="Z163" i="4" s="1"/>
  <c r="R489" i="4"/>
  <c r="Z489" i="4" s="1"/>
  <c r="R314" i="4"/>
  <c r="Z314" i="4" s="1"/>
  <c r="P58" i="4"/>
  <c r="X58" i="4" s="1"/>
  <c r="P235" i="4"/>
  <c r="X235" i="4" s="1"/>
  <c r="P345" i="4"/>
  <c r="X345" i="4" s="1"/>
  <c r="P191" i="4"/>
  <c r="X191" i="4" s="1"/>
  <c r="P398" i="4"/>
  <c r="X398" i="4" s="1"/>
  <c r="P318" i="4"/>
  <c r="X318" i="4" s="1"/>
  <c r="P192" i="4"/>
  <c r="X192" i="4" s="1"/>
  <c r="P233" i="4"/>
  <c r="X233" i="4" s="1"/>
  <c r="P142" i="4"/>
  <c r="X142" i="4" s="1"/>
  <c r="P40" i="4"/>
  <c r="X40" i="4" s="1"/>
  <c r="P118" i="4"/>
  <c r="X118" i="4" s="1"/>
  <c r="P50" i="4"/>
  <c r="X50" i="4" s="1"/>
  <c r="R475" i="4"/>
  <c r="Z475" i="4" s="1"/>
  <c r="P229" i="4"/>
  <c r="X229" i="4" s="1"/>
  <c r="P326" i="4"/>
  <c r="X326" i="4" s="1"/>
  <c r="P215" i="4"/>
  <c r="X215" i="4" s="1"/>
  <c r="P31" i="4"/>
  <c r="X31" i="4" s="1"/>
  <c r="P209" i="4"/>
  <c r="X209" i="4" s="1"/>
  <c r="P47" i="4"/>
  <c r="X47" i="4" s="1"/>
  <c r="T447" i="4"/>
  <c r="AB447" i="4" s="1"/>
  <c r="T283" i="4"/>
  <c r="AB283" i="4" s="1"/>
  <c r="T140" i="4"/>
  <c r="AB140" i="4" s="1"/>
  <c r="T126" i="4"/>
  <c r="AB126" i="4" s="1"/>
  <c r="T316" i="4"/>
  <c r="AB316" i="4" s="1"/>
  <c r="T281" i="4"/>
  <c r="AB281" i="4" s="1"/>
  <c r="T113" i="4"/>
  <c r="AB113" i="4" s="1"/>
  <c r="T242" i="4"/>
  <c r="AB242" i="4" s="1"/>
  <c r="T261" i="4"/>
  <c r="AB261" i="4" s="1"/>
  <c r="T203" i="4"/>
  <c r="AB203" i="4" s="1"/>
  <c r="T57" i="4"/>
  <c r="AB57" i="4" s="1"/>
  <c r="T246" i="4"/>
  <c r="AB246" i="4" s="1"/>
  <c r="T399" i="4"/>
  <c r="AB399" i="4" s="1"/>
  <c r="T250" i="4"/>
  <c r="AB250" i="4" s="1"/>
  <c r="T380" i="4"/>
  <c r="AB380" i="4" s="1"/>
  <c r="T46" i="4"/>
  <c r="AB46" i="4" s="1"/>
  <c r="T468" i="4"/>
  <c r="AB468" i="4" s="1"/>
  <c r="T252" i="4"/>
  <c r="AB252" i="4" s="1"/>
  <c r="T306" i="4"/>
  <c r="AB306" i="4" s="1"/>
  <c r="T132" i="4"/>
  <c r="AB132" i="4" s="1"/>
  <c r="T78" i="4"/>
  <c r="AB78" i="4" s="1"/>
  <c r="T355" i="4"/>
  <c r="AB355" i="4" s="1"/>
  <c r="T34" i="4"/>
  <c r="AB34" i="4" s="1"/>
  <c r="T111" i="4"/>
  <c r="AB111" i="4" s="1"/>
  <c r="T6" i="4"/>
  <c r="AB6" i="4" s="1"/>
  <c r="T196" i="4"/>
  <c r="AB196" i="4" s="1"/>
  <c r="T356" i="4"/>
  <c r="AB356" i="4" s="1"/>
  <c r="T115" i="4"/>
  <c r="AB115" i="4" s="1"/>
  <c r="T413" i="4"/>
  <c r="AB413" i="4" s="1"/>
  <c r="T131" i="4"/>
  <c r="AB131" i="4" s="1"/>
  <c r="T163" i="4"/>
  <c r="AB163" i="4" s="1"/>
  <c r="T182" i="4"/>
  <c r="AB182" i="4" s="1"/>
  <c r="R226" i="4"/>
  <c r="Z226" i="4" s="1"/>
  <c r="R291" i="4"/>
  <c r="R103" i="4"/>
  <c r="Z103" i="4" s="1"/>
  <c r="R478" i="4"/>
  <c r="Z478" i="4" s="1"/>
  <c r="R449" i="4"/>
  <c r="Z449" i="4" s="1"/>
  <c r="R84" i="4"/>
  <c r="R463" i="4"/>
  <c r="Z463" i="4" s="1"/>
  <c r="R100" i="4"/>
  <c r="R5" i="4"/>
  <c r="Z5" i="4" s="1"/>
  <c r="R151" i="4"/>
  <c r="R176" i="4"/>
  <c r="Z176" i="4" s="1"/>
  <c r="R276" i="4"/>
  <c r="R12" i="4"/>
  <c r="Z12" i="4" s="1"/>
  <c r="R104" i="4"/>
  <c r="Z104" i="4" s="1"/>
  <c r="R339" i="4"/>
  <c r="Z339" i="4" s="1"/>
  <c r="R115" i="4"/>
  <c r="Z115" i="4" s="1"/>
  <c r="R392" i="4"/>
  <c r="Z392" i="4" s="1"/>
  <c r="R296" i="4"/>
  <c r="R318" i="4"/>
  <c r="Z318" i="4" s="1"/>
  <c r="R379" i="4"/>
  <c r="Z379" i="4" s="1"/>
  <c r="R413" i="4"/>
  <c r="Z413" i="4" s="1"/>
  <c r="R37" i="4"/>
  <c r="Z37" i="4" s="1"/>
  <c r="R7" i="4"/>
  <c r="Z7" i="4" s="1"/>
  <c r="R358" i="4"/>
  <c r="Z358" i="4" s="1"/>
  <c r="R47" i="4"/>
  <c r="Z47" i="4" s="1"/>
  <c r="R145" i="4"/>
  <c r="Z145" i="4" s="1"/>
  <c r="R388" i="4"/>
  <c r="Z388" i="4" s="1"/>
  <c r="R210" i="4"/>
  <c r="Z210" i="4" s="1"/>
  <c r="R361" i="4"/>
  <c r="Z361" i="4" s="1"/>
  <c r="R403" i="4"/>
  <c r="Z403" i="4" s="1"/>
  <c r="R244" i="4"/>
  <c r="Z244" i="4" s="1"/>
  <c r="R275" i="4"/>
  <c r="R224" i="4"/>
  <c r="Z224" i="4" s="1"/>
  <c r="R410" i="4"/>
  <c r="Z410" i="4" s="1"/>
  <c r="R63" i="4"/>
  <c r="R474" i="4"/>
  <c r="Z474" i="4" s="1"/>
  <c r="R281" i="4"/>
  <c r="Z281" i="4" s="1"/>
  <c r="R113" i="4"/>
  <c r="Z113" i="4" s="1"/>
  <c r="R201" i="4"/>
  <c r="R242" i="4"/>
  <c r="Z242" i="4" s="1"/>
  <c r="R364" i="4"/>
  <c r="Z364" i="4" s="1"/>
  <c r="R427" i="4"/>
  <c r="R235" i="4"/>
  <c r="Z235" i="4" s="1"/>
  <c r="R278" i="4"/>
  <c r="Z278" i="4" s="1"/>
  <c r="R87" i="4"/>
  <c r="R282" i="4"/>
  <c r="Z282" i="4" s="1"/>
  <c r="R80" i="4"/>
  <c r="Z80" i="4" s="1"/>
  <c r="R81" i="4"/>
  <c r="R77" i="4"/>
  <c r="Z77" i="4" s="1"/>
  <c r="R101" i="4"/>
  <c r="R491" i="4"/>
  <c r="Z491" i="4" s="1"/>
  <c r="R246" i="4"/>
  <c r="R432" i="4"/>
  <c r="Z432" i="4" s="1"/>
  <c r="R249" i="4"/>
  <c r="Z249" i="4" s="1"/>
  <c r="R250" i="4"/>
  <c r="Z250" i="4" s="1"/>
  <c r="R68" i="4"/>
  <c r="R117" i="4"/>
  <c r="Z117" i="4" s="1"/>
  <c r="R441" i="4"/>
  <c r="Z441" i="4" s="1"/>
  <c r="R267" i="4"/>
  <c r="R199" i="4"/>
  <c r="R233" i="4"/>
  <c r="R91" i="4"/>
  <c r="Z91" i="4" s="1"/>
  <c r="R73" i="4"/>
  <c r="R142" i="4"/>
  <c r="Z142" i="4" s="1"/>
  <c r="R336" i="4"/>
  <c r="Z336" i="4" s="1"/>
  <c r="R170" i="4"/>
  <c r="R27" i="4"/>
  <c r="Z27" i="4" s="1"/>
  <c r="R78" i="4"/>
  <c r="Z78" i="4" s="1"/>
  <c r="R365" i="4"/>
  <c r="Z365" i="4" s="1"/>
  <c r="R322" i="4"/>
  <c r="R214" i="4"/>
  <c r="Z214" i="4" s="1"/>
  <c r="R295" i="4"/>
  <c r="R111" i="4"/>
  <c r="Z111" i="4" s="1"/>
  <c r="R20" i="4"/>
  <c r="R21" i="4"/>
  <c r="R237" i="4"/>
  <c r="R340" i="4"/>
  <c r="Z340" i="4" s="1"/>
  <c r="R28" i="4"/>
  <c r="R446" i="4"/>
  <c r="Z446" i="4" s="1"/>
  <c r="R208" i="4"/>
  <c r="Z208" i="4" s="1"/>
  <c r="R325" i="4"/>
  <c r="R29" i="4"/>
  <c r="R498" i="4"/>
  <c r="Z498" i="4" s="1"/>
  <c r="R398" i="4"/>
  <c r="Z398" i="4" s="1"/>
  <c r="R343" i="4"/>
  <c r="Z343" i="4" s="1"/>
  <c r="R414" i="4"/>
  <c r="Z414" i="4" s="1"/>
  <c r="R353" i="4"/>
  <c r="Z353" i="4" s="1"/>
  <c r="R366" i="4"/>
  <c r="Z366" i="4" s="1"/>
  <c r="R297" i="4"/>
  <c r="R303" i="4"/>
  <c r="R99" i="4"/>
  <c r="R102" i="4"/>
  <c r="R212" i="4"/>
  <c r="Z212" i="4" s="1"/>
  <c r="R333" i="4"/>
  <c r="Z333" i="4" s="1"/>
  <c r="R397" i="4"/>
  <c r="R497" i="4"/>
  <c r="Z497" i="4" s="1"/>
  <c r="R506" i="4"/>
  <c r="R378" i="4"/>
  <c r="Z378" i="4" s="1"/>
  <c r="R182" i="4"/>
  <c r="Z182" i="4" s="1"/>
  <c r="R466" i="4"/>
  <c r="Z466" i="4" s="1"/>
  <c r="R307" i="4"/>
  <c r="P498" i="4"/>
  <c r="X498" i="4" s="1"/>
  <c r="P21" i="4"/>
  <c r="X21" i="4" s="1"/>
  <c r="P41" i="4"/>
  <c r="X41" i="4" s="1"/>
  <c r="P309" i="4"/>
  <c r="X309" i="4" s="1"/>
  <c r="P98" i="4"/>
  <c r="X98" i="4" s="1"/>
  <c r="P482" i="4"/>
  <c r="X482" i="4" s="1"/>
  <c r="P127" i="4"/>
  <c r="X127" i="4" s="1"/>
  <c r="P9" i="4"/>
  <c r="X9" i="4" s="1"/>
  <c r="P178" i="4"/>
  <c r="X178" i="4" s="1"/>
  <c r="P305" i="4"/>
  <c r="X305" i="4" s="1"/>
  <c r="P459" i="4"/>
  <c r="X459" i="4" s="1"/>
  <c r="P56" i="4"/>
  <c r="X56" i="4" s="1"/>
  <c r="P33" i="4"/>
  <c r="X33" i="4" s="1"/>
  <c r="P51" i="4"/>
  <c r="X51" i="4" s="1"/>
  <c r="P452" i="4"/>
  <c r="X452" i="4" s="1"/>
  <c r="P220" i="4"/>
  <c r="X220" i="4" s="1"/>
  <c r="P55" i="4"/>
  <c r="X55" i="4" s="1"/>
  <c r="P72" i="4"/>
  <c r="X72" i="4" s="1"/>
  <c r="P129" i="4"/>
  <c r="X129" i="4" s="1"/>
  <c r="P310" i="4"/>
  <c r="X310" i="4" s="1"/>
  <c r="P82" i="4"/>
  <c r="X82" i="4" s="1"/>
  <c r="P128" i="4"/>
  <c r="X128" i="4" s="1"/>
  <c r="P328" i="4"/>
  <c r="X328" i="4" s="1"/>
  <c r="P416" i="4"/>
  <c r="X416" i="4" s="1"/>
  <c r="P353" i="4"/>
  <c r="X353" i="4" s="1"/>
  <c r="P69" i="4"/>
  <c r="X69" i="4" s="1"/>
  <c r="P480" i="4"/>
  <c r="X480" i="4" s="1"/>
  <c r="P504" i="4"/>
  <c r="X504" i="4" s="1"/>
  <c r="P30" i="4"/>
  <c r="X30" i="4" s="1"/>
  <c r="P36" i="4"/>
  <c r="X36" i="4" s="1"/>
  <c r="P168" i="4"/>
  <c r="X168" i="4" s="1"/>
  <c r="P311" i="4"/>
  <c r="X311" i="4" s="1"/>
  <c r="P70" i="4"/>
  <c r="X70" i="4" s="1"/>
  <c r="P397" i="4"/>
  <c r="X397" i="4" s="1"/>
  <c r="P61" i="4"/>
  <c r="X61" i="4" s="1"/>
  <c r="P451" i="4"/>
  <c r="X451" i="4" s="1"/>
  <c r="P158" i="4"/>
  <c r="X158" i="4" s="1"/>
  <c r="P280" i="4"/>
  <c r="X280" i="4" s="1"/>
  <c r="P446" i="4"/>
  <c r="X446" i="4" s="1"/>
  <c r="P167" i="4"/>
  <c r="X167" i="4" s="1"/>
  <c r="P258" i="4"/>
  <c r="X258" i="4" s="1"/>
  <c r="P104" i="4"/>
  <c r="X104" i="4" s="1"/>
  <c r="P368" i="4"/>
  <c r="X368" i="4" s="1"/>
  <c r="P271" i="4"/>
  <c r="X271" i="4" s="1"/>
  <c r="P455" i="4"/>
  <c r="X455" i="4" s="1"/>
  <c r="P487" i="4"/>
  <c r="X487" i="4" s="1"/>
  <c r="P181" i="4"/>
  <c r="X181" i="4" s="1"/>
  <c r="P231" i="4"/>
  <c r="X231" i="4" s="1"/>
  <c r="P141" i="4"/>
  <c r="X141" i="4" s="1"/>
  <c r="P485" i="4"/>
  <c r="X485" i="4" s="1"/>
  <c r="P176" i="4"/>
  <c r="X176" i="4" s="1"/>
  <c r="P65" i="4"/>
  <c r="X65" i="4" s="1"/>
  <c r="P414" i="4"/>
  <c r="X414" i="4" s="1"/>
  <c r="P264" i="4"/>
  <c r="X264" i="4" s="1"/>
  <c r="P20" i="4"/>
  <c r="X20" i="4" s="1"/>
  <c r="P213" i="4"/>
  <c r="X213" i="4" s="1"/>
  <c r="P45" i="4"/>
  <c r="X45" i="4" s="1"/>
  <c r="P204" i="4"/>
  <c r="X204" i="4" s="1"/>
  <c r="P406" i="4"/>
  <c r="X406" i="4" s="1"/>
  <c r="P272" i="4"/>
  <c r="X272" i="4" s="1"/>
  <c r="P165" i="4"/>
  <c r="X165" i="4" s="1"/>
  <c r="P475" i="4"/>
  <c r="X475" i="4" s="1"/>
  <c r="P251" i="4"/>
  <c r="X251" i="4" s="1"/>
  <c r="P88" i="4"/>
  <c r="X88" i="4" s="1"/>
  <c r="P66" i="4"/>
  <c r="X66" i="4" s="1"/>
  <c r="P266" i="4"/>
  <c r="X266" i="4" s="1"/>
  <c r="P373" i="4"/>
  <c r="X373" i="4" s="1"/>
  <c r="P323" i="4"/>
  <c r="X323" i="4" s="1"/>
  <c r="P85" i="4"/>
  <c r="X85" i="4" s="1"/>
  <c r="P330" i="4"/>
  <c r="X330" i="4" s="1"/>
  <c r="P28" i="4"/>
  <c r="X28" i="4" s="1"/>
  <c r="P488" i="4"/>
  <c r="X488" i="4" s="1"/>
  <c r="P296" i="4"/>
  <c r="X296" i="4" s="1"/>
  <c r="T217" i="4"/>
  <c r="AB217" i="4" s="1"/>
  <c r="T219" i="4"/>
  <c r="AB219" i="4" s="1"/>
  <c r="T193" i="4"/>
  <c r="AB193" i="4" s="1"/>
  <c r="T500" i="4"/>
  <c r="AB500" i="4" s="1"/>
  <c r="T168" i="4"/>
  <c r="AB168" i="4" s="1"/>
  <c r="T67" i="4"/>
  <c r="AB67" i="4" s="1"/>
  <c r="T270" i="4"/>
  <c r="AB270" i="4" s="1"/>
  <c r="T42" i="4"/>
  <c r="AB42" i="4" s="1"/>
  <c r="T477" i="4"/>
  <c r="AB477" i="4" s="1"/>
  <c r="T393" i="4"/>
  <c r="AB393" i="4" s="1"/>
  <c r="T127" i="4"/>
  <c r="AB127" i="4" s="1"/>
  <c r="T441" i="4"/>
  <c r="AB441" i="4" s="1"/>
  <c r="T125" i="4"/>
  <c r="AB125" i="4" s="1"/>
  <c r="T322" i="4"/>
  <c r="AB322" i="4" s="1"/>
  <c r="T53" i="4"/>
  <c r="AB53" i="4" s="1"/>
  <c r="T276" i="4"/>
  <c r="AB276" i="4" s="1"/>
  <c r="T396" i="4"/>
  <c r="AB396" i="4" s="1"/>
  <c r="R108" i="4"/>
  <c r="Z108" i="4" s="1"/>
  <c r="R292" i="4"/>
  <c r="Z292" i="4" s="1"/>
  <c r="R313" i="4"/>
  <c r="Z313" i="4" s="1"/>
  <c r="R271" i="4"/>
  <c r="Z271" i="4" s="1"/>
  <c r="R196" i="4"/>
  <c r="R190" i="4"/>
  <c r="R18" i="4"/>
  <c r="Z18" i="4" s="1"/>
  <c r="R260" i="4"/>
  <c r="Z260" i="4" s="1"/>
  <c r="R293" i="4"/>
  <c r="Z293" i="4" s="1"/>
  <c r="R35" i="4"/>
  <c r="Z35" i="4" s="1"/>
  <c r="R79" i="4"/>
  <c r="Z79" i="4" s="1"/>
  <c r="R97" i="4"/>
  <c r="Z97" i="4" s="1"/>
  <c r="R51" i="4"/>
  <c r="Z51" i="4" s="1"/>
  <c r="R45" i="4"/>
  <c r="Z45" i="4" s="1"/>
  <c r="R194" i="4"/>
  <c r="R496" i="4"/>
  <c r="R82" i="4"/>
  <c r="R321" i="4"/>
  <c r="R500" i="4"/>
  <c r="Z500" i="4" s="1"/>
  <c r="R241" i="4"/>
  <c r="Z241" i="4" s="1"/>
  <c r="R216" i="4"/>
  <c r="Z216" i="4" s="1"/>
  <c r="R406" i="4"/>
  <c r="Z406" i="4" s="1"/>
  <c r="R66" i="4"/>
  <c r="Z66" i="4" s="1"/>
  <c r="R327" i="4"/>
  <c r="Z327" i="4" s="1"/>
  <c r="R272" i="4"/>
  <c r="Z272" i="4" s="1"/>
  <c r="R477" i="4"/>
  <c r="Z477" i="4" s="1"/>
  <c r="R373" i="4"/>
  <c r="Z373" i="4" s="1"/>
  <c r="R252" i="4"/>
  <c r="Z252" i="4" s="1"/>
  <c r="R306" i="4"/>
  <c r="R362" i="4"/>
  <c r="Z362" i="4" s="1"/>
  <c r="R191" i="4"/>
  <c r="R76" i="4"/>
  <c r="Z76" i="4" s="1"/>
  <c r="R30" i="4"/>
  <c r="R488" i="4"/>
  <c r="Z488" i="4" s="1"/>
  <c r="R452" i="4"/>
  <c r="Z452" i="4" s="1"/>
  <c r="R61" i="4"/>
  <c r="Z61" i="4" s="1"/>
  <c r="R16" i="4"/>
  <c r="R304" i="4"/>
  <c r="R310" i="4"/>
  <c r="Z310" i="4" s="1"/>
  <c r="R349" i="4"/>
  <c r="Z349" i="4" s="1"/>
  <c r="R157" i="4"/>
  <c r="Z157" i="4" s="1"/>
  <c r="R431" i="4"/>
  <c r="Z431" i="4" s="1"/>
  <c r="R334" i="4"/>
  <c r="Z334" i="4" s="1"/>
  <c r="R401" i="4"/>
  <c r="Z401" i="4" s="1"/>
  <c r="R56" i="4"/>
  <c r="P38" i="4"/>
  <c r="X38" i="4" s="1"/>
  <c r="P145" i="4"/>
  <c r="X145" i="4" s="1"/>
  <c r="P348" i="4"/>
  <c r="X348" i="4" s="1"/>
  <c r="P341" i="4"/>
  <c r="X341" i="4" s="1"/>
  <c r="P484" i="4"/>
  <c r="X484" i="4" s="1"/>
  <c r="P12" i="4"/>
  <c r="X12" i="4" s="1"/>
  <c r="P466" i="4"/>
  <c r="X466" i="4" s="1"/>
  <c r="P202" i="4"/>
  <c r="X202" i="4" s="1"/>
  <c r="P123" i="4"/>
  <c r="X123" i="4" s="1"/>
  <c r="P60" i="4"/>
  <c r="X60" i="4" s="1"/>
  <c r="P68" i="4"/>
  <c r="X68" i="4" s="1"/>
  <c r="P505" i="4"/>
  <c r="X505" i="4" s="1"/>
  <c r="P49" i="4"/>
  <c r="X49" i="4" s="1"/>
  <c r="P300" i="4"/>
  <c r="X300" i="4" s="1"/>
  <c r="P16" i="4"/>
  <c r="X16" i="4" s="1"/>
  <c r="P336" i="4"/>
  <c r="X336" i="4" s="1"/>
  <c r="P54" i="4"/>
  <c r="X54" i="4" s="1"/>
  <c r="P463" i="4"/>
  <c r="X463" i="4" s="1"/>
  <c r="P222" i="4"/>
  <c r="X222" i="4" s="1"/>
  <c r="P27" i="4"/>
  <c r="X27" i="4" s="1"/>
  <c r="P180" i="4"/>
  <c r="X180" i="4" s="1"/>
  <c r="P18" i="4"/>
  <c r="X18" i="4" s="1"/>
  <c r="P483" i="4"/>
  <c r="X483" i="4" s="1"/>
  <c r="P29" i="4"/>
  <c r="X29" i="4" s="1"/>
  <c r="P71" i="4"/>
  <c r="X71" i="4" s="1"/>
  <c r="T237" i="4"/>
  <c r="AB237" i="4" s="1"/>
  <c r="T225" i="4"/>
  <c r="AB225" i="4" s="1"/>
  <c r="T10" i="4"/>
  <c r="AB10" i="4" s="1"/>
  <c r="T155" i="4"/>
  <c r="AB155" i="4" s="1"/>
  <c r="T265" i="4"/>
  <c r="AB265" i="4" s="1"/>
  <c r="T308" i="4"/>
  <c r="AB308" i="4" s="1"/>
  <c r="T497" i="4"/>
  <c r="AB497" i="4" s="1"/>
  <c r="T357" i="4"/>
  <c r="AB357" i="4" s="1"/>
  <c r="T334" i="4"/>
  <c r="AB334" i="4" s="1"/>
  <c r="T108" i="4"/>
  <c r="AB108" i="4" s="1"/>
  <c r="T292" i="4"/>
  <c r="AB292" i="4" s="1"/>
  <c r="T419" i="4"/>
  <c r="AB419" i="4" s="1"/>
  <c r="T221" i="4"/>
  <c r="AB221" i="4" s="1"/>
  <c r="T22" i="4"/>
  <c r="AB22" i="4" s="1"/>
  <c r="T220" i="4"/>
  <c r="AB220" i="4" s="1"/>
  <c r="T452" i="4"/>
  <c r="AB452" i="4" s="1"/>
  <c r="R238" i="4"/>
  <c r="Z238" i="4" s="1"/>
  <c r="R167" i="4"/>
  <c r="Z167" i="4" s="1"/>
  <c r="R294" i="4"/>
  <c r="Z294" i="4" s="1"/>
  <c r="R83" i="4"/>
  <c r="R112" i="4"/>
  <c r="R230" i="4"/>
  <c r="Z230" i="4" s="1"/>
  <c r="R329" i="4"/>
  <c r="Z329" i="4" s="1"/>
  <c r="R356" i="4"/>
  <c r="Z356" i="4" s="1"/>
  <c r="R396" i="4"/>
  <c r="Z396" i="4" s="1"/>
  <c r="R136" i="4"/>
  <c r="R359" i="4"/>
  <c r="R447" i="4"/>
  <c r="Z447" i="4" s="1"/>
  <c r="R283" i="4"/>
  <c r="Z283" i="4" s="1"/>
  <c r="R429" i="4"/>
  <c r="Z429" i="4" s="1"/>
  <c r="R146" i="4"/>
  <c r="R195" i="4"/>
  <c r="R32" i="4"/>
  <c r="R386" i="4"/>
  <c r="Z386" i="4" s="1"/>
  <c r="R261" i="4"/>
  <c r="Z261" i="4" s="1"/>
  <c r="R341" i="4"/>
  <c r="Z341" i="4" s="1"/>
  <c r="R426" i="4"/>
  <c r="Z426" i="4" s="1"/>
  <c r="R189" i="4"/>
  <c r="Z189" i="4" s="1"/>
  <c r="R200" i="4"/>
  <c r="R70" i="4"/>
  <c r="Z70" i="4" s="1"/>
  <c r="R485" i="4"/>
  <c r="Z485" i="4" s="1"/>
  <c r="R399" i="4"/>
  <c r="Z399" i="4" s="1"/>
  <c r="R74" i="4"/>
  <c r="R46" i="4"/>
  <c r="Z46" i="4" s="1"/>
  <c r="R256" i="4"/>
  <c r="R133" i="4"/>
  <c r="Z133" i="4" s="1"/>
  <c r="R132" i="4"/>
  <c r="Z132" i="4" s="1"/>
  <c r="R141" i="4"/>
  <c r="Z141" i="4" s="1"/>
  <c r="R404" i="4"/>
  <c r="Z404" i="4" s="1"/>
  <c r="R439" i="4"/>
  <c r="Z439" i="4" s="1"/>
  <c r="R458" i="4"/>
  <c r="Z458" i="4" s="1"/>
  <c r="R53" i="4"/>
  <c r="Z53" i="4" s="1"/>
  <c r="R72" i="4"/>
  <c r="R259" i="4"/>
  <c r="R59" i="4"/>
  <c r="R405" i="4"/>
  <c r="Z405" i="4" s="1"/>
  <c r="R172" i="4"/>
  <c r="Z172" i="4" s="1"/>
  <c r="R213" i="4"/>
  <c r="Z213" i="4" s="1"/>
  <c r="R375" i="4"/>
  <c r="Z375" i="4" s="1"/>
  <c r="R287" i="4"/>
  <c r="Z287" i="4" s="1"/>
  <c r="R55" i="4"/>
  <c r="P151" i="4"/>
  <c r="X151" i="4" s="1"/>
  <c r="P340" i="4"/>
  <c r="X340" i="4" s="1"/>
  <c r="P392" i="4"/>
  <c r="X392" i="4" s="1"/>
  <c r="P172" i="4"/>
  <c r="X172" i="4" s="1"/>
  <c r="P3" i="4"/>
  <c r="X3" i="4" s="1"/>
  <c r="P146" i="4"/>
  <c r="X146" i="4" s="1"/>
  <c r="P367" i="4"/>
  <c r="X367" i="4" s="1"/>
  <c r="P116" i="4"/>
  <c r="X116" i="4" s="1"/>
  <c r="P77" i="4"/>
  <c r="X77" i="4" s="1"/>
  <c r="P262" i="4"/>
  <c r="X262" i="4" s="1"/>
  <c r="P412" i="4"/>
  <c r="X412" i="4" s="1"/>
  <c r="P453" i="4"/>
  <c r="X453" i="4" s="1"/>
  <c r="P409" i="4"/>
  <c r="X409" i="4" s="1"/>
  <c r="P439" i="4"/>
  <c r="X439" i="4" s="1"/>
  <c r="T388" i="4"/>
  <c r="AB388" i="4" s="1"/>
  <c r="T96" i="4"/>
  <c r="AB96" i="4" s="1"/>
  <c r="T403" i="4"/>
  <c r="AB403" i="4" s="1"/>
  <c r="T467" i="4"/>
  <c r="AB467" i="4" s="1"/>
  <c r="T23" i="4"/>
  <c r="AB23" i="4" s="1"/>
  <c r="T63" i="4"/>
  <c r="AB63" i="4" s="1"/>
  <c r="T201" i="4"/>
  <c r="AB201" i="4" s="1"/>
  <c r="T364" i="4"/>
  <c r="AB364" i="4" s="1"/>
  <c r="T278" i="4"/>
  <c r="AB278" i="4" s="1"/>
  <c r="T385" i="4"/>
  <c r="AB385" i="4" s="1"/>
  <c r="T200" i="4"/>
  <c r="AB200" i="4" s="1"/>
  <c r="T249" i="4"/>
  <c r="AB249" i="4" s="1"/>
  <c r="T74" i="4"/>
  <c r="AB74" i="4" s="1"/>
  <c r="T206" i="4"/>
  <c r="AB206" i="4" s="1"/>
  <c r="T256" i="4"/>
  <c r="AB256" i="4" s="1"/>
  <c r="T338" i="4"/>
  <c r="AB338" i="4" s="1"/>
  <c r="T288" i="4"/>
  <c r="AB288" i="4" s="1"/>
  <c r="T464" i="4"/>
  <c r="AB464" i="4" s="1"/>
  <c r="T404" i="4"/>
  <c r="AB404" i="4" s="1"/>
  <c r="T43" i="4"/>
  <c r="AB43" i="4" s="1"/>
  <c r="T339" i="4"/>
  <c r="AB339" i="4" s="1"/>
  <c r="T35" i="4"/>
  <c r="AB35" i="4" s="1"/>
  <c r="R264" i="4"/>
  <c r="T257" i="4"/>
  <c r="AB257" i="4" s="1"/>
  <c r="T21" i="4"/>
  <c r="AB21" i="4" s="1"/>
  <c r="T59" i="4"/>
  <c r="AB59" i="4" s="1"/>
  <c r="T312" i="4"/>
  <c r="AB312" i="4" s="1"/>
  <c r="T175" i="4"/>
  <c r="AB175" i="4" s="1"/>
  <c r="T495" i="4"/>
  <c r="AB495" i="4" s="1"/>
  <c r="T165" i="4"/>
  <c r="AB165" i="4" s="1"/>
  <c r="T325" i="4"/>
  <c r="AB325" i="4" s="1"/>
  <c r="T349" i="4"/>
  <c r="AB349" i="4" s="1"/>
  <c r="T29" i="4"/>
  <c r="AB29" i="4" s="1"/>
  <c r="T245" i="4"/>
  <c r="AB245" i="4" s="1"/>
  <c r="T476" i="4"/>
  <c r="AB476" i="4" s="1"/>
  <c r="T99" i="4"/>
  <c r="AB99" i="4" s="1"/>
  <c r="T102" i="4"/>
  <c r="AB102" i="4" s="1"/>
  <c r="T284" i="4"/>
  <c r="AB284" i="4" s="1"/>
  <c r="T212" i="4"/>
  <c r="AB212" i="4" s="1"/>
  <c r="T333" i="4"/>
  <c r="AB333" i="4" s="1"/>
  <c r="T39" i="4"/>
  <c r="AB39" i="4" s="1"/>
  <c r="T139" i="4"/>
  <c r="AB139" i="4" s="1"/>
  <c r="T106" i="4"/>
  <c r="AB106" i="4" s="1"/>
  <c r="T122" i="4"/>
  <c r="AB122" i="4" s="1"/>
  <c r="T431" i="4"/>
  <c r="AB431" i="4" s="1"/>
  <c r="T335" i="4"/>
  <c r="AB335" i="4" s="1"/>
  <c r="T401" i="4"/>
  <c r="AB401" i="4" s="1"/>
  <c r="T366" i="4"/>
  <c r="AB366" i="4" s="1"/>
  <c r="T226" i="4"/>
  <c r="AB226" i="4" s="1"/>
  <c r="T291" i="4"/>
  <c r="AB291" i="4" s="1"/>
  <c r="T238" i="4"/>
  <c r="AB238" i="4" s="1"/>
  <c r="T449" i="4"/>
  <c r="AB449" i="4" s="1"/>
  <c r="T274" i="4"/>
  <c r="AB274" i="4" s="1"/>
  <c r="T294" i="4"/>
  <c r="AB294" i="4" s="1"/>
  <c r="T153" i="4"/>
  <c r="AB153" i="4" s="1"/>
  <c r="T112" i="4"/>
  <c r="AB112" i="4" s="1"/>
  <c r="T223" i="4"/>
  <c r="AB223" i="4" s="1"/>
  <c r="T198" i="4"/>
  <c r="AB198" i="4" s="1"/>
  <c r="T345" i="4"/>
  <c r="AB345" i="4" s="1"/>
  <c r="T87" i="4"/>
  <c r="AB87" i="4" s="1"/>
  <c r="T91" i="4"/>
  <c r="AB91" i="4" s="1"/>
  <c r="T348" i="4"/>
  <c r="AB348" i="4" s="1"/>
  <c r="T498" i="4"/>
  <c r="AB498" i="4" s="1"/>
  <c r="R202" i="4"/>
  <c r="R369" i="4"/>
  <c r="Z369" i="4" s="1"/>
  <c r="R248" i="4"/>
  <c r="Z248" i="4" s="1"/>
  <c r="R479" i="4"/>
  <c r="Z479" i="4" s="1"/>
  <c r="R394" i="4"/>
  <c r="R229" i="4"/>
  <c r="Z229" i="4" s="1"/>
  <c r="R221" i="4"/>
  <c r="Z221" i="4" s="1"/>
  <c r="R490" i="4"/>
  <c r="Z490" i="4" s="1"/>
  <c r="R494" i="4"/>
  <c r="Z494" i="4" s="1"/>
  <c r="R459" i="4"/>
  <c r="Z459" i="4" s="1"/>
  <c r="R43" i="4"/>
  <c r="Z43" i="4" s="1"/>
  <c r="R33" i="4"/>
  <c r="R14" i="4"/>
  <c r="R371" i="4"/>
  <c r="Z371" i="4" s="1"/>
  <c r="R116" i="4"/>
  <c r="R228" i="4"/>
  <c r="Z228" i="4" s="1"/>
  <c r="R503" i="4"/>
  <c r="Z503" i="4" s="1"/>
  <c r="R323" i="4"/>
  <c r="R131" i="4"/>
  <c r="Z131" i="4" s="1"/>
  <c r="R65" i="4"/>
  <c r="Z65" i="4" s="1"/>
  <c r="R482" i="4"/>
  <c r="Z482" i="4" s="1"/>
  <c r="R204" i="4"/>
  <c r="R96" i="4"/>
  <c r="Z96" i="4" s="1"/>
  <c r="R219" i="4"/>
  <c r="Z219" i="4" s="1"/>
  <c r="R231" i="4"/>
  <c r="Z231" i="4" s="1"/>
  <c r="R140" i="4"/>
  <c r="Z140" i="4" s="1"/>
  <c r="R345" i="4"/>
  <c r="Z345" i="4" s="1"/>
  <c r="R280" i="4"/>
  <c r="Z280" i="4" s="1"/>
  <c r="R126" i="4"/>
  <c r="Z126" i="4" s="1"/>
  <c r="R23" i="4"/>
  <c r="Z23" i="4" s="1"/>
  <c r="R316" i="4"/>
  <c r="Z316" i="4" s="1"/>
  <c r="R209" i="4"/>
  <c r="Z209" i="4" s="1"/>
  <c r="R376" i="4"/>
  <c r="Z376" i="4" s="1"/>
  <c r="R85" i="4"/>
  <c r="R168" i="4"/>
  <c r="R203" i="4"/>
  <c r="R181" i="4"/>
  <c r="R385" i="4"/>
  <c r="Z385" i="4" s="1"/>
  <c r="R331" i="4"/>
  <c r="Z331" i="4" s="1"/>
  <c r="R270" i="4"/>
  <c r="Z270" i="4" s="1"/>
  <c r="R220" i="4"/>
  <c r="Z220" i="4" s="1"/>
  <c r="R42" i="4"/>
  <c r="Z42" i="4" s="1"/>
  <c r="R290" i="4"/>
  <c r="Z290" i="4" s="1"/>
  <c r="R90" i="4"/>
  <c r="Z90" i="4" s="1"/>
  <c r="R332" i="4"/>
  <c r="Z332" i="4" s="1"/>
  <c r="R124" i="4"/>
  <c r="R393" i="4"/>
  <c r="R180" i="4"/>
  <c r="Z180" i="4" s="1"/>
  <c r="R354" i="4"/>
  <c r="Z354" i="4" s="1"/>
  <c r="R258" i="4"/>
  <c r="Z258" i="4" s="1"/>
  <c r="R438" i="4"/>
  <c r="Z438" i="4" s="1"/>
  <c r="R25" i="4"/>
  <c r="Z25" i="4" s="1"/>
  <c r="R471" i="4"/>
  <c r="Z471" i="4" s="1"/>
  <c r="R50" i="4"/>
  <c r="Z50" i="4" s="1"/>
  <c r="R288" i="4"/>
  <c r="Z288" i="4" s="1"/>
  <c r="R177" i="4"/>
  <c r="Z177" i="4" s="1"/>
  <c r="R109" i="4"/>
  <c r="R435" i="4"/>
  <c r="Z435" i="4" s="1"/>
  <c r="R464" i="4"/>
  <c r="Z464" i="4" s="1"/>
  <c r="R418" i="4"/>
  <c r="Z418" i="4" s="1"/>
  <c r="R499" i="4"/>
  <c r="Z499" i="4" s="1"/>
  <c r="R253" i="4"/>
  <c r="Z253" i="4" s="1"/>
  <c r="R54" i="4"/>
  <c r="R215" i="4"/>
  <c r="Z215" i="4" s="1"/>
  <c r="R337" i="4"/>
  <c r="Z337" i="4" s="1"/>
  <c r="R502" i="4"/>
  <c r="Z502" i="4" s="1"/>
  <c r="R315" i="4"/>
  <c r="Z315" i="4" s="1"/>
  <c r="R312" i="4"/>
  <c r="Z312" i="4" s="1"/>
  <c r="R129" i="4"/>
  <c r="Z129" i="4" s="1"/>
  <c r="R178" i="4"/>
  <c r="Z178" i="4" s="1"/>
  <c r="R197" i="4"/>
  <c r="R245" i="4"/>
  <c r="Z245" i="4" s="1"/>
  <c r="R448" i="4"/>
  <c r="Z448" i="4" s="1"/>
  <c r="R158" i="4"/>
  <c r="Z158" i="4" s="1"/>
  <c r="R205" i="4"/>
  <c r="R383" i="4"/>
  <c r="R122" i="4"/>
  <c r="Z122" i="4" s="1"/>
  <c r="R69" i="4"/>
  <c r="Z69" i="4" s="1"/>
  <c r="R19" i="4"/>
  <c r="R300" i="4"/>
  <c r="Z300" i="4" s="1"/>
  <c r="R93" i="4"/>
  <c r="Z48" i="4"/>
  <c r="R48" i="4"/>
  <c r="R10" i="4"/>
  <c r="Z10" i="4" s="1"/>
  <c r="R39" i="4"/>
  <c r="Z39" i="4" s="1"/>
  <c r="R254" i="4"/>
  <c r="Z254" i="4" s="1"/>
  <c r="R225" i="4"/>
  <c r="Z225" i="4" s="1"/>
  <c r="R236" i="4"/>
  <c r="R268" i="4"/>
  <c r="Z268" i="4" s="1"/>
  <c r="R98" i="4"/>
  <c r="Z98" i="4" s="1"/>
  <c r="R326" i="4"/>
  <c r="Z326" i="4" s="1"/>
  <c r="P376" i="4"/>
  <c r="X376" i="4" s="1"/>
  <c r="P290" i="4"/>
  <c r="X290" i="4" s="1"/>
  <c r="P143" i="4"/>
  <c r="X143" i="4" s="1"/>
  <c r="P435" i="4"/>
  <c r="X435" i="4" s="1"/>
  <c r="P425" i="4"/>
  <c r="X425" i="4" s="1"/>
  <c r="P450" i="4"/>
  <c r="X450" i="4" s="1"/>
  <c r="P471" i="4"/>
  <c r="X471" i="4" s="1"/>
  <c r="P253" i="4"/>
  <c r="X253" i="4" s="1"/>
  <c r="P208" i="4"/>
  <c r="X208" i="4" s="1"/>
  <c r="P80" i="4"/>
  <c r="X80" i="4" s="1"/>
  <c r="P5" i="4"/>
  <c r="X5" i="4" s="1"/>
  <c r="P109" i="4"/>
  <c r="X109" i="4" s="1"/>
  <c r="P456" i="4"/>
  <c r="X456" i="4" s="1"/>
  <c r="P313" i="4"/>
  <c r="X313" i="4" s="1"/>
  <c r="P197" i="4"/>
  <c r="X197" i="4" s="1"/>
  <c r="P126" i="4"/>
  <c r="X126" i="4" s="1"/>
  <c r="P26" i="4"/>
  <c r="X26" i="4" s="1"/>
  <c r="P79" i="4"/>
  <c r="X79" i="4" s="1"/>
  <c r="P174" i="4"/>
  <c r="X174" i="4" s="1"/>
  <c r="X492" i="4"/>
  <c r="P492" i="4"/>
  <c r="P279" i="4"/>
  <c r="X279" i="4" s="1"/>
  <c r="P161" i="4"/>
  <c r="X161" i="4" s="1"/>
  <c r="P321" i="4"/>
  <c r="X321" i="4" s="1"/>
  <c r="P386" i="4"/>
  <c r="X386" i="4" s="1"/>
  <c r="P358" i="4"/>
  <c r="X358" i="4" s="1"/>
  <c r="P447" i="4"/>
  <c r="X447" i="4" s="1"/>
  <c r="P287" i="4"/>
  <c r="X287" i="4" s="1"/>
  <c r="P224" i="4"/>
  <c r="X224" i="4" s="1"/>
  <c r="P417" i="4"/>
  <c r="X417" i="4" s="1"/>
  <c r="P103" i="4"/>
  <c r="X103" i="4" s="1"/>
  <c r="P461" i="4"/>
  <c r="X461" i="4" s="1"/>
  <c r="P207" i="4"/>
  <c r="X207" i="4" s="1"/>
  <c r="P210" i="4"/>
  <c r="X210" i="4" s="1"/>
  <c r="P100" i="4"/>
  <c r="X100" i="4" s="1"/>
  <c r="P203" i="4"/>
  <c r="X203" i="4" s="1"/>
  <c r="P73" i="4"/>
  <c r="X73" i="4" s="1"/>
  <c r="P486" i="4"/>
  <c r="X486" i="4" s="1"/>
  <c r="P295" i="4"/>
  <c r="X295" i="4" s="1"/>
  <c r="P503" i="4"/>
  <c r="X503" i="4" s="1"/>
  <c r="P314" i="4"/>
  <c r="X314" i="4" s="1"/>
  <c r="P177" i="4"/>
  <c r="X177" i="4" s="1"/>
  <c r="P371" i="4"/>
  <c r="X371" i="4" s="1"/>
  <c r="P286" i="4"/>
  <c r="X286" i="4" s="1"/>
  <c r="X160" i="4"/>
  <c r="L415" i="4"/>
  <c r="L502" i="4"/>
  <c r="T502" i="4" s="1"/>
  <c r="M248" i="4"/>
  <c r="M30" i="4"/>
  <c r="L157" i="4"/>
  <c r="T157" i="4" s="1"/>
  <c r="AB157" i="4" s="1"/>
  <c r="M327" i="4"/>
  <c r="L471" i="4"/>
  <c r="L199" i="4"/>
  <c r="T199" i="4" s="1"/>
  <c r="AB199" i="4" s="1"/>
  <c r="L170" i="4"/>
  <c r="T170" i="4" s="1"/>
  <c r="AB170" i="4" s="1"/>
  <c r="AB28" i="4"/>
  <c r="L491" i="4"/>
  <c r="L8" i="4"/>
  <c r="M171" i="4"/>
  <c r="M416" i="4"/>
  <c r="L247" i="4"/>
  <c r="N36" i="4"/>
  <c r="V36" i="4" s="1"/>
  <c r="AD36" i="4" s="1"/>
  <c r="M45" i="4"/>
  <c r="L159" i="4"/>
  <c r="L368" i="4"/>
  <c r="L255" i="4"/>
  <c r="L211" i="4"/>
  <c r="M352" i="4"/>
  <c r="L88" i="4"/>
  <c r="T88" i="4" s="1"/>
  <c r="AB88" i="4" s="1"/>
  <c r="M49" i="4"/>
  <c r="L12" i="4"/>
  <c r="T12" i="4" s="1"/>
  <c r="AB12" i="4" s="1"/>
  <c r="L104" i="4"/>
  <c r="M116" i="4"/>
  <c r="N222" i="4"/>
  <c r="V222" i="4" s="1"/>
  <c r="AD222" i="4" s="1"/>
  <c r="N483" i="4"/>
  <c r="V483" i="4" s="1"/>
  <c r="AD483" i="4" s="1"/>
  <c r="M410" i="4"/>
  <c r="L251" i="4"/>
  <c r="M222" i="4"/>
  <c r="M368" i="4"/>
  <c r="L32" i="4"/>
  <c r="L77" i="4"/>
  <c r="L337" i="4"/>
  <c r="L463" i="4"/>
  <c r="T463" i="4" s="1"/>
  <c r="AB463" i="4" s="1"/>
  <c r="M12" i="4"/>
  <c r="M104" i="4"/>
  <c r="L359" i="4"/>
  <c r="L222" i="4"/>
  <c r="N232" i="4"/>
  <c r="N368" i="4"/>
  <c r="V368" i="4" s="1"/>
  <c r="AD368" i="4" s="1"/>
  <c r="L321" i="4"/>
  <c r="L240" i="4"/>
  <c r="V107" i="4"/>
  <c r="AD107" i="4" s="1"/>
  <c r="M453" i="4"/>
  <c r="M32" i="4"/>
  <c r="L205" i="4"/>
  <c r="T205" i="4" s="1"/>
  <c r="AB205" i="4" s="1"/>
  <c r="M161" i="4"/>
  <c r="M359" i="4"/>
  <c r="M251" i="4"/>
  <c r="M189" i="4"/>
  <c r="M475" i="4"/>
  <c r="L499" i="4"/>
  <c r="T499" i="4" s="1"/>
  <c r="AB499" i="4" s="1"/>
  <c r="M107" i="4"/>
  <c r="L398" i="4"/>
  <c r="T147" i="4"/>
  <c r="M317" i="4"/>
  <c r="M52" i="4"/>
  <c r="M268" i="4"/>
  <c r="X395" i="4"/>
  <c r="M411" i="4"/>
  <c r="M446" i="4"/>
  <c r="M264" i="4"/>
  <c r="M321" i="4"/>
  <c r="L66" i="4"/>
  <c r="M499" i="4"/>
  <c r="M420" i="4"/>
  <c r="M205" i="4"/>
  <c r="M71" i="4"/>
  <c r="L192" i="4"/>
  <c r="L176" i="4"/>
  <c r="T176" i="4" s="1"/>
  <c r="AB176" i="4" s="1"/>
  <c r="L483" i="4"/>
  <c r="N411" i="4"/>
  <c r="N453" i="4"/>
  <c r="V453" i="4" s="1"/>
  <c r="AD453" i="4" s="1"/>
  <c r="N264" i="4"/>
  <c r="V264" i="4" s="1"/>
  <c r="AD264" i="4" s="1"/>
  <c r="N359" i="4"/>
  <c r="V359" i="4" s="1"/>
  <c r="AD359" i="4" s="1"/>
  <c r="V411" i="4"/>
  <c r="AD411" i="4" s="1"/>
  <c r="L161" i="4"/>
  <c r="M483" i="4"/>
  <c r="L411" i="4"/>
  <c r="N251" i="4"/>
  <c r="V251" i="4" s="1"/>
  <c r="AD251" i="4" s="1"/>
  <c r="T301" i="4"/>
  <c r="M210" i="4"/>
  <c r="M180" i="4"/>
  <c r="L310" i="4"/>
  <c r="L147" i="4"/>
  <c r="L258" i="4"/>
  <c r="M336" i="4"/>
  <c r="L54" i="4"/>
  <c r="T54" i="4" s="1"/>
  <c r="AB54" i="4" s="1"/>
  <c r="M463" i="4"/>
  <c r="M51" i="4"/>
  <c r="L194" i="4"/>
  <c r="L480" i="4"/>
  <c r="T480" i="4" s="1"/>
  <c r="AB480" i="4" s="1"/>
  <c r="L101" i="4"/>
  <c r="M258" i="4"/>
  <c r="L27" i="4"/>
  <c r="L16" i="4"/>
  <c r="T16" i="4" s="1"/>
  <c r="AB16" i="4" s="1"/>
  <c r="M324" i="4"/>
  <c r="M40" i="4"/>
  <c r="AB185" i="4"/>
  <c r="M123" i="4"/>
  <c r="L402" i="4"/>
  <c r="M331" i="4"/>
  <c r="L414" i="4"/>
  <c r="L133" i="4"/>
  <c r="L137" i="4"/>
  <c r="M191" i="4"/>
  <c r="L105" i="4"/>
  <c r="L149" i="4"/>
  <c r="L501" i="4"/>
  <c r="T501" i="4" s="1"/>
  <c r="AB501" i="4" s="1"/>
  <c r="L48" i="4"/>
  <c r="M147" i="4"/>
  <c r="M459" i="4"/>
  <c r="N301" i="4"/>
  <c r="N147" i="4"/>
  <c r="L52" i="4"/>
  <c r="M135" i="4"/>
  <c r="M48" i="4"/>
  <c r="L317" i="4"/>
  <c r="L169" i="4"/>
  <c r="V147" i="4"/>
  <c r="AD147" i="4" s="1"/>
  <c r="X147" i="4"/>
  <c r="L290" i="4"/>
  <c r="L145" i="4"/>
  <c r="T145" i="4" s="1"/>
  <c r="AB145" i="4" s="1"/>
  <c r="M37" i="4"/>
  <c r="N240" i="4"/>
  <c r="N347" i="4"/>
  <c r="V347" i="4" s="1"/>
  <c r="AD347" i="4" s="1"/>
  <c r="M143" i="4"/>
  <c r="M85" i="4"/>
  <c r="M26" i="4"/>
  <c r="L332" i="4"/>
  <c r="AB424" i="4"/>
  <c r="M279" i="4"/>
  <c r="N279" i="4"/>
  <c r="V279" i="4" s="1"/>
  <c r="AD279" i="4" s="1"/>
  <c r="M412" i="4"/>
  <c r="N412" i="4"/>
  <c r="V412" i="4" s="1"/>
  <c r="AD412" i="4" s="1"/>
  <c r="L412" i="4"/>
  <c r="T13" i="4"/>
  <c r="V13" i="4"/>
  <c r="AD13" i="4" s="1"/>
  <c r="AB13" i="4"/>
  <c r="M13" i="4"/>
  <c r="N358" i="4"/>
  <c r="V358" i="4" s="1"/>
  <c r="AD358" i="4" s="1"/>
  <c r="M358" i="4"/>
  <c r="X462" i="4"/>
  <c r="N462" i="4"/>
  <c r="M462" i="4"/>
  <c r="AB462" i="4"/>
  <c r="V462" i="4"/>
  <c r="AD462" i="4" s="1"/>
  <c r="L323" i="4"/>
  <c r="N323" i="4"/>
  <c r="V323" i="4" s="1"/>
  <c r="AD323" i="4" s="1"/>
  <c r="M233" i="4"/>
  <c r="M445" i="4"/>
  <c r="L462" i="4"/>
  <c r="T445" i="4"/>
  <c r="N130" i="4"/>
  <c r="V130" i="4" s="1"/>
  <c r="AD130" i="4" s="1"/>
  <c r="L130" i="4"/>
  <c r="T130" i="4" s="1"/>
  <c r="M3" i="4"/>
  <c r="M202" i="4"/>
  <c r="L202" i="4"/>
  <c r="N190" i="4"/>
  <c r="V190" i="4" s="1"/>
  <c r="AD190" i="4" s="1"/>
  <c r="M190" i="4"/>
  <c r="N83" i="4"/>
  <c r="V83" i="4" s="1"/>
  <c r="AD83" i="4" s="1"/>
  <c r="L83" i="4"/>
  <c r="L60" i="4"/>
  <c r="M60" i="4"/>
  <c r="X239" i="4"/>
  <c r="M239" i="4"/>
  <c r="V239" i="4"/>
  <c r="AD239" i="4" s="1"/>
  <c r="N505" i="4"/>
  <c r="V505" i="4" s="1"/>
  <c r="AD505" i="4" s="1"/>
  <c r="L505" i="4"/>
  <c r="T505" i="4" s="1"/>
  <c r="AB505" i="4" s="1"/>
  <c r="L377" i="4"/>
  <c r="M300" i="4"/>
  <c r="L68" i="4"/>
  <c r="L423" i="4"/>
  <c r="M398" i="4"/>
  <c r="L289" i="4"/>
  <c r="M262" i="4"/>
  <c r="N409" i="4"/>
  <c r="V409" i="4" s="1"/>
  <c r="AD409" i="4" s="1"/>
  <c r="N490" i="4"/>
  <c r="V490" i="4" s="1"/>
  <c r="AD490" i="4" s="1"/>
  <c r="M490" i="4"/>
  <c r="L496" i="4"/>
  <c r="T496" i="4" s="1"/>
  <c r="L371" i="4"/>
  <c r="M286" i="4"/>
  <c r="L286" i="4"/>
  <c r="T286" i="4" s="1"/>
  <c r="AB286" i="4" s="1"/>
  <c r="L386" i="4"/>
  <c r="L490" i="4"/>
  <c r="N371" i="4"/>
  <c r="V371" i="4" s="1"/>
  <c r="AD371" i="4" s="1"/>
  <c r="L172" i="4"/>
  <c r="N172" i="4"/>
  <c r="V172" i="4" s="1"/>
  <c r="AD172" i="4" s="1"/>
  <c r="L383" i="4"/>
  <c r="M318" i="4"/>
  <c r="M146" i="4"/>
  <c r="L146" i="4"/>
  <c r="N410" i="4"/>
  <c r="V410" i="4" s="1"/>
  <c r="AD410" i="4" s="1"/>
  <c r="L410" i="4"/>
  <c r="L367" i="4"/>
  <c r="M367" i="4"/>
  <c r="L84" i="4"/>
  <c r="T84" i="4" s="1"/>
  <c r="AB84" i="4" s="1"/>
  <c r="L279" i="4"/>
  <c r="L13" i="4"/>
  <c r="L358" i="4"/>
  <c r="M323" i="4"/>
  <c r="L227" i="4"/>
  <c r="L373" i="4"/>
  <c r="M298" i="4"/>
  <c r="M130" i="4"/>
  <c r="L409" i="4"/>
  <c r="M371" i="4"/>
  <c r="L300" i="4"/>
  <c r="N13" i="4"/>
  <c r="L93" i="4"/>
  <c r="L482" i="4"/>
  <c r="M482" i="4"/>
  <c r="L433" i="4"/>
  <c r="M425" i="4"/>
  <c r="L73" i="4"/>
  <c r="L435" i="4"/>
  <c r="T435" i="4" s="1"/>
  <c r="AB435" i="4" s="1"/>
  <c r="L229" i="4"/>
  <c r="M455" i="4"/>
  <c r="N143" i="4"/>
  <c r="V143" i="4" s="1"/>
  <c r="AD143" i="4" s="1"/>
  <c r="N446" i="4"/>
  <c r="V446" i="4" s="1"/>
  <c r="AD446" i="4" s="1"/>
  <c r="L269" i="4"/>
  <c r="L361" i="4"/>
  <c r="M311" i="4"/>
  <c r="L424" i="4"/>
  <c r="L33" i="4"/>
  <c r="M33" i="4"/>
  <c r="L210" i="4"/>
  <c r="L327" i="4"/>
  <c r="M272" i="4"/>
  <c r="M377" i="4"/>
  <c r="M68" i="4"/>
  <c r="M423" i="4"/>
  <c r="M172" i="4"/>
  <c r="M383" i="4"/>
  <c r="L3" i="4"/>
  <c r="M56" i="4"/>
  <c r="L190" i="4"/>
  <c r="M424" i="4"/>
  <c r="L239" i="4"/>
  <c r="M228" i="4"/>
  <c r="L318" i="4"/>
  <c r="M505" i="4"/>
  <c r="L341" i="4"/>
  <c r="T341" i="4" s="1"/>
  <c r="AB341" i="4" s="1"/>
  <c r="N300" i="4"/>
  <c r="V300" i="4" s="1"/>
  <c r="AD300" i="4" s="1"/>
  <c r="N33" i="4"/>
  <c r="V33" i="4" s="1"/>
  <c r="AD33" i="4" s="1"/>
  <c r="N383" i="4"/>
  <c r="V383" i="4" s="1"/>
  <c r="AD383" i="4" s="1"/>
  <c r="N3" i="4"/>
  <c r="V3" i="4" s="1"/>
  <c r="AD3" i="4" s="1"/>
  <c r="N367" i="4"/>
  <c r="V367" i="4" s="1"/>
  <c r="AD367" i="4" s="1"/>
  <c r="T239" i="4"/>
  <c r="N239" i="4"/>
  <c r="AB130" i="4"/>
  <c r="AB239" i="4"/>
  <c r="N318" i="4"/>
  <c r="V318" i="4" s="1"/>
  <c r="AD318" i="4" s="1"/>
  <c r="V423" i="4"/>
  <c r="AD423" i="4" s="1"/>
  <c r="M151" i="4"/>
  <c r="N104" i="4"/>
  <c r="V104" i="4" s="1"/>
  <c r="AD104" i="4" s="1"/>
  <c r="L15" i="4"/>
  <c r="T15" i="4" s="1"/>
  <c r="AB15" i="4" s="1"/>
  <c r="M263" i="4"/>
  <c r="L41" i="4"/>
  <c r="T41" i="4" s="1"/>
  <c r="AB41" i="4" s="1"/>
  <c r="N18" i="4"/>
  <c r="V18" i="4" s="1"/>
  <c r="AD18" i="4" s="1"/>
  <c r="M18" i="4"/>
  <c r="M160" i="4"/>
  <c r="N486" i="4"/>
  <c r="V486" i="4" s="1"/>
  <c r="AD486" i="4" s="1"/>
  <c r="M65" i="4"/>
  <c r="M361" i="4"/>
  <c r="L224" i="4"/>
  <c r="T224" i="4" s="1"/>
  <c r="AB224" i="4" s="1"/>
  <c r="L427" i="4"/>
  <c r="M309" i="4"/>
  <c r="L177" i="4"/>
  <c r="T177" i="4" s="1"/>
  <c r="AB177" i="4" s="1"/>
  <c r="L400" i="4"/>
  <c r="L295" i="4"/>
  <c r="T295" i="4" s="1"/>
  <c r="AB295" i="4" s="1"/>
  <c r="L20" i="4"/>
  <c r="L297" i="4"/>
  <c r="L263" i="4"/>
  <c r="L103" i="4"/>
  <c r="T103" i="4" s="1"/>
  <c r="AB103" i="4" s="1"/>
  <c r="M229" i="4"/>
  <c r="L347" i="4"/>
  <c r="AB156" i="4"/>
  <c r="X156" i="4"/>
  <c r="N297" i="4"/>
  <c r="V297" i="4" s="1"/>
  <c r="AD297" i="4" s="1"/>
  <c r="L342" i="4"/>
  <c r="N481" i="4"/>
  <c r="V481" i="4" s="1"/>
  <c r="AD481" i="4" s="1"/>
  <c r="L481" i="4"/>
  <c r="M461" i="4"/>
  <c r="AB240" i="4"/>
  <c r="V240" i="4"/>
  <c r="AD240" i="4" s="1"/>
  <c r="X240" i="4"/>
  <c r="N503" i="4"/>
  <c r="V503" i="4" s="1"/>
  <c r="AD503" i="4" s="1"/>
  <c r="M136" i="4"/>
  <c r="N136" i="4"/>
  <c r="V136" i="4" s="1"/>
  <c r="AD136" i="4" s="1"/>
  <c r="L417" i="4"/>
  <c r="M297" i="4"/>
  <c r="L314" i="4"/>
  <c r="T314" i="4" s="1"/>
  <c r="M15" i="4"/>
  <c r="L503" i="4"/>
  <c r="AB136" i="4"/>
  <c r="N79" i="4"/>
  <c r="V79" i="4" s="1"/>
  <c r="AD79" i="4" s="1"/>
  <c r="M79" i="4"/>
  <c r="AB79" i="4"/>
  <c r="N262" i="4"/>
  <c r="V262" i="4" s="1"/>
  <c r="AD262" i="4" s="1"/>
  <c r="AB262" i="4"/>
  <c r="N38" i="4"/>
  <c r="V38" i="4" s="1"/>
  <c r="AD38" i="4" s="1"/>
  <c r="N176" i="4"/>
  <c r="V176" i="4" s="1"/>
  <c r="AD176" i="4" s="1"/>
  <c r="M176" i="4"/>
  <c r="N414" i="4"/>
  <c r="V414" i="4" s="1"/>
  <c r="AD414" i="4" s="1"/>
  <c r="M414" i="4"/>
  <c r="N287" i="4"/>
  <c r="V287" i="4" s="1"/>
  <c r="AD287" i="4" s="1"/>
  <c r="L71" i="4"/>
  <c r="L244" i="4"/>
  <c r="T244" i="4" s="1"/>
  <c r="AB244" i="4" s="1"/>
  <c r="M481" i="4"/>
  <c r="L50" i="4"/>
  <c r="L207" i="4"/>
  <c r="T207" i="4" s="1"/>
  <c r="L92" i="4"/>
  <c r="T92" i="4" s="1"/>
  <c r="AB92" i="4" s="1"/>
  <c r="M421" i="4"/>
  <c r="L461" i="4"/>
  <c r="L287" i="4"/>
  <c r="M314" i="4"/>
  <c r="M342" i="4"/>
  <c r="M38" i="4"/>
  <c r="L18" i="4"/>
  <c r="M41" i="4"/>
  <c r="L486" i="4"/>
  <c r="M503" i="4"/>
  <c r="L160" i="4"/>
  <c r="N269" i="4"/>
  <c r="V269" i="4" s="1"/>
  <c r="AD269" i="4" s="1"/>
  <c r="T240" i="4"/>
  <c r="AB268" i="4"/>
  <c r="L340" i="4"/>
  <c r="AB301" i="4"/>
  <c r="L301" i="4"/>
  <c r="M80" i="4"/>
  <c r="L80" i="4"/>
  <c r="T80" i="4" s="1"/>
  <c r="AB80" i="4" s="1"/>
  <c r="L109" i="4"/>
  <c r="T109" i="4" s="1"/>
  <c r="AB109" i="4" s="1"/>
  <c r="N109" i="4"/>
  <c r="V109" i="4" s="1"/>
  <c r="AD109" i="4" s="1"/>
  <c r="M456" i="4"/>
  <c r="L456" i="4"/>
  <c r="T456" i="4" s="1"/>
  <c r="AB456" i="4" s="1"/>
  <c r="L504" i="4"/>
  <c r="L36" i="4"/>
  <c r="T36" i="4" s="1"/>
  <c r="AB36" i="4" s="1"/>
  <c r="M36" i="4"/>
  <c r="V424" i="4"/>
  <c r="AD424" i="4" s="1"/>
  <c r="X424" i="4"/>
  <c r="T424" i="4"/>
  <c r="M44" i="4"/>
  <c r="L44" i="4"/>
  <c r="T44" i="4" s="1"/>
  <c r="AB44" i="4" s="1"/>
  <c r="AB315" i="4"/>
  <c r="M315" i="4"/>
  <c r="N303" i="4"/>
  <c r="V303" i="4" s="1"/>
  <c r="AD303" i="4" s="1"/>
  <c r="M303" i="4"/>
  <c r="L303" i="4"/>
  <c r="N93" i="4"/>
  <c r="V93" i="4" s="1"/>
  <c r="AD93" i="4" s="1"/>
  <c r="M93" i="4"/>
  <c r="N346" i="4"/>
  <c r="X346" i="4"/>
  <c r="M346" i="4"/>
  <c r="L346" i="4"/>
  <c r="M329" i="4"/>
  <c r="L329" i="4"/>
  <c r="M392" i="4"/>
  <c r="L392" i="4"/>
  <c r="M138" i="4"/>
  <c r="L138" i="4"/>
  <c r="L116" i="4"/>
  <c r="M174" i="4"/>
  <c r="L174" i="4"/>
  <c r="M492" i="4"/>
  <c r="L492" i="4"/>
  <c r="T187" i="4"/>
  <c r="N187" i="4"/>
  <c r="M187" i="4"/>
  <c r="L180" i="4"/>
  <c r="N429" i="4"/>
  <c r="V429" i="4" s="1"/>
  <c r="AD429" i="4" s="1"/>
  <c r="M429" i="4"/>
  <c r="L429" i="4"/>
  <c r="N418" i="4"/>
  <c r="V418" i="4" s="1"/>
  <c r="AD418" i="4" s="1"/>
  <c r="L418" i="4"/>
  <c r="N213" i="4"/>
  <c r="V213" i="4" s="1"/>
  <c r="AD213" i="4" s="1"/>
  <c r="M213" i="4"/>
  <c r="L213" i="4"/>
  <c r="N45" i="4"/>
  <c r="V45" i="4" s="1"/>
  <c r="AD45" i="4" s="1"/>
  <c r="AB45" i="4"/>
  <c r="N204" i="4"/>
  <c r="V204" i="4" s="1"/>
  <c r="AD204" i="4" s="1"/>
  <c r="M204" i="4"/>
  <c r="L204" i="4"/>
  <c r="N406" i="4"/>
  <c r="V406" i="4" s="1"/>
  <c r="AD406" i="4" s="1"/>
  <c r="L406" i="4"/>
  <c r="T406" i="4" s="1"/>
  <c r="AB406" i="4" s="1"/>
  <c r="N272" i="4"/>
  <c r="V272" i="4" s="1"/>
  <c r="AD272" i="4" s="1"/>
  <c r="L272" i="4"/>
  <c r="N101" i="4"/>
  <c r="V101" i="4" s="1"/>
  <c r="AD101" i="4" s="1"/>
  <c r="M101" i="4"/>
  <c r="N142" i="4"/>
  <c r="V142" i="4" s="1"/>
  <c r="AD142" i="4" s="1"/>
  <c r="M142" i="4"/>
  <c r="L142" i="4"/>
  <c r="N185" i="4"/>
  <c r="V185" i="4"/>
  <c r="AD185" i="4" s="1"/>
  <c r="X185" i="4"/>
  <c r="M185" i="4"/>
  <c r="L185" i="4"/>
  <c r="N157" i="4"/>
  <c r="V157" i="4" s="1"/>
  <c r="AD157" i="4" s="1"/>
  <c r="M157" i="4"/>
  <c r="L40" i="4"/>
  <c r="N40" i="4"/>
  <c r="V40" i="4" s="1"/>
  <c r="AD40" i="4" s="1"/>
  <c r="N374" i="4"/>
  <c r="T374" i="4"/>
  <c r="V374" i="4"/>
  <c r="AD374" i="4" s="1"/>
  <c r="X374" i="4"/>
  <c r="AB374" i="4"/>
  <c r="L374" i="4"/>
  <c r="N118" i="4"/>
  <c r="V118" i="4" s="1"/>
  <c r="AD118" i="4" s="1"/>
  <c r="L118" i="4"/>
  <c r="N350" i="4"/>
  <c r="T350" i="4"/>
  <c r="AB350" i="4"/>
  <c r="X350" i="4"/>
  <c r="M350" i="4"/>
  <c r="L350" i="4"/>
  <c r="N210" i="4"/>
  <c r="V210" i="4" s="1"/>
  <c r="AD210" i="4" s="1"/>
  <c r="M100" i="4"/>
  <c r="L100" i="4"/>
  <c r="T8" i="4"/>
  <c r="N8" i="4"/>
  <c r="X8" i="4"/>
  <c r="V8" i="4"/>
  <c r="AD8" i="4" s="1"/>
  <c r="AB8" i="4"/>
  <c r="N154" i="4"/>
  <c r="X154" i="4"/>
  <c r="V154" i="4"/>
  <c r="AD154" i="4" s="1"/>
  <c r="T154" i="4"/>
  <c r="AB154" i="4"/>
  <c r="M154" i="4"/>
  <c r="L154" i="4"/>
  <c r="N326" i="4"/>
  <c r="V326" i="4" s="1"/>
  <c r="AD326" i="4" s="1"/>
  <c r="M326" i="4"/>
  <c r="L326" i="4"/>
  <c r="L228" i="4"/>
  <c r="N228" i="4"/>
  <c r="V228" i="4" s="1"/>
  <c r="AD228" i="4" s="1"/>
  <c r="N439" i="4"/>
  <c r="V439" i="4" s="1"/>
  <c r="AD439" i="4" s="1"/>
  <c r="L439" i="4"/>
  <c r="N215" i="4"/>
  <c r="V215" i="4" s="1"/>
  <c r="AD215" i="4" s="1"/>
  <c r="L215" i="4"/>
  <c r="N282" i="4"/>
  <c r="V282" i="4" s="1"/>
  <c r="AD282" i="4" s="1"/>
  <c r="AB282" i="4"/>
  <c r="M282" i="4"/>
  <c r="N31" i="4"/>
  <c r="V31" i="4" s="1"/>
  <c r="AD31" i="4" s="1"/>
  <c r="L31" i="4"/>
  <c r="X232" i="4"/>
  <c r="M232" i="4"/>
  <c r="AB232" i="4"/>
  <c r="L232" i="4"/>
  <c r="T232" i="4"/>
  <c r="M384" i="4"/>
  <c r="L384" i="4"/>
  <c r="AB209" i="4"/>
  <c r="N209" i="4"/>
  <c r="V209" i="4" s="1"/>
  <c r="AD209" i="4" s="1"/>
  <c r="M209" i="4"/>
  <c r="N28" i="4"/>
  <c r="V28" i="4" s="1"/>
  <c r="AD28" i="4" s="1"/>
  <c r="M28" i="4"/>
  <c r="N488" i="4"/>
  <c r="V488" i="4" s="1"/>
  <c r="AD488" i="4" s="1"/>
  <c r="M488" i="4"/>
  <c r="L488" i="4"/>
  <c r="M296" i="4"/>
  <c r="N296" i="4"/>
  <c r="V296" i="4" s="1"/>
  <c r="AD296" i="4" s="1"/>
  <c r="L296" i="4"/>
  <c r="M208" i="4"/>
  <c r="V387" i="4"/>
  <c r="AD387" i="4" s="1"/>
  <c r="M387" i="4"/>
  <c r="L387" i="4"/>
  <c r="AB387" i="4"/>
  <c r="AB422" i="4"/>
  <c r="M422" i="4"/>
  <c r="L422" i="4"/>
  <c r="M5" i="4"/>
  <c r="L313" i="4"/>
  <c r="N313" i="4"/>
  <c r="V313" i="4" s="1"/>
  <c r="AD313" i="4" s="1"/>
  <c r="L197" i="4"/>
  <c r="T197" i="4" s="1"/>
  <c r="AB197" i="4" s="1"/>
  <c r="L72" i="4"/>
  <c r="T72" i="4" s="1"/>
  <c r="AB72" i="4" s="1"/>
  <c r="N72" i="4"/>
  <c r="V72" i="4" s="1"/>
  <c r="AD72" i="4" s="1"/>
  <c r="M72" i="4"/>
  <c r="M129" i="4"/>
  <c r="M310" i="4"/>
  <c r="T415" i="4"/>
  <c r="M415" i="4"/>
  <c r="L82" i="4"/>
  <c r="T82" i="4" s="1"/>
  <c r="N82" i="4"/>
  <c r="V82" i="4" s="1"/>
  <c r="AD82" i="4" s="1"/>
  <c r="M128" i="4"/>
  <c r="L128" i="4"/>
  <c r="L328" i="4"/>
  <c r="N328" i="4"/>
  <c r="V328" i="4" s="1"/>
  <c r="AD328" i="4" s="1"/>
  <c r="M328" i="4"/>
  <c r="M353" i="4"/>
  <c r="L353" i="4"/>
  <c r="T353" i="4" s="1"/>
  <c r="AB353" i="4" s="1"/>
  <c r="M69" i="4"/>
  <c r="L69" i="4"/>
  <c r="AB134" i="4"/>
  <c r="M134" i="4"/>
  <c r="L134" i="4"/>
  <c r="V134" i="4"/>
  <c r="AD134" i="4" s="1"/>
  <c r="N445" i="4"/>
  <c r="X445" i="4"/>
  <c r="N332" i="4"/>
  <c r="V332" i="4" s="1"/>
  <c r="AD332" i="4" s="1"/>
  <c r="N386" i="4"/>
  <c r="V386" i="4" s="1"/>
  <c r="AD386" i="4" s="1"/>
  <c r="N84" i="4"/>
  <c r="V84" i="4" s="1"/>
  <c r="AD84" i="4" s="1"/>
  <c r="N373" i="4"/>
  <c r="V373" i="4" s="1"/>
  <c r="AD373" i="4" s="1"/>
  <c r="N85" i="4"/>
  <c r="V85" i="4" s="1"/>
  <c r="AD85" i="4" s="1"/>
  <c r="AB85" i="4"/>
  <c r="N286" i="4"/>
  <c r="V286" i="4" s="1"/>
  <c r="AD286" i="4" s="1"/>
  <c r="N340" i="4"/>
  <c r="V340" i="4" s="1"/>
  <c r="AD340" i="4" s="1"/>
  <c r="T156" i="4"/>
  <c r="AB38" i="4"/>
  <c r="T462" i="4"/>
  <c r="X13" i="4"/>
  <c r="V445" i="4"/>
  <c r="AD445" i="4" s="1"/>
  <c r="AB496" i="4"/>
  <c r="N20" i="4"/>
  <c r="V20" i="4" s="1"/>
  <c r="AD20" i="4" s="1"/>
  <c r="N224" i="4"/>
  <c r="V224" i="4" s="1"/>
  <c r="AD224" i="4" s="1"/>
  <c r="N400" i="4"/>
  <c r="X400" i="4"/>
  <c r="AB400" i="4"/>
  <c r="T400" i="4"/>
  <c r="V400" i="4"/>
  <c r="AD400" i="4" s="1"/>
  <c r="N417" i="4"/>
  <c r="V417" i="4" s="1"/>
  <c r="AD417" i="4" s="1"/>
  <c r="N103" i="4"/>
  <c r="V103" i="4" s="1"/>
  <c r="AD103" i="4" s="1"/>
  <c r="N461" i="4"/>
  <c r="V461" i="4" s="1"/>
  <c r="AD461" i="4" s="1"/>
  <c r="N207" i="4"/>
  <c r="V207" i="4" s="1"/>
  <c r="AD207" i="4" s="1"/>
  <c r="AB207" i="4"/>
  <c r="N92" i="4"/>
  <c r="V92" i="4" s="1"/>
  <c r="AD92" i="4" s="1"/>
  <c r="N50" i="4"/>
  <c r="V50" i="4" s="1"/>
  <c r="AD50" i="4" s="1"/>
  <c r="N73" i="4"/>
  <c r="V73" i="4" s="1"/>
  <c r="AD73" i="4" s="1"/>
  <c r="N295" i="4"/>
  <c r="V295" i="4" s="1"/>
  <c r="AD295" i="4" s="1"/>
  <c r="N314" i="4"/>
  <c r="V314" i="4" s="1"/>
  <c r="AD314" i="4" s="1"/>
  <c r="AB314" i="4"/>
  <c r="N177" i="4"/>
  <c r="V177" i="4" s="1"/>
  <c r="AD177" i="4" s="1"/>
  <c r="AB421" i="4"/>
  <c r="X421" i="4"/>
  <c r="V421" i="4"/>
  <c r="AD421" i="4" s="1"/>
  <c r="N421" i="4"/>
  <c r="T421" i="4"/>
  <c r="AB445" i="4"/>
  <c r="N496" i="4"/>
  <c r="V496" i="4" s="1"/>
  <c r="AD496" i="4" s="1"/>
  <c r="X411" i="4"/>
  <c r="T411" i="4"/>
  <c r="N161" i="4"/>
  <c r="V161" i="4" s="1"/>
  <c r="AD161" i="4" s="1"/>
  <c r="AB264" i="4"/>
  <c r="N321" i="4"/>
  <c r="V321" i="4" s="1"/>
  <c r="AD321" i="4" s="1"/>
  <c r="AB453" i="4"/>
  <c r="N475" i="4"/>
  <c r="V475" i="4" s="1"/>
  <c r="AD475" i="4" s="1"/>
  <c r="AB475" i="4"/>
  <c r="N88" i="4"/>
  <c r="V88" i="4" s="1"/>
  <c r="AD88" i="4" s="1"/>
  <c r="N66" i="4"/>
  <c r="V66" i="4" s="1"/>
  <c r="AD66" i="4" s="1"/>
  <c r="N255" i="4"/>
  <c r="X255" i="4"/>
  <c r="AB255" i="4"/>
  <c r="V255" i="4"/>
  <c r="AD255" i="4" s="1"/>
  <c r="T255" i="4"/>
  <c r="N247" i="4"/>
  <c r="V247" i="4" s="1"/>
  <c r="AD247" i="4" s="1"/>
  <c r="N499" i="4"/>
  <c r="V499" i="4" s="1"/>
  <c r="AD499" i="4" s="1"/>
  <c r="X107" i="4"/>
  <c r="AB107" i="4"/>
  <c r="T107" i="4"/>
  <c r="N107" i="4"/>
  <c r="N14" i="4"/>
  <c r="V14" i="4" s="1"/>
  <c r="AD14" i="4" s="1"/>
  <c r="N162" i="4"/>
  <c r="V162" i="4" s="1"/>
  <c r="AD162" i="4" s="1"/>
  <c r="N70" i="4"/>
  <c r="V70" i="4" s="1"/>
  <c r="AD70" i="4" s="1"/>
  <c r="N167" i="4"/>
  <c r="V167" i="4" s="1"/>
  <c r="AD167" i="4" s="1"/>
  <c r="N487" i="4"/>
  <c r="V487" i="4" s="1"/>
  <c r="AD487" i="4" s="1"/>
  <c r="X391" i="4"/>
  <c r="AB391" i="4"/>
  <c r="V391" i="4"/>
  <c r="AD391" i="4" s="1"/>
  <c r="T391" i="4"/>
  <c r="V169" i="4"/>
  <c r="AD169" i="4" s="1"/>
  <c r="N290" i="4"/>
  <c r="V290" i="4" s="1"/>
  <c r="AD290" i="4" s="1"/>
  <c r="AB346" i="4"/>
  <c r="V346" i="4"/>
  <c r="AD346" i="4" s="1"/>
  <c r="T346" i="4"/>
  <c r="N208" i="4"/>
  <c r="V208" i="4" s="1"/>
  <c r="AD208" i="4" s="1"/>
  <c r="N387" i="4"/>
  <c r="T387" i="4"/>
  <c r="AB5" i="4"/>
  <c r="AB129" i="4"/>
  <c r="N129" i="4"/>
  <c r="V129" i="4" s="1"/>
  <c r="AD129" i="4" s="1"/>
  <c r="V415" i="4"/>
  <c r="AD415" i="4" s="1"/>
  <c r="AB415" i="4"/>
  <c r="X415" i="4"/>
  <c r="AB82" i="4"/>
  <c r="N128" i="4"/>
  <c r="V128" i="4" s="1"/>
  <c r="AD128" i="4" s="1"/>
  <c r="N416" i="4"/>
  <c r="V416" i="4" s="1"/>
  <c r="AD416" i="4" s="1"/>
  <c r="AB416" i="4"/>
  <c r="N353" i="4"/>
  <c r="V353" i="4" s="1"/>
  <c r="AD353" i="4" s="1"/>
  <c r="N69" i="4"/>
  <c r="V69" i="4" s="1"/>
  <c r="AD69" i="4" s="1"/>
  <c r="N480" i="4"/>
  <c r="V480" i="4" s="1"/>
  <c r="AD480" i="4" s="1"/>
  <c r="N134" i="4"/>
  <c r="T134" i="4"/>
  <c r="X134" i="4"/>
  <c r="N504" i="4"/>
  <c r="V504" i="4" s="1"/>
  <c r="AD504" i="4" s="1"/>
  <c r="N30" i="4"/>
  <c r="V30" i="4" s="1"/>
  <c r="AD30" i="4" s="1"/>
  <c r="AB30" i="4"/>
  <c r="N192" i="4"/>
  <c r="V192" i="4" s="1"/>
  <c r="AD192" i="4" s="1"/>
  <c r="N77" i="4"/>
  <c r="V77" i="4" s="1"/>
  <c r="AD77" i="4" s="1"/>
  <c r="N174" i="4"/>
  <c r="V174" i="4" s="1"/>
  <c r="AD174" i="4" s="1"/>
  <c r="N492" i="4"/>
  <c r="V492" i="4" s="1"/>
  <c r="AD492" i="4" s="1"/>
  <c r="X187" i="4"/>
  <c r="AB187" i="4"/>
  <c r="V187" i="4"/>
  <c r="AD187" i="4" s="1"/>
  <c r="N180" i="4"/>
  <c r="V180" i="4" s="1"/>
  <c r="AD180" i="4" s="1"/>
  <c r="N473" i="4"/>
  <c r="X473" i="4"/>
  <c r="AB473" i="4"/>
  <c r="T473" i="4"/>
  <c r="AB9" i="4"/>
  <c r="N305" i="4"/>
  <c r="V305" i="4" s="1"/>
  <c r="AD305" i="4" s="1"/>
  <c r="N459" i="4"/>
  <c r="V459" i="4" s="1"/>
  <c r="AD459" i="4" s="1"/>
  <c r="AB354" i="4"/>
  <c r="N61" i="4"/>
  <c r="V61" i="4" s="1"/>
  <c r="AD61" i="4" s="1"/>
  <c r="AB61" i="4"/>
  <c r="N158" i="4"/>
  <c r="V158" i="4" s="1"/>
  <c r="AD158" i="4" s="1"/>
  <c r="N141" i="4"/>
  <c r="V141" i="4" s="1"/>
  <c r="AD141" i="4" s="1"/>
  <c r="N485" i="4"/>
  <c r="V485" i="4" s="1"/>
  <c r="AD485" i="4" s="1"/>
  <c r="M354" i="4"/>
  <c r="M9" i="4"/>
  <c r="M105" i="4"/>
  <c r="M61" i="4"/>
  <c r="L158" i="4"/>
  <c r="L162" i="4"/>
  <c r="L305" i="4"/>
  <c r="N311" i="4"/>
  <c r="V311" i="4" s="1"/>
  <c r="AD311" i="4" s="1"/>
  <c r="N329" i="4"/>
  <c r="V329" i="4" s="1"/>
  <c r="AD329" i="4" s="1"/>
  <c r="N271" i="4"/>
  <c r="V271" i="4" s="1"/>
  <c r="AD271" i="4" s="1"/>
  <c r="V473" i="4"/>
  <c r="AD473" i="4" s="1"/>
  <c r="X422" i="4"/>
  <c r="T422" i="4"/>
  <c r="N15" i="4"/>
  <c r="V15" i="4" s="1"/>
  <c r="AD15" i="4" s="1"/>
  <c r="N263" i="4"/>
  <c r="V263" i="4" s="1"/>
  <c r="AD263" i="4" s="1"/>
  <c r="N41" i="4"/>
  <c r="V41" i="4" s="1"/>
  <c r="AD41" i="4" s="1"/>
  <c r="N309" i="4"/>
  <c r="V309" i="4" s="1"/>
  <c r="AD309" i="4" s="1"/>
  <c r="AB309" i="4"/>
  <c r="V301" i="4"/>
  <c r="AD301" i="4" s="1"/>
  <c r="X301" i="4"/>
  <c r="T169" i="4"/>
  <c r="AB169" i="4"/>
  <c r="N397" i="4"/>
  <c r="V397" i="4" s="1"/>
  <c r="AD397" i="4" s="1"/>
  <c r="N451" i="4"/>
  <c r="V451" i="4" s="1"/>
  <c r="AD451" i="4" s="1"/>
  <c r="N280" i="4"/>
  <c r="V280" i="4" s="1"/>
  <c r="AD280" i="4" s="1"/>
  <c r="AB446" i="4"/>
  <c r="T402" i="4"/>
  <c r="X402" i="4"/>
  <c r="N402" i="4"/>
  <c r="AB402" i="4"/>
  <c r="V402" i="4"/>
  <c r="AD402" i="4" s="1"/>
  <c r="V105" i="4"/>
  <c r="AD105" i="4" s="1"/>
  <c r="T105" i="4"/>
  <c r="X105" i="4"/>
  <c r="N89" i="4"/>
  <c r="V89" i="4" s="1"/>
  <c r="AD89" i="4" s="1"/>
  <c r="T395" i="4"/>
  <c r="V395" i="4"/>
  <c r="AD395" i="4" s="1"/>
  <c r="N133" i="4"/>
  <c r="V133" i="4" s="1"/>
  <c r="AD133" i="4" s="1"/>
  <c r="N455" i="4"/>
  <c r="V455" i="4" s="1"/>
  <c r="AD455" i="4" s="1"/>
  <c r="N181" i="4"/>
  <c r="V181" i="4" s="1"/>
  <c r="AD181" i="4" s="1"/>
  <c r="AB181" i="4"/>
  <c r="N231" i="4"/>
  <c r="V231" i="4" s="1"/>
  <c r="AD231" i="4" s="1"/>
  <c r="AB231" i="4"/>
  <c r="M391" i="4"/>
  <c r="M178" i="4"/>
  <c r="L89" i="4"/>
  <c r="T89" i="4" s="1"/>
  <c r="AB89" i="4" s="1"/>
  <c r="L280" i="4"/>
  <c r="M181" i="4"/>
  <c r="L451" i="4"/>
  <c r="L271" i="4"/>
  <c r="T271" i="4" s="1"/>
  <c r="AB271" i="4" s="1"/>
  <c r="M231" i="4"/>
  <c r="M89" i="4"/>
  <c r="M280" i="4"/>
  <c r="L70" i="4"/>
  <c r="T70" i="4" s="1"/>
  <c r="AB70" i="4" s="1"/>
  <c r="L487" i="4"/>
  <c r="L485" i="4"/>
  <c r="M451" i="4"/>
  <c r="L395" i="4"/>
  <c r="L397" i="4"/>
  <c r="M271" i="4"/>
  <c r="L473" i="4"/>
  <c r="L14" i="4"/>
  <c r="N391" i="4"/>
  <c r="N178" i="4"/>
  <c r="V178" i="4" s="1"/>
  <c r="AD178" i="4" s="1"/>
  <c r="M70" i="4"/>
  <c r="M487" i="4"/>
  <c r="M485" i="4"/>
  <c r="L141" i="4"/>
  <c r="M395" i="4"/>
  <c r="M158" i="4"/>
  <c r="M397" i="4"/>
  <c r="L466" i="4"/>
  <c r="L167" i="4"/>
  <c r="L311" i="4"/>
  <c r="L459" i="4"/>
  <c r="M473" i="4"/>
  <c r="M162" i="4"/>
  <c r="M14" i="4"/>
  <c r="M305" i="4"/>
  <c r="L455" i="4"/>
  <c r="L391" i="4"/>
  <c r="L178" i="4"/>
  <c r="N315" i="4"/>
  <c r="V315" i="4" s="1"/>
  <c r="AD315" i="4" s="1"/>
  <c r="AB395" i="4"/>
  <c r="AB208" i="4"/>
  <c r="N5" i="4"/>
  <c r="V5" i="4" s="1"/>
  <c r="AD5" i="4" s="1"/>
  <c r="AB105" i="4"/>
  <c r="N199" i="4"/>
  <c r="V199" i="4" s="1"/>
  <c r="AD199" i="4" s="1"/>
  <c r="N16" i="4"/>
  <c r="V16" i="4" s="1"/>
  <c r="AD16" i="4" s="1"/>
  <c r="AB352" i="4"/>
  <c r="N352" i="4"/>
  <c r="V352" i="4" s="1"/>
  <c r="AD352" i="4" s="1"/>
  <c r="N337" i="4"/>
  <c r="V337" i="4" s="1"/>
  <c r="AD337" i="4" s="1"/>
  <c r="N336" i="4"/>
  <c r="V336" i="4" s="1"/>
  <c r="AD336" i="4" s="1"/>
  <c r="AB336" i="4"/>
  <c r="N324" i="4"/>
  <c r="V324" i="4" s="1"/>
  <c r="AD324" i="4" s="1"/>
  <c r="AB324" i="4"/>
  <c r="N194" i="4"/>
  <c r="V194" i="4" s="1"/>
  <c r="AD194" i="4" s="1"/>
  <c r="N211" i="4"/>
  <c r="V211" i="4" s="1"/>
  <c r="AD211" i="4" s="1"/>
  <c r="N54" i="4"/>
  <c r="V54" i="4" s="1"/>
  <c r="AD54" i="4" s="1"/>
  <c r="N258" i="4"/>
  <c r="V258" i="4" s="1"/>
  <c r="AD258" i="4" s="1"/>
  <c r="N502" i="4"/>
  <c r="V502" i="4" s="1"/>
  <c r="AD502" i="4" s="1"/>
  <c r="AB502" i="4"/>
  <c r="N491" i="4"/>
  <c r="V491" i="4" s="1"/>
  <c r="AD491" i="4" s="1"/>
  <c r="N27" i="4"/>
  <c r="V27" i="4" s="1"/>
  <c r="AD27" i="4" s="1"/>
  <c r="N171" i="4"/>
  <c r="X171" i="4"/>
  <c r="AB171" i="4"/>
  <c r="T171" i="4"/>
  <c r="V171" i="4"/>
  <c r="AD171" i="4" s="1"/>
  <c r="N248" i="4"/>
  <c r="V248" i="4" s="1"/>
  <c r="AD248" i="4" s="1"/>
  <c r="AB248" i="4"/>
  <c r="N170" i="4"/>
  <c r="V170" i="4" s="1"/>
  <c r="AD170" i="4" s="1"/>
  <c r="N202" i="4"/>
  <c r="V202" i="4" s="1"/>
  <c r="AD202" i="4" s="1"/>
  <c r="N227" i="4"/>
  <c r="V227" i="4" s="1"/>
  <c r="AD227" i="4" s="1"/>
  <c r="N123" i="4"/>
  <c r="V123" i="4" s="1"/>
  <c r="AD123" i="4" s="1"/>
  <c r="AB123" i="4"/>
  <c r="N420" i="4"/>
  <c r="V420" i="4"/>
  <c r="AD420" i="4" s="1"/>
  <c r="X420" i="4"/>
  <c r="T420" i="4"/>
  <c r="AB420" i="4"/>
  <c r="N60" i="4"/>
  <c r="V60" i="4" s="1"/>
  <c r="AD60" i="4" s="1"/>
  <c r="N68" i="4"/>
  <c r="V68" i="4" s="1"/>
  <c r="AD68" i="4" s="1"/>
  <c r="N331" i="4"/>
  <c r="V331" i="4" s="1"/>
  <c r="AD331" i="4" s="1"/>
  <c r="AB331" i="4"/>
  <c r="N189" i="4"/>
  <c r="V189" i="4" s="1"/>
  <c r="AD189" i="4" s="1"/>
  <c r="AB189" i="4"/>
  <c r="N49" i="4"/>
  <c r="V49" i="4" s="1"/>
  <c r="AD49" i="4" s="1"/>
  <c r="AB49" i="4"/>
  <c r="N377" i="4"/>
  <c r="V377" i="4" s="1"/>
  <c r="AD377" i="4" s="1"/>
  <c r="N289" i="4"/>
  <c r="AB289" i="4"/>
  <c r="V289" i="4"/>
  <c r="AD289" i="4" s="1"/>
  <c r="X289" i="4"/>
  <c r="T289" i="4"/>
  <c r="N26" i="4"/>
  <c r="V26" i="4" s="1"/>
  <c r="AD26" i="4" s="1"/>
  <c r="AB26" i="4"/>
  <c r="N233" i="4"/>
  <c r="V233" i="4" s="1"/>
  <c r="AD233" i="4" s="1"/>
  <c r="AB233" i="4"/>
  <c r="N65" i="4"/>
  <c r="V65" i="4" s="1"/>
  <c r="AD65" i="4" s="1"/>
  <c r="AB65" i="4"/>
  <c r="T2" i="4"/>
  <c r="N2" i="4"/>
  <c r="X2" i="4"/>
  <c r="AB2" i="4"/>
  <c r="V2" i="4"/>
  <c r="AD2" i="4" s="1"/>
  <c r="N317" i="4"/>
  <c r="V317" i="4" s="1"/>
  <c r="AD317" i="4" s="1"/>
  <c r="N48" i="4"/>
  <c r="V48" i="4" s="1"/>
  <c r="AD48" i="4" s="1"/>
  <c r="N501" i="4"/>
  <c r="V501" i="4" s="1"/>
  <c r="AD501" i="4" s="1"/>
  <c r="N52" i="4"/>
  <c r="V52" i="4" s="1"/>
  <c r="AD52" i="4" s="1"/>
  <c r="AB143" i="4"/>
  <c r="N435" i="4"/>
  <c r="V435" i="4" s="1"/>
  <c r="AD435" i="4" s="1"/>
  <c r="N471" i="4"/>
  <c r="V471" i="4" s="1"/>
  <c r="AD471" i="4" s="1"/>
  <c r="AB137" i="4"/>
  <c r="X137" i="4"/>
  <c r="T137" i="4"/>
  <c r="N137" i="4"/>
  <c r="V137" i="4"/>
  <c r="AD137" i="4" s="1"/>
  <c r="N298" i="4"/>
  <c r="V298" i="4" s="1"/>
  <c r="AD298" i="4" s="1"/>
  <c r="AB298" i="4"/>
  <c r="N146" i="4"/>
  <c r="V146" i="4" s="1"/>
  <c r="AD146" i="4" s="1"/>
  <c r="N423" i="4"/>
  <c r="T423" i="4"/>
  <c r="X423" i="4"/>
  <c r="X17" i="4"/>
  <c r="AB17" i="4"/>
  <c r="V17" i="4"/>
  <c r="AD17" i="4" s="1"/>
  <c r="N17" i="4"/>
  <c r="T17" i="4"/>
  <c r="N216" i="4"/>
  <c r="V216" i="4" s="1"/>
  <c r="AD216" i="4" s="1"/>
  <c r="AB235" i="4"/>
  <c r="N235" i="4"/>
  <c r="V235" i="4" s="1"/>
  <c r="AD235" i="4" s="1"/>
  <c r="N55" i="4"/>
  <c r="V55" i="4" s="1"/>
  <c r="AD55" i="4" s="1"/>
  <c r="M17" i="4"/>
  <c r="L2" i="4"/>
  <c r="L216" i="4"/>
  <c r="M156" i="4"/>
  <c r="M164" i="4"/>
  <c r="M55" i="4"/>
  <c r="N151" i="4"/>
  <c r="V151" i="4" s="1"/>
  <c r="AD151" i="4" s="1"/>
  <c r="N44" i="4"/>
  <c r="V44" i="4" s="1"/>
  <c r="AD44" i="4" s="1"/>
  <c r="N145" i="4"/>
  <c r="V145" i="4" s="1"/>
  <c r="AD145" i="4" s="1"/>
  <c r="N482" i="4"/>
  <c r="V482" i="4" s="1"/>
  <c r="AD482" i="4" s="1"/>
  <c r="N9" i="4"/>
  <c r="V9" i="4" s="1"/>
  <c r="AD9" i="4" s="1"/>
  <c r="N169" i="4"/>
  <c r="X169" i="4"/>
  <c r="AB191" i="4"/>
  <c r="N191" i="4"/>
  <c r="V191" i="4" s="1"/>
  <c r="AD191" i="4" s="1"/>
  <c r="N51" i="4"/>
  <c r="V51" i="4" s="1"/>
  <c r="AD51" i="4" s="1"/>
  <c r="AB51" i="4"/>
  <c r="N354" i="4"/>
  <c r="V354" i="4" s="1"/>
  <c r="AD354" i="4" s="1"/>
  <c r="N466" i="4"/>
  <c r="V466" i="4" s="1"/>
  <c r="AD466" i="4" s="1"/>
  <c r="N164" i="4"/>
  <c r="V164" i="4" s="1"/>
  <c r="AD164" i="4" s="1"/>
  <c r="AB484" i="4"/>
  <c r="N484" i="4"/>
  <c r="V484" i="4" s="1"/>
  <c r="AD484" i="4" s="1"/>
  <c r="N433" i="4"/>
  <c r="V433" i="4"/>
  <c r="AD433" i="4" s="1"/>
  <c r="X433" i="4"/>
  <c r="T433" i="4"/>
  <c r="AB433" i="4"/>
  <c r="N56" i="4"/>
  <c r="V56" i="4" s="1"/>
  <c r="AD56" i="4" s="1"/>
  <c r="M235" i="4"/>
  <c r="M484" i="4"/>
  <c r="L156" i="4"/>
  <c r="L164" i="4"/>
  <c r="L55" i="4"/>
  <c r="N156" i="4"/>
  <c r="M2" i="4"/>
  <c r="M216" i="4"/>
  <c r="L56" i="4"/>
  <c r="L151" i="4"/>
  <c r="L37" i="4"/>
  <c r="N341" i="4"/>
  <c r="V341" i="4" s="1"/>
  <c r="AD341" i="4" s="1"/>
  <c r="V156" i="4"/>
  <c r="AD156" i="4" s="1"/>
  <c r="N244" i="4"/>
  <c r="V244" i="4" s="1"/>
  <c r="AD244" i="4" s="1"/>
  <c r="N427" i="4"/>
  <c r="V427" i="4" s="1"/>
  <c r="AD427" i="4" s="1"/>
  <c r="N268" i="4"/>
  <c r="V268" i="4" s="1"/>
  <c r="AD268" i="4" s="1"/>
  <c r="N425" i="4"/>
  <c r="V425" i="4" s="1"/>
  <c r="AD425" i="4" s="1"/>
  <c r="AB425" i="4"/>
  <c r="N135" i="4"/>
  <c r="V135" i="4"/>
  <c r="AD135" i="4" s="1"/>
  <c r="X135" i="4"/>
  <c r="AB135" i="4"/>
  <c r="T135" i="4"/>
  <c r="AB138" i="4"/>
  <c r="N138" i="4"/>
  <c r="V138" i="4"/>
  <c r="AD138" i="4" s="1"/>
  <c r="X138" i="4"/>
  <c r="T138" i="4"/>
  <c r="N159" i="4"/>
  <c r="N422" i="4"/>
  <c r="V422" i="4"/>
  <c r="AD422" i="4" s="1"/>
  <c r="N80" i="4"/>
  <c r="V80" i="4" s="1"/>
  <c r="AD80" i="4" s="1"/>
  <c r="N456" i="4"/>
  <c r="V456" i="4" s="1"/>
  <c r="AD456" i="4" s="1"/>
  <c r="N197" i="4"/>
  <c r="V197" i="4" s="1"/>
  <c r="AD197" i="4" s="1"/>
  <c r="N149" i="4"/>
  <c r="V149" i="4"/>
  <c r="AD149" i="4" s="1"/>
  <c r="X149" i="4"/>
  <c r="AB149" i="4"/>
  <c r="T149" i="4"/>
  <c r="M218" i="4"/>
  <c r="L218" i="4"/>
  <c r="Z218" i="4"/>
  <c r="V159" i="4" l="1"/>
  <c r="AD159" i="4" s="1"/>
  <c r="T311" i="4"/>
  <c r="AB311" i="4" s="1"/>
  <c r="T158" i="4"/>
  <c r="AB158" i="4" s="1"/>
  <c r="T228" i="4"/>
  <c r="AB228" i="4" s="1"/>
  <c r="T251" i="4"/>
  <c r="AB251" i="4" s="1"/>
  <c r="T368" i="4"/>
  <c r="AB368" i="4" s="1"/>
  <c r="T471" i="4"/>
  <c r="AB471" i="4" s="1"/>
  <c r="T178" i="4"/>
  <c r="AB178" i="4" s="1"/>
  <c r="T128" i="4"/>
  <c r="AB128" i="4" s="1"/>
  <c r="T296" i="4"/>
  <c r="AB296" i="4" s="1"/>
  <c r="T100" i="4"/>
  <c r="AB100" i="4" s="1"/>
  <c r="T160" i="4"/>
  <c r="AB160" i="4" s="1"/>
  <c r="T287" i="4"/>
  <c r="AB287" i="4" s="1"/>
  <c r="T71" i="4"/>
  <c r="AB71" i="4" s="1"/>
  <c r="T342" i="4"/>
  <c r="AB342" i="4" s="1"/>
  <c r="T297" i="4"/>
  <c r="AB297" i="4" s="1"/>
  <c r="T361" i="4"/>
  <c r="AB361" i="4" s="1"/>
  <c r="T409" i="4"/>
  <c r="AB409" i="4" s="1"/>
  <c r="T279" i="4"/>
  <c r="AB279" i="4" s="1"/>
  <c r="T377" i="4"/>
  <c r="AB377" i="4" s="1"/>
  <c r="T332" i="4"/>
  <c r="AB332" i="4" s="1"/>
  <c r="T194" i="4"/>
  <c r="AB194" i="4" s="1"/>
  <c r="T247" i="4"/>
  <c r="AB247" i="4" s="1"/>
  <c r="T37" i="4"/>
  <c r="AB37" i="4" s="1"/>
  <c r="T167" i="4"/>
  <c r="AB167" i="4" s="1"/>
  <c r="T451" i="4"/>
  <c r="AB451" i="4" s="1"/>
  <c r="T69" i="4"/>
  <c r="AB69" i="4" s="1"/>
  <c r="T326" i="4"/>
  <c r="AB326" i="4" s="1"/>
  <c r="T204" i="4"/>
  <c r="AB204" i="4" s="1"/>
  <c r="T392" i="4"/>
  <c r="AB392" i="4" s="1"/>
  <c r="T20" i="4"/>
  <c r="AB20" i="4" s="1"/>
  <c r="T190" i="4"/>
  <c r="AB190" i="4" s="1"/>
  <c r="T269" i="4"/>
  <c r="AB269" i="4" s="1"/>
  <c r="T490" i="4"/>
  <c r="AB490" i="4" s="1"/>
  <c r="T317" i="4"/>
  <c r="AB317" i="4" s="1"/>
  <c r="T164" i="4"/>
  <c r="AB164" i="4" s="1"/>
  <c r="T216" i="4"/>
  <c r="AB216" i="4" s="1"/>
  <c r="T272" i="4"/>
  <c r="AB272" i="4" s="1"/>
  <c r="T174" i="4"/>
  <c r="AB174" i="4" s="1"/>
  <c r="T340" i="4"/>
  <c r="AB340" i="4" s="1"/>
  <c r="T18" i="4"/>
  <c r="AB18" i="4" s="1"/>
  <c r="T347" i="4"/>
  <c r="AB347" i="4" s="1"/>
  <c r="T93" i="4"/>
  <c r="AB93" i="4" s="1"/>
  <c r="T227" i="4"/>
  <c r="AB227" i="4" s="1"/>
  <c r="T410" i="4"/>
  <c r="AB410" i="4" s="1"/>
  <c r="T83" i="4"/>
  <c r="AB83" i="4" s="1"/>
  <c r="T202" i="4"/>
  <c r="AB202" i="4" s="1"/>
  <c r="T52" i="4"/>
  <c r="AB52" i="4" s="1"/>
  <c r="T414" i="4"/>
  <c r="AB414" i="4" s="1"/>
  <c r="T27" i="4"/>
  <c r="AB27" i="4" s="1"/>
  <c r="T66" i="4"/>
  <c r="AB66" i="4" s="1"/>
  <c r="T77" i="4"/>
  <c r="AB77" i="4" s="1"/>
  <c r="T491" i="4"/>
  <c r="AB491" i="4" s="1"/>
  <c r="T461" i="4"/>
  <c r="AB461" i="4" s="1"/>
  <c r="T50" i="4"/>
  <c r="AB50" i="4" s="1"/>
  <c r="T33" i="4"/>
  <c r="AB33" i="4" s="1"/>
  <c r="T48" i="4"/>
  <c r="AB48" i="4" s="1"/>
  <c r="T32" i="4"/>
  <c r="AB32" i="4" s="1"/>
  <c r="T104" i="4"/>
  <c r="AB104" i="4" s="1"/>
  <c r="T159" i="4"/>
  <c r="AB159" i="4" s="1"/>
  <c r="T151" i="4"/>
  <c r="AB151" i="4" s="1"/>
  <c r="T455" i="4"/>
  <c r="AB455" i="4" s="1"/>
  <c r="T466" i="4"/>
  <c r="AB466" i="4" s="1"/>
  <c r="T141" i="4"/>
  <c r="AB141" i="4" s="1"/>
  <c r="T485" i="4"/>
  <c r="AB485" i="4" s="1"/>
  <c r="T305" i="4"/>
  <c r="AB305" i="4" s="1"/>
  <c r="T313" i="4"/>
  <c r="AB313" i="4" s="1"/>
  <c r="T31" i="4"/>
  <c r="AB31" i="4" s="1"/>
  <c r="T40" i="4"/>
  <c r="AB40" i="4" s="1"/>
  <c r="T213" i="4"/>
  <c r="AB213" i="4" s="1"/>
  <c r="T180" i="4"/>
  <c r="AB180" i="4" s="1"/>
  <c r="T492" i="4"/>
  <c r="AB492" i="4" s="1"/>
  <c r="T116" i="4"/>
  <c r="AB116" i="4" s="1"/>
  <c r="T486" i="4"/>
  <c r="AB486" i="4" s="1"/>
  <c r="T503" i="4"/>
  <c r="AB503" i="4" s="1"/>
  <c r="T417" i="4"/>
  <c r="AB417" i="4" s="1"/>
  <c r="T481" i="4"/>
  <c r="AB481" i="4" s="1"/>
  <c r="T427" i="4"/>
  <c r="AB427" i="4" s="1"/>
  <c r="T327" i="4"/>
  <c r="AB327" i="4" s="1"/>
  <c r="T300" i="4"/>
  <c r="AB300" i="4" s="1"/>
  <c r="T358" i="4"/>
  <c r="AB358" i="4" s="1"/>
  <c r="T146" i="4"/>
  <c r="AB146" i="4" s="1"/>
  <c r="T386" i="4"/>
  <c r="AB386" i="4" s="1"/>
  <c r="T68" i="4"/>
  <c r="AB68" i="4" s="1"/>
  <c r="T323" i="4"/>
  <c r="AB323" i="4" s="1"/>
  <c r="T412" i="4"/>
  <c r="AB412" i="4" s="1"/>
  <c r="T101" i="4"/>
  <c r="AB101" i="4" s="1"/>
  <c r="T161" i="4"/>
  <c r="AB161" i="4" s="1"/>
  <c r="T398" i="4"/>
  <c r="AB398" i="4" s="1"/>
  <c r="T222" i="4"/>
  <c r="AB222" i="4" s="1"/>
  <c r="T211" i="4"/>
  <c r="AB211" i="4" s="1"/>
  <c r="T14" i="4"/>
  <c r="AB14" i="4" s="1"/>
  <c r="T439" i="4"/>
  <c r="AB439" i="4" s="1"/>
  <c r="T118" i="4"/>
  <c r="AB118" i="4" s="1"/>
  <c r="T418" i="4"/>
  <c r="AB418" i="4" s="1"/>
  <c r="T318" i="4"/>
  <c r="AB318" i="4" s="1"/>
  <c r="T229" i="4"/>
  <c r="AB229" i="4" s="1"/>
  <c r="T383" i="4"/>
  <c r="AB383" i="4" s="1"/>
  <c r="T371" i="4"/>
  <c r="AB371" i="4" s="1"/>
  <c r="T290" i="4"/>
  <c r="AB290" i="4" s="1"/>
  <c r="T258" i="4"/>
  <c r="AB258" i="4" s="1"/>
  <c r="T483" i="4"/>
  <c r="AB483" i="4" s="1"/>
  <c r="T218" i="4"/>
  <c r="AB218" i="4" s="1"/>
  <c r="T56" i="4"/>
  <c r="AB56" i="4" s="1"/>
  <c r="T55" i="4"/>
  <c r="AB55" i="4" s="1"/>
  <c r="T459" i="4"/>
  <c r="AB459" i="4" s="1"/>
  <c r="T397" i="4"/>
  <c r="AB397" i="4" s="1"/>
  <c r="T487" i="4"/>
  <c r="AB487" i="4" s="1"/>
  <c r="T280" i="4"/>
  <c r="AB280" i="4" s="1"/>
  <c r="T162" i="4"/>
  <c r="AB162" i="4" s="1"/>
  <c r="T328" i="4"/>
  <c r="AB328" i="4" s="1"/>
  <c r="T488" i="4"/>
  <c r="AB488" i="4" s="1"/>
  <c r="T384" i="4"/>
  <c r="AB384" i="4" s="1"/>
  <c r="T215" i="4"/>
  <c r="AB215" i="4" s="1"/>
  <c r="T142" i="4"/>
  <c r="AB142" i="4" s="1"/>
  <c r="T429" i="4"/>
  <c r="AB429" i="4" s="1"/>
  <c r="T329" i="4"/>
  <c r="AB329" i="4" s="1"/>
  <c r="T303" i="4"/>
  <c r="AB303" i="4" s="1"/>
  <c r="T504" i="4"/>
  <c r="AB504" i="4" s="1"/>
  <c r="T263" i="4"/>
  <c r="AB263" i="4" s="1"/>
  <c r="T3" i="4"/>
  <c r="AB3" i="4" s="1"/>
  <c r="T210" i="4"/>
  <c r="AB210" i="4" s="1"/>
  <c r="T73" i="4"/>
  <c r="AB73" i="4" s="1"/>
  <c r="T482" i="4"/>
  <c r="AB482" i="4" s="1"/>
  <c r="T373" i="4"/>
  <c r="AB373" i="4" s="1"/>
  <c r="T367" i="4"/>
  <c r="AB367" i="4" s="1"/>
  <c r="T172" i="4"/>
  <c r="AB172" i="4" s="1"/>
  <c r="T60" i="4"/>
  <c r="AB60" i="4" s="1"/>
  <c r="T133" i="4"/>
  <c r="AB133" i="4" s="1"/>
  <c r="T310" i="4"/>
  <c r="AB310" i="4" s="1"/>
  <c r="T192" i="4"/>
  <c r="AB192" i="4" s="1"/>
  <c r="T321" i="4"/>
  <c r="AB321" i="4" s="1"/>
  <c r="T359" i="4"/>
  <c r="AB359" i="4" s="1"/>
  <c r="T337" i="4"/>
  <c r="AB337" i="4" s="1"/>
  <c r="I4" i="4"/>
  <c r="J4" i="4" s="1"/>
  <c r="Y4" i="4" l="1"/>
  <c r="Z4" i="4" s="1"/>
  <c r="W4" i="4"/>
  <c r="U4" i="4"/>
  <c r="AC4" i="4"/>
  <c r="AA4" i="4"/>
  <c r="S4" i="4"/>
  <c r="Q4" i="4"/>
  <c r="R4" i="4" s="1"/>
  <c r="O4" i="4"/>
  <c r="K4" i="4"/>
  <c r="L4" i="4" s="1"/>
  <c r="T4" i="4" s="1"/>
  <c r="AU20" i="4"/>
  <c r="AU62" i="4"/>
  <c r="AU112" i="4"/>
  <c r="AU194" i="4"/>
  <c r="AU31" i="4"/>
  <c r="AU82" i="4"/>
  <c r="AU506" i="4"/>
  <c r="AU21" i="4"/>
  <c r="AU15" i="4"/>
  <c r="AU30" i="4"/>
  <c r="AU192" i="4"/>
  <c r="AU123" i="4"/>
  <c r="AU64" i="4"/>
  <c r="AU60" i="4"/>
  <c r="AU191" i="4"/>
  <c r="AU393" i="4"/>
  <c r="AU16" i="4"/>
  <c r="AU427" i="4"/>
  <c r="AU19" i="4"/>
  <c r="AU321" i="4"/>
  <c r="AU236" i="4"/>
  <c r="AU233" i="4"/>
  <c r="AU3" i="4"/>
  <c r="AU4" i="4"/>
  <c r="AU6" i="4"/>
  <c r="AU181" i="4"/>
  <c r="AU11" i="4"/>
  <c r="AU17" i="4"/>
  <c r="AU183" i="4"/>
  <c r="P4" i="4" l="1"/>
  <c r="X4" i="4" s="1"/>
  <c r="N4" i="4"/>
  <c r="V4" i="4" s="1"/>
  <c r="AD4" i="4" s="1"/>
  <c r="M4" i="4"/>
  <c r="F8" i="5"/>
  <c r="F7" i="5"/>
  <c r="F9" i="5" l="1"/>
  <c r="F10" i="5" s="1"/>
  <c r="F11" i="5" s="1"/>
  <c r="H506" i="21" l="1"/>
  <c r="H422" i="21"/>
  <c r="H324" i="21"/>
  <c r="H322" i="21"/>
  <c r="H321" i="21"/>
  <c r="H384" i="21"/>
  <c r="H239" i="21"/>
  <c r="H186" i="21"/>
  <c r="H503" i="21"/>
  <c r="H323" i="21"/>
  <c r="H490" i="21"/>
  <c r="H501" i="21"/>
  <c r="H130" i="21"/>
  <c r="H107" i="21"/>
  <c r="H319" i="4"/>
  <c r="H230" i="4"/>
  <c r="H18" i="4"/>
  <c r="H90" i="4"/>
  <c r="H229" i="4"/>
  <c r="H228" i="4"/>
  <c r="H379" i="4"/>
  <c r="H5" i="4"/>
  <c r="H7" i="4"/>
  <c r="H268" i="4"/>
  <c r="H231" i="4"/>
  <c r="H133" i="4"/>
  <c r="H398" i="4"/>
  <c r="H2" i="4"/>
  <c r="AB4" i="4"/>
  <c r="F12" i="5"/>
  <c r="H173" i="4" s="1"/>
  <c r="H166" i="4" l="1"/>
  <c r="H184" i="4"/>
  <c r="H320" i="4"/>
  <c r="H430" i="4"/>
  <c r="H121" i="4"/>
  <c r="H87" i="4"/>
  <c r="H397" i="4"/>
  <c r="H68" i="4"/>
  <c r="H203" i="4"/>
  <c r="H151" i="4"/>
  <c r="H359" i="4"/>
  <c r="H188" i="4"/>
  <c r="H384" i="4"/>
  <c r="H506" i="4"/>
  <c r="H394" i="4"/>
  <c r="H274" i="4"/>
  <c r="H323" i="4"/>
  <c r="H187" i="4"/>
  <c r="H241" i="4"/>
  <c r="H12" i="4"/>
  <c r="H85" i="4"/>
  <c r="H304" i="4"/>
  <c r="H14" i="4"/>
  <c r="H409" i="4"/>
  <c r="H67" i="4"/>
  <c r="H276" i="4"/>
  <c r="H143" i="4"/>
  <c r="H364" i="4"/>
  <c r="H16" i="4"/>
  <c r="H393" i="4"/>
  <c r="H17" i="4"/>
  <c r="H191" i="4"/>
  <c r="H20" i="4"/>
  <c r="H185" i="4"/>
  <c r="H200" i="4"/>
  <c r="H297" i="4"/>
  <c r="H325" i="4"/>
  <c r="H28" i="4"/>
  <c r="H432" i="4"/>
  <c r="H165" i="4"/>
  <c r="H83" i="4"/>
  <c r="H254" i="4"/>
  <c r="H210" i="4"/>
  <c r="H266" i="4"/>
  <c r="H369" i="4"/>
  <c r="H372" i="4"/>
  <c r="H301" i="4"/>
  <c r="H277" i="4"/>
  <c r="H474" i="4"/>
  <c r="H411" i="4"/>
  <c r="H279" i="4"/>
  <c r="H476" i="4"/>
  <c r="H43" i="4"/>
  <c r="H502" i="4"/>
  <c r="H503" i="4"/>
  <c r="H424" i="4"/>
  <c r="H95" i="4"/>
  <c r="H23" i="4"/>
  <c r="H49" i="4"/>
  <c r="H27" i="4"/>
  <c r="H176" i="4"/>
  <c r="H453" i="4"/>
  <c r="H385" i="4"/>
  <c r="H444" i="4"/>
  <c r="H417" i="4"/>
  <c r="H352" i="4"/>
  <c r="H61" i="4"/>
  <c r="H484" i="4"/>
  <c r="H353" i="4"/>
  <c r="H387" i="4"/>
  <c r="H497" i="4"/>
  <c r="H126" i="4"/>
  <c r="H162" i="4"/>
  <c r="H505" i="4"/>
  <c r="H233" i="4"/>
  <c r="H21" i="4"/>
  <c r="H56" i="4"/>
  <c r="H199" i="4"/>
  <c r="H54" i="4"/>
  <c r="H488" i="4"/>
  <c r="H237" i="4"/>
  <c r="H52" i="4"/>
  <c r="H355" i="4"/>
  <c r="H236" i="4"/>
  <c r="H112" i="4"/>
  <c r="H305" i="4"/>
  <c r="H32" i="4"/>
  <c r="H275" i="4"/>
  <c r="H246" i="4"/>
  <c r="H206" i="4"/>
  <c r="H118" i="4"/>
  <c r="H365" i="4"/>
  <c r="H123" i="4"/>
  <c r="H73" i="4"/>
  <c r="H116" i="4"/>
  <c r="H307" i="4"/>
  <c r="H383" i="4"/>
  <c r="H102" i="4"/>
  <c r="H65" i="4"/>
  <c r="H53" i="4"/>
  <c r="H183" i="4"/>
  <c r="H15" i="4"/>
  <c r="H86" i="4"/>
  <c r="H192" i="4"/>
  <c r="H303" i="4"/>
  <c r="H74" i="4"/>
  <c r="H202" i="4"/>
  <c r="H443" i="4"/>
  <c r="H136" i="4"/>
  <c r="H267" i="4"/>
  <c r="H346" i="4"/>
  <c r="H249" i="4"/>
  <c r="H140" i="4"/>
  <c r="H113" i="4"/>
  <c r="H260" i="4"/>
  <c r="H190" i="4"/>
  <c r="H331" i="4"/>
  <c r="H215" i="4"/>
  <c r="H429" i="4"/>
  <c r="H399" i="4"/>
  <c r="H312" i="4"/>
  <c r="H446" i="4"/>
  <c r="H175" i="4"/>
  <c r="H223" i="4"/>
  <c r="H145" i="4"/>
  <c r="H44" i="4"/>
  <c r="H470" i="4"/>
  <c r="H25" i="4"/>
  <c r="H135" i="4"/>
  <c r="H292" i="4"/>
  <c r="H75" i="4"/>
  <c r="H318" i="4"/>
  <c r="H100" i="4"/>
  <c r="H57" i="4"/>
  <c r="H452" i="4"/>
  <c r="H368" i="4"/>
  <c r="H480" i="4"/>
  <c r="H212" i="4"/>
  <c r="H375" i="4"/>
  <c r="H171" i="4"/>
  <c r="H238" i="4"/>
  <c r="H124" i="4"/>
  <c r="H481" i="4"/>
  <c r="H45" i="4"/>
  <c r="H350" i="4"/>
  <c r="H244" i="4"/>
  <c r="H427" i="4"/>
  <c r="H194" i="4"/>
  <c r="H81" i="4"/>
  <c r="H322" i="4"/>
  <c r="H84" i="4"/>
  <c r="H33" i="4"/>
  <c r="H26" i="4"/>
  <c r="H395" i="4"/>
  <c r="H64" i="4"/>
  <c r="H475" i="4"/>
  <c r="H197" i="4"/>
  <c r="H71" i="4"/>
  <c r="H103" i="4"/>
  <c r="H296" i="4"/>
  <c r="H93" i="4"/>
  <c r="H286" i="4"/>
  <c r="H371" i="4"/>
  <c r="H62" i="4"/>
  <c r="H198" i="4"/>
  <c r="H201" i="4"/>
  <c r="H146" i="4"/>
  <c r="H367" i="4"/>
  <c r="H164" i="4"/>
  <c r="H156" i="4"/>
  <c r="H451" i="4"/>
  <c r="H4" i="4"/>
  <c r="H82" i="4"/>
  <c r="H3" i="4"/>
  <c r="H193" i="4"/>
  <c r="H72" i="4"/>
  <c r="H63" i="4"/>
  <c r="H408" i="4"/>
  <c r="H264" i="4"/>
  <c r="H109" i="4"/>
  <c r="H259" i="4"/>
  <c r="H293" i="4"/>
  <c r="H263" i="4"/>
  <c r="H485" i="4"/>
  <c r="H180" i="4"/>
  <c r="H290" i="4"/>
  <c r="H235" i="4"/>
  <c r="H232" i="4"/>
  <c r="H466" i="4"/>
  <c r="H363" i="4"/>
  <c r="H421" i="4"/>
  <c r="H333" i="4"/>
  <c r="H390" i="4"/>
  <c r="H209" i="4"/>
  <c r="H459" i="4"/>
  <c r="H491" i="4"/>
  <c r="H40" i="4"/>
  <c r="H438" i="4"/>
  <c r="H250" i="4"/>
  <c r="H132" i="4"/>
  <c r="H47" i="4"/>
  <c r="H142" i="4"/>
  <c r="H76" i="4"/>
  <c r="H354" i="4"/>
  <c r="H310" i="4"/>
  <c r="H447" i="4"/>
  <c r="H287" i="4"/>
  <c r="H358" i="4"/>
  <c r="H351" i="4"/>
  <c r="H234" i="4"/>
  <c r="H122" i="4"/>
  <c r="H449" i="4"/>
  <c r="H98" i="4"/>
  <c r="H315" i="4"/>
  <c r="H240" i="4"/>
  <c r="H287" i="21"/>
  <c r="H231" i="21"/>
  <c r="H199" i="21"/>
  <c r="H82" i="21"/>
  <c r="H43" i="21"/>
  <c r="H57" i="21"/>
  <c r="H269" i="21"/>
  <c r="H314" i="21"/>
  <c r="H113" i="21"/>
  <c r="H86" i="21"/>
  <c r="H264" i="21"/>
  <c r="H275" i="21"/>
  <c r="H431" i="21"/>
  <c r="H388" i="21"/>
  <c r="H476" i="21"/>
  <c r="H358" i="21"/>
  <c r="H74" i="21"/>
  <c r="H28" i="21"/>
  <c r="H377" i="21"/>
  <c r="H201" i="21"/>
  <c r="H23" i="21"/>
  <c r="H37" i="21"/>
  <c r="H5" i="21"/>
  <c r="H45" i="21"/>
  <c r="H203" i="21"/>
  <c r="H24" i="21"/>
  <c r="H15" i="21"/>
  <c r="H370" i="21"/>
  <c r="H174" i="21"/>
  <c r="H156" i="21"/>
  <c r="H172" i="21"/>
  <c r="H312" i="21"/>
  <c r="H132" i="21"/>
  <c r="H61" i="21"/>
  <c r="H194" i="21"/>
  <c r="H120" i="21"/>
  <c r="H75" i="21"/>
  <c r="H416" i="21"/>
  <c r="H151" i="21"/>
  <c r="H331" i="21"/>
  <c r="H150" i="21"/>
  <c r="H220" i="21"/>
  <c r="H456" i="21"/>
  <c r="H214" i="21"/>
  <c r="H270" i="21"/>
  <c r="H165" i="21"/>
  <c r="H243" i="21"/>
  <c r="H191" i="21"/>
  <c r="H479" i="21"/>
  <c r="H391" i="21"/>
  <c r="H9" i="21"/>
  <c r="H434" i="21"/>
  <c r="H499" i="21"/>
  <c r="H280" i="21"/>
  <c r="H217" i="21"/>
  <c r="H393" i="21"/>
  <c r="H230" i="21"/>
  <c r="H60" i="21"/>
  <c r="H72" i="21"/>
  <c r="H31" i="21"/>
  <c r="H84" i="21"/>
  <c r="H116" i="21"/>
  <c r="H139" i="21"/>
  <c r="H126" i="21"/>
  <c r="H133" i="21"/>
  <c r="H70" i="21"/>
  <c r="H87" i="21"/>
  <c r="H496" i="21"/>
  <c r="H498" i="21"/>
  <c r="H350" i="21"/>
  <c r="H92" i="21"/>
  <c r="H115" i="21"/>
  <c r="H95" i="21"/>
  <c r="H303" i="21"/>
  <c r="H424" i="21"/>
  <c r="H240" i="21"/>
  <c r="H361" i="21"/>
  <c r="H284" i="21"/>
  <c r="H493" i="21"/>
  <c r="H160" i="21"/>
  <c r="H417" i="21"/>
  <c r="H373" i="21"/>
  <c r="H41" i="21"/>
  <c r="H170" i="21"/>
  <c r="H463" i="21"/>
  <c r="H444" i="21"/>
  <c r="H502" i="21"/>
  <c r="H485" i="21"/>
  <c r="H81" i="21"/>
  <c r="H98" i="21"/>
  <c r="H175" i="21"/>
  <c r="H237" i="21"/>
  <c r="H131" i="21"/>
  <c r="H353" i="21"/>
  <c r="H389" i="21"/>
  <c r="H261" i="21"/>
  <c r="H55" i="21"/>
  <c r="H454" i="21"/>
  <c r="H277" i="21"/>
  <c r="H274" i="21"/>
  <c r="H483" i="21"/>
  <c r="H173" i="21"/>
  <c r="H166" i="21"/>
  <c r="H341" i="21"/>
  <c r="H149" i="21"/>
  <c r="H369" i="21"/>
  <c r="H6" i="21"/>
  <c r="H124" i="21"/>
  <c r="H368" i="21"/>
  <c r="H58" i="21"/>
  <c r="H205" i="21"/>
  <c r="H134" i="21"/>
  <c r="H248" i="21"/>
  <c r="H49" i="21"/>
  <c r="H8" i="21"/>
  <c r="H425" i="21"/>
  <c r="H372" i="21"/>
  <c r="H283" i="21"/>
  <c r="H497" i="21"/>
  <c r="H101" i="4"/>
  <c r="H50" i="4"/>
  <c r="H144" i="4"/>
  <c r="H414" i="4"/>
  <c r="H391" i="4"/>
  <c r="H337" i="4"/>
  <c r="H161" i="4"/>
  <c r="H501" i="4"/>
  <c r="H403" i="4"/>
  <c r="H299" i="4"/>
  <c r="H313" i="4"/>
  <c r="H455" i="4"/>
  <c r="H436" i="4"/>
  <c r="H221" i="4"/>
  <c r="H458" i="4"/>
  <c r="H105" i="4"/>
  <c r="H330" i="4"/>
  <c r="H253" i="4"/>
  <c r="H189" i="4"/>
  <c r="H252" i="4"/>
  <c r="H327" i="4"/>
  <c r="H227" i="4"/>
  <c r="H148" i="4"/>
  <c r="H110" i="4"/>
  <c r="H439" i="4"/>
  <c r="H422" i="4"/>
  <c r="H482" i="4"/>
  <c r="H127" i="4"/>
  <c r="H314" i="4"/>
  <c r="H487" i="4"/>
  <c r="H42" i="4"/>
  <c r="H178" i="4"/>
  <c r="H174" i="4"/>
  <c r="H311" i="4"/>
  <c r="H172" i="4"/>
  <c r="H419" i="4"/>
  <c r="H213" i="4"/>
  <c r="H177" i="4"/>
  <c r="H309" i="4"/>
  <c r="H386" i="4"/>
  <c r="H273" i="4"/>
  <c r="H99" i="4"/>
  <c r="H70" i="4"/>
  <c r="H343" i="4"/>
  <c r="H478" i="21"/>
  <c r="H265" i="21"/>
  <c r="H3" i="21"/>
  <c r="H26" i="21"/>
  <c r="H226" i="21"/>
  <c r="H69" i="21"/>
  <c r="H396" i="21"/>
  <c r="H225" i="21"/>
  <c r="H204" i="21"/>
  <c r="H104" i="21"/>
  <c r="H402" i="21"/>
  <c r="H340" i="21"/>
  <c r="H437" i="21"/>
  <c r="H182" i="21"/>
  <c r="H268" i="21"/>
  <c r="H263" i="21"/>
  <c r="H180" i="21"/>
  <c r="H319" i="21"/>
  <c r="H259" i="21"/>
  <c r="H155" i="21"/>
  <c r="H32" i="21"/>
  <c r="H421" i="21"/>
  <c r="H379" i="21"/>
  <c r="H48" i="21"/>
  <c r="H17" i="21"/>
  <c r="H206" i="21"/>
  <c r="H85" i="21"/>
  <c r="H197" i="21"/>
  <c r="H44" i="21"/>
  <c r="H50" i="21"/>
  <c r="H336" i="21"/>
  <c r="H176" i="21"/>
  <c r="H169" i="21"/>
  <c r="H238" i="21"/>
  <c r="H245" i="21"/>
  <c r="H168" i="21"/>
  <c r="H352" i="21"/>
  <c r="H252" i="21"/>
  <c r="H20" i="21"/>
  <c r="H192" i="21"/>
  <c r="H400" i="21"/>
  <c r="H73" i="21"/>
  <c r="H210" i="21"/>
  <c r="H407" i="21"/>
  <c r="H295" i="21"/>
  <c r="H122" i="21"/>
  <c r="H77" i="21"/>
  <c r="H423" i="21"/>
  <c r="H291" i="21"/>
  <c r="H162" i="21"/>
  <c r="H439" i="21"/>
  <c r="H426" i="21"/>
  <c r="H108" i="21"/>
  <c r="H486" i="21"/>
  <c r="H415" i="21"/>
  <c r="H420" i="21"/>
  <c r="H36" i="21"/>
  <c r="H362" i="21"/>
  <c r="H468" i="21"/>
  <c r="H171" i="21"/>
  <c r="H344" i="21"/>
  <c r="H438" i="21"/>
  <c r="H47" i="21"/>
  <c r="H311" i="21"/>
  <c r="H101" i="21"/>
  <c r="H54" i="21"/>
  <c r="H455" i="21"/>
  <c r="H185" i="21"/>
  <c r="H105" i="21"/>
  <c r="H349" i="21"/>
  <c r="H29" i="21"/>
  <c r="H94" i="21"/>
  <c r="H272" i="21"/>
  <c r="H327" i="21"/>
  <c r="H342" i="21"/>
  <c r="H251" i="21"/>
  <c r="H163" i="21"/>
  <c r="H111" i="21"/>
  <c r="H278" i="21"/>
  <c r="H504" i="21"/>
  <c r="H12" i="21"/>
  <c r="H34" i="21"/>
  <c r="H464" i="21"/>
  <c r="H258" i="21"/>
  <c r="H405" i="21"/>
  <c r="H408" i="21"/>
  <c r="H383" i="21"/>
  <c r="H67" i="21"/>
  <c r="H46" i="21"/>
  <c r="H329" i="21"/>
  <c r="H411" i="21"/>
  <c r="H119" i="21"/>
  <c r="H244" i="21"/>
  <c r="H22" i="21"/>
  <c r="H356" i="21"/>
  <c r="H433" i="21"/>
  <c r="H279" i="21"/>
  <c r="H489" i="21"/>
  <c r="H427" i="21"/>
  <c r="H35" i="21"/>
  <c r="H246" i="21"/>
  <c r="H364" i="21"/>
  <c r="H208" i="21"/>
  <c r="H397" i="21"/>
  <c r="H83" i="21"/>
  <c r="H380" i="21"/>
  <c r="H332" i="21"/>
  <c r="H76" i="21"/>
  <c r="H305" i="21"/>
  <c r="H394" i="21"/>
  <c r="H301" i="21"/>
  <c r="H480" i="21"/>
  <c r="H223" i="21"/>
  <c r="H189" i="21"/>
  <c r="H78" i="21"/>
  <c r="H414" i="21"/>
  <c r="H445" i="21"/>
  <c r="H51" i="4"/>
  <c r="H378" i="4"/>
  <c r="H48" i="4"/>
  <c r="H431" i="4"/>
  <c r="H125" i="4"/>
  <c r="H478" i="4"/>
  <c r="H499" i="4"/>
  <c r="H281" i="4"/>
  <c r="H158" i="4"/>
  <c r="H415" i="4"/>
  <c r="H442" i="4"/>
  <c r="H434" i="4"/>
  <c r="H426" i="4"/>
  <c r="H425" i="4"/>
  <c r="H37" i="4"/>
  <c r="H294" i="4"/>
  <c r="H96" i="4"/>
  <c r="H262" i="4"/>
  <c r="H155" i="4"/>
  <c r="H486" i="4"/>
  <c r="H360" i="4"/>
  <c r="H80" i="4"/>
  <c r="H114" i="4"/>
  <c r="H285" i="4"/>
  <c r="H400" i="4"/>
  <c r="H141" i="4"/>
  <c r="H492" i="4"/>
  <c r="H336" i="4"/>
  <c r="H445" i="4"/>
  <c r="H413" i="4"/>
  <c r="H150" i="4"/>
  <c r="H334" i="4"/>
  <c r="H278" i="4"/>
  <c r="H157" i="4"/>
  <c r="H467" i="4"/>
  <c r="H216" i="4"/>
  <c r="H167" i="4"/>
  <c r="H261" i="4"/>
  <c r="H348" i="4"/>
  <c r="H91" i="4"/>
  <c r="H97" i="4"/>
  <c r="H225" i="4"/>
  <c r="H184" i="21"/>
  <c r="H472" i="21"/>
  <c r="H4" i="21"/>
  <c r="H378" i="21"/>
  <c r="H152" i="21"/>
  <c r="H273" i="21"/>
  <c r="H21" i="21"/>
  <c r="H154" i="21"/>
  <c r="H123" i="21"/>
  <c r="H153" i="21"/>
  <c r="H219" i="21"/>
  <c r="H457" i="21"/>
  <c r="H202" i="21"/>
  <c r="H363" i="21"/>
  <c r="H161" i="21"/>
  <c r="H91" i="21"/>
  <c r="H117" i="21"/>
  <c r="H114" i="21"/>
  <c r="H392" i="21"/>
  <c r="H178" i="21"/>
  <c r="H328" i="21"/>
  <c r="H348" i="21"/>
  <c r="H346" i="21"/>
  <c r="H25" i="21"/>
  <c r="H318" i="21"/>
  <c r="H40" i="21"/>
  <c r="H7" i="21"/>
  <c r="H56" i="21"/>
  <c r="H118" i="21"/>
  <c r="H385" i="21"/>
  <c r="H467" i="21"/>
  <c r="H325" i="21"/>
  <c r="H330" i="21"/>
  <c r="H304" i="21"/>
  <c r="H137" i="21"/>
  <c r="H103" i="21"/>
  <c r="H53" i="21"/>
  <c r="H148" i="21"/>
  <c r="H450" i="21"/>
  <c r="H355" i="21"/>
  <c r="H121" i="21"/>
  <c r="H442" i="21"/>
  <c r="H298" i="21"/>
  <c r="H482" i="21"/>
  <c r="H146" i="21"/>
  <c r="H460" i="21"/>
  <c r="H62" i="21"/>
  <c r="H96" i="21"/>
  <c r="H289" i="21"/>
  <c r="H494" i="21"/>
  <c r="H285" i="21"/>
  <c r="H188" i="21"/>
  <c r="H281" i="21"/>
  <c r="H458" i="21"/>
  <c r="H232" i="21"/>
  <c r="H359" i="21"/>
  <c r="H471" i="21"/>
  <c r="H198" i="21"/>
  <c r="H51" i="21"/>
  <c r="H196" i="21"/>
  <c r="H127" i="21"/>
  <c r="H316" i="21"/>
  <c r="H260" i="21"/>
  <c r="H147" i="21"/>
  <c r="H310" i="21"/>
  <c r="H309" i="21"/>
  <c r="H145" i="21"/>
  <c r="H399" i="21"/>
  <c r="H218" i="21"/>
  <c r="H179" i="21"/>
  <c r="H382" i="21"/>
  <c r="H306" i="21"/>
  <c r="H375" i="21"/>
  <c r="H241" i="21"/>
  <c r="H253" i="21"/>
  <c r="H159" i="21"/>
  <c r="H371" i="21"/>
  <c r="H436" i="21"/>
  <c r="H406" i="21"/>
  <c r="H447" i="21"/>
  <c r="H418" i="21"/>
  <c r="H181" i="21"/>
  <c r="H381" i="21"/>
  <c r="H64" i="21"/>
  <c r="H157" i="21"/>
  <c r="H140" i="21"/>
  <c r="H374" i="21"/>
  <c r="H477" i="21"/>
  <c r="H412" i="21"/>
  <c r="H10" i="21"/>
  <c r="H317" i="21"/>
  <c r="H68" i="21"/>
  <c r="H249" i="21"/>
  <c r="H89" i="21"/>
  <c r="H141" i="21"/>
  <c r="H297" i="21"/>
  <c r="H293" i="21"/>
  <c r="H337" i="21"/>
  <c r="H386" i="21"/>
  <c r="H505" i="21"/>
  <c r="H432" i="21"/>
  <c r="H409" i="21"/>
  <c r="H236" i="21"/>
  <c r="H296" i="21"/>
  <c r="H435" i="21"/>
  <c r="H474" i="21"/>
  <c r="H128" i="21"/>
  <c r="H18" i="21"/>
  <c r="H63" i="21"/>
  <c r="H308" i="21"/>
  <c r="H216" i="21"/>
  <c r="H428" i="21"/>
  <c r="H212" i="21"/>
  <c r="H398" i="21"/>
  <c r="H190" i="21"/>
  <c r="H282" i="21"/>
  <c r="H419" i="21"/>
  <c r="H97" i="21"/>
  <c r="H459" i="21"/>
  <c r="H345" i="4"/>
  <c r="H242" i="4"/>
  <c r="H340" i="4"/>
  <c r="H388" i="4"/>
  <c r="H115" i="4"/>
  <c r="H179" i="4"/>
  <c r="H159" i="4"/>
  <c r="H479" i="4"/>
  <c r="H302" i="4"/>
  <c r="H420" i="4"/>
  <c r="H461" i="4"/>
  <c r="H433" i="4"/>
  <c r="H111" i="4"/>
  <c r="H38" i="4"/>
  <c r="H401" i="4"/>
  <c r="H435" i="4"/>
  <c r="H78" i="4"/>
  <c r="H370" i="4"/>
  <c r="H405" i="4"/>
  <c r="H361" i="4"/>
  <c r="H418" i="4"/>
  <c r="H284" i="4"/>
  <c r="H356" i="4"/>
  <c r="H46" i="4"/>
  <c r="H138" i="4"/>
  <c r="H377" i="4"/>
  <c r="H498" i="4"/>
  <c r="H88" i="4"/>
  <c r="H454" i="4"/>
  <c r="H222" i="4"/>
  <c r="H335" i="4"/>
  <c r="H437" i="4"/>
  <c r="H396" i="4"/>
  <c r="H219" i="4"/>
  <c r="H392" i="4"/>
  <c r="H272" i="4"/>
  <c r="H182" i="4"/>
  <c r="H258" i="4"/>
  <c r="H374" i="4"/>
  <c r="H416" i="4"/>
  <c r="H154" i="4"/>
  <c r="H344" i="4"/>
  <c r="H79" i="4"/>
  <c r="H58" i="4"/>
  <c r="H94" i="4"/>
  <c r="H489" i="4"/>
  <c r="H160" i="4"/>
  <c r="H500" i="4"/>
  <c r="H460" i="4"/>
  <c r="H465" i="4"/>
  <c r="H292" i="21"/>
  <c r="H129" i="21"/>
  <c r="H200" i="21"/>
  <c r="H229" i="21"/>
  <c r="H11" i="21"/>
  <c r="H387" i="21"/>
  <c r="H79" i="21"/>
  <c r="H106" i="21"/>
  <c r="H80" i="21"/>
  <c r="H93" i="21"/>
  <c r="H99" i="21"/>
  <c r="H211" i="21"/>
  <c r="H441" i="21"/>
  <c r="H183" i="21"/>
  <c r="H430" i="21"/>
  <c r="H334" i="21"/>
  <c r="H449" i="21"/>
  <c r="H234" i="21"/>
  <c r="H413" i="21"/>
  <c r="H267" i="21"/>
  <c r="H16" i="21"/>
  <c r="H13" i="21"/>
  <c r="H347" i="21"/>
  <c r="H102" i="21"/>
  <c r="H33" i="21"/>
  <c r="H30" i="21"/>
  <c r="H90" i="21"/>
  <c r="H65" i="21"/>
  <c r="H42" i="21"/>
  <c r="H338" i="21"/>
  <c r="H71" i="21"/>
  <c r="H446" i="21"/>
  <c r="H136" i="21"/>
  <c r="H429" i="21"/>
  <c r="H254" i="21"/>
  <c r="H135" i="21"/>
  <c r="H302" i="21"/>
  <c r="H100" i="21"/>
  <c r="H255" i="21"/>
  <c r="H144" i="21"/>
  <c r="H167" i="21"/>
  <c r="H266" i="21"/>
  <c r="H125" i="21"/>
  <c r="H343" i="21"/>
  <c r="H224" i="21"/>
  <c r="H138" i="21"/>
  <c r="H440" i="21"/>
  <c r="H294" i="21"/>
  <c r="H453" i="21"/>
  <c r="H339" i="21"/>
  <c r="H286" i="21"/>
  <c r="H256" i="21"/>
  <c r="H451" i="21"/>
  <c r="H487" i="21"/>
  <c r="H443" i="21"/>
  <c r="H481" i="21"/>
  <c r="H365" i="21"/>
  <c r="H2" i="21"/>
  <c r="H14" i="21"/>
  <c r="H473" i="21"/>
  <c r="H109" i="21"/>
  <c r="H195" i="21"/>
  <c r="H315" i="21"/>
  <c r="H335" i="21"/>
  <c r="H466" i="21"/>
  <c r="H235" i="21"/>
  <c r="H307" i="21"/>
  <c r="H143" i="21"/>
  <c r="H300" i="21"/>
  <c r="H221" i="21"/>
  <c r="H366" i="21"/>
  <c r="H39" i="21"/>
  <c r="H227" i="21"/>
  <c r="H142" i="21"/>
  <c r="H215" i="21"/>
  <c r="H19" i="21"/>
  <c r="H110" i="21"/>
  <c r="H448" i="21"/>
  <c r="H222" i="21"/>
  <c r="H488" i="21"/>
  <c r="H112" i="21"/>
  <c r="H491" i="21"/>
  <c r="H250" i="21"/>
  <c r="H345" i="21"/>
  <c r="H38" i="21"/>
  <c r="H52" i="21"/>
  <c r="H351" i="21"/>
  <c r="H271" i="21"/>
  <c r="H475" i="21"/>
  <c r="H257" i="21"/>
  <c r="H177" i="21"/>
  <c r="H469" i="21"/>
  <c r="H333" i="21"/>
  <c r="H193" i="21"/>
  <c r="H233" i="21"/>
  <c r="H242" i="21"/>
  <c r="H354" i="21"/>
  <c r="H290" i="21"/>
  <c r="H187" i="21"/>
  <c r="H404" i="21"/>
  <c r="H326" i="21"/>
  <c r="H213" i="21"/>
  <c r="H357" i="21"/>
  <c r="H410" i="21"/>
  <c r="H209" i="21"/>
  <c r="H320" i="21"/>
  <c r="H66" i="21"/>
  <c r="H27" i="21"/>
  <c r="H228" i="21"/>
  <c r="H59" i="21"/>
  <c r="H88" i="21"/>
  <c r="H247" i="21"/>
  <c r="H367" i="21"/>
  <c r="H299" i="21"/>
  <c r="H164" i="21"/>
  <c r="H470" i="21"/>
  <c r="H395" i="21"/>
  <c r="H276" i="21"/>
  <c r="H288" i="21"/>
  <c r="H492" i="21"/>
  <c r="H226" i="4"/>
  <c r="H119" i="4"/>
  <c r="H149" i="4"/>
  <c r="H477" i="4"/>
  <c r="H317" i="4"/>
  <c r="H468" i="4"/>
  <c r="H316" i="4"/>
  <c r="H494" i="4"/>
  <c r="H280" i="4"/>
  <c r="H440" i="4"/>
  <c r="H169" i="4"/>
  <c r="H120" i="4"/>
  <c r="H220" i="4"/>
  <c r="H217" i="4"/>
  <c r="H406" i="4"/>
  <c r="H270" i="4"/>
  <c r="H269" i="4"/>
  <c r="H328" i="4"/>
  <c r="H255" i="4"/>
  <c r="H308" i="4"/>
  <c r="H108" i="4"/>
  <c r="H504" i="4"/>
  <c r="H288" i="4"/>
  <c r="H10" i="4"/>
  <c r="H338" i="4"/>
  <c r="H163" i="4"/>
  <c r="H130" i="4"/>
  <c r="H282" i="4"/>
  <c r="H407" i="4"/>
  <c r="H464" i="4"/>
  <c r="H471" i="4"/>
  <c r="H441" i="4"/>
  <c r="H332" i="4"/>
  <c r="H69" i="4"/>
  <c r="H382" i="4"/>
  <c r="H404" i="4"/>
  <c r="H373" i="4"/>
  <c r="H36" i="4"/>
  <c r="H271" i="4"/>
  <c r="H35" i="4"/>
  <c r="H66" i="4"/>
  <c r="H283" i="4"/>
  <c r="H239" i="4"/>
  <c r="H339" i="4"/>
  <c r="H248" i="4"/>
  <c r="H473" i="4"/>
  <c r="H128" i="4"/>
  <c r="H423" i="4"/>
  <c r="H472" i="4"/>
  <c r="H490" i="4"/>
  <c r="H11" i="4"/>
  <c r="H60" i="4"/>
  <c r="H22" i="4"/>
  <c r="H251" i="4"/>
  <c r="H168" i="4"/>
  <c r="H205" i="4"/>
  <c r="H324" i="4"/>
  <c r="H291" i="4"/>
  <c r="H207" i="4"/>
  <c r="H362" i="4"/>
  <c r="H30" i="4"/>
  <c r="H196" i="4"/>
  <c r="H496" i="4"/>
  <c r="H306" i="4"/>
  <c r="H428" i="4"/>
  <c r="H153" i="4"/>
  <c r="H483" i="4"/>
  <c r="H265" i="4"/>
  <c r="H181" i="4"/>
  <c r="H9" i="4"/>
  <c r="H495" i="4"/>
  <c r="H29" i="4"/>
  <c r="H456" i="4"/>
  <c r="H186" i="4"/>
  <c r="H295" i="4"/>
  <c r="H107" i="4"/>
  <c r="H6" i="4"/>
  <c r="H321" i="4"/>
  <c r="H195" i="4"/>
  <c r="H19" i="4"/>
  <c r="H31" i="4"/>
  <c r="H170" i="4"/>
  <c r="H450" i="4"/>
  <c r="H204" i="4"/>
  <c r="H59" i="4"/>
  <c r="H256" i="4"/>
  <c r="H380" i="4"/>
  <c r="H208" i="4"/>
  <c r="H326" i="4"/>
  <c r="H77" i="4"/>
  <c r="H300" i="4"/>
  <c r="H289" i="4"/>
  <c r="H329" i="4"/>
  <c r="H214" i="4"/>
  <c r="H412" i="4"/>
  <c r="H247" i="4"/>
  <c r="H376" i="4"/>
  <c r="H139" i="4"/>
  <c r="H463" i="4"/>
  <c r="H381" i="4"/>
  <c r="H457" i="4"/>
  <c r="H469" i="4"/>
  <c r="H129" i="4"/>
  <c r="H493" i="4"/>
  <c r="H134" i="4"/>
  <c r="H257" i="4"/>
  <c r="H341" i="4"/>
  <c r="H92" i="4"/>
  <c r="H152" i="4"/>
  <c r="H357" i="4"/>
  <c r="H402" i="4"/>
  <c r="H211" i="4"/>
  <c r="H410" i="4"/>
  <c r="H243" i="4"/>
  <c r="H366" i="4"/>
  <c r="H389" i="4"/>
  <c r="H448" i="4"/>
  <c r="H349" i="4"/>
  <c r="H137" i="4"/>
  <c r="H462" i="4"/>
  <c r="H89" i="4"/>
  <c r="H224" i="4"/>
  <c r="H342" i="4"/>
</calcChain>
</file>

<file path=xl/sharedStrings.xml><?xml version="1.0" encoding="utf-8"?>
<sst xmlns="http://schemas.openxmlformats.org/spreadsheetml/2006/main" count="29386" uniqueCount="2150">
  <si>
    <t>Ramos-Santiago and Brown 2016</t>
  </si>
  <si>
    <t>33.3.2</t>
  </si>
  <si>
    <t>(Modern Streetcar) Table 4, p. 931</t>
  </si>
  <si>
    <t>4b</t>
  </si>
  <si>
    <t>Source</t>
  </si>
  <si>
    <t>Y</t>
  </si>
  <si>
    <t>Pos</t>
  </si>
  <si>
    <t>Ridership</t>
  </si>
  <si>
    <t>boarding</t>
  </si>
  <si>
    <t>count</t>
  </si>
  <si>
    <t>Aggregate</t>
  </si>
  <si>
    <t>General</t>
  </si>
  <si>
    <t>USA</t>
  </si>
  <si>
    <t>varies</t>
  </si>
  <si>
    <t>2010 - 2017</t>
  </si>
  <si>
    <t>Density</t>
  </si>
  <si>
    <t>Employment density</t>
  </si>
  <si>
    <t>Emp_Den</t>
  </si>
  <si>
    <t>Negative binomial regression</t>
  </si>
  <si>
    <t>Derived (4b)</t>
  </si>
  <si>
    <t/>
  </si>
  <si>
    <t>Cervero et al. 2010</t>
  </si>
  <si>
    <t>51.1.7</t>
  </si>
  <si>
    <t>Table 3 p. 7</t>
  </si>
  <si>
    <t>6c, 8a</t>
  </si>
  <si>
    <t>derived (6c)</t>
  </si>
  <si>
    <t>Derived (8a)</t>
  </si>
  <si>
    <t>average daily boarding</t>
  </si>
  <si>
    <t>continuous</t>
  </si>
  <si>
    <t>Los Angeles</t>
  </si>
  <si>
    <t>Pre-2010</t>
  </si>
  <si>
    <t>Total density (employment and population)</t>
  </si>
  <si>
    <t>Act_Den</t>
  </si>
  <si>
    <t>OLS</t>
  </si>
  <si>
    <t>Brownet al. 2014</t>
  </si>
  <si>
    <t>107.9.1</t>
  </si>
  <si>
    <t>Table 2 p. 952 (rail to regional centres)</t>
  </si>
  <si>
    <t>trip</t>
  </si>
  <si>
    <t>Count</t>
  </si>
  <si>
    <t>Work</t>
  </si>
  <si>
    <t>Atlanta</t>
  </si>
  <si>
    <t>Population density</t>
  </si>
  <si>
    <t>Pop_Den</t>
  </si>
  <si>
    <t>Chakraborty and Mishra 2012</t>
  </si>
  <si>
    <t>32.1.3</t>
  </si>
  <si>
    <t>Table 4 - Model I p. 10</t>
  </si>
  <si>
    <t>6c, 8a, 5</t>
  </si>
  <si>
    <t>Derived (6c)</t>
  </si>
  <si>
    <t>boarding + alighting</t>
  </si>
  <si>
    <t>Maryland</t>
  </si>
  <si>
    <t>not stated</t>
  </si>
  <si>
    <t>residential density (household workers))</t>
  </si>
  <si>
    <t>Bento et al. 2005</t>
  </si>
  <si>
    <t>N</t>
  </si>
  <si>
    <t>insignificant</t>
  </si>
  <si>
    <t>Mode choice (probability)</t>
  </si>
  <si>
    <t>categorical</t>
  </si>
  <si>
    <t>Disaggregate</t>
  </si>
  <si>
    <t>Multinomial logistic</t>
  </si>
  <si>
    <t>automobile</t>
  </si>
  <si>
    <t>Derived (4a)</t>
  </si>
  <si>
    <t>Tsai et al. 2014</t>
  </si>
  <si>
    <t>69.1.2</t>
  </si>
  <si>
    <t>Table 6, p. 61 (derived from table 5 and equation 7)</t>
  </si>
  <si>
    <t>8a</t>
  </si>
  <si>
    <t>per capita trip</t>
  </si>
  <si>
    <t>Australia</t>
  </si>
  <si>
    <t>Sydney</t>
  </si>
  <si>
    <t>Zhang 2004</t>
  </si>
  <si>
    <t>131.4.1</t>
  </si>
  <si>
    <t>Table 4 (Hong Kong - non-work trip, expanded)</t>
  </si>
  <si>
    <t>7a, 8a</t>
  </si>
  <si>
    <t>Derived (7a)</t>
  </si>
  <si>
    <t>discrete</t>
  </si>
  <si>
    <t>Non-work</t>
  </si>
  <si>
    <t>Hong Kong</t>
  </si>
  <si>
    <t>population density (origin)</t>
  </si>
  <si>
    <t>logistic (nested)</t>
  </si>
  <si>
    <t>drive alone or active modes</t>
  </si>
  <si>
    <t>Spears 2013</t>
  </si>
  <si>
    <t>100.1.2</t>
  </si>
  <si>
    <t>Table 4.5 p. 52 (Model 1)</t>
  </si>
  <si>
    <t>7a, 8a, 8b</t>
  </si>
  <si>
    <t>Transit use (probability)</t>
  </si>
  <si>
    <t>individual</t>
  </si>
  <si>
    <t>ordered categorical</t>
  </si>
  <si>
    <t>South Los Angeles</t>
  </si>
  <si>
    <t>Commercial density</t>
  </si>
  <si>
    <t>Comm_Den</t>
  </si>
  <si>
    <t>Binary logistic</t>
  </si>
  <si>
    <t>no transit trip</t>
  </si>
  <si>
    <t>Derived (8b)</t>
  </si>
  <si>
    <t>69.1.1</t>
  </si>
  <si>
    <t>Siddiqui 2000</t>
  </si>
  <si>
    <t>4a, 8a</t>
  </si>
  <si>
    <t>binary</t>
  </si>
  <si>
    <t>Canada</t>
  </si>
  <si>
    <t>PT-Access</t>
  </si>
  <si>
    <t>logistic</t>
  </si>
  <si>
    <t>not choosing transit</t>
  </si>
  <si>
    <t>Blumenberg and Smart 2009</t>
  </si>
  <si>
    <t>Table 3 p. 11</t>
  </si>
  <si>
    <t>Mode share</t>
  </si>
  <si>
    <t>continuous (fraction)</t>
  </si>
  <si>
    <t>Choi et al. 2012</t>
  </si>
  <si>
    <t>38.2.12</t>
  </si>
  <si>
    <t>Table 2 p. 715 (poisson model)</t>
  </si>
  <si>
    <t>Peak</t>
  </si>
  <si>
    <t>South Korea</t>
  </si>
  <si>
    <t>Seoul</t>
  </si>
  <si>
    <t>commercial density (common catchment area)</t>
  </si>
  <si>
    <t>Poisson regression</t>
  </si>
  <si>
    <t>33.4.1</t>
  </si>
  <si>
    <t>(Legacy Streetcar) Table 4, p. 931</t>
  </si>
  <si>
    <t>38.4.3</t>
  </si>
  <si>
    <t>Table 2 p. 716 (poisson)</t>
  </si>
  <si>
    <t>33.3.1</t>
  </si>
  <si>
    <t>Table 2 p. 715 (multiplicative model)</t>
  </si>
  <si>
    <t>6b, 5</t>
  </si>
  <si>
    <t>Multiplicative</t>
  </si>
  <si>
    <t>Cervero. 2002</t>
  </si>
  <si>
    <t>3.1.1</t>
  </si>
  <si>
    <t>Table 2 p. 275, Table 4 p. 281</t>
  </si>
  <si>
    <t>8a, 8b</t>
  </si>
  <si>
    <t>Montgomery County</t>
  </si>
  <si>
    <t>derived (8b)</t>
  </si>
  <si>
    <t>Table 2 p. 716 (multiplicative)</t>
  </si>
  <si>
    <t>Imam and Tarawneh 2012</t>
  </si>
  <si>
    <t>60.1.1</t>
  </si>
  <si>
    <t>Table 5a p.238 (Model 2)</t>
  </si>
  <si>
    <t>6c, 8a, 8b</t>
  </si>
  <si>
    <t>European countries</t>
  </si>
  <si>
    <t>prior to 2012</t>
  </si>
  <si>
    <t>Voulgaris et al. 2017</t>
  </si>
  <si>
    <t>derived (7b)</t>
  </si>
  <si>
    <t>ridership</t>
  </si>
  <si>
    <t>Concas and DeSalvo 2008</t>
  </si>
  <si>
    <t>11.1.3</t>
  </si>
  <si>
    <t>Table 4.8 and 4.9, Model I: Exogenous Residential Location and Population Density</t>
  </si>
  <si>
    <t>unspecified</t>
  </si>
  <si>
    <t>San Francisco</t>
  </si>
  <si>
    <t>Population density (gross)</t>
  </si>
  <si>
    <t>2SLS</t>
  </si>
  <si>
    <t>Neg</t>
  </si>
  <si>
    <t>33.1.1</t>
  </si>
  <si>
    <t>(Streetcar) Table 3 p. 929</t>
  </si>
  <si>
    <t>Chatman 2008</t>
  </si>
  <si>
    <t>111.3.2</t>
  </si>
  <si>
    <t>Table 5 p. 1020 (col. 4 combined Density)</t>
  </si>
  <si>
    <t>4b, 7b</t>
  </si>
  <si>
    <t>2003/2004</t>
  </si>
  <si>
    <t>pre-2010</t>
  </si>
  <si>
    <t>Building density</t>
  </si>
  <si>
    <t>Gordon 2004</t>
  </si>
  <si>
    <t>15.4.1</t>
  </si>
  <si>
    <t>Model 1-b p. 21 (SD) (log-log)</t>
  </si>
  <si>
    <t>6a, 8a, 5</t>
  </si>
  <si>
    <t>Source (6a)</t>
  </si>
  <si>
    <t>San Diego</t>
  </si>
  <si>
    <t>Concas and DeSalvo 2014</t>
  </si>
  <si>
    <t>Model I (RL exogensous) Table 3 p. 26</t>
  </si>
  <si>
    <t>3SLS</t>
  </si>
  <si>
    <t>Frank et al. 2008</t>
  </si>
  <si>
    <t>31.1.5</t>
  </si>
  <si>
    <t>Table 4 p. 48 (significance from table 3 p. 46)</t>
  </si>
  <si>
    <t>tour</t>
  </si>
  <si>
    <t>Puget Sound</t>
  </si>
  <si>
    <t>Retail floor area continuous (fraction)</t>
  </si>
  <si>
    <t>Multinomial logistic (nested)</t>
  </si>
  <si>
    <t>Taylor et al. 2009</t>
  </si>
  <si>
    <t>14.2.1</t>
  </si>
  <si>
    <t>Table 7 , p 71</t>
  </si>
  <si>
    <t>6aa</t>
  </si>
  <si>
    <t>other</t>
  </si>
  <si>
    <t>15.2.1</t>
  </si>
  <si>
    <t>Model 1-b p. 21 (LA) (log-log)</t>
  </si>
  <si>
    <t>derived (6a)</t>
  </si>
  <si>
    <t>Guerra et al. 2012</t>
  </si>
  <si>
    <t>70.10</t>
  </si>
  <si>
    <t>70.10.1</t>
  </si>
  <si>
    <t>Table 3 p. 7 (1 mi buffer)</t>
  </si>
  <si>
    <t>6c, 10, 5, 8a</t>
  </si>
  <si>
    <t>Weekday</t>
  </si>
  <si>
    <t>Job density</t>
  </si>
  <si>
    <t>15.3.1</t>
  </si>
  <si>
    <t>Model 1-b p. 21 (SF) (log-log)</t>
  </si>
  <si>
    <t>15.1.1</t>
  </si>
  <si>
    <t>Model 1-b p. 21 (pooled) (log-log)</t>
  </si>
  <si>
    <t>Los Angeles, San Francisco, San Diego, Sacramento</t>
  </si>
  <si>
    <t>131.3.2</t>
  </si>
  <si>
    <t>Table 4 (Hong Kong - work trip, expanded)</t>
  </si>
  <si>
    <t>work</t>
  </si>
  <si>
    <t>Job density (origin)</t>
  </si>
  <si>
    <t>32.1.1</t>
  </si>
  <si>
    <t>Household density</t>
  </si>
  <si>
    <t>Table 2 p. 717 (multiplicative)</t>
  </si>
  <si>
    <t>6b</t>
  </si>
  <si>
    <t>Off-peak</t>
  </si>
  <si>
    <t>15.13.1</t>
  </si>
  <si>
    <t>Model 2-b p. 24 (SF) (log-log)</t>
  </si>
  <si>
    <t>4c, 6a, 5</t>
  </si>
  <si>
    <t>Transit users</t>
  </si>
  <si>
    <t>Derived (4c)</t>
  </si>
  <si>
    <t>15.12.1</t>
  </si>
  <si>
    <t>Model 2-b p. 24 (LA) (log-log)</t>
  </si>
  <si>
    <t>31.2.5</t>
  </si>
  <si>
    <t>70.9.1</t>
  </si>
  <si>
    <t>Table 3 p. 7 (0.75 mi buffer)</t>
  </si>
  <si>
    <t>15.11.1</t>
  </si>
  <si>
    <t>Model 2-b p. 24 (pooled) (log-log)</t>
  </si>
  <si>
    <t>70.3.1</t>
  </si>
  <si>
    <t>Table 2 p. 7 (0.75 mi buffer)</t>
  </si>
  <si>
    <t>70.8.1</t>
  </si>
  <si>
    <t>Table 3 p. 7 (0.5 mi buffer)</t>
  </si>
  <si>
    <t>15.14.1</t>
  </si>
  <si>
    <t>Model 2-b p. 24(SD) (log-log)</t>
  </si>
  <si>
    <t>51.1.1</t>
  </si>
  <si>
    <t>70.2.1</t>
  </si>
  <si>
    <t>Table 2 p. 7 (0.5 mi buffer)</t>
  </si>
  <si>
    <t>70.4.1</t>
  </si>
  <si>
    <t>Table 2 p. 7 (1 mi buffer)</t>
  </si>
  <si>
    <t>15.5.1</t>
  </si>
  <si>
    <t>Model 1-b p. 21 (Sacramento) (log-log)</t>
  </si>
  <si>
    <t>Sacramento</t>
  </si>
  <si>
    <t>70.7.1</t>
  </si>
  <si>
    <t>Table 3 p. 7 (0.25 mi buffer)</t>
  </si>
  <si>
    <t>6c, 10, 5</t>
  </si>
  <si>
    <t>11.2.1</t>
  </si>
  <si>
    <t>Table 4.10 and 4.11, Model I: Exogenous Residential Location and Population Density</t>
  </si>
  <si>
    <t>3.1.2</t>
  </si>
  <si>
    <t>131.2.3</t>
  </si>
  <si>
    <t>Table 3 (Boston - non-work trip, expanded)</t>
  </si>
  <si>
    <t>Boston</t>
  </si>
  <si>
    <t>multinomial logistic</t>
  </si>
  <si>
    <t>Cervero 2006</t>
  </si>
  <si>
    <t>2.3.1</t>
  </si>
  <si>
    <t>Table 2 p, 292</t>
  </si>
  <si>
    <t>6a</t>
  </si>
  <si>
    <t>Total density: population and employment</t>
  </si>
  <si>
    <t>Thompson et al. 2011</t>
  </si>
  <si>
    <t>Table 3 p. 3340</t>
  </si>
  <si>
    <t>Florida</t>
  </si>
  <si>
    <t>Moniruzzaman and Paez 2012</t>
  </si>
  <si>
    <t>37.1.3</t>
  </si>
  <si>
    <t>Table 2 (1), p. 203</t>
  </si>
  <si>
    <t>4a, 7a</t>
  </si>
  <si>
    <t>GTHA</t>
  </si>
  <si>
    <t>Kerkman et al. 2015</t>
  </si>
  <si>
    <t>67.1.1</t>
  </si>
  <si>
    <t>Table 6 p. 29 (2012)</t>
  </si>
  <si>
    <t>6a, 5, 8a</t>
  </si>
  <si>
    <t>stop entrance + stop exit</t>
  </si>
  <si>
    <t>Netherlands</t>
  </si>
  <si>
    <t>Arnhem- Nijmegen</t>
  </si>
  <si>
    <t>Sum of number of inhabitants, employees, students,
and train travelers within service area)</t>
  </si>
  <si>
    <t>67.2.1</t>
  </si>
  <si>
    <t>Table 6 p. 29 (2013)</t>
  </si>
  <si>
    <t>Tsa et al. 2012</t>
  </si>
  <si>
    <t>102.1.1</t>
  </si>
  <si>
    <t>Table 2 p. 68</t>
  </si>
  <si>
    <t>1997 - 2010</t>
  </si>
  <si>
    <t>Population and employment density</t>
  </si>
  <si>
    <t xml:space="preserve">Global regression </t>
  </si>
  <si>
    <t>Renneet al. 2016</t>
  </si>
  <si>
    <t>103.1.2</t>
  </si>
  <si>
    <t>Table 3 p. 40</t>
  </si>
  <si>
    <t>6a, 8a</t>
  </si>
  <si>
    <t>mode share</t>
  </si>
  <si>
    <t>proportion using transit</t>
  </si>
  <si>
    <t>Population and job density within retail precinct</t>
  </si>
  <si>
    <t>multi-level model</t>
  </si>
  <si>
    <t>111.2.2</t>
  </si>
  <si>
    <t>Table 5 p. 1020 (col. 3 Built form)</t>
  </si>
  <si>
    <t>111.2.1</t>
  </si>
  <si>
    <t>Bhattacharya 2013</t>
  </si>
  <si>
    <t>72.3.1</t>
  </si>
  <si>
    <t>Table 3.4 p. 66</t>
  </si>
  <si>
    <t>4b, 8a, 8b</t>
  </si>
  <si>
    <t>70.1.1</t>
  </si>
  <si>
    <t>Table 2 p. 7 (0.25 mi buffer)</t>
  </si>
  <si>
    <t>Currie and Delbosc 2013</t>
  </si>
  <si>
    <t>62.1.1</t>
  </si>
  <si>
    <t>Table 5 p. 57</t>
  </si>
  <si>
    <t>6c, 5, 8a</t>
  </si>
  <si>
    <t>BVK</t>
  </si>
  <si>
    <t>2001 - 2009</t>
  </si>
  <si>
    <t>de Grange et al. 2012</t>
  </si>
  <si>
    <t>39.1.1</t>
  </si>
  <si>
    <t>Table 1 p. 14, Model 4</t>
  </si>
  <si>
    <t>6a, 8a, 8b</t>
  </si>
  <si>
    <t>Global</t>
  </si>
  <si>
    <t>2000 - 2009</t>
  </si>
  <si>
    <t>32.1.2</t>
  </si>
  <si>
    <t>Currie et al. 2011</t>
  </si>
  <si>
    <t>64.1.2</t>
  </si>
  <si>
    <t>Table 5 p. 555</t>
  </si>
  <si>
    <t>BRK</t>
  </si>
  <si>
    <t>Australia, North America, Europe</t>
  </si>
  <si>
    <t>2003 - 2009</t>
  </si>
  <si>
    <t>Schneider et al. 2017</t>
  </si>
  <si>
    <t>50.1.1</t>
  </si>
  <si>
    <t>Table 3 (final model)</t>
  </si>
  <si>
    <t>4a, 5, 7a</t>
  </si>
  <si>
    <t>2009 - 2013</t>
  </si>
  <si>
    <t>Multinomial logistic (fractional)</t>
  </si>
  <si>
    <t>131.1.1</t>
  </si>
  <si>
    <t>Table 3 (Boston - work trip, expanded)</t>
  </si>
  <si>
    <t>11.2.2</t>
  </si>
  <si>
    <t>Retail density (common catchment area)</t>
  </si>
  <si>
    <t>111.1.2</t>
  </si>
  <si>
    <t>Table 5 p. 1020 (col. 1 Activity Density)</t>
  </si>
  <si>
    <t>Retail employment density</t>
  </si>
  <si>
    <t>Table 2 p. 717 (poisson)</t>
  </si>
  <si>
    <t>2.4.1</t>
  </si>
  <si>
    <t>Table 3, p. 293</t>
  </si>
  <si>
    <t>St Louis</t>
  </si>
  <si>
    <t>Dwelling density</t>
  </si>
  <si>
    <t>131.4.2</t>
  </si>
  <si>
    <t>38.6.3</t>
  </si>
  <si>
    <t>38.6.12</t>
  </si>
  <si>
    <t>38.4.12</t>
  </si>
  <si>
    <t>72.2.1</t>
  </si>
  <si>
    <t>Table 3.3 p. 64</t>
  </si>
  <si>
    <t>38.5.12</t>
  </si>
  <si>
    <t>Dill and Wardell 2007</t>
  </si>
  <si>
    <t>8.1.2</t>
  </si>
  <si>
    <t>Table 4, p. 55</t>
  </si>
  <si>
    <t>6c</t>
  </si>
  <si>
    <t>Portland</t>
  </si>
  <si>
    <t>Not stated</t>
  </si>
  <si>
    <t>PT-design</t>
  </si>
  <si>
    <t>Bicycle facilities</t>
  </si>
  <si>
    <t>Amenity</t>
  </si>
  <si>
    <t>Zhao et al. 2014</t>
  </si>
  <si>
    <t>129.1.8</t>
  </si>
  <si>
    <t>Table 2 p. 143</t>
  </si>
  <si>
    <t>aggregate</t>
  </si>
  <si>
    <t>general</t>
  </si>
  <si>
    <t>China</t>
  </si>
  <si>
    <t>Nanjing</t>
  </si>
  <si>
    <t>Bicycle Park n Ride Space</t>
  </si>
  <si>
    <t>Durning and Townsend 2015</t>
  </si>
  <si>
    <t>52.1.14</t>
  </si>
  <si>
    <t>Table 3 p. 101</t>
  </si>
  <si>
    <t>average weekday boarding</t>
  </si>
  <si>
    <t>Calgary, Edmonton, Montreal, Toronto, Vancouver</t>
  </si>
  <si>
    <t>Diversity</t>
  </si>
  <si>
    <t>Residential to non-residential balancing index:Higher ratio means more even</t>
  </si>
  <si>
    <t>Balance</t>
  </si>
  <si>
    <t>Bootstrapped regression</t>
  </si>
  <si>
    <t>131.1.4</t>
  </si>
  <si>
    <t>Sung et al. 2014</t>
  </si>
  <si>
    <t>65.7.7</t>
  </si>
  <si>
    <t>Table 3 p. 139 (500m buffer)</t>
  </si>
  <si>
    <t>6e, 8a, 5</t>
  </si>
  <si>
    <t>derived (6e)</t>
  </si>
  <si>
    <t>patronage</t>
  </si>
  <si>
    <t>Seoul metropolitan region</t>
  </si>
  <si>
    <t>Res. &amp; large-scale commercial balancing index:perfect balance between two land uses = 1</t>
  </si>
  <si>
    <t>33.2.1</t>
  </si>
  <si>
    <t>(Light rail) Table 3 p. 929</t>
  </si>
  <si>
    <t>65.4.5</t>
  </si>
  <si>
    <t>Table 2 p. 138 (1000m buffer)</t>
  </si>
  <si>
    <t xml:space="preserve">Seoul </t>
  </si>
  <si>
    <t>Residential to non-residential balancing index:perfect balance between two land uses = 1</t>
  </si>
  <si>
    <t>65.9.5</t>
  </si>
  <si>
    <t>Table 3 p. 139 (1000m buffer)</t>
  </si>
  <si>
    <t>6e, 8a</t>
  </si>
  <si>
    <t>65.5.5</t>
  </si>
  <si>
    <t>Table 2 p. 138 (1500m buffer)</t>
  </si>
  <si>
    <t>72.4.2</t>
  </si>
  <si>
    <t>Table 3.5 p. 67</t>
  </si>
  <si>
    <t>14.1.1</t>
  </si>
  <si>
    <t>65.7.5</t>
  </si>
  <si>
    <t>65.10.8</t>
  </si>
  <si>
    <t>Table 3 p. 139 (1500m buffer)</t>
  </si>
  <si>
    <t>Res. &amp; office balancing index:perfect balance between two land uses = 1</t>
  </si>
  <si>
    <t>65.1.8</t>
  </si>
  <si>
    <t>Table 2 p. 138 (250m buffer)</t>
  </si>
  <si>
    <t>131.3.1</t>
  </si>
  <si>
    <t>65.3.8</t>
  </si>
  <si>
    <t>Table 2 p. 138 (750m buffer)</t>
  </si>
  <si>
    <t>65.7.8</t>
  </si>
  <si>
    <t>65.9.7</t>
  </si>
  <si>
    <t>65.6.8</t>
  </si>
  <si>
    <t>Table 3 p. 139 (250m buffer)</t>
  </si>
  <si>
    <t>65.10.5</t>
  </si>
  <si>
    <t>65.2.7</t>
  </si>
  <si>
    <t>Table 2 p. 138 (500m buffer)</t>
  </si>
  <si>
    <t>65.1.7</t>
  </si>
  <si>
    <t>65.6.7</t>
  </si>
  <si>
    <t>65.4.8</t>
  </si>
  <si>
    <t>65.2.5</t>
  </si>
  <si>
    <t>65.8.7</t>
  </si>
  <si>
    <t>Table 3 p. 139 (750m buffer)</t>
  </si>
  <si>
    <t>65.8.8</t>
  </si>
  <si>
    <t>65.5.8</t>
  </si>
  <si>
    <t>65.10.7</t>
  </si>
  <si>
    <t>65.3.7</t>
  </si>
  <si>
    <t>Rajamani et al. 2003</t>
  </si>
  <si>
    <t>117.1.2</t>
  </si>
  <si>
    <t>Table 2 p. 163</t>
  </si>
  <si>
    <t>Trip</t>
  </si>
  <si>
    <t>shared ride</t>
  </si>
  <si>
    <t>65.8.5</t>
  </si>
  <si>
    <t>65.9.8</t>
  </si>
  <si>
    <t>131.1.3</t>
  </si>
  <si>
    <t>65.6.5</t>
  </si>
  <si>
    <t>65.3.5</t>
  </si>
  <si>
    <t>Derived (6e)</t>
  </si>
  <si>
    <t>Chakour and Eluru 2016</t>
  </si>
  <si>
    <t>59.2.7</t>
  </si>
  <si>
    <t>Table 3 p. 212 (boarding, PM peak)</t>
  </si>
  <si>
    <t>Ridership thresholds (probability)</t>
  </si>
  <si>
    <t>boarding per hour</t>
  </si>
  <si>
    <t>Montreal</t>
  </si>
  <si>
    <t>pre-2016</t>
  </si>
  <si>
    <t xml:space="preserve">Ordered probit </t>
  </si>
  <si>
    <t>72.2.2</t>
  </si>
  <si>
    <t>33.2.2</t>
  </si>
  <si>
    <t>Duggal et al. 2016</t>
  </si>
  <si>
    <t>89.2.2</t>
  </si>
  <si>
    <t>Table 3 p. 6</t>
  </si>
  <si>
    <t>6a, 10, 8a</t>
  </si>
  <si>
    <t>Edmonton</t>
  </si>
  <si>
    <t>2009, 2012</t>
  </si>
  <si>
    <t>Peterson 2011</t>
  </si>
  <si>
    <t>104.1.1</t>
  </si>
  <si>
    <t>Table 5.7 p. 26</t>
  </si>
  <si>
    <t>6e, 4b, 8a</t>
  </si>
  <si>
    <t>Fargo- Moorhead</t>
  </si>
  <si>
    <t>65.5.6</t>
  </si>
  <si>
    <t>Res. &amp; small-scale neighborhood living balancing index:perfect balance between two land uses = 1</t>
  </si>
  <si>
    <t>107.2.3</t>
  </si>
  <si>
    <t>Table 1 p. 947 (Bus to CBD)</t>
  </si>
  <si>
    <t>65.1.5</t>
  </si>
  <si>
    <t>65.2.8</t>
  </si>
  <si>
    <t>33.1.2</t>
  </si>
  <si>
    <t>Lane et al. 2006</t>
  </si>
  <si>
    <t>21.1.2</t>
  </si>
  <si>
    <t>Table 5 p. 207</t>
  </si>
  <si>
    <t>11 US cities</t>
  </si>
  <si>
    <t>2001 - 2004</t>
  </si>
  <si>
    <t>Employment (Common catchment area)</t>
  </si>
  <si>
    <t>52.1.18</t>
  </si>
  <si>
    <t>8b, 8a</t>
  </si>
  <si>
    <t>65.2.3</t>
  </si>
  <si>
    <t>65.7.3</t>
  </si>
  <si>
    <t>65.6.3</t>
  </si>
  <si>
    <t>72.1.1</t>
  </si>
  <si>
    <t>Table 3.2 p. 61</t>
  </si>
  <si>
    <t>65.10.3</t>
  </si>
  <si>
    <t>65.9.3</t>
  </si>
  <si>
    <t>65.8.3</t>
  </si>
  <si>
    <t>65.3.3</t>
  </si>
  <si>
    <t>65.1.3</t>
  </si>
  <si>
    <t>65.4.3</t>
  </si>
  <si>
    <t>131.2.4</t>
  </si>
  <si>
    <t>50.1.2</t>
  </si>
  <si>
    <t>derived (7a)</t>
  </si>
  <si>
    <t>65.5.3</t>
  </si>
  <si>
    <t>2.3.2</t>
  </si>
  <si>
    <t>Population (common catchment area)</t>
  </si>
  <si>
    <t>38.3.10</t>
  </si>
  <si>
    <t>Pedestrian friendly intersection</t>
  </si>
  <si>
    <t>Connectivity</t>
  </si>
  <si>
    <t>38.1.10</t>
  </si>
  <si>
    <t>131.1.2</t>
  </si>
  <si>
    <t>Noland and DiPetrillo 2015</t>
  </si>
  <si>
    <t>106.1.3</t>
  </si>
  <si>
    <t>Table 13 p. 40</t>
  </si>
  <si>
    <t>6d</t>
  </si>
  <si>
    <t>derived (6d)</t>
  </si>
  <si>
    <t>trip frequency</t>
  </si>
  <si>
    <t>United Kingdom</t>
  </si>
  <si>
    <t>SEM</t>
  </si>
  <si>
    <t>Lund et al. 2004</t>
  </si>
  <si>
    <t>115.4.1</t>
  </si>
  <si>
    <t>Figure 5-22 p. 78 (imputed from table 5 - 24 p. 77)</t>
  </si>
  <si>
    <t>8a, 4b</t>
  </si>
  <si>
    <t>Continuous (fraction)</t>
  </si>
  <si>
    <t xml:space="preserve">Street tree density </t>
  </si>
  <si>
    <t>115.4.2</t>
  </si>
  <si>
    <t>Street Furniture Density</t>
  </si>
  <si>
    <t>Sung 2005</t>
  </si>
  <si>
    <t>25.5.3</t>
  </si>
  <si>
    <t>Table V-7 Model A, p. 120</t>
  </si>
  <si>
    <t>3, 7b, 8a, 8b</t>
  </si>
  <si>
    <t>jobs-housing balance:Appears to be an absolute value - ratio of the two land uses</t>
  </si>
  <si>
    <t>29.1.4</t>
  </si>
  <si>
    <t>6d, 8a</t>
  </si>
  <si>
    <t>jobs to workers (distance decay function:ratio of the two land uses</t>
  </si>
  <si>
    <t>Kim et al. 2016</t>
  </si>
  <si>
    <t>93.1.7</t>
  </si>
  <si>
    <t>Table 3 p. 9 (model 5)</t>
  </si>
  <si>
    <t>2000 - 2010</t>
  </si>
  <si>
    <t>Change in job and population balance:Perfect balancing when index = 1</t>
  </si>
  <si>
    <t>103.1.8</t>
  </si>
  <si>
    <t>job-population balance:Perfect balancing when index = 1</t>
  </si>
  <si>
    <t>Ewing et al. 2015</t>
  </si>
  <si>
    <t>113.1.12</t>
  </si>
  <si>
    <t>Table 11 p. 2343</t>
  </si>
  <si>
    <t>4a, 7a, 5, 8a</t>
  </si>
  <si>
    <t>household</t>
  </si>
  <si>
    <t>15 cities</t>
  </si>
  <si>
    <t>113.2.12</t>
  </si>
  <si>
    <t>Table 12 p. 2343</t>
  </si>
  <si>
    <t>7b, 8a</t>
  </si>
  <si>
    <t>103.1.1</t>
  </si>
  <si>
    <t>Sprawl index</t>
  </si>
  <si>
    <t>Chan and Miranda-Moreno 2013</t>
  </si>
  <si>
    <t>36.2.2</t>
  </si>
  <si>
    <t>Table 5, p. 261</t>
  </si>
  <si>
    <t>1989, 2003</t>
  </si>
  <si>
    <t>11.1.2</t>
  </si>
  <si>
    <t>93.1.4</t>
  </si>
  <si>
    <t>Change in commercial area</t>
  </si>
  <si>
    <t>97.3.1</t>
  </si>
  <si>
    <t>Model III Table 7 p. 32</t>
  </si>
  <si>
    <t>Retail establishment density</t>
  </si>
  <si>
    <t>97.1.3</t>
  </si>
  <si>
    <t>97.2.2</t>
  </si>
  <si>
    <t>Model II (density exogensous) Table 5 p. 29</t>
  </si>
  <si>
    <t>111.1.3</t>
  </si>
  <si>
    <t>111.1.1</t>
  </si>
  <si>
    <t>111.3.1</t>
  </si>
  <si>
    <t>72.1.2</t>
  </si>
  <si>
    <t>Table 2 (2), p. 203</t>
  </si>
  <si>
    <t>37.1.5</t>
  </si>
  <si>
    <t>Intersection density</t>
  </si>
  <si>
    <t>37.1.6</t>
  </si>
  <si>
    <t>Sidewalk density</t>
  </si>
  <si>
    <t>2.1.1</t>
  </si>
  <si>
    <t>Table 1 p. 290</t>
  </si>
  <si>
    <t>USA, Canada</t>
  </si>
  <si>
    <t>Population Density</t>
  </si>
  <si>
    <t>Zhu et al. 2013</t>
  </si>
  <si>
    <t>54.3.1</t>
  </si>
  <si>
    <t>Table 5 p. 69</t>
  </si>
  <si>
    <t>4a, 7a, 5</t>
  </si>
  <si>
    <t>Quality and diversity of non auto transportation infratructure (entropy measure)</t>
  </si>
  <si>
    <t>31.1.6</t>
  </si>
  <si>
    <t>31.2.6</t>
  </si>
  <si>
    <t>106.1.4</t>
  </si>
  <si>
    <t>Chen et al. 2007</t>
  </si>
  <si>
    <t>19.1.3</t>
  </si>
  <si>
    <t>Table 8 p. 36</t>
  </si>
  <si>
    <t>4c, 5, 7a</t>
  </si>
  <si>
    <t>mode choice (probability)</t>
  </si>
  <si>
    <t>New York</t>
  </si>
  <si>
    <t>1997/98</t>
  </si>
  <si>
    <t>Maximum population density at any stop along tour</t>
  </si>
  <si>
    <t>Not choosing transit</t>
  </si>
  <si>
    <t>131.2.2</t>
  </si>
  <si>
    <t>29.1.3</t>
  </si>
  <si>
    <t>derived (6c) (assumed mean in percentage digits; assumed density /1000</t>
  </si>
  <si>
    <t>Residential density</t>
  </si>
  <si>
    <t>36.1.22</t>
  </si>
  <si>
    <t>37.1.1</t>
  </si>
  <si>
    <t>Wu et al. 2017</t>
  </si>
  <si>
    <t>145.1.1</t>
  </si>
  <si>
    <t>Table 4</t>
  </si>
  <si>
    <t>Beijing</t>
  </si>
  <si>
    <t>population density</t>
  </si>
  <si>
    <t>72.3.2</t>
  </si>
  <si>
    <t>54.1.1</t>
  </si>
  <si>
    <t>Table 3 p. 68</t>
  </si>
  <si>
    <t>4b, 7a, 5</t>
  </si>
  <si>
    <t>72.4.1</t>
  </si>
  <si>
    <t>54.2.1</t>
  </si>
  <si>
    <t>Table 4 p. 68</t>
  </si>
  <si>
    <t>Marshall and Garrick 2010</t>
  </si>
  <si>
    <t>Table 2 p. 110</t>
  </si>
  <si>
    <t>4a, 8a, 7a</t>
  </si>
  <si>
    <t>55.1.10</t>
  </si>
  <si>
    <t>City - wide Intersection density</t>
  </si>
  <si>
    <t>131.2.1</t>
  </si>
  <si>
    <t>55.1.16</t>
  </si>
  <si>
    <t>% bike lanes</t>
  </si>
  <si>
    <t>Saghapour et al. 2016</t>
  </si>
  <si>
    <t>Table 5 p. 7</t>
  </si>
  <si>
    <t>Melbourne</t>
  </si>
  <si>
    <t>Chen and Zegras 2016</t>
  </si>
  <si>
    <t>86.1.8</t>
  </si>
  <si>
    <t>Table 2 (p-values), Table 3 p. 118 (Weekday boardings, Model 1)</t>
  </si>
  <si>
    <t>2009 - 2010</t>
  </si>
  <si>
    <t>Proportion of intersections that are four-way or more</t>
  </si>
  <si>
    <t>86.3.8</t>
  </si>
  <si>
    <t>Table 2 (p-values), Table 3 p. 118 (off peak)</t>
  </si>
  <si>
    <t>86.2.8</t>
  </si>
  <si>
    <t>Table 2 (p-values), Table 3 p. 118 (am peak period)</t>
  </si>
  <si>
    <t>102.1.3</t>
  </si>
  <si>
    <t>Road link density</t>
  </si>
  <si>
    <t>103.1.5</t>
  </si>
  <si>
    <t>Block density</t>
  </si>
  <si>
    <t>113.1.15</t>
  </si>
  <si>
    <t>Four-way intersection density</t>
  </si>
  <si>
    <t>115.4.3</t>
  </si>
  <si>
    <t>Crosswalk density</t>
  </si>
  <si>
    <t>Bhiromkaew 2006</t>
  </si>
  <si>
    <t>7.3.2</t>
  </si>
  <si>
    <t>table 5.8 p. 137, mode share figure 4.7</t>
  </si>
  <si>
    <t>4a, 7a, , 8a</t>
  </si>
  <si>
    <t>activity</t>
  </si>
  <si>
    <t>1994/1995</t>
  </si>
  <si>
    <t>7.3.6</t>
  </si>
  <si>
    <t>38.6.1</t>
  </si>
  <si>
    <t>pedestrian friendly intersections</t>
  </si>
  <si>
    <t>86.2.1</t>
  </si>
  <si>
    <t>52.1.10</t>
  </si>
  <si>
    <t>intersection density</t>
  </si>
  <si>
    <t>Kuby et al. 2004</t>
  </si>
  <si>
    <t>9.1.1</t>
  </si>
  <si>
    <t>Table 2 p. 239</t>
  </si>
  <si>
    <t>unlinked trip (boarding)</t>
  </si>
  <si>
    <t>21.1.1</t>
  </si>
  <si>
    <t>107.10.1</t>
  </si>
  <si>
    <t>Table 2 p. 952 (rail to all other destinations)</t>
  </si>
  <si>
    <t>107.2.1</t>
  </si>
  <si>
    <t>38.1.16</t>
  </si>
  <si>
    <t>Employment (common catchment area)</t>
  </si>
  <si>
    <t>38.1.7</t>
  </si>
  <si>
    <t>38.3.7</t>
  </si>
  <si>
    <t>38.5.7</t>
  </si>
  <si>
    <t>38.5.16</t>
  </si>
  <si>
    <t>38.3.16</t>
  </si>
  <si>
    <t>11.3.1</t>
  </si>
  <si>
    <t>Table 4.12 and 4.13, Model III</t>
  </si>
  <si>
    <t>59.1.6</t>
  </si>
  <si>
    <t>Table 3 p. 212 (boarding, AM peak)</t>
  </si>
  <si>
    <t>59.6.7</t>
  </si>
  <si>
    <t>Table 3 p. 212 (alighting, PM peak)</t>
  </si>
  <si>
    <t>Alighting per hour</t>
  </si>
  <si>
    <t>65.1.4</t>
  </si>
  <si>
    <t>Office density</t>
  </si>
  <si>
    <t>65.2.4</t>
  </si>
  <si>
    <t>7.3.4</t>
  </si>
  <si>
    <t>108.1.1</t>
  </si>
  <si>
    <t>4a</t>
  </si>
  <si>
    <t>55.1.18</t>
  </si>
  <si>
    <t>4a, 7a, 8a</t>
  </si>
  <si>
    <t>Mixed Use:ratio of the two land uses</t>
  </si>
  <si>
    <t>Mix_Land</t>
  </si>
  <si>
    <t>25.3.3</t>
  </si>
  <si>
    <t>Table V-5, Model A, p. 116</t>
  </si>
  <si>
    <t>3, 7b,5, 8a, 8b</t>
  </si>
  <si>
    <t>Santa Clara</t>
  </si>
  <si>
    <t>Bordoloi et al. 2013</t>
  </si>
  <si>
    <t>127.4.1</t>
  </si>
  <si>
    <t>Table 4 p. 571</t>
  </si>
  <si>
    <t>8a, SS calculated as: population/average household size *1% (stated sample size)</t>
  </si>
  <si>
    <t>India</t>
  </si>
  <si>
    <t>Agartala</t>
  </si>
  <si>
    <t>Mix Type Index: alternative to dissimilarity index</t>
  </si>
  <si>
    <t>3.1.3</t>
  </si>
  <si>
    <t>Population to retail employment continuous (fraction) (relative):Entropy: maximises eveness --&gt; 1</t>
  </si>
  <si>
    <t>3.1.4</t>
  </si>
  <si>
    <t>7.1.2</t>
  </si>
  <si>
    <t>Descriptives p. 100, table 5.4 p. 113 'Lev transit', mode share p. 74</t>
  </si>
  <si>
    <t>7.2.2</t>
  </si>
  <si>
    <t>Descriptives p. 100, table 5.4 p. 113 'transit', mode share p. 74</t>
  </si>
  <si>
    <t>19.1.2</t>
  </si>
  <si>
    <t>4c, 7a</t>
  </si>
  <si>
    <t>Employment density (at home)</t>
  </si>
  <si>
    <t>Chao. et al. 2016</t>
  </si>
  <si>
    <t>71.3.2</t>
  </si>
  <si>
    <t>Table 5</t>
  </si>
  <si>
    <t>Baltimore</t>
  </si>
  <si>
    <t>71.2.2</t>
  </si>
  <si>
    <t>71.1.2</t>
  </si>
  <si>
    <t>Washington DC</t>
  </si>
  <si>
    <t>25.1.3</t>
  </si>
  <si>
    <t>Table V-3, Model A, p. 112</t>
  </si>
  <si>
    <t>3, 7b 8a, 8b</t>
  </si>
  <si>
    <t>25.2.3</t>
  </si>
  <si>
    <t>Table V-4, Model A, p. 114</t>
  </si>
  <si>
    <t>25.4.3</t>
  </si>
  <si>
    <t>Table V-6 Model A, p. 118</t>
  </si>
  <si>
    <t>131.2.6</t>
  </si>
  <si>
    <t>31.2.2</t>
  </si>
  <si>
    <t>Land use mix:Entropy: maximises eveness --&gt; 1</t>
  </si>
  <si>
    <t>65.8.4</t>
  </si>
  <si>
    <t>65.6.4</t>
  </si>
  <si>
    <t>65.3.4</t>
  </si>
  <si>
    <t>65.7.4</t>
  </si>
  <si>
    <t>65.9.4</t>
  </si>
  <si>
    <t>65.10.4</t>
  </si>
  <si>
    <t>65.5.4</t>
  </si>
  <si>
    <t>65.4.4</t>
  </si>
  <si>
    <t>70.13.2</t>
  </si>
  <si>
    <t>Table 5 p. 9 (model 3</t>
  </si>
  <si>
    <t>Zhao et al. 2013</t>
  </si>
  <si>
    <t>128.1.2</t>
  </si>
  <si>
    <t>Table  2  p. 120</t>
  </si>
  <si>
    <t>Continuous</t>
  </si>
  <si>
    <t>Employment density at work (common catchment area)</t>
  </si>
  <si>
    <t>Emp_den</t>
  </si>
  <si>
    <t>128.1.4</t>
  </si>
  <si>
    <t>Business/office building floor area (common catchment area)</t>
  </si>
  <si>
    <t>129.1.2</t>
  </si>
  <si>
    <t>129.1.4</t>
  </si>
  <si>
    <t>128.1.6</t>
  </si>
  <si>
    <t>Number of shopping centres</t>
  </si>
  <si>
    <t>Local_access</t>
  </si>
  <si>
    <t>129.1.6</t>
  </si>
  <si>
    <t>Local_Access</t>
  </si>
  <si>
    <t>65.1.6</t>
  </si>
  <si>
    <t>Mix_House</t>
  </si>
  <si>
    <t>65.6.6</t>
  </si>
  <si>
    <t>65.3.6</t>
  </si>
  <si>
    <t>127.2.1</t>
  </si>
  <si>
    <t>Entropy ( 0 - 1); 0 = homoegoeous</t>
  </si>
  <si>
    <t>127.1.1</t>
  </si>
  <si>
    <t>Area Index</t>
  </si>
  <si>
    <t>65.8.6</t>
  </si>
  <si>
    <t>65.9.6</t>
  </si>
  <si>
    <t>65.2.6</t>
  </si>
  <si>
    <t>65.7.6</t>
  </si>
  <si>
    <t>127.3.1</t>
  </si>
  <si>
    <t>Dissimilarity of land uses in adjacent actively developed cells (20m cells)</t>
  </si>
  <si>
    <t>65.4.6</t>
  </si>
  <si>
    <t>65.10.6</t>
  </si>
  <si>
    <t>65.3.9</t>
  </si>
  <si>
    <t>Land use mix index for 5 use types of non-residential facilities:perfect balance between two land uses = 1</t>
  </si>
  <si>
    <t>65.8.9</t>
  </si>
  <si>
    <t>65.2.9</t>
  </si>
  <si>
    <t>65.6.9</t>
  </si>
  <si>
    <t>65.1.9</t>
  </si>
  <si>
    <t>65.7.9</t>
  </si>
  <si>
    <t>104.1.2</t>
  </si>
  <si>
    <t>Proportion of eight land-use types within route area:Closer to 1 implies greater mixture of land use types</t>
  </si>
  <si>
    <t>31.1.1</t>
  </si>
  <si>
    <t>Hamidi and Ewing 2014</t>
  </si>
  <si>
    <t>34.2.2</t>
  </si>
  <si>
    <t>Tabe 7 p. 80</t>
  </si>
  <si>
    <t>2007 - 2011</t>
  </si>
  <si>
    <t>Mixed Use:Entropy: maximises eveness --&gt; 1</t>
  </si>
  <si>
    <t>31.2.1</t>
  </si>
  <si>
    <t>65.10.9</t>
  </si>
  <si>
    <t>65.5.9</t>
  </si>
  <si>
    <t>Boulange et al.  2017</t>
  </si>
  <si>
    <t>58.1.4</t>
  </si>
  <si>
    <t>Table 4 p. 10 Model 3</t>
  </si>
  <si>
    <t>7a 5</t>
  </si>
  <si>
    <t>Victoria</t>
  </si>
  <si>
    <t>Housing diversity:Entropy: maximises eveness --&gt; 1</t>
  </si>
  <si>
    <t>binary logistic (multilevel)</t>
  </si>
  <si>
    <t>65.9.9</t>
  </si>
  <si>
    <t>65.4.9</t>
  </si>
  <si>
    <t>2.2.1</t>
  </si>
  <si>
    <t>9.1.2</t>
  </si>
  <si>
    <t>21.2.1</t>
  </si>
  <si>
    <t>8 US cities</t>
  </si>
  <si>
    <t>21.1.3</t>
  </si>
  <si>
    <t>Households (Common catchment area)</t>
  </si>
  <si>
    <t>38.6.6</t>
  </si>
  <si>
    <t>Population (gross)  (common catchment area)</t>
  </si>
  <si>
    <t>38.3.15</t>
  </si>
  <si>
    <t>Mangan 2013</t>
  </si>
  <si>
    <t>73.15.1</t>
  </si>
  <si>
    <t>Table 7 p. 53</t>
  </si>
  <si>
    <t>stop usage</t>
  </si>
  <si>
    <t>Total acreage with two or more land uses</t>
  </si>
  <si>
    <t>Asad 2013</t>
  </si>
  <si>
    <t>45.1.3</t>
  </si>
  <si>
    <t>Table 5-19 p. 164</t>
  </si>
  <si>
    <t>8a, 6c, 8b</t>
  </si>
  <si>
    <t>West Sussex, East Sussex, Surrey, Kent, Dorset, Hampshire</t>
  </si>
  <si>
    <t>Dwelling density (unit density)</t>
  </si>
  <si>
    <t>52.1.2</t>
  </si>
  <si>
    <t>65.2.2</t>
  </si>
  <si>
    <t>Small-scale nieghbourhood living density</t>
  </si>
  <si>
    <t>65.8.1</t>
  </si>
  <si>
    <t>2.4.2</t>
  </si>
  <si>
    <t>65.7.1</t>
  </si>
  <si>
    <t>65.7.2</t>
  </si>
  <si>
    <t>65.1.2</t>
  </si>
  <si>
    <t>65.2.1</t>
  </si>
  <si>
    <t>65.3.1</t>
  </si>
  <si>
    <t>131.1.6</t>
  </si>
  <si>
    <t>58.1.2</t>
  </si>
  <si>
    <t>7a,</t>
  </si>
  <si>
    <t>108.1.2</t>
  </si>
  <si>
    <t>Entropy:Perfect balancing when index = 1</t>
  </si>
  <si>
    <t>108.1.3</t>
  </si>
  <si>
    <t>131.2.5</t>
  </si>
  <si>
    <t>Brown et al. 2006</t>
  </si>
  <si>
    <t>30.1.2</t>
  </si>
  <si>
    <t>Table 5.3 p. 32 (Final model)</t>
  </si>
  <si>
    <t>4b, 7b, 8a, 8b</t>
  </si>
  <si>
    <t>trip start + trip end</t>
  </si>
  <si>
    <t>Raleigh, Durham and Chapel Hill, ('The Triangle',North Carolina)</t>
  </si>
  <si>
    <t>Land use diversity:highest score achieved for pefect balancing</t>
  </si>
  <si>
    <t>69.1.3</t>
  </si>
  <si>
    <t>Table 5, p. 61</t>
  </si>
  <si>
    <t>Land use entropy</t>
  </si>
  <si>
    <t>OLS (partial adjustment)</t>
  </si>
  <si>
    <t>117.1.1</t>
  </si>
  <si>
    <t>Land use entropy:Entropy: maximises eveness --&gt; 1</t>
  </si>
  <si>
    <t>86.2.2</t>
  </si>
  <si>
    <t>86.4.2</t>
  </si>
  <si>
    <t>Table 2 (p-values), Table 3 p. 118 (pm peak)</t>
  </si>
  <si>
    <t>Lee et al. 2017</t>
  </si>
  <si>
    <t>88.1.2</t>
  </si>
  <si>
    <t>Table 5 p. 20</t>
  </si>
  <si>
    <t>1, 6c</t>
  </si>
  <si>
    <t>Seoul metropolitan area</t>
  </si>
  <si>
    <t>Jun et al. 2013</t>
  </si>
  <si>
    <t>98.1.1</t>
  </si>
  <si>
    <t>Table 7 p. 237</t>
  </si>
  <si>
    <t>2, 3 (ref case was PT), 4a, 7a, 5</t>
  </si>
  <si>
    <t>Derived (2 - Reversed the reference case from PT; 4a)</t>
  </si>
  <si>
    <t>107.6.3</t>
  </si>
  <si>
    <t>Table 2 p. 952 (Regional rail model)</t>
  </si>
  <si>
    <t>107.5.3</t>
  </si>
  <si>
    <t>Table 1 p. 947 (Bus to all other destinations)</t>
  </si>
  <si>
    <t>107.1.3</t>
  </si>
  <si>
    <t>Table 1 p. 947 (Regional bus model)</t>
  </si>
  <si>
    <t>108.1.4</t>
  </si>
  <si>
    <t>Chapman and Frank 2004</t>
  </si>
  <si>
    <t>110.1.2</t>
  </si>
  <si>
    <t>Table 105 p. 237</t>
  </si>
  <si>
    <t>Derived (7a); (used average mode shares p. 14 for elasticity calc as model-specific means only given for relative trip time)</t>
  </si>
  <si>
    <t>2001/2001</t>
  </si>
  <si>
    <t>Net employment density</t>
  </si>
  <si>
    <t>110.4.2</t>
  </si>
  <si>
    <t>Table 111 p. 245</t>
  </si>
  <si>
    <t>110.2.2</t>
  </si>
  <si>
    <t>Table 107, p. 240</t>
  </si>
  <si>
    <t>110.3.2</t>
  </si>
  <si>
    <t>Table 109 p. 242</t>
  </si>
  <si>
    <t>Non-Work</t>
  </si>
  <si>
    <t>131.1.5</t>
  </si>
  <si>
    <t>Bindong et al. 2017</t>
  </si>
  <si>
    <t>143.1.2</t>
  </si>
  <si>
    <t>Table 3 p. 449, elasticity table 4</t>
  </si>
  <si>
    <t>Shanghai</t>
  </si>
  <si>
    <t>employment density</t>
  </si>
  <si>
    <t>emp_den</t>
  </si>
  <si>
    <t>30.2.2</t>
  </si>
  <si>
    <t>Table 5.4 p. 40 (Final model)</t>
  </si>
  <si>
    <t>4b, 7b,  8a, 8b</t>
  </si>
  <si>
    <t>Zahabi et al. 2012</t>
  </si>
  <si>
    <t>34.2.1</t>
  </si>
  <si>
    <t>Density factor</t>
  </si>
  <si>
    <t>34.2.3</t>
  </si>
  <si>
    <t>Centering factor</t>
  </si>
  <si>
    <t>34.1.1</t>
  </si>
  <si>
    <t>Table 6 p. 79</t>
  </si>
  <si>
    <t>Compactness index</t>
  </si>
  <si>
    <t>65.6.2</t>
  </si>
  <si>
    <t>86.4.13</t>
  </si>
  <si>
    <t>Walkability index</t>
  </si>
  <si>
    <t>103.1.7</t>
  </si>
  <si>
    <t>Walkscore</t>
  </si>
  <si>
    <t>65.6.1</t>
  </si>
  <si>
    <t>108.1.5</t>
  </si>
  <si>
    <t>110.1.4</t>
  </si>
  <si>
    <t>110.3.4</t>
  </si>
  <si>
    <t>65.9.1</t>
  </si>
  <si>
    <t>110.4.3</t>
  </si>
  <si>
    <t>110.3.3</t>
  </si>
  <si>
    <t>65.1.1</t>
  </si>
  <si>
    <t>65.4.1</t>
  </si>
  <si>
    <t>65.10.1</t>
  </si>
  <si>
    <t>110.2.4</t>
  </si>
  <si>
    <t>30.1.4</t>
  </si>
  <si>
    <t>4b, 6e,  8a, 8b</t>
  </si>
  <si>
    <t>Destination Index- intensity and diversity of land uses</t>
  </si>
  <si>
    <t>30.2.4</t>
  </si>
  <si>
    <t>Lee and Lee 2013</t>
  </si>
  <si>
    <t>47.2.2</t>
  </si>
  <si>
    <t>A-3 p. 327, Random effects, Model 4</t>
  </si>
  <si>
    <t>unlinked trip</t>
  </si>
  <si>
    <t>2002 - 2010</t>
  </si>
  <si>
    <t>47.4.2</t>
  </si>
  <si>
    <t>A-4 p. 328 random effect model 8</t>
  </si>
  <si>
    <t>65.3.2</t>
  </si>
  <si>
    <t>110.4.4</t>
  </si>
  <si>
    <t>Verbas et al. 2015</t>
  </si>
  <si>
    <t>91.1.3</t>
  </si>
  <si>
    <t>Table 2 p. 14 (long term elasticity)</t>
  </si>
  <si>
    <t>Chicago</t>
  </si>
  <si>
    <t>91.1.2</t>
  </si>
  <si>
    <t>Table 2 p. 13 (medium term elasticity)</t>
  </si>
  <si>
    <t>91.1.1</t>
  </si>
  <si>
    <t>Table 2 p. 12</t>
  </si>
  <si>
    <t>65.8.2</t>
  </si>
  <si>
    <t>65.9.2</t>
  </si>
  <si>
    <t>65.4.2</t>
  </si>
  <si>
    <t>Brown and Neog 2012</t>
  </si>
  <si>
    <t>44.3.1</t>
  </si>
  <si>
    <t>Table 6 p. 11</t>
  </si>
  <si>
    <t>% of MSA employment in CBD</t>
  </si>
  <si>
    <t>58.1.3</t>
  </si>
  <si>
    <t>7a, 5</t>
  </si>
  <si>
    <t>Walk access to amenities</t>
  </si>
  <si>
    <t>44.2.1</t>
  </si>
  <si>
    <t>108.1.6</t>
  </si>
  <si>
    <t>47.1.2</t>
  </si>
  <si>
    <t>A-3 p. 327, Pooled Model 2</t>
  </si>
  <si>
    <t>104.2.1</t>
  </si>
  <si>
    <t>Table 5.8 p. 27</t>
  </si>
  <si>
    <t>47.3.2</t>
  </si>
  <si>
    <t>A-4 p. 328 pooled model 6</t>
  </si>
  <si>
    <t>110.1.3</t>
  </si>
  <si>
    <t>54.3.4</t>
  </si>
  <si>
    <t>54.2.2</t>
  </si>
  <si>
    <t>Residential density Index:Entropy: maximises eveness --&gt; 1</t>
  </si>
  <si>
    <t>54.1.2</t>
  </si>
  <si>
    <t>54.3.2</t>
  </si>
  <si>
    <t>54.1.4</t>
  </si>
  <si>
    <t>54.2.4</t>
  </si>
  <si>
    <t>106.1.1</t>
  </si>
  <si>
    <t>54.2.3</t>
  </si>
  <si>
    <t>44.1.1</t>
  </si>
  <si>
    <t>54.3.3</t>
  </si>
  <si>
    <t>54.1.3</t>
  </si>
  <si>
    <t>School</t>
  </si>
  <si>
    <t>100.1.1</t>
  </si>
  <si>
    <t>5, 7a, 8a, 8b</t>
  </si>
  <si>
    <t>73.15.4</t>
  </si>
  <si>
    <t>Intersections per catchment</t>
  </si>
  <si>
    <t>30.1.5</t>
  </si>
  <si>
    <t>Quality of pedestrian and bicycle amenity at stop</t>
  </si>
  <si>
    <t>30.2.5</t>
  </si>
  <si>
    <t>30.2.3</t>
  </si>
  <si>
    <t>Pedestrian amenity at bus stop</t>
  </si>
  <si>
    <t>30.1.3</t>
  </si>
  <si>
    <t>65.5.1</t>
  </si>
  <si>
    <t>80.1.1</t>
  </si>
  <si>
    <t>88.1.3</t>
  </si>
  <si>
    <t>Land use diversity:1 -HHI (where HHI is maximised for a single use)</t>
  </si>
  <si>
    <t>3.1.5</t>
  </si>
  <si>
    <t>continuous (fraction) of sidewalk miles to 
road miles</t>
  </si>
  <si>
    <t>65.5.2</t>
  </si>
  <si>
    <t>30.2.6</t>
  </si>
  <si>
    <t>Pedestrian friendliness of road design (fewer lanes and more traffic control devices score more highly)</t>
  </si>
  <si>
    <t>30.1.6</t>
  </si>
  <si>
    <t>31.1.3</t>
  </si>
  <si>
    <t>Hess 2009</t>
  </si>
  <si>
    <t>31.2.3</t>
  </si>
  <si>
    <t>31.2.4</t>
  </si>
  <si>
    <t>50.1.3</t>
  </si>
  <si>
    <t>pre-1940s housing share</t>
  </si>
  <si>
    <t>113.1.3</t>
  </si>
  <si>
    <t>113.2.8</t>
  </si>
  <si>
    <t>7.3.3</t>
  </si>
  <si>
    <t>7.3.5</t>
  </si>
  <si>
    <t>7.3.1</t>
  </si>
  <si>
    <t>7.2.1</t>
  </si>
  <si>
    <t>19.1.1</t>
  </si>
  <si>
    <t>Population density (at home)</t>
  </si>
  <si>
    <t>37.2.2</t>
  </si>
  <si>
    <t>37.3.2</t>
  </si>
  <si>
    <t>Table 2 (3), p. 203</t>
  </si>
  <si>
    <t>37.1.2</t>
  </si>
  <si>
    <t>Armbruster 2010</t>
  </si>
  <si>
    <t>66.1.1</t>
  </si>
  <si>
    <t>Table 5 p. 33</t>
  </si>
  <si>
    <t>6a, 8b, 8a</t>
  </si>
  <si>
    <t>per capita patronage</t>
  </si>
  <si>
    <t>2002 - 2007</t>
  </si>
  <si>
    <t>8.1.1</t>
  </si>
  <si>
    <t>Intersection to cul-de-sac continuous (fraction)</t>
  </si>
  <si>
    <t>31.1.4</t>
  </si>
  <si>
    <t>55.1.8</t>
  </si>
  <si>
    <t>86.2.10</t>
  </si>
  <si>
    <t>65.10.2</t>
  </si>
  <si>
    <t>70.13.1</t>
  </si>
  <si>
    <t>128.1.1</t>
  </si>
  <si>
    <t>Population density (common catchment area)</t>
  </si>
  <si>
    <t>Pop_den</t>
  </si>
  <si>
    <t>128.1.3</t>
  </si>
  <si>
    <t>Residential floor area (common catchment area)</t>
  </si>
  <si>
    <t>71.1.1</t>
  </si>
  <si>
    <t>Woldeamanuel and Kent 2016</t>
  </si>
  <si>
    <t>76.1.1</t>
  </si>
  <si>
    <t>Table 3</t>
  </si>
  <si>
    <t>San Fernando</t>
  </si>
  <si>
    <t>Connectivity index</t>
  </si>
  <si>
    <t>88.1.1</t>
  </si>
  <si>
    <t>93.1.2</t>
  </si>
  <si>
    <t>Change in dwelling units per service area</t>
  </si>
  <si>
    <t>97.1.1</t>
  </si>
  <si>
    <t>Gross population density</t>
  </si>
  <si>
    <t>97.2.1</t>
  </si>
  <si>
    <t>98.2.1</t>
  </si>
  <si>
    <t>107.6.1</t>
  </si>
  <si>
    <t>107.1.1</t>
  </si>
  <si>
    <t>107.5.1</t>
  </si>
  <si>
    <t>Vergel-Tovar 2016</t>
  </si>
  <si>
    <t>139.4.1</t>
  </si>
  <si>
    <t>Table 44 p. 356</t>
  </si>
  <si>
    <t>Latin America</t>
  </si>
  <si>
    <t>2013, 2014</t>
  </si>
  <si>
    <t>129.1.1</t>
  </si>
  <si>
    <t>139.2.1</t>
  </si>
  <si>
    <t>Table 40, p. 352 (land use model)</t>
  </si>
  <si>
    <t>139.1.1</t>
  </si>
  <si>
    <t>Table 38, p. 344 (fully adjusted)</t>
  </si>
  <si>
    <t>129.1.3</t>
  </si>
  <si>
    <t>Ryan and Frank 2009</t>
  </si>
  <si>
    <t>17.1.1</t>
  </si>
  <si>
    <t>Table 5 p. 51</t>
  </si>
  <si>
    <t>Walkability Index</t>
  </si>
  <si>
    <t>34.2.4</t>
  </si>
  <si>
    <t>Street factor</t>
  </si>
  <si>
    <t>73.15.6</t>
  </si>
  <si>
    <t>Class III bike lanes as a proportion of total road miles</t>
  </si>
  <si>
    <t>76.1.2</t>
  </si>
  <si>
    <t>Sidewalk availability and quality index</t>
  </si>
  <si>
    <t>55.1.17</t>
  </si>
  <si>
    <t>% curbs</t>
  </si>
  <si>
    <t>Safety</t>
  </si>
  <si>
    <t>73.15.2</t>
  </si>
  <si>
    <t>30.1.1</t>
  </si>
  <si>
    <t xml:space="preserve">4b, 7b, </t>
  </si>
  <si>
    <t>30.2.1</t>
  </si>
  <si>
    <t>30.1.7</t>
  </si>
  <si>
    <t>Pedestrian friendly amenities of neighbourhood</t>
  </si>
  <si>
    <t>30.2.7</t>
  </si>
  <si>
    <t>55.1.13</t>
  </si>
  <si>
    <t>Average outside shoulder width</t>
  </si>
  <si>
    <t>55.1.14</t>
  </si>
  <si>
    <t>% raised median</t>
  </si>
  <si>
    <t>55.1.15</t>
  </si>
  <si>
    <t>% painted median</t>
  </si>
  <si>
    <t>Study_ID</t>
  </si>
  <si>
    <t>Citation</t>
  </si>
  <si>
    <t>Model_ID</t>
  </si>
  <si>
    <t>DP_ID</t>
  </si>
  <si>
    <t>Page_ref</t>
  </si>
  <si>
    <t>2 - Meta_Analysis screen</t>
  </si>
  <si>
    <t xml:space="preserve"> 3 - manual outlier screen</t>
  </si>
  <si>
    <t>4 - IQR outlier screen</t>
  </si>
  <si>
    <t>5 - Impute_SE</t>
  </si>
  <si>
    <t>6 - Assign weight</t>
  </si>
  <si>
    <t>7 - 1_SE</t>
  </si>
  <si>
    <t>8 - Total weight</t>
  </si>
  <si>
    <t>9 - E_weighted</t>
  </si>
  <si>
    <t>Calculation_notes</t>
  </si>
  <si>
    <t>E_mag</t>
  </si>
  <si>
    <t>E_Source</t>
  </si>
  <si>
    <t>SE_E_mag</t>
  </si>
  <si>
    <t>SE_E_Source</t>
  </si>
  <si>
    <t>Sig</t>
  </si>
  <si>
    <t xml:space="preserve">Direction </t>
  </si>
  <si>
    <t>Theoretical_consistency</t>
  </si>
  <si>
    <t>DV</t>
  </si>
  <si>
    <t>DV_unit</t>
  </si>
  <si>
    <t>DV_scale</t>
  </si>
  <si>
    <t>DV_aggregation</t>
  </si>
  <si>
    <t>Country</t>
  </si>
  <si>
    <t>City</t>
  </si>
  <si>
    <t>Year of data collection</t>
  </si>
  <si>
    <t>sampling_period</t>
  </si>
  <si>
    <t>sample_size</t>
  </si>
  <si>
    <t>Regional_accessibility</t>
  </si>
  <si>
    <t>Attitude_SS</t>
  </si>
  <si>
    <t>Demography_SS</t>
  </si>
  <si>
    <t>1. Any_SS</t>
  </si>
  <si>
    <t>IV</t>
  </si>
  <si>
    <t>IV_Indicator</t>
  </si>
  <si>
    <t>Categorical</t>
  </si>
  <si>
    <t>IV_Standardised</t>
  </si>
  <si>
    <t>Estimation_method</t>
  </si>
  <si>
    <t>DV_ref</t>
  </si>
  <si>
    <t>b_mag_LOR</t>
  </si>
  <si>
    <t>OR</t>
  </si>
  <si>
    <t>RRR</t>
  </si>
  <si>
    <t>Ratio_Source</t>
  </si>
  <si>
    <t>T_stat</t>
  </si>
  <si>
    <t>T_stat_source</t>
  </si>
  <si>
    <t>Notes</t>
  </si>
  <si>
    <t>Metadata is sourced from the source database for this meta-analysis, available on figshare: https://doi.org/10.26180/5c3fe01b7fd7e</t>
  </si>
  <si>
    <t>Unique metadata entries pertaining to this studies are identified under the 'calculation steps' set</t>
  </si>
  <si>
    <t>Set</t>
  </si>
  <si>
    <t>Attribute</t>
  </si>
  <si>
    <t>Definition</t>
  </si>
  <si>
    <t>Data point identification</t>
  </si>
  <si>
    <t xml:space="preserve">Unique identifier for each prior (assigned after title/abstract screen). Non-sequential due to many studies becoming inelgibile during subsequent screening. IDs range from 7 to 147 </t>
  </si>
  <si>
    <t xml:space="preserve">Abbreivtaed citation for each prior. Surbame of authors and year (one or two authors), first author only and year if more than three authors. </t>
  </si>
  <si>
    <t>Unique identifier for each model</t>
  </si>
  <si>
    <t>Unique data point i.d. for each data point</t>
  </si>
  <si>
    <t>Details of table, model and page in the prior from which data point is taken</t>
  </si>
  <si>
    <t>Calculation step</t>
  </si>
  <si>
    <t>'exclude - No RA' assigned to variables that do not contain a relevant control variable for regional accessibility excludes</t>
  </si>
  <si>
    <t xml:space="preserve">Variables with elasticity estimates &gt;1 or &lt;-1 excluded manually </t>
  </si>
  <si>
    <t>Variables assigned 'high' and excluded if  value &gt;Q3+1.5IQR, or 'low' and excluded if value &lt;Q1-1.5IQR</t>
  </si>
  <si>
    <t>Each elasticity estimate assigned a standard error; with missing values taken as the average of available standard errors for indicators</t>
  </si>
  <si>
    <t>Data points assigned a weight so that an average of multiple estimates from a single study fr the same indicator can be estimated</t>
  </si>
  <si>
    <t>inverse of the standard error of the elasticity</t>
  </si>
  <si>
    <t>product of the data point weight and inverse standard error</t>
  </si>
  <si>
    <t>Product of the elasticity and the total weight (value cannot be interpreted on its own)</t>
  </si>
  <si>
    <t>Calculation notes</t>
  </si>
  <si>
    <t>Reference to assumptions and calculation equations used to derive data</t>
  </si>
  <si>
    <t>Parameter estimate</t>
  </si>
  <si>
    <t>Magnitude of the elasticity</t>
  </si>
  <si>
    <t>Source of the elasticity estimate: "source" - taken from the original study, otherwise a calculation note reference is given</t>
  </si>
  <si>
    <t>Error and significance</t>
  </si>
  <si>
    <t>Magnitude of the standard error of the elasticity (provided by the source or calculated from available information)</t>
  </si>
  <si>
    <t>Source of the standard error of the elasticity: "source" - taken from the original study, otherwise a calculation note reference is given</t>
  </si>
  <si>
    <t>Theoretical consistency</t>
  </si>
  <si>
    <t xml:space="preserve">Y = finding is significant at p&lt;0.1 level or greater; or at the discretion of the author, N = not significant </t>
  </si>
  <si>
    <t>Direction of the relationship between DV and IV: Pos = positive, Neg = negative, omitted = variable is omitted from the model due to insignificance</t>
  </si>
  <si>
    <t>"Y": relationship is significant in hypothesised direction; "N": relationship is significant in direction opposite to hypothesis; "insignificant": relationshi pnot significant</t>
  </si>
  <si>
    <t>Dependent variable</t>
  </si>
  <si>
    <t>Categorical entry defining the dependent (outcome) variable of the measured relationship described by the data point</t>
  </si>
  <si>
    <t>Unit of the dependent variable, such as boardings, trips, tours, rates, main mode share</t>
  </si>
  <si>
    <t>measurement scale of the dependent variable: count, continuous, biinary, discrete</t>
  </si>
  <si>
    <t>Level of aggregation oif the dependent variable: aggregate (e.g. station/catchment/city) or disaggregate (e.g. individual/ household)</t>
  </si>
  <si>
    <t>Sample attributes</t>
  </si>
  <si>
    <t>Country in which the majority of sample data is collected</t>
  </si>
  <si>
    <t>City in which the majority of sample data is collected</t>
  </si>
  <si>
    <t>Year</t>
  </si>
  <si>
    <t>Data collection pre- or post-2010. Data collection that overlaps 2010 considered post-2010</t>
  </si>
  <si>
    <t>Sample size</t>
  </si>
  <si>
    <t>Study design</t>
  </si>
  <si>
    <t>Control variable included in model: 1 = 'regional accessibility' (distance to CBD, employment accessible by transit)</t>
  </si>
  <si>
    <t>Control variable included in model: 1 = 'Attitude-induced self-selection' (explicit measures of attitudes and preferences, instrumental measures, segmented sample for residential development type)</t>
  </si>
  <si>
    <t>Control variable included in mode: 1 = 'Demographic-induced self-selection' (median income, number of children, employment status or industry)</t>
  </si>
  <si>
    <t>Discrete entry differentiating studies that do not contain a relevant self-selection control variable ('0') from those that contain one ('1') or both ('2') of attitude and demographic self selection controls</t>
  </si>
  <si>
    <t>Independent variable</t>
  </si>
  <si>
    <t>Categorical entry identifying whether the independent built environment variable is classified as density, diversity or design</t>
  </si>
  <si>
    <t>Categorical entry identifying the standardised indicator used to measure the independent built environment variable</t>
  </si>
  <si>
    <t>Dichotomous entry indicating whether the indicator is measured on a categorical scale</t>
  </si>
  <si>
    <t>Model specification</t>
  </si>
  <si>
    <t>Estimation method used to determine the magnitude of the relationship between the dependent and independent variables of interest E.g. 2SLS, Logistic, SEM, ordered probit</t>
  </si>
  <si>
    <t>Reference case of the dependent variable (discrete outcome variable)</t>
  </si>
  <si>
    <t>Magnitude of the unstdandardised regression coefficient</t>
  </si>
  <si>
    <t xml:space="preserve">Dichotomous entry indicating whether an odds ratio is available for this data point. </t>
  </si>
  <si>
    <t xml:space="preserve">Dichotomous entry indicating whether a relative risk rate (includes incident rate) is available for this data point. </t>
  </si>
  <si>
    <t>Source of the risk ratio: "source" - taken from the original study, otherwise a calculation note reference is given</t>
  </si>
  <si>
    <t>Test statistic</t>
  </si>
  <si>
    <t>Magnitude of the t-statistic</t>
  </si>
  <si>
    <t>Source of T-statistic: "source" - taken from the original study, otherwise a calculation note reference is given</t>
  </si>
  <si>
    <t>Contributors</t>
  </si>
  <si>
    <t>Laura Aston</t>
  </si>
  <si>
    <t>Graham Currie</t>
  </si>
  <si>
    <t>Alexa Delbosc</t>
  </si>
  <si>
    <t>MD Kamruzzaman</t>
  </si>
  <si>
    <t>David Teller</t>
  </si>
  <si>
    <t>Database contents</t>
  </si>
  <si>
    <t>Assumptions and formulae pertaining to derived data</t>
  </si>
  <si>
    <t>Database: Built environment and transit use meta-analysis</t>
  </si>
  <si>
    <t>This spreadsheet contains data pertaining to "Meta-analysis of built environment and transit use"</t>
  </si>
  <si>
    <t>Sources</t>
  </si>
  <si>
    <t xml:space="preserve">The 505 elsticity estimates contained in this workbook are sourced directly or derived from 76 prior studies.
A reference list corresponding to these studies is included in this database. Information from these priors was originally extracted into another online database compiled by the authors, available on figshare: </t>
  </si>
  <si>
    <t>Aston, L., Currie, G., Delbosc, A., Kamruzzaman, M., O'Hare, T. &amp; Teller, D. (2019) Built environment and transit use meta-analysis database (4), https://doi.org/10.26180/5c3fe01b7fd7e</t>
  </si>
  <si>
    <t xml:space="preserve">The following provides an overview of the tabs included in this workbook, corresponding to calculation steps </t>
  </si>
  <si>
    <t>Metadata</t>
  </si>
  <si>
    <t>Index of column headers describing attributes and corresponding levels in 'Database'</t>
  </si>
  <si>
    <t>Database</t>
  </si>
  <si>
    <t xml:space="preserve">Database containing information for 505 data points from 76 studies. Study attributes and quantiative information relevant to screening and calculation steps is included. </t>
  </si>
  <si>
    <t>TC_RA</t>
  </si>
  <si>
    <t>Contains summary of theoretical consistency segmented by studies that control for regional accessibility and studies that do not</t>
  </si>
  <si>
    <t>Calculation steps</t>
  </si>
  <si>
    <t>4 - Outliers</t>
  </si>
  <si>
    <t>Estimate of low and high threshold for outliers based on overall interquartile range of all eligible elasticities (includes control for regional accessibility, 5 outliers removed)</t>
  </si>
  <si>
    <t>Boxplot_Data</t>
  </si>
  <si>
    <t>Flat table containing unweighted estimates used for boxplots  (only 5 outliers E &gt;1, E &lt;-1 removed)</t>
  </si>
  <si>
    <t>Average standard error for each indicator, derived from studies for which standard errors available. Used to compute missing standard errors</t>
  </si>
  <si>
    <t>6 - Assign Weight</t>
  </si>
  <si>
    <t>Count of number of data points per study per variable; used to assign a weight to calculate the 'average' elasticity per study/indicator</t>
  </si>
  <si>
    <t>10_Mean elasticities</t>
  </si>
  <si>
    <t>Calculation of mean elasticities based on average of the weighted elasticities for data points of each indicator</t>
  </si>
  <si>
    <t>11_t-test</t>
  </si>
  <si>
    <t xml:space="preserve">Two tailed t-test of whether the null hypothesis can be rejected (h0: the mean estimate for each indicator is not significantly different to zero) </t>
  </si>
  <si>
    <t>12_Results_summary</t>
  </si>
  <si>
    <t>Summary of mean elasticity and significance level for each indicator</t>
  </si>
  <si>
    <t>Supplementary data</t>
  </si>
  <si>
    <t>Sample only</t>
  </si>
  <si>
    <t>Static table containing data for the 226 data points in the final sample</t>
  </si>
  <si>
    <t>Metadata_notes</t>
  </si>
  <si>
    <t>Priors_Reference list</t>
  </si>
  <si>
    <t>Contains citation information for 76 priors included in this database</t>
  </si>
  <si>
    <t>He et al. 2018</t>
  </si>
  <si>
    <t>150.1.6</t>
  </si>
  <si>
    <t>Table 3 p. 1602</t>
  </si>
  <si>
    <t>150.1.8</t>
  </si>
  <si>
    <t>150.1.10</t>
  </si>
  <si>
    <t>150.2.10</t>
  </si>
  <si>
    <t>Table 4 p.1602</t>
  </si>
  <si>
    <t>Gan et al. 2019</t>
  </si>
  <si>
    <t>151.1.3</t>
  </si>
  <si>
    <t xml:space="preserve">Table 2 p. 6 </t>
  </si>
  <si>
    <t>151.1.1</t>
  </si>
  <si>
    <t>151.1.7</t>
  </si>
  <si>
    <t>Lu et al. 2018</t>
  </si>
  <si>
    <t>154.1.6</t>
  </si>
  <si>
    <t>Tables 3 (diagnostics) and 4 (elasticities) pp 8 - 9</t>
  </si>
  <si>
    <t>154.1.5</t>
  </si>
  <si>
    <t>154.1.2</t>
  </si>
  <si>
    <t>154.1.4</t>
  </si>
  <si>
    <t>154.1.1</t>
  </si>
  <si>
    <t>154.1.3</t>
  </si>
  <si>
    <t>Zhao et al. 2018</t>
  </si>
  <si>
    <t>155.1.2</t>
  </si>
  <si>
    <t xml:space="preserve">Table 3 p. 1183 - DR Model 1 (only) </t>
  </si>
  <si>
    <t>155.1.1</t>
  </si>
  <si>
    <t>155.1.3</t>
  </si>
  <si>
    <t>Moshiur et al. 2019</t>
  </si>
  <si>
    <t>160.1.2</t>
  </si>
  <si>
    <t>Table 4 (Boarding) p. 599</t>
  </si>
  <si>
    <t>160.1.4</t>
  </si>
  <si>
    <t>160.1.6</t>
  </si>
  <si>
    <t>160.1.7</t>
  </si>
  <si>
    <t>160.1.5</t>
  </si>
  <si>
    <t>160.2.2</t>
  </si>
  <si>
    <t>Table 4 (alighting) p. 599</t>
  </si>
  <si>
    <t>160.2.4</t>
  </si>
  <si>
    <t>160.2.7</t>
  </si>
  <si>
    <t>160.2.5</t>
  </si>
  <si>
    <t>Kathuria et al. 2018</t>
  </si>
  <si>
    <t>161.1.1</t>
  </si>
  <si>
    <t>Table 3 p. 48</t>
  </si>
  <si>
    <t>161.1.2</t>
  </si>
  <si>
    <t>Schneider et al. 2017b</t>
  </si>
  <si>
    <t>164.1.3</t>
  </si>
  <si>
    <t>Table 3 (Extended Model) p. 932</t>
  </si>
  <si>
    <t>164.1.4</t>
  </si>
  <si>
    <t>164.1.2</t>
  </si>
  <si>
    <t>164.1.5</t>
  </si>
  <si>
    <t>Alam et al. 2018</t>
  </si>
  <si>
    <t>167.1.1</t>
  </si>
  <si>
    <t>Table 2 p. 824</t>
  </si>
  <si>
    <t>167.1.2</t>
  </si>
  <si>
    <t>Ingvardson and Nielsen 2018</t>
  </si>
  <si>
    <t>169.1.2</t>
  </si>
  <si>
    <t>Table 4 (Model I-A) p. 58</t>
  </si>
  <si>
    <t>169.4.2</t>
  </si>
  <si>
    <t>Table 7 (Model II-A) p. 59</t>
  </si>
  <si>
    <t>169.4.1</t>
  </si>
  <si>
    <t>169.5.2</t>
  </si>
  <si>
    <t>Table 5 (Model II-B) p. 59 (country dummies)</t>
  </si>
  <si>
    <t>Sun et al. 2017</t>
  </si>
  <si>
    <t>172.2.1</t>
  </si>
  <si>
    <t xml:space="preserve">Table 2 Model 2 P. </t>
  </si>
  <si>
    <t>172.2.8</t>
  </si>
  <si>
    <t>172.2.2</t>
  </si>
  <si>
    <t>172.2.3</t>
  </si>
  <si>
    <t>172.2.7</t>
  </si>
  <si>
    <t>Park et al. 2019</t>
  </si>
  <si>
    <t>174.1.1</t>
  </si>
  <si>
    <t>174.1.2</t>
  </si>
  <si>
    <t>174.1.3</t>
  </si>
  <si>
    <t>176.1.1</t>
  </si>
  <si>
    <t>Table 5 p. 20 (TMS)</t>
  </si>
  <si>
    <t>176.1.2</t>
  </si>
  <si>
    <t>176.1.5</t>
  </si>
  <si>
    <t>176.1.3</t>
  </si>
  <si>
    <t>176.1.4</t>
  </si>
  <si>
    <t>Tu et al. 2018</t>
  </si>
  <si>
    <t>177.1.5</t>
  </si>
  <si>
    <t>Table 4 Model 1 p. 51</t>
  </si>
  <si>
    <t>177.1.6</t>
  </si>
  <si>
    <t>177.2.5</t>
  </si>
  <si>
    <t>Table 4 Model 2 p. 51</t>
  </si>
  <si>
    <t>177.2.6</t>
  </si>
  <si>
    <t>177.3.5</t>
  </si>
  <si>
    <t>Table 4 Model 3. p. 51</t>
  </si>
  <si>
    <t>177.3.6</t>
  </si>
  <si>
    <t>Park et al. 2018</t>
  </si>
  <si>
    <t>178.1.1</t>
  </si>
  <si>
    <t>Table 6 p. 281</t>
  </si>
  <si>
    <t>178.1.2</t>
  </si>
  <si>
    <t>178.1.3</t>
  </si>
  <si>
    <t>178.1.4</t>
  </si>
  <si>
    <t>178.2.1</t>
  </si>
  <si>
    <t>178.2.2</t>
  </si>
  <si>
    <t>178.2.3</t>
  </si>
  <si>
    <t>178.2.4</t>
  </si>
  <si>
    <t>Liu et al. 2018a</t>
  </si>
  <si>
    <t>179.1.3</t>
  </si>
  <si>
    <t>Table 2 p. 8</t>
  </si>
  <si>
    <t>179.1.7</t>
  </si>
  <si>
    <t>179.2.3</t>
  </si>
  <si>
    <t>179.2.7</t>
  </si>
  <si>
    <t>An et al. 2019</t>
  </si>
  <si>
    <t>183.1.1</t>
  </si>
  <si>
    <t>Table 4 p. 183 (weekday ridership)</t>
  </si>
  <si>
    <t>183.2.1</t>
  </si>
  <si>
    <t>Table 4 p. 183 (weekend ridership)</t>
  </si>
  <si>
    <t>Etminani-Ghasrodashti et al. 2018</t>
  </si>
  <si>
    <t>184.1.3</t>
  </si>
  <si>
    <t>Table 7 p. 502</t>
  </si>
  <si>
    <t>184.1.1</t>
  </si>
  <si>
    <t>184.2.3</t>
  </si>
  <si>
    <t>Table 8 p. 503</t>
  </si>
  <si>
    <t>184.2.1</t>
  </si>
  <si>
    <t>Pan et al. 2017</t>
  </si>
  <si>
    <t>186.1.4</t>
  </si>
  <si>
    <t>Table 2 p. 61</t>
  </si>
  <si>
    <t>186.1.3</t>
  </si>
  <si>
    <t>186.2.4</t>
  </si>
  <si>
    <t>Table 3 p. 62 (low accessibility)</t>
  </si>
  <si>
    <t>186.2.3</t>
  </si>
  <si>
    <t>derived 6c)</t>
  </si>
  <si>
    <t>Source, 8a, 8b</t>
  </si>
  <si>
    <t>source</t>
  </si>
  <si>
    <t>7b, 8a, 8b</t>
  </si>
  <si>
    <t>7a</t>
  </si>
  <si>
    <t>6e, 8a, 8b</t>
  </si>
  <si>
    <t>7b</t>
  </si>
  <si>
    <t>derived, 8a, 8b</t>
  </si>
  <si>
    <t>Insignificant</t>
  </si>
  <si>
    <t>pos</t>
  </si>
  <si>
    <t>y</t>
  </si>
  <si>
    <t>neg</t>
  </si>
  <si>
    <t>Average boardings and alighting</t>
  </si>
  <si>
    <t>Monthly boardings and alightings</t>
  </si>
  <si>
    <t>Ratio</t>
  </si>
  <si>
    <t>daily ridership</t>
  </si>
  <si>
    <t>daily boardings</t>
  </si>
  <si>
    <t>daily alighting</t>
  </si>
  <si>
    <t>boardings</t>
  </si>
  <si>
    <t>passenger miles: annual passenger trip multiplied by the system’s average trip length
length in miles,</t>
  </si>
  <si>
    <t>Yearly boardings per capita</t>
  </si>
  <si>
    <t>average daily boardings and alightings</t>
  </si>
  <si>
    <t>Probability (mode choice)</t>
  </si>
  <si>
    <t>Discrete</t>
  </si>
  <si>
    <t>intercity trip modeshare</t>
  </si>
  <si>
    <t>Any transit trip</t>
  </si>
  <si>
    <t>Transit trip</t>
  </si>
  <si>
    <t>Ridership frequency</t>
  </si>
  <si>
    <t>Average sum of boarding for home station + alighting for school station</t>
  </si>
  <si>
    <t>Average sum of alighting for home station + boardng for school station</t>
  </si>
  <si>
    <t>Sum of boarding and alighting</t>
  </si>
  <si>
    <t>daily station passenger volume</t>
  </si>
  <si>
    <t>Taiwan</t>
  </si>
  <si>
    <t>Taipei</t>
  </si>
  <si>
    <t>Weekend</t>
  </si>
  <si>
    <t>Orlando</t>
  </si>
  <si>
    <t>Ahmedabad</t>
  </si>
  <si>
    <t>Europe</t>
  </si>
  <si>
    <t>Republic of Korea</t>
  </si>
  <si>
    <t>Korea</t>
  </si>
  <si>
    <t>Shenzhen</t>
  </si>
  <si>
    <t>weekday</t>
  </si>
  <si>
    <t>weekend</t>
  </si>
  <si>
    <t>Education</t>
  </si>
  <si>
    <t>Iran</t>
  </si>
  <si>
    <t>Shiraz</t>
  </si>
  <si>
    <t>Count_offices</t>
  </si>
  <si>
    <t>Count_Residential units</t>
  </si>
  <si>
    <t>Count_Shopping malls</t>
  </si>
  <si>
    <t>PT-Design</t>
  </si>
  <si>
    <t>Number of exits</t>
  </si>
  <si>
    <t>persons per square kilometre</t>
  </si>
  <si>
    <t>Proportion residential</t>
  </si>
  <si>
    <t>number of supermarkets and conveinence stores within an 800m radius buffer from centroid of street block</t>
  </si>
  <si>
    <t>three or more way intersections within 800m buffer from centroid of street block</t>
  </si>
  <si>
    <t>residents per km^2 in a street block</t>
  </si>
  <si>
    <t>ratio of job number to the resident numbers in a TPU</t>
  </si>
  <si>
    <t>jobs per km^2 in a TPU</t>
  </si>
  <si>
    <t>Entropy score of number of residents and jobs in different industries in a TPU</t>
  </si>
  <si>
    <t>Weighted job</t>
  </si>
  <si>
    <t>Weighted population</t>
  </si>
  <si>
    <t>number of transfer stations</t>
  </si>
  <si>
    <t>number of bus stops</t>
  </si>
  <si>
    <t>number of commercial centers</t>
  </si>
  <si>
    <t>number of financial centers</t>
  </si>
  <si>
    <t>normalised land use land use entropy</t>
  </si>
  <si>
    <t>number of educational centers</t>
  </si>
  <si>
    <t>Walkway availability and quality index (WAQI): sum of segment length times score on Likert scale, divided by buffer area</t>
  </si>
  <si>
    <t>Connectivity Index: degree of connecitivity within the buffer area and road network accessibility (4-way intersections *3 + 3-way intersections *2 + cul-de-sacs)/buffer area</t>
  </si>
  <si>
    <t>pre-1940 housing (%)</t>
  </si>
  <si>
    <t>Proportion of roadways with sidewalks</t>
  </si>
  <si>
    <t>jobs within 1  mile</t>
  </si>
  <si>
    <t>bicycle facility density</t>
  </si>
  <si>
    <t>Metropolitan Sprawl Indicator</t>
  </si>
  <si>
    <t>Populaiton density</t>
  </si>
  <si>
    <t>jobs per km^%2</t>
  </si>
  <si>
    <t>persons per km^2</t>
  </si>
  <si>
    <t>natural log of Floor area ratio: total floor area divided by the area of a network buffer</t>
  </si>
  <si>
    <t>natural log of 'firm' (business) count</t>
  </si>
  <si>
    <t>Land use mix (entropy)</t>
  </si>
  <si>
    <t>natural log of Population (total)</t>
  </si>
  <si>
    <t>Activity density (population + employment)</t>
  </si>
  <si>
    <t>intersection density (intersectoins per square ile)</t>
  </si>
  <si>
    <t>Land use entropy index (3 land uses: residential, commercial and public land)</t>
  </si>
  <si>
    <t>Ratio of residential area</t>
  </si>
  <si>
    <t>Ratio of commercial area</t>
  </si>
  <si>
    <t>job density</t>
  </si>
  <si>
    <t>Diversity: 1 - Herschman-Herfindal Index</t>
  </si>
  <si>
    <t>Employment density(logarithm): number of employed peole in TAZ</t>
  </si>
  <si>
    <t>land use mix (entropy)</t>
  </si>
  <si>
    <t>Activity density (populatoin + employment per square mile)</t>
  </si>
  <si>
    <t>Land use entropy index</t>
  </si>
  <si>
    <t>number of intersections per square mile</t>
  </si>
  <si>
    <t>commercial-oriented land use percentage</t>
  </si>
  <si>
    <t>density of bikeshare docks</t>
  </si>
  <si>
    <t>Betweenness centrality</t>
  </si>
  <si>
    <t>land use diversity</t>
  </si>
  <si>
    <t>residential density</t>
  </si>
  <si>
    <t>Centrality</t>
  </si>
  <si>
    <t>generalized linear mixed models</t>
  </si>
  <si>
    <t>panel OLS</t>
  </si>
  <si>
    <t>fractional multinomial logit model</t>
  </si>
  <si>
    <t>auto, walk, bike</t>
  </si>
  <si>
    <t>Spatial Error Model</t>
  </si>
  <si>
    <t>multinomial logistic (multilevel)</t>
  </si>
  <si>
    <t>Negative binomial regression (multilevel)</t>
  </si>
  <si>
    <t>Poisson Regression</t>
  </si>
  <si>
    <t>Multinomial logistic; SEM</t>
  </si>
  <si>
    <t>auto</t>
  </si>
  <si>
    <t>Exclude - low outlier, NS</t>
  </si>
  <si>
    <t>Exclude - high outlier, NS</t>
  </si>
  <si>
    <t>Values</t>
  </si>
  <si>
    <t>Outlier thresholds based on interquartile ranges</t>
  </si>
  <si>
    <t>Q1</t>
  </si>
  <si>
    <t>Q3</t>
  </si>
  <si>
    <t>IQR</t>
  </si>
  <si>
    <t>IQR*1.5</t>
  </si>
  <si>
    <t>Outliers - low</t>
  </si>
  <si>
    <t>Outliers - high</t>
  </si>
  <si>
    <t>(All)</t>
  </si>
  <si>
    <t>Average of SE_E_mag</t>
  </si>
  <si>
    <t>Count of SE_E_mag2</t>
  </si>
  <si>
    <t>Grand Total</t>
  </si>
  <si>
    <t>(blank)</t>
  </si>
  <si>
    <t>Row Labels</t>
  </si>
  <si>
    <t>4b, 8b</t>
  </si>
  <si>
    <t>Ewing and Cervero 2010?</t>
  </si>
  <si>
    <t>1. All</t>
  </si>
  <si>
    <t>2.Ewing and Cervero 2010</t>
  </si>
  <si>
    <t>2 - IQR outlier screen</t>
  </si>
  <si>
    <t>3 - Impute_SE</t>
  </si>
  <si>
    <t>3. 2000 - 2010</t>
  </si>
  <si>
    <t>4. 2010 - 2019</t>
  </si>
  <si>
    <t>5. Self selection control</t>
  </si>
  <si>
    <t>6. Regional Accessibility control</t>
  </si>
  <si>
    <t>(Multiple Items)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</si>
  <si>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</si>
  <si>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</si>
  <si>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</si>
  <si>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</si>
  <si>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</si>
  <si>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</si>
  <si>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</si>
  <si>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</si>
  <si>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</si>
  <si>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</si>
  <si>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</si>
  <si>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Dummy</t>
  </si>
  <si>
    <t>T-test</t>
  </si>
  <si>
    <t>Land Use Mix</t>
  </si>
  <si>
    <t>Local Access</t>
  </si>
  <si>
    <t>Employment Density</t>
  </si>
  <si>
    <t>Housing diversity</t>
  </si>
  <si>
    <t>Study ID</t>
  </si>
  <si>
    <t>Title</t>
  </si>
  <si>
    <t>Author</t>
  </si>
  <si>
    <t>Type</t>
  </si>
  <si>
    <t>Abbreviated Citation</t>
  </si>
  <si>
    <t>Access To Public Transit and Its Influence On Ridership For Older Adults In Two U.S. Cities</t>
  </si>
  <si>
    <t>Hess, D.B.</t>
  </si>
  <si>
    <t>Journal Article</t>
  </si>
  <si>
    <t>DB Search 7 Dec 2017</t>
  </si>
  <si>
    <t>United States</t>
  </si>
  <si>
    <t>Alternative approaches to modeling the travel-demand impacts of smart growth</t>
  </si>
  <si>
    <t>Cervero, R.</t>
  </si>
  <si>
    <t>United States, Canada</t>
  </si>
  <si>
    <t>Built environments and mode choice: toward a normative framework</t>
  </si>
  <si>
    <t>Modeling residential sorting
effects to understand the impact of the built environment on commute mode choice</t>
  </si>
  <si>
    <t>Pinjari, A. R. , Pendyala, R. M.; Bhat, C. R.; and Waddell, P. A</t>
  </si>
  <si>
    <t>Pinjari et al 2007</t>
  </si>
  <si>
    <t>Validation</t>
  </si>
  <si>
    <t>Effect of employment site characteristics on commute mode choice</t>
  </si>
  <si>
    <t>Shiftan, Y. and Barlach, Y.</t>
  </si>
  <si>
    <t>Shiftan and Barlach 2002</t>
  </si>
  <si>
    <t>Israel</t>
  </si>
  <si>
    <t>Effect of free parking on commuter mode choice evidence from travel diary data</t>
  </si>
  <si>
    <t>Hess 2001</t>
  </si>
  <si>
    <t>Examining the effects of transit service on commuting mode choice and residential location choice</t>
  </si>
  <si>
    <t>Bhiromkaew, J.</t>
  </si>
  <si>
    <t>Thesis</t>
  </si>
  <si>
    <t>Factors Affecting Work Site Mode Choice: Findings from Portland, Oregon</t>
  </si>
  <si>
    <t>Dill, J. and Wardell, E.</t>
  </si>
  <si>
    <t>Factors influencing light-rail station boardings in the United States</t>
  </si>
  <si>
    <t>Kuby, M.; Barranda, A. and Upchurch, C.</t>
  </si>
  <si>
    <t>FSUTMS Mode Choice Modeling: Factors Affecting Transit Use and Access</t>
  </si>
  <si>
    <t>Zhao, F.; Li, M. T.; Chow, L. F.; Gan, A. and Shen, L. D.</t>
  </si>
  <si>
    <t>Zhao et al. 2002</t>
  </si>
  <si>
    <t>Integrating Transit and Urban Form</t>
  </si>
  <si>
    <t>Concas, S. and DeSalvo J. S.</t>
  </si>
  <si>
    <t>Modeling Children’s School Travel Mode and Parental Escort Decisions</t>
  </si>
  <si>
    <t>Yarlagadda, A.K. and Srinivasan, S.</t>
  </si>
  <si>
    <t>Yarlagadda and Srinivasan 2008</t>
  </si>
  <si>
    <t>Multiple convergence: Induced travel analysis in metropolitan areas</t>
  </si>
  <si>
    <t>Zhang, J.</t>
  </si>
  <si>
    <t>Zhang 2002</t>
  </si>
  <si>
    <t>Nature and/or nurture? Analyzing the determinants of transit ridership across US urbanized areas</t>
  </si>
  <si>
    <t>Taylor, B. D.; Miller, D.; Iseki, H. and Fink, C.</t>
  </si>
  <si>
    <t>Neighborhood Attributes and Commutnig Behavior: Transit choice</t>
  </si>
  <si>
    <t>Gordon, P.</t>
  </si>
  <si>
    <t>Nested logit models for motorized and non-motorized modes</t>
  </si>
  <si>
    <t>Siddiqui, N.H.</t>
  </si>
  <si>
    <t>Pedestrian Environments and Transit Ridership</t>
  </si>
  <si>
    <t>Ryan, S. and Frank, L.F.</t>
  </si>
  <si>
    <t>Public Transit in America: Analysis of Access Using the 2001 National Household Travel Survey</t>
  </si>
  <si>
    <t>Polzin, S.E.; Maggio, E. and Chu, X.</t>
  </si>
  <si>
    <t>Polzin et al. 2007</t>
  </si>
  <si>
    <t>Public Transit in New York: Keep Up with the Trend -- A Case Study of Mode Choice in the New York Metropolitan Region</t>
  </si>
  <si>
    <t>Chen, C.; Gong, H. and Paaswell, R.</t>
  </si>
  <si>
    <t>Re-evaluating the Impact of Urban Form on Travel Patterns in Europe and North-America</t>
  </si>
  <si>
    <t>van de Coevering, P.and Schwanen, T.</t>
  </si>
  <si>
    <t>van de Coevering and Schwanen 2006</t>
  </si>
  <si>
    <t>Multinational</t>
  </si>
  <si>
    <t>Sketch Models to Forecast Commuter and Light Rail Ridership: Update to TCRP Report 16</t>
  </si>
  <si>
    <t>Lane, C.; DiCarlantonio, M. and Usvyat, L.</t>
  </si>
  <si>
    <t>The effects of Urban spatial structure on travel demand in the United States</t>
  </si>
  <si>
    <t>Bento, A. M.; Cropper, M. L.; Mobarak, A. M. and Vinha, K.</t>
  </si>
  <si>
    <t>The relationship between transit ridership and urban decentralisation: Insights from Atlanta</t>
  </si>
  <si>
    <t>Brown, J. R. and Thompson, G. L.</t>
  </si>
  <si>
    <t>Brown and Thompson 2008</t>
  </si>
  <si>
    <t>The road less traveled - New urbanist inducements to travel mode substitution for nonwork trips</t>
  </si>
  <si>
    <t>Greenwald, M. J.</t>
  </si>
  <si>
    <t>Greenwald. 2003</t>
  </si>
  <si>
    <t>Transit -friendly areas: The role of residential relocation and housing development in rail ridership over time</t>
  </si>
  <si>
    <t>Sung, H.</t>
  </si>
  <si>
    <t>Transit Ridership Model Based on Geographically Weighted Regression</t>
  </si>
  <si>
    <t>Chow L.F.; Zhao, F.; Liu, X.; Li M.T.; and Ubaka, I.</t>
  </si>
  <si>
    <t>Chow 2006</t>
  </si>
  <si>
    <t>Transit-oriented development’s ridership bonus: a product of self-selection and public policies</t>
  </si>
  <si>
    <t>Cervero 2007</t>
  </si>
  <si>
    <t>Transport mode choice by commuters to Barcelona's CBD</t>
  </si>
  <si>
    <t>Asensio, J.</t>
  </si>
  <si>
    <t>Asensio 2002</t>
  </si>
  <si>
    <t>Spain</t>
  </si>
  <si>
    <t>Travel In the 'Hood: Ethnic Neighborhoods and Mode Choice</t>
  </si>
  <si>
    <t>Blumenberg, E. and Smart, M.</t>
  </si>
  <si>
    <t>Understanding How the Built Environment Around TTA Stops Affects Ridership: A Study for Triangle Transit Authority</t>
  </si>
  <si>
    <t>Brown, S.; Cable, F.; Chalmers K.; Clark, C.; Jones, L.; Kueber, G.; Landfried, E.; Liles, C.; Lindquist, N.; Pan, X.; Ray R.A.; Sshahan, Z.; Teague, C. and Yasukochi, E.</t>
  </si>
  <si>
    <t>Urban Form, Travel Time, and Cost Relationships with Tour Complexity and Mode Choice</t>
  </si>
  <si>
    <t>Frank, L.;, Bradley, M.; Kavage, S.; Chapman, J. and Lawton, T.K</t>
  </si>
  <si>
    <t>A Case for Increased State Role in Transit Planning: Analyzing Land Use and Transit Ridership Connections Using Scenarios</t>
  </si>
  <si>
    <t>Chakraborty, A. and Mishra, S.</t>
  </si>
  <si>
    <t>A comparative assessment of the factors associated with station-level streetcar versus light rail transit ridership in the United States</t>
  </si>
  <si>
    <t>Ramos-Santiago, L.E. and Brown, J.</t>
  </si>
  <si>
    <t>A longitudinal study of changes in urban sprawl between 2000 and 2010 in the United States</t>
  </si>
  <si>
    <t>Hamidi, S. and Ewing, R.</t>
  </si>
  <si>
    <t>A multiple-discrete approach for examining vehicle type use for daily activity participation decisions</t>
  </si>
  <si>
    <t>Imani, A. F.; Ghafghazi, G.; Eluru, N. and Pinjari, A.R.</t>
  </si>
  <si>
    <t>Imani et al. 2014</t>
  </si>
  <si>
    <t>A station-level ridership model for the metro network in Montreal, Quebec</t>
  </si>
  <si>
    <t>Chan, S. and Miranda-Moreno, L.</t>
  </si>
  <si>
    <t>Accessibility to transit, by transit, and mode share: application of a logistic model with spatial filters</t>
  </si>
  <si>
    <t>Moniruzzaman, M. and Paez, A.</t>
  </si>
  <si>
    <t>An Analysis of Metro Ridership at the Station-to-Station Level in Seoul</t>
  </si>
  <si>
    <t>Choi, J.; Lee, Y.J.; Kim, T. and Sohn, K.</t>
  </si>
  <si>
    <t>Korea, Republic of</t>
  </si>
  <si>
    <t>An empirical evaluation of the impact of three urban transportation policies on transit use</t>
  </si>
  <si>
    <t>de Grange, L.; Troncoso, R. and Gonzalez, F.</t>
  </si>
  <si>
    <t>Application of geographically weighted regression to the direct forecasting of transit ridership at station-level</t>
  </si>
  <si>
    <t>Cardozo, O. D.; Garcia-Palomares, J. C. and Gutierrez, J.</t>
  </si>
  <si>
    <t>Cardozo et al. 2012</t>
  </si>
  <si>
    <t>Assessing the impact of the built environment on travel behavior: a case study of Buffalo, New York</t>
  </si>
  <si>
    <t>Tracy, A.J.; Su, P.; Sadek, A.W. and Wang, Q.</t>
  </si>
  <si>
    <t>Tracy et al. 2011</t>
  </si>
  <si>
    <t>Assessment of Models to Estimate Bus-Stop Level Transit Ridership using Spatial Modeling Methods</t>
  </si>
  <si>
    <t>Pulugurtha, S. S. and Agurla, M.</t>
  </si>
  <si>
    <t>Pulugurtha and Agurla 2012</t>
  </si>
  <si>
    <t>Bus stop amenities and their relationship with ridership: A transportation equity approach</t>
  </si>
  <si>
    <t>Talbott, M.R.</t>
  </si>
  <si>
    <t>Talbott 2011</t>
  </si>
  <si>
    <t>Central Business Districts and Transit Ridership: A Reexamination of the Relationship in the United States</t>
  </si>
  <si>
    <t>Brown, J. R. and Neog, D.</t>
  </si>
  <si>
    <t>City centres: understanding the travel behaviour of residents and the implications for sustainable travel</t>
  </si>
  <si>
    <t>Asad, F. H.</t>
  </si>
  <si>
    <t>Report</t>
  </si>
  <si>
    <t>Commuting mode choice in transit oriented development: Disentangling the effects of competitive neighbourhoods, travel attitudes, and self-selection</t>
  </si>
  <si>
    <t>Kamruzzaman, M; Shatu, F.M.; Hine, J. and Turrell, G.</t>
  </si>
  <si>
    <t>Kamruzzaman et al. 2015a</t>
  </si>
  <si>
    <t>Complementary Pricing and Land Use Policies Does It Lead to Higher Transit Use?</t>
  </si>
  <si>
    <t>Lee, B. and Lee, Y.</t>
  </si>
  <si>
    <t>Demand for Public Transport in Germany and the USA: An Analysis of Rider Characteristics</t>
  </si>
  <si>
    <t>Buehler, R. and Pucher, J.</t>
  </si>
  <si>
    <t>Buehlerand Pucher 2012</t>
  </si>
  <si>
    <t>Determinants of ground transport modal choice in long-distance trips in Spain</t>
  </si>
  <si>
    <t>Arbues, P.; Banos, J. F.; Mayor, M. and Suarez, P.</t>
  </si>
  <si>
    <t>Arbues et al. 2016</t>
  </si>
  <si>
    <t>Development of a neighborhood commute mode share model using nationally-available data</t>
  </si>
  <si>
    <t>Schneider, R.J.; Hu, L. and Stefanich, J.</t>
  </si>
  <si>
    <t>Schneider et al. 2017a</t>
  </si>
  <si>
    <t>Direct Ridership Model of Bus Rapid Transit in Los Angeles County, California</t>
  </si>
  <si>
    <t>Cervero, R.; Murakami, J. and Miller, M.</t>
  </si>
  <si>
    <t>Direct Ridership Model of Rail Rapid Transit Systems in Canada</t>
  </si>
  <si>
    <t>Durning, M. and Townsend, C.</t>
  </si>
  <si>
    <t>Do dissonants in transit oriented development adjust commuting travel behaviour?</t>
  </si>
  <si>
    <t>Kamruzzaman, M.; Baker, D. and Turrell, G.</t>
  </si>
  <si>
    <t>Kamruzzaman et al. 2015b</t>
  </si>
  <si>
    <t>Do Residents of Smart Growth Neighborhoods in Los Angeles, California, Travel 'Smarter? ?</t>
  </si>
  <si>
    <t>Zhu, P.; Dong, H. and Wu, C.</t>
  </si>
  <si>
    <t>Effect of street network design on walking and biking</t>
  </si>
  <si>
    <t>Marshall, W. and Garrick, N.</t>
  </si>
  <si>
    <t>Effects of Transit-Oriented Development on Trip Generation, Distribution, and Mode Share in Washington, DC, and Baltimore, Maryland</t>
  </si>
  <si>
    <t>Zamir, K. R.; Nasri, A.; Baghaei, B.; Mahapatra, S. and Zhang, L.</t>
  </si>
  <si>
    <t>Zamir et al. 2014</t>
  </si>
  <si>
    <t>Evaluating the Effects of Land Use and Strategies for Parking and Transit Supply on Mode Choice of Downtown Commuters</t>
  </si>
  <si>
    <t>Zahabi, S.A.H.; Miranda-Moreno, L.F.; Patterson, Z. and Barla, P.</t>
  </si>
  <si>
    <t>Examining Associations Between Urban Design Attributes and Transport Mode Choice for Walking, Cycling, Public Transport and Private Motor Vehicle Trips</t>
  </si>
  <si>
    <t>Boulange, C.; Gunn, L.; Giles-Corti, B.; Mavoa, S.; Pettit, C.; and Badland, H.</t>
  </si>
  <si>
    <t>Examining the influence of stop level infrastructure and built environment on bus ridership in Montreal</t>
  </si>
  <si>
    <t>Chakour, V. and Eluru, N.</t>
  </si>
  <si>
    <t>Exploring BRT ridership drivers: An empirical study on European systems</t>
  </si>
  <si>
    <t>Imam, R. and Tarawneh, B.</t>
  </si>
  <si>
    <t>Exploring changes in public transport use and walking following residential relocation: A British case study</t>
  </si>
  <si>
    <t>Aditjandra, P.T.; Cao, X. and Mulley, C.</t>
  </si>
  <si>
    <t>Aditjandra et al. 2016</t>
  </si>
  <si>
    <t>Exploring Comparative Ridership Drivers of Bus Rapid Transit and Light Rail Transit Routes</t>
  </si>
  <si>
    <t>Currie, G. and Delbosc, A.</t>
  </si>
  <si>
    <t>multinational</t>
  </si>
  <si>
    <t>Exploring Strategies for Promoting Modal Shifts to Transitways</t>
  </si>
  <si>
    <t>Cao, J.; Fan, Y.; Guthrie, A. and Zhang, Y.</t>
  </si>
  <si>
    <t>Cao et al. 2015</t>
  </si>
  <si>
    <t>Exploring the drivers of light rail ridership: an empirical route level analysis of selected Australian, North American and European systems</t>
  </si>
  <si>
    <t>Currie, G.; Ahern, A. and Delbosc, A.</t>
  </si>
  <si>
    <t>Exploring the impacts of land use by service coverage and station-level accessibility on rail transit ridership</t>
  </si>
  <si>
    <t>Sung, H.; Choi, K.; Lee, S. and Cheon, S.</t>
  </si>
  <si>
    <t>Factors affecting transit ridership at the metropolitan level 2002-2007</t>
  </si>
  <si>
    <t>Armbruster, B.</t>
  </si>
  <si>
    <t>Factors Influencing Stop-Level Transit Ridership in Arnhem-Nijmegen City Region, Netherlands</t>
  </si>
  <si>
    <t>Kerkman, K.; Martens, K. and Meurs, H.</t>
  </si>
  <si>
    <t>Factors that influence urban streetcar ridership in the United States</t>
  </si>
  <si>
    <t>Foletta, N.; Vanderkwaak, N. and Grandy, B.</t>
  </si>
  <si>
    <t>Foletta et al. 2013</t>
  </si>
  <si>
    <t>Forecasting public transport demand for the Sydney Greater Metropolitan Area: A comparison of univariate and multivariate methods</t>
  </si>
  <si>
    <t>Tsai, C. H.; Mulley, C. and Clifton, G.</t>
  </si>
  <si>
    <t>Half-mile circle: does it best represent transit station catchments?</t>
  </si>
  <si>
    <t>Guerra, E.; Cervero, R. and Tischler, D.</t>
  </si>
  <si>
    <t>How to Increase Rail Ridership in Maryland: Direct Ridership Models for Policy Guidance</t>
  </si>
  <si>
    <t>Liu, C.; Erdogan, S.; Ting, M. and Ducca, F.W.</t>
  </si>
  <si>
    <t>Liu et al. 2016</t>
  </si>
  <si>
    <t>Impact of transit system design on job accessibility of choice and transit dependent riders: A study of Atlanta metropolitan region's transit systems</t>
  </si>
  <si>
    <t>Bhattacharya, T.</t>
  </si>
  <si>
    <t>Integrating first and last mile access measures in the estimation of light rail transit ridership</t>
  </si>
  <si>
    <t>Mangan, M.M.</t>
  </si>
  <si>
    <t>Intra-household Travel Interactions, the Built Environment, and School Travel Mode Choice: An Exploration Using Spatial Models</t>
  </si>
  <si>
    <t>Mitra, R. and Buliung R.N.</t>
  </si>
  <si>
    <t>Mitra and Buliung 2012</t>
  </si>
  <si>
    <t>Journey-to-Work by Public Transit: Recent Evidence from the Four Largest Urban Centres in Canada</t>
  </si>
  <si>
    <t>Husein, R. and Maoh, H.</t>
  </si>
  <si>
    <t>Husein and Maoh 2016</t>
  </si>
  <si>
    <t>Measuring Walk Access to Transit in Terms of Sidewalk Availability, Quality, and Connectivity</t>
  </si>
  <si>
    <t>Woldeamanuel, M. and Kent, A.</t>
  </si>
  <si>
    <t>Measuring Walkability And Its Effect On Light Rail Usage: A Comparative Study Of The USA And Japan</t>
  </si>
  <si>
    <t>Nawrocki, J.; Nakagawa, D.; Matsunaka, R. and Oba, T.</t>
  </si>
  <si>
    <t>Nawrocki et al. 2014</t>
  </si>
  <si>
    <t>Japan</t>
  </si>
  <si>
    <t>Modelling the Impacts of Land Use on Transit Utilization in the Central Okanagan</t>
  </si>
  <si>
    <t>Rahman, M. N.; Taylor N.C.; Idris, A.O.; and Villarreal, R.</t>
  </si>
  <si>
    <t>Rahman et al. 2016</t>
  </si>
  <si>
    <t>Multiple purposes at single destination: A key to a better understanding of the relationship between tour complexity and mode choice</t>
  </si>
  <si>
    <t>Ho, C.Q. and Mulley, C.</t>
  </si>
  <si>
    <t>Ho and Mulley 2013</t>
  </si>
  <si>
    <t>Neighbourhood attributes towards active transportation</t>
  </si>
  <si>
    <t>Saghapour, T.; Moridpour, S. and Thompson, R.</t>
  </si>
  <si>
    <t>Conference Paper</t>
  </si>
  <si>
    <t>Neighbourhood, Route and Workplace-Related Environmental Characteristics Predict Adults' Mode of Travel to Work: e67575</t>
  </si>
  <si>
    <t>Dalton, A.M.; Jones, A.P.; Panter, J.R. and Ogilvie, D.</t>
  </si>
  <si>
    <t>Dalton et al. 2013</t>
  </si>
  <si>
    <t>Operationalizing Land Use Diversity at Varying Geographic Scales and Its Connection to Mode Choice: Evidence from Portland, Oregon</t>
  </si>
  <si>
    <t>Gehrke, S.R. and Clifton, K.J.</t>
  </si>
  <si>
    <t>Gehrke and Clifton2014</t>
  </si>
  <si>
    <t>Panel data analysis to identify covariates of longevity and patronage of community shuttles in New Jersey</t>
  </si>
  <si>
    <t>Deka, D.; Carnegie, J. and Kabak, M.</t>
  </si>
  <si>
    <t>Deka et al. 2011</t>
  </si>
  <si>
    <t>Perceived Neighborhood Environment and Transit Use in Low-Income Populations</t>
  </si>
  <si>
    <t>Lee, J.</t>
  </si>
  <si>
    <t>Lee 2013</t>
  </si>
  <si>
    <t>Policy packages for modal shift and CO2reduction in Lille, France</t>
  </si>
  <si>
    <t>Hammadou, H. and Papaix, C.</t>
  </si>
  <si>
    <t>Hammadou and Papaix 2015</t>
  </si>
  <si>
    <t>France</t>
  </si>
  <si>
    <t>Rail transit ridership: Station-area analysis of Boston's Massachusetts Bay Transportation Authority</t>
  </si>
  <si>
    <t>Chen, S. and Zegras, C.</t>
  </si>
  <si>
    <t>Rail-based transit-oriented development: Lessons from New York City and Hong Kong</t>
  </si>
  <si>
    <t>Loo, B. P. Y.; Chen, C. and Chan, E. T. H.</t>
  </si>
  <si>
    <t>Loo et al. 2010</t>
  </si>
  <si>
    <t>Relationship between transit modal split and intra-city trip ratio by car for compact city planning of municipalities in the Seoul Metropolitan Area</t>
  </si>
  <si>
    <t>Lee, S.; An, Y. and Kim, K.</t>
  </si>
  <si>
    <t>Sketch Model for Estimating Station Level Ridership for LRT</t>
  </si>
  <si>
    <t>Duggal, M.; Radakovic, N.; Bhowmick, A. and Datla, S.</t>
  </si>
  <si>
    <t>Social marketing and the built environment: What matters for travel behaviour change?</t>
  </si>
  <si>
    <t>Ma, L.; Mulley, C. and Liu, W.</t>
  </si>
  <si>
    <t>Ma et al. 2017</t>
  </si>
  <si>
    <t>Stretching resources: sensitivity of optimal bus frequency allocation to stop-level demand elasticities</t>
  </si>
  <si>
    <t>Verbas, İ Ö.; Frei, C.; Mahmassani, H.S. and Chan, R.</t>
  </si>
  <si>
    <t>Sustainable and Healthy Travel Choices and the Built Environment: Analyses of Green and Active Access to Rail Transit Stations Along Individual Corridors</t>
  </si>
  <si>
    <t>Appleyard, B.</t>
  </si>
  <si>
    <t>Appleyard 2012</t>
  </si>
  <si>
    <t>Sustainable Mobility: Longitudinal Analysis of Built Environment on Transit Ridership</t>
  </si>
  <si>
    <t>Kim, D.; Ahn, Y.; Choi, S. and Kim, K.</t>
  </si>
  <si>
    <t>Synergistic neighborhood relationships with travel behavior: An analysis of travel in 30,000 US neighborhoods</t>
  </si>
  <si>
    <t>Voulgaris, C. T.; Blumenberg, E.; Taylor, B. D.; Brown, A. and Ralph, K.</t>
  </si>
  <si>
    <t>TAZ-level variation in work trip mode choice between 1990 and 2000 and the presence of rail transit</t>
  </si>
  <si>
    <t>Lane, B.W.</t>
  </si>
  <si>
    <t>Lane B 2011</t>
  </si>
  <si>
    <t>The determinants of mode choice for family visits – evidence from Dutch panel data</t>
  </si>
  <si>
    <t>Rubin, O.; Mulder, C.H.; and Bertolini, L;</t>
  </si>
  <si>
    <t>Rubin 2014</t>
  </si>
  <si>
    <t>The Effect of Density and Trip-Chaining on the Interaction between Urban Form and Transit Demand</t>
  </si>
  <si>
    <t>Concas, S. and DeSalvo, J. S.</t>
  </si>
  <si>
    <t>The effects of high-density suburban development on commuter mode choices in Seoul, Korea</t>
  </si>
  <si>
    <t>Jun, M. J.; Kim, J. I.; Kwon, J. H. and Jeong, J. E.</t>
  </si>
  <si>
    <t>The influence of individuals' environmental attitudes and urban design features on their travel patterns in sustainable neighborhoods in the UK</t>
  </si>
  <si>
    <t>Susilo, Y;O.; Williams, K.; Lindsay, M. and Dair, C.</t>
  </si>
  <si>
    <t>Susilo et al. 2012</t>
  </si>
  <si>
    <t>The Perception-Intention-Adaptation (PIA) Model: A theoretical framework for examining the effect of behavioral intention and neighborhood perception on travel behavior</t>
  </si>
  <si>
    <t>Spears, S.P.</t>
  </si>
  <si>
    <t>The Role of Land Use and Psycho-social Factors in High Density Residents' Work Travel Mode Choices: Implications for Sustainable Transport Policy</t>
  </si>
  <si>
    <t>Therese, S.A.; Buys, L.; Bell, L. and Miller, E.</t>
  </si>
  <si>
    <t>Therese et al. 2010</t>
  </si>
  <si>
    <t>The spatial interactions between public transport demand and land use characteristics in the Sydney Greater Metropolitan Area</t>
  </si>
  <si>
    <t>Transit commuting, the network accessibility effect, and the built environment in station areas across the United States</t>
  </si>
  <si>
    <t>Renne, J.; Hamidi, S. and Ewing, R.</t>
  </si>
  <si>
    <t>Transit Ridership and the Built Environment</t>
  </si>
  <si>
    <t>Peterson, D.</t>
  </si>
  <si>
    <t>Transit ridership forecasting at station level: an approach based on distance-decay weighted regression</t>
  </si>
  <si>
    <t>Gutierrez, J.; Cardozo O.D.; and Palomares, J.C.G</t>
  </si>
  <si>
    <t>Gutierrez et al. 2011</t>
  </si>
  <si>
    <t>Transit-oriented development and the frequency of modal use</t>
  </si>
  <si>
    <t>Noland, R.B. and DiPetrillo, S.</t>
  </si>
  <si>
    <t>Understanding Transit Ridership Demand for the Multidestination, Multimodal Transit Network in Atlanta, Georgia: Lessons for Increasing Rail Transit Choice Ridership while Maintaining Transit Dependent Bus Ridership</t>
  </si>
  <si>
    <t>Brown, J.; Thompson, G.; Bhattacharya, T. and Jaroszynski, M.</t>
  </si>
  <si>
    <t>What Really Matters for Increasing Transit Ridership: Statistical Analysis of How Transit Level of Service and Land Use Variables Affect Transit Patronage in Broward County, Florida</t>
  </si>
  <si>
    <t>Thompson, G.L.; Brown, J.R. and Bhattacharya, T.</t>
  </si>
  <si>
    <t>The relationship between the built environment and nonwork travel: A case study of northern California.</t>
  </si>
  <si>
    <t>Cao, M. ; Mokhtarian, P.L. and Handy, S.L.</t>
  </si>
  <si>
    <t>Journal article</t>
  </si>
  <si>
    <t>Cao et al. 2009</t>
  </si>
  <si>
    <t>Integrating travel behavior and urban form data to address transportation and air quality problems in Atlanta,</t>
  </si>
  <si>
    <t>Chapman, J. and Frank, L.</t>
  </si>
  <si>
    <t>Proposal report</t>
  </si>
  <si>
    <t>Deconstructing development density: Quality, quantity and price effects on household non-work travel.</t>
  </si>
  <si>
    <t>Chatman, D.G.</t>
  </si>
  <si>
    <t>Journal</t>
  </si>
  <si>
    <t>Predicting transportation outcomes for LEED projects</t>
  </si>
  <si>
    <t>Ewing, R.; Greenwald, M.J.; Zhang, M.; Bogaerts, M. and Greene, W.</t>
  </si>
  <si>
    <t>Research article</t>
  </si>
  <si>
    <t>Ewing. et al. 2013</t>
  </si>
  <si>
    <t>Varying influences of the built environment on household travel in fifteen diverse regions of the United States</t>
  </si>
  <si>
    <t>Ewing, R.; Tian, G.; Goates, J. P.; Zhang, M.; Greenwald, M. J.; Joyce, A.; Kircher, J. and Greene, W.</t>
  </si>
  <si>
    <t>I-PLACE3S health &amp; climate enhancements and their application in King County</t>
  </si>
  <si>
    <t>Lawrence Frank &amp; Co. Incorporated; The Sacramento Area council of Goverments and Mark Bradley Associates</t>
  </si>
  <si>
    <t>Lawrence Frank &amp; Co. Inc. et al.  2009</t>
  </si>
  <si>
    <t>Travel characteristics of transit-oriented development in California</t>
  </si>
  <si>
    <t>Lund, H.; Cervero, R. and Wilson, R.</t>
  </si>
  <si>
    <t>Residential location affects travel behavior—But how and why? The case of Copenhagen metropolitan area.</t>
  </si>
  <si>
    <t>Naess, P.</t>
  </si>
  <si>
    <t>Naess 2005</t>
  </si>
  <si>
    <t>Denmark</t>
  </si>
  <si>
    <t>Assessing the impact of urban form measures in nonwork trip mode choice after controlling for demographic and level-of-service effects</t>
  </si>
  <si>
    <t>Rajamani, J.; Bhat, C. R.; Handy, S.; Knaap, G. and Song, Y.</t>
  </si>
  <si>
    <t>Does transit-oriented development affect metro ridership? Evidence from Taipei, Taiwan</t>
  </si>
  <si>
    <t>Lin, J.J. and Shin, T.S.</t>
  </si>
  <si>
    <t>Lin and Shin 2008</t>
  </si>
  <si>
    <t>Rail + Property Development: A Model of Sustainable Transit Finance and Urbanism</t>
  </si>
  <si>
    <t>Cervero, R. and Murakami, J.</t>
  </si>
  <si>
    <t>Cervero and Murukami 2008</t>
  </si>
  <si>
    <t>Suburbanization and transit-oriented development in China</t>
  </si>
  <si>
    <t>Cervero, R. and Day, J.</t>
  </si>
  <si>
    <t>Cervero and Day 2008</t>
  </si>
  <si>
    <t>Classification and Regression Tree, Principal Components Analysis and Multiple Linear Regression to Summarize Data and Understand Travel Behavior</t>
  </si>
  <si>
    <t>Pitombo, C.; Sousa, A.J. and Filipe, L. N.</t>
  </si>
  <si>
    <t>Pitombo et al. 2009</t>
  </si>
  <si>
    <t>Brazil</t>
  </si>
  <si>
    <t>The Impact of Demographic Changes on Transit Patterns in New Jersey</t>
  </si>
  <si>
    <t>Chatman, D.G.; Klein, N. and DiPetrillo, S.</t>
  </si>
  <si>
    <t>Chatman et al. 2010</t>
  </si>
  <si>
    <t>Managing urban growth to reduce motorised travel in Beijing: one method of creating a low-carbon city</t>
  </si>
  <si>
    <t>Zhao, P. J. and Lu, B.</t>
  </si>
  <si>
    <t>Xhao and Lu 2011</t>
  </si>
  <si>
    <t>Influence of Land-Use on Travel Pattern of Shopping-Mall: A Subdivided Method of Multinomial Logistic Model and Case Study in Nine Sub-Districts of Hangzhou, China</t>
  </si>
  <si>
    <t>Dong, Y.; Pan, C. and Wei, Y.</t>
  </si>
  <si>
    <t>Dong et al. 2012</t>
  </si>
  <si>
    <t>Polycentric spatial structure and travel mode choice: the case of Shenzhen, China</t>
  </si>
  <si>
    <t>Song, Y.; Chen, Y. and Pan, X.</t>
  </si>
  <si>
    <t>Song et al. 2010</t>
  </si>
  <si>
    <t>Evaluation of Bus Rapid Transit Implementation in China: Current Performance and Progress</t>
  </si>
  <si>
    <t>Deng, T. T.; Ma, M. L. and Wang, J.</t>
  </si>
  <si>
    <t>Deng et al. 2013</t>
  </si>
  <si>
    <t>Quantification of Land Use Diversity in The Context of Mixed Land Use</t>
  </si>
  <si>
    <t>Bordoloi, R.; Mote, A.; Sarkar, P.P. and Mallikarjuna, C.</t>
  </si>
  <si>
    <t>What influences Metro station ridership in China? Insights from Nanjing</t>
  </si>
  <si>
    <t>Zhao, J. B.; Deng, W.; Song, Y. and Zhu, Y. R.</t>
  </si>
  <si>
    <t>Analysis of Metro ridership at station level and station-to-station level in Nanjing: an approach based on direct demand models</t>
  </si>
  <si>
    <t>Modeling significant factors affecting commuters' perspectives and propensity to use the new proposed metro service in Doha</t>
  </si>
  <si>
    <t>Shaaban, K. and Hassan, H. M.</t>
  </si>
  <si>
    <t>Shaaban and Hassan 2014</t>
  </si>
  <si>
    <t>Qatar</t>
  </si>
  <si>
    <t>The role of land use in travel mode choice - Evidence from Boston and Hong kong</t>
  </si>
  <si>
    <t>Zhang, M.</t>
  </si>
  <si>
    <t>The green fields of Ireland: The legacy of Dublin's housing boom and the impact on commuting</t>
  </si>
  <si>
    <t>Caulfield, B. and Ahern, A.</t>
  </si>
  <si>
    <t>Caulfield and Ahern 2014</t>
  </si>
  <si>
    <t>Ireland</t>
  </si>
  <si>
    <t>Understanding Mode Choice in the Chinese Context: The Case of Nanjing Metropolitan Area</t>
  </si>
  <si>
    <t>Feng, J. X.; Dijst, M.; Wissink, B. and Prillwitz, J.</t>
  </si>
  <si>
    <t>Feng et al. 2014</t>
  </si>
  <si>
    <t>Factors affecting public transportation usage rate: Geographically weighted regression</t>
  </si>
  <si>
    <t>Chiou, Y.; Jou, R. and Yang, C.</t>
  </si>
  <si>
    <t>Chiou et al. 2015</t>
  </si>
  <si>
    <t>The Role of Accessibility and Connectivity in Mode Choice. A Structural Equation Modeling Approach</t>
  </si>
  <si>
    <t>Papaioannou, D. and Martinez L.M..</t>
  </si>
  <si>
    <t>Papaioannou and Martinez 2015</t>
  </si>
  <si>
    <t>Portugal</t>
  </si>
  <si>
    <t>Access-egress and Other Travel Characteristics of Metro Users in Delhi and its Satellite Cities</t>
  </si>
  <si>
    <t>Goel, R. and Tiwari, G.</t>
  </si>
  <si>
    <t>Goel and Tiwari 2016</t>
  </si>
  <si>
    <t>Determining sustainable land use by modal split shift strategy for low emissions: Evidence from medium-sized cities of China</t>
  </si>
  <si>
    <t>Zhou, W. and Li, Z.</t>
  </si>
  <si>
    <t>Zhou and Li 2016</t>
  </si>
  <si>
    <t>Estimation of transit ridership based on spatial analysis and precise land use data</t>
  </si>
  <si>
    <t>Sun, L. S.; Wang, S. W.; Yao, L. Y.; Rong, J. and Ma, J. M.</t>
  </si>
  <si>
    <t>Sun et al. 2016</t>
  </si>
  <si>
    <t>Examining the reciprocal relationship between bus rapid transit and the built environment in Latin America</t>
  </si>
  <si>
    <t>Vergel-Tovar, C.E.</t>
  </si>
  <si>
    <t>Factors affecting car ownership and mode choice in rail transit-supported suburbs of a large Chinese city</t>
  </si>
  <si>
    <t>Qing, S.; Peng, C. and Haixiao, P.</t>
  </si>
  <si>
    <t>Qing et al. 2016</t>
  </si>
  <si>
    <t>Spatial-temporal characteristics and factors influencing commuting activities of middle-class residents in Guangzhou City, China</t>
  </si>
  <si>
    <t>Dai, D.; Zhou, C. and Ye, C.</t>
  </si>
  <si>
    <t>Dai et al. 2016</t>
  </si>
  <si>
    <t>An integrated assessment of factors affecting modal choice: towards a better understanding of the causal effects of built environment</t>
  </si>
  <si>
    <t>Ramezani, S.; Pizzo, B. and Deakin, E.</t>
  </si>
  <si>
    <t>Ramezani et al. 2017</t>
  </si>
  <si>
    <t>Italy</t>
  </si>
  <si>
    <t>Built environmental impacts on commuting mode choice and distance: Evidence from Shanghai</t>
  </si>
  <si>
    <t>Sun, B.; Ermagun, A. and Bo, D.</t>
  </si>
  <si>
    <t>Built environmental impacts on individual mode choice and BMI: Evidence from China</t>
  </si>
  <si>
    <t>Does public transit improvement affect commuting behavior in Beijing, China? A spatial multilevel approach</t>
  </si>
  <si>
    <t>Wu, W. and Hong, J.</t>
  </si>
  <si>
    <t>Spatial structure and mobility</t>
  </si>
  <si>
    <t>Meurs, H. and Haaijer, R.</t>
  </si>
  <si>
    <t>Meurs and Haaijer 2001</t>
  </si>
  <si>
    <t>A Direct Demand Model for Commuter Rail Ridership in the San Francisco Bay Area</t>
  </si>
  <si>
    <t>Kwong, J.</t>
  </si>
  <si>
    <t>Kwong 2019</t>
  </si>
  <si>
    <t>DB Search 30 Oct 2019</t>
  </si>
  <si>
    <t>A discrete choice analysis of transport mode choice causality and perceived barriers of sustainable mobility in the MENA region</t>
  </si>
  <si>
    <t>Masoumi, H. E.</t>
  </si>
  <si>
    <t>Masoumi 2019</t>
  </si>
  <si>
    <t>MENA</t>
  </si>
  <si>
    <t>A geographically and temporally weighted regression model to explore the spatiotemporal influence of built environment on transit ridership</t>
  </si>
  <si>
    <t>X. L. Ma, J. Y. Zhang, C. Ding and Y. P. Wang</t>
  </si>
  <si>
    <t>Ma et al. 2018</t>
  </si>
  <si>
    <t>An Analysis of Factors Influencing Metro Station Ridership: Insights from Taipei Metro</t>
  </si>
  <si>
    <t>He, Y.; Zhao, Y. and Tsui, K.L.</t>
  </si>
  <si>
    <t>Generic</t>
  </si>
  <si>
    <t>Analysis of Metro Station Ridership Considering Spatial Heterogeneity</t>
  </si>
  <si>
    <t>Gan, Z.; Feng, T.; Yang, M.; Timmermans, H. and Luo, J.</t>
  </si>
  <si>
    <t>Analysis of travel decision-making for urban elderly healthcare activities under temporal and spatial constraints</t>
  </si>
  <si>
    <t>Li, X.; Zhang, Y. and Du, M.</t>
  </si>
  <si>
    <t>Li et al 2018</t>
  </si>
  <si>
    <t>Clustering Analysis of Ridership Patterns at Subway Stations: A Case in Nanjing, China</t>
  </si>
  <si>
    <t>Zhao, X.; Ya-peng, W.; Ren,G; Kang J. and Wen-wen, Q.</t>
  </si>
  <si>
    <t>Zhao et al 2019</t>
  </si>
  <si>
    <t>Commuting mode choice in a high-density city: Do land-use density and diversity matter in Hong Kong?</t>
  </si>
  <si>
    <t>Lu, Y.;Sun, G.; Sarkar, C.; Gou Z. and Xiao Y.</t>
  </si>
  <si>
    <t>Cost of an urban rail ride: A nation-level analysis of ridership, capital costs and cost-effectiveness performance of urban rail transit projects in China</t>
  </si>
  <si>
    <t>Zhao, J.B.; Li, C.S.; Zhang R.H. and Palmer, M.</t>
  </si>
  <si>
    <t>Determinants of sustainable mode choice in different socio-cultural contexts: A comparison of Rome and San Francisco</t>
  </si>
  <si>
    <t>Ramezani et al 2018</t>
  </si>
  <si>
    <t>Discovering the spatio-temporal impacts of built environment on metro ridership using smart card data</t>
  </si>
  <si>
    <t>Chen, E.; Ye, Z; Wang, C. and Zhang, W.</t>
  </si>
  <si>
    <t>Chen et al 2019</t>
  </si>
  <si>
    <t>Employment Subcenters, Polycentricity, and Travel Behavior: The Tale of Two Cities in the U.S</t>
  </si>
  <si>
    <t>Nasri, A. and Zhang, L.</t>
  </si>
  <si>
    <t>Conference Proceedings</t>
  </si>
  <si>
    <t>Nasri and Zhang 2018</t>
  </si>
  <si>
    <t>Evaluating the effects of public transport fare policy change together with built and non-built environment features on ridership: The case in South East Queensland, Australia</t>
  </si>
  <si>
    <t>Liu, Y.; Wang, S. and Xie, B.</t>
  </si>
  <si>
    <t>Liu et al. 2019</t>
  </si>
  <si>
    <t>Examining determinants of rail ridership: a case study of the Orlando SunRail system</t>
  </si>
  <si>
    <t>Moshiur, R.; Shamsunnahar, Y. and Eluru, N.</t>
  </si>
  <si>
    <t>Examining Walk Access to BRT Stations: A Case Study of Ahmedabad BRTS</t>
  </si>
  <si>
    <t>Kathuria, A.; Rajendran, B.G.; Parida, M. and Sekhar, C.R.</t>
  </si>
  <si>
    <t>Exploring distance decay pattern of public transport-induced agglomeration and its impacts on train ridership attraction</t>
  </si>
  <si>
    <t>Nurlaela, S.; Xia, J.; Tuladhar, D.; Lin, T. and Lie, P.</t>
  </si>
  <si>
    <t>Nurlaela et al 2018</t>
  </si>
  <si>
    <t>Exploring the impact of residential relocation on modal shift in commute trips: Evidence from a quasi-longitudinal analysis</t>
  </si>
  <si>
    <t>Yang, M.; Wu, J.; Rasouli, S.; C. Cirillo, C. and Li, D.</t>
  </si>
  <si>
    <t>Yang et al. 2017</t>
  </si>
  <si>
    <t>Exploring the importance of detailed environment variables in neighborhood commute mode share models</t>
  </si>
  <si>
    <t>Schneider, R. J. ; Hu L. and Stefanich, J.</t>
  </si>
  <si>
    <t>Factors Affecting Marta Ridership: Tod, Non-Pedestrian Access, or Something Else</t>
  </si>
  <si>
    <t>Derochers, J.L.</t>
  </si>
  <si>
    <t>Derochers 2019</t>
  </si>
  <si>
    <t>Factors affecting mode choice for the home-elementary school journey: Evidence from Halifax, Canada</t>
  </si>
  <si>
    <t>Spinney, J.E.L.;  Maoh, H.; and Millward, H.</t>
  </si>
  <si>
    <t>Spinney et al. 2019</t>
  </si>
  <si>
    <t>Factors Affecting Travel Demand by Bus: An Empirical Analysis at U.S. Metropolitan Statistical Area Level</t>
  </si>
  <si>
    <t>Alam, B. M.; Nixon, H. and Zhang, Q.</t>
  </si>
  <si>
    <t>Serial</t>
  </si>
  <si>
    <t>How does the station-area built environment influence Metrorail ridership? Using gradient boosting decision trees to identify non-linear thresholds</t>
  </si>
  <si>
    <t>Ding, C.; Cao, X. Y.; and Liu,C.</t>
  </si>
  <si>
    <t>Ding et al. 2019</t>
  </si>
  <si>
    <t>How urban density, network topology and socio-economy influence public transport ridership: Empirical evidence from 48 European metropolitan areas</t>
  </si>
  <si>
    <t xml:space="preserve">Ingvardson, J. B. and Nielsen, O. A. </t>
  </si>
  <si>
    <t>How Urban Form Characteristics at Both Trip Ends Influence Mode Choice: Evidence from TOD vs. Non-TOD Zones of the Washington, DC Metropolitan Area</t>
  </si>
  <si>
    <t>Nasri and Zhang 2019a</t>
  </si>
  <si>
    <t>Impact of Built Environment on First- and Last-Mile Travel Mode Choice</t>
  </si>
  <si>
    <t>Mo, B.; Shen, Y. and Zhao, J.</t>
  </si>
  <si>
    <t>Mo et al. 2018</t>
  </si>
  <si>
    <t>Singapore</t>
  </si>
  <si>
    <t>Meso-Scale Urban Form Elements for Bus Transit-Oriented Development: Evidence from Seoul, Republic of Korea</t>
  </si>
  <si>
    <t>Sun, S. N. ; Her, J.; Lee, S. Y. and Lee J. S.</t>
  </si>
  <si>
    <t>Multi-level urban form and commuting mode share in rail station areas across the United States; a seemingly unrelated regression approach</t>
  </si>
  <si>
    <t>Nasri and Zhang 2019b</t>
  </si>
  <si>
    <t>Not Parking Lots but Parks: A Joint Association of Parks and Transit Stations with Travel Behavior</t>
  </si>
  <si>
    <t>Park, K.; Choi, D. A.; Tian, G. and Ewing, R.</t>
  </si>
  <si>
    <t>Relational analysis between subway ridership and spatial characteristics of station areas in Daejeon</t>
  </si>
  <si>
    <t xml:space="preserve">Namseok, J. and Hun, K. J. </t>
  </si>
  <si>
    <t>Namseok and Hun 2018</t>
  </si>
  <si>
    <t>Lee, S.; An, Y.  and Kim, K.</t>
  </si>
  <si>
    <t>Spatial variations in urban public ridership derived from GPS trajectories and smart card data</t>
  </si>
  <si>
    <t>Tu, W.; Cao, R.; Yue, Y.; Zhou, B. D.; Li, Q. P. and Li, Q. Q.</t>
  </si>
  <si>
    <t>The impacts of built environment characteristics of rail station areas on household travel behavior</t>
  </si>
  <si>
    <t>Park, K.; Ewing, R.;  Scheer, B. C. and Tian, G.</t>
  </si>
  <si>
    <t>The influence of the built environment on school children's metro ridership: An exploration using geographically weighted Poisson regression models</t>
  </si>
  <si>
    <t>Liu, Y.; Ji, Y.; Shi, Z. and Gao, L.</t>
  </si>
  <si>
    <t>The ridership performance of the built environment for BRT systems: Evidence from Latin America</t>
  </si>
  <si>
    <t>Vergel-Tovar, C. E. and Rodriguez, D. A.</t>
  </si>
  <si>
    <t>Vergel-Tovar and Rodriguez 2018</t>
  </si>
  <si>
    <t>Trip Duration and Mode Choice Analysis: A Study of below Median Income Households in the Boston Metropolitan Region</t>
  </si>
  <si>
    <t>Gandhi, D.S.</t>
  </si>
  <si>
    <t>Gandhi 2018</t>
  </si>
  <si>
    <t>Understanding Immigrants' Mode Choice behavior in Florida: Analysis of Neighborhood Effects and Cultural Assimilation</t>
  </si>
  <si>
    <t>Asgari, H.; Zaman; N.and Jin, X.</t>
  </si>
  <si>
    <t>Asgari et al. 2017</t>
  </si>
  <si>
    <t>Understanding the impact of built environment on metro ridership using open source in Shanghai</t>
  </si>
  <si>
    <t xml:space="preserve">An, D. D.; Tong, X.; Liu, K. and Chan, E. H. W. </t>
  </si>
  <si>
    <t>University-related travel behavior: Young adults’ decision-making in Iran</t>
  </si>
  <si>
    <t>Etminani-Ghasrodashti, R.; Paydar, M. and Hamidi, S.</t>
  </si>
  <si>
    <t>Urban Form and Travel Patterns by Commuters: Comparative Case Study of Wuhan and Xi’an, China</t>
  </si>
  <si>
    <t>Liu, Y.; Wang, Y.; Bai, Q. and Han, S.</t>
  </si>
  <si>
    <t>Liu et al. 2018b</t>
  </si>
  <si>
    <t>What determines rail transit passenger volume? Implications for transit oriented development planning</t>
  </si>
  <si>
    <t>Pan, H. X.; Li, J.; Shen, Q. and Shi, C.</t>
  </si>
  <si>
    <t>A micro-analysis of land use and travel in five neighborhoods in the San Francisco Bay Area</t>
  </si>
  <si>
    <t>Kitamura, R.; Mokhtarian, P.L. and Laidet, L. 1997</t>
  </si>
  <si>
    <t>Kitamura et al 1997</t>
  </si>
  <si>
    <t>Publication period</t>
  </si>
  <si>
    <t>2010-2019</t>
  </si>
  <si>
    <t>Pre 2010</t>
  </si>
  <si>
    <t>2010 - 2019</t>
  </si>
  <si>
    <t>sampling period_SS</t>
  </si>
  <si>
    <t>publication_period</t>
  </si>
  <si>
    <t>2018 - 2019</t>
  </si>
  <si>
    <t>2010 - 2018</t>
  </si>
  <si>
    <t>No SS</t>
  </si>
  <si>
    <t>SS</t>
  </si>
  <si>
    <t>No RA</t>
  </si>
  <si>
    <t>RA</t>
  </si>
  <si>
    <t>1 -  manual screen</t>
  </si>
  <si>
    <t>Exclude (duplicate)</t>
  </si>
  <si>
    <t>22.1.8</t>
  </si>
  <si>
    <t>22.1.3</t>
  </si>
  <si>
    <t>22.1.5</t>
  </si>
  <si>
    <t>22.1.7</t>
  </si>
  <si>
    <t>22.1.10</t>
  </si>
  <si>
    <t>22.1.2</t>
  </si>
  <si>
    <t>22.2.5</t>
  </si>
  <si>
    <t>22.2.3</t>
  </si>
  <si>
    <t>22.2.10</t>
  </si>
  <si>
    <t>22.2.8</t>
  </si>
  <si>
    <t>22.2.7</t>
  </si>
  <si>
    <t>22.2.2</t>
  </si>
  <si>
    <t>Table 2p. 471</t>
  </si>
  <si>
    <t>5, 4a</t>
  </si>
  <si>
    <t>various</t>
  </si>
  <si>
    <t>Population centrality</t>
  </si>
  <si>
    <t>2_outliers</t>
  </si>
  <si>
    <t>3_Impute SE</t>
  </si>
  <si>
    <t>jobs-housing balance:Lorenz curve - larger area under the curve (even population of jobs to employment) represents less even distribution (sign is reversed)</t>
  </si>
  <si>
    <t>source (sign reversed)</t>
  </si>
  <si>
    <t>Check logic</t>
  </si>
  <si>
    <t>Sum of 7.1 - E_effective</t>
  </si>
  <si>
    <t>6.2 Weight_effective</t>
  </si>
  <si>
    <t>7.2 - E_effective</t>
  </si>
  <si>
    <t>6.3 - Weight_effective</t>
  </si>
  <si>
    <t>7.3 - E_effective</t>
  </si>
  <si>
    <t>6.4 -Weight_effective</t>
  </si>
  <si>
    <t>7.4 - E_effective</t>
  </si>
  <si>
    <t>6.5 -Weight_effective</t>
  </si>
  <si>
    <t>7.5 - E_effective</t>
  </si>
  <si>
    <t>6.6 -Weight_effective</t>
  </si>
  <si>
    <t>7.6 - E_effective</t>
  </si>
  <si>
    <t>Count of 7.2 - E_effective2</t>
  </si>
  <si>
    <t>Average of 7.2 - E_effective</t>
  </si>
  <si>
    <t>Count of 7.3 - E_effective2</t>
  </si>
  <si>
    <t>Average of 7.3 - E_effective</t>
  </si>
  <si>
    <t>Exclude - low outlier, &gt;10</t>
  </si>
  <si>
    <t>Exclude - low outlier, &lt;1-10</t>
  </si>
  <si>
    <t>Average of 7.4 - E_effective</t>
  </si>
  <si>
    <t>Count of 7.4 - E_effective2</t>
  </si>
  <si>
    <t>Average of 7.5 - E_effective</t>
  </si>
  <si>
    <t>Count of 7.5 - E_effective2</t>
  </si>
  <si>
    <t>Average of 7.6 - E_effective</t>
  </si>
  <si>
    <t>Count of 7.6 - E_effective2</t>
  </si>
  <si>
    <t>Null</t>
  </si>
  <si>
    <t>Activity Density</t>
  </si>
  <si>
    <t>Commercial Density</t>
  </si>
  <si>
    <t>Housing Diversity</t>
  </si>
  <si>
    <t>7a (1) , 8a</t>
  </si>
  <si>
    <t>Pop density</t>
  </si>
  <si>
    <t>Rodriguez &amp; Joo 2004</t>
  </si>
  <si>
    <t>188.1.1</t>
  </si>
  <si>
    <t>elasticities: Table 3, errors table 2</t>
  </si>
  <si>
    <t>188.1.2</t>
  </si>
  <si>
    <t>188.2.1</t>
  </si>
  <si>
    <t>188.2.2</t>
  </si>
  <si>
    <t>18.3.1</t>
  </si>
  <si>
    <t>188.3.2</t>
  </si>
  <si>
    <t>approximated from t-stats for bus and active omdes; took absolute value (8b, 8a)</t>
  </si>
  <si>
    <t>primary mode</t>
  </si>
  <si>
    <t>Chapel Hill</t>
  </si>
  <si>
    <t>Design</t>
  </si>
  <si>
    <t>% sidewalk</t>
  </si>
  <si>
    <t>gross population density at residence</t>
  </si>
  <si>
    <t>multinomial logit</t>
  </si>
  <si>
    <t>multinomial logit (nested)</t>
  </si>
  <si>
    <t>multinomial logit (Heteroscedastic extreme value model)</t>
  </si>
  <si>
    <t>active mode,s auto</t>
  </si>
  <si>
    <t>(8b, 8a)</t>
  </si>
  <si>
    <t xml:space="preserve"> (8b, 8a)</t>
  </si>
  <si>
    <t>131.2.7</t>
  </si>
  <si>
    <t>131.1.7</t>
  </si>
  <si>
    <t>27.1.1</t>
  </si>
  <si>
    <t xml:space="preserve">Table 1 p. 2072 </t>
  </si>
  <si>
    <t>115.1.1</t>
  </si>
  <si>
    <t>Table 5-22 p. 71 (rail and bus, all)</t>
  </si>
  <si>
    <t>131.1.8</t>
  </si>
  <si>
    <t>131.1.9</t>
  </si>
  <si>
    <t>131.2.8</t>
  </si>
  <si>
    <t>131.2.9</t>
  </si>
  <si>
    <t>non-work</t>
  </si>
  <si>
    <t>California</t>
  </si>
  <si>
    <t>% 4-way intersections</t>
  </si>
  <si>
    <t>% non cul-de-sac proportion at intersections</t>
  </si>
  <si>
    <t>Pop density (ave)</t>
  </si>
  <si>
    <t>Job density (ave)</t>
  </si>
  <si>
    <t>Land use "balance" (average)</t>
  </si>
  <si>
    <t>drive alone (log odds is combinatoin walk or bike ,transit)</t>
  </si>
  <si>
    <t>Ewing &amp; Cervero 2010</t>
  </si>
  <si>
    <t>Ewing and Cervero 2010</t>
  </si>
  <si>
    <t>Used average t-values from model</t>
  </si>
  <si>
    <t>average for non-work</t>
  </si>
  <si>
    <t>average for work</t>
  </si>
  <si>
    <t>131.1.10</t>
  </si>
  <si>
    <t>131.2.10</t>
  </si>
  <si>
    <t>Source, transit only</t>
  </si>
  <si>
    <t>Null value</t>
  </si>
  <si>
    <t>Cervero. 2002a</t>
  </si>
  <si>
    <t>4 - σ</t>
  </si>
  <si>
    <r>
      <t>5 - 1_</t>
    </r>
    <r>
      <rPr>
        <b/>
        <sz val="12"/>
        <color theme="0"/>
        <rFont val="Calibri"/>
        <family val="2"/>
      </rPr>
      <t>σ (weight)</t>
    </r>
  </si>
  <si>
    <t>6 - W*E</t>
  </si>
  <si>
    <t>7 - W*E^2</t>
  </si>
  <si>
    <t>Sum of 7 - W*E^2</t>
  </si>
  <si>
    <t>Sum of 6 - W*E</t>
  </si>
  <si>
    <t>Sum of 5 - 1_σ (weight)</t>
  </si>
  <si>
    <t>Q</t>
  </si>
  <si>
    <t>Count of 5 - 1_σ (weight)2</t>
  </si>
  <si>
    <t>C</t>
  </si>
  <si>
    <t>8 - W^2</t>
  </si>
  <si>
    <t>Sum of 8 - W^2</t>
  </si>
  <si>
    <t>Tau squared</t>
  </si>
  <si>
    <t>10.1 - E_effetive</t>
  </si>
  <si>
    <t>Count of 10.1 - E_effetive</t>
  </si>
  <si>
    <t>Sum of 10.1 - E_effetive</t>
  </si>
  <si>
    <t>Sum of 9.1 - Weight_effective)</t>
  </si>
  <si>
    <t>M*</t>
  </si>
  <si>
    <t>Sum of 11.1 E * 1_σ</t>
  </si>
  <si>
    <t>M</t>
  </si>
  <si>
    <t>10.2 - E_effective</t>
  </si>
  <si>
    <t>Count of 10.2 - E_effective2</t>
  </si>
  <si>
    <t>Sum of 10.2 - E_effective</t>
  </si>
  <si>
    <t>Sum of 9.2 Weight_effective</t>
  </si>
  <si>
    <t>6.1 - Weight_effective)</t>
  </si>
  <si>
    <t>7.1 - E_effetive</t>
  </si>
  <si>
    <t>8.1 E * 1_σ</t>
  </si>
  <si>
    <r>
      <t>5 - 1_</t>
    </r>
    <r>
      <rPr>
        <b/>
        <sz val="12"/>
        <color theme="0"/>
        <rFont val="Calibri"/>
        <family val="2"/>
      </rPr>
      <t>σ weight</t>
    </r>
  </si>
  <si>
    <t>Average of 7.1 - E_effetive</t>
  </si>
  <si>
    <t>Count of 5 - 1_σ weight</t>
  </si>
  <si>
    <t>Count of 5 - 1_σ weight2</t>
  </si>
  <si>
    <t>Sum of 5 - 1_σ weight</t>
  </si>
  <si>
    <t>Count of 7.1 - E_effetive</t>
  </si>
  <si>
    <t>Sum of 8.1 E * 1_σ</t>
  </si>
  <si>
    <t>Vm</t>
  </si>
  <si>
    <t>Z</t>
  </si>
  <si>
    <t>SEm</t>
  </si>
  <si>
    <t>T-tests</t>
  </si>
  <si>
    <t>Based on formula in Borenstein et al. p 66</t>
  </si>
  <si>
    <t>Tau squared (effective)</t>
  </si>
  <si>
    <t>W (total)</t>
  </si>
  <si>
    <t>LLm</t>
  </si>
  <si>
    <t>LLU</t>
  </si>
  <si>
    <t>p (2-tailed)</t>
  </si>
  <si>
    <t>p (alt)</t>
  </si>
  <si>
    <t>https://www.meta-analysis.com/downloads/Intro_Models.pdf</t>
  </si>
  <si>
    <t>2. Pre-2010/ Post-2010</t>
  </si>
  <si>
    <t>2. With/Without self selection control</t>
  </si>
  <si>
    <t>2. With/without regional accessibility control</t>
  </si>
  <si>
    <t>3. Pre-2010</t>
  </si>
  <si>
    <t>4. Post - 2010</t>
  </si>
  <si>
    <t>5. With SS</t>
  </si>
  <si>
    <t>6. With RA</t>
  </si>
  <si>
    <t>n</t>
  </si>
  <si>
    <t>Tau squared effective</t>
  </si>
  <si>
    <t>5.2 No Self selection control</t>
  </si>
  <si>
    <t>6. No Regional Accessibility control</t>
  </si>
  <si>
    <t>5.2 Without SS</t>
  </si>
  <si>
    <t>6.2 Without RA</t>
  </si>
  <si>
    <t>9.1 - Weight_total</t>
  </si>
  <si>
    <t>9.2 Weight_total</t>
  </si>
  <si>
    <t>9.3 - Weight_total</t>
  </si>
  <si>
    <t>10.3 - E_effective</t>
  </si>
  <si>
    <t>9.4 -Weight_total</t>
  </si>
  <si>
    <t>10.4 - E_effective</t>
  </si>
  <si>
    <t>9.5 -Weight_total</t>
  </si>
  <si>
    <t>9.5.2 -Weight_total</t>
  </si>
  <si>
    <t>10.5.2  E_effective</t>
  </si>
  <si>
    <t>9.6 -Weight_total</t>
  </si>
  <si>
    <t>10.6 - E_effective</t>
  </si>
  <si>
    <t>9.6.2 -Weight_total</t>
  </si>
  <si>
    <t>10.6.2 - E_effective</t>
  </si>
  <si>
    <t>Sum of 9.1 - Weight_total</t>
  </si>
  <si>
    <t>Sum of 9.2 Weight_total</t>
  </si>
  <si>
    <t>Count of 10.3 - E_effective</t>
  </si>
  <si>
    <t>Sum of 10.3 - E_effective</t>
  </si>
  <si>
    <t>Sum of 9.3 - Weight_total</t>
  </si>
  <si>
    <t>Sum of 10.4 - E_effective</t>
  </si>
  <si>
    <t>Sum of 9.4 -Weight_total</t>
  </si>
  <si>
    <t>Count of 10.4 - E_effective2</t>
  </si>
  <si>
    <t>10.5 - E_effective</t>
  </si>
  <si>
    <t>Count of 10.5 - E_effective2</t>
  </si>
  <si>
    <t>Sum of 10.5 - E_effective</t>
  </si>
  <si>
    <t>Sum of 9.5 -Weight_total</t>
  </si>
  <si>
    <t>Count of 10.5.2  E_effective2</t>
  </si>
  <si>
    <t>Sum of 10.5.2  E_effective</t>
  </si>
  <si>
    <t>Sum of 9.5.2 -Weight_total</t>
  </si>
  <si>
    <t>Sum of 10.6 - E_effective</t>
  </si>
  <si>
    <t>Sum of 9.6 -Weight_total</t>
  </si>
  <si>
    <t>Count of 10.6 - E_effective2</t>
  </si>
  <si>
    <t>Sum of 10.6.2 - E_effective</t>
  </si>
  <si>
    <t>Sum of 9.6.2 -Weight_total</t>
  </si>
  <si>
    <t>Count of 10.6.2 - E_effective2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</si>
</sst>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E+00"/>
    <numFmt numFmtId="165" formatCode="[$-C09]dd\-mmm\-yy;@"/>
    <numFmt numFmtId="166" formatCode="0.0000"/>
    <numFmt numFmtId="167" formatCode="0.0000000"/>
    <numFmt numFmtId="168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i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name val="Calibri"/>
      <family val="2"/>
      <scheme val="minor"/>
    </font>
    <font>
      <b/>
      <sz val="12"/>
      <color theme="0"/>
      <name val="Calibri"/>
      <family val="2"/>
    </font>
    <font>
      <u/>
      <sz val="11"/>
      <color theme="1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4D4FE"/>
        <bgColor indexed="64"/>
      </patternFill>
    </fill>
    <fill>
      <patternFill patternType="solid">
        <fgColor rgb="FFFED7D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7" fillId="0" borderId="0" applyNumberFormat="0" applyFill="0" applyBorder="0" applyAlignment="0" applyProtection="0"/>
  </cellStyleXfs>
  <cellXfs count="107">
    <xf numFmtId="0" fontId="0" fillId="0" borderId="0" xfId="0"/>
    <xf numFmtId="0" fontId="4" fillId="2" borderId="3" xfId="0" applyFont="1" applyFill="1" applyBorder="1" applyAlignment="1">
      <alignment horizontal="center"/>
    </xf>
    <xf numFmtId="0" fontId="3" fillId="0" borderId="7" xfId="0" applyFont="1" applyFill="1" applyBorder="1"/>
    <xf numFmtId="0" fontId="3" fillId="0" borderId="1" xfId="0" applyFont="1" applyFill="1" applyBorder="1"/>
    <xf numFmtId="0" fontId="3" fillId="0" borderId="1" xfId="0" applyFont="1" applyFill="1" applyBorder="1" applyAlignment="1"/>
    <xf numFmtId="0" fontId="3" fillId="0" borderId="2" xfId="0" applyFont="1" applyFill="1" applyBorder="1"/>
    <xf numFmtId="2" fontId="3" fillId="0" borderId="1" xfId="0" applyNumberFormat="1" applyFont="1" applyFill="1" applyBorder="1"/>
    <xf numFmtId="0" fontId="3" fillId="0" borderId="1" xfId="0" quotePrefix="1" applyFont="1" applyFill="1" applyBorder="1"/>
    <xf numFmtId="0" fontId="3" fillId="0" borderId="4" xfId="0" applyFont="1" applyFill="1" applyBorder="1"/>
    <xf numFmtId="0" fontId="3" fillId="0" borderId="1" xfId="0" applyFont="1" applyFill="1" applyBorder="1" applyAlignment="1">
      <alignment wrapText="1"/>
    </xf>
    <xf numFmtId="0" fontId="3" fillId="0" borderId="5" xfId="0" applyFont="1" applyFill="1" applyBorder="1"/>
    <xf numFmtId="0" fontId="3" fillId="0" borderId="5" xfId="0" applyFont="1" applyFill="1" applyBorder="1" applyAlignment="1"/>
    <xf numFmtId="0" fontId="3" fillId="0" borderId="11" xfId="0" applyFont="1" applyFill="1" applyBorder="1"/>
    <xf numFmtId="0" fontId="3" fillId="0" borderId="12" xfId="0" applyFont="1" applyFill="1" applyBorder="1"/>
    <xf numFmtId="0" fontId="2" fillId="0" borderId="0" xfId="0" applyFont="1"/>
    <xf numFmtId="0" fontId="3" fillId="0" borderId="6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0" fillId="0" borderId="0" xfId="0" quotePrefix="1"/>
    <xf numFmtId="0" fontId="3" fillId="0" borderId="0" xfId="0" applyFont="1" applyFill="1"/>
    <xf numFmtId="0" fontId="6" fillId="0" borderId="0" xfId="0" applyFont="1"/>
    <xf numFmtId="165" fontId="0" fillId="0" borderId="0" xfId="0" applyNumberFormat="1" applyAlignment="1">
      <alignment horizontal="left"/>
    </xf>
    <xf numFmtId="0" fontId="7" fillId="0" borderId="0" xfId="0" applyFont="1"/>
    <xf numFmtId="0" fontId="0" fillId="0" borderId="0" xfId="0" applyFont="1"/>
    <xf numFmtId="0" fontId="2" fillId="0" borderId="0" xfId="0" applyFont="1" applyAlignment="1">
      <alignment horizontal="left" indent="1"/>
    </xf>
    <xf numFmtId="0" fontId="0" fillId="0" borderId="0" xfId="0" applyFill="1"/>
    <xf numFmtId="0" fontId="0" fillId="0" borderId="1" xfId="0" applyBorder="1"/>
    <xf numFmtId="0" fontId="8" fillId="0" borderId="0" xfId="0" applyFont="1"/>
    <xf numFmtId="0" fontId="9" fillId="0" borderId="0" xfId="0" applyFont="1"/>
    <xf numFmtId="0" fontId="0" fillId="0" borderId="1" xfId="0" applyFill="1" applyBorder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2" fillId="3" borderId="0" xfId="0" applyFont="1" applyFill="1"/>
    <xf numFmtId="166" fontId="0" fillId="0" borderId="0" xfId="0" applyNumberFormat="1"/>
    <xf numFmtId="1" fontId="0" fillId="0" borderId="0" xfId="0" applyNumberFormat="1"/>
    <xf numFmtId="0" fontId="2" fillId="0" borderId="0" xfId="0" applyFont="1" applyAlignment="1">
      <alignment horizontal="left"/>
    </xf>
    <xf numFmtId="0" fontId="4" fillId="4" borderId="3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13" fillId="6" borderId="3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 wrapText="1"/>
    </xf>
    <xf numFmtId="0" fontId="4" fillId="7" borderId="1" xfId="0" applyFont="1" applyFill="1" applyBorder="1" applyAlignment="1">
      <alignment horizontal="center" wrapText="1"/>
    </xf>
    <xf numFmtId="0" fontId="4" fillId="7" borderId="7" xfId="0" applyFont="1" applyFill="1" applyBorder="1" applyAlignment="1">
      <alignment horizontal="center" wrapText="1"/>
    </xf>
    <xf numFmtId="0" fontId="4" fillId="7" borderId="8" xfId="0" applyFont="1" applyFill="1" applyBorder="1" applyAlignment="1">
      <alignment horizontal="center" wrapText="1"/>
    </xf>
    <xf numFmtId="0" fontId="4" fillId="7" borderId="9" xfId="0" applyFont="1" applyFill="1" applyBorder="1" applyAlignment="1">
      <alignment horizontal="center" wrapText="1"/>
    </xf>
    <xf numFmtId="0" fontId="4" fillId="7" borderId="9" xfId="0" applyFont="1" applyFill="1" applyBorder="1" applyAlignment="1">
      <alignment horizontal="center" textRotation="90" wrapText="1"/>
    </xf>
    <xf numFmtId="0" fontId="4" fillId="7" borderId="10" xfId="0" applyFont="1" applyFill="1" applyBorder="1" applyAlignment="1">
      <alignment horizontal="center" wrapText="1"/>
    </xf>
    <xf numFmtId="0" fontId="4" fillId="8" borderId="3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0" fontId="12" fillId="10" borderId="0" xfId="0" applyFont="1" applyFill="1"/>
    <xf numFmtId="0" fontId="12" fillId="9" borderId="0" xfId="0" applyFont="1" applyFill="1"/>
    <xf numFmtId="0" fontId="12" fillId="8" borderId="0" xfId="0" applyFont="1" applyFill="1"/>
    <xf numFmtId="0" fontId="12" fillId="2" borderId="0" xfId="0" applyFont="1" applyFill="1"/>
    <xf numFmtId="0" fontId="12" fillId="5" borderId="0" xfId="0" applyFont="1" applyFill="1"/>
    <xf numFmtId="0" fontId="12" fillId="4" borderId="0" xfId="0" applyFont="1" applyFill="1"/>
    <xf numFmtId="0" fontId="0" fillId="0" borderId="0" xfId="0" applyFill="1" applyBorder="1" applyAlignment="1"/>
    <xf numFmtId="0" fontId="0" fillId="0" borderId="13" xfId="0" applyFill="1" applyBorder="1" applyAlignment="1"/>
    <xf numFmtId="0" fontId="7" fillId="0" borderId="14" xfId="0" applyFont="1" applyFill="1" applyBorder="1" applyAlignment="1">
      <alignment horizontal="center"/>
    </xf>
    <xf numFmtId="0" fontId="2" fillId="11" borderId="1" xfId="0" applyFont="1" applyFill="1" applyBorder="1"/>
    <xf numFmtId="0" fontId="14" fillId="4" borderId="0" xfId="0" applyFont="1" applyFill="1"/>
    <xf numFmtId="0" fontId="14" fillId="2" borderId="0" xfId="0" applyFont="1" applyFill="1"/>
    <xf numFmtId="0" fontId="11" fillId="0" borderId="0" xfId="0" applyFont="1" applyFill="1" applyBorder="1" applyAlignment="1">
      <alignment horizontal="left"/>
    </xf>
    <xf numFmtId="0" fontId="11" fillId="0" borderId="0" xfId="0" applyNumberFormat="1" applyFont="1" applyFill="1" applyBorder="1"/>
    <xf numFmtId="0" fontId="11" fillId="0" borderId="0" xfId="0" applyFont="1" applyFill="1" applyBorder="1"/>
    <xf numFmtId="0" fontId="10" fillId="0" borderId="0" xfId="0" applyFont="1" applyFill="1" applyBorder="1"/>
    <xf numFmtId="0" fontId="14" fillId="12" borderId="0" xfId="0" applyFont="1" applyFill="1"/>
    <xf numFmtId="0" fontId="15" fillId="4" borderId="0" xfId="0" applyFont="1" applyFill="1"/>
    <xf numFmtId="0" fontId="0" fillId="11" borderId="0" xfId="0" applyFill="1"/>
    <xf numFmtId="0" fontId="10" fillId="0" borderId="0" xfId="0" pivotButton="1" applyFont="1" applyFill="1" applyBorder="1"/>
    <xf numFmtId="0" fontId="11" fillId="0" borderId="0" xfId="0" pivotButton="1" applyFont="1" applyFill="1" applyBorder="1"/>
    <xf numFmtId="0" fontId="11" fillId="0" borderId="0" xfId="0" pivotButton="1" applyFont="1" applyFill="1" applyBorder="1" applyAlignment="1">
      <alignment horizontal="left"/>
    </xf>
    <xf numFmtId="0" fontId="11" fillId="0" borderId="0" xfId="0" pivotButton="1" applyNumberFormat="1" applyFont="1" applyFill="1" applyBorder="1"/>
    <xf numFmtId="0" fontId="0" fillId="13" borderId="0" xfId="0" applyFill="1"/>
    <xf numFmtId="0" fontId="3" fillId="0" borderId="15" xfId="0" applyFont="1" applyFill="1" applyBorder="1"/>
    <xf numFmtId="0" fontId="3" fillId="0" borderId="10" xfId="0" applyFont="1" applyFill="1" applyBorder="1"/>
    <xf numFmtId="0" fontId="3" fillId="0" borderId="0" xfId="0" applyFont="1" applyFill="1" applyBorder="1"/>
    <xf numFmtId="0" fontId="0" fillId="0" borderId="0" xfId="0" applyBorder="1"/>
    <xf numFmtId="0" fontId="3" fillId="0" borderId="0" xfId="0" applyFont="1" applyFill="1" applyBorder="1" applyAlignment="1"/>
    <xf numFmtId="0" fontId="3" fillId="14" borderId="1" xfId="0" applyFont="1" applyFill="1" applyBorder="1"/>
    <xf numFmtId="0" fontId="3" fillId="0" borderId="1" xfId="0" applyFont="1" applyBorder="1"/>
    <xf numFmtId="0" fontId="3" fillId="14" borderId="1" xfId="0" applyFont="1" applyFill="1" applyBorder="1" applyAlignment="1"/>
    <xf numFmtId="0" fontId="3" fillId="0" borderId="1" xfId="0" applyFont="1" applyBorder="1" applyAlignment="1"/>
    <xf numFmtId="167" fontId="3" fillId="14" borderId="1" xfId="0" applyNumberFormat="1" applyFont="1" applyFill="1" applyBorder="1"/>
    <xf numFmtId="167" fontId="3" fillId="0" borderId="1" xfId="0" applyNumberFormat="1" applyFont="1" applyBorder="1"/>
    <xf numFmtId="0" fontId="3" fillId="0" borderId="7" xfId="0" applyFont="1" applyBorder="1"/>
    <xf numFmtId="0" fontId="3" fillId="14" borderId="7" xfId="0" applyFont="1" applyFill="1" applyBorder="1"/>
    <xf numFmtId="0" fontId="0" fillId="13" borderId="1" xfId="0" applyFill="1" applyBorder="1" applyAlignment="1">
      <alignment horizontal="left"/>
    </xf>
    <xf numFmtId="0" fontId="0" fillId="0" borderId="1" xfId="0" applyNumberFormat="1" applyBorder="1"/>
    <xf numFmtId="0" fontId="0" fillId="13" borderId="1" xfId="0" applyFill="1" applyBorder="1"/>
    <xf numFmtId="2" fontId="3" fillId="0" borderId="12" xfId="0" applyNumberFormat="1" applyFont="1" applyFill="1" applyBorder="1"/>
    <xf numFmtId="0" fontId="3" fillId="0" borderId="12" xfId="0" applyFont="1" applyFill="1" applyBorder="1" applyAlignment="1"/>
    <xf numFmtId="164" fontId="3" fillId="0" borderId="1" xfId="0" applyNumberFormat="1" applyFont="1" applyFill="1" applyBorder="1"/>
    <xf numFmtId="0" fontId="0" fillId="0" borderId="1" xfId="0" applyBorder="1" applyAlignment="1">
      <alignment horizontal="left"/>
    </xf>
    <xf numFmtId="166" fontId="0" fillId="0" borderId="1" xfId="0" applyNumberFormat="1" applyBorder="1"/>
    <xf numFmtId="168" fontId="3" fillId="0" borderId="1" xfId="0" applyNumberFormat="1" applyFont="1" applyFill="1" applyBorder="1"/>
    <xf numFmtId="0" fontId="0" fillId="0" borderId="0" xfId="1" applyNumberFormat="1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0" fillId="0" borderId="0" xfId="0" applyNumberFormat="1" applyBorder="1"/>
    <xf numFmtId="0" fontId="4" fillId="5" borderId="3" xfId="0" applyNumberFormat="1" applyFont="1" applyFill="1" applyBorder="1" applyAlignment="1">
      <alignment horizontal="center"/>
    </xf>
    <xf numFmtId="0" fontId="3" fillId="0" borderId="0" xfId="0" applyNumberFormat="1" applyFont="1" applyFill="1" applyBorder="1"/>
    <xf numFmtId="168" fontId="0" fillId="0" borderId="1" xfId="0" applyNumberFormat="1" applyBorder="1"/>
    <xf numFmtId="0" fontId="17" fillId="0" borderId="0" xfId="2"/>
    <xf numFmtId="0" fontId="0" fillId="11" borderId="1" xfId="0" applyFill="1" applyBorder="1"/>
    <xf numFmtId="0" fontId="0" fillId="0" borderId="0" xfId="0" applyFill="1" applyBorder="1"/>
    <xf numFmtId="1" fontId="0" fillId="0" borderId="1" xfId="0" applyNumberFormat="1" applyBorder="1"/>
  </cellXfs>
  <cellStyles count="3">
    <cellStyle name="Comma" xfId="1" builtinId="3"/>
    <cellStyle name="Hyperlink" xfId="2" builtinId="8"/>
    <cellStyle name="Normal" xfId="0" builtinId="0"/>
  </cellStyles>
  <dxfs count="19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" formatCode="0"/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theme="4" tint="0.39997558519241921"/>
        </top>
        <bottom style="thin">
          <color indexed="64"/>
        </bottom>
        <vertical/>
        <horizontal/>
      </border>
    </dxf>
  </dxfs>
  <tableStyles count="0" defaultTableStyle="TableStyleMedium2" defaultPivotStyle="PivotStyleLight16"/>
  <colors>
    <mruColors>
      <color rgb="FFF4D4FE"/>
      <color rgb="FFFED7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130175</xdr:rowOff>
    </xdr:from>
    <xdr:to>
      <xdr:col>4</xdr:col>
      <xdr:colOff>130735</xdr:colOff>
      <xdr:row>4</xdr:row>
      <xdr:rowOff>124386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B20C7-4CE9-4789-A917-9DC1346A6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511175"/>
          <a:ext cx="2740585" cy="37521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86.644426157407" createdVersion="6" refreshedVersion="6" minRefreshableVersion="3" recordCount="501" xr:uid="{01375136-F815-475E-960C-B397FB0B53CB}">
  <cacheSource type="worksheet">
    <worksheetSource ref="A1:BL500" sheet="Database- RE"/>
  </cacheSource>
  <cacheFields count="57">
    <cacheField name="Study_ID" numFmtId="0">
      <sharedItems containsSemiMixedTypes="0" containsString="0" containsNumber="1" containsInteger="1" minValue="2" maxValue="186"/>
    </cacheField>
    <cacheField name="Citation" numFmtId="0">
      <sharedItems/>
    </cacheField>
    <cacheField name="Model_ID" numFmtId="0">
      <sharedItems containsMixedTypes="1" containsNumber="1" minValue="2.1" maxValue="186.2"/>
    </cacheField>
    <cacheField name="DP_ID" numFmtId="0">
      <sharedItems count="501">
        <s v="100.1.1"/>
        <s v="100.1.2"/>
        <s v="102.1.1"/>
        <s v="102.1.3"/>
        <s v="103.1.1"/>
        <s v="103.1.2"/>
        <s v="103.1.5"/>
        <s v="103.1.7"/>
        <s v="103.1.8"/>
        <s v="104.1.1"/>
        <s v="104.1.2"/>
        <s v="104.2.1"/>
        <s v="106.1.1"/>
        <s v="106.1.3"/>
        <s v="106.1.4"/>
        <s v="107.1.1"/>
        <s v="107.1.3"/>
        <s v="107.10.1"/>
        <s v="107.2.1"/>
        <s v="107.2.3"/>
        <s v="107.5.1"/>
        <s v="107.5.3"/>
        <s v="107.6.1"/>
        <s v="107.6.3"/>
        <s v="107.9.1"/>
        <s v="108.1.1"/>
        <s v="108.1.2"/>
        <s v="108.1.3"/>
        <s v="108.1.4"/>
        <s v="108.1.5"/>
        <s v="108.1.6"/>
        <s v="11.1.2"/>
        <s v="11.1.3"/>
        <s v="11.2.1"/>
        <s v="11.2.2"/>
        <s v="11.3.1"/>
        <s v="110.1.2"/>
        <s v="110.1.3"/>
        <s v="110.1.4"/>
        <s v="110.2.2"/>
        <s v="110.2.4"/>
        <s v="110.3.2"/>
        <s v="110.3.3"/>
        <s v="110.3.4"/>
        <s v="110.4.2"/>
        <s v="110.4.3"/>
        <s v="110.4.4"/>
        <s v="111.1.1"/>
        <s v="111.1.2"/>
        <s v="111.1.3"/>
        <s v="111.2.1"/>
        <s v="111.2.2"/>
        <s v="111.3.1"/>
        <s v="111.3.2"/>
        <s v="113.1.12"/>
        <s v="113.1.15"/>
        <s v="113.1.3"/>
        <s v="113.2.12"/>
        <s v="113.2.8"/>
        <s v="115.4.1"/>
        <s v="115.4.2"/>
        <s v="115.4.3"/>
        <s v="117.1.1"/>
        <s v="117.1.2"/>
        <s v="127.1.1"/>
        <s v="127.2.1"/>
        <s v="127.3.1"/>
        <s v="127.4.1"/>
        <s v="128.1.1"/>
        <s v="128.1.2"/>
        <s v="128.1.3"/>
        <s v="128.1.4"/>
        <s v="128.1.6"/>
        <s v="129.1.1"/>
        <s v="129.1.2"/>
        <s v="129.1.3"/>
        <s v="129.1.4"/>
        <s v="129.1.6"/>
        <s v="129.1.8"/>
        <s v="131.1.1"/>
        <s v="131.1.2"/>
        <s v="131.1.3"/>
        <s v="131.1.4"/>
        <s v="131.1.5"/>
        <s v="131.1.6"/>
        <s v="131.2.1"/>
        <s v="131.2.2"/>
        <s v="131.2.3"/>
        <s v="131.2.4"/>
        <s v="131.2.5"/>
        <s v="131.2.6"/>
        <s v="131.3.1"/>
        <s v="131.3.2"/>
        <s v="131.4.1"/>
        <s v="131.4.2"/>
        <s v="139.1.1"/>
        <s v="139.2.1"/>
        <s v="139.4.1"/>
        <s v="14.1.1"/>
        <s v="14.2.1"/>
        <s v="143.1.2"/>
        <s v="145.1.1"/>
        <s v="15.1.1"/>
        <s v="15.11.1"/>
        <s v="15.12.1"/>
        <s v="15.13.1"/>
        <s v="15.14.1"/>
        <s v="15.2.1"/>
        <s v="15.3.1"/>
        <s v="15.4.1"/>
        <s v="15.5.1"/>
        <s v="150.1.10"/>
        <s v="150.1.6"/>
        <s v="150.1.8"/>
        <s v="150.2.10"/>
        <s v="151.1.1"/>
        <s v="151.1.3"/>
        <s v="151.1.7"/>
        <s v="154.1.1"/>
        <s v="154.1.2"/>
        <s v="154.1.3"/>
        <s v="154.1.4"/>
        <s v="154.1.5"/>
        <s v="154.1.6"/>
        <s v="155.1.1"/>
        <s v="155.1.2"/>
        <s v="155.1.3"/>
        <s v="160.1.2"/>
        <s v="160.1.4"/>
        <s v="160.1.5"/>
        <s v="160.1.6"/>
        <s v="160.1.7"/>
        <s v="160.2.2"/>
        <s v="160.2.4"/>
        <s v="160.2.5"/>
        <s v="160.2.7"/>
        <s v="161.1.1"/>
        <s v="161.1.2"/>
        <s v="164.1.2"/>
        <s v="164.1.3"/>
        <s v="164.1.4"/>
        <s v="164.1.5"/>
        <s v="167.1.1"/>
        <s v="167.1.2"/>
        <s v="169.1.2"/>
        <s v="169.4.1"/>
        <s v="169.4.2"/>
        <s v="169.5.2"/>
        <s v="17.1.1"/>
        <s v="172.2.1"/>
        <s v="172.2.2"/>
        <s v="172.2.3"/>
        <s v="172.2.7"/>
        <s v="172.2.8"/>
        <s v="174.1.1"/>
        <s v="174.1.2"/>
        <s v="174.1.3"/>
        <s v="176.1.1"/>
        <s v="176.1.2"/>
        <s v="176.1.3"/>
        <s v="176.1.4"/>
        <s v="176.1.5"/>
        <s v="177.1.5"/>
        <s v="177.1.6"/>
        <s v="177.2.5"/>
        <s v="177.2.6"/>
        <s v="177.3.5"/>
        <s v="177.3.6"/>
        <s v="178.1.1"/>
        <s v="178.1.2"/>
        <s v="178.1.3"/>
        <s v="178.1.4"/>
        <s v="178.2.1"/>
        <s v="178.2.2"/>
        <s v="178.2.3"/>
        <s v="178.2.4"/>
        <s v="179.1.3"/>
        <s v="179.1.7"/>
        <s v="179.2.3"/>
        <s v="179.2.7"/>
        <s v="183.1.1"/>
        <s v="183.2.1"/>
        <s v="184.1.1"/>
        <s v="184.1.3"/>
        <s v="184.2.1"/>
        <s v="184.2.3"/>
        <s v="186.1.3"/>
        <s v="186.1.4"/>
        <s v="186.2.3"/>
        <s v="186.2.4"/>
        <s v="19.1.1"/>
        <s v="19.1.2"/>
        <s v="19.1.3"/>
        <s v="2.1.1"/>
        <s v="2.2.1"/>
        <s v="2.3.1"/>
        <s v="2.3.2"/>
        <s v="2.4.1"/>
        <s v="2.4.2"/>
        <s v="21.1.1"/>
        <s v="21.1.2"/>
        <s v="21.1.3"/>
        <s v="21.2.1"/>
        <s v="22.1.10"/>
        <s v="22.1.2"/>
        <s v="22.1.3"/>
        <s v="22.1.5"/>
        <s v="22.1.7"/>
        <s v="22.1.8"/>
        <s v="22.2.10"/>
        <s v="22.2.2"/>
        <s v="22.2.3"/>
        <s v="22.2.5"/>
        <s v="22.2.7"/>
        <s v="22.2.8"/>
        <s v="25.1.3"/>
        <s v="25.2.3"/>
        <s v="25.3.3"/>
        <s v="25.4.3"/>
        <s v="25.5.3"/>
        <s v="29.1.3"/>
        <s v="29.1.4"/>
        <s v="3.1.1"/>
        <s v="3.1.2"/>
        <s v="3.1.3"/>
        <s v="3.1.4"/>
        <s v="3.1.5"/>
        <s v="30.1.1"/>
        <s v="30.1.2"/>
        <s v="30.1.3"/>
        <s v="30.1.4"/>
        <s v="30.1.5"/>
        <s v="30.1.6"/>
        <s v="30.1.7"/>
        <s v="30.2.1"/>
        <s v="30.2.2"/>
        <s v="30.2.3"/>
        <s v="30.2.4"/>
        <s v="30.2.5"/>
        <s v="30.2.6"/>
        <s v="30.2.7"/>
        <s v="31.1.1"/>
        <s v="31.1.3"/>
        <s v="31.1.4"/>
        <s v="31.1.5"/>
        <s v="31.1.6"/>
        <s v="31.2.1"/>
        <s v="31.2.2"/>
        <s v="31.2.3"/>
        <s v="31.2.4"/>
        <s v="31.2.5"/>
        <s v="31.2.6"/>
        <s v="32.1.1"/>
        <s v="32.1.2"/>
        <s v="32.1.3"/>
        <s v="33.1.1"/>
        <s v="33.1.2"/>
        <s v="33.2.1"/>
        <s v="33.2.2"/>
        <s v="33.3.1"/>
        <s v="33.3.2"/>
        <s v="33.4.1"/>
        <s v="34.1.1"/>
        <s v="34.2.1"/>
        <s v="34.2.2"/>
        <s v="34.2.3"/>
        <s v="34.2.4"/>
        <s v="36.1.22"/>
        <s v="36.2.2"/>
        <s v="37.1.1"/>
        <s v="37.1.2"/>
        <s v="37.1.3"/>
        <s v="37.1.5"/>
        <s v="37.1.6"/>
        <s v="37.2.2"/>
        <s v="37.3.2"/>
        <s v="38.1.10"/>
        <s v="38.1.16"/>
        <s v="38.1.7"/>
        <s v="38.2.12"/>
        <s v="38.3.10"/>
        <s v="38.3.15"/>
        <s v="38.3.16"/>
        <s v="38.3.7"/>
        <s v="38.4.12"/>
        <s v="38.4.3"/>
        <s v="38.5.12"/>
        <s v="38.5.16"/>
        <s v="38.5.7"/>
        <s v="38.6.1"/>
        <s v="38.6.12"/>
        <s v="38.6.3"/>
        <s v="38.6.6"/>
        <s v="39.1.1"/>
        <s v="44.1.1"/>
        <s v="44.2.1"/>
        <s v="44.3.1"/>
        <s v="45.1.3"/>
        <s v="47.1.2"/>
        <s v="47.2.2"/>
        <s v="47.3.2"/>
        <s v="47.4.2"/>
        <s v="50.1.1"/>
        <s v="50.1.2"/>
        <s v="50.1.3"/>
        <s v="51.1.1"/>
        <s v="51.1.7"/>
        <s v="52.1.10"/>
        <s v="52.1.14"/>
        <s v="52.1.18"/>
        <s v="52.1.2"/>
        <s v="54.1.1"/>
        <s v="54.1.2"/>
        <s v="54.1.3"/>
        <s v="54.1.4"/>
        <s v="54.2.1"/>
        <s v="54.2.2"/>
        <s v="54.2.3"/>
        <s v="54.2.4"/>
        <s v="54.3.1"/>
        <s v="54.3.2"/>
        <s v="54.3.3"/>
        <s v="54.3.4"/>
        <s v="55.1.10"/>
        <s v="55.1.13"/>
        <s v="55.1.14"/>
        <s v="55.1.15"/>
        <s v="55.1.16"/>
        <s v="55.1.17"/>
        <s v="55.1.18"/>
        <s v="55.1.8"/>
        <s v="58.1.2"/>
        <s v="58.1.3"/>
        <s v="58.1.4"/>
        <s v="59.1.6"/>
        <s v="59.2.7"/>
        <s v="59.6.7"/>
        <s v="60.1.1"/>
        <s v="62.1.1"/>
        <s v="64.1.2"/>
        <s v="65.1.1"/>
        <s v="65.1.2"/>
        <s v="65.1.3"/>
        <s v="65.1.4"/>
        <s v="65.1.5"/>
        <s v="65.1.6"/>
        <s v="65.1.7"/>
        <s v="65.1.8"/>
        <s v="65.1.9"/>
        <s v="65.10.1"/>
        <s v="65.10.2"/>
        <s v="65.10.3"/>
        <s v="65.10.4"/>
        <s v="65.10.5"/>
        <s v="65.10.6"/>
        <s v="65.10.7"/>
        <s v="65.10.8"/>
        <s v="65.10.9"/>
        <s v="65.2.1"/>
        <s v="65.2.2"/>
        <s v="65.2.3"/>
        <s v="65.2.4"/>
        <s v="65.2.5"/>
        <s v="65.2.6"/>
        <s v="65.2.7"/>
        <s v="65.2.8"/>
        <s v="65.2.9"/>
        <s v="65.3.1"/>
        <s v="65.3.2"/>
        <s v="65.3.3"/>
        <s v="65.3.4"/>
        <s v="65.3.5"/>
        <s v="65.3.6"/>
        <s v="65.3.7"/>
        <s v="65.3.8"/>
        <s v="65.3.9"/>
        <s v="65.4.1"/>
        <s v="65.4.2"/>
        <s v="65.4.3"/>
        <s v="65.4.4"/>
        <s v="65.4.5"/>
        <s v="65.4.6"/>
        <s v="65.4.8"/>
        <s v="65.4.9"/>
        <s v="65.5.1"/>
        <s v="65.5.2"/>
        <s v="65.5.3"/>
        <s v="65.5.4"/>
        <s v="65.5.5"/>
        <s v="65.5.6"/>
        <s v="65.5.8"/>
        <s v="65.5.9"/>
        <s v="65.6.1"/>
        <s v="65.6.2"/>
        <s v="65.6.3"/>
        <s v="65.6.4"/>
        <s v="65.6.5"/>
        <s v="65.6.6"/>
        <s v="65.6.7"/>
        <s v="65.6.8"/>
        <s v="65.6.9"/>
        <s v="65.7.1"/>
        <s v="65.7.2"/>
        <s v="65.7.3"/>
        <s v="65.7.4"/>
        <s v="65.7.5"/>
        <s v="65.7.6"/>
        <s v="65.7.7"/>
        <s v="65.7.8"/>
        <s v="65.7.9"/>
        <s v="65.8.1"/>
        <s v="65.8.2"/>
        <s v="65.8.3"/>
        <s v="65.8.4"/>
        <s v="65.8.5"/>
        <s v="65.8.6"/>
        <s v="65.8.7"/>
        <s v="65.8.8"/>
        <s v="65.8.9"/>
        <s v="65.9.1"/>
        <s v="65.9.2"/>
        <s v="65.9.3"/>
        <s v="65.9.4"/>
        <s v="65.9.5"/>
        <s v="65.9.6"/>
        <s v="65.9.7"/>
        <s v="65.9.8"/>
        <s v="65.9.9"/>
        <s v="66.1.1"/>
        <s v="67.1.1"/>
        <s v="67.2.1"/>
        <s v="69.1.1"/>
        <s v="69.1.2"/>
        <s v="69.1.3"/>
        <s v="7.1.2"/>
        <s v="7.2.1"/>
        <s v="7.2.2"/>
        <s v="7.3.1"/>
        <s v="7.3.2"/>
        <s v="7.3.3"/>
        <s v="7.3.4"/>
        <s v="7.3.5"/>
        <s v="7.3.6"/>
        <s v="70.1.1"/>
        <s v="70.10.1"/>
        <s v="70.13.1"/>
        <s v="70.13.2"/>
        <s v="70.2.1"/>
        <s v="70.3.1"/>
        <s v="70.4.1"/>
        <s v="70.7.1"/>
        <s v="70.8.1"/>
        <s v="70.9.1"/>
        <s v="71.1.1"/>
        <s v="71.1.2"/>
        <s v="71.2.2"/>
        <s v="71.3.2"/>
        <s v="72.1.1"/>
        <s v="72.1.2"/>
        <s v="72.2.1"/>
        <s v="72.2.2"/>
        <s v="72.3.1"/>
        <s v="72.3.2"/>
        <s v="72.4.1"/>
        <s v="72.4.2"/>
        <s v="73.15.1"/>
        <s v="73.15.2"/>
        <s v="73.15.4"/>
        <s v="73.15.6"/>
        <s v="76.1.1"/>
        <s v="76.1.2"/>
        <s v="8.1.1"/>
        <s v="8.1.2"/>
        <s v="80.1.1"/>
        <s v="86.1.8"/>
        <s v="86.2.1"/>
        <s v="86.2.10"/>
        <s v="86.2.2"/>
        <s v="86.2.8"/>
        <s v="86.3.8"/>
        <s v="86.4.13"/>
        <s v="86.4.2"/>
        <s v="88.1.1"/>
        <s v="88.1.2"/>
        <s v="88.1.3"/>
        <s v="89.2.2"/>
        <s v="9.1.1"/>
        <s v="9.1.2"/>
        <s v="91.1.1"/>
        <s v="91.1.2"/>
        <s v="91.1.3"/>
        <s v="93.1.2"/>
        <s v="93.1.4"/>
        <s v="93.1.7"/>
        <s v="97.1.1"/>
        <s v="97.1.3"/>
        <s v="97.2.1"/>
        <s v="97.2.2"/>
        <s v="97.3.1"/>
        <s v="98.1.1"/>
        <s v="98.2.1"/>
      </sharedItems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/>
    </cacheField>
    <cacheField name="1 -  manual screen" numFmtId="0">
      <sharedItems containsBlank="1" count="6">
        <m/>
        <s v="Exclude (duplicate)"/>
        <s v="Exclude - high outlier, NS"/>
        <s v="Exclude - low outlier, NS"/>
        <s v="Exclude - low outlier, &gt;10"/>
        <s v="Exclude - low outlier, &lt;1-10"/>
      </sharedItems>
    </cacheField>
    <cacheField name="2 - IQR outlier screen" numFmtId="0">
      <sharedItems count="5">
        <s v="High outlier"/>
        <s v=""/>
        <s v="Low outlier"/>
        <s v="Exclude, High outlier" u="1"/>
        <s v="Exclude, Low outlier" u="1"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1_SE" numFmtId="0">
      <sharedItems containsSemiMixedTypes="0" containsString="0" containsNumber="1" minValue="-1686.5761847517088" maxValue="200682840.40995604"/>
    </cacheField>
    <cacheField name="5.1 E_weighted" numFmtId="0">
      <sharedItems containsSemiMixedTypes="0" containsString="0" containsNumber="1" minValue="-218.97420571961297" maxValue="1031.9400000000003"/>
    </cacheField>
    <cacheField name="6.1 -Weight_effective)" numFmtId="0">
      <sharedItems containsSemiMixedTypes="0" containsString="0" containsNumber="1" minValue="-19.086154366314144" maxValue="74.54204782400781"/>
    </cacheField>
    <cacheField name="7.1 - E_effective" numFmtId="0">
      <sharedItems containsSemiMixedTypes="0" containsString="0" containsNumber="1" minValue="-2.4780235428385549" maxValue="7.0665487519478898"/>
    </cacheField>
    <cacheField name="6.2 Weight_effective" numFmtId="0">
      <sharedItems containsMixedTypes="1" containsNumber="1" minValue="-3.1932867167122332" maxValue="8259.4487911608903"/>
    </cacheField>
    <cacheField name="7.2 - E_effective" numFmtId="0">
      <sharedItems containsMixedTypes="1" containsNumber="1" minValue="-1.1639587340329118" maxValue="4.595060466875827"/>
    </cacheField>
    <cacheField name="6.3 - Weight_effective" numFmtId="0">
      <sharedItems containsMixedTypes="1" containsNumber="1" minValue="-79.630829665160817" maxValue="11727.908150645355"/>
    </cacheField>
    <cacheField name="7.3 - E_effective" numFmtId="0">
      <sharedItems containsMixedTypes="1" containsNumber="1" minValue="-10.33875483027137" maxValue="39.00014361192482"/>
    </cacheField>
    <cacheField name="6.4 -Weight_effective" numFmtId="0">
      <sharedItems containsSemiMixedTypes="0" containsString="0" containsNumber="1" minValue="-15.442366530250276" maxValue="694151.9067317365"/>
    </cacheField>
    <cacheField name="7.4 - E_effective" numFmtId="0">
      <sharedItems containsString="0" containsBlank="1" containsNumber="1" minValue="-2.0049375628356203" maxValue="4.7961713853995693"/>
    </cacheField>
    <cacheField name="6.5 -Weight_effective" numFmtId="0">
      <sharedItems containsSemiMixedTypes="0" containsString="0" containsNumber="1" minValue="-71.015780474221486" maxValue="504994.17986157094"/>
    </cacheField>
    <cacheField name="7.5 - E_effective" numFmtId="0">
      <sharedItems containsSemiMixedTypes="0" containsString="0" containsNumber="1" minValue="-9.2202322453582788" maxValue="30.664270470514776"/>
    </cacheField>
    <cacheField name="6.6 -Weight_effective" numFmtId="0">
      <sharedItems containsSemiMixedTypes="0" containsString="0" containsNumber="1" minValue="-14.697381670836062" maxValue="57.40144957272139"/>
    </cacheField>
    <cacheField name="7.6 - E_effective" numFmtId="0">
      <sharedItems containsString="0" containsBlank="1" containsNumber="1" minValue="-1.9082135195707852" maxValue="4.5662928367176043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/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0"/>
        <n v="1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/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onnectivity"/>
        <s v="Comm_Den"/>
        <s v="Act_Den"/>
        <s v="Centrality"/>
        <s v="Local_Access"/>
        <s v="Balance"/>
        <s v="Pop_Den"/>
        <s v="Mix_Land"/>
        <s v="Emp_Den"/>
        <s v="Amenity"/>
        <s v="Mix_House"/>
        <s v="Safety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Aston" refreshedDate="43888.547673842593" createdVersion="6" refreshedVersion="6" minRefreshableVersion="3" recordCount="505" xr:uid="{1C3F43C2-9DF7-43B3-99D9-E89D5B5D218D}">
  <cacheSource type="worksheet">
    <worksheetSource ref="A1:BF506" sheet="Database - FE"/>
  </cacheSource>
  <cacheFields count="58">
    <cacheField name="Study_ID" numFmtId="0">
      <sharedItems containsSemiMixedTypes="0" containsString="0" containsNumber="1" containsInteger="1" minValue="2" maxValue="187"/>
    </cacheField>
    <cacheField name="Citation" numFmtId="0">
      <sharedItems/>
    </cacheField>
    <cacheField name="Model_ID" numFmtId="0">
      <sharedItems containsMixedTypes="1" containsNumber="1" minValue="2.1" maxValue="188.3"/>
    </cacheField>
    <cacheField name="DP_ID" numFmtId="0">
      <sharedItems/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 count="2">
        <m/>
        <n v="1"/>
      </sharedItems>
    </cacheField>
    <cacheField name="1 -  manual screen" numFmtId="0">
      <sharedItems containsBlank="1" count="7">
        <m/>
        <s v="Exclude (duplicate)"/>
        <s v="Exclude - low outlier, NS"/>
        <s v="Exclude - high outlier, NS"/>
        <s v="Exclude - low outlier, &gt;10"/>
        <s v="Exclude - low outlier, &lt;1-10"/>
        <s v="Exclude - Sample size not stated" u="1"/>
      </sharedItems>
    </cacheField>
    <cacheField name="2 - IQR outlier screen" numFmtId="0">
      <sharedItems containsBlank="1" count="4">
        <s v=""/>
        <s v="High outlier"/>
        <s v="Low outlier"/>
        <m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σ" numFmtId="0">
      <sharedItems containsSemiMixedTypes="0" containsString="0" containsNumber="1" minValue="2.4830160192740755E-17" maxValue="3.6503541347148447"/>
    </cacheField>
    <cacheField name="5 - 1_σ weight" numFmtId="0">
      <sharedItems containsSemiMixedTypes="0" containsString="0" containsNumber="1" minValue="0.27394602361727216" maxValue="4.0273602435007888E+16"/>
    </cacheField>
    <cacheField name="6.1 - Weight_effective)" numFmtId="0">
      <sharedItems containsSemiMixedTypes="0" containsString="0" containsNumber="1" minValue="5.2069760002190085E-16" maxValue="97.394500993543971"/>
    </cacheField>
    <cacheField name="7.1 - E_effetive" numFmtId="0">
      <sharedItems containsSemiMixedTypes="0" containsString="0" containsNumber="1" minValue="-0.19417261020181331" maxValue="4.5364341971187878"/>
    </cacheField>
    <cacheField name="8.1 E * 1_σ" numFmtId="0">
      <sharedItems containsSemiMixedTypes="0" containsString="0" containsNumber="1" minValue="-34408.697524752475" maxValue="1196471094.524158"/>
    </cacheField>
    <cacheField name="6.2 Weight_effective" numFmtId="0">
      <sharedItems containsMixedTypes="1" containsNumber="1" minValue="3.1054972821796431E-5" maxValue="48992698.03354539"/>
    </cacheField>
    <cacheField name="7.2 - E_effective" numFmtId="0">
      <sharedItems containsMixedTypes="1" containsNumber="1" minValue="-10.379252086172166" maxValue="537.97084884908668"/>
    </cacheField>
    <cacheField name="6.3 - Weight_effective" numFmtId="0">
      <sharedItems containsMixedTypes="1" containsNumber="1" minValue="3.1054972821796431E-5" maxValue="48992698.03354539"/>
    </cacheField>
    <cacheField name="7.3 - E_effective" numFmtId="0">
      <sharedItems containsMixedTypes="1" containsNumber="1" minValue="-10.379252086172166" maxValue="537.97084884908668"/>
    </cacheField>
    <cacheField name="6.4 -Weight_effective" numFmtId="0">
      <sharedItems containsSemiMixedTypes="0" containsString="0" containsNumber="1" minValue="2.5516850192820569E-9" maxValue="90286724384.523895"/>
    </cacheField>
    <cacheField name="7.4 - E_effective" numFmtId="0">
      <sharedItems containsSemiMixedTypes="0" containsString="0" containsNumber="1" minValue="-0.58666023559474134" maxValue="2682.2893760169563"/>
    </cacheField>
    <cacheField name="6.5 -Weight_effective" numFmtId="0">
      <sharedItems containsSemiMixedTypes="0" containsString="0" containsNumber="1" minValue="1.2707626969280954E-6" maxValue="58572009395.830963"/>
    </cacheField>
    <cacheField name="7.5 - E_effective" numFmtId="0">
      <sharedItems containsSemiMixedTypes="0" containsString="0" containsNumber="1" minValue="-25.96323182819804" maxValue="1740.0905792671836"/>
    </cacheField>
    <cacheField name="6.6 -Weight_effective" numFmtId="0">
      <sharedItems containsSemiMixedTypes="0" containsString="0" containsNumber="1" minValue="2.1695733337950047E-16" maxValue="64.558617405459685"/>
    </cacheField>
    <cacheField name="7.6 - E_effective" numFmtId="0">
      <sharedItems containsSemiMixedTypes="0" containsString="0" containsNumber="1" minValue="-0.64558617405459684" maxValue="7.0377301177096721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99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 count="3">
        <s v="Pre-2010"/>
        <s v="2010 - 2017"/>
        <s v="2018 - 2019"/>
      </sharedItems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1"/>
        <n v="0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 count="2">
        <n v="0"/>
        <n v="1"/>
      </sharedItems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entrality"/>
        <s v="Local_Access"/>
        <s v="Emp_Den"/>
        <s v="Pop_den"/>
        <s v="Mix_Land"/>
        <s v="Amenity"/>
        <s v="Comm_Den"/>
        <s v="Safety"/>
        <s v="Connectivity"/>
        <s v="Act_Den"/>
        <s v="Balance"/>
        <s v="Mix_House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Aston" refreshedDate="43888.54780497685" createdVersion="6" refreshedVersion="6" minRefreshableVersion="3" recordCount="499" xr:uid="{B3CF9379-7E31-4232-B25D-71BB413C4DA2}">
  <cacheSource type="worksheet">
    <worksheetSource ref="A1:BL500" sheet="Database- RE"/>
  </cacheSource>
  <cacheFields count="60">
    <cacheField name="Study_ID" numFmtId="0">
      <sharedItems containsSemiMixedTypes="0" containsString="0" containsNumber="1" containsInteger="1" minValue="2" maxValue="187"/>
    </cacheField>
    <cacheField name="Citation" numFmtId="0">
      <sharedItems/>
    </cacheField>
    <cacheField name="Model_ID" numFmtId="0">
      <sharedItems containsMixedTypes="1" containsNumber="1" minValue="2.1" maxValue="188.3"/>
    </cacheField>
    <cacheField name="DP_ID" numFmtId="0">
      <sharedItems count="517">
        <s v="176.1.4"/>
        <s v="184.2.1"/>
        <s v="179.1.7"/>
        <s v="179.2.7"/>
        <s v="176.1.5"/>
        <s v="32.1.3"/>
        <s v="32.1.1"/>
        <s v="98.2.1"/>
        <s v="32.1.2"/>
        <s v="98.1.1"/>
        <s v="188.2.1"/>
        <s v="2.1.1"/>
        <s v="15.4.1"/>
        <s v="15.2.1"/>
        <s v="15.3.1"/>
        <s v="15.13.1"/>
        <s v="15.12.1"/>
        <s v="15.14.1"/>
        <s v="15.5.1"/>
        <s v="65.1.6"/>
        <s v="65.8.1"/>
        <s v="65.3.9"/>
        <s v="65.1.2"/>
        <s v="188.1.1"/>
        <s v="65.8.9"/>
        <s v="65.4.5"/>
        <s v="65.3.1"/>
        <s v="65.6.6"/>
        <s v="65.6.2"/>
        <s v="65.6.1"/>
        <s v="65.9.1"/>
        <s v="65.1.1"/>
        <s v="65.9.5"/>
        <s v="65.3.6"/>
        <s v="65.8.6"/>
        <s v="65.4.1"/>
        <s v="65.10.1"/>
        <s v="65.6.9"/>
        <s v="65.3.2"/>
        <s v="65.8.2"/>
        <s v="65.1.4"/>
        <s v="65.9.6"/>
        <s v="65.8.4"/>
        <s v="65.1.9"/>
        <s v="65.6.4"/>
        <s v="65.3.4"/>
        <s v="65.9.2"/>
        <s v="65.5.5"/>
        <s v="65.4.2"/>
        <s v="65.5.1"/>
        <s v="65.10.8"/>
        <s v="65.9.4"/>
        <s v="65.5.2"/>
        <s v="188.1.2"/>
        <s v="65.10.2"/>
        <s v="65.1.8"/>
        <s v="65.6.3"/>
        <s v="65.3.8"/>
        <s v="188.2.2"/>
        <s v="65.9.7"/>
        <s v="65.10.3"/>
        <s v="65.9.3"/>
        <s v="65.8.3"/>
        <s v="65.6.8"/>
        <s v="65.3.3"/>
        <s v="65.1.3"/>
        <s v="65.10.4"/>
        <s v="65.4.4"/>
        <s v="65.5.3"/>
        <s v="65.5.4"/>
        <s v="65.10.5"/>
        <s v="65.4.3"/>
        <s v="65.1.7"/>
        <s v="65.6.7"/>
        <s v="65.4.8"/>
        <s v="65.8.7"/>
        <s v="65.10.9"/>
        <s v="65.5.9"/>
        <s v="65.8.8"/>
        <s v="65.5.8"/>
        <s v="65.4.6"/>
        <s v="65.10.7"/>
        <s v="65.3.7"/>
        <s v="65.9.9"/>
        <s v="65.8.5"/>
        <s v="65.9.8"/>
        <s v="65.6.5"/>
        <s v="65.10.6"/>
        <s v="65.3.5"/>
        <s v="65.5.6"/>
        <s v="65.4.9"/>
        <s v="65.1.5"/>
        <s v="55.1.18"/>
        <s v="22.2.2"/>
        <s v="22.1.2"/>
        <s v="22.2.7"/>
        <s v="178.1.2"/>
        <s v="100.1.1"/>
        <s v="25.3.3"/>
        <s v="160.2.2"/>
        <s v="160.1.2"/>
        <s v="33.3.2"/>
        <s v="34.2.1"/>
        <s v="51.1.7"/>
        <s v="127.4.1"/>
        <s v="160.2.7"/>
        <s v="107.9.1"/>
        <s v="27.1.1"/>
        <s v="3.1.5"/>
        <s v="34.2.3"/>
        <s v="34.1.1"/>
        <s v="108.1.2"/>
        <s v="37.1.1"/>
        <s v="22.1.3"/>
        <s v="22.2.3"/>
        <s v="86.2.10"/>
        <s v="73.15.4"/>
        <s v="22.1.10"/>
        <s v="30.1.5"/>
        <s v="186.1.3"/>
        <s v="89.2.2"/>
        <s v="8.1.1"/>
        <s v="107.10.1"/>
        <s v="151.1.3"/>
        <s v="69.1.2"/>
        <s v="161.1.2"/>
        <s v="30.2.5"/>
        <s v="22.1.8"/>
        <s v="36.1.22"/>
        <s v="111.3.2"/>
        <s v="160.1.7"/>
        <s v="107.2.1"/>
        <s v="100.1.2"/>
        <s v="30.2.3"/>
        <s v="3.1.3"/>
        <s v="160.2.4"/>
        <s v="38.2.12"/>
        <s v="55.1.8"/>
        <s v="69.1.1"/>
        <s v="38.4.3"/>
        <s v="30.1.3"/>
        <s v="29.1.3"/>
        <s v="86.2.1"/>
        <s v="33.4.1"/>
        <s v="30.1.4"/>
        <s v="30.2.4"/>
        <s v="47.2.2"/>
        <s v="47.4.2"/>
        <s v="115.4.1"/>
        <s v="33.3.1"/>
        <s v="36.2.2"/>
        <s v="154.1.6"/>
        <s v="3.1.1"/>
        <s v="86.4.2"/>
        <s v="164.1.4"/>
        <s v="60.1.1"/>
        <s v="107.6.1"/>
        <s v="151.1.1"/>
        <s v="31.1.3"/>
        <s v="11.1.3"/>
        <s v="33.1.1"/>
        <s v="107.1.1"/>
        <s v="38.6.3"/>
        <s v="174.1.3"/>
        <s v="3.1.4"/>
        <s v="38.1.16"/>
        <s v="160.1.4"/>
        <s v="107.5.1"/>
        <s v="186.2.4"/>
        <s v="31.1.5"/>
        <s v="38.6.12"/>
        <s v="161.1.1"/>
        <s v="14.2.1"/>
        <s v="93.1.2"/>
        <s v="70.10.1"/>
        <s v="15.1.1"/>
        <s v="7.3.2"/>
        <s v="178.1.3"/>
        <s v="103.1.1"/>
        <s v="86.1.8"/>
        <s v="169.1.2"/>
        <s v="177.3.5"/>
        <s v="38.1.7"/>
        <s v="38.3.7"/>
        <s v="150.2.10"/>
        <s v="7.3.6"/>
        <s v="169.4.2"/>
        <s v="7.3.4"/>
        <s v="52.1.10"/>
        <s v="172.2.2"/>
        <s v="110.1.2"/>
        <s v="31.2.5"/>
        <s v="70.9.1"/>
        <s v="45.1.3"/>
        <s v="15.11.1"/>
        <s v="52.1.14"/>
        <s v="31.2.3"/>
        <s v="52.1.2"/>
        <s v="66.1.1"/>
        <s v="70.3.1"/>
        <s v="70.8.1"/>
        <s v="51.1.1"/>
        <s v="160.1.6"/>
        <s v="70.2.1"/>
        <s v="30.2.6"/>
        <s v="70.4.1"/>
        <s v="177.3.6"/>
        <s v="31.2.2"/>
        <s v="59.6.7"/>
        <s v="110.4.2"/>
        <s v="38.6.6"/>
        <s v="65.2.2"/>
        <s v="7.1.2"/>
        <s v="21.1.1"/>
        <s v="70.7.1"/>
        <s v="65.7.1"/>
        <s v="103.1.7"/>
        <s v="31.2.4"/>
        <s v="174.1.2"/>
        <s v="65.7.2"/>
        <s v="11.2.1"/>
        <s v="3.1.2"/>
        <s v="110.2.2"/>
        <s v="30.1.6"/>
        <s v="172.2.1"/>
        <s v="21.2.1"/>
        <s v="31.1.4"/>
        <s v="177.2.5"/>
        <s v="65.7.7"/>
        <s v="38.5.7"/>
        <s v="91.1.3"/>
        <s v="65.2.1"/>
        <s v="38.5.16"/>
        <s v="115.1.1"/>
        <s v="2.3.1"/>
        <s v="129.1.1"/>
        <s v="103.1.8"/>
        <s v="115.4.3"/>
        <s v="150.1.10"/>
        <s v="179.1.3"/>
        <s v="29.1.4"/>
        <s v="179.2.3"/>
        <s v="50.1.3"/>
        <s v="102.1.3"/>
        <s v="86.3.8"/>
        <s v="110.3.2"/>
        <s v="7.2.2"/>
        <s v="110.1.4"/>
        <s v="55.1.17"/>
        <s v="155.1.2"/>
        <s v="72.3.1"/>
        <s v="91.1.2"/>
        <s v="70.1.1"/>
        <s v="127.2.1"/>
        <s v="91.1.1"/>
        <s v="62.1.1"/>
        <s v="39.1.1"/>
        <s v="70.13.2"/>
        <s v="64.1.2"/>
        <s v="2.2.1"/>
        <s v="50.1.1"/>
        <s v="71.3.2"/>
        <s v="113.1.15"/>
        <s v="21.1.3"/>
        <s v="127.1.1"/>
        <s v="103.1.2"/>
        <s v="110.3.4"/>
        <s v="11.2.2"/>
        <s v="127.3.1"/>
        <s v="38.4.12"/>
        <s v="86.2.8"/>
        <s v="128.1.1"/>
        <s v="155.1.1"/>
        <s v="71.1.1"/>
        <s v="155.1.3"/>
        <s v="93.1.4"/>
        <s v="2.4.1"/>
        <s v="104.1.2"/>
        <s v="169.5.2"/>
        <s v="164.1.3"/>
        <s v="18.3.1"/>
        <s v="7.3.3"/>
        <s v="65.2.9"/>
        <s v="38.3.16"/>
        <s v="110.4.3"/>
        <s v="67.1.1"/>
        <s v="71.2.2"/>
        <s v="115.4.2"/>
        <s v="72.2.1"/>
        <s v="7.3.5"/>
        <s v="113.1.12"/>
        <s v="164.1.2"/>
        <s v="52.1.18"/>
        <s v="2.3.2"/>
        <s v="178.2.3"/>
        <s v="113.1.3"/>
        <s v="88.1.1"/>
        <s v="131.2.10"/>
        <s v="38.3.15"/>
        <s v="9.1.2"/>
        <s v="113.2.12"/>
        <s v="33.2.1"/>
        <s v="177.2.6"/>
        <s v="128.1.2"/>
        <s v="67.2.1"/>
        <s v="150.1.6"/>
        <s v="72.4.2"/>
        <s v="14.1.1"/>
        <s v="117.1.2"/>
        <s v="37.2.2"/>
        <s v="110.3.3"/>
        <s v="86.4.13"/>
        <s v="76.1.1"/>
        <s v="38.3.10"/>
        <s v="110.2.4"/>
        <s v="154.1.4"/>
        <s v="70.13.1"/>
        <s v="110.4.4"/>
        <s v="103.1.5"/>
        <s v="31.1.1"/>
        <s v="131.1.9"/>
        <s v="97.1.1"/>
        <s v="113.2.8"/>
        <s v="34.2.2"/>
        <s v="183.2.1"/>
        <s v="38.1.10"/>
        <s v="131.1.7"/>
        <s v="7.3.1"/>
        <s v="102.1.1"/>
        <s v="31.2.1"/>
        <s v="188.3.2"/>
        <s v="97.3.1"/>
        <s v="37.1.2"/>
        <s v="97.2.1"/>
        <s v="9.1.1"/>
        <s v="37.3.2"/>
        <s v="55.1.13"/>
        <s v="58.1.4"/>
        <s v="44.3.1"/>
        <s v="172.2.3"/>
        <s v="37.1.3"/>
        <s v="65.2.4"/>
        <s v="58.1.3"/>
        <s v="71.1.2"/>
        <s v="55.1.14"/>
        <s v="72.2.2"/>
        <s v="73.15.1"/>
        <s v="38.5.12"/>
        <s v="174.1.1"/>
        <s v="37.1.6"/>
        <s v="97.1.3"/>
        <s v="131.2.7"/>
        <s v="2.4.2"/>
        <s v="33.2.2"/>
        <s v="7.2.1"/>
        <s v="44.2.1"/>
        <s v="65.7.9"/>
        <s v="104.1.1"/>
        <s v="184.2.3"/>
        <s v="25.5.3"/>
        <s v="65.7.4"/>
        <s v="93.1.7"/>
        <s v="33.1.2"/>
        <s v="65.2.3"/>
        <s v="65.7.5"/>
        <s v="65.7.3"/>
        <s v="72.1.1"/>
        <s v="128.1.6"/>
        <s v="55.1.10"/>
        <s v="111.2.2"/>
        <s v="97.2.2"/>
        <s v="50.1.2"/>
        <s v="139.1.1"/>
        <s v="80.1.1"/>
        <s v="65.2.6"/>
        <s v="183.1.1"/>
        <s v="37.1.5"/>
        <s v="47.1.2"/>
        <s v="55.1.16"/>
        <s v="129.1.2"/>
        <s v="176.1.1"/>
        <s v="111.1.3"/>
        <s v="106.1.3"/>
        <s v="139.4.1"/>
        <s v="131.3.2"/>
        <s v="65.7.8"/>
        <s v="154.1.1"/>
        <s v="150.1.8"/>
        <s v="131.4.2"/>
        <s v="54.3.4"/>
        <s v="131.2.8"/>
        <s v="65.2.8"/>
        <s v="131.2.9"/>
        <s v="164.1.5"/>
        <s v="129.1.8"/>
        <s v="172.2.7"/>
        <s v="58.1.2"/>
        <s v="184.1.3"/>
        <s v="129.1.3"/>
        <s v="11.1.2"/>
        <s v="176.1.2"/>
        <s v="128.1.4"/>
        <s v="111.1.1"/>
        <s v="129.1.6"/>
        <s v="21.1.2"/>
        <s v="178.1.1"/>
        <s v="178.1.4"/>
        <s v="178.2.1"/>
        <s v="178.2.2"/>
        <s v="178.2.4"/>
        <s v="131.1.10"/>
        <s v="54.2.2"/>
        <s v="72.1.2"/>
        <s v="54.2.3"/>
        <s v="54.3.3"/>
        <s v="128.1.3"/>
        <s v="176.1.3"/>
        <s v="54.1.2"/>
        <s v="54.1.3"/>
        <s v="54.3.2"/>
        <s v="129.1.4"/>
        <s v="167.1.1"/>
        <s v="104.2.1"/>
        <s v="47.3.2"/>
        <s v="17.1.1"/>
        <s v="54.1.4"/>
        <s v="65.2.7"/>
        <s v="154.1.2"/>
        <s v="154.1.3"/>
        <s v="31.1.6"/>
        <s v="31.2.6"/>
        <s v="54.2.4"/>
        <s v="106.1.4"/>
        <s v="106.1.1"/>
        <s v="111.2.1"/>
        <s v="30.1.2"/>
        <s v="65.2.5"/>
        <s v="69.1.3"/>
        <s v="44.1.1"/>
        <s v="65.7.6"/>
        <s v="117.1.1"/>
        <s v="88.1.2"/>
        <s v="145.1.1"/>
        <s v="55.1.15"/>
        <s v="172.2.8"/>
        <s v="72.3.2"/>
        <s v="88.1.3"/>
        <s v="107.6.3"/>
        <s v="177.1.5"/>
        <s v="154.1.5"/>
        <s v="72.4.1"/>
        <s v="34.2.4"/>
        <s v="186.2.3"/>
        <s v="177.1.6"/>
        <s v="30.2.2"/>
        <s v="73.15.6"/>
        <s v="54.3.1"/>
        <s v="76.1.2"/>
        <s v="19.1.2"/>
        <s v="54.1.1"/>
        <s v="139.2.1"/>
        <s v="54.2.1"/>
        <s v="86.2.2"/>
        <s v="8.1.2"/>
        <s v="143.1.2"/>
        <s v="38.6.1"/>
        <s v="107.5.3"/>
        <s v="110.1.3"/>
        <s v="107.1.3"/>
        <s v="131.1.8"/>
        <s v="73.15.2"/>
        <s v="151.1.7"/>
        <s v="111.3.1"/>
        <s v="108.1.5"/>
        <s v="59.1.6"/>
        <s v="108.1.4"/>
        <s v="186.1.4"/>
        <s v="30.1.1"/>
        <s v="30.2.1"/>
        <s v="19.1.1"/>
        <s v="111.1.2"/>
        <s v="19.1.3"/>
        <s v="131.4.1"/>
        <s v="11.3.1"/>
        <s v="30.1.7"/>
        <s v="30.2.7"/>
        <s v="107.2.3"/>
        <s v="59.2.7"/>
        <s v="22.2.8"/>
        <s v="169.4.1"/>
        <s v="167.1.2"/>
        <s v="25.1.3"/>
        <s v="160.2.5"/>
        <s v="131.3.1"/>
        <s v="160.1.5"/>
        <s v="108.1.6"/>
        <s v="108.1.3"/>
        <s v="25.2.3"/>
        <s v="22.2.10"/>
        <s v="22.1.7" u="1"/>
        <s v="22.1.5" u="1"/>
        <s v="22.2.5" u="1"/>
        <s v="131.1.1" u="1"/>
        <s v="131.1.2" u="1"/>
        <s v="131.1.3" u="1"/>
        <s v="131.1.4" u="1"/>
        <s v="131.1.5" u="1"/>
        <s v="131.1.6" u="1"/>
        <s v="131.2.1" u="1"/>
        <s v="131.2.2" u="1"/>
        <s v="131.2.3" u="1"/>
        <s v="131.2.4" u="1"/>
        <s v="131.2.5" u="1"/>
        <s v="131.2.6" u="1"/>
        <s v="184.1.1" u="1"/>
        <s v="108.1.1" u="1"/>
        <s v="25.4.3" u="1"/>
      </sharedItems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/>
    </cacheField>
    <cacheField name="1 -  manual screen" numFmtId="0">
      <sharedItems containsBlank="1" count="7">
        <s v="Exclude - high outlier, NS"/>
        <s v="Exclude - low outlier, &lt;1-10"/>
        <s v="Exclude - low outlier, &gt;10"/>
        <s v="Exclude - low outlier, NS"/>
        <m/>
        <s v="Exclude (duplicate)"/>
        <s v="Exclude - Sample size not stated" u="1"/>
      </sharedItems>
    </cacheField>
    <cacheField name="2 - IQR outlier screen" numFmtId="0">
      <sharedItems containsBlank="1" count="6">
        <s v="High outlier"/>
        <s v="Low outlier"/>
        <s v=""/>
        <m/>
        <s v="Exclude, High outlier" u="1"/>
        <s v="Exclude, Low outlier" u="1"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σ" numFmtId="0">
      <sharedItems containsSemiMixedTypes="0" containsString="0" containsNumber="1" minValue="2.4830160192740755E-17" maxValue="3.6503541347148447"/>
    </cacheField>
    <cacheField name="5 - 1_σ (weight)" numFmtId="0">
      <sharedItems containsSemiMixedTypes="0" containsString="0" containsNumber="1" minValue="0.27394602361727216" maxValue="4.0273602435007888E+16"/>
    </cacheField>
    <cacheField name="6 - W*E" numFmtId="0">
      <sharedItems containsSemiMixedTypes="0" containsString="0" containsNumber="1" minValue="-34408.697524752475" maxValue="1196471094.524158"/>
    </cacheField>
    <cacheField name="7 - W*E^2" numFmtId="0">
      <sharedItems containsSemiMixedTypes="0" containsString="0" containsNumber="1" minValue="0" maxValue="1064900.1636000001"/>
    </cacheField>
    <cacheField name="8 - W^2" numFmtId="0">
      <sharedItems containsSemiMixedTypes="0" containsString="0" containsNumber="1" minValue="7.5046423855715041E-2" maxValue="1.6219630530930732E+33"/>
    </cacheField>
    <cacheField name="9.1 - Weight_effective)" numFmtId="0">
      <sharedItems containsSemiMixedTypes="0" containsString="0" containsNumber="1" minValue="-136216.94367279479" maxValue="72829.069484024483"/>
    </cacheField>
    <cacheField name="10.1 - E_effetive" numFmtId="0">
      <sharedItems containsSemiMixedTypes="0" containsString="0" containsNumber="1" minValue="-6009.2087184879347" maxValue="7138.0684053478963"/>
    </cacheField>
    <cacheField name="9.2 Weight_effective" numFmtId="0">
      <sharedItems containsMixedTypes="1" containsNumber="1" minValue="-5.0602950624164578" maxValue="35.672455453053743"/>
    </cacheField>
    <cacheField name="10.2 - E_effective" numFmtId="0">
      <sharedItems containsMixedTypes="1" containsNumber="1" minValue="-55.177661267235905" maxValue="18.468603073194643"/>
    </cacheField>
    <cacheField name="6.3 - Weight_effective" numFmtId="0">
      <sharedItems containsMixedTypes="1" containsNumber="1" minValue="1.7356586670472507E-16" maxValue="79756881.593745604"/>
    </cacheField>
    <cacheField name="7.3 - E_effective" numFmtId="0">
      <sharedItems containsMixedTypes="1" containsNumber="1" minValue="-16.8967379404511" maxValue="739.7746139942069"/>
    </cacheField>
    <cacheField name="6.4 -Weight_effective" numFmtId="0">
      <sharedItems containsSemiMixedTypes="0" containsString="0" containsNumber="1" minValue="2.5516850192820569E-9" maxValue="90286724384.523895"/>
    </cacheField>
    <cacheField name="7.4 - E_effective" numFmtId="0">
      <sharedItems containsSemiMixedTypes="0" containsString="0" containsNumber="1" minValue="-0.58666023559474145" maxValue="2682.2893760169563"/>
    </cacheField>
    <cacheField name="6.5 -Weight_effective" numFmtId="0">
      <sharedItems containsSemiMixedTypes="0" containsString="0" containsNumber="1" minValue="1.2707626969280957E-6" maxValue="58572009395.830971"/>
    </cacheField>
    <cacheField name="7.5 - E_effective" numFmtId="0">
      <sharedItems containsSemiMixedTypes="0" containsString="0" containsNumber="1" minValue="-25.96323182819804" maxValue="1740.0905792671838"/>
    </cacheField>
    <cacheField name="6.6 -Weight_effective" numFmtId="0">
      <sharedItems containsSemiMixedTypes="0" containsString="0" containsNumber="1" minValue="2.1695733337950045E-16" maxValue="64.558617405459685"/>
    </cacheField>
    <cacheField name="7.6 - E_effective" numFmtId="0">
      <sharedItems containsSemiMixedTypes="0" containsString="0" containsNumber="1" minValue="-0.64558617405459684" maxValue="7.0377301177096721"/>
    </cacheField>
    <cacheField name="Calculation_notes" numFmtId="0">
      <sharedItems containsBlank="1" containsMixedTypes="1" containsNumber="1" containsInteger="1" minValue="5" maxValue="5"/>
    </cacheField>
    <cacheField name="E_mag" numFmtId="2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 count="3">
        <s v="2010 - 2017"/>
        <s v="Pre-2010"/>
        <s v="2018 - 2019"/>
      </sharedItems>
    </cacheField>
    <cacheField name="publication_period" numFmtId="0">
      <sharedItems count="3">
        <s v="2018 - 2019"/>
        <s v="Pre-2010"/>
        <s v="2010 - 2017"/>
      </sharedItems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1"/>
        <n v="0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 count="2">
        <n v="1"/>
        <n v="0"/>
      </sharedItems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Pop_Den"/>
        <s v="Connectivity"/>
        <s v="Emp_Den"/>
        <s v="Mix_House"/>
        <s v="Mix_Land"/>
        <s v="Balance"/>
        <s v="Comm_Den"/>
        <s v="Centrality"/>
        <s v="Act_Den"/>
        <s v="Amenity"/>
        <s v="Local_Access"/>
        <s v="Safety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Aston" refreshedDate="43888.554709143522" createdVersion="6" refreshedVersion="6" minRefreshableVersion="3" recordCount="505" xr:uid="{F2981868-9128-4994-B2DB-7B71154FE2C4}">
  <cacheSource type="worksheet">
    <worksheetSource ref="A1:BE506" sheet="Database - FE"/>
  </cacheSource>
  <cacheFields count="57">
    <cacheField name="Study_ID" numFmtId="0">
      <sharedItems containsSemiMixedTypes="0" containsString="0" containsNumber="1" containsInteger="1" minValue="2" maxValue="187"/>
    </cacheField>
    <cacheField name="Citation" numFmtId="0">
      <sharedItems/>
    </cacheField>
    <cacheField name="Model_ID" numFmtId="0">
      <sharedItems containsMixedTypes="1" containsNumber="1" minValue="2.1" maxValue="188.3"/>
    </cacheField>
    <cacheField name="DP_ID" numFmtId="0">
      <sharedItems/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 count="2">
        <m/>
        <n v="1"/>
      </sharedItems>
    </cacheField>
    <cacheField name="1 -  manual screen" numFmtId="0">
      <sharedItems containsBlank="1" count="7">
        <m/>
        <s v="Exclude (duplicate)"/>
        <s v="Exclude - low outlier, NS"/>
        <s v="Exclude - high outlier, NS"/>
        <s v="Exclude - low outlier, &gt;10"/>
        <s v="Exclude - low outlier, &lt;1-10"/>
        <s v="Exclude - Sample size not stated" u="1"/>
      </sharedItems>
    </cacheField>
    <cacheField name="2 - IQR outlier screen" numFmtId="0">
      <sharedItems containsBlank="1" count="4">
        <s v=""/>
        <s v="High outlier"/>
        <s v="Low outlier"/>
        <m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σ" numFmtId="0">
      <sharedItems containsSemiMixedTypes="0" containsString="0" containsNumber="1" minValue="2.4830160192740755E-17" maxValue="3.6503541347148447"/>
    </cacheField>
    <cacheField name="5 - 1_σ weight" numFmtId="0">
      <sharedItems containsSemiMixedTypes="0" containsString="0" containsNumber="1" minValue="0.27394602361727216" maxValue="4.0273602435007888E+16"/>
    </cacheField>
    <cacheField name="6.1 - Weight_effective)" numFmtId="0">
      <sharedItems containsSemiMixedTypes="0" containsString="0" containsNumber="1" minValue="5.2069760002190055E-16" maxValue="97.394500993543957"/>
    </cacheField>
    <cacheField name="7.1 - E_effetive" numFmtId="0">
      <sharedItems containsSemiMixedTypes="0" containsString="0" containsNumber="1" minValue="-0.19417261020181312" maxValue="4.5364341971187887"/>
    </cacheField>
    <cacheField name="8.1 E * 1_σ" numFmtId="0">
      <sharedItems containsSemiMixedTypes="0" containsString="0" containsNumber="1" minValue="-34408.697524752475" maxValue="1196471094.524158"/>
    </cacheField>
    <cacheField name="6.2 Weight_effective" numFmtId="0">
      <sharedItems containsMixedTypes="1" containsNumber="1" minValue="3.1054972821796431E-5" maxValue="48992698.033545397"/>
    </cacheField>
    <cacheField name="7.2 - E_effective" numFmtId="0">
      <sharedItems containsMixedTypes="1" containsNumber="1" minValue="-10.379252086172167" maxValue="537.97084884908656"/>
    </cacheField>
    <cacheField name="6.3 - Weight_effective" numFmtId="0">
      <sharedItems containsMixedTypes="1" containsNumber="1" minValue="3.1054972821796431E-5" maxValue="48992698.033545397"/>
    </cacheField>
    <cacheField name="7.3 - E_effective" numFmtId="0">
      <sharedItems containsMixedTypes="1" containsNumber="1" minValue="-10.379252086172167" maxValue="537.97084884908656"/>
    </cacheField>
    <cacheField name="6.4 -Weight_effective" numFmtId="0">
      <sharedItems containsSemiMixedTypes="0" containsString="0" containsNumber="1" minValue="2.5516850192820569E-9" maxValue="90286724384.523895"/>
    </cacheField>
    <cacheField name="7.4 - E_effective" numFmtId="0">
      <sharedItems containsSemiMixedTypes="0" containsString="0" containsNumber="1" minValue="-0.58666023559474145" maxValue="2682.2893760169563"/>
    </cacheField>
    <cacheField name="6.5 -Weight_effective" numFmtId="0">
      <sharedItems containsSemiMixedTypes="0" containsString="0" containsNumber="1" minValue="1.2707626969280957E-6" maxValue="58572009395.830971"/>
    </cacheField>
    <cacheField name="7.5 - E_effective" numFmtId="0">
      <sharedItems containsSemiMixedTypes="0" containsString="0" containsNumber="1" minValue="-25.96323182819804" maxValue="1740.0905792671838"/>
    </cacheField>
    <cacheField name="6.6 -Weight_effective" numFmtId="0">
      <sharedItems containsSemiMixedTypes="0" containsString="0" containsNumber="1" minValue="2.1695733337950045E-16" maxValue="64.558617405459685"/>
    </cacheField>
    <cacheField name="7.6 - E_effective" numFmtId="0">
      <sharedItems containsSemiMixedTypes="0" containsString="0" containsNumber="1" minValue="-0.64558617405459684" maxValue="7.0377301177096721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99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/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/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/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entrality"/>
        <s v="Local_Access"/>
        <s v="Emp_Den"/>
        <s v="Pop_den"/>
        <s v="Mix_Land"/>
        <s v="Amenity"/>
        <s v="Comm_Den"/>
        <s v="Safety"/>
        <s v="Connectivity"/>
        <s v="Act_Den"/>
        <s v="Balance"/>
        <s v="Mix_House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Aston" refreshedDate="43888.653921990743" createdVersion="6" refreshedVersion="6" minRefreshableVersion="3" recordCount="505" xr:uid="{42A85FE9-9576-4292-8BDC-A09FE99A77EF}">
  <cacheSource type="worksheet">
    <worksheetSource ref="A1:BL506" sheet="Database- RE"/>
  </cacheSource>
  <cacheFields count="64">
    <cacheField name="Study_ID" numFmtId="0">
      <sharedItems containsSemiMixedTypes="0" containsString="0" containsNumber="1" containsInteger="1" minValue="2" maxValue="187"/>
    </cacheField>
    <cacheField name="Citation" numFmtId="0">
      <sharedItems/>
    </cacheField>
    <cacheField name="Model_ID" numFmtId="0">
      <sharedItems containsMixedTypes="1" containsNumber="1" minValue="2.1" maxValue="188.3"/>
    </cacheField>
    <cacheField name="DP_ID" numFmtId="0">
      <sharedItems/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 count="2">
        <m/>
        <n v="1"/>
      </sharedItems>
    </cacheField>
    <cacheField name="1 -  manual screen" numFmtId="0">
      <sharedItems containsBlank="1" count="7">
        <s v="Exclude - high outlier, NS"/>
        <s v="Exclude - low outlier, &lt;1-10"/>
        <s v="Exclude - low outlier, &gt;10"/>
        <s v="Exclude - low outlier, NS"/>
        <m/>
        <s v="Exclude (duplicate)"/>
        <s v="Exclude - Sample size not stated" u="1"/>
      </sharedItems>
    </cacheField>
    <cacheField name="2 - IQR outlier screen" numFmtId="0">
      <sharedItems containsBlank="1" count="4">
        <s v="High outlier"/>
        <s v="Low outlier"/>
        <s v=""/>
        <m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σ" numFmtId="0">
      <sharedItems containsSemiMixedTypes="0" containsString="0" containsNumber="1" minValue="2.4830160192740755E-17" maxValue="3.6503541347148447"/>
    </cacheField>
    <cacheField name="5 - 1_σ (weight)" numFmtId="0">
      <sharedItems containsSemiMixedTypes="0" containsString="0" containsNumber="1" minValue="0.27394602361727216" maxValue="4.0273602435007888E+16"/>
    </cacheField>
    <cacheField name="6 - W*E" numFmtId="0">
      <sharedItems containsSemiMixedTypes="0" containsString="0" containsNumber="1" minValue="-34408.697524752475" maxValue="1196471094.524158"/>
    </cacheField>
    <cacheField name="7 - W*E^2" numFmtId="0">
      <sharedItems containsSemiMixedTypes="0" containsString="0" containsNumber="1" minValue="0" maxValue="1064900.1636000001"/>
    </cacheField>
    <cacheField name="8 - W^2" numFmtId="0">
      <sharedItems containsSemiMixedTypes="0" containsString="0" containsNumber="1" minValue="7.5046423855715041E-2" maxValue="1.6219630530930732E+33"/>
    </cacheField>
    <cacheField name="9.1 - Weight_total" numFmtId="0">
      <sharedItems containsSemiMixedTypes="0" containsString="0" containsNumber="1" minValue="0.27327266729201904" maxValue="15910.846765253731"/>
    </cacheField>
    <cacheField name="10.1 - E_effetive" numFmtId="0">
      <sharedItems containsSemiMixedTypes="0" containsString="0" containsNumber="1" minValue="-3361.2886296589977" maxValue="2617.4035813725422"/>
    </cacheField>
    <cacheField name="9.2 Weight_total" numFmtId="0">
      <sharedItems containsMixedTypes="1" containsNumber="1" minValue="0.27192735201664608" maxValue="4203045.7142542219"/>
    </cacheField>
    <cacheField name="10.2 - E_effective" numFmtId="0">
      <sharedItems containsMixedTypes="1" containsNumber="1" minValue="-1986.5040740071843" maxValue="94736.650399290171"/>
    </cacheField>
    <cacheField name="9.3 - Weight_total" numFmtId="0">
      <sharedItems containsMixedTypes="1" containsNumber="1" minValue="0.11991980559285495" maxValue="2192.5054990673639"/>
    </cacheField>
    <cacheField name="10.3 - E_effective" numFmtId="0">
      <sharedItems containsMixedTypes="1" containsNumber="1" minValue="-261.11352782742227" maxValue="477.86133466613654"/>
    </cacheField>
    <cacheField name="9.4 -Weight_total" numFmtId="0">
      <sharedItems containsSemiMixedTypes="0" containsString="0" containsNumber="1" minValue="0.27337333019042104" maxValue="20986.325266983786"/>
    </cacheField>
    <cacheField name="10.4 - E_effective" numFmtId="0">
      <sharedItems containsSemiMixedTypes="0" containsString="0" containsNumber="1" minValue="-4048.6446252143191" maxValue="3609.5815929023247"/>
    </cacheField>
    <cacheField name="9.5 -Weight_total" numFmtId="0">
      <sharedItems containsSemiMixedTypes="0" containsString="0" containsNumber="1" minValue="0.27364121885656106" maxValue="321.55880873342119"/>
    </cacheField>
    <cacheField name="10.5 - E_effective" numFmtId="0">
      <sharedItems containsSemiMixedTypes="0" containsString="0" containsNumber="1" minValue="-348.50832088294965" maxValue="521.44507732865713"/>
    </cacheField>
    <cacheField name="9.5.2 -Weight_total" numFmtId="0">
      <sharedItems containsMixedTypes="1" containsNumber="1" minValue="0.27077034450729282" maxValue="4199.741227363078"/>
    </cacheField>
    <cacheField name="10.5.2  E_effective" numFmtId="0">
      <sharedItems containsBlank="1" containsMixedTypes="1" containsNumber="1" minValue="-4188.6296130307346" maxValue="3516.7630440847729"/>
    </cacheField>
    <cacheField name="9.6 -Weight_total" numFmtId="0">
      <sharedItems containsSemiMixedTypes="0" containsString="0" containsNumber="1" minValue="0.27342215319322238" maxValue="1263.4514717166646"/>
    </cacheField>
    <cacheField name="10.6 - E_effective" numFmtId="0">
      <sharedItems containsSemiMixedTypes="0" containsString="0" containsNumber="1" minValue="-3483.6797753092123" maxValue="4815.8375136598952"/>
    </cacheField>
    <cacheField name="9.6.2 -Weight_total" numFmtId="0">
      <sharedItems containsSemiMixedTypes="0" containsString="0" containsNumber="1" minValue="0.27327266729201904" maxValue="15910.846765253731"/>
    </cacheField>
    <cacheField name="10.6.2 - E_effective" numFmtId="0">
      <sharedItems containsSemiMixedTypes="0" containsString="0" containsNumber="1" minValue="-3361.2886296589977" maxValue="2617.4035813725422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 count="3">
        <s v="2018 - 2019"/>
        <s v="Pre-2010"/>
        <s v="2010 - 2017"/>
      </sharedItems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1"/>
        <n v="0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 count="2">
        <n v="1"/>
        <n v="0"/>
      </sharedItems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Pop_Den"/>
        <s v="Connectivity"/>
        <s v="Emp_Den"/>
        <s v="Mix_House"/>
        <s v="Mix_Land"/>
        <s v="Balance"/>
        <s v="Comm_Den"/>
        <s v="Centrality"/>
        <s v="Act_Den"/>
        <s v="Amenity"/>
        <s v="Local_Access"/>
        <s v="Safety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Aston" refreshedDate="43888.671030555553" createdVersion="6" refreshedVersion="6" minRefreshableVersion="3" recordCount="505" xr:uid="{ECEFFC96-05C4-4605-9EA8-16DA648F10F8}">
  <cacheSource type="worksheet">
    <worksheetSource ref="G1:BD506" sheet="Database- RE"/>
  </cacheSource>
  <cacheFields count="50">
    <cacheField name="1 -  manual screen" numFmtId="0">
      <sharedItems containsBlank="1" count="6">
        <s v="Exclude - high outlier, NS"/>
        <s v="Exclude - low outlier, &lt;1-10"/>
        <s v="Exclude - low outlier, &gt;10"/>
        <s v="Exclude - low outlier, NS"/>
        <m/>
        <s v="Exclude (duplicate)"/>
      </sharedItems>
    </cacheField>
    <cacheField name="2 - IQR outlier screen" numFmtId="0">
      <sharedItems containsBlank="1" count="4">
        <s v="High outlier"/>
        <s v="Low outlier"/>
        <s v=""/>
        <m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σ" numFmtId="0">
      <sharedItems containsSemiMixedTypes="0" containsString="0" containsNumber="1" minValue="2.4830160192740755E-17" maxValue="3.6503541347148447"/>
    </cacheField>
    <cacheField name="5 - 1_σ (weight)" numFmtId="0">
      <sharedItems containsSemiMixedTypes="0" containsString="0" containsNumber="1" minValue="0.27394602361727216" maxValue="4.0273602435007888E+16"/>
    </cacheField>
    <cacheField name="6 - W*E" numFmtId="0">
      <sharedItems containsSemiMixedTypes="0" containsString="0" containsNumber="1" minValue="-34408.697524752475" maxValue="1196471094.524158"/>
    </cacheField>
    <cacheField name="7 - W*E^2" numFmtId="0">
      <sharedItems containsSemiMixedTypes="0" containsString="0" containsNumber="1" minValue="0" maxValue="1064900.1636000001"/>
    </cacheField>
    <cacheField name="8 - W^2" numFmtId="0">
      <sharedItems containsSemiMixedTypes="0" containsString="0" containsNumber="1" minValue="7.5046423855715041E-2" maxValue="1.6219630530930732E+33"/>
    </cacheField>
    <cacheField name="9.1 - Weight_total" numFmtId="0">
      <sharedItems containsSemiMixedTypes="0" containsString="0" containsNumber="1" minValue="0.27327266729201904" maxValue="15910.846765253731"/>
    </cacheField>
    <cacheField name="10.1 - E_effetive" numFmtId="0">
      <sharedItems containsSemiMixedTypes="0" containsString="0" containsNumber="1" minValue="-3361.2886296589977" maxValue="2617.4035813725422"/>
    </cacheField>
    <cacheField name="9.2 Weight_total" numFmtId="0">
      <sharedItems containsMixedTypes="1" containsNumber="1" minValue="0.27192735201664608" maxValue="4203045.7142542219"/>
    </cacheField>
    <cacheField name="10.2 - E_effective" numFmtId="0">
      <sharedItems containsMixedTypes="1" containsNumber="1" minValue="-1986.5040740071843" maxValue="94736.650399290171"/>
    </cacheField>
    <cacheField name="9.3 - Weight_total" numFmtId="0">
      <sharedItems containsMixedTypes="1" containsNumber="1" minValue="0.11991980559285495" maxValue="2192.5054990673639"/>
    </cacheField>
    <cacheField name="10.3 - E_effective" numFmtId="0">
      <sharedItems containsMixedTypes="1" containsNumber="1" minValue="-261.11352782742227" maxValue="477.86133466613654"/>
    </cacheField>
    <cacheField name="9.4 -Weight_total" numFmtId="0">
      <sharedItems containsSemiMixedTypes="0" containsString="0" containsNumber="1" minValue="0.27337333019042104" maxValue="20986.325266983786"/>
    </cacheField>
    <cacheField name="10.4 - E_effective" numFmtId="0">
      <sharedItems containsSemiMixedTypes="0" containsString="0" containsNumber="1" minValue="-4048.6446252143191" maxValue="3609.5815929023247"/>
    </cacheField>
    <cacheField name="9.5 -Weight_total" numFmtId="0">
      <sharedItems containsSemiMixedTypes="0" containsString="0" containsNumber="1" minValue="0.27364121885656106" maxValue="321.55880873342119"/>
    </cacheField>
    <cacheField name="10.5 - E_effective" numFmtId="0">
      <sharedItems containsSemiMixedTypes="0" containsString="0" containsNumber="1" minValue="-348.50832088294965" maxValue="521.44507732865713"/>
    </cacheField>
    <cacheField name="9.5.2 -Weight_total" numFmtId="0">
      <sharedItems containsMixedTypes="1" containsNumber="1" minValue="0.27077034450729282" maxValue="4199.741227363078"/>
    </cacheField>
    <cacheField name="10.5.2  E_effective" numFmtId="0">
      <sharedItems containsBlank="1" containsMixedTypes="1" containsNumber="1" minValue="-4188.6296130307346" maxValue="3516.7630440847729"/>
    </cacheField>
    <cacheField name="9.6 -Weight_total" numFmtId="0">
      <sharedItems containsSemiMixedTypes="0" containsString="0" containsNumber="1" minValue="0.27342215319322238" maxValue="1263.4514717166646"/>
    </cacheField>
    <cacheField name="10.6 - E_effective" numFmtId="0">
      <sharedItems containsSemiMixedTypes="0" containsString="0" containsNumber="1" minValue="-3483.6797753092123" maxValue="4815.8375136598952"/>
    </cacheField>
    <cacheField name="9.6.2 -Weight_total" numFmtId="0">
      <sharedItems containsSemiMixedTypes="0" containsString="0" containsNumber="1" minValue="0.27327266729201904" maxValue="15910.846765253731"/>
    </cacheField>
    <cacheField name="10.6.2 - E_effective" numFmtId="0">
      <sharedItems containsSemiMixedTypes="0" containsString="0" containsNumber="1" minValue="-3361.2886296589977" maxValue="2617.4035813725422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/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/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/>
    </cacheField>
    <cacheField name="IV" numFmtId="0">
      <sharedItems count="5">
        <s v="Density"/>
        <s v="PT-Design"/>
        <s v="Design"/>
        <s v="Diversity"/>
        <s v="PT-Access"/>
      </sharedItems>
    </cacheField>
    <cacheField name="IV_Indicator" numFmtId="0">
      <sharedItems/>
    </cacheField>
    <cacheField name="IV_Standardised" numFmtId="0">
      <sharedItems count="12">
        <s v="Pop_Den"/>
        <s v="Connectivity"/>
        <s v="Emp_Den"/>
        <s v="Mix_House"/>
        <s v="Mix_Land"/>
        <s v="Balance"/>
        <s v="Comm_Den"/>
        <s v="Centrality"/>
        <s v="Act_Den"/>
        <s v="Amenity"/>
        <s v="Local_Access"/>
        <s v="Safet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n v="100"/>
    <s v="Spears 2013"/>
    <n v="100.1"/>
    <x v="0"/>
    <s v="Table 4.5 p. 52 (Model 1)"/>
    <m/>
    <x v="0"/>
    <x v="0"/>
    <n v="1.2060667870036101"/>
    <n v="0.82914147937398319"/>
    <n v="1.7692307692307694"/>
    <n v="5.7592463029084426E-2"/>
    <n v="0.12289140056504441"/>
    <n v="9.7859102278069057E-2"/>
    <n v="0.20881277695862105"/>
    <n v="0.1285378954661531"/>
    <n v="0.27427550704927628"/>
    <n v="5.0116423310272745E-2"/>
    <n v="0.10693894874403616"/>
    <n v="3.8073338394740239E-2"/>
    <n v="8.1241288068434434E-2"/>
    <n v="4.7635679380025893E-2"/>
    <n v="0.10164551137398807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x v="0"/>
    <n v="1"/>
    <n v="1"/>
    <n v="1"/>
    <s v="PT-design"/>
    <s v="Intersection density"/>
    <x v="0"/>
    <s v="Binary logistic"/>
    <s v="no transit trip"/>
    <n v="2.3E-2"/>
    <n v="1.02"/>
    <m/>
    <s v="Source"/>
    <n v="1.7692307692307694"/>
    <s v="Derived (8b)"/>
  </r>
  <r>
    <n v="100"/>
    <s v="Spears 2013"/>
    <n v="100.1"/>
    <x v="1"/>
    <s v="Table 4.5 p. 52 (Model 1)"/>
    <m/>
    <x v="0"/>
    <x v="1"/>
    <n v="0.57804938628158842"/>
    <n v="1.7299559929172978"/>
    <n v="1.1249999999999998"/>
    <n v="2.0173369131803523E-2"/>
    <n v="1.3118854101604837E-2"/>
    <n v="1.0731363663508095E-2"/>
    <n v="6.9786654521123157E-3"/>
    <n v="1.0731363663508095E-2"/>
    <n v="6.9786654521123157E-3"/>
    <n v="3.2044809500166034E-2"/>
    <n v="2.0838917773216562E-2"/>
    <n v="0.12284988206858329"/>
    <n v="7.9889961301323836E-2"/>
    <n v="3.2831728728841963E-2"/>
    <n v="2.1350655722554526E-2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x v="0"/>
    <n v="1"/>
    <n v="1"/>
    <n v="1"/>
    <s v="Density"/>
    <s v="Commercial density"/>
    <x v="1"/>
    <s v="Binary logistic"/>
    <s v="no transit trip"/>
    <n v="1.7999999999999999E-2"/>
    <n v="1.02"/>
    <m/>
    <s v="Source"/>
    <n v="1.125"/>
    <s v="Derived (8b)"/>
  </r>
  <r>
    <n v="102"/>
    <s v="Tsa et al. 2012"/>
    <n v="102.1"/>
    <x v="2"/>
    <s v="Table 2 p. 68"/>
    <m/>
    <x v="0"/>
    <x v="1"/>
    <n v="2.1978021978021976E-2"/>
    <n v="45.500000000000007"/>
    <n v="3.6400000000000006"/>
    <n v="1.891412902552577"/>
    <n v="0.15131303220420617"/>
    <n v="1.5896730102934487"/>
    <n v="0.12717384082347588"/>
    <n v="1.6274237421292919"/>
    <n v="0.13019389937034334"/>
    <n v="2.1207555375063234"/>
    <n v="0.16966044300050587"/>
    <n v="1.7885089061508599"/>
    <n v="0.1430807124920688"/>
    <n v="2.0886863663204798"/>
    <n v="0.16709490930563839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x v="1"/>
    <n v="0"/>
    <n v="1"/>
    <n v="1"/>
    <s v="Density"/>
    <s v="Population and employment density"/>
    <x v="2"/>
    <s v="Global regression "/>
    <m/>
    <n v="2E-3"/>
    <m/>
    <m/>
    <s v=""/>
    <n v="3.64"/>
    <m/>
  </r>
  <r>
    <n v="102"/>
    <s v="Tsa et al. 2012"/>
    <n v="102.1"/>
    <x v="3"/>
    <s v="Table 2 p. 68"/>
    <m/>
    <x v="0"/>
    <x v="1"/>
    <n v="4.6808510638297871E-2"/>
    <n v="21.363636363636363"/>
    <n v="4.7"/>
    <n v="1.4839258052419395"/>
    <n v="0.32646367715322672"/>
    <n v="2.5214349154489617"/>
    <n v="0.55471568139877159"/>
    <n v="3.3119038499428415"/>
    <n v="0.72861884698742518"/>
    <n v="1.2912983731740335"/>
    <n v="0.28408564209828735"/>
    <n v="0.98099658122160949"/>
    <n v="0.21581924786875409"/>
    <n v="1.227379593863769"/>
    <n v="0.27002351065002922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x v="1"/>
    <n v="0"/>
    <n v="1"/>
    <n v="1"/>
    <s v="PT-design"/>
    <s v="Road link density"/>
    <x v="0"/>
    <s v="Global regression "/>
    <m/>
    <n v="0.16"/>
    <m/>
    <m/>
    <s v=""/>
    <n v="4.7"/>
    <m/>
  </r>
  <r>
    <n v="103"/>
    <s v="Renneet al. 2016"/>
    <n v="103.1"/>
    <x v="4"/>
    <s v="Table 3 p. 40"/>
    <m/>
    <x v="0"/>
    <x v="1"/>
    <n v="0.21624649859943978"/>
    <n v="4.6243523316062172"/>
    <n v="1.7849999999999999"/>
    <n v="5.53021255053085E-7"/>
    <n v="2.1346620445049081E-7"/>
    <e v="#N/A"/>
    <e v="#N/A"/>
    <n v="1.8434466734334725E-7"/>
    <n v="7.1157041594532038E-8"/>
    <n v="1.5995403402834018E-2"/>
    <n v="6.1742257134939308E-3"/>
    <n v="1.1636625275583703E-2"/>
    <n v="4.4917373563753095E-3"/>
    <n v="2.3043010994801053E-7"/>
    <n v="8.894602243993206E-8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PT-Access"/>
    <s v="Sprawl index"/>
    <x v="3"/>
    <s v="multi-level model"/>
    <m/>
    <n v="0.38600000000000001"/>
    <m/>
    <m/>
    <s v=""/>
    <n v="1.7849999999999999"/>
    <m/>
  </r>
  <r>
    <n v="103"/>
    <s v="Renneet al. 2016"/>
    <n v="103.1"/>
    <x v="5"/>
    <s v="Table 3 p. 40"/>
    <m/>
    <x v="0"/>
    <x v="1"/>
    <n v="5.5982085732565579E-2"/>
    <n v="17.862857142857145"/>
    <n v="3.1260000000000003"/>
    <n v="0.74255029618579027"/>
    <n v="0.12994630183251329"/>
    <n v="0.62409015135664925"/>
    <n v="0.10921577648741361"/>
    <n v="0.63891072124284654"/>
    <n v="0.11180937621749813"/>
    <n v="0.83258798244832233"/>
    <n v="0.14570289692845639"/>
    <n v="0.70215118877583516"/>
    <n v="0.12287645803577114"/>
    <n v="0.81999793797398046"/>
    <n v="0.14349963914544658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Density"/>
    <s v="Population and job density within retail precinct"/>
    <x v="2"/>
    <s v="multi-level model"/>
    <m/>
    <n v="0.17499999999999999"/>
    <m/>
    <m/>
    <s v=""/>
    <n v="3.1259999999999999"/>
    <m/>
  </r>
  <r>
    <n v="103"/>
    <s v="Renneet al. 2016"/>
    <n v="103.1"/>
    <x v="6"/>
    <s v="Table 3 p. 40"/>
    <m/>
    <x v="0"/>
    <x v="1"/>
    <n v="4.4400592007893432E-2"/>
    <n v="22.522222222222226"/>
    <n v="2.0270000000000001"/>
    <n v="1.5644015924103796"/>
    <n v="0.14079614331693416"/>
    <n v="2.6581765631094805"/>
    <n v="0.23923589067985324"/>
    <n v="3.4915139547127918"/>
    <n v="0.31423625592415128"/>
    <n v="1.3613276513787909"/>
    <n v="0.12251948862409118"/>
    <n v="1.0341976724112638"/>
    <n v="9.3077790517013745E-2"/>
    <n v="1.2939424493796909"/>
    <n v="0.11645482044417219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PT-design"/>
    <s v="Block density"/>
    <x v="0"/>
    <s v="multi-level model"/>
    <m/>
    <n v="0.09"/>
    <m/>
    <m/>
    <s v=""/>
    <n v="2.0270000000000001"/>
    <m/>
  </r>
  <r>
    <n v="103"/>
    <s v="Renneet al. 2016"/>
    <n v="103.1"/>
    <x v="7"/>
    <s v="Table 3 p. 40"/>
    <m/>
    <x v="0"/>
    <x v="1"/>
    <n v="4.6661031276415896E-2"/>
    <n v="21.431159420289852"/>
    <n v="5.915"/>
    <n v="1.208162569223354E-3"/>
    <n v="3.3345286910564572E-4"/>
    <n v="0.4392178347467221"/>
    <n v="0.12122412239009531"/>
    <n v="0.62366225086927174"/>
    <n v="0.17213078123991901"/>
    <n v="6.8345014089088928E-4"/>
    <n v="1.8863223888588546E-4"/>
    <n v="7.1204206952958371E-2"/>
    <n v="1.9652361119016512E-2"/>
    <n v="7.9662194581861783E-4"/>
    <n v="2.1986765704593855E-4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PT-Access"/>
    <s v="Walkscore"/>
    <x v="4"/>
    <s v="multi-level model"/>
    <m/>
    <n v="0.27600000000000002"/>
    <m/>
    <m/>
    <s v=""/>
    <n v="5.915"/>
    <m/>
  </r>
  <r>
    <n v="103"/>
    <s v="Renneet al. 2016"/>
    <n v="103.1"/>
    <x v="8"/>
    <s v="Table 3 p. 40"/>
    <m/>
    <x v="0"/>
    <x v="1"/>
    <n v="8.4857351865398695E-2"/>
    <n v="11.784482758620689"/>
    <n v="2.734"/>
    <n v="0.77264248652541911"/>
    <n v="0.17925305687389725"/>
    <n v="1.6772845540056764"/>
    <n v="0.38913001652931695"/>
    <n v="1.7939829543047203"/>
    <n v="0.41620404539869515"/>
    <n v="0.45430991688763461"/>
    <n v="0.10539990071793123"/>
    <n v="0.81849249998084916"/>
    <n v="0.189890259995557"/>
    <n v="0.60630474313933469"/>
    <n v="0.14066270040832565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Diversity"/>
    <s v="job-population balance:Perfect balancing when index = 1"/>
    <x v="5"/>
    <s v="multi-level model"/>
    <m/>
    <n v="0.23200000000000001"/>
    <m/>
    <m/>
    <s v=""/>
    <n v="2.734"/>
    <m/>
  </r>
  <r>
    <n v="104"/>
    <s v="Peterson 2011"/>
    <n v="104.1"/>
    <x v="9"/>
    <s v="Table 5.7 p. 26"/>
    <m/>
    <x v="0"/>
    <x v="1"/>
    <n v="1.4746376811594204E-2"/>
    <n v="67.813267813267814"/>
    <n v="2.7600000000000002"/>
    <n v="0.7808166668046993"/>
    <n v="3.1779238338951264E-2"/>
    <n v="0.15344347343193357"/>
    <n v="6.2451493686796963E-3"/>
    <n v="4.3093118308387321"/>
    <n v="0.1753889915151364"/>
    <n v="0.5299518458058442"/>
    <n v="2.1569040124297858E-2"/>
    <n v="3.388241459762829"/>
    <n v="0.13790142741234715"/>
    <n v="0.50455146883932622"/>
    <n v="2.0535244781760578E-2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x v="0"/>
    <n v="0"/>
    <n v="1"/>
    <n v="1"/>
    <s v="Density"/>
    <s v="Household density"/>
    <x v="6"/>
    <s v="OLS"/>
    <m/>
    <n v="1.0999999999999999E-2"/>
    <m/>
    <n v="1.0110607224447195"/>
    <s v="Derived (4b)"/>
    <n v="2.76"/>
    <m/>
  </r>
  <r>
    <n v="104"/>
    <s v="Peterson 2011"/>
    <n v="104.1"/>
    <x v="10"/>
    <s v="Table 5.7 p. 26"/>
    <m/>
    <x v="0"/>
    <x v="1"/>
    <n v="1.4376595527417544E-2"/>
    <n v="69.557496981319687"/>
    <n v="9.7929999999999993"/>
    <n v="0.87851961293386349"/>
    <n v="0.12368677630495864"/>
    <n v="5.4561438127978281"/>
    <n v="0.76817048740380622"/>
    <n v="7.1750325210835033"/>
    <n v="1.0101728286433465"/>
    <n v="0.70014107602665321"/>
    <n v="9.8572862093792499E-2"/>
    <n v="0.51617913254690029"/>
    <n v="7.2672860071278086E-2"/>
    <n v="0.56775583517705086"/>
    <n v="7.9934344034576985E-2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x v="0"/>
    <n v="0"/>
    <n v="1"/>
    <n v="1"/>
    <s v="Diversity"/>
    <s v="Proportion of eight land-use types within route area:Closer to 1 implies greater mixture of land use types"/>
    <x v="7"/>
    <s v="OLS"/>
    <m/>
    <n v="0.247"/>
    <m/>
    <n v="1.28017911277827"/>
    <s v="Derived (4b)"/>
    <n v="9.7929999999999993"/>
    <m/>
  </r>
  <r>
    <n v="104"/>
    <s v="Peterson 2011"/>
    <n v="104.2"/>
    <x v="11"/>
    <s v="Table 5.8 p. 27"/>
    <m/>
    <x v="0"/>
    <x v="1"/>
    <n v="2.4229339090800045E-4"/>
    <n v="4127.227722772278"/>
    <n v="-8.3369999999999997"/>
    <n v="0.23266879553859288"/>
    <n v="-4.6999096698795753E-4"/>
    <n v="84.584878883709379"/>
    <n v="-0.17086145534509292"/>
    <n v="120.10531399422555"/>
    <n v="-0.24261273426833557"/>
    <n v="0.13161930781714784"/>
    <n v="-2.6587100179063859E-4"/>
    <n v="13.712556150183765"/>
    <n v="-2.76993634233712E-2"/>
    <n v="0.15341401344057232"/>
    <n v="-3.0989630714995601E-4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x v="0"/>
    <n v="0"/>
    <n v="1"/>
    <n v="1"/>
    <s v="PT-Access"/>
    <s v="Walkability index"/>
    <x v="4"/>
    <s v="OLS"/>
    <m/>
    <n v="1.4999999999999999E-2"/>
    <m/>
    <n v="1.0151130646157189"/>
    <s v="Derived (4b)"/>
    <n v="8.3369999999999997"/>
    <m/>
  </r>
  <r>
    <n v="106"/>
    <s v="Noland and DiPetrillo 2015"/>
    <n v="106.1"/>
    <x v="12"/>
    <s v="Table 13 p. 40"/>
    <m/>
    <x v="0"/>
    <x v="1"/>
    <n v="4.1892191067381755E-2"/>
    <n v="23.8707972660476"/>
    <n v="-0.39221139983874248"/>
    <n v="1.34569498498779E-3"/>
    <n v="-2.2110569158439613E-5"/>
    <n v="0.48921664401158188"/>
    <n v="-8.0381204965075791E-3"/>
    <n v="0.69465747797540089"/>
    <n v="-1.1413635615459846E-2"/>
    <n v="7.6125138331118044E-4"/>
    <n v="-1.2507813096897584E-5"/>
    <n v="7.9309810324801264E-2"/>
    <n v="-1.3031073651100491E-3"/>
    <n v="8.8730621584183966E-4"/>
    <n v="-1.4578968985503316E-5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x v="0"/>
    <n v="1"/>
    <n v="1"/>
    <n v="1"/>
    <s v="PT-Access"/>
    <s v="Walkability index"/>
    <x v="4"/>
    <s v="SEM"/>
    <m/>
    <n v="-5.8000000000000003E-2"/>
    <m/>
    <m/>
    <s v=""/>
    <s v=""/>
    <m/>
  </r>
  <r>
    <n v="106"/>
    <s v="Noland and DiPetrillo 2015"/>
    <n v="106.1"/>
    <x v="13"/>
    <s v="Table 13 p. 40"/>
    <m/>
    <x v="0"/>
    <x v="1"/>
    <n v="7.6972072183778939E-2"/>
    <n v="12.99172507156095"/>
    <n v="0.17297764259585402"/>
    <n v="0.14958953894321161"/>
    <n v="1.9917020765810047E-3"/>
    <n v="2.9396834648086612E-2"/>
    <n v="3.9140261429463768E-4"/>
    <n v="0.82558172403731467"/>
    <n v="1.0992164597663964E-2"/>
    <n v="0.10152863744650166"/>
    <n v="1.351797722375518E-3"/>
    <n v="0.64912225794095391"/>
    <n v="8.6427042841996701E-3"/>
    <n v="9.6662411044144941E-2"/>
    <n v="1.287006605970202E-3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x v="0"/>
    <n v="1"/>
    <n v="1"/>
    <n v="1"/>
    <s v="Density"/>
    <s v="Population density"/>
    <x v="6"/>
    <s v="SEM"/>
    <m/>
    <n v="4.7E-2"/>
    <m/>
    <m/>
    <s v=""/>
    <s v=""/>
    <m/>
  </r>
  <r>
    <n v="106"/>
    <s v="Noland and DiPetrillo 2015"/>
    <n v="106.1"/>
    <x v="14"/>
    <s v="Table 13 p. 40"/>
    <m/>
    <x v="0"/>
    <x v="1"/>
    <n v="5.2309048959330931E-2"/>
    <n v="19.117151236633585"/>
    <n v="-0.27619680256892715"/>
    <n v="0.21633941167044116"/>
    <n v="-3.1255835680432009E-3"/>
    <n v="3.6195545542052052E-2"/>
    <n v="-5.2293847666987385E-4"/>
    <n v="0.90260649211739996"/>
    <n v="-1.3040490396030426E-2"/>
    <n v="0.17503748664267035"/>
    <n v="-2.5288702036193166E-3"/>
    <n v="0.80495587912806077"/>
    <n v="-1.1629674174371416E-2"/>
    <n v="0.1665931671063309"/>
    <n v="-2.4068701196665373E-3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s v="2010 - 2017"/>
    <n v="779"/>
    <x v="0"/>
    <n v="1"/>
    <n v="1"/>
    <n v="1"/>
    <s v="Density"/>
    <s v="Employment density"/>
    <x v="8"/>
    <s v="SEM"/>
    <m/>
    <n v="-5.0999999999999997E-2"/>
    <m/>
    <m/>
    <s v=""/>
    <s v=""/>
    <m/>
  </r>
  <r>
    <n v="107"/>
    <s v="Brownet al. 2014"/>
    <n v="107.1"/>
    <x v="15"/>
    <s v="Table 1 p. 947 (Regional bus model)"/>
    <m/>
    <x v="0"/>
    <x v="1"/>
    <n v="7.6972072183778939E-2"/>
    <n v="12.99172507156095"/>
    <n v="6.1061107836336461"/>
    <n v="0.14958953894321161"/>
    <n v="7.0307083303309453E-2"/>
    <n v="2.9396834648086612E-2"/>
    <n v="1.3816512284600707E-2"/>
    <n v="0.82558172403731467"/>
    <n v="0.3880234102975379"/>
    <n v="0.10152863744650166"/>
    <n v="4.7718459599855781E-2"/>
    <n v="0.64912225794095391"/>
    <n v="0.30508746123224834"/>
    <n v="9.6662411044144941E-2"/>
    <n v="4.5431333190748123E-2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0269"/>
    <x v="1"/>
    <n v="0"/>
    <n v="1"/>
    <n v="1"/>
    <s v="Density"/>
    <s v="Population density"/>
    <x v="6"/>
    <s v="Negative binomial regression"/>
    <m/>
    <n v="7.9600000000000004E-2"/>
    <m/>
    <n v="1.0828538394993001"/>
    <s v="Derived (4b)"/>
    <s v=""/>
    <m/>
  </r>
  <r>
    <n v="107"/>
    <s v="Brownet al. 2014"/>
    <n v="107.1"/>
    <x v="16"/>
    <s v="Table 1 p. 947 (Regional bus model)"/>
    <m/>
    <x v="0"/>
    <x v="1"/>
    <n v="5.2309048959330931E-2"/>
    <n v="19.117151236633585"/>
    <n v="-3.7278444911435491"/>
    <n v="0.21633941167044116"/>
    <n v="-4.2186185275736025E-2"/>
    <n v="3.6195545542052052E-2"/>
    <n v="-7.0581313807001507E-3"/>
    <n v="0.90260649211739996"/>
    <n v="-0.17600826596289298"/>
    <n v="0.17503748664267035"/>
    <n v="-3.413230989532072E-2"/>
    <n v="0.80495587912806077"/>
    <n v="-0.15696639642997184"/>
    <n v="0.1665931671063309"/>
    <n v="-3.2485667585734526E-2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0269"/>
    <x v="1"/>
    <n v="0"/>
    <n v="1"/>
    <n v="1"/>
    <s v="Density"/>
    <s v="Employment density"/>
    <x v="8"/>
    <s v="Negative binomial regression"/>
    <m/>
    <n v="-1.9800000000000002E-2"/>
    <m/>
    <n v="0.98039473264669708"/>
    <s v="Derived (4b)"/>
    <s v=""/>
    <m/>
  </r>
  <r>
    <n v="107"/>
    <s v="Brownet al. 2014"/>
    <n v="107.1"/>
    <x v="17"/>
    <s v="Table 2 p. 952 (rail to all other destinations)"/>
    <m/>
    <x v="0"/>
    <x v="1"/>
    <n v="7.6972072183778939E-2"/>
    <n v="12.99172507156095"/>
    <n v="10.432355232463443"/>
    <n v="0.14958953894321161"/>
    <n v="0.12012039977139893"/>
    <n v="2.9396834648086612E-2"/>
    <n v="2.3605658222413551E-2"/>
    <n v="0.82558172403731467"/>
    <n v="0.66294212440196376"/>
    <n v="0.10152863744650166"/>
    <n v="8.1527495869540834E-2"/>
    <n v="0.64912225794095391"/>
    <n v="0.52124517312658603"/>
    <n v="9.6662411044144941E-2"/>
    <n v="7.7619916068448397E-2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59101"/>
    <x v="1"/>
    <n v="0"/>
    <n v="1"/>
    <n v="1"/>
    <s v="Density"/>
    <s v="Population density"/>
    <x v="6"/>
    <s v="Negative binomial regression"/>
    <m/>
    <n v="0.1646"/>
    <m/>
    <n v="1.1789214558027765"/>
    <s v="Derived (4b)"/>
    <s v=""/>
    <m/>
  </r>
  <r>
    <n v="107"/>
    <s v="Brownet al. 2014"/>
    <n v="107.2"/>
    <x v="18"/>
    <s v="Table 1 p. 947 (Bus to CBD)"/>
    <m/>
    <x v="0"/>
    <x v="1"/>
    <n v="7.6972072183778939E-2"/>
    <n v="12.99172507156095"/>
    <n v="8.7953978734467633"/>
    <n v="0.14958953894321161"/>
    <n v="0.10127211786455427"/>
    <n v="2.9396834648086612E-2"/>
    <n v="1.9901657056754639E-2"/>
    <n v="0.82558172403731467"/>
    <n v="0.55891882717326202"/>
    <n v="0.10152863744650166"/>
    <n v="6.8734887551281626E-2"/>
    <n v="0.64912225794095391"/>
    <n v="0.43945576862602581"/>
    <n v="9.6662411044144941E-2"/>
    <n v="6.5440452276886135E-2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376"/>
    <x v="1"/>
    <n v="0"/>
    <n v="1"/>
    <n v="1"/>
    <s v="Density"/>
    <s v="Population density"/>
    <x v="6"/>
    <s v="Negative binomial regression"/>
    <m/>
    <n v="0.1129"/>
    <m/>
    <n v="1.1195199753532641"/>
    <s v="Derived (4b)"/>
    <s v=""/>
    <m/>
  </r>
  <r>
    <n v="107"/>
    <s v="Brownet al. 2014"/>
    <n v="107.2"/>
    <x v="19"/>
    <s v="Table 1 p. 947 (Bus to CBD)"/>
    <m/>
    <x v="0"/>
    <x v="1"/>
    <n v="5.2309048959330931E-2"/>
    <n v="19.117151236633585"/>
    <n v="-7.2645174699207624"/>
    <n v="0.21633941167044116"/>
    <n v="-8.2208976434767642E-2"/>
    <n v="3.6195545542052052E-2"/>
    <n v="-1.375430730597978E-2"/>
    <n v="0.90260649211739996"/>
    <n v="-0.342990467004612"/>
    <n v="0.17503748664267035"/>
    <n v="-6.6514244924214733E-2"/>
    <n v="0.80495587912806077"/>
    <n v="-0.30588323406866308"/>
    <n v="0.1665931671063309"/>
    <n v="-6.3305403500405741E-2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376"/>
    <x v="1"/>
    <n v="0"/>
    <n v="1"/>
    <n v="1"/>
    <s v="Density"/>
    <s v="Employment density"/>
    <x v="8"/>
    <s v="Negative binomial regression"/>
    <m/>
    <n v="-2.5899999999999999E-2"/>
    <m/>
    <n v="0.97443252798954805"/>
    <s v="Derived (4b)"/>
    <s v=""/>
    <m/>
  </r>
  <r>
    <n v="107"/>
    <s v="Brownet al. 2014"/>
    <n v="107.5"/>
    <x v="20"/>
    <s v="Table 1 p. 947 (Bus to all other destinations)"/>
    <m/>
    <x v="0"/>
    <x v="1"/>
    <n v="7.6972072183778939E-2"/>
    <n v="12.99172507156095"/>
    <n v="5.7293507565583788"/>
    <n v="0.14958953894321161"/>
    <n v="6.5968986673956329E-2"/>
    <n v="2.9396834648086612E-2"/>
    <n v="1.2964004079806196E-2"/>
    <n v="0.82558172403731467"/>
    <n v="0.36408154030045575"/>
    <n v="0.10152863744650166"/>
    <n v="4.4774129113907234E-2"/>
    <n v="0.64912225794095391"/>
    <n v="0.28626291575196067"/>
    <n v="9.6662411044144941E-2"/>
    <n v="4.2628123270467923E-2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33032"/>
    <x v="1"/>
    <n v="0"/>
    <n v="1"/>
    <n v="1"/>
    <s v="Density"/>
    <s v="Population density"/>
    <x v="6"/>
    <s v="Negative binomial regression"/>
    <m/>
    <n v="7.4899999999999994E-2"/>
    <m/>
    <n v="1.0777763678587842"/>
    <s v="Derived (4b)"/>
    <s v=""/>
    <m/>
  </r>
  <r>
    <n v="107"/>
    <s v="Brownet al. 2014"/>
    <n v="107.5"/>
    <x v="21"/>
    <s v="Table 1 p. 947 (Bus to all other destinations)"/>
    <m/>
    <x v="0"/>
    <x v="1"/>
    <n v="5.2309048959330931E-2"/>
    <n v="19.117151236633585"/>
    <n v="-3.402852920120778"/>
    <n v="0.21633941167044116"/>
    <n v="-3.8508415277338524E-2"/>
    <n v="3.6195545542052052E-2"/>
    <n v="-6.4428071064852651E-3"/>
    <n v="0.90260649211739996"/>
    <n v="-0.1606639555968972"/>
    <n v="0.17503748664267035"/>
    <n v="-3.1156672622395323E-2"/>
    <n v="0.80495587912806077"/>
    <n v="-0.14328214648479481"/>
    <n v="0.1665931671063309"/>
    <n v="-2.9653583744926899E-2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33032"/>
    <x v="1"/>
    <n v="0"/>
    <n v="1"/>
    <n v="1"/>
    <s v="Density"/>
    <s v="Employment density"/>
    <x v="8"/>
    <s v="Negative binomial regression"/>
    <m/>
    <n v="-2.0400000000000001E-2"/>
    <m/>
    <n v="0.9798066722428721"/>
    <s v="Derived (4b)"/>
    <s v=""/>
    <m/>
  </r>
  <r>
    <n v="107"/>
    <s v="Brownet al. 2014"/>
    <n v="107.6"/>
    <x v="22"/>
    <s v="Table 2 p. 952 (Regional rail model)"/>
    <m/>
    <x v="0"/>
    <x v="1"/>
    <n v="7.6972072183778939E-2"/>
    <n v="12.99172507156095"/>
    <n v="6.4958625357804749"/>
    <n v="0.14958953894321161"/>
    <n v="7.4794769471605807E-2"/>
    <n v="2.9396834648086612E-2"/>
    <n v="1.4698417324043306E-2"/>
    <n v="0.82558172403731467"/>
    <n v="0.41279086201865733"/>
    <n v="0.10152863744650166"/>
    <n v="5.076431872325083E-2"/>
    <n v="0.64912225794095391"/>
    <n v="0.32456112897047695"/>
    <n v="9.6662411044144941E-2"/>
    <n v="4.8331205522072471E-2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70409"/>
    <x v="1"/>
    <n v="0"/>
    <n v="1"/>
    <n v="1"/>
    <s v="Density"/>
    <s v="Population density"/>
    <x v="6"/>
    <s v="Negative binomial regression"/>
    <m/>
    <n v="0.1013"/>
    <m/>
    <n v="1.10660857454338"/>
    <s v="Derived (4b)"/>
    <s v=""/>
    <m/>
  </r>
  <r>
    <n v="107"/>
    <s v="Brownet al. 2014"/>
    <n v="107.6"/>
    <x v="23"/>
    <s v="Table 2 p. 952 (Regional rail model)"/>
    <m/>
    <x v="0"/>
    <x v="1"/>
    <n v="5.2309048959330931E-2"/>
    <n v="19.117151236633585"/>
    <n v="-1.472020645220786"/>
    <n v="0.21633941167044116"/>
    <n v="-1.6658134698623969E-2"/>
    <n v="3.6195545542052052E-2"/>
    <n v="-2.7870570067380081E-3"/>
    <n v="0.90260649211739996"/>
    <n v="-6.9500699893039794E-2"/>
    <n v="0.17503748664267035"/>
    <n v="-1.3477886471485618E-2"/>
    <n v="0.80495587912806077"/>
    <n v="-6.1981602692860675E-2"/>
    <n v="0.1665931671063309"/>
    <n v="-1.2827673867187479E-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70409"/>
    <x v="1"/>
    <n v="0"/>
    <n v="1"/>
    <n v="1"/>
    <s v="Density"/>
    <s v="Employment density"/>
    <x v="8"/>
    <s v="Negative binomial regression"/>
    <m/>
    <n v="-9.4999999999999998E-3"/>
    <m/>
    <n v="0.99054498244290046"/>
    <s v="Derived (4b)"/>
    <s v=""/>
    <m/>
  </r>
  <r>
    <n v="107"/>
    <s v="Brownet al. 2014"/>
    <n v="107.9"/>
    <x v="24"/>
    <s v="Table 2 p. 952 (rail to regional centres)"/>
    <m/>
    <x v="0"/>
    <x v="0"/>
    <n v="7.6972072183778939E-2"/>
    <n v="12.99172507156095"/>
    <n v="14.044054802357387"/>
    <n v="0.14958953894321161"/>
    <n v="0.16170629159761174"/>
    <n v="2.9396834648086612E-2"/>
    <n v="3.1777978254581625E-2"/>
    <n v="0.82558172403731467"/>
    <n v="0.89245384368433711"/>
    <n v="0.10152863744650166"/>
    <n v="0.10975245707966828"/>
    <n v="0.64912225794095391"/>
    <n v="0.70170116083417111"/>
    <n v="9.6662411044144941E-2"/>
    <n v="0.10449206633872067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25269"/>
    <x v="1"/>
    <n v="0"/>
    <n v="1"/>
    <n v="1"/>
    <s v="Density"/>
    <s v="Population density"/>
    <x v="6"/>
    <s v="Negative binomial regression"/>
    <m/>
    <n v="0.22270000000000001"/>
    <m/>
    <n v="1.2494456838001653"/>
    <s v="Derived (4b)"/>
    <s v=""/>
    <m/>
  </r>
  <r>
    <n v="108"/>
    <s v="Thompson et al. 2011"/>
    <n v="108.1"/>
    <x v="25"/>
    <s v="Table 3 p. 3340"/>
    <m/>
    <x v="0"/>
    <x v="2"/>
    <n v="7.6972072183778939E-2"/>
    <n v="12.99172507156095"/>
    <n v="-16.982886947345044"/>
    <n v="0.14958953894321161"/>
    <n v="-0.19554464202287775"/>
    <n v="2.9396834648086612E-2"/>
    <n v="-3.8427777426656005E-2"/>
    <n v="0.82558172403731467"/>
    <n v="-1.0792070343153699"/>
    <n v="0.10152863744650166"/>
    <n v="-0.13271904709916654"/>
    <n v="0.64912225794095391"/>
    <n v="-0.84853780855847838"/>
    <n v="9.6662411044144941E-2"/>
    <n v="-0.12635787701619461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x v="1"/>
    <n v="0"/>
    <n v="1"/>
    <n v="1"/>
    <s v="Density"/>
    <s v="Population density"/>
    <x v="6"/>
    <s v="Negative binomial regression"/>
    <m/>
    <n v="-0.13020000000000001"/>
    <m/>
    <n v="0.87791982939511504"/>
    <s v="Derived (4b)"/>
    <s v=""/>
    <m/>
  </r>
  <r>
    <n v="108"/>
    <s v="Thompson et al. 2011"/>
    <n v="108.1"/>
    <x v="26"/>
    <s v="Table 3 p. 3340"/>
    <m/>
    <x v="0"/>
    <x v="0"/>
    <n v="0.11115828961552776"/>
    <n v="8.996180163069992"/>
    <n v="8.9413034640752649"/>
    <n v="0.11362284523932856"/>
    <n v="0.11292974588336865"/>
    <n v="0.70566732366363016"/>
    <n v="0.70136275298928208"/>
    <n v="0.92797883818171933"/>
    <n v="0.92231816726881088"/>
    <n v="9.0552356436761988E-2"/>
    <n v="8.9999987062497747E-2"/>
    <n v="6.6759740852322405E-2"/>
    <n v="6.6352506433123237E-2"/>
    <n v="7.3430384984363703E-2"/>
    <n v="7.298245963595909E-2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s v="Pre-2010"/>
    <n v="40436"/>
    <x v="1"/>
    <n v="0"/>
    <n v="1"/>
    <n v="1"/>
    <s v="Diversity"/>
    <s v="Entropy:Perfect balancing when index = 1"/>
    <x v="7"/>
    <s v="Negative binomial regression"/>
    <m/>
    <n v="1.3251999999999999"/>
    <m/>
    <n v="3.7629378673196339"/>
    <s v="Derived (4b)"/>
    <s v=""/>
    <m/>
  </r>
  <r>
    <n v="108"/>
    <s v="Thompson et al. 2011"/>
    <n v="108.1"/>
    <x v="27"/>
    <s v="Table 3 p. 3340"/>
    <m/>
    <x v="0"/>
    <x v="2"/>
    <n v="0.11115828961552776"/>
    <n v="8.996180163069992"/>
    <n v="-7.0288864888296834"/>
    <n v="0.11362284523932856"/>
    <n v="-8.877568781954695E-2"/>
    <n v="0.70566732366363016"/>
    <n v="-0.55135128765754382"/>
    <n v="0.92797883818171933"/>
    <n v="-0.72504749786930278"/>
    <n v="9.0552356436761988E-2"/>
    <n v="-7.0750276578814442E-2"/>
    <n v="6.6759740852322405E-2"/>
    <n v="-5.2160653962995691E-2"/>
    <n v="7.3430384984363703E-2"/>
    <n v="-5.7372554965598066E-2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Pre-2010"/>
    <n v="40436"/>
    <x v="1"/>
    <n v="0"/>
    <n v="1"/>
    <n v="1"/>
    <s v="Diversity"/>
    <s v="Entropy:Perfect balancing when index = 1"/>
    <x v="7"/>
    <s v="Negative binomial regression"/>
    <m/>
    <n v="-1.0703"/>
    <m/>
    <n v="0.34290563029732091"/>
    <s v="Derived (4b)"/>
    <s v=""/>
    <m/>
  </r>
  <r>
    <n v="108"/>
    <s v="Thompson et al. 2011"/>
    <n v="108.1"/>
    <x v="28"/>
    <s v="Table 3 p. 3340"/>
    <m/>
    <x v="0"/>
    <x v="1"/>
    <n v="5.2309048959330931E-2"/>
    <n v="19.117151236633585"/>
    <n v="-5.9028027873353519"/>
    <n v="0.21633941167044116"/>
    <n v="-6.6799120141482107E-2"/>
    <n v="3.6195545542052052E-2"/>
    <n v="-1.1176098597019412E-2"/>
    <n v="0.90260649211739996"/>
    <n v="-0.27869780657108956"/>
    <n v="0.17503748664267035"/>
    <n v="-5.4046324750657321E-2"/>
    <n v="0.80495587912806077"/>
    <n v="-0.24854622679837132"/>
    <n v="0.1665931671063309"/>
    <n v="-5.1438972207421788E-2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2010 - 2017"/>
    <n v="40436"/>
    <x v="1"/>
    <n v="0"/>
    <n v="1"/>
    <n v="1"/>
    <s v="Density"/>
    <s v="Employment density"/>
    <x v="8"/>
    <s v="Negative binomial regression"/>
    <m/>
    <n v="-4.0099999999999997E-2"/>
    <m/>
    <n v="0.96069336501219504"/>
    <s v="Derived (4b)"/>
    <s v=""/>
    <m/>
  </r>
  <r>
    <n v="108"/>
    <s v="Thompson et al. 2011"/>
    <n v="108.1"/>
    <x v="29"/>
    <s v="Table 3 p. 3340"/>
    <m/>
    <x v="0"/>
    <x v="1"/>
    <n v="4.1892191067381755E-2"/>
    <n v="23.8707972660476"/>
    <n v="-7.0036919178583652"/>
    <n v="1.34569498498779E-3"/>
    <n v="-3.9482690859541758E-4"/>
    <n v="0.48921664401158188"/>
    <n v="-0.14353616335299813"/>
    <n v="0.69465747797540089"/>
    <n v="-0.20381250403798262"/>
    <n v="7.6125138331118044E-4"/>
    <n v="-2.2335115586350033E-4"/>
    <n v="7.9309810324801264E-2"/>
    <n v="-2.3269498349296692E-2"/>
    <n v="8.8730621584183966E-4"/>
    <n v="-2.6033564372799576E-4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2010 - 2017"/>
    <n v="40436"/>
    <x v="1"/>
    <n v="0"/>
    <n v="1"/>
    <n v="1"/>
    <s v="PT-Access"/>
    <s v="Walkability index"/>
    <x v="4"/>
    <s v="Negative binomial regression"/>
    <m/>
    <n v="-0.1956"/>
    <m/>
    <n v="0.8223411053418056"/>
    <s v="Derived (4b)"/>
    <s v=""/>
    <m/>
  </r>
  <r>
    <n v="108"/>
    <s v="Thompson et al. 2011"/>
    <n v="108.1"/>
    <x v="30"/>
    <s v="Table 3 p. 3340"/>
    <m/>
    <x v="0"/>
    <x v="2"/>
    <n v="4.1892191067381755E-2"/>
    <n v="23.8707972660476"/>
    <n v="-15.637759288987782"/>
    <n v="1.34569498498779E-3"/>
    <n v="-8.8156478466550124E-4"/>
    <n v="0.48921664401158188"/>
    <n v="-0.32048582349198729"/>
    <n v="0.69465747797540089"/>
    <n v="-0.45507011382168516"/>
    <n v="7.6125138331118044E-4"/>
    <n v="-4.9869578120715437E-4"/>
    <n v="7.9309810324801264E-2"/>
    <n v="-5.1955856743777312E-2"/>
    <n v="8.8730621584183966E-4"/>
    <n v="-5.8127430199798912E-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x v="1"/>
    <n v="0"/>
    <n v="1"/>
    <n v="1"/>
    <s v="PT-Access"/>
    <s v="Walkability index"/>
    <x v="4"/>
    <s v="Negative binomial regression"/>
    <m/>
    <n v="-0.45269999999999999"/>
    <m/>
    <n v="0.63590887767667914"/>
    <s v="Derived (4b)"/>
    <s v=""/>
    <m/>
  </r>
  <r>
    <n v="11"/>
    <s v="Concas and DeSalvo 2008"/>
    <n v="11.1"/>
    <x v="31"/>
    <s v="Table 4.8 and 4.9, Model I: Exogenous Residential Location and Population Density"/>
    <m/>
    <x v="0"/>
    <x v="1"/>
    <n v="5.031249131340744E-2"/>
    <n v="19.875779829123999"/>
    <n v="1.9875779829123998E-2"/>
    <n v="0.82622651466152486"/>
    <n v="8.2622651466152488E-4"/>
    <n v="0.69441737918446922"/>
    <n v="6.9441737918446921E-4"/>
    <n v="0.71090804367584326"/>
    <n v="7.1090804367584333E-4"/>
    <n v="0.92641033263453187"/>
    <n v="9.2641033263453191E-4"/>
    <n v="0.781274928375426"/>
    <n v="7.81274928375426E-4"/>
    <n v="0.91240154613360192"/>
    <n v="9.1240154613360196E-4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x v="0"/>
    <n v="1"/>
    <n v="1"/>
    <n v="1"/>
    <s v="Density"/>
    <s v="Retail density (common catchment area)"/>
    <x v="2"/>
    <s v="2SLS"/>
    <m/>
    <n v="1E-3"/>
    <m/>
    <m/>
    <s v=""/>
    <s v=""/>
    <m/>
  </r>
  <r>
    <n v="11"/>
    <s v="Concas and DeSalvo 2008"/>
    <n v="11.1"/>
    <x v="32"/>
    <s v="Table 4.8 and 4.9, Model I: Exogenous Residential Location and Population Density"/>
    <m/>
    <x v="0"/>
    <x v="1"/>
    <n v="7.6972072183778939E-2"/>
    <n v="12.99172507156095"/>
    <n v="6.1710694089914506"/>
    <n v="0.14958953894321161"/>
    <n v="7.1055030998025515E-2"/>
    <n v="2.9396834648086612E-2"/>
    <n v="1.3963496457841141E-2"/>
    <n v="0.82558172403731467"/>
    <n v="0.39215131891772442"/>
    <n v="0.10152863744650166"/>
    <n v="4.8226102787088283E-2"/>
    <n v="0.64912225794095391"/>
    <n v="0.30833307252195308"/>
    <n v="9.6662411044144941E-2"/>
    <n v="4.5914645245968846E-2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x v="0"/>
    <n v="1"/>
    <n v="1"/>
    <n v="1"/>
    <s v="Density"/>
    <s v="Population density (gross)"/>
    <x v="6"/>
    <s v="2SLS"/>
    <m/>
    <n v="0.47499999999999998"/>
    <m/>
    <m/>
    <s v=""/>
    <s v=""/>
    <m/>
  </r>
  <r>
    <n v="11"/>
    <s v="Concas and DeSalvo 2008"/>
    <n v="11.2"/>
    <x v="33"/>
    <s v="Table 4.10 and 4.11, Model I: Exogenous Residential Location and Population Density"/>
    <m/>
    <x v="0"/>
    <x v="1"/>
    <n v="7.6972072183778939E-2"/>
    <n v="12.99172507156095"/>
    <n v="3.4947740442498958"/>
    <n v="0.14958953894321161"/>
    <n v="4.0239585975723927E-2"/>
    <n v="2.9396834648086612E-2"/>
    <n v="7.9077485203353001E-3"/>
    <n v="0.82558172403731467"/>
    <n v="0.22208148376603765"/>
    <n v="0.10152863744650166"/>
    <n v="2.7311203473108947E-2"/>
    <n v="0.64912225794095391"/>
    <n v="0.17461388738611661"/>
    <n v="9.6662411044144941E-2"/>
    <n v="2.6002188570874992E-2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x v="0"/>
    <n v="1"/>
    <n v="1"/>
    <n v="1"/>
    <s v="Density"/>
    <s v="Population density (gross)"/>
    <x v="6"/>
    <s v="2SLS"/>
    <m/>
    <n v="0.26900000000000002"/>
    <m/>
    <m/>
    <s v=""/>
    <s v=""/>
    <m/>
  </r>
  <r>
    <n v="11"/>
    <s v="Concas and DeSalvo 2008"/>
    <n v="11.2"/>
    <x v="34"/>
    <s v="Table 4.10 and 4.11, Model I: Exogenous Residential Location and Population Density"/>
    <m/>
    <x v="0"/>
    <x v="1"/>
    <n v="5.031249131340744E-2"/>
    <n v="19.875779829123999"/>
    <n v="3.3788825709510801"/>
    <n v="0.82622651466152486"/>
    <n v="0.14045850749245922"/>
    <n v="0.69441737918446922"/>
    <n v="0.11805095446135977"/>
    <n v="0.71090804367584326"/>
    <n v="0.12085436742489336"/>
    <n v="0.92641033263453187"/>
    <n v="0.15748975654787042"/>
    <n v="0.781274928375426"/>
    <n v="0.13281673782382242"/>
    <n v="0.91240154613360192"/>
    <n v="0.15510826284271234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x v="0"/>
    <n v="1"/>
    <n v="1"/>
    <n v="1"/>
    <s v="Density"/>
    <s v="Retail density (common catchment area)"/>
    <x v="2"/>
    <s v="2SLS"/>
    <m/>
    <n v="0.17"/>
    <m/>
    <m/>
    <s v=""/>
    <s v=""/>
    <m/>
  </r>
  <r>
    <n v="11"/>
    <s v="Concas and DeSalvo 2008"/>
    <n v="11.3"/>
    <x v="35"/>
    <s v="Table 4.12 and 4.13, Model III"/>
    <m/>
    <x v="0"/>
    <x v="1"/>
    <n v="5.031249131340744E-2"/>
    <n v="19.875779829123999"/>
    <n v="-7.2745354174593837"/>
    <n v="0.82622651466152486"/>
    <n v="-0.3023989043661181"/>
    <n v="0.69441737918446922"/>
    <n v="-0.25415676078151572"/>
    <n v="0.71090804367584326"/>
    <n v="-0.26019234398535862"/>
    <n v="0.92641033263453187"/>
    <n v="-0.33906618174423864"/>
    <n v="0.781274928375426"/>
    <n v="-0.28594662378540592"/>
    <n v="0.91240154613360192"/>
    <n v="-0.3339389658848983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s v="Pre-2010"/>
    <n v="8212"/>
    <x v="0"/>
    <n v="1"/>
    <n v="1"/>
    <n v="1"/>
    <s v="Density"/>
    <s v="Retail density (common catchment area)"/>
    <x v="2"/>
    <s v="2SLS"/>
    <m/>
    <n v="-0.36599999999999999"/>
    <m/>
    <m/>
    <s v=""/>
    <s v=""/>
    <m/>
  </r>
  <r>
    <n v="110"/>
    <s v="Chapman and Frank 2004"/>
    <n v="110.1"/>
    <x v="36"/>
    <s v="Table 105 p. 237"/>
    <n v="1"/>
    <x v="0"/>
    <x v="1"/>
    <n v="7.639096609288433E-2"/>
    <n v="13.090553126191555"/>
    <n v="4.5599999999999996"/>
    <n v="0.14813936065610336"/>
    <n v="5.1603280478672908E-2"/>
    <n v="2.4785058505042985E-2"/>
    <n v="8.6336968112421513E-3"/>
    <n v="0.61806375284965742"/>
    <n v="0.21529806157353631"/>
    <n v="0.11985768640989271"/>
    <n v="4.1751562730804118E-2"/>
    <n v="0.55119706746755148"/>
    <n v="0.19200553280083416"/>
    <n v="0.11407540158425598"/>
    <n v="3.9737345413115077E-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x v="1"/>
    <n v="0"/>
    <n v="1"/>
    <n v="1"/>
    <s v="Density"/>
    <s v="Net employment density"/>
    <x v="8"/>
    <s v="Multinomial logistic"/>
    <s v="automobile"/>
    <n v="8.9999999999999993E-3"/>
    <n v="1.0090406217738679"/>
    <m/>
    <s v="Derived (4a)"/>
    <n v="4.5599999999999996"/>
    <m/>
  </r>
  <r>
    <n v="110"/>
    <s v="Chapman and Frank 2004"/>
    <n v="110.1"/>
    <x v="37"/>
    <s v="Table 105 p. 237"/>
    <n v="1"/>
    <x v="0"/>
    <x v="1"/>
    <n v="4.6614541754089703E-2"/>
    <n v="21.452533101696009"/>
    <n v="-3.8400000000000003"/>
    <n v="1.209367491520604E-3"/>
    <n v="-2.1647658788937952E-4"/>
    <n v="0.43965587460652039"/>
    <n v="-7.8698331357221651E-2"/>
    <n v="0.62428424046832753"/>
    <n v="-0.11174677936792715"/>
    <n v="6.8413175802983718E-4"/>
    <n v="-1.2245947545592566E-4"/>
    <n v="7.127522019140918E-2"/>
    <n v="-1.2758253034154421E-2"/>
    <n v="7.974164312375897E-4"/>
    <n v="-1.4273741387259582E-4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s v="Pre-2010"/>
    <n v="4140"/>
    <x v="1"/>
    <n v="0"/>
    <n v="1"/>
    <n v="1"/>
    <s v="PT-Access"/>
    <s v="Walkability index"/>
    <x v="4"/>
    <s v="Multinomial logistic"/>
    <s v="automobile"/>
    <n v="-0.33100000000000002"/>
    <n v="0.7182051690405703"/>
    <m/>
    <s v="Derived (4a)"/>
    <n v="-3.84"/>
    <m/>
  </r>
  <r>
    <n v="110"/>
    <s v="Chapman and Frank 2004"/>
    <n v="110.1"/>
    <x v="38"/>
    <s v="Table 105 p. 237"/>
    <n v="1"/>
    <x v="0"/>
    <x v="1"/>
    <n v="4.6555416234905493E-2"/>
    <n v="21.479777883507307"/>
    <n v="4.58"/>
    <n v="1.2109033918863072E-3"/>
    <n v="2.581934303472287E-4"/>
    <n v="0.4402142388947341"/>
    <n v="9.3864155629186222E-2"/>
    <n v="0.62507708333863854"/>
    <n v="0.13328131497528811"/>
    <n v="6.8500060742815038E-4"/>
    <n v="1.460584368719113E-4"/>
    <n v="7.1365739936255251E-2"/>
    <n v="1.5216874712611265E-2"/>
    <n v="7.9842915251291985E-4"/>
    <n v="1.7024410300429396E-4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x v="1"/>
    <n v="0"/>
    <n v="1"/>
    <n v="1"/>
    <s v="PT-Access"/>
    <s v="Walkability index"/>
    <x v="4"/>
    <s v="Multinomial logistic"/>
    <s v="automobile"/>
    <n v="0.184"/>
    <n v="1.2020158230963014"/>
    <m/>
    <s v="Derived (4a)"/>
    <n v="4.58"/>
    <m/>
  </r>
  <r>
    <n v="110"/>
    <s v="Chapman and Frank 2004"/>
    <n v="110.2"/>
    <x v="39"/>
    <s v="Table 107, p. 240"/>
    <n v="1"/>
    <x v="0"/>
    <x v="1"/>
    <n v="4.4708591900305676E-2"/>
    <n v="22.367065422902815"/>
    <n v="5.9899999999999993"/>
    <n v="0.25311709440852648"/>
    <n v="6.7785888172642708E-2"/>
    <n v="4.2348785398807161E-2"/>
    <n v="1.1341193837574669E-2"/>
    <n v="1.0560495238244398"/>
    <n v="0.28281477825120233"/>
    <n v="0.20479384541849271"/>
    <n v="5.4844706306472958E-2"/>
    <n v="0.94179831441130923"/>
    <n v="0.25221779418355189"/>
    <n v="0.19491399223412983"/>
    <n v="5.2198837505385808E-2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x v="1"/>
    <n v="0"/>
    <n v="1"/>
    <n v="1"/>
    <s v="Density"/>
    <s v="Net employment density"/>
    <x v="8"/>
    <s v="Multinomial logistic"/>
    <s v="automobile"/>
    <n v="1.2E-2"/>
    <n v="1.0120722888660778"/>
    <m/>
    <s v="Derived (4a)"/>
    <n v="5.99"/>
    <m/>
  </r>
  <r>
    <n v="110"/>
    <s v="Chapman and Frank 2004"/>
    <n v="110.2"/>
    <x v="40"/>
    <s v="Table 107, p. 240"/>
    <n v="1"/>
    <x v="0"/>
    <x v="1"/>
    <n v="2.960109065147035E-2"/>
    <n v="33.78253902108596"/>
    <n v="3.14"/>
    <n v="1.9044606191470073E-3"/>
    <n v="1.7701470988871137E-4"/>
    <n v="0.69235141926294086"/>
    <n v="6.4352281370228109E-2"/>
    <n v="0.98309633710356303"/>
    <n v="9.1376272712315423E-2"/>
    <n v="1.077341668773835E-3"/>
    <n v="1.001361335759392E-4"/>
    <n v="0.11224119296021096"/>
    <n v="1.0432529824803355E-2"/>
    <n v="1.2557375661249644E-3"/>
    <n v="1.1671757280207051E-4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x v="1"/>
    <n v="0"/>
    <n v="1"/>
    <n v="1"/>
    <s v="PT-Access"/>
    <s v="Walkability index"/>
    <x v="4"/>
    <s v="Multinomial logistic"/>
    <s v="automobile"/>
    <n v="0.125"/>
    <n v="1.1331484530668263"/>
    <m/>
    <s v="Derived (4a)"/>
    <n v="3.14"/>
    <m/>
  </r>
  <r>
    <n v="110"/>
    <s v="Chapman and Frank 2004"/>
    <n v="110.3"/>
    <x v="41"/>
    <s v="Table 109 p. 242"/>
    <n v="1"/>
    <x v="0"/>
    <x v="1"/>
    <n v="7.1735874240982878E-2"/>
    <n v="13.940026668395959"/>
    <n v="3.02"/>
    <n v="0.15775243553715285"/>
    <n v="3.4175856808243907E-2"/>
    <n v="2.6393413113061568E-2"/>
    <n v="5.7179307828840566E-3"/>
    <n v="0.65817121052391481"/>
    <n v="0.14258775130528065"/>
    <n v="0.12763550392864392"/>
    <n v="2.7651254264699224E-2"/>
    <n v="0.58696540520245688"/>
    <n v="0.12716155900406123"/>
    <n v="0.1214779944715101"/>
    <n v="2.6317277006054286E-2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x v="1"/>
    <n v="0"/>
    <n v="1"/>
    <n v="1"/>
    <s v="Density"/>
    <s v="Net employment density"/>
    <x v="8"/>
    <s v="Multinomial logistic"/>
    <s v="automobile"/>
    <n v="6.0000000000000001E-3"/>
    <n v="1.0060180360540649"/>
    <m/>
    <s v="Derived (4a)"/>
    <n v="3.02"/>
    <m/>
  </r>
  <r>
    <n v="110"/>
    <s v="Chapman and Frank 2004"/>
    <n v="110.3"/>
    <x v="42"/>
    <s v="Table 109 p. 242"/>
    <n v="1"/>
    <x v="0"/>
    <x v="1"/>
    <n v="3.453900589968345E-2"/>
    <n v="28.952773073563328"/>
    <n v="3.0799999999999996"/>
    <n v="1.6321868554428367E-3"/>
    <n v="1.7363226320293981E-4"/>
    <n v="0.59336847110774249"/>
    <n v="6.3122619942771518E-2"/>
    <n v="0.84254665227633929"/>
    <n v="8.9630229284691554E-2"/>
    <n v="9.2331807384974306E-4"/>
    <n v="9.8222704271940363E-5"/>
    <n v="9.6194480446086916E-2"/>
    <n v="1.0233182121144692E-2"/>
    <n v="1.0762093627501449E-3"/>
    <n v="1.144873007103112E-4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x v="1"/>
    <n v="0"/>
    <n v="1"/>
    <n v="1"/>
    <s v="PT-Access"/>
    <s v="Walkability index"/>
    <x v="4"/>
    <s v="Multinomial logistic"/>
    <s v="automobile"/>
    <n v="0.108"/>
    <n v="1.1140477453864677"/>
    <m/>
    <s v="Derived (4a)"/>
    <n v="3.08"/>
    <m/>
  </r>
  <r>
    <n v="110"/>
    <s v="Chapman and Frank 2004"/>
    <n v="110.3"/>
    <x v="43"/>
    <s v="Table 109 p. 242"/>
    <n v="1"/>
    <x v="0"/>
    <x v="1"/>
    <n v="4.3978604725881665E-2"/>
    <n v="22.738329381593459"/>
    <n v="3.88"/>
    <n v="1.2818531142792127E-3"/>
    <n v="2.1873155234656053E-4"/>
    <n v="0.46600744275580486"/>
    <n v="7.9518105642192694E-2"/>
    <n v="0.66170184286463007"/>
    <n v="0.11291080831967638"/>
    <n v="7.2513642937864508E-4"/>
    <n v="1.2373509499192487E-4"/>
    <n v="7.5547229120915993E-2"/>
    <n v="1.2891151503260197E-2"/>
    <n v="8.4521102388331005E-4"/>
    <n v="1.4422426193376865E-4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x v="1"/>
    <n v="0"/>
    <n v="1"/>
    <n v="1"/>
    <s v="PT-Access"/>
    <s v="Walkability index"/>
    <x v="4"/>
    <s v="Multinomial logistic"/>
    <s v="automobile"/>
    <n v="0.155"/>
    <n v="1.167657961105125"/>
    <m/>
    <s v="Derived (4a)"/>
    <n v="3.88"/>
    <m/>
  </r>
  <r>
    <n v="110"/>
    <s v="Chapman and Frank 2004"/>
    <n v="110.4"/>
    <x v="44"/>
    <s v="Table 111 p. 245"/>
    <n v="1"/>
    <x v="0"/>
    <x v="1"/>
    <n v="1.9778878258022964E-2"/>
    <n v="50.558984536666891"/>
    <n v="14.99"/>
    <n v="0.57215119731633957"/>
    <n v="0.16963446806476032"/>
    <n v="9.5726084117075047E-2"/>
    <n v="2.8381384912394707E-2"/>
    <n v="2.3871165276032409"/>
    <n v="0.70774516293581347"/>
    <n v="0.46292031019482527"/>
    <n v="0.13724910643306004"/>
    <n v="2.1288606938227765"/>
    <n v="0.6311760826062508"/>
    <n v="0.44058768251532376"/>
    <n v="0.13062780871548138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x v="1"/>
    <n v="0"/>
    <n v="1"/>
    <n v="1"/>
    <s v="Density"/>
    <s v="Net employment density"/>
    <x v="8"/>
    <s v="Multinomial logistic"/>
    <s v="automobile"/>
    <n v="1.4E-2"/>
    <n v="1.0140984589384923"/>
    <m/>
    <s v="Derived (4a)"/>
    <n v="14.99"/>
    <m/>
  </r>
  <r>
    <n v="110"/>
    <s v="Chapman and Frank 2004"/>
    <n v="110.4"/>
    <x v="45"/>
    <s v="Table 111 p. 245"/>
    <n v="1"/>
    <x v="0"/>
    <x v="1"/>
    <n v="1.2521961465975258E-2"/>
    <n v="79.859693125330679"/>
    <n v="10.57"/>
    <n v="4.502019238975136E-3"/>
    <n v="5.9587435781008888E-4"/>
    <n v="1.6366730707456534"/>
    <n v="0.21662535480360229"/>
    <n v="2.3239748718923687"/>
    <n v="0.307594650499737"/>
    <n v="2.5467646172393716E-3"/>
    <n v="3.3708246238779537E-4"/>
    <n v="0.26533077399033622"/>
    <n v="3.5118420461201103E-2"/>
    <n v="2.9684807472314628E-3"/>
    <n v="3.9289960016493163E-4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x v="1"/>
    <n v="0"/>
    <n v="1"/>
    <n v="1"/>
    <s v="PT-Access"/>
    <s v="Walkability index"/>
    <x v="4"/>
    <s v="Multinomial logistic"/>
    <s v="automobile"/>
    <n v="0.154"/>
    <n v="1.1664908867784396"/>
    <m/>
    <s v="Derived (4a)"/>
    <n v="10.57"/>
    <m/>
  </r>
  <r>
    <n v="110"/>
    <s v="Chapman and Frank 2004"/>
    <n v="110.4"/>
    <x v="46"/>
    <s v="Table 111 p. 245"/>
    <n v="1"/>
    <x v="0"/>
    <x v="1"/>
    <n v="1.0036138706752309E-2"/>
    <n v="99.639914235860502"/>
    <n v="9.09"/>
    <n v="5.617111627960805E-3"/>
    <n v="5.1244067289439056E-4"/>
    <n v="2.042055986182004"/>
    <n v="0.18629370625967309"/>
    <n v="2.8995936230088244"/>
    <n v="0.26452557928501502"/>
    <n v="3.1775655291137747E-3"/>
    <n v="2.8988453955582397E-4"/>
    <n v="0.33104980159441499"/>
    <n v="3.0201177104287418E-2"/>
    <n v="3.703735332425513E-3"/>
    <n v="3.3788622190153537E-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x v="1"/>
    <n v="0"/>
    <n v="1"/>
    <n v="1"/>
    <s v="PT-Access"/>
    <s v="Walkability index"/>
    <x v="4"/>
    <s v="Multinomial logistic"/>
    <s v="automobile"/>
    <n v="0.14099999999999999"/>
    <n v="1.1514246479847441"/>
    <m/>
    <s v="Derived (4a)"/>
    <n v="9.09"/>
    <m/>
  </r>
  <r>
    <n v="111"/>
    <s v="Chatman 2008"/>
    <n v="111.1"/>
    <x v="47"/>
    <s v="Table 5 p. 1020 (col. 1 Activity Density)"/>
    <n v="1"/>
    <x v="0"/>
    <x v="1"/>
    <n v="6.021384603925508E-2"/>
    <n v="16.607475950765082"/>
    <n v="2.6893316180871432E-3"/>
    <n v="0.19366315910577617"/>
    <n v="3.1360843669793862E-5"/>
    <n v="0.10302046103501371"/>
    <n v="1.6682618357704942E-5"/>
    <n v="0.10302046103501371"/>
    <n v="1.6682618357704942E-5"/>
    <n v="0.30762828956325794"/>
    <n v="4.9815787070426171E-5"/>
    <n v="1.1793516542393678"/>
    <n v="1.9097831012925202E-4"/>
    <n v="0.31518266795145705"/>
    <n v="5.1039105334719195E-5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Retail employment density"/>
    <x v="1"/>
    <s v="Negative binomial regression"/>
    <m/>
    <n v="0.23300000000000001"/>
    <m/>
    <n v="1.2623814793272614"/>
    <s v="Derived (4b)"/>
    <s v=""/>
    <m/>
  </r>
  <r>
    <n v="111"/>
    <s v="Chatman 2008"/>
    <n v="111.1"/>
    <x v="48"/>
    <s v="Table 5 p. 1020 (col. 1 Activity Density)"/>
    <n v="1"/>
    <x v="0"/>
    <x v="1"/>
    <n v="6.021384603925508E-2"/>
    <n v="16.607475950765082"/>
    <n v="-5.5238457909358756"/>
    <n v="0.19366315910577617"/>
    <n v="-6.441469067649043E-2"/>
    <n v="0.10302046103501371"/>
    <n v="-3.426584158577798E-2"/>
    <n v="0.10302046103501371"/>
    <n v="-3.426584158577798E-2"/>
    <n v="0.30762828956325794"/>
    <n v="-0.10232086064821436"/>
    <n v="1.1793516542393678"/>
    <n v="-0.39226651241986465"/>
    <n v="0.31518266795145705"/>
    <n v="-0.10483353755267004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Retail employment density"/>
    <x v="1"/>
    <s v="Negative binomial regression"/>
    <m/>
    <n v="-0.19600000000000001"/>
    <m/>
    <n v="0.82201223467818652"/>
    <s v="Derived (4b)"/>
    <s v=""/>
    <m/>
  </r>
  <r>
    <n v="111"/>
    <s v="Chatman 2008"/>
    <n v="111.1"/>
    <x v="49"/>
    <s v="Table 5 p. 1020 (col. 1 Activity Density)"/>
    <n v="1"/>
    <x v="0"/>
    <x v="1"/>
    <n v="6.021384603925508E-2"/>
    <n v="16.607475950765082"/>
    <n v="0.22546309350758678"/>
    <n v="0.19366315910577617"/>
    <n v="2.6291710480200177E-3"/>
    <n v="0.10302046103501371"/>
    <n v="1.3986057790113461E-3"/>
    <n v="0.10302046103501371"/>
    <n v="1.3986057790113461E-3"/>
    <n v="0.30762828956325794"/>
    <n v="4.1763616591107902E-3"/>
    <n v="1.1793516542393678"/>
    <n v="1.6010878057953658E-2"/>
    <n v="0.31518266795145705"/>
    <n v="4.2789199001089812E-3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Retail employment density"/>
    <x v="1"/>
    <s v="Negative binomial regression"/>
    <m/>
    <n v="8.0000000000000002E-3"/>
    <m/>
    <n v="1.0080320855042735"/>
    <s v="Derived (4b)"/>
    <s v=""/>
    <m/>
  </r>
  <r>
    <n v="111"/>
    <s v="Chatman 2008"/>
    <n v="111.2"/>
    <x v="50"/>
    <s v="Table 5 p. 1020 (col. 3 Built form)"/>
    <n v="1"/>
    <x v="0"/>
    <x v="1"/>
    <n v="5.031249131340744E-2"/>
    <n v="19.875779829123999"/>
    <n v="-0.32914291397029338"/>
    <n v="0.82622651466152486"/>
    <n v="-1.368231108279485E-2"/>
    <n v="0.69441737918446922"/>
    <n v="-1.1499551799294809E-2"/>
    <n v="0.71090804367584326"/>
    <n v="-1.1772637203271962E-2"/>
    <n v="0.92641033263453187"/>
    <n v="-1.5341355108427846E-2"/>
    <n v="0.781274928375426"/>
    <n v="-1.2937912813897053E-2"/>
    <n v="0.91240154613360192"/>
    <n v="-1.5109369603972446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Building density"/>
    <x v="2"/>
    <s v="Negative binomial regression"/>
    <m/>
    <n v="-0.34499999999999997"/>
    <m/>
    <n v="0.70822035346779999"/>
    <s v="Derived (4b)"/>
    <s v=""/>
    <m/>
  </r>
  <r>
    <n v="111"/>
    <s v="Chatman 2008"/>
    <n v="111.2"/>
    <x v="51"/>
    <s v="Table 5 p. 1020 (col. 3 Built form)"/>
    <n v="1"/>
    <x v="0"/>
    <x v="1"/>
    <n v="5.031249131340744E-2"/>
    <n v="19.875779829123999"/>
    <n v="0.56236531448523441"/>
    <n v="0.82622651466152486"/>
    <n v="2.3377253005833185E-2"/>
    <n v="0.69441737918446922"/>
    <n v="1.9647845326645371E-2"/>
    <n v="0.71090804367584326"/>
    <n v="2.0114432187764309E-2"/>
    <n v="0.92641033263453187"/>
    <n v="2.6211853951561444E-2"/>
    <n v="0.781274928375426"/>
    <n v="2.2105392823454303E-2"/>
    <n v="0.91240154613360192"/>
    <n v="2.5815489346304132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Building density"/>
    <x v="2"/>
    <s v="Negative binomial regression"/>
    <m/>
    <n v="0.60199999999999998"/>
    <m/>
    <n v="1.8257666846595977"/>
    <s v="Derived (4b)"/>
    <s v=""/>
    <m/>
  </r>
  <r>
    <n v="111"/>
    <s v="Chatman 2008"/>
    <n v="111.3"/>
    <x v="52"/>
    <s v="Table 5 p. 1020 (col. 4 combined Density)"/>
    <n v="1"/>
    <x v="0"/>
    <x v="1"/>
    <n v="6.021384603925508E-2"/>
    <n v="16.607475950765082"/>
    <n v="-4.1321060913098595"/>
    <n v="0.19366315910577617"/>
    <n v="-4.8185330617108162E-2"/>
    <n v="0.10302046103501371"/>
    <n v="-2.5632520910121758E-2"/>
    <n v="0.10302046103501371"/>
    <n v="-2.5632520910121758E-2"/>
    <n v="0.30762828956325794"/>
    <n v="-7.6540994726234199E-2"/>
    <n v="1.1793516542393678"/>
    <n v="-0.2934344850912971"/>
    <n v="0.31518266795145705"/>
    <n v="-7.8420599613002018E-2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Retail employment density"/>
    <x v="1"/>
    <s v="Negative binomial regression"/>
    <m/>
    <n v="-0.35799999999999998"/>
    <m/>
    <n v="0.69907307500652571"/>
    <s v="Derived (4b)"/>
    <s v=""/>
    <m/>
  </r>
  <r>
    <n v="111"/>
    <s v="Chatman 2008"/>
    <n v="111.3"/>
    <x v="53"/>
    <s v="Table 5 p. 1020 (col. 4 combined Density)"/>
    <n v="1"/>
    <x v="0"/>
    <x v="1"/>
    <n v="5.031249131340744E-2"/>
    <n v="19.875779829123999"/>
    <n v="14.531977664265721"/>
    <n v="0.82622651466152486"/>
    <n v="0.60408725392962725"/>
    <n v="0.69441737918446922"/>
    <n v="0.50771632261693278"/>
    <n v="0.71090804367584326"/>
    <n v="0.51977330705315605"/>
    <n v="0.92641033263453187"/>
    <n v="0.67733565060241163"/>
    <n v="0.781274928375426"/>
    <n v="0.57122135113240902"/>
    <n v="0.91240154613360192"/>
    <n v="0.66709326644012168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Building density"/>
    <x v="2"/>
    <s v="Negative binomial regression"/>
    <m/>
    <n v="1.052"/>
    <m/>
    <n v="2.8633721394136336"/>
    <s v="Derived (4b)"/>
    <s v=""/>
    <m/>
  </r>
  <r>
    <n v="113"/>
    <s v="Ewing et al. 2015"/>
    <n v="113.1"/>
    <x v="54"/>
    <s v="Table 11 p. 2343"/>
    <m/>
    <x v="0"/>
    <x v="1"/>
    <n v="6.2889289191820838E-2"/>
    <n v="15.90095885723664"/>
    <n v="2.0540000000000003"/>
    <n v="1.0425367528843232"/>
    <n v="0.13466926803913129"/>
    <n v="2.2631822907638925"/>
    <n v="0.2923456671365095"/>
    <n v="2.4206449897952096"/>
    <n v="0.31268584829880031"/>
    <n v="0.61300639534478829"/>
    <n v="7.9184855916104885E-2"/>
    <n v="1.1044027840451063"/>
    <n v="0.14266078786791297"/>
    <n v="0.81809502997095462"/>
    <n v="0.10567709825848608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x v="1"/>
    <n v="0"/>
    <n v="1"/>
    <n v="1"/>
    <s v="Diversity"/>
    <s v="job-population balance:Perfect balancing when index = 1"/>
    <x v="5"/>
    <s v="logistic"/>
    <s v="no transit trip"/>
    <n v="0.246"/>
    <n v="1.2788995735417383"/>
    <m/>
    <s v="Derived (4a)"/>
    <n v="2.0539999999999998"/>
    <m/>
  </r>
  <r>
    <n v="113"/>
    <s v="Ewing et al. 2015"/>
    <n v="113.1"/>
    <x v="55"/>
    <s v="Table 11 p. 2343"/>
    <m/>
    <x v="0"/>
    <x v="1"/>
    <n v="6.7926762940735186E-2"/>
    <n v="14.721737893979743"/>
    <n v="2.6659999999999999"/>
    <n v="1.0225771674371544"/>
    <n v="0.18518131133840474"/>
    <n v="1.7375274185602319"/>
    <n v="0.31465361842747341"/>
    <n v="2.2822416361622562"/>
    <n v="0.41329741405712239"/>
    <n v="0.88983709838594127"/>
    <n v="0.16114304719873065"/>
    <n v="0.676007319063754"/>
    <n v="0.12242002442938263"/>
    <n v="0.84579049978765475"/>
    <n v="0.15316652753042082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x v="1"/>
    <n v="0"/>
    <n v="1"/>
    <n v="1"/>
    <s v="PT-design"/>
    <s v="Four-way intersection density"/>
    <x v="0"/>
    <s v="logistic"/>
    <s v="no transit trip"/>
    <n v="7.4999999999999997E-3"/>
    <n v="1.0075281954445339"/>
    <m/>
    <s v="Derived (4a)"/>
    <n v="2.6659999999999999"/>
    <m/>
  </r>
  <r>
    <n v="113"/>
    <s v="Ewing et al. 2015"/>
    <n v="113.1"/>
    <x v="56"/>
    <s v="Table 11 p. 2343"/>
    <m/>
    <x v="0"/>
    <x v="1"/>
    <n v="1.8708913010243081E-2"/>
    <n v="53.450459652706847"/>
    <n v="6.5410000000000013"/>
    <n v="0.67508578029833244"/>
    <n v="8.2613622364008446E-2"/>
    <n v="4.1926953582535793"/>
    <n v="0.51308109446628181"/>
    <n v="5.5135507014869747"/>
    <n v="0.6747207670944686"/>
    <n v="0.53801335527377647"/>
    <n v="6.5839384351628408E-2"/>
    <n v="0.3966504416508384"/>
    <n v="4.8540097797021356E-2"/>
    <n v="0.43628381810331318"/>
    <n v="5.3390232240392958E-2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x v="1"/>
    <n v="0"/>
    <n v="1"/>
    <n v="1"/>
    <s v="Diversity"/>
    <s v="Land use entropy:Entropy: maximises eveness --&gt; 1"/>
    <x v="7"/>
    <s v="logistic"/>
    <s v="no transit trip"/>
    <n v="0.625"/>
    <n v="1.8682459574322223"/>
    <m/>
    <s v="Derived (4a)"/>
    <n v="6.5410000000000004"/>
    <m/>
  </r>
  <r>
    <n v="113"/>
    <s v="Ewing et al. 2015"/>
    <n v="113.2"/>
    <x v="57"/>
    <s v="Table 12 p. 2343"/>
    <m/>
    <x v="0"/>
    <x v="1"/>
    <n v="5.3991750687442712E-2"/>
    <n v="18.52134793311264"/>
    <n v="2.1819999999999999"/>
    <n v="1.214340978213416"/>
    <n v="0.14306151064332254"/>
    <n v="2.6361420729178318"/>
    <n v="0.31056389761044978"/>
    <n v="2.8195537439642435"/>
    <n v="0.33217162657642751"/>
    <n v="0.71402642037759079"/>
    <n v="8.4119452584683965E-2"/>
    <n v="1.2864021852549128"/>
    <n v="0.15155104144488127"/>
    <n v="0.95291251480387162"/>
    <n v="0.11226262336904412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x v="1"/>
    <n v="0"/>
    <n v="1"/>
    <n v="1"/>
    <s v="Diversity"/>
    <s v="job-population balance:Perfect balancing when index = 1"/>
    <x v="5"/>
    <s v="Negative binomial regression"/>
    <m/>
    <n v="0.187"/>
    <m/>
    <n v="1.2056272850499248"/>
    <s v="Derived (4b)"/>
    <n v="2.1819999999999999"/>
    <m/>
  </r>
  <r>
    <n v="113"/>
    <s v="Ewing et al. 2015"/>
    <n v="113.2"/>
    <x v="58"/>
    <s v="Table 12 p. 2343"/>
    <m/>
    <x v="0"/>
    <x v="1"/>
    <n v="2.033601841196778E-2"/>
    <n v="49.173834314169305"/>
    <n v="4.3449999999999998"/>
    <n v="0.62107148421053393"/>
    <n v="5.4877876344842771E-2"/>
    <n v="3.8572335619962681"/>
    <n v="0.34082515753799025"/>
    <n v="5.0724059332567819"/>
    <n v="0.44819778826256923"/>
    <n v="0.49496636255219167"/>
    <n v="4.3735227795111652E-2"/>
    <n v="0.36491403862777899"/>
    <n v="3.2243804453150553E-2"/>
    <n v="0.40137630854366352"/>
    <n v="3.5465610622918108E-2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x v="1"/>
    <n v="0"/>
    <n v="1"/>
    <n v="1"/>
    <s v="Diversity"/>
    <s v="Land use entropy:Entropy: maximises eveness --&gt; 1"/>
    <x v="7"/>
    <s v="Negative binomial regression"/>
    <m/>
    <n v="0.188"/>
    <m/>
    <n v="1.2068335153496053"/>
    <s v="Derived (4b)"/>
    <n v="4.3449999999999998"/>
    <m/>
  </r>
  <r>
    <n v="115"/>
    <s v="Lund et al. 2004"/>
    <n v="115.4"/>
    <x v="59"/>
    <s v="Figure 5-22 p. 78 (imputed from table 5 - 24 p. 77)"/>
    <n v="1"/>
    <x v="0"/>
    <x v="1"/>
    <n v="0.19229397074562971"/>
    <n v="5.2003710575139142"/>
    <n v="2.8029999999999999"/>
    <n v="3.6361445378307641E-2"/>
    <n v="1.959881905890782E-2"/>
    <n v="0.37063558016129805"/>
    <n v="0.19977257770693965"/>
    <n v="6.8440283838704E-2"/>
    <n v="3.6889312989061458E-2"/>
    <n v="1.6742676994504629E-2"/>
    <n v="9.0243029000379952E-3"/>
    <n v="4.1592499728539907E-2"/>
    <n v="2.241835735368301E-2"/>
    <n v="2.0683194193984854E-2"/>
    <n v="1.1148241670557838E-2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x v="1"/>
    <n v="1"/>
    <n v="0"/>
    <n v="1"/>
    <s v="PT-design"/>
    <s v="Street tree density "/>
    <x v="9"/>
    <s v="OLS"/>
    <m/>
    <n v="1.2E-2"/>
    <m/>
    <n v="1.0120722888660778"/>
    <s v="Derived (4b)"/>
    <n v="2.8029999999999999"/>
    <m/>
  </r>
  <r>
    <n v="115"/>
    <s v="Lund et al. 2004"/>
    <n v="115.4"/>
    <x v="60"/>
    <s v="Figure 5-22 p. 78 (imputed from table 5 - 24 p. 77)"/>
    <n v="1"/>
    <x v="0"/>
    <x v="1"/>
    <n v="4.3741588156123827E-2"/>
    <n v="22.861538461538458"/>
    <n v="2.9719999999999995"/>
    <n v="0.15984985933498186"/>
    <n v="2.0780481713547641E-2"/>
    <n v="1.6293644198387021"/>
    <n v="0.21181737457903127"/>
    <n v="0.30087279618949653"/>
    <n v="3.9113463504634551E-2"/>
    <n v="7.3603085207917127E-2"/>
    <n v="9.5684010770292274E-3"/>
    <n v="0.18284628572448725"/>
    <n v="2.3770017144183343E-2"/>
    <n v="9.0926134759180793E-2"/>
    <n v="1.1820397518693503E-2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x v="1"/>
    <n v="1"/>
    <n v="0"/>
    <n v="1"/>
    <s v="PT-design"/>
    <s v="Street Furniture Density"/>
    <x v="9"/>
    <s v="OLS"/>
    <m/>
    <n v="1.6E-2"/>
    <m/>
    <n v="1.0161286854060949"/>
    <s v="Derived (4b)"/>
    <n v="2.972"/>
    <m/>
  </r>
  <r>
    <n v="115"/>
    <s v="Lund et al. 2004"/>
    <n v="115.4"/>
    <x v="61"/>
    <s v="Figure 5-22 p. 78 (imputed from table 5 - 24 p. 77)"/>
    <n v="1"/>
    <x v="0"/>
    <x v="1"/>
    <n v="0.17435158501440923"/>
    <n v="5.7355371900826446"/>
    <n v="2.7759999999999998"/>
    <n v="0.39839245989860966"/>
    <n v="0.19282195059092708"/>
    <n v="0.67693455757121057"/>
    <n v="0.32763632586446589"/>
    <n v="0.88915329665776865"/>
    <n v="0.43035019558236004"/>
    <n v="0.34667739689856064"/>
    <n v="0.16779186009890334"/>
    <n v="0.26337006861423479"/>
    <n v="0.12747111320928964"/>
    <n v="0.32951699734679141"/>
    <n v="0.15948622671584703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x v="1"/>
    <n v="1"/>
    <n v="0"/>
    <n v="1"/>
    <s v="PT-design"/>
    <s v="Crosswalk density"/>
    <x v="0"/>
    <s v="OLS"/>
    <m/>
    <n v="2.3E-2"/>
    <m/>
    <n v="1.0232665395472176"/>
    <s v="Derived (4b)"/>
    <n v="2.7759999999999998"/>
    <m/>
  </r>
  <r>
    <n v="117"/>
    <s v="Rajamani et al. 2003"/>
    <n v="117.1"/>
    <x v="62"/>
    <s v="Table 2 p. 163"/>
    <n v="1"/>
    <x v="0"/>
    <x v="1"/>
    <n v="0.11115828961552776"/>
    <n v="8.996180163069992"/>
    <n v="-0.33285866603358971"/>
    <n v="0.11362284523932856"/>
    <n v="-4.2040452738551564E-3"/>
    <n v="0.70566732366363016"/>
    <n v="-2.6109690975554316E-2"/>
    <n v="0.92797883818171933"/>
    <n v="-3.4335217012723615E-2"/>
    <n v="9.0552356436761988E-2"/>
    <n v="-3.3504371881601935E-3"/>
    <n v="6.6759740852322405E-2"/>
    <n v="-2.4701104115359288E-3"/>
    <n v="7.3430384984363703E-2"/>
    <n v="-2.7169242444214569E-3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s v="Pre-2010"/>
    <n v="131"/>
    <x v="0"/>
    <n v="0"/>
    <n v="1"/>
    <n v="1"/>
    <s v="Diversity"/>
    <s v="Land use entropy:Entropy: maximises eveness --&gt; 1"/>
    <x v="7"/>
    <s v="Multinomial logistic"/>
    <s v="shared ride"/>
    <m/>
    <m/>
    <m/>
    <s v=""/>
    <s v=""/>
    <m/>
  </r>
  <r>
    <n v="117"/>
    <s v="Rajamani et al. 2003"/>
    <n v="117.1"/>
    <x v="63"/>
    <s v="Table 2 p. 163"/>
    <n v="1"/>
    <x v="0"/>
    <x v="1"/>
    <n v="0.17690025108422736"/>
    <n v="5.6529032258064511"/>
    <n v="0.43809999999999993"/>
    <n v="6.5088753231858559E-2"/>
    <n v="5.0443783754690382E-3"/>
    <n v="1.279102355501905E-2"/>
    <n v="9.9130432551397638E-4"/>
    <n v="0.35922354924161409"/>
    <n v="2.7839825066225093E-2"/>
    <n v="4.4176701629055119E-2"/>
    <n v="3.4236943762517716E-3"/>
    <n v="0.28244326951542437"/>
    <n v="2.1889353387445389E-2"/>
    <n v="4.2059330242586755E-2"/>
    <n v="3.2595980938004733E-3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s v="Pre-2010"/>
    <n v="131"/>
    <x v="0"/>
    <n v="0"/>
    <n v="1"/>
    <n v="1"/>
    <s v="Density"/>
    <s v="Population density"/>
    <x v="6"/>
    <s v="Multinomial logistic"/>
    <s v="shared ride"/>
    <n v="2.8899999999999999E-2"/>
    <n v="1.0293216571626347"/>
    <m/>
    <s v="Derived (4a)"/>
    <n v="0.43809999999999999"/>
    <m/>
  </r>
  <r>
    <n v="127"/>
    <s v="Bordoloi et al. 2013"/>
    <n v="127.1"/>
    <x v="64"/>
    <s v="Table 4 p. 571"/>
    <m/>
    <x v="0"/>
    <x v="1"/>
    <n v="4.9189337730145645E-2"/>
    <n v="20.329608938547487"/>
    <n v="3.6390000000000002"/>
    <n v="1.332898517661135"/>
    <n v="0.23858883466134315"/>
    <n v="2.8935117272463544"/>
    <n v="0.51793859917709739"/>
    <n v="3.0948300956828594"/>
    <n v="0.5539745871272318"/>
    <n v="0.78373766048181148"/>
    <n v="0.14028904122624425"/>
    <n v="1.4119951451897521"/>
    <n v="0.25274713098896562"/>
    <n v="1.0459464855674194"/>
    <n v="0.18722442091656807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x v="0"/>
    <n v="0"/>
    <n v="0"/>
    <n v="0"/>
    <s v="Diversity"/>
    <s v="Area Index"/>
    <x v="5"/>
    <s v="OLS"/>
    <m/>
    <n v="0.29599999999999999"/>
    <m/>
    <m/>
    <m/>
    <n v="3.6389999999999998"/>
    <m/>
  </r>
  <r>
    <n v="127"/>
    <s v="Bordoloi et al. 2013"/>
    <n v="127.2"/>
    <x v="65"/>
    <s v="Table 4 p. 571"/>
    <m/>
    <x v="0"/>
    <x v="1"/>
    <n v="8.0974842767295593E-2"/>
    <n v="12.349514563106796"/>
    <n v="2.544"/>
    <n v="0.1559758649281956"/>
    <n v="3.2131028175208291E-2"/>
    <n v="0.96870546524478218"/>
    <n v="0.19955332584042512"/>
    <n v="1.273883800529541"/>
    <n v="0.26242006290908543"/>
    <n v="0.12430583028228413"/>
    <n v="2.5607001038150529E-2"/>
    <n v="9.1644495434787226E-2"/>
    <n v="1.8878766059566166E-2"/>
    <n v="0.10080162828013862"/>
    <n v="2.0765135425708556E-2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x v="0"/>
    <n v="0"/>
    <n v="0"/>
    <n v="0"/>
    <s v="Diversity"/>
    <s v="Entropy ( 0 - 1); 0 = homoegoeous"/>
    <x v="7"/>
    <s v="OLS"/>
    <m/>
    <n v="5.7000000000000002E-2"/>
    <m/>
    <m/>
    <m/>
    <n v="2.544"/>
    <m/>
  </r>
  <r>
    <n v="127"/>
    <s v="Bordoloi et al. 2013"/>
    <n v="127.3"/>
    <x v="66"/>
    <s v="Table 4 p. 571"/>
    <m/>
    <x v="0"/>
    <x v="1"/>
    <n v="6.6745655608214854E-2"/>
    <n v="14.982248520710058"/>
    <n v="2.532"/>
    <n v="0.18922761373699201"/>
    <n v="3.197946672155165E-2"/>
    <n v="1.1752191512875321"/>
    <n v="0.19861203656759294"/>
    <n v="1.5454569965897351"/>
    <n v="0.26118223242366523"/>
    <n v="0.15080599584263041"/>
    <n v="2.5486213297404539E-2"/>
    <n v="0.11118174719684218"/>
    <n v="1.8789715276266328E-2"/>
    <n v="0.12229104540651181"/>
    <n v="2.0667186673700499E-2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x v="0"/>
    <n v="0"/>
    <n v="0"/>
    <n v="0"/>
    <s v="Diversity"/>
    <s v="Dissimilarity of land uses in adjacent actively developed cells (20m cells)"/>
    <x v="7"/>
    <s v="OLS"/>
    <m/>
    <n v="0.20300000000000001"/>
    <m/>
    <m/>
    <m/>
    <n v="2.532"/>
    <m/>
  </r>
  <r>
    <n v="127"/>
    <s v="Bordoloi et al. 2013"/>
    <n v="127.4"/>
    <x v="67"/>
    <s v="Table 4 p. 571"/>
    <m/>
    <x v="0"/>
    <x v="0"/>
    <n v="0.50128095644748072"/>
    <n v="1.9948892674616698"/>
    <n v="2.3420000000000001"/>
    <n v="2.5195693105043847E-2"/>
    <n v="2.9579743705321473E-2"/>
    <n v="0.15648065566247862"/>
    <n v="0.18370828974774989"/>
    <n v="0.20577789585847123"/>
    <n v="0.2415832497378452"/>
    <n v="2.0079847304593685E-2"/>
    <n v="2.3573740735592985E-2"/>
    <n v="1.4803870988658881E-2"/>
    <n v="1.7379744540685527E-2"/>
    <n v="1.6283076178511834E-2"/>
    <n v="1.9116331433572893E-2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x v="0"/>
    <n v="0"/>
    <n v="0"/>
    <n v="0"/>
    <s v="Diversity"/>
    <s v="Mix Type Index: alternative to dissimilarity index"/>
    <x v="7"/>
    <s v="OLS"/>
    <m/>
    <n v="0.28799999999999998"/>
    <m/>
    <m/>
    <m/>
    <n v="2.3420000000000001"/>
    <m/>
  </r>
  <r>
    <n v="128"/>
    <s v="Zhao et al. 2013"/>
    <n v="128.1"/>
    <x v="68"/>
    <s v="Table  2  p. 120"/>
    <n v="1"/>
    <x v="0"/>
    <x v="1"/>
    <n v="7.1637324008172798E-2"/>
    <n v="13.959203722991024"/>
    <n v="2.15"/>
    <n v="0.16072929787496651"/>
    <n v="2.4755566097371454E-2"/>
    <n v="3.1585982723879948E-2"/>
    <n v="4.8648808487903429E-3"/>
    <n v="0.8870618345397584"/>
    <n v="0.13662548252084902"/>
    <n v="0.10908935695813095"/>
    <n v="1.6801969662043621E-2"/>
    <n v="0.69746163729717847"/>
    <n v="0.10742321338280665"/>
    <n v="0.10386074833698704"/>
    <n v="1.5996658072748277E-2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Population density (common catchment area)"/>
    <x v="6"/>
    <s v="OLS"/>
    <m/>
    <n v="0.1769"/>
    <m/>
    <m/>
    <m/>
    <n v="2.15"/>
    <m/>
  </r>
  <r>
    <n v="128"/>
    <s v="Zhao et al. 2013"/>
    <n v="128.1"/>
    <x v="69"/>
    <s v="Table  2  p. 120"/>
    <n v="1"/>
    <x v="0"/>
    <x v="1"/>
    <n v="3.4439017243834052E-2"/>
    <n v="29.036833220873618"/>
    <n v="3.3199999999999994"/>
    <n v="0.32859558090113788"/>
    <n v="3.7570809471314484E-2"/>
    <n v="5.4977020699040959E-2"/>
    <n v="6.285937152044725E-3"/>
    <n v="1.3709591900631914"/>
    <n v="0.15675209746143431"/>
    <n v="0.26586253590464953"/>
    <n v="3.0398067602252117E-2"/>
    <n v="1.222638735399737"/>
    <n v="0.13979350195148452"/>
    <n v="0.25303655074580478"/>
    <n v="2.8931576046390798E-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Employment density at work (common catchment area)"/>
    <x v="8"/>
    <s v="OLS"/>
    <m/>
    <n v="0.24060000000000001"/>
    <m/>
    <m/>
    <m/>
    <n v="3.32"/>
    <m/>
  </r>
  <r>
    <n v="128"/>
    <s v="Zhao et al. 2013"/>
    <n v="128.1"/>
    <x v="70"/>
    <s v="Table  2  p. 120"/>
    <n v="1"/>
    <x v="0"/>
    <x v="1"/>
    <n v="1.6617760984839614E-4"/>
    <n v="6017.6578596376503"/>
    <n v="-1.01"/>
    <n v="69.288617160756601"/>
    <n v="-1.1629358957369846E-2"/>
    <n v="13.616366732987856"/>
    <n v="-2.2853626312922077E-3"/>
    <n v="382.40251568296441"/>
    <n v="-6.418220341677093E-2"/>
    <n v="47.027211532181468"/>
    <n v="-7.893018306355375E-3"/>
    <n v="300.66797410259483"/>
    <n v="-5.0463928147271964E-2"/>
    <n v="44.773216362516152"/>
    <n v="-7.5147091411515154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Residential floor area (common catchment area)"/>
    <x v="6"/>
    <s v="OLS"/>
    <m/>
    <n v="-3.3E-3"/>
    <m/>
    <m/>
    <m/>
    <n v="-1.01"/>
    <m/>
  </r>
  <r>
    <n v="128"/>
    <s v="Zhao et al. 2013"/>
    <n v="128.1"/>
    <x v="71"/>
    <s v="Table  2  p. 120"/>
    <n v="1"/>
    <x v="0"/>
    <x v="1"/>
    <n v="1.5181376427462782E-4"/>
    <n v="6587.0180136698382"/>
    <n v="2.4300000000000002"/>
    <n v="74.54204782400781"/>
    <n v="2.7499116570871753E-2"/>
    <n v="12.471560618468398"/>
    <n v="4.6008515902014099E-3"/>
    <n v="311.00267760813193"/>
    <n v="0.114731203864845"/>
    <n v="60.311029782165136"/>
    <n v="2.2249188034178514E-2"/>
    <n v="277.35611914108983"/>
    <n v="0.10231873787412873"/>
    <n v="57.40144957272139"/>
    <n v="2.1175822226725798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Business/office building floor area (common catchment area)"/>
    <x v="8"/>
    <s v="OLS"/>
    <m/>
    <n v="5.4999999999999997E-3"/>
    <m/>
    <m/>
    <m/>
    <n v="2.4300000000000002"/>
    <m/>
  </r>
  <r>
    <n v="128"/>
    <s v="Zhao et al. 2013"/>
    <n v="128.1"/>
    <x v="72"/>
    <s v="Table  2  p. 120"/>
    <n v="1"/>
    <x v="0"/>
    <x v="1"/>
    <n v="1.2129181861111369E-2"/>
    <n v="82.445791600025714"/>
    <n v="2.3899999999999997"/>
    <n v="4.6478082425553211E-3"/>
    <n v="1.3473412631656692E-4"/>
    <n v="1.6896734964446001"/>
    <n v="4.8981513527020758E-2"/>
    <n v="2.3992322093078577"/>
    <n v="6.9550729867017144E-2"/>
    <n v="2.6292365606478412E-3"/>
    <n v="7.6218267275953724E-5"/>
    <n v="0.27392298719642999"/>
    <n v="7.9406835290700695E-3"/>
    <n v="3.064609134809024E-3"/>
    <n v="8.8839171655079142E-5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PT-Access"/>
    <s v="Number of shopping centres"/>
    <x v="4"/>
    <s v="OLS"/>
    <m/>
    <n v="141.05439999999999"/>
    <m/>
    <m/>
    <m/>
    <n v="2.39"/>
    <m/>
  </r>
  <r>
    <n v="129"/>
    <s v="Zhao et al. 2014"/>
    <n v="129.1"/>
    <x v="73"/>
    <s v="Table 2 p. 143"/>
    <m/>
    <x v="0"/>
    <x v="1"/>
    <n v="0.10671491150309889"/>
    <n v="9.3707616481597427"/>
    <n v="2.1800000000000002"/>
    <n v="0.10789698109941023"/>
    <n v="2.5100992601055711E-2"/>
    <n v="2.1203552967772727E-2"/>
    <n v="4.9327629071455577E-3"/>
    <n v="0.59548131710125174"/>
    <n v="0.13853188460253529"/>
    <n v="7.3231280429126452E-2"/>
    <n v="1.7036415750351207E-2"/>
    <n v="0.46820340841380698"/>
    <n v="0.10892214194163652"/>
    <n v="6.9721334868295112E-2"/>
    <n v="1.6219867255158719E-2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Population density (common catchment area)"/>
    <x v="6"/>
    <s v="OLS"/>
    <m/>
    <n v="0.13450000000000001"/>
    <m/>
    <m/>
    <m/>
    <n v="2.1800000000000002"/>
    <m/>
  </r>
  <r>
    <n v="129"/>
    <s v="Zhao et al. 2014"/>
    <n v="129.1"/>
    <x v="74"/>
    <s v="Table 2 p. 143"/>
    <m/>
    <x v="0"/>
    <x v="1"/>
    <n v="4.5169113181222163E-3"/>
    <n v="221.3902221165863"/>
    <n v="3.3300000000000005"/>
    <n v="2.5053644138416447"/>
    <n v="3.7683974560083516E-2"/>
    <n v="0.41917018744038664"/>
    <n v="6.3048706976834151E-3"/>
    <n v="10.45282580549028"/>
    <n v="0.15722424233330612"/>
    <n v="2.0270587163787965"/>
    <n v="3.0489628046837226E-2"/>
    <n v="9.3219621829803003"/>
    <n v="0.14021456671639865"/>
    <n v="1.9292674840642674"/>
    <n v="2.9018719347735356E-2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Employment density at work (common catchment area)"/>
    <x v="8"/>
    <s v="OLS"/>
    <m/>
    <n v="1.4200000000000001E-2"/>
    <m/>
    <m/>
    <m/>
    <n v="3.33"/>
    <m/>
  </r>
  <r>
    <n v="129"/>
    <s v="Zhao et al. 2014"/>
    <n v="129.1"/>
    <x v="75"/>
    <s v="Table 2 p. 143"/>
    <m/>
    <x v="0"/>
    <x v="1"/>
    <n v="1.7189784164569101E-3"/>
    <n v="581.74087029036707"/>
    <n v="1.05"/>
    <n v="6.6982904958211984"/>
    <n v="1.208992762894885E-2"/>
    <n v="1.3163255901554576"/>
    <n v="2.3758720424324931E-3"/>
    <n v="36.967733537451181"/>
    <n v="6.6724072859019282E-2"/>
    <n v="4.5462290482742329"/>
    <n v="8.2056130907654894E-3"/>
    <n v="29.06626681055895"/>
    <n v="5.2462499559045105E-2"/>
    <n v="4.3283301344083753"/>
    <n v="7.8123213843654367E-3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Residential floor area (common catchment area)"/>
    <x v="6"/>
    <s v="OLS"/>
    <m/>
    <n v="7.0499999999999993E-2"/>
    <m/>
    <m/>
    <m/>
    <n v="-1.05"/>
    <m/>
  </r>
  <r>
    <n v="129"/>
    <s v="Zhao et al. 2014"/>
    <n v="129.1"/>
    <x v="76"/>
    <s v="Table 2 p. 143"/>
    <m/>
    <x v="0"/>
    <x v="1"/>
    <n v="-5.9291718277595397E-4"/>
    <n v="-1686.5761847517088"/>
    <n v="2.4600000000000004"/>
    <n v="-19.086154366314144"/>
    <n v="2.7838611837178812E-2"/>
    <n v="-3.1932867167122332"/>
    <n v="4.6576522271174776E-3"/>
    <n v="-79.630829665160817"/>
    <n v="0.11614763848046038"/>
    <n v="-15.442366530250276"/>
    <n v="2.2523869367933807E-2"/>
    <n v="-71.015780474221486"/>
    <n v="0.10358193216887107"/>
    <n v="-14.697381670836062"/>
    <n v="2.1437252130759452E-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Business/office building floor area (common catchment area)"/>
    <x v="8"/>
    <s v="OLS"/>
    <m/>
    <n v="-4.3200000000000002E-2"/>
    <m/>
    <m/>
    <m/>
    <n v="2.46"/>
    <m/>
  </r>
  <r>
    <n v="129"/>
    <s v="Zhao et al. 2014"/>
    <n v="129.1"/>
    <x v="77"/>
    <s v="Table 2 p. 143"/>
    <m/>
    <x v="0"/>
    <x v="1"/>
    <n v="2.4813226212152498E-6"/>
    <n v="403010.8747044917"/>
    <n v="2.3199999999999994"/>
    <n v="22.719379957901722"/>
    <n v="1.307879385165001E-4"/>
    <n v="8259.4487911608903"/>
    <n v="4.7546908528321399E-2"/>
    <n v="11727.908150645355"/>
    <n v="6.751367920145597E-2"/>
    <n v="12.852213624829643"/>
    <n v="7.3985933087955064E-5"/>
    <n v="1338.9882070301585"/>
    <n v="7.7081112081349617E-3"/>
    <n v="14.980398442148926"/>
    <n v="8.623718754802661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PT-Access"/>
    <s v="Number of shopping centres"/>
    <x v="4"/>
    <s v="OLS"/>
    <m/>
    <n v="1.41E-2"/>
    <m/>
    <m/>
    <m/>
    <n v="2.3199999999999998"/>
    <m/>
  </r>
  <r>
    <n v="129"/>
    <s v="Zhao et al. 2014"/>
    <n v="129.1"/>
    <x v="78"/>
    <s v="Table 2 p. 143"/>
    <m/>
    <x v="0"/>
    <x v="1"/>
    <n v="8.2204627648393579E-4"/>
    <n v="1216.4765276685025"/>
    <n v="4.04"/>
    <n v="8.5057093668153598"/>
    <n v="2.824803032393421E-2"/>
    <n v="86.699483286594386"/>
    <n v="0.2879347891316576"/>
    <n v="16.009626604712832"/>
    <n v="5.3169041910741448E-2"/>
    <n v="3.9164654500417475"/>
    <n v="1.3006843994346593E-2"/>
    <n v="9.7293633641241346"/>
    <n v="3.2311867181191355E-2"/>
    <n v="4.8382355751014998"/>
    <n v="1.6068104298627778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PT-design"/>
    <s v="Bicycle Park n Ride Space"/>
    <x v="9"/>
    <s v="OLS"/>
    <m/>
    <n v="0.14879999999999999"/>
    <m/>
    <m/>
    <m/>
    <n v="4.04"/>
    <m/>
  </r>
  <r>
    <n v="131"/>
    <s v="Zhang 2004"/>
    <n v="131.1"/>
    <x v="79"/>
    <s v="Table 3 (Boston - work trip, expanded)"/>
    <n v="1"/>
    <x v="0"/>
    <x v="1"/>
    <n v="7.2741935483870965E-2"/>
    <n v="13.747228381374724"/>
    <n v="2.48"/>
    <n v="0.15828856783757339"/>
    <n v="2.8555257637898242E-2"/>
    <n v="3.1106338640231143E-2"/>
    <n v="5.6115834906976985E-3"/>
    <n v="0.87359149345564269"/>
    <n v="0.15759590541939794"/>
    <n v="0.10743279730281076"/>
    <n v="1.9380876633427063E-2"/>
    <n v="0.68687044085329885"/>
    <n v="0.12391142752993511"/>
    <n v="0.10228358691387543"/>
    <n v="1.8451959079263128E-2"/>
    <s v="4a, 7a, 8a"/>
    <n v="0.1804"/>
    <s v="Derived (7a)"/>
    <n v="7.2741935483870965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ensity"/>
    <s v="Pop density (origin)"/>
    <x v="6"/>
    <s v="Multinomial logistic"/>
    <s v="drive alone or active modes"/>
    <n v="8.2000000000000007E-3"/>
    <n v="1.0082337120833602"/>
    <m/>
    <s v="Derived (4a)"/>
    <n v="2.48"/>
    <m/>
  </r>
  <r>
    <n v="131"/>
    <s v="Zhang 2004"/>
    <n v="131.1"/>
    <x v="80"/>
    <s v="Table 3 (Boston - work trip, expanded)"/>
    <n v="1"/>
    <x v="0"/>
    <x v="1"/>
    <n v="0.02"/>
    <n v="50"/>
    <n v="0.68"/>
    <n v="0.56582544384509781"/>
    <n v="7.6952260362933306E-3"/>
    <n v="9.4667728193444656E-2"/>
    <n v="1.2874811034308475E-3"/>
    <n v="2.3607243593589509"/>
    <n v="3.2105851287281731E-2"/>
    <n v="0.45780222292548378"/>
    <n v="6.2261102317865795E-3"/>
    <n v="2.1053238245705499"/>
    <n v="2.8632404014159479E-2"/>
    <n v="0.43571650672275308"/>
    <n v="5.9257444914294424E-3"/>
    <s v="4a, 7a, 8a"/>
    <n v="1.3600000000000001E-2"/>
    <s v="Derived (7a)"/>
    <n v="0.02"/>
    <s v="Derived (8a)"/>
    <s v="N"/>
    <s v="Pos"/>
    <s v="insignificant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ensity"/>
    <s v="Job density (origin)"/>
    <x v="8"/>
    <s v="Multinomial logistic"/>
    <s v="drive alone or active modes"/>
    <n v="8.0000000000000004E-4"/>
    <n v="1.0008003200853504"/>
    <m/>
    <s v="Derived (4a)"/>
    <n v="0.68"/>
    <m/>
  </r>
  <r>
    <n v="131"/>
    <s v="Zhang 2004"/>
    <n v="131.1"/>
    <x v="81"/>
    <s v="Table 3 (Boston - work trip, expanded)"/>
    <n v="1"/>
    <x v="0"/>
    <x v="1"/>
    <n v="3.615023474178404E-2"/>
    <n v="27.662337662337659"/>
    <n v="2.13"/>
    <n v="0.31851015274781752"/>
    <n v="2.452528176158195E-2"/>
    <n v="6.2592547314548053E-2"/>
    <n v="4.8196261432202001E-3"/>
    <n v="1.7578512701262965"/>
    <n v="0.13535454779972483"/>
    <n v="0.21617756194595536"/>
    <n v="1.6645672269838561E-2"/>
    <n v="1.3821289308690918"/>
    <n v="0.10642392767692006"/>
    <n v="0.20581625910573134"/>
    <n v="1.5847851951141315E-2"/>
    <s v="4a, 7a, 8a"/>
    <n v="7.6999999999999999E-2"/>
    <s v="Derived (7a)"/>
    <n v="3.615023474178404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ensity"/>
    <s v="Pop density (destination)"/>
    <x v="6"/>
    <s v="Multinomial logistic"/>
    <s v="drive alone or active modes"/>
    <n v="3.5000000000000001E-3"/>
    <n v="1.0035061321520904"/>
    <m/>
    <s v="Derived (4a)"/>
    <n v="2.13"/>
    <m/>
  </r>
  <r>
    <n v="131"/>
    <s v="Zhang 2004"/>
    <n v="131.1"/>
    <x v="82"/>
    <s v="Table 3 (Boston - work trip, expanded)"/>
    <n v="1"/>
    <x v="0"/>
    <x v="1"/>
    <n v="4.1326530612244901E-2"/>
    <n v="24.197530864197528"/>
    <n v="2.9399999999999995"/>
    <n v="0.27383157282380038"/>
    <n v="3.3270536098091746E-2"/>
    <n v="4.5814505496086788E-2"/>
    <n v="5.5664624177745444E-3"/>
    <n v="1.142474010949023"/>
    <n v="0.13881059233030629"/>
    <n v="0.22155366837875262"/>
    <n v="2.6918770708018444E-2"/>
    <n v="1.0188727644835254"/>
    <n v="0.12379304088474832"/>
    <n v="0.21086527238928293"/>
    <n v="2.5620130595297875E-2"/>
    <s v="4a, 7a, 8a"/>
    <n v="0.1215"/>
    <s v="Derived (7a)"/>
    <n v="4.1326530612244901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ensity"/>
    <s v="Job density (destination)"/>
    <x v="8"/>
    <s v="Multinomial logistic"/>
    <s v="drive alone or active modes"/>
    <n v="8.9999999999999998E-4"/>
    <n v="1.0009004051215273"/>
    <m/>
    <s v="Derived (4a)"/>
    <n v="2.94"/>
    <m/>
  </r>
  <r>
    <n v="131"/>
    <s v="Zhang 2004"/>
    <n v="131.1"/>
    <x v="83"/>
    <s v="Table 3 (Boston - work trip, expanded)"/>
    <n v="1"/>
    <x v="0"/>
    <x v="1"/>
    <n v="9.1068055555555541E-2"/>
    <n v="10.980798853116566"/>
    <n v="-0.72"/>
    <n v="0.71994943721233706"/>
    <n v="-4.7206364648575722E-2"/>
    <n v="1.562896283547313"/>
    <n v="-0.10247754641591375"/>
    <n v="1.6716360293988541"/>
    <n v="-0.10960750281165345"/>
    <n v="0.42332666749160913"/>
    <n v="-2.7757106260757315E-2"/>
    <n v="0.76267254907725646"/>
    <n v="-5.0007676370446619E-2"/>
    <n v="0.56495567641551636"/>
    <n v="-3.7043578746888989E-2"/>
    <s v="4a, 7a, 8a"/>
    <n v="-6.5568999999999988E-2"/>
    <s v="Derived (7a)"/>
    <n v="9.1068055555555541E-2"/>
    <s v="Derived (8a)"/>
    <s v="N"/>
    <s v="Neg"/>
    <s v="insignificant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iversity"/>
    <s v="Land use balance (origin)"/>
    <x v="5"/>
    <s v="Multinomial logistic"/>
    <s v="drive alone or active modes"/>
    <n v="-0.2261"/>
    <n v="0.79763833384396532"/>
    <m/>
    <s v="Derived (4a)"/>
    <n v="-0.72"/>
    <m/>
  </r>
  <r>
    <n v="131"/>
    <s v="Zhang 2004"/>
    <n v="131.1"/>
    <x v="84"/>
    <s v="Table 3 (Boston - work trip, expanded)"/>
    <n v="1"/>
    <x v="0"/>
    <x v="1"/>
    <n v="0.11115"/>
    <n v="8.9968511021142596"/>
    <n v="0.04"/>
    <n v="0.58987310252131409"/>
    <n v="2.6225758138097625E-3"/>
    <n v="1.2805211477971927"/>
    <n v="5.6931970231063195E-3"/>
    <n v="1.3696144200986335"/>
    <n v="6.0893057117585251E-3"/>
    <n v="0.34684243340777371"/>
    <n v="1.542061458930962E-3"/>
    <n v="0.62487724759392482"/>
    <n v="2.7782042428025899E-3"/>
    <n v="0.46288272538222847"/>
    <n v="2.0579765970493878E-3"/>
    <s v="4a, 7a, 8a"/>
    <n v="4.4460000000000003E-3"/>
    <s v="Derived (7a)"/>
    <n v="0.11115"/>
    <s v="Derived (8a)"/>
    <s v="N"/>
    <s v="Pos"/>
    <s v="insignificant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iversity"/>
    <s v="Land use balance (destination)"/>
    <x v="5"/>
    <s v="Multinomial logistic"/>
    <s v="drive alone or active modes"/>
    <n v="1.14E-2"/>
    <n v="1.011465227629341"/>
    <m/>
    <s v="Derived (4a)"/>
    <n v="0.04"/>
    <m/>
  </r>
  <r>
    <n v="131"/>
    <s v="Zhang 2004"/>
    <n v="131.19999999999999"/>
    <x v="85"/>
    <s v="Table 3 (Boston - non-work trip, expanded)"/>
    <n v="1"/>
    <x v="0"/>
    <x v="1"/>
    <n v="0.10999999999999999"/>
    <n v="9.0909090909090917"/>
    <n v="-0.92"/>
    <n v="0.10467469808613725"/>
    <n v="-1.0593079446317089E-2"/>
    <n v="2.057032071370124E-2"/>
    <n v="-2.0817164562265656E-3"/>
    <n v="0.57769760051098951"/>
    <n v="-5.846299717171214E-2"/>
    <n v="7.1044269184116798E-2"/>
    <n v="-7.1896800414326199E-3"/>
    <n v="0.454220775402988"/>
    <n v="-4.5967142470782388E-2"/>
    <n v="6.7639146184982138E-2"/>
    <n v="-6.8450815939201919E-3"/>
    <s v="4a, 7a, 8a"/>
    <n v="-0.1012"/>
    <s v="Derived (7a)"/>
    <n v="0.10999999999999999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ensity"/>
    <s v="Pop density (origin)"/>
    <x v="6"/>
    <s v="Multinomial logistic"/>
    <s v="drive alone or active modes"/>
    <n v="-4.5999999999999999E-3"/>
    <n v="0.99541056379597226"/>
    <m/>
    <s v="Derived (4a)"/>
    <n v="-0.92"/>
    <m/>
  </r>
  <r>
    <n v="131"/>
    <s v="Zhang 2004"/>
    <n v="131.19999999999999"/>
    <x v="86"/>
    <s v="Table 3 (Boston - non-work trip, expanded)"/>
    <n v="1"/>
    <x v="0"/>
    <x v="1"/>
    <n v="6.9259259259259257E-2"/>
    <n v="14.438502673796792"/>
    <n v="-0.27"/>
    <n v="0.16339344367719402"/>
    <n v="-3.0554573967635284E-3"/>
    <n v="2.7337204932866371E-2"/>
    <n v="-5.1120573224460114E-4"/>
    <n v="0.68170649949402862"/>
    <n v="-1.2747911540538335E-2"/>
    <n v="0.13219957239559427"/>
    <n v="-2.472132003797613E-3"/>
    <n v="0.60795447340539954"/>
    <n v="-1.1368748652680971E-2"/>
    <n v="0.12582187894667737"/>
    <n v="-2.3528691363028671E-3"/>
    <s v="4a, 7a, 8a"/>
    <n v="-1.8700000000000001E-2"/>
    <s v="Derived (7a)"/>
    <n v="6.9259259259259257E-2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ensity"/>
    <s v="Job density (origin)"/>
    <x v="8"/>
    <s v="Multinomial logistic"/>
    <s v="drive alone or active modes"/>
    <n v="-1.1000000000000001E-3"/>
    <n v="0.99890060477822762"/>
    <m/>
    <s v="Derived (4a)"/>
    <n v="-0.27"/>
    <m/>
  </r>
  <r>
    <n v="131"/>
    <s v="Zhang 2004"/>
    <n v="131.19999999999999"/>
    <x v="87"/>
    <s v="Table 3 (Boston - non-work trip, expanded)"/>
    <n v="1"/>
    <x v="0"/>
    <x v="1"/>
    <n v="5.5377574370709379E-2"/>
    <n v="18.057851239669422"/>
    <n v="4.37"/>
    <n v="0.20792201392564533"/>
    <n v="5.0317127370006168E-2"/>
    <n v="4.0860137054033824E-2"/>
    <n v="9.8881531670761847E-3"/>
    <n v="1.1475175064695564"/>
    <n v="0.27769923656563267"/>
    <n v="0.14111975287935927"/>
    <n v="3.4150980196804945E-2"/>
    <n v="0.90224763114138973"/>
    <n v="0.2183439267362163"/>
    <n v="0.1343559403765327"/>
    <n v="3.2514137571120913E-2"/>
    <s v="4a, 7a, 8a"/>
    <n v="0.24199999999999999"/>
    <s v="Derived (7a)"/>
    <n v="5.5377574370709379E-2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ensity"/>
    <s v="Pop density (destination)"/>
    <x v="6"/>
    <s v="Multinomial logistic"/>
    <s v="drive alone or active modes"/>
    <n v="1.0999999999999999E-2"/>
    <n v="1.0110607224447195"/>
    <m/>
    <s v="Derived (4a)"/>
    <n v="4.37"/>
    <m/>
  </r>
  <r>
    <n v="131"/>
    <s v="Zhang 2004"/>
    <n v="131.19999999999999"/>
    <x v="88"/>
    <s v="Table 3 (Boston - non-work trip, expanded)"/>
    <n v="1"/>
    <x v="0"/>
    <x v="1"/>
    <n v="7.9411764705882348E-2"/>
    <n v="12.592592592592593"/>
    <n v="0.34"/>
    <n v="0.14250418585728389"/>
    <n v="3.8476130181466649E-3"/>
    <n v="2.3842242656126805E-2"/>
    <n v="6.4374055171542374E-4"/>
    <n v="0.5945528016163284"/>
    <n v="1.6052925643640865E-2"/>
    <n v="0.11529833762567741"/>
    <n v="3.1130551158932902E-3"/>
    <n v="0.53022970396591629"/>
    <n v="1.431620200707974E-2"/>
    <n v="0.10973600910054522"/>
    <n v="2.9628722457147208E-3"/>
    <s v="4a, 7a, 8a"/>
    <n v="2.7E-2"/>
    <s v="Derived (7a)"/>
    <n v="7.9411764705882348E-2"/>
    <s v="Derived (8a)"/>
    <s v="N"/>
    <s v="Pos"/>
    <s v="insignificant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ensity"/>
    <s v="Job density (destination)"/>
    <x v="8"/>
    <s v="Multinomial logistic"/>
    <s v="drive alone or active modes"/>
    <n v="2.0000000000000001E-4"/>
    <n v="1.0002000200013335"/>
    <m/>
    <s v="Derived (4a)"/>
    <n v="0.34"/>
    <m/>
  </r>
  <r>
    <n v="131"/>
    <s v="Zhang 2004"/>
    <n v="131.19999999999999"/>
    <x v="89"/>
    <s v="Table 3 (Boston - non-work trip, expanded)"/>
    <n v="1"/>
    <x v="0"/>
    <x v="1"/>
    <n v="0.12663333333333332"/>
    <n v="7.8968149513029751"/>
    <n v="-3.0000000000000002E-2"/>
    <n v="0.51774989743546251"/>
    <n v="-1.9669318603573222E-3"/>
    <n v="1.1239530843194894"/>
    <n v="-4.2698977673297396E-3"/>
    <n v="1.202153009691733"/>
    <n v="-4.5669792838188934E-3"/>
    <n v="0.30443434961785248"/>
    <n v="-1.1565460941982215E-3"/>
    <n v="0.54847412005842133"/>
    <n v="-2.0836531821019424E-3"/>
    <n v="0.40628650902528063"/>
    <n v="-1.5434824477870411E-3"/>
    <s v="4a, 7a, 8a"/>
    <n v="-3.7989999999999999E-3"/>
    <s v="Derived (7a)"/>
    <n v="0.12663333333333332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iversity"/>
    <s v="Land use balance (origin)"/>
    <x v="5"/>
    <s v="Multinomial logistic"/>
    <s v="drive alone or active modes"/>
    <n v="-1.3100000000000001E-2"/>
    <n v="0.98698543154204177"/>
    <m/>
    <s v="Derived (4a)"/>
    <n v="-0.03"/>
    <m/>
  </r>
  <r>
    <n v="131"/>
    <s v="Zhang 2004"/>
    <n v="131.19999999999999"/>
    <x v="90"/>
    <s v="Table 3 (Boston - non-work trip, expanded)"/>
    <n v="1"/>
    <x v="0"/>
    <x v="1"/>
    <n v="0.16854000000000002"/>
    <n v="5.9333096000949324"/>
    <n v="1.95"/>
    <n v="0.3890138563263561"/>
    <n v="0.12785057092322591"/>
    <n v="0.84448751381071541"/>
    <n v="0.27754335487643306"/>
    <n v="0.90324340093724398"/>
    <n v="0.29685365344822806"/>
    <n v="0.22873820145528684"/>
    <n v="7.5175496122884392E-2"/>
    <n v="0.41209864762112697"/>
    <n v="0.13543745683662625"/>
    <n v="0.30526530750109587"/>
    <n v="0.10032635910615767"/>
    <s v="4a, 7a, 8a"/>
    <n v="0.32865300000000003"/>
    <s v="Derived (7a)"/>
    <n v="0.16854000000000002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iversity"/>
    <s v="Land use balance (destination)"/>
    <x v="5"/>
    <s v="Multinomial logistic"/>
    <s v="drive alone or active modes"/>
    <n v="0.8427"/>
    <n v="2.322629618380005"/>
    <m/>
    <s v="Derived (4a)"/>
    <n v="1.95"/>
    <m/>
  </r>
  <r>
    <n v="131"/>
    <s v="Zhang 2004"/>
    <n v="131.30000000000001"/>
    <x v="91"/>
    <s v="Table 4 (Hong Kong - work trip, expanded)"/>
    <n v="1"/>
    <x v="0"/>
    <x v="1"/>
    <n v="0.19127272727272726"/>
    <n v="5.2281368821292782"/>
    <n v="0.55000000000000004"/>
    <n v="6.019790146588691E-2"/>
    <n v="6.3328192342113031E-3"/>
    <n v="1.1829889764058224E-2"/>
    <n v="1.2445044031789252E-3"/>
    <n v="0.33223103451439989"/>
    <n v="3.4950704830914871E-2"/>
    <n v="4.0857208038394169E-2"/>
    <n v="4.2981782856390668E-3"/>
    <n v="0.26122012273650924"/>
    <n v="2.7480356911880773E-2"/>
    <n v="3.8898938632998287E-2"/>
    <n v="4.0921683441914195E-3"/>
    <s v="4a, 7a, 8a"/>
    <n v="0.1052"/>
    <s v="Derived (7a)"/>
    <n v="0.19127272727272726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s v="Pre-2010"/>
    <n v="20246"/>
    <x v="0"/>
    <n v="0"/>
    <n v="1"/>
    <n v="1"/>
    <s v="Density"/>
    <s v="population density (origin)"/>
    <x v="6"/>
    <s v="logistic (nested)"/>
    <s v="drive alone or active modes"/>
    <n v="4.0000000000000002E-4"/>
    <n v="1.0004000800106678"/>
    <m/>
    <s v="Derived (4a)"/>
    <n v="0.55000000000000004"/>
    <m/>
  </r>
  <r>
    <n v="131"/>
    <s v="Zhang 2004"/>
    <n v="131.30000000000001"/>
    <x v="92"/>
    <s v="Table 4 (Hong Kong - work trip, expanded)"/>
    <n v="1"/>
    <x v="0"/>
    <x v="1"/>
    <n v="9.3150684931506855E-2"/>
    <n v="10.735294117647058"/>
    <n v="4.38"/>
    <n v="0.12148605117850628"/>
    <n v="4.9566308880830565E-2"/>
    <n v="2.032571811212194E-2"/>
    <n v="8.292892989745752E-3"/>
    <n v="0.5068614065682453"/>
    <n v="0.20679945387984411"/>
    <n v="9.8292830216353863E-2"/>
    <n v="4.010347472827238E-2"/>
    <n v="0.45202540939308866"/>
    <n v="0.18442636703238019"/>
    <n v="9.3550897031649913E-2"/>
    <n v="3.8168765988913167E-2"/>
    <s v="4a, 7a, 8a"/>
    <n v="0.40800000000000003"/>
    <s v="Derived (7a)"/>
    <n v="9.3150684931506855E-2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s v="Pre-2010"/>
    <n v="20246"/>
    <x v="0"/>
    <n v="0"/>
    <n v="1"/>
    <n v="1"/>
    <s v="Density"/>
    <s v="Job density (origin)"/>
    <x v="8"/>
    <s v="logistic (nested)"/>
    <s v="drive alone or active modes"/>
    <n v="5.1000000000000004E-3"/>
    <n v="1.005113027136717"/>
    <m/>
    <s v="Derived (4a)"/>
    <n v="4.38"/>
    <m/>
  </r>
  <r>
    <n v="131"/>
    <s v="Zhang 2004"/>
    <n v="131.4"/>
    <x v="93"/>
    <s v="Table 4 (Hong Kong - non-work trip, expanded)"/>
    <n v="1"/>
    <x v="0"/>
    <x v="1"/>
    <n v="0.34826484018264836"/>
    <n v="2.8713779992133213"/>
    <n v="2.19"/>
    <n v="3.3061668767471429E-2"/>
    <n v="2.5216134768950457E-2"/>
    <n v="6.4971682967492183E-3"/>
    <n v="4.9553902599306287E-3"/>
    <n v="0.18246669983361397"/>
    <n v="0.13916735196309735"/>
    <n v="2.2439444665600806E-2"/>
    <n v="1.7114564446453734E-2"/>
    <n v="0.14346634954055304"/>
    <n v="0.1094217847945798"/>
    <n v="2.1363931186524448E-2"/>
    <n v="1.6294270315962193E-2"/>
    <s v="4a, 7a, 8a"/>
    <n v="0.76269999999999993"/>
    <s v="Derived (7a)"/>
    <n v="0.34826484018264836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s v="Pre-2010"/>
    <n v="15281"/>
    <x v="0"/>
    <n v="0"/>
    <n v="1"/>
    <n v="1"/>
    <s v="Density"/>
    <s v="population density (origin)"/>
    <x v="6"/>
    <s v="logistic (nested)"/>
    <s v="drive alone or active modes"/>
    <n v="2.8999999999999998E-3"/>
    <n v="1.002904209067782"/>
    <m/>
    <s v="Derived (4a)"/>
    <n v="2.19"/>
    <m/>
  </r>
  <r>
    <n v="131"/>
    <s v="Zhang 2004"/>
    <n v="131.4"/>
    <x v="94"/>
    <s v="Table 4 (Hong Kong - non-work trip, expanded)"/>
    <n v="1"/>
    <x v="0"/>
    <x v="1"/>
    <n v="0.10381679389312976"/>
    <n v="9.6323529411764728"/>
    <n v="1.31"/>
    <n v="0.10900460756427621"/>
    <n v="1.4824626628741563E-2"/>
    <n v="1.8237459401972432E-2"/>
    <n v="2.4802944786682505E-3"/>
    <n v="0.45478660452356268"/>
    <n v="6.1850978215204515E-2"/>
    <n v="8.8194251769468227E-2"/>
    <n v="1.1994418240647677E-2"/>
    <n v="0.40558444267462074"/>
    <n v="5.5159484203748416E-2"/>
    <n v="8.3939503501000975E-2"/>
    <n v="1.1415772476136132E-2"/>
    <s v="4a, 7a, 8a"/>
    <n v="0.13599999999999998"/>
    <s v="Derived (7a)"/>
    <n v="0.10381679389312976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s v="Pre-2010"/>
    <n v="15281"/>
    <x v="0"/>
    <n v="0"/>
    <n v="1"/>
    <n v="1"/>
    <s v="Density"/>
    <s v="Job density (origin)"/>
    <x v="8"/>
    <s v="logistic (nested)"/>
    <s v="drive alone or active modes"/>
    <n v="1.6999999999999999E-3"/>
    <n v="1.0017014458191815"/>
    <m/>
    <s v="Derived (4a)"/>
    <n v="1.31"/>
    <m/>
  </r>
  <r>
    <n v="139"/>
    <s v="Vergel-Tovar 2016"/>
    <n v="139.1"/>
    <x v="95"/>
    <s v="Table 38, p. 344 (fully adjusted)"/>
    <m/>
    <x v="0"/>
    <x v="1"/>
    <n v="8.5199999999999998E-2"/>
    <n v="11.737089201877934"/>
    <n v="0.26877934272300469"/>
    <n v="0.13514338954782976"/>
    <n v="3.0947836206453015E-3"/>
    <n v="2.6557925804074369E-2"/>
    <n v="6.0817650091330301E-4"/>
    <n v="0.74585370957991604"/>
    <n v="1.7080049949380078E-2"/>
    <n v="9.1723821716582707E-2"/>
    <n v="2.1004755173097442E-3"/>
    <n v="0.58643527340761348"/>
    <n v="1.3429367761034349E-2"/>
    <n v="8.7327536154319652E-2"/>
    <n v="1.9998005779339198E-3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x v="1"/>
    <n v="1"/>
    <n v="0"/>
    <n v="1"/>
    <s v="Density"/>
    <s v="population density"/>
    <x v="6"/>
    <s v="OLS"/>
    <m/>
    <n v="2.29E-2"/>
    <m/>
    <m/>
    <m/>
    <n v="0.26877934272300469"/>
    <s v="Derived (8b)"/>
  </r>
  <r>
    <n v="139"/>
    <s v="Vergel-Tovar 2016"/>
    <n v="139.19999999999999"/>
    <x v="96"/>
    <s v="Table 40, p. 352 (land use model)"/>
    <m/>
    <x v="0"/>
    <x v="1"/>
    <n v="0.1188"/>
    <n v="8.4175084175084169"/>
    <n v="-1.1313131313131313"/>
    <n v="9.6921016746423352E-2"/>
    <n v="-1.3026184650719298E-2"/>
    <n v="1.9046593253427072E-2"/>
    <n v="-2.5598621332605983E-3"/>
    <n v="0.53490518565832357"/>
    <n v="-7.189125695247868E-2"/>
    <n v="6.5781730726034063E-2"/>
    <n v="-8.8410646095789767E-3"/>
    <n v="0.42057479203980364"/>
    <n v="-5.6525252050149605E-2"/>
    <n v="6.262883906016864E-2"/>
    <n v="-8.4173159696866642E-3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s v="2010 - 2017"/>
    <n v="120"/>
    <x v="1"/>
    <n v="1"/>
    <n v="0"/>
    <n v="1"/>
    <s v="Density"/>
    <s v="population density"/>
    <x v="6"/>
    <s v="OLS"/>
    <m/>
    <n v="-0.13439999999999999"/>
    <m/>
    <m/>
    <m/>
    <n v="-1.1313131313131313"/>
    <s v="Derived (8b)"/>
  </r>
  <r>
    <n v="139"/>
    <s v="Vergel-Tovar 2016"/>
    <n v="139.4"/>
    <x v="97"/>
    <s v="Table 44 p. 356"/>
    <m/>
    <x v="0"/>
    <x v="1"/>
    <n v="0.13469999999999999"/>
    <n v="7.4239049740163336"/>
    <n v="9.8737936154417227E-2"/>
    <n v="8.5480451295286544E-2"/>
    <n v="1.136890002227311E-3"/>
    <n v="1.6798331688991364E-2"/>
    <n v="2.2341781146358513E-4"/>
    <n v="0.47176492989019192"/>
    <n v="6.2744735675395518E-3"/>
    <n v="5.8016849370845197E-2"/>
    <n v="7.7162409663224111E-4"/>
    <n v="0.37093010611973781"/>
    <n v="4.9333704113925124E-3"/>
    <n v="5.5236125318099745E-2"/>
    <n v="7.346404667307266E-4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x v="1"/>
    <n v="1"/>
    <n v="0"/>
    <n v="1"/>
    <s v="Density"/>
    <s v="population density"/>
    <x v="6"/>
    <s v="OLS"/>
    <m/>
    <n v="1.3299999999999999E-2"/>
    <m/>
    <m/>
    <m/>
    <n v="9.8737936154417227E-2"/>
    <s v="Derived (8b)"/>
  </r>
  <r>
    <n v="14"/>
    <s v="Taylor et al. 2009"/>
    <n v="14.1"/>
    <x v="98"/>
    <s v="Table 2 p. 68"/>
    <m/>
    <x v="0"/>
    <x v="1"/>
    <n v="7.6972072183778939E-2"/>
    <n v="12.99172507156095"/>
    <n v="1.4125902670308219"/>
    <n v="0.14958953894321161"/>
    <n v="1.6264870569295396E-2"/>
    <n v="2.9396834648086612E-2"/>
    <n v="3.1963178312864574E-3"/>
    <n v="0.82558172403731467"/>
    <n v="8.9765500854577213E-2"/>
    <n v="0.10152863744650166"/>
    <n v="1.1039208749558126E-2"/>
    <n v="0.64912225794095391"/>
    <n v="7.0579063105919909E-2"/>
    <n v="9.6662411044144941E-2"/>
    <n v="1.0510103952829879E-2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s v="Pre-2010"/>
    <n v="265"/>
    <x v="0"/>
    <n v="0"/>
    <n v="1"/>
    <n v="1"/>
    <s v="Density"/>
    <s v="Population density"/>
    <x v="6"/>
    <s v="OLS"/>
    <m/>
    <n v="0.10872999999999999"/>
    <m/>
    <m/>
    <s v=""/>
    <s v=""/>
    <m/>
  </r>
  <r>
    <n v="14"/>
    <s v="Taylor et al. 2009"/>
    <n v="14.2"/>
    <x v="99"/>
    <s v="Table 7 , p 71"/>
    <m/>
    <x v="0"/>
    <x v="1"/>
    <n v="7.6972072183778939E-2"/>
    <n v="12.99172507156095"/>
    <n v="5.5039443265667964"/>
    <n v="0.14958953894321161"/>
    <n v="6.3373608173291601E-2"/>
    <n v="2.9396834648086612E-2"/>
    <n v="1.2453968998661894E-2"/>
    <n v="0.82558172403731467"/>
    <n v="0.3497576973884084"/>
    <n v="0.10152863744650166"/>
    <n v="4.3012607254210432E-2"/>
    <n v="0.64912225794095391"/>
    <n v="0.27500064457668516"/>
    <n v="9.6662411044144941E-2"/>
    <n v="4.095103043885201E-2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s v="Pre-2010"/>
    <n v="265"/>
    <x v="0"/>
    <n v="0"/>
    <n v="1"/>
    <n v="1"/>
    <s v="Density"/>
    <s v="Population density"/>
    <x v="6"/>
    <s v="2SLS"/>
    <m/>
    <n v="0.42365000000000003"/>
    <m/>
    <m/>
    <s v=""/>
    <s v=""/>
    <m/>
  </r>
  <r>
    <n v="143"/>
    <s v="Bindong et al. 2017"/>
    <n v="143.1"/>
    <x v="100"/>
    <s v="Table 3 p. 449, elasticity table 4"/>
    <m/>
    <x v="0"/>
    <x v="1"/>
    <n v="5.7971014492753631E-2"/>
    <n v="17.249999999999996"/>
    <n v="-2.7599999999999993"/>
    <n v="0.19520977812655868"/>
    <n v="-3.1233564500249389E-2"/>
    <n v="3.2660366226738402E-2"/>
    <n v="-5.2256585962781443E-3"/>
    <n v="0.81444990397883787"/>
    <n v="-0.13031198463661406"/>
    <n v="0.15794176690929188"/>
    <n v="-2.5270682705486699E-2"/>
    <n v="0.72633671947683964"/>
    <n v="-0.11621387511629434"/>
    <n v="0.15032219481934977"/>
    <n v="-2.4051551171095965E-2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s v="2010 - 2017"/>
    <n v="857"/>
    <x v="1"/>
    <n v="0"/>
    <n v="1"/>
    <n v="1"/>
    <s v="Density"/>
    <s v="employment density"/>
    <x v="8"/>
    <s v="Multinomial logistic"/>
    <s v="not choosing transit"/>
    <n v="-0.22"/>
    <n v="0.80251879796247849"/>
    <m/>
    <s v="Derived (4a)"/>
    <n v="-2.76"/>
    <m/>
  </r>
  <r>
    <n v="145"/>
    <s v="Wu et al. 2017"/>
    <n v="145.1"/>
    <x v="101"/>
    <s v="Table 4"/>
    <m/>
    <x v="0"/>
    <x v="1"/>
    <n v="7.6972072183778939E-2"/>
    <n v="12.99172507156095"/>
    <n v="-0.64805011200558604"/>
    <n v="0.14958953894321161"/>
    <n v="-7.4617894800759347E-3"/>
    <n v="2.9396834648086612E-2"/>
    <n v="-1.4663658506755407E-3"/>
    <n v="0.82558172403731467"/>
    <n v="-4.1181469418815557E-2"/>
    <n v="0.10152863744650166"/>
    <n v="-5.0644271262334081E-3"/>
    <n v="0.64912225794095391"/>
    <n v="-3.2379360681268753E-2"/>
    <n v="9.6662411044144941E-2"/>
    <n v="-4.8216911887253872E-3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s v="2010 - 2017"/>
    <n v="9462"/>
    <x v="0"/>
    <n v="0"/>
    <n v="1"/>
    <n v="1"/>
    <s v="Density"/>
    <s v="population density"/>
    <x v="6"/>
    <s v="Multinomial logistic"/>
    <s v="not choosing transit"/>
    <n v="-0.02"/>
    <n v="0.98019867330675525"/>
    <m/>
    <s v="Derived (4a)"/>
    <m/>
    <m/>
  </r>
  <r>
    <n v="15"/>
    <s v="Gordon 2004"/>
    <n v="15.1"/>
    <x v="102"/>
    <s v="Model 1-b p. 21 (pooled) (log-log)"/>
    <m/>
    <x v="0"/>
    <x v="1"/>
    <n v="1.0725890985324948E-2"/>
    <n v="93.232347911067663"/>
    <n v="38.159999999999997"/>
    <n v="1.0734974656397986"/>
    <n v="0.43938251268636958"/>
    <n v="0.21096012271642392"/>
    <n v="8.6345978227832312E-2"/>
    <n v="5.9246114046052512"/>
    <n v="2.4249434479049294"/>
    <n v="0.72859864238272321"/>
    <n v="0.29821542432724862"/>
    <n v="4.6582876296886928"/>
    <n v="1.906637126831582"/>
    <n v="0.69367720504784014"/>
    <n v="0.28392208002608099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s v="Pre-2010"/>
    <n v="5727"/>
    <x v="0"/>
    <n v="0"/>
    <n v="1"/>
    <n v="1"/>
    <s v="Density"/>
    <s v="Population density"/>
    <x v="6"/>
    <s v="OLS"/>
    <m/>
    <n v="0.4093"/>
    <m/>
    <m/>
    <s v=""/>
    <n v="38.159999999999997"/>
    <m/>
  </r>
  <r>
    <n v="15"/>
    <s v="Gordon 2004"/>
    <n v="15.11"/>
    <x v="103"/>
    <s v="Model 2-b p. 24 (pooled) (log-log)"/>
    <m/>
    <x v="0"/>
    <x v="1"/>
    <n v="7.6972072183778939E-2"/>
    <n v="12.99172507156095"/>
    <n v="4.3470312089442942"/>
    <n v="0.14958953894321161"/>
    <n v="5.0052659730398609E-2"/>
    <n v="2.9396834648086612E-2"/>
    <n v="9.8361808732497814E-3"/>
    <n v="0.82558172403731467"/>
    <n v="0.27623964486288549"/>
    <n v="0.10152863744650166"/>
    <n v="3.3971482089599457E-2"/>
    <n v="0.64912225794095391"/>
    <n v="0.21719630750704319"/>
    <n v="9.6662411044144941E-2"/>
    <n v="3.2343242735370897E-2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s v="Pre-2010"/>
    <n v="5727"/>
    <x v="0"/>
    <n v="0"/>
    <n v="1"/>
    <n v="1"/>
    <s v="Density"/>
    <s v="Population density"/>
    <x v="6"/>
    <s v="Negative binomial regression"/>
    <m/>
    <n v="0.33460000000000001"/>
    <m/>
    <n v="1.0033349292474338"/>
    <s v="Derived (4c)"/>
    <m/>
    <m/>
  </r>
  <r>
    <n v="15"/>
    <s v="Gordon 2004"/>
    <n v="15.12"/>
    <x v="104"/>
    <s v="Model 2-b p. 24 (LA) (log-log)"/>
    <m/>
    <x v="1"/>
    <x v="1"/>
    <n v="7.6972072183778939E-2"/>
    <n v="12.99172507156095"/>
    <n v="4.5224194974103673"/>
    <n v="0.14958953894321161"/>
    <n v="5.2072118506131963E-2"/>
    <n v="2.9396834648086612E-2"/>
    <n v="1.023303814099895E-2"/>
    <n v="0.82558172403731467"/>
    <n v="0.28738499813738927"/>
    <n v="0.10152863744650166"/>
    <n v="3.5342118695127232E-2"/>
    <n v="0.64912225794095391"/>
    <n v="0.22595945798924608"/>
    <n v="9.6662411044144941E-2"/>
    <n v="3.3648185284466857E-2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s v="Pre-2010"/>
    <n v="3307"/>
    <x v="0"/>
    <n v="0"/>
    <n v="1"/>
    <n v="1"/>
    <s v="Density"/>
    <s v="Population density"/>
    <x v="6"/>
    <s v="Negative binomial regression"/>
    <m/>
    <n v="0.34810000000000002"/>
    <m/>
    <n v="1.0034697157459149"/>
    <s v="Derived (4c)"/>
    <m/>
    <m/>
  </r>
  <r>
    <n v="15"/>
    <s v="Gordon 2004"/>
    <n v="15.13"/>
    <x v="105"/>
    <s v="Model 2-b p. 24 (SF) (log-log)"/>
    <m/>
    <x v="1"/>
    <x v="1"/>
    <n v="7.6972072183778939E-2"/>
    <n v="12.99172507156095"/>
    <n v="4.6068657103755131"/>
    <n v="0.14958953894321161"/>
    <n v="5.304445050926284E-2"/>
    <n v="2.9396834648086612E-2"/>
    <n v="1.0424117566211514E-2"/>
    <n v="0.82558172403731467"/>
    <n v="0.29275127934363182"/>
    <n v="0.10152863744650166"/>
    <n v="3.6002054838529494E-2"/>
    <n v="0.64912225794095391"/>
    <n v="0.23017875266586227"/>
    <n v="9.6662411044144941E-2"/>
    <n v="3.4276490956253798E-2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s v="Pre-2010"/>
    <n v="1430"/>
    <x v="0"/>
    <n v="0"/>
    <n v="1"/>
    <n v="1"/>
    <s v="Density"/>
    <s v="Population density"/>
    <x v="6"/>
    <s v="Negative binomial regression"/>
    <m/>
    <n v="0.35460000000000003"/>
    <m/>
    <n v="1.0035346194066574"/>
    <s v="Derived (4c)"/>
    <m/>
    <m/>
  </r>
  <r>
    <n v="15"/>
    <s v="Gordon 2004"/>
    <n v="15.14"/>
    <x v="106"/>
    <s v="Model 2-b p. 24(SD) (log-log)"/>
    <m/>
    <x v="1"/>
    <x v="1"/>
    <n v="7.6972072183778939E-2"/>
    <n v="12.99172507156095"/>
    <n v="4.1131801576561964"/>
    <n v="0.14958953894321161"/>
    <n v="4.7360048029420794E-2"/>
    <n v="2.9396834648086612E-2"/>
    <n v="9.3070378495842213E-3"/>
    <n v="0.82558172403731467"/>
    <n v="0.26137917383021381"/>
    <n v="0.10152863744650166"/>
    <n v="3.2143966615562423E-2"/>
    <n v="0.64912225794095391"/>
    <n v="0.20551210686410601"/>
    <n v="9.6662411044144941E-2"/>
    <n v="3.0603319336576288E-2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s v="Pre-2010"/>
    <n v="593"/>
    <x v="0"/>
    <n v="0"/>
    <n v="1"/>
    <n v="1"/>
    <s v="Density"/>
    <s v="Population density"/>
    <x v="6"/>
    <s v="Negative binomial regression"/>
    <m/>
    <n v="0.31659999999999999"/>
    <m/>
    <n v="1.0031552420783894"/>
    <s v="Derived (4c)"/>
    <m/>
    <m/>
  </r>
  <r>
    <n v="15"/>
    <s v="Gordon 2004"/>
    <n v="15.2"/>
    <x v="107"/>
    <s v="Model 1-b p. 21 (LA) (log-log)"/>
    <m/>
    <x v="1"/>
    <x v="1"/>
    <n v="1.4377150722642808E-2"/>
    <n v="69.554810914313066"/>
    <n v="29.06"/>
    <n v="0.80086917161834914"/>
    <n v="0.3346031399021463"/>
    <n v="0.15738412444570937"/>
    <n v="6.5755087193417383E-2"/>
    <n v="4.4199812106113665"/>
    <n v="1.846668149793429"/>
    <n v="0.54356177806114825"/>
    <n v="0.22710011087394774"/>
    <n v="3.4752564161158239"/>
    <n v="1.4519621306531914"/>
    <n v="0.51750908256322137"/>
    <n v="0.21621529469491388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s v="Pre-2010"/>
    <n v="3307"/>
    <x v="0"/>
    <n v="0"/>
    <n v="1"/>
    <n v="1"/>
    <s v="Density"/>
    <s v="Population density"/>
    <x v="6"/>
    <s v="OLS"/>
    <m/>
    <n v="0.4178"/>
    <m/>
    <m/>
    <s v=""/>
    <n v="29.06"/>
    <m/>
  </r>
  <r>
    <n v="15"/>
    <s v="Gordon 2004"/>
    <n v="15.3"/>
    <x v="108"/>
    <s v="Model 1-b p. 21 (SF) (log-log)"/>
    <m/>
    <x v="1"/>
    <x v="1"/>
    <n v="2.0450272142503709E-2"/>
    <n v="48.899104766513432"/>
    <n v="20.21"/>
    <n v="0.56303489309289068"/>
    <n v="0.23270232131529173"/>
    <n v="0.11064572944260641"/>
    <n v="4.5729879978629227E-2"/>
    <n v="3.1073785039825328"/>
    <n v="1.2842795356959809"/>
    <n v="0.38214012780839596"/>
    <n v="0.15793851482321006"/>
    <n v="2.4432088211913441"/>
    <n v="1.0097782057983824"/>
    <n v="0.36382430651786546"/>
    <n v="0.15036858588383378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s v="Pre-2010"/>
    <n v="1430"/>
    <x v="0"/>
    <n v="0"/>
    <n v="1"/>
    <n v="1"/>
    <s v="Density"/>
    <s v="Population density"/>
    <x v="6"/>
    <s v="OLS"/>
    <m/>
    <n v="0.4133"/>
    <m/>
    <m/>
    <s v=""/>
    <n v="20.21"/>
    <m/>
  </r>
  <r>
    <n v="15"/>
    <s v="Gordon 2004"/>
    <n v="15.4"/>
    <x v="109"/>
    <s v="Model 1-b p. 21 (SD) (log-log)"/>
    <m/>
    <x v="1"/>
    <x v="1"/>
    <n v="3.292877906976744E-2"/>
    <n v="30.368572059148093"/>
    <n v="13.760000000000002"/>
    <n v="0.34967032227582723"/>
    <n v="0.15843562302317732"/>
    <n v="6.8716039356120501E-2"/>
    <n v="3.1135237432258198E-2"/>
    <n v="1.9298236330466425"/>
    <n v="0.8744030881334337"/>
    <n v="0.23732643089181016"/>
    <n v="0.10753260583707919"/>
    <n v="1.5173439983446537"/>
    <n v="0.68750856564996266"/>
    <n v="0.22595147134316701"/>
    <n v="0.10237861166558897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s v="Pre-2010"/>
    <n v="593"/>
    <x v="0"/>
    <n v="0"/>
    <n v="1"/>
    <n v="1"/>
    <s v="Density"/>
    <s v="Population density"/>
    <x v="6"/>
    <s v="OLS"/>
    <m/>
    <n v="0.4531"/>
    <m/>
    <m/>
    <s v=""/>
    <n v="13.76"/>
    <m/>
  </r>
  <r>
    <n v="15"/>
    <s v="Gordon 2004"/>
    <n v="15.5"/>
    <x v="110"/>
    <s v="Model 1-b p. 21 (Sacramento) (log-log)"/>
    <m/>
    <x v="1"/>
    <x v="1"/>
    <n v="3.6766826923076923E-2"/>
    <n v="27.198430859758091"/>
    <n v="8.32"/>
    <n v="0.31316862925280414"/>
    <n v="9.5798283688432795E-2"/>
    <n v="6.1542849026411814E-2"/>
    <n v="1.8825957517179373E-2"/>
    <n v="1.7283715069880927"/>
    <n v="0.52870884398765761"/>
    <n v="0.21255219077248672"/>
    <n v="6.501971515730369E-2"/>
    <n v="1.3589501590350264"/>
    <n v="0.4157028536488146"/>
    <n v="0.20236465050178376"/>
    <n v="6.1903346588495653E-2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s v="Pre-2010"/>
    <n v="397"/>
    <x v="0"/>
    <n v="0"/>
    <n v="1"/>
    <n v="1"/>
    <s v="Density"/>
    <s v="Population density"/>
    <x v="6"/>
    <s v="OLS"/>
    <m/>
    <n v="0.30590000000000001"/>
    <m/>
    <m/>
    <s v=""/>
    <n v="8.32"/>
    <m/>
  </r>
  <r>
    <n v="150"/>
    <s v="He et al. 2018"/>
    <n v="150.1"/>
    <x v="111"/>
    <s v="Table 3 p. 1602"/>
    <m/>
    <x v="0"/>
    <x v="1"/>
    <n v="4.5586743292623091E-2"/>
    <n v="21.936201794038254"/>
    <n v="4.944"/>
    <n v="0.25580251633720014"/>
    <n v="5.765299082518606E-2"/>
    <n v="0.13607592320943909"/>
    <n v="3.0668908440216257E-2"/>
    <n v="0.13607592320943909"/>
    <n v="3.0668908440216257E-2"/>
    <n v="0.40633484928235458"/>
    <n v="9.1580097307362399E-2"/>
    <n v="1.5577620554877749"/>
    <n v="0.35108974993221781"/>
    <n v="0.41631314876888331"/>
    <n v="9.3829015015386291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s v="2018 - 2019"/>
    <n v="108"/>
    <x v="1"/>
    <n v="0"/>
    <n v="0"/>
    <n v="0"/>
    <s v="Density"/>
    <s v="Count_Shopping malls"/>
    <x v="1"/>
    <s v="OLS"/>
    <m/>
    <n v="1333"/>
    <m/>
    <m/>
    <m/>
    <n v="4.944"/>
    <s v="source"/>
  </r>
  <r>
    <n v="150"/>
    <s v="He et al. 2018"/>
    <n v="150.1"/>
    <x v="112"/>
    <s v="Table 3 p. 1602"/>
    <m/>
    <x v="0"/>
    <x v="1"/>
    <n v="6.2340116200624504E-2"/>
    <n v="16.041035226526933"/>
    <n v="1.774"/>
    <n v="0.18152851753568899"/>
    <n v="2.0075486747624067E-2"/>
    <n v="3.0371367255326451E-2"/>
    <n v="3.3588109963034163E-3"/>
    <n v="0.75736925217194317"/>
    <n v="8.3758500270055589E-2"/>
    <n v="0.14687243169460043"/>
    <n v="1.6242822869396167E-2"/>
    <n v="0.675431472663652"/>
    <n v="7.4696889295763111E-2"/>
    <n v="0.13978687666237882"/>
    <n v="1.545922165852328E-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x v="1"/>
    <n v="0"/>
    <n v="0"/>
    <n v="0"/>
    <s v="Density"/>
    <s v="Count_offices"/>
    <x v="8"/>
    <s v="OLS"/>
    <m/>
    <n v="1007"/>
    <m/>
    <m/>
    <m/>
    <n v="1.774"/>
    <s v="source"/>
  </r>
  <r>
    <n v="150"/>
    <s v="He et al. 2018"/>
    <n v="150.1"/>
    <x v="113"/>
    <s v="Table 3 p. 1602"/>
    <m/>
    <x v="0"/>
    <x v="1"/>
    <n v="3.4794708177195047E-3"/>
    <n v="287.40002500018505"/>
    <n v="1.7909999999999999"/>
    <n v="3.3091861931526929"/>
    <n v="2.0621962269949893E-2"/>
    <n v="0.65031017561175164"/>
    <n v="4.0525588838062803E-3"/>
    <n v="18.263333531234583"/>
    <n v="0.11381220427667003"/>
    <n v="2.2459937213598544"/>
    <n v="1.3996431471962846E-2"/>
    <n v="14.35973684270644"/>
    <n v="8.9486034962142649E-2"/>
    <n v="2.1383441535010541"/>
    <n v="1.332558818990333E-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x v="1"/>
    <n v="0"/>
    <n v="0"/>
    <n v="0"/>
    <s v="Density"/>
    <s v="Count_Residential units"/>
    <x v="6"/>
    <s v="OLS"/>
    <m/>
    <n v="32.14"/>
    <m/>
    <m/>
    <m/>
    <n v="1.7909999999999999"/>
    <s v="source"/>
  </r>
  <r>
    <n v="150"/>
    <s v="He et al. 2018"/>
    <n v="150.19999999999999"/>
    <x v="114"/>
    <s v="Table 4 p.1602"/>
    <m/>
    <x v="0"/>
    <x v="1"/>
    <n v="5.2345707764125851E-2"/>
    <n v="19.103763091829492"/>
    <n v="7.1020000000000003"/>
    <n v="0.22277287181629729"/>
    <n v="8.2817868292975605E-2"/>
    <n v="0.11850557466159009"/>
    <n v="4.40555395919126E-2"/>
    <n v="0.11850557466159009"/>
    <n v="4.40555395919126E-2"/>
    <n v="0.35386822064857271"/>
    <n v="0.13155377246700806"/>
    <n v="1.3566212392141483"/>
    <n v="0.50433644903289065"/>
    <n v="0.3625581055812403"/>
    <n v="0.13478431728140647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s v="2018 - 2019"/>
    <n v="108"/>
    <x v="1"/>
    <n v="0"/>
    <n v="0"/>
    <n v="0"/>
    <s v="Density"/>
    <s v="Count_Shopping malls"/>
    <x v="1"/>
    <s v="OLS"/>
    <m/>
    <n v="2003"/>
    <m/>
    <m/>
    <m/>
    <n v="7.1020000000000003"/>
    <s v="source"/>
  </r>
  <r>
    <n v="151"/>
    <s v="Gan et al. 2019"/>
    <n v="151.1"/>
    <x v="115"/>
    <s v="Table 2 p. 6 "/>
    <m/>
    <x v="0"/>
    <x v="1"/>
    <n v="8.9512996140375403E-2"/>
    <n v="11.171562154302013"/>
    <n v="5.5236154186973856"/>
    <n v="0.1286317885217288"/>
    <n v="6.360010539256894E-2"/>
    <n v="2.5278287802574347E-2"/>
    <n v="1.2498479472792541E-2"/>
    <n v="0.70991631155496182"/>
    <n v="0.35100773108796823"/>
    <n v="8.7304301578705626E-2"/>
    <n v="4.3166334274302255E-2"/>
    <n v="0.55817911866087078"/>
    <n v="0.2759834966359489"/>
    <n v="8.3119841823639254E-2"/>
    <n v="4.1097389385238312E-2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x v="1"/>
    <n v="0"/>
    <n v="0"/>
    <n v="0"/>
    <s v="Density"/>
    <s v="persons per square kilometre"/>
    <x v="6"/>
    <s v="OLS"/>
    <m/>
    <n v="18.700199999999999"/>
    <m/>
    <m/>
    <m/>
    <n v="5.5236154186973856"/>
    <s v="Derived (8b)"/>
  </r>
  <r>
    <n v="151"/>
    <s v="Gan et al. 2019"/>
    <n v="151.1"/>
    <x v="116"/>
    <s v="Table 2 p. 6 "/>
    <m/>
    <x v="0"/>
    <x v="1"/>
    <n v="0.11800034066170169"/>
    <n v="8.4745518054640758"/>
    <n v="6.7764164784456673"/>
    <n v="0.58864539247602521"/>
    <n v="0.47069230669682804"/>
    <n v="1.0002056977270628"/>
    <n v="0.79978393282613891"/>
    <n v="1.3137698223898802"/>
    <n v="1.0505159066450362"/>
    <n v="0.51223372152137492"/>
    <n v="0.40959204817120265"/>
    <n v="0.38914285035745722"/>
    <n v="0.31116619311139898"/>
    <n v="0.48687834674403258"/>
    <n v="0.38931739726310788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x v="1"/>
    <n v="0"/>
    <n v="0"/>
    <n v="0"/>
    <s v="PT-design"/>
    <s v="Number of exits"/>
    <x v="0"/>
    <s v="OLS"/>
    <m/>
    <n v="94176.4"/>
    <m/>
    <m/>
    <m/>
    <n v="6.7764164784456673"/>
    <s v="Derived (8b)"/>
  </r>
  <r>
    <n v="151"/>
    <s v="Gan et al. 2019"/>
    <n v="151.1"/>
    <x v="117"/>
    <s v="Table 2 p. 6 "/>
    <m/>
    <x v="0"/>
    <x v="1"/>
    <n v="0.10614764940837212"/>
    <n v="9.4208397979006744"/>
    <n v="-2.2826939162913922"/>
    <n v="0.10847359177194311"/>
    <n v="-2.6283432616195011E-2"/>
    <n v="2.1316866563873896E-2"/>
    <n v="-5.1651320544261496E-3"/>
    <n v="0.59866362006502205"/>
    <n v="-0.14505774779568281"/>
    <n v="7.3622634639674556E-2"/>
    <n v="-1.783895531593466E-2"/>
    <n v="0.47070552737447496"/>
    <n v="-0.11405317007321154"/>
    <n v="7.009393163030514E-2"/>
    <n v="-1.6983941424956316E-2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s v="2018 - 2019"/>
    <n v="112"/>
    <x v="1"/>
    <n v="0"/>
    <n v="0"/>
    <n v="0"/>
    <s v="Density"/>
    <s v="Proportion residential"/>
    <x v="6"/>
    <s v="OLS"/>
    <m/>
    <n v="-334297.09999999998"/>
    <m/>
    <m/>
    <m/>
    <n v="-2.2826939162913922"/>
    <s v="Derived (8b)"/>
  </r>
  <r>
    <n v="154"/>
    <s v="Lu et al. 2018"/>
    <n v="154.1"/>
    <x v="118"/>
    <s v="Tables 3 (diagnostics) and 4 (elasticities) pp 8 - 9"/>
    <m/>
    <x v="0"/>
    <x v="1"/>
    <n v="0.01"/>
    <n v="100"/>
    <n v="1"/>
    <n v="1.1316508876901956"/>
    <n v="1.1316508876901957E-2"/>
    <n v="0.18933545638688931"/>
    <n v="1.8933545638688931E-3"/>
    <n v="4.7214487187179017"/>
    <n v="4.7214487187179022E-2"/>
    <n v="0.91560444585096756"/>
    <n v="9.156044458509675E-3"/>
    <n v="4.2106476491410998"/>
    <n v="4.2106476491410999E-2"/>
    <n v="0.87143301344550617"/>
    <n v="8.7143301344550627E-3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ensity"/>
    <s v="jobs per km^2 in a TPU"/>
    <x v="8"/>
    <s v="generalized linear mixed models"/>
    <m/>
    <n v="0.01"/>
    <m/>
    <m/>
    <m/>
    <n v="1"/>
    <s v="Derived (8b)"/>
  </r>
  <r>
    <n v="154"/>
    <s v="Lu et al. 2018"/>
    <n v="154.1"/>
    <x v="119"/>
    <s v="Tables 3 (diagnostics) and 4 (elasticities) pp 8 - 9"/>
    <m/>
    <x v="0"/>
    <x v="1"/>
    <n v="5.0000000000000001E-3"/>
    <n v="200"/>
    <n v="-2"/>
    <n v="2.3028433578950191"/>
    <n v="-2.3028433578950191E-2"/>
    <n v="0.45254705570142728"/>
    <n v="-4.5254705570142726E-3"/>
    <n v="12.709347211241768"/>
    <n v="-0.12709347211241767"/>
    <n v="1.5629739220505694"/>
    <n v="-1.5629739220505694E-2"/>
    <n v="9.9928570588657344"/>
    <n v="-9.9928570588657339E-2"/>
    <n v="1.488061216069607"/>
    <n v="-1.4880612160696069E-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ensity"/>
    <s v="residents per km^2 in a street block"/>
    <x v="6"/>
    <s v="generalized linear mixed models"/>
    <m/>
    <n v="-0.02"/>
    <m/>
    <m/>
    <m/>
    <n v="-2"/>
    <s v="Derived (8b)"/>
  </r>
  <r>
    <n v="154"/>
    <s v="Lu et al. 2018"/>
    <n v="154.1"/>
    <x v="120"/>
    <s v="Tables 3 (diagnostics) and 4 (elasticities) pp 8 - 9"/>
    <m/>
    <x v="0"/>
    <x v="1"/>
    <n v="4.1333333333333335E-3"/>
    <n v="241.93548387096774"/>
    <n v="-2.4193548387096775"/>
    <n v="3.0556744688839292"/>
    <n v="-3.0556744688839291E-2"/>
    <n v="18.977606307100686"/>
    <n v="-0.18977606307100686"/>
    <n v="24.956259786697871"/>
    <n v="-0.24956259786697871"/>
    <n v="2.4352367085885702"/>
    <n v="-2.4352367085885701E-2"/>
    <n v="1.7953786955612989"/>
    <n v="-1.7953786955612991E-2"/>
    <n v="1.9747732259689361"/>
    <n v="-1.9747732259689361E-2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iversity"/>
    <s v="Entropy score of number of residents and jobs in different industries in a TPU"/>
    <x v="7"/>
    <s v="generalized linear mixed models"/>
    <m/>
    <n v="-1.5"/>
    <m/>
    <m/>
    <m/>
    <n v="-2.4193548387096775"/>
    <s v="Derived (8b)"/>
  </r>
  <r>
    <n v="154"/>
    <s v="Lu et al. 2018"/>
    <n v="154.1"/>
    <x v="121"/>
    <s v="Tables 3 (diagnostics) and 4 (elasticities) pp 8 - 9"/>
    <m/>
    <x v="0"/>
    <x v="1"/>
    <n v="4.6363636363636357E-2"/>
    <n v="21.568627450980394"/>
    <n v="1.9999999999999998"/>
    <n v="1.4141340172503623"/>
    <n v="0.13112879069048811"/>
    <n v="3.0698611399102704"/>
    <n v="0.28465985115531595"/>
    <n v="3.2834491583011656"/>
    <n v="0.30446528558792624"/>
    <n v="0.83150372785493054"/>
    <n v="7.7103072946548099E-2"/>
    <n v="1.4980513073935535"/>
    <n v="0.1389102121401295"/>
    <n v="1.1096932631148662"/>
    <n v="0.1028988298524694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iversity"/>
    <s v="ratio of job number to the resident numbers in a TPU"/>
    <x v="5"/>
    <s v="generalized linear mixed models"/>
    <m/>
    <n v="0.04"/>
    <m/>
    <m/>
    <m/>
    <n v="2"/>
    <s v="Derived (8b)"/>
  </r>
  <r>
    <n v="154"/>
    <s v="Lu et al. 2018"/>
    <n v="154.1"/>
    <x v="122"/>
    <s v="Tables 3 (diagnostics) and 4 (elasticities) pp 8 - 9"/>
    <m/>
    <x v="0"/>
    <x v="1"/>
    <n v="0.02"/>
    <n v="50"/>
    <n v="-4"/>
    <n v="3.473017842055603"/>
    <n v="-0.27784142736444822"/>
    <n v="5.9012306531784207"/>
    <n v="-0.47209845225427366"/>
    <n v="7.7512643296534591"/>
    <n v="-0.62010114637227676"/>
    <n v="3.022187681896674"/>
    <n v="-0.24177501455173392"/>
    <n v="2.2959494454122775"/>
    <n v="-0.1836759556329822"/>
    <n v="2.8725905388300976"/>
    <n v="-0.22980724310640782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PT-design"/>
    <s v="three or more way intersections within 800m buffer from centroid of street block"/>
    <x v="0"/>
    <s v="generalized linear mixed models"/>
    <m/>
    <n v="-0.04"/>
    <m/>
    <m/>
    <m/>
    <n v="-4"/>
    <s v="Derived (8b)"/>
  </r>
  <r>
    <n v="154"/>
    <s v="Lu et al. 2018"/>
    <n v="154.1"/>
    <x v="123"/>
    <s v="Tables 3 (diagnostics) and 4 (elasticities) pp 8 - 9"/>
    <m/>
    <x v="0"/>
    <x v="1"/>
    <n v="0.5177272727272727"/>
    <n v="1.9315188762071993"/>
    <n v="1"/>
    <n v="2.2523834961295983E-2"/>
    <n v="1.1661203645870965E-2"/>
    <n v="1.1981710267991101E-2"/>
    <n v="6.2032581796553927E-3"/>
    <n v="1.1981710267991101E-2"/>
    <n v="6.2032581796553927E-3"/>
    <n v="3.5778456034397776E-2"/>
    <n v="1.8523482465081394E-2"/>
    <n v="0.13716352735375081"/>
    <n v="7.1013298934510083E-2"/>
    <n v="3.6657061820013624E-2"/>
    <n v="1.8978360642270688E-2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ensity"/>
    <s v="number of supermarkets and conveinence stores within an 800m radius buffer from centroid of street block"/>
    <x v="1"/>
    <s v="generalized linear mixed models"/>
    <m/>
    <n v="0.01"/>
    <m/>
    <m/>
    <m/>
    <n v="1"/>
    <s v="Derived (8b)"/>
  </r>
  <r>
    <n v="155"/>
    <s v="Zhao et al. 2018"/>
    <n v="155.1"/>
    <x v="124"/>
    <s v="Table 3 p. 1183 - DR Model 1 (only) "/>
    <m/>
    <x v="0"/>
    <x v="1"/>
    <n v="6.5795083253183825E-2"/>
    <n v="15.198704075681977"/>
    <n v="2.34"/>
    <n v="0.17500117364648099"/>
    <n v="2.6943267287371724E-2"/>
    <n v="3.4390643899635809E-2"/>
    <n v="5.2948005517066991E-3"/>
    <n v="0.96582803629378822"/>
    <n v="0.1486993623715287"/>
    <n v="0.11877589059627316"/>
    <n v="1.8286794887991661E-2"/>
    <n v="0.75939238654145025"/>
    <n v="0.11691642758872908"/>
    <n v="0.11308301034770707"/>
    <n v="1.7410316228014401E-2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s v="2018 - 2019"/>
    <n v="109"/>
    <x v="1"/>
    <n v="0"/>
    <n v="0"/>
    <n v="0"/>
    <s v="Density"/>
    <s v="Weighted population"/>
    <x v="6"/>
    <s v="OLS"/>
    <m/>
    <n v="0.61"/>
    <m/>
    <m/>
    <m/>
    <n v="2.34"/>
    <s v="source"/>
  </r>
  <r>
    <n v="155"/>
    <s v="Zhao et al. 2018"/>
    <n v="155.1"/>
    <x v="125"/>
    <s v="Table 3 p. 1183 - DR Model 1 (only) "/>
    <m/>
    <x v="0"/>
    <x v="1"/>
    <n v="0.11723419349117675"/>
    <n v="8.5299345713097061"/>
    <n v="1.7999999999999998"/>
    <n v="9.6529080295619157E-2"/>
    <n v="2.0369715978423516E-2"/>
    <n v="1.6150190550092283E-2"/>
    <n v="3.4080382149640071E-3"/>
    <n v="0.40273648652457744"/>
    <n v="8.4986076936922214E-2"/>
    <n v="7.8100460163090343E-2"/>
    <n v="1.6480880025317415E-2"/>
    <n v="0.35916548950012611"/>
    <n v="7.5791657684539798E-2"/>
    <n v="7.4332665879694185E-2"/>
    <n v="1.5685794242019109E-2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s v="2018 - 2019"/>
    <n v="109"/>
    <x v="1"/>
    <n v="0"/>
    <n v="0"/>
    <n v="0"/>
    <s v="Density"/>
    <s v="Weighted job"/>
    <x v="8"/>
    <s v="OLS"/>
    <m/>
    <n v="2.74"/>
    <m/>
    <m/>
    <m/>
    <n v="1.8"/>
    <s v="source"/>
  </r>
  <r>
    <n v="155"/>
    <s v="Zhao et al. 2018"/>
    <n v="155.1"/>
    <x v="126"/>
    <s v="Table 3 p. 1183 - DR Model 1 (only) "/>
    <m/>
    <x v="0"/>
    <x v="1"/>
    <n v="6.8252265990194946E-2"/>
    <n v="14.651528201915802"/>
    <n v="2.2400000000000002"/>
    <n v="1.7521602883262132E-6"/>
    <n v="2.6787915852610614E-7"/>
    <e v="#N/A"/>
    <e v="#N/A"/>
    <n v="5.8406689170150254E-7"/>
    <n v="8.9295111020589252E-8"/>
    <n v="5.0678903174369773E-2"/>
    <n v="7.7480479541884636E-3"/>
    <n v="3.6868804791334218E-2"/>
    <n v="5.6366900158435268E-3"/>
    <n v="7.3008132001507031E-7"/>
    <n v="1.1161853796383635E-7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s v="2018 - 2019"/>
    <n v="109"/>
    <x v="1"/>
    <n v="0"/>
    <n v="0"/>
    <n v="0"/>
    <s v="PT-Access"/>
    <s v="number of transfer stations"/>
    <x v="3"/>
    <s v="OLS"/>
    <m/>
    <n v="17.82"/>
    <m/>
    <m/>
    <m/>
    <n v="2.2400000000000002"/>
    <s v="source"/>
  </r>
  <r>
    <n v="160"/>
    <s v="Moshiur et al. 2019"/>
    <n v="160.1"/>
    <x v="127"/>
    <s v="Table 4 (Boarding) p. 599"/>
    <m/>
    <x v="0"/>
    <x v="0"/>
    <n v="7.6819515443840788E-2"/>
    <n v="13.017525484537245"/>
    <n v="22.573"/>
    <n v="1.5567516843258836E-6"/>
    <n v="2.6994804667008006E-6"/>
    <e v="#N/A"/>
    <e v="#N/A"/>
    <n v="5.1892918899781383E-7"/>
    <n v="8.9984756297667896E-7"/>
    <n v="4.502696950851115E-2"/>
    <n v="7.8078877888346498E-2"/>
    <n v="3.2757033897178461E-2"/>
    <n v="5.6802233806980323E-2"/>
    <n v="6.4865944754063719E-7"/>
    <n v="1.1248059185078916E-6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PT-Access"/>
    <s v="number of bus stops"/>
    <x v="3"/>
    <s v="panel OLS"/>
    <m/>
    <n v="9.5869999999999997"/>
    <m/>
    <m/>
    <m/>
    <n v="22.573"/>
    <s v="source"/>
  </r>
  <r>
    <n v="160"/>
    <s v="Moshiur et al. 2019"/>
    <n v="160.1"/>
    <x v="128"/>
    <s v="Table 4 (Boarding) p. 599"/>
    <m/>
    <x v="0"/>
    <x v="1"/>
    <n v="3.2303598367695502E-2"/>
    <n v="30.956303648203718"/>
    <n v="13.917999999999999"/>
    <n v="0.36098776096512192"/>
    <n v="0.16230063234323211"/>
    <n v="0.19202994381761579"/>
    <n v="8.6336947344443749E-2"/>
    <n v="0.19202994381761579"/>
    <n v="8.6336947344443749E-2"/>
    <n v="0.57341854781123669"/>
    <n v="0.25780982894900278"/>
    <n v="2.1983092448773558"/>
    <n v="0.98836309457051141"/>
    <n v="0.58749989478725007"/>
    <n v="0.26414082341912348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Density"/>
    <s v="number of commercial centers"/>
    <x v="1"/>
    <s v="panel OLS"/>
    <m/>
    <n v="50.317"/>
    <m/>
    <m/>
    <m/>
    <n v="13.917999999999999"/>
    <s v="source"/>
  </r>
  <r>
    <n v="160"/>
    <s v="Moshiur et al. 2019"/>
    <n v="160.1"/>
    <x v="129"/>
    <s v="Table 4 (Boarding) p. 599"/>
    <m/>
    <x v="0"/>
    <x v="2"/>
    <n v="6.3428288987787754E-2"/>
    <n v="15.765835969381678"/>
    <n v="-10.034000000000001"/>
    <n v="8.8878499371755041E-4"/>
    <n v="-5.6565783408386308E-4"/>
    <n v="0.32311067271927157"/>
    <n v="-0.20564037938499008"/>
    <n v="0.45879723792224586"/>
    <n v="-0.29199666254629714"/>
    <n v="5.027802090975639E-4"/>
    <n v="-3.1998916060540573E-4"/>
    <n v="5.2381386612589766E-2"/>
    <n v="-3.3337580975183717E-2"/>
    <n v="5.8603506609611724E-4"/>
    <n v="-3.7297583614521519E-4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PT-Access"/>
    <s v="number of educational centers"/>
    <x v="4"/>
    <s v="panel OLS"/>
    <m/>
    <n v="-46.088000000000001"/>
    <m/>
    <m/>
    <m/>
    <n v="-10.034000000000001"/>
    <s v="source"/>
  </r>
  <r>
    <n v="160"/>
    <s v="Moshiur et al. 2019"/>
    <n v="160.1"/>
    <x v="130"/>
    <s v="Table 4 (Boarding) p. 599"/>
    <m/>
    <x v="0"/>
    <x v="1"/>
    <n v="5.3228986585428149E-2"/>
    <n v="18.786756317351301"/>
    <n v="5.9240000000000004"/>
    <n v="0.21907619126198641"/>
    <n v="6.908097039813961E-2"/>
    <n v="0.11653909979480208"/>
    <n v="3.6748101456278548E-2"/>
    <n v="0.11653909979480208"/>
    <n v="3.6748101456278548E-2"/>
    <n v="0.34799615122021388"/>
    <n v="0.10973311012314217"/>
    <n v="1.3341095423738638"/>
    <n v="0.42068278288803779"/>
    <n v="0.35654183668915024"/>
    <n v="0.11242780844481159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Density"/>
    <s v="number of financial centers"/>
    <x v="1"/>
    <s v="panel OLS"/>
    <m/>
    <n v="5.4420000000000002"/>
    <m/>
    <m/>
    <m/>
    <n v="5.9240000000000004"/>
    <s v="source"/>
  </r>
  <r>
    <n v="160"/>
    <s v="Moshiur et al. 2019"/>
    <n v="160.1"/>
    <x v="131"/>
    <s v="Table 4 (Boarding) p. 599"/>
    <m/>
    <x v="0"/>
    <x v="1"/>
    <n v="3.5907338487459362E-2"/>
    <n v="27.849460364467003"/>
    <n v="20.089000000000002"/>
    <n v="0.35174205803263991"/>
    <n v="0.25372650354235826"/>
    <n v="2.1845331912698462"/>
    <n v="1.5757966834938288"/>
    <n v="2.8727425868032674"/>
    <n v="2.0722313851338905"/>
    <n v="0.28032278320158749"/>
    <n v="0.20220874365385458"/>
    <n v="0.20666802166113715"/>
    <n v="0.14907843214254118"/>
    <n v="0.22731832389978776"/>
    <n v="0.16397437325749181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Diversity"/>
    <s v="normalised land use land use entropy"/>
    <x v="7"/>
    <s v="panel OLS"/>
    <m/>
    <n v="347.96899999999999"/>
    <m/>
    <m/>
    <m/>
    <n v="20.088999999999999"/>
    <s v="source"/>
  </r>
  <r>
    <n v="160"/>
    <s v="Moshiur et al. 2019"/>
    <n v="160.19999999999999"/>
    <x v="132"/>
    <s v="Table 4 (alighting) p. 599"/>
    <m/>
    <x v="0"/>
    <x v="0"/>
    <n v="7.8895368819793588E-2"/>
    <n v="12.675015212668807"/>
    <n v="23.146000000000001"/>
    <n v="1.515791254230051E-6"/>
    <n v="2.7680049121630594E-6"/>
    <e v="#N/A"/>
    <e v="#N/A"/>
    <n v="5.0527539759058871E-7"/>
    <n v="9.2268957128685654E-7"/>
    <n v="4.3842243610636697E-2"/>
    <n v="8.0060856226627758E-2"/>
    <n v="3.1895148080319229E-2"/>
    <n v="5.8244119244068866E-2"/>
    <n v="6.3159226192298046E-7"/>
    <n v="1.1533583391566768E-6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x v="1"/>
    <n v="0"/>
    <n v="0"/>
    <n v="0"/>
    <s v="PT-Access"/>
    <s v="number of bus stops"/>
    <x v="3"/>
    <s v="panel OLS"/>
    <m/>
    <n v="10.096"/>
    <m/>
    <m/>
    <m/>
    <n v="23.146000000000001"/>
    <s v="source"/>
  </r>
  <r>
    <n v="160"/>
    <s v="Moshiur et al. 2019"/>
    <n v="160.19999999999999"/>
    <x v="133"/>
    <s v="Table 4 (alighting) p. 599"/>
    <m/>
    <x v="0"/>
    <x v="1"/>
    <n v="3.6965224234214548E-2"/>
    <n v="27.052453237235135"/>
    <n v="16.568000000000001"/>
    <n v="0.31546416631980018"/>
    <n v="0.19320282200479019"/>
    <n v="0.16781335182362386"/>
    <n v="0.10277558152053055"/>
    <n v="0.16781335182362386"/>
    <n v="0.10277558152053055"/>
    <n v="0.50110564317735939"/>
    <n v="0.30689705748146856"/>
    <n v="1.9210839486476337"/>
    <n v="1.1765483367469631"/>
    <n v="0.51341121379441168"/>
    <n v="0.31443347912114089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x v="1"/>
    <n v="0"/>
    <n v="0"/>
    <n v="0"/>
    <s v="Density"/>
    <s v="number of commercial centers"/>
    <x v="1"/>
    <s v="panel OLS"/>
    <m/>
    <n v="68.540999999999997"/>
    <m/>
    <m/>
    <m/>
    <n v="16.568000000000001"/>
    <s v="source"/>
  </r>
  <r>
    <n v="160"/>
    <s v="Moshiur et al. 2019"/>
    <n v="160.19999999999999"/>
    <x v="134"/>
    <s v="Table 4 (alighting) p. 599"/>
    <m/>
    <x v="0"/>
    <x v="2"/>
    <n v="3.5497378021226746E-2"/>
    <n v="28.171094760915"/>
    <n v="-14.896000000000003"/>
    <n v="1.5881204351435559E-3"/>
    <n v="-8.3974876385421813E-4"/>
    <n v="0.57734847661202582"/>
    <n v="-0.30528394372322232"/>
    <n v="0.81979924760441059"/>
    <n v="-0.43348438163141739"/>
    <n v="8.9838997068771508E-4"/>
    <n v="-4.750407152061116E-4"/>
    <n v="9.3597384168983208E-2"/>
    <n v="-4.9491389894990696E-2"/>
    <n v="1.0471534406595936E-3"/>
    <n v="-5.5370221798077784E-4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s v="2018 - 2019"/>
    <n v="2124"/>
    <x v="1"/>
    <n v="0"/>
    <n v="0"/>
    <n v="0"/>
    <s v="PT-Access"/>
    <s v="number of educational centers"/>
    <x v="4"/>
    <s v="panel OLS"/>
    <m/>
    <n v="-38.290999999999997"/>
    <m/>
    <m/>
    <m/>
    <n v="-14.896000000000001"/>
    <s v="source"/>
  </r>
  <r>
    <n v="160"/>
    <s v="Moshiur et al. 2019"/>
    <n v="160.19999999999999"/>
    <x v="135"/>
    <s v="Table 4 (alighting) p. 599"/>
    <m/>
    <x v="0"/>
    <x v="0"/>
    <n v="3.7352885434314108E-2"/>
    <n v="26.771693494965003"/>
    <n v="29.857999999999997"/>
    <n v="0.33812973191224888"/>
    <n v="0.3771101569400036"/>
    <n v="2.0999923251968324"/>
    <n v="2.3420845923519709"/>
    <n v="2.7615681961994771"/>
    <n v="3.0799285528063964"/>
    <n v="0.26947436443341849"/>
    <n v="0.30054003026615506"/>
    <n v="0.19867002299915634"/>
    <n v="0.22157319064721961"/>
    <n v="0.21852116391450829"/>
    <n v="0.24371281978805268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x v="1"/>
    <n v="0"/>
    <n v="0"/>
    <n v="0"/>
    <s v="Diversity"/>
    <s v="normalised land use land use entropy"/>
    <x v="7"/>
    <s v="panel OLS"/>
    <m/>
    <n v="538.00199999999995"/>
    <m/>
    <m/>
    <m/>
    <n v="29.858000000000001"/>
    <s v="source"/>
  </r>
  <r>
    <n v="161"/>
    <s v="Kathuria et al. 2018"/>
    <n v="161.1"/>
    <x v="136"/>
    <s v="Table 3 p. 48"/>
    <m/>
    <x v="0"/>
    <x v="1"/>
    <n v="5.1340000000000004E-2"/>
    <n v="19.477989871445267"/>
    <n v="8.2913907284768218"/>
    <n v="1.3529481270181547"/>
    <n v="0.57592295870908816"/>
    <n v="2.2988822178334325"/>
    <n v="0.9785881824873357"/>
    <n v="3.0195809620777014"/>
    <n v="1.285375223937236"/>
    <n v="1.1773228211518014"/>
    <n v="0.50116277850789892"/>
    <n v="0.89440960086181442"/>
    <n v="0.38073227889485722"/>
    <n v="1.1190457884028429"/>
    <n v="0.47635541120732222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x v="0"/>
    <n v="0"/>
    <n v="0"/>
    <n v="0"/>
    <s v="PT-design"/>
    <s v="Walkway availability and quality index (WAQI): sum of segment length times score on Likert scale, divided by buffer area"/>
    <x v="0"/>
    <s v="Negative binomial regression"/>
    <m/>
    <n v="1.252"/>
    <m/>
    <m/>
    <m/>
    <n v="8.2913907284768218"/>
    <s v="Derived (8b)"/>
  </r>
  <r>
    <n v="161"/>
    <s v="Kathuria et al. 2018"/>
    <n v="161.1"/>
    <x v="137"/>
    <s v="Table 3 p. 48"/>
    <m/>
    <x v="0"/>
    <x v="1"/>
    <n v="0.38527999999999996"/>
    <n v="2.5955149501661134"/>
    <n v="2.015625"/>
    <n v="0.18028539462497942"/>
    <n v="0.14000603175786649"/>
    <n v="0.3063346476940626"/>
    <n v="0.23789336070625511"/>
    <n v="0.40237044900609742"/>
    <n v="0.31247284328915509"/>
    <n v="0.15688266621141375"/>
    <n v="0.12183194092645969"/>
    <n v="0.11918342220786327"/>
    <n v="9.2555462018182447E-2"/>
    <n v="0.149117033784785"/>
    <n v="0.11580130609658833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x v="0"/>
    <n v="0"/>
    <n v="0"/>
    <n v="0"/>
    <s v="PT-design"/>
    <s v="Connectivity Index: degree of connecitivity within the buffer area and road network accessibility (4-way intersections *3 + 3-way intersections *2 + cul-de-sacs)/buffer area"/>
    <x v="0"/>
    <s v="Negative binomial regression"/>
    <m/>
    <n v="0.25800000000000001"/>
    <m/>
    <m/>
    <m/>
    <n v="2.015625"/>
    <s v="Derived (8b)"/>
  </r>
  <r>
    <n v="164"/>
    <s v="Schneider et al. 2017b"/>
    <n v="164.1"/>
    <x v="138"/>
    <s v="Table 3 (Extended Model) p. 932"/>
    <m/>
    <x v="0"/>
    <x v="1"/>
    <n v="5.2309048959330931E-2"/>
    <n v="19.117151236633585"/>
    <n v="2.4584008690452559"/>
    <n v="0.21633941167044116"/>
    <n v="2.7820515257534116E-2"/>
    <n v="3.6195545542052052E-2"/>
    <n v="4.654624505226088E-3"/>
    <n v="0.90260649211739996"/>
    <n v="0.11607213633248699"/>
    <n v="0.17503748664267035"/>
    <n v="2.2509227653817188E-2"/>
    <n v="0.80495587912806077"/>
    <n v="0.10351459839891843"/>
    <n v="0.1665931671063309"/>
    <n v="2.1423316775691585E-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x v="1"/>
    <n v="0"/>
    <n v="1"/>
    <n v="1"/>
    <s v="Density"/>
    <s v="jobs within 1  mile"/>
    <x v="8"/>
    <s v="fractional multinomial logit model"/>
    <s v="auto, walk, bike"/>
    <n v="8.9800000000000001E-3"/>
    <m/>
    <m/>
    <m/>
    <m/>
    <m/>
  </r>
  <r>
    <n v="164"/>
    <s v="Schneider et al. 2017b"/>
    <n v="164.1"/>
    <x v="139"/>
    <s v="Table 3 (Extended Model) p. 932"/>
    <m/>
    <x v="0"/>
    <x v="1"/>
    <n v="0.15859818286856109"/>
    <n v="6.3052424807966068"/>
    <n v="0.88423813489542491"/>
    <n v="4.4086802177549685E-2"/>
    <n v="6.1826697148774741E-3"/>
    <n v="0.44938085745845069"/>
    <n v="6.3020524978535747E-2"/>
    <n v="8.2981114286847069E-2"/>
    <n v="1.1637152092408589E-2"/>
    <n v="2.0299828043130783E-2"/>
    <n v="2.846818681791285E-3"/>
    <n v="5.0429246926907291E-2"/>
    <n v="7.0721250423973611E-3"/>
    <n v="2.5077547972667927E-2"/>
    <n v="3.5168392515652937E-3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x v="1"/>
    <n v="0"/>
    <n v="1"/>
    <n v="1"/>
    <s v="PT-design"/>
    <s v="pre-1940 housing (%)"/>
    <x v="9"/>
    <s v="fractional multinomial logit model"/>
    <s v="auto, walk, bike"/>
    <n v="0.86099999999999999"/>
    <m/>
    <m/>
    <m/>
    <m/>
    <m/>
  </r>
  <r>
    <n v="164"/>
    <s v="Schneider et al. 2017b"/>
    <n v="164.1"/>
    <x v="140"/>
    <s v="Table 3 (Extended Model) p. 932"/>
    <m/>
    <x v="0"/>
    <x v="1"/>
    <n v="0.29650042763858736"/>
    <n v="3.3726764172459403"/>
    <n v="1.6972967756393633"/>
    <n v="0.23426730745150637"/>
    <n v="0.1178948397011791"/>
    <n v="0.39805882913407431"/>
    <n v="0.20032279519887813"/>
    <n v="0.5228501281692377"/>
    <n v="0.26312391907698457"/>
    <n v="0.20385722246448176"/>
    <n v="0.10259098815720454"/>
    <n v="0.15486989099461768"/>
    <n v="7.7938151814584869E-2"/>
    <n v="0.19376636733432159"/>
    <n v="9.7512773185769328E-2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x v="1"/>
    <n v="0"/>
    <n v="1"/>
    <n v="1"/>
    <s v="PT-design"/>
    <s v="Proportion of roadways with sidewalks"/>
    <x v="0"/>
    <s v="fractional multinomial logit model"/>
    <s v="auto, walk, bike"/>
    <n v="0.77600000000000002"/>
    <m/>
    <m/>
    <m/>
    <m/>
    <m/>
  </r>
  <r>
    <n v="164"/>
    <s v="Schneider et al. 2017b"/>
    <n v="164.1"/>
    <x v="141"/>
    <s v="Table 3 (Extended Model) p. 932"/>
    <m/>
    <x v="0"/>
    <x v="1"/>
    <n v="0.29650042763858736"/>
    <n v="3.3726764172459403"/>
    <n v="1.3370798904880646E-2"/>
    <n v="0.23426730745150637"/>
    <n v="9.2874046318376007E-4"/>
    <n v="0.39805882913407431"/>
    <n v="1.5780833670993224E-3"/>
    <n v="0.5228501281692377"/>
    <n v="2.072811932207418E-3"/>
    <n v="0.20385722246448176"/>
    <n v="8.0818127494895655E-4"/>
    <n v="0.15486989099461768"/>
    <n v="6.139735666075961E-4"/>
    <n v="0.19376636733432159"/>
    <n v="7.6817660861519955E-4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s v="2018 - 2019"/>
    <n v="120"/>
    <x v="1"/>
    <n v="0"/>
    <n v="1"/>
    <n v="1"/>
    <s v="PT-design"/>
    <s v="bicycle facility density"/>
    <x v="0"/>
    <s v="fractional multinomial logit model"/>
    <s v="auto, walk, bike"/>
    <n v="1.66E-3"/>
    <m/>
    <m/>
    <m/>
    <m/>
    <m/>
  </r>
  <r>
    <n v="167"/>
    <s v="Alam et al. 2018"/>
    <n v="167.1"/>
    <x v="142"/>
    <s v="Table 2 p. 824"/>
    <m/>
    <x v="0"/>
    <x v="1"/>
    <n v="0.14891809411301529"/>
    <n v="6.7151007132893534"/>
    <n v="-1.3430201426578707E-2"/>
    <n v="8.0305157522053877E-7"/>
    <n v="-1.6061031504410776E-9"/>
    <e v="#N/A"/>
    <e v="#N/A"/>
    <n v="2.6769002844089767E-7"/>
    <n v="-5.3538005688179536E-10"/>
    <n v="2.3227197474897796E-2"/>
    <n v="-4.6454394949795591E-5"/>
    <n v="1.6897741583027606E-2"/>
    <n v="-3.3795483166055211E-5"/>
    <n v="3.3461148388271075E-7"/>
    <n v="-6.692229677654215E-10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x v="1"/>
    <n v="0"/>
    <n v="1"/>
    <n v="1"/>
    <s v="PT-Access"/>
    <s v="Metropolitan Sprawl Indicator"/>
    <x v="3"/>
    <s v="OLS"/>
    <m/>
    <n v="-2E-3"/>
    <m/>
    <m/>
    <m/>
    <m/>
    <m/>
  </r>
  <r>
    <n v="167"/>
    <s v="Alam et al. 2018"/>
    <n v="167.1"/>
    <x v="143"/>
    <s v="Table 2 p. 824"/>
    <m/>
    <x v="0"/>
    <x v="1"/>
    <n v="7.6972072183778939E-2"/>
    <n v="12.99172507156095"/>
    <n v="-5.5864417807712083"/>
    <n v="0.14958953894321161"/>
    <n v="-6.4323501745580991E-2"/>
    <n v="2.9396834648086612E-2"/>
    <n v="-1.2640638898677243E-2"/>
    <n v="0.82558172403731467"/>
    <n v="-0.35500014133604529"/>
    <n v="0.10152863744650166"/>
    <n v="-4.3657314101995713E-2"/>
    <n v="0.64912225794095391"/>
    <n v="-0.27912257091461018"/>
    <n v="9.6662411044144941E-2"/>
    <n v="-4.1564836748982321E-2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x v="1"/>
    <n v="0"/>
    <n v="1"/>
    <n v="1"/>
    <s v="Density"/>
    <s v="Populaiton density"/>
    <x v="6"/>
    <s v="OLS"/>
    <m/>
    <n v="-0.43"/>
    <m/>
    <m/>
    <m/>
    <m/>
    <m/>
  </r>
  <r>
    <n v="169"/>
    <s v="Ingvardson and Nielsen 2018"/>
    <n v="169.1"/>
    <x v="144"/>
    <s v="Table 4 (Model I-A) p. 58"/>
    <m/>
    <x v="0"/>
    <x v="1"/>
    <n v="7.2774455336555952E-2"/>
    <n v="13.741085321427086"/>
    <n v="5.24"/>
    <n v="0.15550111401819677"/>
    <n v="5.9298506514966251E-2"/>
    <n v="2.601674660583583E-2"/>
    <n v="9.9211779146730003E-3"/>
    <n v="0.64877829684645283"/>
    <n v="0.24740391286081809"/>
    <n v="0.12581398811116112"/>
    <n v="4.7977672962590708E-2"/>
    <n v="0.5785886860531424"/>
    <n v="0.22063793681499366"/>
    <n v="0.11974435389663017"/>
    <n v="4.5663089904544527E-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x v="1"/>
    <n v="0"/>
    <n v="1"/>
    <n v="1"/>
    <s v="Density"/>
    <s v="jobs per km^%2"/>
    <x v="8"/>
    <s v="OLS"/>
    <m/>
    <n v="0.19"/>
    <m/>
    <m/>
    <m/>
    <n v="5.24"/>
    <s v="source"/>
  </r>
  <r>
    <n v="169"/>
    <s v="Ingvardson and Nielsen 2018"/>
    <n v="169.4"/>
    <x v="145"/>
    <s v="Table 7 (Model II-A) p. 59"/>
    <m/>
    <x v="0"/>
    <x v="1"/>
    <n v="0.18692518582980089"/>
    <n v="5.3497338818243572"/>
    <n v="-2.2599999999999998"/>
    <n v="6.159799568132579E-2"/>
    <n v="-2.6022129944213712E-2"/>
    <n v="1.2105031585028901E-2"/>
    <n v="-5.1137817294261275E-3"/>
    <n v="0.33995812695924998"/>
    <n v="-0.14361562348703197"/>
    <n v="4.1807472736009162E-2"/>
    <n v="-1.7661605319171433E-2"/>
    <n v="0.26729562992020856"/>
    <n v="-0.11291928476518277"/>
    <n v="3.9803657529181663E-2"/>
    <n v="-1.6815091741586557E-2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s v="2018 - 2019"/>
    <n v="48"/>
    <x v="1"/>
    <n v="0"/>
    <n v="1"/>
    <n v="1"/>
    <s v="Density"/>
    <s v="persons per km^2"/>
    <x v="6"/>
    <s v="OLS"/>
    <m/>
    <n v="-0.06"/>
    <m/>
    <m/>
    <m/>
    <n v="-2.2599999999999998"/>
    <s v="source"/>
  </r>
  <r>
    <n v="169"/>
    <s v="Ingvardson and Nielsen 2018"/>
    <n v="169.4"/>
    <x v="146"/>
    <s v="Table 7 (Model II-A) p. 59"/>
    <m/>
    <x v="0"/>
    <x v="1"/>
    <n v="0.10881557747850282"/>
    <n v="9.1898607090290554"/>
    <n v="3.32"/>
    <n v="0.1039971402912198"/>
    <n v="3.7570809471314491E-2"/>
    <n v="1.7399664714759584E-2"/>
    <n v="6.2859371520447242E-3"/>
    <n v="0.4338945606984122"/>
    <n v="0.15675209746143431"/>
    <n v="8.4142773219381281E-2"/>
    <n v="3.0398067602252121E-2"/>
    <n v="0.38695265390407352"/>
    <n v="0.13979350195148449"/>
    <n v="8.0083480108136457E-2"/>
    <n v="2.8931576046390801E-2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x v="1"/>
    <n v="0"/>
    <n v="1"/>
    <n v="1"/>
    <s v="Density"/>
    <s v="jobs per km^%2"/>
    <x v="8"/>
    <s v="OLS"/>
    <m/>
    <n v="0.18"/>
    <m/>
    <m/>
    <m/>
    <n v="3.32"/>
    <s v="source"/>
  </r>
  <r>
    <n v="169"/>
    <s v="Ingvardson and Nielsen 2018"/>
    <n v="169.5"/>
    <x v="147"/>
    <s v="Table 5 (Model II-B) p. 59 (country dummies)"/>
    <m/>
    <x v="0"/>
    <x v="1"/>
    <n v="6.7544712088686037E-2"/>
    <n v="14.80500795809156"/>
    <n v="2.08"/>
    <n v="0.16754100398034721"/>
    <n v="2.3538338463956067E-2"/>
    <n v="2.8031129385567937E-2"/>
    <n v="3.9381774928472979E-3"/>
    <n v="0.69901085854339728"/>
    <n v="9.8206133349332356E-2"/>
    <n v="0.13555531107287588"/>
    <n v="1.9044572473700127E-2"/>
    <n v="0.62338671954253499"/>
    <n v="8.7581471102134878E-2"/>
    <n v="0.12901572699004427"/>
    <n v="1.8125806679666529E-2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x v="1"/>
    <n v="0"/>
    <n v="1"/>
    <n v="1"/>
    <s v="Density"/>
    <s v="jobs per km^%2"/>
    <x v="8"/>
    <s v="OLS"/>
    <m/>
    <n v="7.0000000000000007E-2"/>
    <m/>
    <m/>
    <m/>
    <n v="2.08"/>
    <s v="source"/>
  </r>
  <r>
    <n v="17"/>
    <s v="Ryan and Frank 2009"/>
    <n v="17.100000000000001"/>
    <x v="148"/>
    <s v="Table 5 p. 51"/>
    <m/>
    <x v="0"/>
    <x v="1"/>
    <n v="1.4364089775561098E-3"/>
    <n v="696.18055555555554"/>
    <n v="-4.01"/>
    <n v="4.8677548129373021"/>
    <n v="-2.8038267722518856E-2"/>
    <n v="49.61747560926959"/>
    <n v="-0.28579665950939281"/>
    <n v="9.1621913702417324"/>
    <n v="-5.2774222292592377E-2"/>
    <n v="2.2413643262397658"/>
    <n v="-1.291025851914105E-2"/>
    <n v="5.5680429814948322"/>
    <n v="-3.2071927573410229E-2"/>
    <n v="2.7688865785503207"/>
    <n v="-1.5948786692449847E-2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s v="Pre-2010"/>
    <n v="3582"/>
    <x v="0"/>
    <n v="0"/>
    <n v="1"/>
    <n v="1"/>
    <s v="PT-design"/>
    <s v="Walkability Index"/>
    <x v="9"/>
    <s v="OLS"/>
    <m/>
    <n v="7.1999999999999995E-2"/>
    <m/>
    <m/>
    <s v=""/>
    <n v="4.01"/>
    <m/>
  </r>
  <r>
    <n v="172"/>
    <s v="Sun et al. 2017"/>
    <n v="172.2"/>
    <x v="149"/>
    <s v="Table 2 Model 2 P. "/>
    <m/>
    <x v="0"/>
    <x v="1"/>
    <n v="8.9943000000000009E-2"/>
    <n v="11.118152607762694"/>
    <n v="2.9523809523809521"/>
    <n v="0.4621762042828777"/>
    <n v="0.12272904234250104"/>
    <n v="0.38844455219525437"/>
    <n v="0.10314989705724102"/>
    <n v="0.39766913236241108"/>
    <n v="0.10559944742230881"/>
    <n v="0.51821722439017803"/>
    <n v="0.13761051106791422"/>
    <n v="0.43703109799841716"/>
    <n v="0.11605185994908769"/>
    <n v="0.51038096198910821"/>
    <n v="0.13552962293235973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Density"/>
    <s v="natural log of Floor area ratio: total floor area divided by the area of a network buffer"/>
    <x v="2"/>
    <s v="Spatial Error Model"/>
    <m/>
    <n v="6.2E-2"/>
    <m/>
    <m/>
    <m/>
    <n v="2.9523809523809521"/>
    <s v="Derived (8b)"/>
  </r>
  <r>
    <n v="172"/>
    <s v="Sun et al. 2017"/>
    <n v="172.2"/>
    <x v="150"/>
    <s v="Table 2 Model 2 P. "/>
    <m/>
    <x v="0"/>
    <x v="1"/>
    <n v="0.11951100000000001"/>
    <n v="8.3674306130816412"/>
    <n v="2.9410430839002268"/>
    <n v="0.10568166225747902"/>
    <n v="3.7145730421894528E-2"/>
    <n v="0.65634772310512146"/>
    <n v="0.23069769215104982"/>
    <n v="0.86312172479256744"/>
    <n v="0.30337606568216513"/>
    <n v="8.4223586633582592E-2"/>
    <n v="2.9603495795078046E-2"/>
    <n v="6.2093854191832012E-2"/>
    <n v="2.1825182528324459E-2"/>
    <n v="6.8298282172114713E-2"/>
    <n v="2.4005958305830084E-2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Diversity"/>
    <s v="Land use mix (entropy)"/>
    <x v="7"/>
    <s v="Spatial Error Model"/>
    <m/>
    <n v="1.2969999999999999"/>
    <m/>
    <m/>
    <m/>
    <n v="2.9410430839002264"/>
    <s v="Derived (8b)"/>
  </r>
  <r>
    <n v="172"/>
    <s v="Sun et al. 2017"/>
    <n v="172.2"/>
    <x v="151"/>
    <s v="Table 2 Model 2 P. "/>
    <m/>
    <x v="0"/>
    <x v="1"/>
    <n v="7.6229999999999992E-2"/>
    <n v="13.118194936376756"/>
    <n v="0.81341991341991349"/>
    <n v="0.91119450139199887"/>
    <n v="5.6500437447813669E-2"/>
    <n v="1.5482698814583293"/>
    <n v="9.6003570539586622E-2"/>
    <n v="2.0336519295955555"/>
    <n v="0.12610065519843158"/>
    <n v="0.79291294290874315"/>
    <n v="4.9166152850942432E-2"/>
    <n v="0.60237424777968718"/>
    <n v="3.7351419982075057E-2"/>
    <n v="0.75366405321529539"/>
    <n v="4.6732446947720815E-2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PT-design"/>
    <s v="Intersection density"/>
    <x v="0"/>
    <s v="Spatial Error Model"/>
    <m/>
    <n v="5.6369999999999996"/>
    <m/>
    <m/>
    <m/>
    <n v="0.81341991341991338"/>
    <s v="Derived (8b)"/>
  </r>
  <r>
    <n v="172"/>
    <s v="Sun et al. 2017"/>
    <n v="172.2"/>
    <x v="152"/>
    <s v="Table 2 Model 2 P. "/>
    <m/>
    <x v="0"/>
    <x v="1"/>
    <n v="0.102672"/>
    <n v="9.7397537790244666"/>
    <n v="3.2258064516129031E-2"/>
    <n v="0.11214563648779702"/>
    <n v="3.7142634804758371E-4"/>
    <n v="2.2038484479771862E-2"/>
    <n v="7.2991460597004405E-5"/>
    <n v="0.61892956264813037"/>
    <n v="2.0498947114906078E-3"/>
    <n v="7.6114905819043621E-2"/>
    <n v="2.5209256807267244E-4"/>
    <n v="0.48663983651169429"/>
    <n v="1.6117511385267313E-3"/>
    <n v="7.2466749263168484E-2"/>
    <n v="2.4000987355961401E-4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Density"/>
    <s v="natural log of Population (total)"/>
    <x v="6"/>
    <s v="Spatial Error Model"/>
    <m/>
    <n v="2E-3"/>
    <m/>
    <m/>
    <m/>
    <n v="3.2258064516129031E-2"/>
    <s v="Derived (8b)"/>
  </r>
  <r>
    <n v="172"/>
    <s v="Sun et al. 2017"/>
    <n v="172.2"/>
    <x v="153"/>
    <s v="Table 2 Model 2 P. "/>
    <m/>
    <x v="0"/>
    <x v="1"/>
    <n v="-6.2118000000000007E-2"/>
    <n v="-16.098393380340639"/>
    <n v="0.93650793650793629"/>
    <n v="-0.18772664357949329"/>
    <n v="1.0920809763593442E-2"/>
    <n v="-9.9862490415908292E-2"/>
    <n v="5.8094005174550486E-3"/>
    <n v="-9.9862490415908292E-2"/>
    <n v="5.8094005174550486E-3"/>
    <n v="-0.29819830749672216"/>
    <n v="1.7347388340314313E-2"/>
    <n v="-1.1432000214834681"/>
    <n v="6.6504518049779277E-2"/>
    <n v="-0.30552111533324783"/>
    <n v="1.7773385363396357E-2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Density"/>
    <s v="natural log of 'firm' (business) count"/>
    <x v="1"/>
    <s v="Spatial Error Model"/>
    <m/>
    <n v="5.8999999999999997E-2"/>
    <m/>
    <m/>
    <m/>
    <n v="0.9365079365079364"/>
    <s v="Derived (8b)"/>
  </r>
  <r>
    <n v="174"/>
    <s v="Park et al. 2019"/>
    <n v="174.1"/>
    <x v="154"/>
    <s v="Table 3 p. 6"/>
    <m/>
    <x v="0"/>
    <x v="1"/>
    <n v="4.6885330104119514E-2"/>
    <n v="21.328633024002883"/>
    <n v="1"/>
    <n v="0.88662091638259422"/>
    <n v="4.1569514341814877E-2"/>
    <n v="0.74517697285078932"/>
    <n v="3.4937868358097764E-2"/>
    <n v="0.76287304989945404"/>
    <n v="3.5767554772072344E-2"/>
    <n v="0.99412783721086473"/>
    <n v="4.6610011813325782E-2"/>
    <n v="0.83838351910884601"/>
    <n v="3.9307888047271637E-2"/>
    <n v="0.97909505515357276"/>
    <n v="4.5905194864186358E-2"/>
    <s v="7a, 8a, 8b"/>
    <n v="4.6885330104119514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x v="1"/>
    <n v="0"/>
    <n v="0"/>
    <n v="0"/>
    <s v="Density"/>
    <s v="Activity density (population + employment)"/>
    <x v="2"/>
    <s v="multinomial logistic (multilevel)"/>
    <s v="automobile"/>
    <n v="1E-3"/>
    <m/>
    <m/>
    <m/>
    <n v="1"/>
    <s v="Derived (8b)"/>
  </r>
  <r>
    <n v="174"/>
    <s v="Park et al. 2019"/>
    <n v="174.1"/>
    <x v="155"/>
    <s v="Table 3 p. 6"/>
    <m/>
    <x v="0"/>
    <x v="1"/>
    <n v="0.54438577781801722"/>
    <n v="1.8369326326050532"/>
    <n v="0.5"/>
    <n v="0.12759399615383041"/>
    <n v="3.4730178420556035E-2"/>
    <n v="0.21680326318705351"/>
    <n v="5.9012306531784214E-2"/>
    <n v="0.28477100782175946"/>
    <n v="7.7512643296534595E-2"/>
    <n v="0.11103110349466042"/>
    <n v="3.022187681896674E-2"/>
    <n v="8.4350089181785742E-2"/>
    <n v="2.2959494454122775E-2"/>
    <n v="0.1055351060177908"/>
    <n v="2.8725905388300978E-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s v="2018 - 2019"/>
    <n v="2209"/>
    <x v="1"/>
    <n v="0"/>
    <n v="0"/>
    <n v="0"/>
    <s v="PT-design"/>
    <s v="intersection density (intersectoins per square ile)"/>
    <x v="0"/>
    <s v="multinomial logistic (multilevel)"/>
    <s v="automobile"/>
    <n v="1E-3"/>
    <m/>
    <m/>
    <m/>
    <n v="0.5"/>
    <s v="Derived (8b)"/>
  </r>
  <r>
    <n v="174"/>
    <s v="Park et al. 2019"/>
    <n v="174.1"/>
    <x v="156"/>
    <s v="Table 3 p. 6"/>
    <m/>
    <x v="0"/>
    <x v="1"/>
    <n v="0.31248887532820285"/>
    <n v="3.2001139206946601"/>
    <n v="1.4642262895174709"/>
    <n v="4.0417826473945123E-2"/>
    <n v="1.8493355410128361E-2"/>
    <n v="0.25101940878257151"/>
    <n v="0.11485504161014015"/>
    <n v="0.33009988065445472"/>
    <n v="0.15103866155987086"/>
    <n v="3.2211210884209168E-2"/>
    <n v="1.4738382120975306E-2"/>
    <n v="2.3747720940548573E-2"/>
    <n v="1.0865874834145807E-2"/>
    <n v="2.6120597067971613E-2"/>
    <n v="1.1951594809635624E-2"/>
    <s v="7a, 8a, 8b"/>
    <n v="0.45755442643730199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x v="1"/>
    <n v="0"/>
    <n v="0"/>
    <n v="0"/>
    <s v="Diversity"/>
    <s v="Land use entropy index (3 land uses: residential, commercial and public land)"/>
    <x v="7"/>
    <s v="multinomial logistic (multilevel)"/>
    <s v="automobile"/>
    <n v="0.88"/>
    <m/>
    <m/>
    <m/>
    <n v="1.4642262895174709"/>
    <s v="Derived (8b)"/>
  </r>
  <r>
    <n v="176"/>
    <s v="Lee et al. 2017"/>
    <n v="176.1"/>
    <x v="157"/>
    <s v="Table 5 p. 20 (TMS)"/>
    <m/>
    <x v="0"/>
    <x v="1"/>
    <n v="7.6972072183778939E-2"/>
    <n v="12.99172507156095"/>
    <n v="0.1841994884187812"/>
    <n v="0.14958953894321161"/>
    <n v="2.1209128421642537E-3"/>
    <n v="2.9396834648086612E-2"/>
    <n v="4.1679468072814292E-4"/>
    <n v="0.82558172403731467"/>
    <n v="1.1705276272236987E-2"/>
    <n v="0.10152863744650166"/>
    <n v="1.4394949842680544E-3"/>
    <n v="0.64912225794095391"/>
    <n v="9.2033957904253741E-3"/>
    <n v="9.6662411044144941E-2"/>
    <n v="1.3705005736792551E-3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x v="1"/>
    <n v="0"/>
    <n v="1"/>
    <n v="1"/>
    <s v="Density"/>
    <s v="Ratio of residential area"/>
    <x v="6"/>
    <s v="OLS"/>
    <m/>
    <n v="2.4E-2"/>
    <m/>
    <m/>
    <m/>
    <m/>
    <m/>
  </r>
  <r>
    <n v="176"/>
    <s v="Lee et al. 2017"/>
    <n v="176.1"/>
    <x v="158"/>
    <s v="Table 5 p. 20 (TMS)"/>
    <m/>
    <x v="0"/>
    <x v="1"/>
    <n v="6.021384603925508E-2"/>
    <n v="16.607475950765082"/>
    <n v="1.1841413972029388E-2"/>
    <n v="0.19366315910577617"/>
    <n v="1.380851397828965E-4"/>
    <n v="0.10302046103501371"/>
    <n v="7.3455348080676947E-5"/>
    <n v="0.10302046103501371"/>
    <n v="7.3455348080676947E-5"/>
    <n v="0.30762828956325794"/>
    <n v="2.1934422407265616E-4"/>
    <n v="1.1793516542393678"/>
    <n v="8.4089787020300726E-4"/>
    <n v="0.31518266795145705"/>
    <n v="2.2473062487559677E-4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x v="1"/>
    <n v="0"/>
    <n v="1"/>
    <n v="1"/>
    <s v="Density"/>
    <s v="Ratio of commercial area"/>
    <x v="1"/>
    <s v="OLS"/>
    <m/>
    <n v="1.0999999999999999E-2"/>
    <m/>
    <m/>
    <m/>
    <m/>
    <m/>
  </r>
  <r>
    <n v="176"/>
    <s v="Lee et al. 2017"/>
    <n v="176.1"/>
    <x v="159"/>
    <s v="Table 5 p. 20 (TMS)"/>
    <m/>
    <x v="0"/>
    <x v="1"/>
    <n v="0.11115828961552776"/>
    <n v="8.996180163069992"/>
    <n v="-3.6886045723646364E-3"/>
    <n v="0.11362284523932856"/>
    <n v="-4.6587522579343662E-5"/>
    <n v="0.70566732366363016"/>
    <n v="-2.8933699297388455E-4"/>
    <n v="0.92797883818171933"/>
    <n v="-3.8048893236111172E-4"/>
    <n v="9.0552356436761988E-2"/>
    <n v="-3.7128184400105361E-5"/>
    <n v="6.6759740852322405E-2"/>
    <n v="-2.7372760537703647E-5"/>
    <n v="7.3430384984363703E-2"/>
    <n v="-3.0107851209528093E-5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x v="1"/>
    <n v="0"/>
    <n v="1"/>
    <n v="1"/>
    <s v="Diversity"/>
    <s v="Diversity: 1 - Herschman-Herfindal Index"/>
    <x v="7"/>
    <s v="OLS"/>
    <m/>
    <n v="-3.6999999999999998E-2"/>
    <m/>
    <m/>
    <m/>
    <m/>
    <m/>
  </r>
  <r>
    <n v="176"/>
    <s v="Lee et al. 2017"/>
    <n v="176.1"/>
    <x v="160"/>
    <s v="Table 5 p. 20 (TMS)"/>
    <m/>
    <x v="2"/>
    <x v="0"/>
    <n v="7.6972072183778939E-2"/>
    <n v="12.99172507156095"/>
    <n v="613.72378869983368"/>
    <n v="0.14958953894321161"/>
    <n v="7.0665487519478898"/>
    <n v="2.9396834648086612E-2"/>
    <n v="1.3886944679501729"/>
    <n v="0.82558172403731467"/>
    <n v="39.00014361192482"/>
    <n v="0.10152863744650166"/>
    <n v="4.7961713853995693"/>
    <n v="0.64912225794095391"/>
    <n v="30.664270470514776"/>
    <n v="9.6662411044144941E-2"/>
    <n v="4.5662928367176043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x v="1"/>
    <n v="0"/>
    <n v="1"/>
    <n v="1"/>
    <s v="Density"/>
    <s v="Population density"/>
    <x v="6"/>
    <s v="OLS"/>
    <m/>
    <n v="0.27900000000000003"/>
    <m/>
    <m/>
    <m/>
    <m/>
    <m/>
  </r>
  <r>
    <n v="176"/>
    <s v="Lee et al. 2017"/>
    <n v="176.1"/>
    <x v="161"/>
    <s v="Table 5 p. 20 (TMS)"/>
    <m/>
    <x v="3"/>
    <x v="2"/>
    <n v="5.2309048959330931E-2"/>
    <n v="19.117151236633585"/>
    <n v="-218.97420571961297"/>
    <n v="0.21633941167044116"/>
    <n v="-2.4780235428385549"/>
    <n v="3.6195545542052052E-2"/>
    <n v="-0.41459581176879506"/>
    <n v="0.90260649211739996"/>
    <n v="-10.33875483027137"/>
    <n v="0.17503748664267035"/>
    <n v="-2.0049375628356203"/>
    <n v="0.80495587912806077"/>
    <n v="-9.2202322453582788"/>
    <n v="0.1665931671063309"/>
    <n v="-1.9082135195707852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x v="1"/>
    <n v="0"/>
    <n v="1"/>
    <n v="1"/>
    <s v="Density"/>
    <s v="job density"/>
    <x v="8"/>
    <s v="OLS"/>
    <m/>
    <n v="-0.16800000000000001"/>
    <m/>
    <m/>
    <m/>
    <m/>
    <m/>
  </r>
  <r>
    <n v="177"/>
    <s v="Tu et al. 2018"/>
    <n v="177.1"/>
    <x v="162"/>
    <s v="Table 4 Model 1 p. 51"/>
    <m/>
    <x v="0"/>
    <x v="1"/>
    <n v="1.7102396514161219E-2"/>
    <n v="58.471337579617838"/>
    <n v="-4.5900000000000007"/>
    <n v="0.66169141076407612"/>
    <n v="-5.1942775744979977E-2"/>
    <n v="0.11070697386188816"/>
    <n v="-8.6904974481582208E-3"/>
    <n v="2.7606942189700852"/>
    <n v="-0.21671449618915167"/>
    <n v="0.53536616642750845"/>
    <n v="-4.2026244064559411E-2"/>
    <n v="2.4620220012175351"/>
    <n v="-0.19326872709557652"/>
    <n v="0.50953853907195845"/>
    <n v="-3.9998775317148738E-2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ensity"/>
    <s v="Employment density(logarithm): number of employed peole in TAZ"/>
    <x v="8"/>
    <s v="OLS"/>
    <m/>
    <n v="-7.85E-2"/>
    <m/>
    <m/>
    <m/>
    <n v="-4.59"/>
    <s v="source"/>
  </r>
  <r>
    <n v="177"/>
    <s v="Tu et al. 2018"/>
    <n v="177.1"/>
    <x v="163"/>
    <s v="Table 4 Model 1 p. 51"/>
    <m/>
    <x v="0"/>
    <x v="1"/>
    <n v="2.8279183381088823E-2"/>
    <n v="35.361700036526919"/>
    <n v="-3.4900000000000007"/>
    <n v="0.44662255510884846"/>
    <n v="-4.4079122771806978E-2"/>
    <n v="2.7737990761243827"/>
    <n v="-0.27375829684869646"/>
    <n v="3.6476491934581774"/>
    <n v="-0.3600023661763791"/>
    <n v="0.35593832136246562"/>
    <n v="-3.5129101266959659E-2"/>
    <n v="0.26241559058889313"/>
    <n v="-2.5898936143036923E-2"/>
    <n v="0.28863619895509618"/>
    <n v="-2.8486762042343898E-2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iversity"/>
    <s v="land use mix (entropy)"/>
    <x v="7"/>
    <s v="OLS"/>
    <m/>
    <n v="-0.17330000000000001"/>
    <m/>
    <m/>
    <m/>
    <n v="-3.49"/>
    <s v="source"/>
  </r>
  <r>
    <n v="177"/>
    <s v="Tu et al. 2018"/>
    <n v="177.2"/>
    <x v="164"/>
    <s v="Table 4 Model 2 p. 51"/>
    <m/>
    <x v="0"/>
    <x v="1"/>
    <n v="4.5403508771929821E-2"/>
    <n v="22.024729520865534"/>
    <n v="5.7"/>
    <n v="0.24924304713423936"/>
    <n v="6.4504100598341135E-2"/>
    <n v="4.1700622156308702E-2"/>
    <n v="1.0792121014052691E-2"/>
    <n v="1.0398863097639892"/>
    <n v="0.26912257696692038"/>
    <n v="0.20165940267969534"/>
    <n v="5.218945341350515E-2"/>
    <n v="0.92738375580001053"/>
    <n v="0.24000691600104271"/>
    <n v="0.19193076416690052"/>
    <n v="4.9671681766393853E-2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ensity"/>
    <s v="Employment density(logarithm): number of employed peole in TAZ"/>
    <x v="8"/>
    <s v="OLS"/>
    <m/>
    <n v="0.25879999999999997"/>
    <m/>
    <m/>
    <m/>
    <n v="5.7"/>
    <s v="source"/>
  </r>
  <r>
    <n v="177"/>
    <s v="Tu et al. 2018"/>
    <n v="177.2"/>
    <x v="165"/>
    <s v="Table 4 Model 2 p. 51"/>
    <m/>
    <x v="0"/>
    <x v="1"/>
    <n v="5.8071742424242428E-2"/>
    <n v="17.220079134090927"/>
    <n v="1.9799999999999998"/>
    <n v="0.2174916854704371"/>
    <n v="2.5007639853346073E-2"/>
    <n v="1.3507563138534404"/>
    <n v="0.155312730017312"/>
    <n v="1.7762949094605232"/>
    <n v="0.20424203009433536"/>
    <n v="0.17333120450617165"/>
    <n v="1.9929977223088854E-2"/>
    <n v="0.12778846128133622"/>
    <n v="1.4693379244473666E-2"/>
    <n v="0.14055710505535229"/>
    <n v="1.6161544081329769E-2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iversity"/>
    <s v="land use mix (entropy)"/>
    <x v="7"/>
    <s v="OLS"/>
    <m/>
    <n v="0.2019"/>
    <m/>
    <m/>
    <m/>
    <n v="1.98"/>
    <s v="source"/>
  </r>
  <r>
    <n v="177"/>
    <s v="Tu et al. 2018"/>
    <n v="177.3"/>
    <x v="166"/>
    <s v="Table 4 Model 3. p. 51"/>
    <m/>
    <x v="0"/>
    <x v="1"/>
    <n v="4.0343716433941995E-2"/>
    <n v="24.787007454739086"/>
    <n v="9.31"/>
    <n v="0.28050238989338983"/>
    <n v="0.10535669764395722"/>
    <n v="4.6930593689082527E-2"/>
    <n v="1.7627130989619398E-2"/>
    <n v="1.1703058458802893"/>
    <n v="0.43956687571263664"/>
    <n v="0.22695094224900184"/>
    <n v="8.5242773908725089E-2"/>
    <n v="1.0436935466854005"/>
    <n v="0.39201129613503644"/>
    <n v="0.21600216600579508"/>
    <n v="8.1130413551776637E-2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ensity"/>
    <s v="Employment density(logarithm): number of employed peole in TAZ"/>
    <x v="8"/>
    <s v="OLS"/>
    <m/>
    <n v="0.37559999999999999"/>
    <m/>
    <m/>
    <m/>
    <n v="9.31"/>
    <s v="source"/>
  </r>
  <r>
    <n v="177"/>
    <s v="Tu et al. 2018"/>
    <n v="177.3"/>
    <x v="167"/>
    <s v="Table 4 Model 3. p. 51"/>
    <m/>
    <x v="0"/>
    <x v="1"/>
    <n v="4.1372950268817196E-2"/>
    <n v="24.170381698732765"/>
    <n v="7.44"/>
    <n v="0.30527484880798794"/>
    <n v="9.3968101267118603E-2"/>
    <n v="1.8959434177730612"/>
    <n v="0.58359934915596035"/>
    <n v="2.4932362759111868"/>
    <n v="0.76745490096053293"/>
    <n v="0.24329048319651908"/>
    <n v="7.4888399262515712E-2"/>
    <n v="0.17936595191069002"/>
    <n v="5.5211485645901066E-2"/>
    <n v="0.19728822691244241"/>
    <n v="6.0728226244996728E-2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iversity"/>
    <s v="land use mix (entropy)"/>
    <x v="7"/>
    <s v="OLS"/>
    <m/>
    <n v="0.54049999999999998"/>
    <m/>
    <m/>
    <m/>
    <n v="7.44"/>
    <s v="source"/>
  </r>
  <r>
    <n v="178"/>
    <s v="Park et al. 2018"/>
    <n v="178.1"/>
    <x v="168"/>
    <s v="Table 6 p. 281"/>
    <m/>
    <x v="0"/>
    <x v="1"/>
    <n v="5.031249131340744E-2"/>
    <n v="19.875779829123999"/>
    <n v="0"/>
    <n v="0.82622651466152486"/>
    <n v="0"/>
    <n v="0.69441737918446922"/>
    <n v="0"/>
    <n v="0.71090804367584326"/>
    <n v="0"/>
    <n v="0.92641033263453187"/>
    <n v="0"/>
    <n v="0.781274928375426"/>
    <n v="0"/>
    <n v="0.91240154613360192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s v="2018 - 2019"/>
    <n v="2431"/>
    <x v="1"/>
    <n v="0"/>
    <n v="1"/>
    <n v="1"/>
    <s v="Density"/>
    <s v="Activity density (populatoin + employment per square mile)"/>
    <x v="2"/>
    <s v="Negative binomial regression (multilevel)"/>
    <m/>
    <n v="0"/>
    <m/>
    <m/>
    <m/>
    <m/>
    <m/>
  </r>
  <r>
    <n v="178"/>
    <s v="Park et al. 2018"/>
    <n v="178.1"/>
    <x v="169"/>
    <s v="Table 6 p. 281"/>
    <m/>
    <x v="0"/>
    <x v="0"/>
    <n v="1.0698000000000001"/>
    <n v="0.93475415965601039"/>
    <n v="2"/>
    <n v="1.1178623112385247E-7"/>
    <n v="2.3917782011259475E-7"/>
    <e v="#N/A"/>
    <e v="#N/A"/>
    <n v="3.7262935921179038E-8"/>
    <n v="7.972777769695468E-8"/>
    <n v="3.2332678814249584E-3"/>
    <n v="6.9178999590968418E-3"/>
    <n v="2.3521961781255533E-3"/>
    <n v="5.0327589427174345E-3"/>
    <n v="4.6578523507329609E-8"/>
    <n v="9.9659408896282437E-8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x v="1"/>
    <n v="0"/>
    <n v="1"/>
    <n v="1"/>
    <s v="PT-Access"/>
    <s v="Compactness index"/>
    <x v="3"/>
    <s v="Negative binomial regression (multilevel)"/>
    <m/>
    <n v="0.02"/>
    <m/>
    <m/>
    <m/>
    <n v="2"/>
    <s v="Derived (8b)"/>
  </r>
  <r>
    <n v="178"/>
    <s v="Park et al. 2018"/>
    <n v="178.1"/>
    <x v="170"/>
    <s v="Table 6 p. 281"/>
    <m/>
    <x v="0"/>
    <x v="1"/>
    <n v="0.18630000000000002"/>
    <n v="5.3676865271068159"/>
    <n v="2.074074074074074"/>
    <n v="6.7794531068457176E-2"/>
    <n v="2.6195806804851854E-2"/>
    <n v="0.42104547899096162"/>
    <n v="0.16269197308210759"/>
    <n v="0.55369050161934785"/>
    <n v="0.21394600982571602"/>
    <n v="5.4029227386828166E-2"/>
    <n v="2.0876893462270403E-2"/>
    <n v="3.9833057478905171E-2"/>
    <n v="1.5391493409848959E-2"/>
    <n v="4.3813183041715519E-2"/>
    <n v="1.6929413927318879E-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x v="1"/>
    <n v="0"/>
    <n v="1"/>
    <n v="1"/>
    <s v="Diversity"/>
    <s v="Land use entropy index"/>
    <x v="7"/>
    <s v="Negative binomial regression (multilevel)"/>
    <m/>
    <n v="0.56000000000000005"/>
    <m/>
    <m/>
    <m/>
    <n v="2.074074074074074"/>
    <s v="Derived (8b)"/>
  </r>
  <r>
    <n v="178"/>
    <s v="Park et al. 2018"/>
    <n v="178.1"/>
    <x v="171"/>
    <s v="Table 6 p. 281"/>
    <m/>
    <x v="0"/>
    <x v="1"/>
    <n v="0.29650042763858736"/>
    <n v="3.3726764172459403"/>
    <n v="0"/>
    <n v="0.23426730745150637"/>
    <n v="0"/>
    <n v="0.39805882913407431"/>
    <n v="0"/>
    <n v="0.5228501281692377"/>
    <n v="0"/>
    <n v="0.20385722246448176"/>
    <n v="0"/>
    <n v="0.15486989099461768"/>
    <n v="0"/>
    <n v="0.19376636733432159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s v="2018 - 2019"/>
    <n v="2431"/>
    <x v="1"/>
    <n v="0"/>
    <n v="1"/>
    <n v="1"/>
    <s v="PT-design"/>
    <s v="number of intersections per square mile"/>
    <x v="0"/>
    <s v="Negative binomial regression (multilevel)"/>
    <m/>
    <n v="0"/>
    <m/>
    <m/>
    <m/>
    <m/>
    <m/>
  </r>
  <r>
    <n v="178"/>
    <s v="Park et al. 2018"/>
    <n v="178.2"/>
    <x v="172"/>
    <s v="Table 6 p. 281"/>
    <m/>
    <x v="0"/>
    <x v="1"/>
    <n v="5.031249131340744E-2"/>
    <n v="19.875779829123999"/>
    <n v="0"/>
    <n v="0.82622651466152486"/>
    <n v="0"/>
    <n v="0.69441737918446922"/>
    <n v="0"/>
    <n v="0.71090804367584326"/>
    <n v="0"/>
    <n v="0.92641033263453187"/>
    <n v="0"/>
    <n v="0.781274928375426"/>
    <n v="0"/>
    <n v="0.91240154613360192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s v="2018 - 2019"/>
    <n v="977"/>
    <x v="1"/>
    <n v="0"/>
    <n v="1"/>
    <n v="1"/>
    <s v="Density"/>
    <s v="Activity density (populatoin + employment per square mile)"/>
    <x v="2"/>
    <s v="Negative binomial regression (multilevel)"/>
    <m/>
    <n v="0"/>
    <m/>
    <m/>
    <m/>
    <m/>
    <m/>
  </r>
  <r>
    <n v="178"/>
    <s v="Park et al. 2018"/>
    <n v="178.2"/>
    <x v="173"/>
    <s v="Table 6 p. 281"/>
    <m/>
    <x v="0"/>
    <x v="1"/>
    <n v="0.14891809411301529"/>
    <n v="6.7151007132893534"/>
    <n v="0"/>
    <n v="8.0305157522053877E-7"/>
    <n v="0"/>
    <e v="#N/A"/>
    <e v="#N/A"/>
    <n v="2.6769002844089767E-7"/>
    <n v="0"/>
    <n v="2.3227197474897796E-2"/>
    <n v="0"/>
    <n v="1.6897741583027606E-2"/>
    <n v="0"/>
    <n v="3.3461148388271075E-7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x v="1"/>
    <n v="0"/>
    <n v="1"/>
    <n v="1"/>
    <s v="PT-Access"/>
    <s v="Compactness index"/>
    <x v="3"/>
    <s v="Negative binomial regression (multilevel)"/>
    <m/>
    <n v="0"/>
    <m/>
    <m/>
    <m/>
    <m/>
    <m/>
  </r>
  <r>
    <n v="178"/>
    <s v="Park et al. 2018"/>
    <n v="178.2"/>
    <x v="174"/>
    <s v="Table 6 p. 281"/>
    <m/>
    <x v="0"/>
    <x v="1"/>
    <n v="8.9700000000000002E-2"/>
    <n v="11.148272017837234"/>
    <n v="1.3846153846153844"/>
    <n v="0.14080402606525722"/>
    <n v="1.7487860037304945E-2"/>
    <n v="0.87447907175045891"/>
    <n v="0.108610300711407"/>
    <n v="1.1499725802863381"/>
    <n v="0.14282659447156318"/>
    <n v="0.11221454918802774"/>
    <n v="1.3937047009153044E-2"/>
    <n v="8.2730196302341519E-2"/>
    <n v="1.0275090380750815E-2"/>
    <n v="9.0996610932793778E-2"/>
    <n v="1.1301779077852986E-2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x v="1"/>
    <n v="0"/>
    <n v="1"/>
    <n v="1"/>
    <s v="Diversity"/>
    <s v="Land use entropy index"/>
    <x v="7"/>
    <s v="Negative binomial regression (multilevel)"/>
    <m/>
    <n v="0.18"/>
    <m/>
    <m/>
    <m/>
    <n v="1.3846153846153846"/>
    <s v="Derived (8b)"/>
  </r>
  <r>
    <n v="178"/>
    <s v="Park et al. 2018"/>
    <n v="178.2"/>
    <x v="175"/>
    <s v="Table 6 p. 281"/>
    <m/>
    <x v="0"/>
    <x v="1"/>
    <n v="0.29650042763858736"/>
    <n v="3.3726764172459403"/>
    <n v="0"/>
    <n v="0.23426730745150637"/>
    <n v="0"/>
    <n v="0.39805882913407431"/>
    <n v="0"/>
    <n v="0.5228501281692377"/>
    <n v="0"/>
    <n v="0.20385722246448176"/>
    <n v="0"/>
    <n v="0.15486989099461768"/>
    <n v="0"/>
    <n v="0.19376636733432159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x v="1"/>
    <n v="0"/>
    <n v="1"/>
    <n v="1"/>
    <s v="PT-design"/>
    <s v="number of intersections per square mile"/>
    <x v="0"/>
    <s v="Negative binomial regression (multilevel)"/>
    <m/>
    <n v="0"/>
    <m/>
    <m/>
    <m/>
    <m/>
    <m/>
  </r>
  <r>
    <n v="179"/>
    <s v="Liu et al. 2018a"/>
    <n v="179.1"/>
    <x v="176"/>
    <s v="Table 2 p. 8"/>
    <m/>
    <x v="0"/>
    <x v="1"/>
    <n v="3.5000000000000001E-3"/>
    <n v="285.71428571428572"/>
    <n v="63.714285714285715"/>
    <n v="3.3317724702488478"/>
    <n v="0.7429852608654931"/>
    <n v="1.7723594799015407"/>
    <n v="0.39523616401804357"/>
    <n v="1.7723594799015407"/>
    <n v="0.39523616401804357"/>
    <n v="5.2924235614518267"/>
    <n v="1.1802104542037575"/>
    <n v="20.289513981288597"/>
    <n v="4.5245616178273567"/>
    <n v="5.4223887549344836"/>
    <n v="1.20919269235039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x v="1"/>
    <n v="0"/>
    <n v="0"/>
    <n v="0"/>
    <s v="Density"/>
    <s v="commercial-oriented land use percentage"/>
    <x v="1"/>
    <s v="Poisson Regression"/>
    <m/>
    <n v="0.44600000000000001"/>
    <m/>
    <m/>
    <m/>
    <n v="63.714285714285715"/>
    <s v="Derived (8b)"/>
  </r>
  <r>
    <n v="179"/>
    <s v="Liu et al. 2018a"/>
    <n v="179.1"/>
    <x v="177"/>
    <s v="Table 2 p. 8"/>
    <m/>
    <x v="4"/>
    <x v="0"/>
    <n v="0.5583999999999999"/>
    <n v="1.7908309455587397"/>
    <n v="22.875000000000004"/>
    <n v="0.12439175652061618"/>
    <n v="1.5889056627404385"/>
    <n v="0.2113621294118346"/>
    <n v="2.6998130238291278"/>
    <n v="0.27762408057498067"/>
    <n v="3.5462034308164578"/>
    <n v="0.10824454448053993"/>
    <n v="1.3826508644677284"/>
    <n v="8.2233146325654663E-2"/>
    <n v="1.0503968712761171"/>
    <n v="0.10288648061712387"/>
    <n v="1.3142101715147698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x v="1"/>
    <n v="0"/>
    <n v="0"/>
    <n v="0"/>
    <s v="PT-design"/>
    <s v="density of bikeshare docks"/>
    <x v="0"/>
    <s v="Poisson Regression"/>
    <m/>
    <n v="0.183"/>
    <m/>
    <m/>
    <m/>
    <n v="22.875"/>
    <s v="Derived (8b)"/>
  </r>
  <r>
    <n v="179"/>
    <s v="Liu et al. 2018a"/>
    <n v="179.2"/>
    <x v="178"/>
    <s v="Table 2 p. 8"/>
    <m/>
    <x v="0"/>
    <x v="1"/>
    <n v="3.5000000000000001E-3"/>
    <n v="285.71428571428572"/>
    <n v="63.428571428571431"/>
    <n v="3.3317724702488478"/>
    <n v="0.73965348839524425"/>
    <n v="1.7723594799015407"/>
    <n v="0.39346380453814206"/>
    <n v="1.7723594799015407"/>
    <n v="0.39346380453814206"/>
    <n v="5.2924235614518267"/>
    <n v="1.1749180306423055"/>
    <n v="20.289513981288597"/>
    <n v="4.5042721038460689"/>
    <n v="5.4223887549344836"/>
    <n v="1.2037703035954554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x v="1"/>
    <n v="0"/>
    <n v="0"/>
    <n v="0"/>
    <s v="Density"/>
    <s v="commercial-oriented land use percentage"/>
    <x v="1"/>
    <s v="Poisson Regression"/>
    <m/>
    <n v="0.44400000000000001"/>
    <m/>
    <m/>
    <m/>
    <n v="63.428571428571431"/>
    <s v="Derived (8b)"/>
  </r>
  <r>
    <n v="179"/>
    <s v="Liu et al. 2018a"/>
    <n v="179.2"/>
    <x v="179"/>
    <s v="Table 2 p. 8"/>
    <m/>
    <x v="4"/>
    <x v="0"/>
    <n v="0.48859999999999998"/>
    <n v="2.0466639377814162"/>
    <n v="26.142857142857139"/>
    <n v="0.14216200745213273"/>
    <n v="1.815892185989072"/>
    <n v="0.24155671932781092"/>
    <n v="3.0855005986618598"/>
    <n v="0.31728466351426354"/>
    <n v="4.0528039209330933"/>
    <n v="0.12370805083490273"/>
    <n v="1.5801724165345463"/>
    <n v="9.3980738657891014E-2"/>
    <n v="1.200453567172705"/>
    <n v="0.11758454927671297"/>
    <n v="1.501954481731165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x v="1"/>
    <n v="0"/>
    <n v="0"/>
    <n v="0"/>
    <s v="PT-design"/>
    <s v="density of bikeshare docks"/>
    <x v="0"/>
    <s v="Poisson Regression"/>
    <m/>
    <n v="0.183"/>
    <m/>
    <m/>
    <m/>
    <n v="26.142857142857142"/>
    <s v="Derived (8b)"/>
  </r>
  <r>
    <n v="183"/>
    <s v="An et al. 2019"/>
    <n v="183.1"/>
    <x v="180"/>
    <s v="Table 4 p. 183 (weekday ridership)"/>
    <m/>
    <x v="0"/>
    <x v="1"/>
    <n v="2.0085063408785821E-3"/>
    <n v="497.88242120389293"/>
    <n v="9.8699999999999992"/>
    <n v="5.9541216087963913E-5"/>
    <n v="1.1803425422556548E-6"/>
    <e v="#N/A"/>
    <e v="#N/A"/>
    <n v="1.9847529498482764E-5"/>
    <n v="3.9345658293447128E-7"/>
    <n v="1.7221503906407238"/>
    <n v="3.4139836298142913E-2"/>
    <n v="1.2528611038678503"/>
    <n v="2.4836665382310535E-2"/>
    <n v="2.4809333898514942E-5"/>
    <n v="4.9181918290315377E-7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s v="2018 - 2019"/>
    <n v="286"/>
    <x v="1"/>
    <n v="0"/>
    <n v="0"/>
    <n v="0"/>
    <s v="PT-Access"/>
    <s v="Betweenness centrality"/>
    <x v="3"/>
    <s v="OLS"/>
    <m/>
    <n v="13236.06"/>
    <m/>
    <m/>
    <m/>
    <n v="9.8699999999999992"/>
    <s v="source"/>
  </r>
  <r>
    <n v="183"/>
    <s v="An et al. 2019"/>
    <n v="183.2"/>
    <x v="181"/>
    <s v="Table 4 p. 183 (weekend ridership)"/>
    <m/>
    <x v="0"/>
    <x v="1"/>
    <n v="8.8844225904334915E-3"/>
    <n v="112.55655500637411"/>
    <n v="9.7100000000000009"/>
    <n v="1.3460515732903962E-5"/>
    <n v="1.1612083166466477E-6"/>
    <e v="#N/A"/>
    <e v="#N/A"/>
    <n v="4.4869419979416228E-6"/>
    <n v="3.8707836071871495E-7"/>
    <n v="0.38932749363733843"/>
    <n v="3.3586404301415171E-2"/>
    <n v="0.28323500438489807"/>
    <n v="2.4434044666893147E-2"/>
    <n v="5.6086598696685718E-6"/>
    <n v="4.8384643019145126E-7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s v="2018 - 2019"/>
    <n v="286"/>
    <x v="1"/>
    <n v="0"/>
    <n v="0"/>
    <n v="0"/>
    <s v="PT-Access"/>
    <s v="Betweenness centrality"/>
    <x v="3"/>
    <s v="OLS"/>
    <m/>
    <n v="39260.449999999997"/>
    <m/>
    <m/>
    <m/>
    <n v="9.7100000000000009"/>
    <s v="source"/>
  </r>
  <r>
    <n v="184"/>
    <s v="Etminani-Ghasrodashti et al. 2018"/>
    <n v="184.1"/>
    <x v="182"/>
    <s v="Table 7 p. 502"/>
    <m/>
    <x v="0"/>
    <x v="2"/>
    <n v="1.0906115596986781"/>
    <n v="0.91691674373622734"/>
    <n v="-2.6859999999999999"/>
    <n v="6.3689364213508848E-2"/>
    <n v="-0.18657051847522699"/>
    <n v="0.10821874389097536"/>
    <n v="-0.31701411068874474"/>
    <n v="0.14214528097969242"/>
    <n v="-0.41639791978898383"/>
    <n v="5.542188976488871E-2"/>
    <n v="-0.16235192227148931"/>
    <n v="4.2103889785408452E-2"/>
    <n v="-0.12333840420754755"/>
    <n v="5.2678527259031757E-2"/>
    <n v="-0.15431556374595284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x v="1"/>
    <n v="1"/>
    <n v="0"/>
    <n v="1"/>
    <s v="PT-design"/>
    <s v="intersection density"/>
    <x v="0"/>
    <s v="Multinomial logistic; SEM"/>
    <s v="auto"/>
    <n v="-4.8000000000000001E-2"/>
    <m/>
    <m/>
    <m/>
    <n v="-2.6859999999999999"/>
    <s v="source"/>
  </r>
  <r>
    <n v="184"/>
    <s v="Etminani-Ghasrodashti et al. 2018"/>
    <n v="184.1"/>
    <x v="183"/>
    <s v="Table 7 p. 502"/>
    <m/>
    <x v="0"/>
    <x v="1"/>
    <n v="4.7642712257316708E-3"/>
    <n v="209.89569078247123"/>
    <n v="0.49300000000000005"/>
    <n v="2.6510080009380466"/>
    <n v="6.2266497210604118E-3"/>
    <n v="16.464380178936949"/>
    <n v="3.8671300958855973E-2"/>
    <n v="21.651273734073133"/>
    <n v="5.0854202442680477E-2"/>
    <n v="2.1127355234945218"/>
    <n v="4.9623630156478814E-3"/>
    <n v="1.5576146396200132"/>
    <n v="3.6585030139017777E-3"/>
    <n v="1.7132517470010464"/>
    <n v="4.0240612283311003E-3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s v="2018 - 2019"/>
    <n v="770"/>
    <x v="1"/>
    <n v="1"/>
    <n v="0"/>
    <n v="1"/>
    <s v="Diversity"/>
    <s v="land use diversity"/>
    <x v="7"/>
    <s v="Multinomial logistic; SEM"/>
    <s v="auto"/>
    <n v="1.0999999999999999E-2"/>
    <m/>
    <m/>
    <m/>
    <n v="0.49299999999999999"/>
    <s v="source"/>
  </r>
  <r>
    <n v="184"/>
    <s v="Etminani-Ghasrodashti et al. 2018"/>
    <n v="184.2"/>
    <x v="184"/>
    <s v="Table 8 p. 503"/>
    <m/>
    <x v="5"/>
    <x v="2"/>
    <n v="1.9105899964971147"/>
    <n v="0.52339853230332256"/>
    <n v="-9.8620000000000001"/>
    <n v="3.6355448823903104E-2"/>
    <n v="-0.68501803916704718"/>
    <n v="6.1773909253139261E-2"/>
    <n v="-1.1639587340329118"/>
    <n v="8.1140007472714354E-2"/>
    <n v="-1.5288593763808482"/>
    <n v="3.1636171940997999E-2"/>
    <n v="-0.59609629837730005"/>
    <n v="2.403393139942827E-2"/>
    <n v="-0.45285306861311764"/>
    <n v="3.0070193438641674E-2"/>
    <n v="-0.56658975787884847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x v="1"/>
    <n v="1"/>
    <n v="0"/>
    <n v="1"/>
    <s v="PT-design"/>
    <s v="intersection density"/>
    <x v="0"/>
    <s v="Multinomial logistic; SEM"/>
    <s v="auto"/>
    <n v="-0.17799999999999999"/>
    <m/>
    <m/>
    <m/>
    <n v="-9.8620000000000001"/>
    <s v="source"/>
  </r>
  <r>
    <n v="184"/>
    <s v="Etminani-Ghasrodashti et al. 2018"/>
    <n v="184.2"/>
    <x v="185"/>
    <s v="Table 8 p. 503"/>
    <m/>
    <x v="0"/>
    <x v="1"/>
    <n v="1.0752819899902892E-2"/>
    <n v="92.998860699697104"/>
    <n v="3.6509999999999998"/>
    <n v="1.1745868763381442"/>
    <n v="4.6112572275033598E-2"/>
    <n v="7.294902496853366"/>
    <n v="0.286387261259195"/>
    <n v="9.5930687402860801"/>
    <n v="0.37660992518910019"/>
    <n v="0.93609352298897819"/>
    <n v="3.6749670121968392E-2"/>
    <n v="0.69013511594173105"/>
    <n v="2.7093700818976447E-2"/>
    <n v="0.75909352864222313"/>
    <n v="2.9800907798452018E-2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s v="2018 - 2019"/>
    <n v="770"/>
    <x v="1"/>
    <n v="1"/>
    <n v="0"/>
    <n v="1"/>
    <s v="Diversity"/>
    <s v="land use diversity"/>
    <x v="7"/>
    <s v="Multinomial logistic; SEM"/>
    <s v="auto"/>
    <n v="0.106"/>
    <m/>
    <m/>
    <m/>
    <n v="3.6509999999999998"/>
    <s v="source"/>
  </r>
  <r>
    <n v="186"/>
    <s v="Pan et al. 2017"/>
    <n v="186.1"/>
    <x v="186"/>
    <s v="Table 2 p. 61"/>
    <m/>
    <x v="0"/>
    <x v="0"/>
    <n v="-0.2572283622984568"/>
    <n v="-3.8875961852127352"/>
    <n v="-3.2930000000000001"/>
    <n v="-4.4762625266475807E-2"/>
    <n v="-3.791631588774149E-2"/>
    <n v="-8.7966010368706188E-3"/>
    <n v="-7.4511872721240002E-3"/>
    <n v="-0.24704404867483809"/>
    <n v="-0.20925940183309574"/>
    <n v="-3.0381057284753904E-2"/>
    <n v="-2.573436562656263E-2"/>
    <n v="-0.19424096490711293"/>
    <n v="-0.16453239147422435"/>
    <n v="-2.8924905534776137E-2"/>
    <n v="-2.4500927922586079E-2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8 - 2019"/>
    <n v="244"/>
    <x v="1"/>
    <n v="0"/>
    <n v="0"/>
    <n v="0"/>
    <s v="Density"/>
    <s v="residential density"/>
    <x v="6"/>
    <s v="OLS"/>
    <m/>
    <n v="22.148"/>
    <m/>
    <m/>
    <m/>
    <n v="-3.2930000000000001"/>
    <s v="source"/>
  </r>
  <r>
    <n v="186"/>
    <s v="Pan et al. 2017"/>
    <n v="186.1"/>
    <x v="187"/>
    <s v="Table 2 p. 61"/>
    <m/>
    <x v="0"/>
    <x v="1"/>
    <n v="-5.7272377706570711E-2"/>
    <n v="-17.460424030645274"/>
    <n v="5.5220000000000002"/>
    <n v="-0.19759104353726947"/>
    <n v="6.2489762018252598E-2"/>
    <n v="-3.3058773525508324E-2"/>
    <n v="1.0455103901684028E-2"/>
    <n v="-0.82438496667761396"/>
    <n v="0.26071839824760257"/>
    <n v="-0.15986841868901885"/>
    <n v="5.0559677499890432E-2"/>
    <n v="-0.73519693397643293"/>
    <n v="0.23251196318557155"/>
    <n v="-0.15215589929061543"/>
    <n v="4.8120531002460852E-2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s v="2010 - 2017"/>
    <n v="244"/>
    <x v="1"/>
    <n v="0"/>
    <n v="0"/>
    <n v="0"/>
    <s v="Density"/>
    <s v="employment density"/>
    <x v="8"/>
    <s v="OLS"/>
    <m/>
    <n v="-15.509"/>
    <m/>
    <m/>
    <m/>
    <n v="5.5220000000000002"/>
    <s v="source"/>
  </r>
  <r>
    <n v="186"/>
    <s v="Pan et al. 2017"/>
    <n v="186.2"/>
    <x v="188"/>
    <s v="Table 3 p. 62 (low accessibility)"/>
    <m/>
    <x v="0"/>
    <x v="1"/>
    <n v="0.56377811583155513"/>
    <n v="1.7737474582975452"/>
    <n v="-0.17"/>
    <n v="2.0423312764618371E-2"/>
    <n v="-1.9574168542107664E-3"/>
    <n v="4.0135209490522209E-3"/>
    <n v="-3.8466499734621321E-4"/>
    <n v="0.11271586156280541"/>
    <n v="-1.0802945129555505E-2"/>
    <n v="1.3861605108112716E-2"/>
    <n v="-1.3285278337429841E-3"/>
    <n v="8.8624024046468894E-2"/>
    <n v="-8.4939285000358751E-3"/>
    <n v="1.3197223998973098E-2"/>
    <n v="-1.2648520336591661E-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s v="2010 - 2017"/>
    <n v="244"/>
    <x v="1"/>
    <n v="0"/>
    <n v="0"/>
    <n v="0"/>
    <s v="Density"/>
    <s v="residential density"/>
    <x v="6"/>
    <s v="OLS"/>
    <m/>
    <n v="-2.5059999999999998"/>
    <m/>
    <m/>
    <m/>
    <n v="-0.17"/>
    <s v="source"/>
  </r>
  <r>
    <n v="186"/>
    <s v="Pan et al. 2017"/>
    <n v="186.2"/>
    <x v="189"/>
    <s v="Table 3 p. 62 (low accessibility)"/>
    <m/>
    <x v="0"/>
    <x v="1"/>
    <n v="0.14963854730989501"/>
    <n v="6.6827700347093248"/>
    <n v="2.9159999999999999"/>
    <n v="7.5625626420082456E-2"/>
    <n v="3.2998939885046097E-2"/>
    <n v="1.2652853144503181E-2"/>
    <n v="5.521021908241692E-3"/>
    <n v="0.3155235601786473"/>
    <n v="0.13767744463781401"/>
    <n v="6.1187739543794827E-2"/>
    <n v="2.6699025641014212E-2"/>
    <n v="0.28138789936399405"/>
    <n v="0.12278248544895447"/>
    <n v="5.8235864295100769E-2"/>
    <n v="2.5410986672070958E-2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0 - 2017"/>
    <n v="244"/>
    <x v="1"/>
    <n v="0"/>
    <n v="0"/>
    <n v="0"/>
    <s v="Density"/>
    <s v="employment density"/>
    <x v="8"/>
    <s v="OLS"/>
    <m/>
    <n v="21.398"/>
    <m/>
    <m/>
    <m/>
    <n v="2.9159999999999999"/>
    <s v="source"/>
  </r>
  <r>
    <n v="19"/>
    <s v="Chen et al. 2007"/>
    <n v="19.100000000000001"/>
    <x v="190"/>
    <s v="Table 8 p. 36"/>
    <m/>
    <x v="0"/>
    <x v="1"/>
    <n v="7.6972072183778939E-2"/>
    <n v="12.99172507156095"/>
    <n v="-4.2521916159218982"/>
    <n v="0.14958953894321161"/>
    <n v="-4.8960656096113157E-2"/>
    <n v="2.9396834648086612E-2"/>
    <n v="-9.6215839803187476E-3"/>
    <n v="0.82558172403731467"/>
    <n v="-0.27021289827741307"/>
    <n v="0.10152863744650166"/>
    <n v="-3.3230323036239989E-2"/>
    <n v="0.64912225794095391"/>
    <n v="-0.21245771502407421"/>
    <n v="9.6662411044144941E-2"/>
    <n v="-3.1637607134748634E-2"/>
    <s v="4c, 5, 7a"/>
    <n v="-0.3272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x v="1"/>
    <n v="0"/>
    <n v="1"/>
    <n v="1"/>
    <s v="Density"/>
    <s v="Population density (at home)"/>
    <x v="6"/>
    <s v="Multinomial logistic"/>
    <s v="not choosing transit"/>
    <n v="-0.32729999999999998"/>
    <n v="0.99674855414782393"/>
    <m/>
    <s v="Derived (4c)"/>
    <s v=""/>
    <m/>
  </r>
  <r>
    <n v="19"/>
    <s v="Chen et al. 2007"/>
    <n v="19.100000000000001"/>
    <x v="191"/>
    <s v="Table 8 p. 36"/>
    <m/>
    <x v="0"/>
    <x v="1"/>
    <n v="5.2309048959330931E-2"/>
    <n v="19.117151236633585"/>
    <n v="-2.3877321894555346"/>
    <n v="0.21633941167044116"/>
    <n v="-2.7020792517638101E-2"/>
    <n v="3.6195545542052052E-2"/>
    <n v="-4.5208236382023011E-3"/>
    <n v="0.90260649211739996"/>
    <n v="-0.11273555086546325"/>
    <n v="0.17503748664267035"/>
    <n v="-2.1862182081669526E-2"/>
    <n v="0.80495587912806077"/>
    <n v="-0.10053898930309479"/>
    <n v="0.1665931671063309"/>
    <n v="-2.0807486571580731E-2"/>
    <s v="4c, 7a"/>
    <n v="-0.1249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s v="Pre-2010"/>
    <n v="4762"/>
    <x v="1"/>
    <n v="0"/>
    <n v="1"/>
    <n v="1"/>
    <s v="Density"/>
    <s v="Employment density (at home)"/>
    <x v="8"/>
    <s v="Multinomial logistic"/>
    <s v="not choosing transit"/>
    <n v="-0.1249"/>
    <n v="0.99875797562796431"/>
    <m/>
    <s v="Derived (4c)"/>
    <s v=""/>
    <m/>
  </r>
  <r>
    <n v="19"/>
    <s v="Chen et al. 2007"/>
    <n v="19.100000000000001"/>
    <x v="192"/>
    <s v="Table 8 p. 36"/>
    <m/>
    <x v="0"/>
    <x v="1"/>
    <n v="7.6972072183778939E-2"/>
    <n v="12.99172507156095"/>
    <n v="-4.3509287264657619"/>
    <n v="0.14958953894321161"/>
    <n v="-5.0097536592081569E-2"/>
    <n v="2.9396834648086612E-2"/>
    <n v="-9.8449999236442064E-3"/>
    <n v="0.82558172403731467"/>
    <n v="-0.27648731938009669"/>
    <n v="0.10152863744650166"/>
    <n v="-3.4001940680833405E-2"/>
    <n v="0.64912225794095391"/>
    <n v="-0.21739104418442545"/>
    <n v="9.6662411044144941E-2"/>
    <n v="-3.2372241458684135E-2"/>
    <s v="4c, 5, 7a"/>
    <n v="-0.3348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x v="1"/>
    <n v="0"/>
    <n v="1"/>
    <n v="1"/>
    <s v="Density"/>
    <s v="Maximum population density at any stop along tour"/>
    <x v="6"/>
    <s v="Multinomial logistic"/>
    <s v="not choosing transit"/>
    <n v="-0.33489999999999998"/>
    <n v="0.99667318036586428"/>
    <m/>
    <s v="Derived (4c)"/>
    <s v=""/>
    <m/>
  </r>
  <r>
    <n v="2"/>
    <s v="Cervero 2006"/>
    <n v="2.1"/>
    <x v="193"/>
    <s v="Table 1 p. 290"/>
    <n v="1"/>
    <x v="0"/>
    <x v="1"/>
    <n v="7.6972072183778939E-2"/>
    <n v="12.99172507156095"/>
    <n v="7.6911012423640823"/>
    <n v="0.14958953894321161"/>
    <n v="8.855700705438127E-2"/>
    <n v="2.9396834648086612E-2"/>
    <n v="1.7402926111667275E-2"/>
    <n v="0.82558172403731467"/>
    <n v="0.48874438063009024"/>
    <n v="0.10152863744650166"/>
    <n v="6.0104953368328981E-2"/>
    <n v="0.64912225794095391"/>
    <n v="0.3842803767010447"/>
    <n v="9.6662411044144941E-2"/>
    <n v="5.7224147338133802E-2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s v="Pre-2010"/>
    <n v="261"/>
    <x v="1"/>
    <n v="0"/>
    <n v="0"/>
    <n v="0"/>
    <s v="Density"/>
    <s v="Population Density"/>
    <x v="6"/>
    <s v="OLS"/>
    <m/>
    <n v="0.59199999999999997"/>
    <m/>
    <m/>
    <s v=""/>
    <s v=""/>
    <m/>
  </r>
  <r>
    <n v="2"/>
    <s v="Cervero 2006"/>
    <n v="2.2000000000000002"/>
    <x v="194"/>
    <s v="Table 1 p. 290"/>
    <n v="1"/>
    <x v="0"/>
    <x v="1"/>
    <n v="7.6972072183778939E-2"/>
    <n v="12.99172507156095"/>
    <n v="2.4944112137397023"/>
    <n v="0.14958953894321161"/>
    <n v="2.872119147709663E-2"/>
    <n v="2.9396834648086612E-2"/>
    <n v="5.6441922524326296E-3"/>
    <n v="0.82558172403731467"/>
    <n v="0.15851169101516441"/>
    <n v="0.10152863744650166"/>
    <n v="1.9493498389728321E-2"/>
    <n v="0.64912225794095391"/>
    <n v="0.12463147352466315"/>
    <n v="9.6662411044144941E-2"/>
    <n v="1.8559182920475828E-2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s v="Pre-2010"/>
    <n v="225"/>
    <x v="1"/>
    <n v="0"/>
    <n v="0"/>
    <n v="0"/>
    <s v="Density"/>
    <s v="Population Density"/>
    <x v="6"/>
    <s v="OLS"/>
    <m/>
    <s v=""/>
    <m/>
    <m/>
    <s v=""/>
    <s v=""/>
    <m/>
  </r>
  <r>
    <n v="2"/>
    <s v="Cervero 2006"/>
    <n v="2.2999999999999998"/>
    <x v="195"/>
    <s v="Table 2 p, 292"/>
    <n v="1"/>
    <x v="0"/>
    <x v="1"/>
    <n v="5.031249131340744E-2"/>
    <n v="19.875779829123999"/>
    <n v="4.6310567001858924"/>
    <n v="0.82622651466152486"/>
    <n v="0.1925107779161353"/>
    <n v="0.69441737918446922"/>
    <n v="0.16179924934998133"/>
    <n v="0.71090804367584326"/>
    <n v="0.16564157417647149"/>
    <n v="0.92641033263453187"/>
    <n v="0.21585360750384594"/>
    <n v="0.781274928375426"/>
    <n v="0.18203705831147426"/>
    <n v="0.91240154613360192"/>
    <n v="0.21258956024912926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s v="Pre-2010"/>
    <n v="68"/>
    <x v="0"/>
    <n v="0"/>
    <n v="0"/>
    <n v="0"/>
    <s v="Density"/>
    <s v="Total density: population and employment"/>
    <x v="2"/>
    <s v="OLS"/>
    <m/>
    <s v=""/>
    <m/>
    <m/>
    <s v=""/>
    <s v=""/>
    <m/>
  </r>
  <r>
    <n v="2"/>
    <s v="Cervero 2006"/>
    <n v="2.2999999999999998"/>
    <x v="196"/>
    <s v="Table 2 p, 292"/>
    <n v="1"/>
    <x v="0"/>
    <x v="1"/>
    <n v="7.6972072183778939E-2"/>
    <n v="12.99172507156095"/>
    <n v="0.27282622650277999"/>
    <n v="0.14958953894321161"/>
    <n v="3.141380317807444E-3"/>
    <n v="2.9396834648086612E-2"/>
    <n v="6.1733352760981886E-4"/>
    <n v="0.82558172403731467"/>
    <n v="1.7337216204783609E-2"/>
    <n v="0.10152863744650166"/>
    <n v="2.1321013863765349E-3"/>
    <n v="0.64912225794095391"/>
    <n v="1.3631567416760033E-2"/>
    <n v="9.6662411044144941E-2"/>
    <n v="2.0299106319270439E-3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s v="Pre-2010"/>
    <n v="68"/>
    <x v="0"/>
    <n v="0"/>
    <n v="0"/>
    <n v="0"/>
    <s v="Density"/>
    <s v="Population (common catchment area)"/>
    <x v="6"/>
    <s v="OLS"/>
    <m/>
    <s v=""/>
    <m/>
    <m/>
    <s v=""/>
    <s v=""/>
    <m/>
  </r>
  <r>
    <n v="2"/>
    <s v="Cervero 2006"/>
    <n v="2.4"/>
    <x v="197"/>
    <s v="Table 3, p. 293"/>
    <n v="1"/>
    <x v="0"/>
    <x v="1"/>
    <n v="7.6972072183778939E-2"/>
    <n v="12.99172507156095"/>
    <n v="1.8838001353763376"/>
    <n v="0.14958953894321161"/>
    <n v="2.1690483146765683E-2"/>
    <n v="2.9396834648086612E-2"/>
    <n v="4.2625410239725582E-3"/>
    <n v="0.82558172403731467"/>
    <n v="0.11970934998541062"/>
    <n v="0.10152863744650166"/>
    <n v="1.472165242974274E-2"/>
    <n v="0.64912225794095391"/>
    <n v="9.4122727401438316E-2"/>
    <n v="9.6662411044144941E-2"/>
    <n v="1.4016049601401015E-2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x v="0"/>
    <n v="0"/>
    <n v="0"/>
    <n v="0"/>
    <s v="Density"/>
    <s v="Dwelling density"/>
    <x v="6"/>
    <s v="OLS"/>
    <m/>
    <n v="0.14499999999999999"/>
    <m/>
    <m/>
    <s v=""/>
    <s v=""/>
    <m/>
  </r>
  <r>
    <n v="2"/>
    <s v="Cervero 2006"/>
    <n v="2.4"/>
    <x v="198"/>
    <s v="Table 3, p. 293"/>
    <n v="1"/>
    <x v="0"/>
    <x v="1"/>
    <n v="0.11115828961552776"/>
    <n v="8.996180163069992"/>
    <n v="0.38683574701200962"/>
    <n v="0.11362284523932856"/>
    <n v="4.8857823452911273E-3"/>
    <n v="0.70566732366363016"/>
    <n v="3.0343694917536093E-2"/>
    <n v="0.92797883818171933"/>
    <n v="3.9903090041813929E-2"/>
    <n v="9.0552356436761988E-2"/>
    <n v="3.8937513267807652E-3"/>
    <n v="6.6759740852322405E-2"/>
    <n v="2.8706688566498633E-3"/>
    <n v="7.3430384984363703E-2"/>
    <n v="3.1575065543276389E-3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x v="0"/>
    <n v="0"/>
    <n v="0"/>
    <n v="0"/>
    <s v="Diversity"/>
    <s v="Land use mix:Entropy: maximises eveness --&gt; 1"/>
    <x v="7"/>
    <s v="OLS"/>
    <m/>
    <n v="4.2999999999999997E-2"/>
    <m/>
    <m/>
    <s v=""/>
    <s v=""/>
    <m/>
  </r>
  <r>
    <n v="21"/>
    <s v="Lane et al. 2006"/>
    <n v="21.1"/>
    <x v="199"/>
    <s v="Table 5 p. 207"/>
    <m/>
    <x v="0"/>
    <x v="1"/>
    <n v="3.9358273784503295E-2"/>
    <n v="25.407618369526521"/>
    <n v="7.1369999999999996"/>
    <n v="0.28752553881968407"/>
    <n v="8.0765923854449251E-2"/>
    <n v="4.8105630196982163E-2"/>
    <n v="1.3512871522332289E-2"/>
    <n v="1.1996076719647442"/>
    <n v="0.3369697950548966"/>
    <n v="0.23263328337623196"/>
    <n v="6.5346689300383551E-2"/>
    <n v="1.0698252855792107"/>
    <n v="0.3005139227192003"/>
    <n v="0.22141037440229894"/>
    <n v="6.2194174169605765E-2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x v="1"/>
    <n v="0"/>
    <n v="0"/>
    <n v="0"/>
    <s v="Density"/>
    <s v="Employment (Common catchment area)"/>
    <x v="8"/>
    <s v="OLS"/>
    <m/>
    <n v="0.28089999999999998"/>
    <m/>
    <m/>
    <s v=""/>
    <n v="7.1369999999999996"/>
    <m/>
  </r>
  <r>
    <n v="21"/>
    <s v="Lane et al. 2006"/>
    <n v="21.1"/>
    <x v="200"/>
    <s v="Table 5 p. 207"/>
    <m/>
    <x v="0"/>
    <x v="1"/>
    <n v="4.9829870753134364E-9"/>
    <n v="200682840.40995604"/>
    <n v="5.9619999999999997"/>
    <n v="23.999442151628511"/>
    <n v="7.1298908175564485E-7"/>
    <e v="#N/A"/>
    <e v="#N/A"/>
    <n v="7.9999984438992033"/>
    <n v="2.3766850531462185E-7"/>
    <n v="694151.9067317365"/>
    <n v="2.0622259778067684E-2"/>
    <n v="504994.17986157094"/>
    <n v="1.5002654408240669E-2"/>
    <n v="9.9999666254416013"/>
    <n v="2.9708469791981796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x v="1"/>
    <n v="0"/>
    <n v="0"/>
    <n v="0"/>
    <s v="PT-Access"/>
    <s v="Employment (Common catchment area)"/>
    <x v="3"/>
    <s v="OLS"/>
    <m/>
    <n v="6.8300000000000007E-5"/>
    <m/>
    <m/>
    <s v=""/>
    <n v="5.9619999999999997"/>
    <m/>
  </r>
  <r>
    <n v="21"/>
    <s v="Lane et al. 2006"/>
    <n v="21.1"/>
    <x v="201"/>
    <s v="Table 5 p. 207"/>
    <m/>
    <x v="0"/>
    <x v="1"/>
    <n v="3.9038128249566727E-2"/>
    <n v="25.615982241953382"/>
    <n v="4.6159999999999997"/>
    <n v="0.29494797280919555"/>
    <n v="5.3149624700217037E-2"/>
    <n v="5.7962186712480247E-2"/>
    <n v="1.044478604558894E-2"/>
    <n v="1.6278120623499446"/>
    <n v="0.29333173363546"/>
    <n v="0.20018556115941807"/>
    <n v="3.6073438120927136E-2"/>
    <n v="1.2798842448314158"/>
    <n v="0.23063514091862114"/>
    <n v="0.19059074842889304"/>
    <n v="3.4344452866886525E-2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x v="1"/>
    <n v="0"/>
    <n v="0"/>
    <n v="0"/>
    <s v="Density"/>
    <s v="Households (Common catchment area)"/>
    <x v="6"/>
    <s v="OLS"/>
    <m/>
    <n v="0.1802"/>
    <m/>
    <m/>
    <s v=""/>
    <n v="4.6159999999999997"/>
    <m/>
  </r>
  <r>
    <n v="21"/>
    <s v="Lane et al. 2006"/>
    <n v="21.2"/>
    <x v="202"/>
    <s v="Table 5 p. 207"/>
    <m/>
    <x v="0"/>
    <x v="1"/>
    <n v="2.6526526526526529E-2"/>
    <n v="37.698113207547166"/>
    <n v="9.99"/>
    <n v="0.4340642480258724"/>
    <n v="0.11502702572685619"/>
    <n v="8.5300850687872798E-2"/>
    <n v="2.2604725432286293E-2"/>
    <n v="2.3955920498170804"/>
    <n v="0.63483189320152633"/>
    <n v="0.29460583926953182"/>
    <n v="7.8070547406425939E-2"/>
    <n v="1.8835592833597865"/>
    <n v="0.49914321009034346"/>
    <n v="0.28048550091576174"/>
    <n v="7.4328657742676871E-2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s v="Pre-2010"/>
    <n v="868"/>
    <x v="1"/>
    <n v="0"/>
    <n v="0"/>
    <n v="0"/>
    <s v="Density"/>
    <s v="Population (common catchment area)"/>
    <x v="6"/>
    <s v="OLS"/>
    <m/>
    <n v="0.26500000000000001"/>
    <m/>
    <m/>
    <s v=""/>
    <n v="9.99"/>
    <m/>
  </r>
  <r>
    <n v="22"/>
    <s v="Bento et al. 2005"/>
    <n v="22.1"/>
    <x v="203"/>
    <s v="Table 2p. 471"/>
    <m/>
    <x v="0"/>
    <x v="0"/>
    <n v="7.6972072183778939E-2"/>
    <n v="12.99172507156095"/>
    <n v="11.562635313689245"/>
    <n v="0.14958953894321161"/>
    <n v="0.13313468965945835"/>
    <n v="2.9396834648086612E-2"/>
    <n v="2.6163182836797087E-2"/>
    <n v="0.82558172403731467"/>
    <n v="0.73476773439321008"/>
    <n v="0.10152863744650166"/>
    <m/>
    <n v="0.64912225794095391"/>
    <n v="0.57771880956744903"/>
    <n v="9.6662411044144941E-2"/>
    <m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Density"/>
    <s v="Population density"/>
    <x v="6"/>
    <s v="Multinomial logistic"/>
    <s v="automobile"/>
    <n v="0.3"/>
    <m/>
    <m/>
    <m/>
    <m/>
    <m/>
  </r>
  <r>
    <n v="22"/>
    <s v="Bento et al. 2005"/>
    <n v="22.1"/>
    <x v="204"/>
    <s v="Table 2p. 471"/>
    <m/>
    <x v="0"/>
    <x v="0"/>
    <n v="0.14891809411301529"/>
    <n v="6.7151007132893534"/>
    <n v="27.73336594588503"/>
    <n v="8.0305157522053877E-7"/>
    <n v="3.316603005660825E-6"/>
    <e v="#N/A"/>
    <e v="#N/A"/>
    <n v="2.6769002844089767E-7"/>
    <n v="1.1055598174609073E-6"/>
    <n v="2.3227197474897796E-2"/>
    <m/>
    <n v="1.6897741583027606E-2"/>
    <n v="6.9787672737904011E-2"/>
    <n v="3.3461148388271075E-7"/>
    <m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PT-Access"/>
    <s v="Population centrality"/>
    <x v="3"/>
    <s v="Multinomial logistic"/>
    <s v="automobile"/>
    <n v="18.837"/>
    <m/>
    <m/>
    <m/>
    <m/>
    <m/>
  </r>
  <r>
    <n v="22"/>
    <s v="Bento et al. 2005"/>
    <n v="22.1"/>
    <x v="205"/>
    <s v="Table 2p. 471"/>
    <m/>
    <x v="0"/>
    <x v="0"/>
    <n v="0.13346748106463924"/>
    <n v="7.4924617743830275"/>
    <n v="7.1178386856638758"/>
    <n v="0.49123872588477763"/>
    <n v="0.46667678959053871"/>
    <n v="1.0664015267413836"/>
    <n v="1.0130814504043144"/>
    <n v="1.1405972569470746"/>
    <n v="1.0835673940997208"/>
    <n v="0.28884591336973886"/>
    <m/>
    <n v="0.52038972726567867"/>
    <n v="0.49437024090239473"/>
    <n v="0.38548277464918507"/>
    <m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4039999999999999"/>
    <m/>
    <m/>
    <m/>
    <m/>
    <m/>
  </r>
  <r>
    <n v="22"/>
    <s v="Bento et al. 2005"/>
    <n v="22.1"/>
    <x v="206"/>
    <s v="Table 2p. 471"/>
    <m/>
    <x v="0"/>
    <x v="2"/>
    <n v="7.6972072183778939E-2"/>
    <n v="12.99172507156095"/>
    <n v="-35.077657693214569"/>
    <n v="0.14958953894321161"/>
    <n v="-0.40389175514667136"/>
    <n v="2.9396834648086612E-2"/>
    <n v="-7.9371453549833854E-2"/>
    <n v="0.82558172403731467"/>
    <n v="-2.2290706549007497"/>
    <n v="0.10152863744650166"/>
    <m/>
    <n v="0.64912225794095391"/>
    <n v="-1.7526300964405757"/>
    <n v="9.6662411044144941E-2"/>
    <m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Density"/>
    <s v="Population density"/>
    <x v="6"/>
    <s v="Multinomial logistic"/>
    <s v="automobile"/>
    <n v="-2.1339999999999999"/>
    <m/>
    <m/>
    <m/>
    <m/>
    <m/>
  </r>
  <r>
    <n v="22"/>
    <s v="Bento et al. 2005"/>
    <n v="22.1"/>
    <x v="207"/>
    <s v="Table 2p. 471"/>
    <m/>
    <x v="0"/>
    <x v="2"/>
    <n v="0.14891809411301529"/>
    <n v="6.7151007132893534"/>
    <n v="-35.925788816098041"/>
    <n v="8.0305157522053877E-7"/>
    <n v="-4.2963259274298823E-6"/>
    <e v="#N/A"/>
    <e v="#N/A"/>
    <n v="2.6769002844089767E-7"/>
    <n v="-1.4321416521588025E-6"/>
    <n v="2.3227197474897796E-2"/>
    <m/>
    <n v="1.6897741583027606E-2"/>
    <n v="-9.0402917469197694E-2"/>
    <n v="3.3461148388271075E-7"/>
    <m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PT-Access"/>
    <s v="Population centrality"/>
    <x v="3"/>
    <s v="Multinomial logistic"/>
    <s v="automobile"/>
    <n v="-46.633000000000003"/>
    <m/>
    <m/>
    <m/>
    <m/>
    <m/>
  </r>
  <r>
    <n v="22"/>
    <s v="Bento et al. 2005"/>
    <n v="22.1"/>
    <x v="208"/>
    <s v="Table 2p. 471"/>
    <m/>
    <x v="0"/>
    <x v="1"/>
    <n v="0.13346748106463924"/>
    <n v="7.4924617743830275"/>
    <n v="5.6942709485311012"/>
    <n v="0.49123872588477763"/>
    <n v="0.373341431672431"/>
    <n v="1.0664015267413836"/>
    <n v="0.81046516032345151"/>
    <n v="1.1405972569470746"/>
    <n v="0.86685391527977673"/>
    <n v="0.28884591336973886"/>
    <m/>
    <n v="0.52038972726567867"/>
    <n v="0.39549619272191577"/>
    <n v="0.38548277464918507"/>
    <m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3395999999999999"/>
    <m/>
    <m/>
    <m/>
    <m/>
    <m/>
  </r>
  <r>
    <n v="22"/>
    <s v="Bento et al. 2005"/>
    <n v="22.2"/>
    <x v="209"/>
    <s v="Table 2p. 471"/>
    <m/>
    <x v="0"/>
    <x v="2"/>
    <n v="7.6972072183778939E-2"/>
    <n v="12.99172507156095"/>
    <n v="-10.783131809395588"/>
    <n v="0.14958953894321161"/>
    <n v="-0.12415931732286563"/>
    <n v="2.9396834648086612E-2"/>
    <n v="-2.4399372757911889E-2"/>
    <n v="0.82558172403731467"/>
    <n v="-0.68523283095097109"/>
    <n v="0.10152863744650166"/>
    <m/>
    <n v="0.64912225794095391"/>
    <n v="-0.53877147409099169"/>
    <n v="9.6662411044144941E-2"/>
    <m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Density"/>
    <s v="Population density"/>
    <x v="6"/>
    <s v="Multinomial logistic"/>
    <s v="automobile"/>
    <n v="-0.64600000000000002"/>
    <m/>
    <m/>
    <m/>
    <m/>
    <m/>
  </r>
  <r>
    <n v="22"/>
    <s v="Bento et al. 2005"/>
    <n v="22.2"/>
    <x v="210"/>
    <s v="Table 2p. 471"/>
    <m/>
    <x v="0"/>
    <x v="0"/>
    <n v="0.14891809411301529"/>
    <n v="6.7151007132893534"/>
    <n v="28.606329038612643"/>
    <n v="8.0305157522053877E-7"/>
    <n v="3.4209997104394949E-6"/>
    <e v="#N/A"/>
    <e v="#N/A"/>
    <n v="2.6769002844089767E-7"/>
    <n v="1.140359521158224E-6"/>
    <n v="2.3227197474897796E-2"/>
    <m/>
    <n v="1.6897741583027606E-2"/>
    <n v="7.1984379143697597E-2"/>
    <n v="3.3461148388271075E-7"/>
    <m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PT-Access"/>
    <s v="Population centrality"/>
    <x v="3"/>
    <s v="Multinomial logistic"/>
    <s v="automobile"/>
    <n v="28.466000000000001"/>
    <m/>
    <m/>
    <m/>
    <m/>
    <m/>
  </r>
  <r>
    <n v="22"/>
    <s v="Bento et al. 2005"/>
    <n v="22.2"/>
    <x v="211"/>
    <s v="Table 2p. 471"/>
    <m/>
    <x v="0"/>
    <x v="0"/>
    <n v="0.13346748106463924"/>
    <n v="7.4924617743830275"/>
    <n v="6.9679894501762156"/>
    <n v="0.49123872588477763"/>
    <n v="0.45685201507284323"/>
    <n v="1.0664015267413836"/>
    <n v="0.99175341986948673"/>
    <n v="1.1405972569470746"/>
    <n v="1.0607554489607793"/>
    <n v="0.28884591336973886"/>
    <m/>
    <n v="0.52038972726567867"/>
    <n v="0.48396244635708119"/>
    <n v="0.38548277464918507"/>
    <m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2.7149999999999999"/>
    <m/>
    <m/>
    <m/>
    <m/>
    <m/>
  </r>
  <r>
    <n v="22"/>
    <s v="Bento et al. 2005"/>
    <n v="22.2"/>
    <x v="212"/>
    <s v="Table 2p. 471"/>
    <m/>
    <x v="0"/>
    <x v="2"/>
    <n v="7.6972072183778939E-2"/>
    <n v="12.99172507156095"/>
    <n v="-31.310057422461892"/>
    <n v="0.14958953894321161"/>
    <n v="-0.36051078885314003"/>
    <n v="2.9396834648086612E-2"/>
    <n v="-7.0846371501888744E-2"/>
    <n v="0.82558172403731467"/>
    <n v="-1.9896519549299285"/>
    <n v="0.10152863744650166"/>
    <m/>
    <n v="0.64912225794095391"/>
    <n v="-1.564384641637699"/>
    <n v="9.6662411044144941E-2"/>
    <m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Density"/>
    <s v="Population density"/>
    <x v="6"/>
    <s v="Multinomial logistic"/>
    <s v="automobile"/>
    <n v="-2.238"/>
    <m/>
    <m/>
    <m/>
    <m/>
    <m/>
  </r>
  <r>
    <n v="22"/>
    <s v="Bento et al. 2005"/>
    <n v="22.2"/>
    <x v="213"/>
    <s v="Table 2p. 471"/>
    <m/>
    <x v="0"/>
    <x v="0"/>
    <n v="0.14891809411301529"/>
    <n v="6.7151007132893534"/>
    <n v="25.181627674835074"/>
    <n v="8.0305157522053877E-7"/>
    <n v="3.0114434070770204E-6"/>
    <e v="#N/A"/>
    <e v="#N/A"/>
    <n v="2.6769002844089767E-7"/>
    <n v="1.0038376066533663E-6"/>
    <n v="2.3227197474897796E-2"/>
    <m/>
    <n v="1.6897741583027606E-2"/>
    <n v="6.3366530936353527E-2"/>
    <n v="3.3461148388271075E-7"/>
    <m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PT-Access"/>
    <s v="Population centrality"/>
    <x v="3"/>
    <s v="Multinomial logistic"/>
    <s v="automobile"/>
    <n v="27.036000000000001"/>
    <m/>
    <m/>
    <m/>
    <m/>
    <m/>
  </r>
  <r>
    <n v="22"/>
    <s v="Bento et al. 2005"/>
    <n v="22.2"/>
    <x v="214"/>
    <s v="Table 2p. 471"/>
    <m/>
    <x v="0"/>
    <x v="1"/>
    <n v="0.13346748106463924"/>
    <n v="7.4924617743830275"/>
    <n v="-3.1468339452408713"/>
    <n v="0.49123872588477763"/>
    <n v="-0.2063202648716066"/>
    <n v="1.0664015267413836"/>
    <n v="-0.44788864123138106"/>
    <n v="1.1405972569470746"/>
    <n v="-0.47905084791777131"/>
    <n v="0.28884591336973886"/>
    <m/>
    <n v="0.52038972726567867"/>
    <n v="-0.21856368545158503"/>
    <n v="0.38548277464918507"/>
    <m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-1.0589999999999999"/>
    <m/>
    <m/>
    <m/>
    <m/>
    <m/>
  </r>
  <r>
    <n v="25"/>
    <s v="Sung 2005"/>
    <n v="25.1"/>
    <x v="215"/>
    <s v="Table V-3, Model A, p. 112"/>
    <m/>
    <x v="0"/>
    <x v="1"/>
    <n v="0.29144500000000001"/>
    <n v="3.4311791247062051"/>
    <n v="-1.5191545574636722"/>
    <n v="0.22496318463258611"/>
    <n v="-9.9602449996077494E-2"/>
    <n v="0.48835946946304787"/>
    <n v="-0.21622115510476445"/>
    <n v="0.52233746605350273"/>
    <n v="-0.23126491309518832"/>
    <n v="0.13227722717244778"/>
    <n v="-5.8565742330601252E-2"/>
    <n v="0.23831291005186139"/>
    <n v="-0.10551304092546163"/>
    <n v="0.17653215847324433"/>
    <n v="-7.8159613164028918E-2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s v="Pre-2010"/>
    <n v="2576"/>
    <x v="1"/>
    <n v="1"/>
    <n v="1"/>
    <n v="1"/>
    <s v="Diversity"/>
    <s v="jobs-housing balance:Appears to be an absolute value - ratio of the two land uses"/>
    <x v="5"/>
    <s v="Negative binomial regression"/>
    <m/>
    <n v="-1.1499999999999999"/>
    <m/>
    <n v="0.31663676937905327"/>
    <s v="Derived (4b)"/>
    <n v="-1.5191545574636722"/>
    <s v="Derived (8b)"/>
  </r>
  <r>
    <n v="25"/>
    <s v="Sung 2005"/>
    <n v="25.2"/>
    <x v="216"/>
    <s v="Table V-4, Model A, p. 114"/>
    <m/>
    <x v="0"/>
    <x v="2"/>
    <n v="0.71242499999999997"/>
    <n v="1.4036565252482718"/>
    <n v="-1.1594202898550725"/>
    <n v="9.2029891350309243E-2"/>
    <n v="-7.6016690255355429E-2"/>
    <n v="0.19978232877518054"/>
    <n v="-0.16502020356829911"/>
    <n v="0.21368234241353562"/>
    <n v="-0.1765016148335804"/>
    <n v="5.4113115729057866E-2"/>
    <n v="-4.4697433592201796E-2"/>
    <n v="9.7491112847057235E-2"/>
    <n v="-8.0527659211669267E-2"/>
    <n v="7.2217306981415166E-2"/>
    <n v="-5.9651495566648921E-2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s v="Pre-2010"/>
    <n v="447"/>
    <x v="1"/>
    <n v="1"/>
    <n v="1"/>
    <n v="1"/>
    <s v="Diversity"/>
    <s v="jobs-housing balance:Appears to be an absolute value - ratio of the two land uses"/>
    <x v="5"/>
    <s v="Negative binomial regression"/>
    <m/>
    <n v="-2"/>
    <m/>
    <n v="0.1353352832366127"/>
    <s v="Derived (4b)"/>
    <n v="-1.1594202898550725"/>
    <s v="Derived (8b)"/>
  </r>
  <r>
    <n v="25"/>
    <s v="Sung 2005"/>
    <n v="25.3"/>
    <x v="217"/>
    <s v="Table V-5, Model A, p. 116"/>
    <m/>
    <x v="0"/>
    <x v="0"/>
    <n v="1.21818"/>
    <n v="0.82089674760708597"/>
    <n v="1.6695849546044099"/>
    <n v="5.3821598897736016E-2"/>
    <n v="0.10946532802615488"/>
    <n v="0.11683817299385804"/>
    <n v="0.23763190233442313"/>
    <n v="0.12496728134919562"/>
    <n v="0.25416533000846825"/>
    <n v="3.1646830906166615E-2"/>
    <n v="6.4365065272661504E-2"/>
    <n v="5.7015470677621326E-2"/>
    <n v="0.11596120011503352"/>
    <n v="4.2234657379233528E-2"/>
    <n v="8.5899169084041008E-2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s v="Pre-2010"/>
    <n v="587"/>
    <x v="1"/>
    <n v="1"/>
    <n v="1"/>
    <n v="1"/>
    <s v="Diversity"/>
    <s v="jobs-housing balance:Appears to be an absolute value - ratio of the two land uses"/>
    <x v="5"/>
    <s v="Negative binomial regression"/>
    <m/>
    <n v="5.149"/>
    <m/>
    <n v="172.2591450135512"/>
    <s v="Derived (4b)"/>
    <n v="1.6695849546044099"/>
    <s v="Derived (8b)"/>
  </r>
  <r>
    <n v="25"/>
    <s v="Sung 2005"/>
    <n v="25.4"/>
    <x v="218"/>
    <s v="Table V-6 Model A, p. 118"/>
    <m/>
    <x v="0"/>
    <x v="2"/>
    <n v="0.45731699999999997"/>
    <n v="2.1866670165333892"/>
    <n v="-1.9555822328931574"/>
    <n v="0.14336750076040047"/>
    <n v="-0.12821656664754211"/>
    <n v="0.31122815372631674"/>
    <n v="-0.2783378736686733"/>
    <n v="0.33288209883726849"/>
    <n v="-0.29770345151424482"/>
    <n v="8.4299373242792297E-2"/>
    <n v="-7.5390699777867248E-2"/>
    <n v="0.15187518957323856"/>
    <n v="-0.13582517141432829"/>
    <n v="0.11250273863913805"/>
    <n v="-0.10061356172249258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s v="Pre-2010"/>
    <n v="865"/>
    <x v="1"/>
    <n v="1"/>
    <n v="1"/>
    <n v="1"/>
    <s v="Diversity"/>
    <s v="jobs-housing balance:Appears to be an absolute value - ratio of the two land uses"/>
    <x v="5"/>
    <s v="Negative binomial regression"/>
    <m/>
    <n v="-1.629"/>
    <m/>
    <n v="0.19612560169848642"/>
    <s v="Derived (4b)"/>
    <n v="-1.9555822328931574"/>
    <s v="Derived (8b)"/>
  </r>
  <r>
    <n v="25"/>
    <s v="Sung 2005"/>
    <n v="25.5"/>
    <x v="219"/>
    <s v="Table V-7 Model A, p. 120"/>
    <m/>
    <x v="0"/>
    <x v="1"/>
    <n v="4.8120000000000003E-2"/>
    <n v="20.781379883624272"/>
    <n v="0.8"/>
    <n v="1.3625186065096437"/>
    <n v="5.2451516276195251E-2"/>
    <n v="2.9578122522372814"/>
    <n v="0.11386394046212639"/>
    <n v="3.1636043805894247"/>
    <n v="0.1217861142351705"/>
    <n v="0.80115412454850465"/>
    <n v="3.0841229178619239E-2"/>
    <n v="1.4433729440994336"/>
    <n v="5.5564084856051799E-2"/>
    <n v="1.069189836372292"/>
    <n v="4.1159531940987759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s v="Pre-2010"/>
    <n v="1887"/>
    <x v="1"/>
    <n v="1"/>
    <n v="1"/>
    <n v="1"/>
    <s v="Diversity"/>
    <s v="jobs-housing balance:Appears to be an absolute value - ratio of the two land uses"/>
    <x v="5"/>
    <s v="Negative binomial regression"/>
    <m/>
    <n v="9.6000000000000002E-2"/>
    <m/>
    <n v="1.1007590639939788"/>
    <s v="Derived (4b)"/>
    <n v="0.8"/>
    <s v="Derived (8b)"/>
  </r>
  <r>
    <n v="29"/>
    <s v="Blumenberg and Smart 2009"/>
    <n v="29.1"/>
    <x v="220"/>
    <s v="Table 3 p. 11"/>
    <m/>
    <x v="0"/>
    <x v="1"/>
    <n v="7.1857402652973898E-2"/>
    <n v="13.916450679818913"/>
    <n v="8.1999999999999993"/>
    <n v="0.16023703006747303"/>
    <n v="9.4416577673695781E-2"/>
    <n v="3.1489243904830877E-2"/>
    <n v="1.8554429283758517E-2"/>
    <n v="0.88434501818970068"/>
    <n v="0.52108323566091252"/>
    <n v="0.1087552475002994"/>
    <n v="6.4081930804073345E-2"/>
    <n v="0.69532551205092641"/>
    <n v="0.40970713941349512"/>
    <n v="0.10354265260992021"/>
    <n v="6.1010509858853888E-2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s v="Pre-2010"/>
    <n v="3394"/>
    <x v="1"/>
    <n v="1"/>
    <n v="1"/>
    <n v="1"/>
    <s v="Density"/>
    <s v="Residential density"/>
    <x v="6"/>
    <s v="OLS"/>
    <m/>
    <n v="0.317"/>
    <m/>
    <m/>
    <s v=""/>
    <n v="8.1999999999999993"/>
    <m/>
  </r>
  <r>
    <n v="29"/>
    <s v="Blumenberg and Smart 2009"/>
    <n v="29.1"/>
    <x v="221"/>
    <s v="Table 3 p. 11"/>
    <m/>
    <x v="0"/>
    <x v="1"/>
    <n v="0.22972178581468936"/>
    <n v="4.3530917037475678"/>
    <n v="0.96999999999999986"/>
    <n v="0.28540782543860754"/>
    <n v="6.3597463484886721E-2"/>
    <n v="0.6195752182271117"/>
    <n v="0.13806002781032822"/>
    <n v="0.66268265438596785"/>
    <n v="0.14766566351014421"/>
    <n v="0.16781837358853102"/>
    <n v="3.7394990379075822E-2"/>
    <n v="0.30234444601650617"/>
    <n v="6.7371452887962799E-2"/>
    <n v="0.22396402127805856"/>
    <n v="4.9905932478447657E-2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s v="Pre-2010"/>
    <n v="3394"/>
    <x v="1"/>
    <n v="1"/>
    <n v="1"/>
    <n v="1"/>
    <s v="Diversity"/>
    <s v="jobs to workers (distance decay function:ratio of the two land uses"/>
    <x v="5"/>
    <s v="OLS"/>
    <m/>
    <n v="1.0999999999999999E-2"/>
    <m/>
    <m/>
    <s v=""/>
    <n v="0.97"/>
    <m/>
  </r>
  <r>
    <n v="3"/>
    <s v="Cervero. 2002"/>
    <n v="3.1"/>
    <x v="222"/>
    <s v="Table 2 p. 275, Table 4 p. 281"/>
    <n v="1"/>
    <x v="0"/>
    <x v="1"/>
    <n v="1.1914507772020725E-2"/>
    <n v="83.931289410741471"/>
    <n v="42.888888888888893"/>
    <n v="3.4889829388868323"/>
    <n v="1.7828702817711712"/>
    <n v="2.9323803405578905"/>
    <n v="1.4984463540250821"/>
    <n v="3.0020169910893508"/>
    <n v="1.5340306824466583"/>
    <n v="3.9120383909423251"/>
    <n v="1.9990516177715281"/>
    <n v="3.2991617278205814"/>
    <n v="1.6858716429163172"/>
    <n v="3.8528821956025086"/>
    <n v="1.968822801952882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Density"/>
    <s v="Total density (employment and population)"/>
    <x v="2"/>
    <s v="Binary logistic"/>
    <s v="automobile"/>
    <n v="3.8600000000000002E-2"/>
    <n v="1.0393546586272466"/>
    <m/>
    <s v="Derived (4a)"/>
    <n v="42.888888888888893"/>
    <s v="Derived (8b)"/>
  </r>
  <r>
    <n v="3"/>
    <s v="Cervero. 2002"/>
    <n v="3.1"/>
    <x v="223"/>
    <s v="Table 2 p. 275, Table 4 p. 281"/>
    <n v="1"/>
    <x v="0"/>
    <x v="1"/>
    <n v="0.12049612403100773"/>
    <n v="8.2990221307256835"/>
    <n v="2.2241379310344831"/>
    <n v="0.34498631948624031"/>
    <n v="9.2456333622312412E-2"/>
    <n v="0.28995014270423397"/>
    <n v="7.7706638244734713E-2"/>
    <n v="0.29683572861537139"/>
    <n v="7.9551975268919536E-2"/>
    <n v="0.38681751955217619"/>
    <n v="0.10366709523998323"/>
    <n v="0.32621703281639491"/>
    <n v="8.7426164794793843E-2"/>
    <n v="0.38096822809315761"/>
    <n v="0.10209948512896624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Density"/>
    <s v="Total density (employment and population)"/>
    <x v="2"/>
    <s v="Binary logistic"/>
    <s v="automobile"/>
    <n v="2.58E-2"/>
    <n v="1.026135700809198"/>
    <m/>
    <s v="Derived (4a)"/>
    <n v="2.2241379310344831"/>
    <s v="Derived (8b)"/>
  </r>
  <r>
    <n v="3"/>
    <s v="Cervero. 2002"/>
    <n v="3.1"/>
    <x v="224"/>
    <s v="Table 2 p. 275, Table 4 p. 281"/>
    <n v="1"/>
    <x v="0"/>
    <x v="1"/>
    <n v="0.23018693887590705"/>
    <n v="4.3442951406512966"/>
    <n v="2.6717415115005472"/>
    <n v="0.28483108409808428"/>
    <n v="0.17517111672032182"/>
    <n v="0.61832320405628027"/>
    <n v="0.38026877049461238"/>
    <n v="0.66134353033831861"/>
    <n v="0.40672627115806592"/>
    <n v="0.16747925256548568"/>
    <n v="0.10299974032777369"/>
    <n v="0.30173347979360265"/>
    <n v="0.18556609007306563"/>
    <n v="0.2235114432533937"/>
    <n v="0.13745953760083712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Diversity"/>
    <s v="Population to retail employment continuous (fraction) (relative):Entropy: maximises eveness --&gt; 1"/>
    <x v="5"/>
    <s v="Binary logistic"/>
    <s v="automobile"/>
    <n v="2.4392999999999998"/>
    <n v="11.465012424514097"/>
    <m/>
    <s v="Derived (4a)"/>
    <n v="2.6717415115005472"/>
    <s v="Derived (8b)"/>
  </r>
  <r>
    <n v="3"/>
    <s v="Cervero. 2002"/>
    <n v="3.1"/>
    <x v="225"/>
    <s v="Table 2 p. 275, Table 4 p. 281"/>
    <n v="1"/>
    <x v="0"/>
    <x v="1"/>
    <n v="0.24978104259295059"/>
    <n v="4.0035063895126139"/>
    <n v="1.8095848880597016"/>
    <n v="0.26248747568921565"/>
    <n v="0.11864433901152548"/>
    <n v="0.56981876646900853"/>
    <n v="0.25755808244399186"/>
    <n v="0.60946435811802269"/>
    <n v="0.27547788986934624"/>
    <n v="0.15434132259628122"/>
    <n v="6.9762277813519111E-2"/>
    <n v="0.27806396093578056"/>
    <n v="0.12568491034297283"/>
    <n v="0.20597806139386626"/>
    <n v="9.3102083750027556E-2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Diversity"/>
    <s v="Population to retail employment continuous (fraction) (relative):Entropy: maximises eveness --&gt; 1"/>
    <x v="5"/>
    <s v="Binary logistic"/>
    <s v="automobile"/>
    <n v="1.5519000000000001"/>
    <n v="4.7204304855298984"/>
    <m/>
    <s v="Derived (4a)"/>
    <n v="1.8095848880597014"/>
    <s v="Derived (8b)"/>
  </r>
  <r>
    <n v="3"/>
    <s v="Cervero. 2002"/>
    <n v="3.1"/>
    <x v="226"/>
    <s v="Table 2 p. 275, Table 4 p. 281"/>
    <n v="1"/>
    <x v="0"/>
    <x v="1"/>
    <n v="0.31385322271857052"/>
    <n v="3.1862027457869737"/>
    <n v="1.0418882978723405"/>
    <n v="0.22131477969049426"/>
    <n v="7.2369932958791627E-2"/>
    <n v="0.37605034621358685"/>
    <n v="0.1229684632118429"/>
    <n v="0.49394199380924952"/>
    <n v="0.16151903197562459"/>
    <n v="0.19258605380685503"/>
    <n v="6.2975639594841593E-2"/>
    <n v="0.14630720854321355"/>
    <n v="4.7842457193630832E-2"/>
    <n v="0.18305311724684281"/>
    <n v="5.9858369339717603E-2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PT-design"/>
    <s v="continuous (fraction) of sidewalk miles to _x000a_road miles"/>
    <x v="0"/>
    <s v="Binary logistic"/>
    <s v="automobile"/>
    <n v="0.47010000000000002"/>
    <n v="1.6001542006369196"/>
    <m/>
    <s v="Derived (4a)"/>
    <n v="1.0418882978723405"/>
    <s v="Derived (8b)"/>
  </r>
  <r>
    <n v="30"/>
    <s v="Brown et al. 2006"/>
    <n v="30.1"/>
    <x v="227"/>
    <s v="Table 5.3 p. 32 (Final model)"/>
    <m/>
    <x v="0"/>
    <x v="1"/>
    <n v="0.29650042763858736"/>
    <n v="3.3726764172459403"/>
    <n v="-1.0893744827704386"/>
    <n v="0.23426730745150637"/>
    <n v="-7.5668340306836543E-2"/>
    <n v="0.39805882913407431"/>
    <n v="-0.12857300181030598"/>
    <n v="0.5228501281692377"/>
    <n v="-0.16888059139866377"/>
    <n v="0.20385722246448176"/>
    <n v="-6.5845882856027604E-2"/>
    <n v="0.15486989099461768"/>
    <n v="-5.0022974791261506E-2"/>
    <n v="0.19376636733432159"/>
    <n v="-6.2586536648985863E-2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Intersection density"/>
    <x v="0"/>
    <s v="Negative binomial regression"/>
    <m/>
    <n v="-0.01"/>
    <m/>
    <n v="0.99004983374916811"/>
    <s v="Derived (4b)"/>
    <m/>
    <m/>
  </r>
  <r>
    <n v="30"/>
    <s v="Brown et al. 2006"/>
    <n v="30.1"/>
    <x v="228"/>
    <s v="Table 5.3 p. 32 (Final model)"/>
    <m/>
    <x v="0"/>
    <x v="1"/>
    <n v="0.35200000000000004"/>
    <n v="2.8409090909090908"/>
    <n v="-6.25E-2"/>
    <n v="3.5881025960379474E-2"/>
    <n v="-7.8938257112834854E-4"/>
    <n v="0.22284310436368229"/>
    <n v="-4.9025482960010107E-3"/>
    <n v="0.2930469899195583"/>
    <n v="-6.4470337782302836E-3"/>
    <n v="2.8595582562971844E-2"/>
    <n v="-6.2910281638538061E-4"/>
    <n v="2.1082098319091008E-2"/>
    <n v="-4.6380616302000221E-4"/>
    <n v="2.3188625001907961E-2"/>
    <n v="-5.1014975004197514E-4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Diversity"/>
    <s v="Land use diversity:highest score achieved for pefect balancing"/>
    <x v="7"/>
    <s v="Negative binomial regression"/>
    <m/>
    <n v="-0.05"/>
    <m/>
    <n v="0.95122942450071402"/>
    <s v="Derived (4b)"/>
    <n v="-6.25E-2"/>
    <s v="Derived (8b)"/>
  </r>
  <r>
    <n v="30"/>
    <s v="Brown et al. 2006"/>
    <n v="30.1"/>
    <x v="229"/>
    <s v="Table 5.3 p. 32 (Final model)"/>
    <m/>
    <x v="0"/>
    <x v="1"/>
    <n v="0.1666"/>
    <n v="6.0024009603841542"/>
    <n v="3.5714285714285716"/>
    <n v="4.1969308006273125E-2"/>
    <n v="2.4971738263732508E-2"/>
    <n v="0.42779704327026502"/>
    <n v="0.25453924074580769"/>
    <n v="7.8995521838549465E-2"/>
    <n v="4.7002335493936932E-2"/>
    <n v="1.9324824971097245E-2"/>
    <n v="1.149827085780286E-2"/>
    <n v="4.8007124405987187E-2"/>
    <n v="2.8564239021562375E-2"/>
    <n v="2.387307046377132E-2"/>
    <n v="1.4204476925943935E-2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Pedestrian amenity at bus stop"/>
    <x v="9"/>
    <s v="Negative binomial regression"/>
    <m/>
    <n v="0.25"/>
    <m/>
    <n v="1.2840254166877414"/>
    <s v="Derived (4b)"/>
    <n v="3.5714285714285712"/>
    <s v="Derived (8b)"/>
  </r>
  <r>
    <n v="30"/>
    <s v="Brown et al. 2006"/>
    <n v="30.1"/>
    <x v="230"/>
    <s v="Table 5.3 p. 32 (Final model)"/>
    <m/>
    <x v="0"/>
    <x v="1"/>
    <n v="0.16100000000000003"/>
    <n v="6.2111801242236009"/>
    <n v="3.4999999999999991"/>
    <n v="3.501497604318379E-4"/>
    <n v="1.9730939000334066E-4"/>
    <n v="0.12729414362904637"/>
    <n v="7.1730249934967627E-2"/>
    <n v="0.18074983722814297"/>
    <n v="0.10185253327805857"/>
    <n v="1.9807756770174304E-4"/>
    <n v="1.116167093999322E-4"/>
    <n v="2.0636408246238382E-2"/>
    <n v="1.1628616046755328E-2"/>
    <n v="2.308770281324336E-4"/>
    <n v="1.3009920535262634E-4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Access"/>
    <s v="Destination Index- intensity and diversity of land uses"/>
    <x v="4"/>
    <s v="Negative binomial regression"/>
    <m/>
    <n v="0.35"/>
    <m/>
    <n v="1.4190675485932571"/>
    <s v="Derived (4b)"/>
    <n v="3.4999999999999996"/>
    <s v="Derived (8b)"/>
  </r>
  <r>
    <n v="30"/>
    <s v="Brown et al. 2006"/>
    <n v="30.1"/>
    <x v="231"/>
    <s v="Table 5.3 p. 32 (Final model)"/>
    <m/>
    <x v="0"/>
    <x v="0"/>
    <n v="0.38279999999999997"/>
    <n v="2.6123301985370952"/>
    <n v="2.2727272727272729"/>
    <n v="1.8265639273367561E-2"/>
    <n v="1.589110616782978E-2"/>
    <n v="0.18618335268763361"/>
    <n v="0.16197951683824124"/>
    <n v="3.4379973715523357E-2"/>
    <n v="2.991057713250532E-2"/>
    <n v="8.4104384539832825E-3"/>
    <n v="7.3170814549654555E-3"/>
    <n v="2.0893382774392542E-2"/>
    <n v="1.8177243013721513E-2"/>
    <n v="1.0389899527858678E-2"/>
    <n v="9.0392125892370494E-3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Quality of pedestrian and bicycle amenity at stop"/>
    <x v="9"/>
    <s v="Negative binomial regression"/>
    <m/>
    <n v="0.25"/>
    <m/>
    <n v="1.2840254166877414"/>
    <s v="Derived (4b)"/>
    <n v="2.2727272727272729"/>
    <s v="Derived (8b)"/>
  </r>
  <r>
    <n v="30"/>
    <s v="Brown et al. 2006"/>
    <n v="30.1"/>
    <x v="232"/>
    <s v="Table 5.3 p. 32 (Final model)"/>
    <m/>
    <x v="0"/>
    <x v="1"/>
    <n v="0.26619999999999999"/>
    <n v="3.7565740045078888"/>
    <n v="1"/>
    <n v="0.26093297085316325"/>
    <n v="6.9460356841112056E-2"/>
    <n v="0.4433681933267033"/>
    <n v="0.11802461306356841"/>
    <n v="0.58236396165690907"/>
    <n v="0.15502528659306919"/>
    <n v="0.22706143365114004"/>
    <n v="6.044375363793348E-2"/>
    <n v="0.17249808004600131"/>
    <n v="4.5918988908245549E-2"/>
    <n v="0.21582197887528909"/>
    <n v="5.7451810776601955E-2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Pedestrian friendliness of road design (fewer lanes and more traffic control devices score more highly)"/>
    <x v="0"/>
    <s v="Negative binomial regression"/>
    <m/>
    <n v="0.11"/>
    <m/>
    <n v="1.1162780704588713"/>
    <s v="Derived (4b)"/>
    <n v="1"/>
    <s v="Derived (8b)"/>
  </r>
  <r>
    <n v="30"/>
    <s v="Brown et al. 2006"/>
    <n v="30.1"/>
    <x v="233"/>
    <s v="Table 5.3 p. 32 (Final model)"/>
    <m/>
    <x v="0"/>
    <x v="1"/>
    <n v="0.15749999999999997"/>
    <n v="6.3492063492063506"/>
    <n v="-2.3333333333333339"/>
    <n v="4.4394201357746688E-2"/>
    <n v="-1.6314868998971908E-2"/>
    <n v="0.45251420577032481"/>
    <n v="-0.16629897062059437"/>
    <n v="8.3559707544776776E-2"/>
    <n v="-3.0708192522705464E-2"/>
    <n v="2.0441370413871753E-2"/>
    <n v="-7.5122036270978696E-3"/>
    <n v="5.0780869371666454E-2"/>
    <n v="-1.8661969494087421E-2"/>
    <n v="2.5252403423900331E-2"/>
    <n v="-9.2802582582833717E-3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Pedestrian friendly amenities of neighbourhood"/>
    <x v="9"/>
    <s v="Negative binomial regression"/>
    <m/>
    <n v="-0.21"/>
    <m/>
    <n v="0.81058424597018708"/>
    <s v="Derived (4b)"/>
    <n v="-2.3333333333333335"/>
    <s v="Derived (8b)"/>
  </r>
  <r>
    <n v="30"/>
    <s v="Brown et al. 2006"/>
    <n v="30.2"/>
    <x v="234"/>
    <s v="Table 5.4 p. 40 (Final model)"/>
    <m/>
    <x v="0"/>
    <x v="1"/>
    <n v="0.32299999999999995"/>
    <n v="3.0959752321981431"/>
    <n v="-1"/>
    <n v="0.21504754439972779"/>
    <n v="-6.946035684111207E-2"/>
    <n v="0.36540127883457724"/>
    <n v="-0.11802461306356843"/>
    <n v="0.47995444765656103"/>
    <n v="-0.15502528659306919"/>
    <n v="0.18713236420412846"/>
    <n v="-6.0443753637933487E-2"/>
    <n v="0.14216405234750948"/>
    <n v="-4.5918988908245556E-2"/>
    <n v="0.17786938320929402"/>
    <n v="-5.7451810776601962E-2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Intersection density"/>
    <x v="0"/>
    <s v="Negative binomial regression"/>
    <m/>
    <n v="-0.01"/>
    <m/>
    <n v="0.99004983374916811"/>
    <s v="Derived (4b)"/>
    <n v="-1"/>
    <s v="Derived (8b)"/>
  </r>
  <r>
    <n v="30"/>
    <s v="Brown et al. 2006"/>
    <n v="30.2"/>
    <x v="235"/>
    <s v="Table 5.4 p. 40 (Final model)"/>
    <m/>
    <x v="0"/>
    <x v="1"/>
    <n v="0.37399999999999994"/>
    <n v="2.6737967914438507"/>
    <n v="-0.27058823529411768"/>
    <n v="3.3770377374474803E-2"/>
    <n v="-3.4175621902968497E-3"/>
    <n v="0.20973468645993631"/>
    <n v="-2.1225150269745554E-2"/>
    <n v="0.27580893168899612"/>
    <n v="-2.7911863886926406E-2"/>
    <n v="2.691348947103233E-2"/>
    <n v="-2.7236451344684717E-3"/>
    <n v="1.9841974888556248E-2"/>
    <n v="-2.0080078587218922E-3"/>
    <n v="2.182458823708985E-2"/>
    <n v="-2.2086483295934928E-3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Diversity"/>
    <s v="Land use diversity:highest score achieved for pefect balancing"/>
    <x v="7"/>
    <s v="Negative binomial regression"/>
    <m/>
    <n v="-0.23"/>
    <m/>
    <n v="0.79453360250333405"/>
    <s v="Derived (4b)"/>
    <n v="-0.27058823529411768"/>
    <s v="Derived (8b)"/>
  </r>
  <r>
    <n v="30"/>
    <s v="Brown et al. 2006"/>
    <n v="30.2"/>
    <x v="236"/>
    <s v="Table 5.4 p. 40 (Final model)"/>
    <m/>
    <x v="0"/>
    <x v="1"/>
    <n v="0.16660000000000003"/>
    <n v="6.0024009603841524"/>
    <n v="3.8571428571428568"/>
    <n v="4.1969308006273111E-2"/>
    <n v="2.6969477324831105E-2"/>
    <n v="0.42779704327026485"/>
    <n v="0.27490238000547224"/>
    <n v="7.8995521838549437E-2"/>
    <n v="5.0762522333451875E-2"/>
    <n v="1.9324824971097238E-2"/>
    <n v="1.2418132526427086E-2"/>
    <n v="4.8007124405987173E-2"/>
    <n v="3.0849378143287361E-2"/>
    <n v="2.3873070463771313E-2"/>
    <n v="1.5340835080019447E-2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Pedestrian amenity at bus stop"/>
    <x v="9"/>
    <s v="Negative binomial regression"/>
    <m/>
    <n v="0.27"/>
    <m/>
    <n v="1.3099644507332473"/>
    <s v="Derived (4b)"/>
    <n v="3.8571428571428572"/>
    <s v="Derived (8b)"/>
  </r>
  <r>
    <n v="30"/>
    <s v="Brown et al. 2006"/>
    <n v="30.2"/>
    <x v="237"/>
    <s v="Table 5.4 p. 40 (Final model)"/>
    <m/>
    <x v="0"/>
    <x v="1"/>
    <n v="0.17710000000000001"/>
    <n v="5.6465273856578202"/>
    <n v="3.1818181818181817"/>
    <n v="3.1831796402894362E-4"/>
    <n v="1.7937217273030973E-4"/>
    <n v="0.11572194875367853"/>
    <n v="6.5209318122697854E-2"/>
    <n v="0.16431803384376636"/>
    <n v="9.2593212070962341E-2"/>
    <n v="1.8007051609249372E-4"/>
    <n v="1.0146973581812021E-4"/>
    <n v="1.8760371132943991E-2"/>
    <n v="1.0571469133413938E-2"/>
    <n v="2.0988820739312151E-4"/>
    <n v="1.1827200486602397E-4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Access"/>
    <s v="Destination Index- intensity and diversity of land uses"/>
    <x v="4"/>
    <s v="Negative binomial regression"/>
    <m/>
    <n v="0.35"/>
    <m/>
    <n v="1.4190675485932571"/>
    <s v="Derived (4b)"/>
    <n v="3.1818181818181817"/>
    <s v="Derived (8b)"/>
  </r>
  <r>
    <n v="30"/>
    <s v="Brown et al. 2006"/>
    <n v="30.2"/>
    <x v="238"/>
    <s v="Table 5.4 p. 40 (Final model)"/>
    <m/>
    <x v="0"/>
    <x v="1"/>
    <n v="0.38279999999999997"/>
    <n v="2.6123301985370952"/>
    <n v="2"/>
    <n v="1.8265639273367561E-2"/>
    <n v="1.3984173427690203E-2"/>
    <n v="0.18618335268763361"/>
    <n v="0.14254197481765229"/>
    <n v="3.4379973715523357E-2"/>
    <n v="2.632130787660468E-2"/>
    <n v="8.4104384539832825E-3"/>
    <n v="6.4390316803696005E-3"/>
    <n v="2.0893382774392542E-2"/>
    <n v="1.5995973852074928E-2"/>
    <n v="1.0389899527858678E-2"/>
    <n v="7.9545070785286033E-3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Quality of pedestrian and bicycle amenity at stop"/>
    <x v="9"/>
    <s v="Negative binomial regression"/>
    <m/>
    <n v="0.22"/>
    <m/>
    <n v="1.2460767305873808"/>
    <s v="Derived (4b)"/>
    <n v="2"/>
    <s v="Derived (8b)"/>
  </r>
  <r>
    <n v="30"/>
    <s v="Brown et al. 2006"/>
    <n v="30.2"/>
    <x v="239"/>
    <s v="Table 5.4 p. 40 (Final model)"/>
    <m/>
    <x v="0"/>
    <x v="1"/>
    <n v="0.29039999999999994"/>
    <n v="3.4435261707988989"/>
    <n v="1.0833333333333335"/>
    <n v="0.2391885566153997"/>
    <n v="7.5248719911204742E-2"/>
    <n v="0.40642084388281147"/>
    <n v="0.12785999748553248"/>
    <n v="0.53383363151883334"/>
    <n v="0.16794406047582497"/>
    <n v="0.20813964751354508"/>
    <n v="6.5480733107761285E-2"/>
    <n v="0.15812324004216791"/>
    <n v="4.9745571317266021E-2"/>
    <n v="0.19783681396901504"/>
    <n v="6.2239461674652129E-2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Pedestrian friendliness of road design (fewer lanes and more traffic control devices score more highly)"/>
    <x v="0"/>
    <s v="Negative binomial regression"/>
    <m/>
    <n v="0.13"/>
    <m/>
    <n v="1.1388283833246218"/>
    <s v="Derived (4b)"/>
    <n v="1.0833333333333335"/>
    <s v="Derived (8b)"/>
  </r>
  <r>
    <n v="30"/>
    <s v="Brown et al. 2006"/>
    <n v="30.2"/>
    <x v="240"/>
    <s v="Table 5.4 p. 40 (Final model)"/>
    <m/>
    <x v="0"/>
    <x v="1"/>
    <n v="0.17500000000000002"/>
    <n v="5.7142857142857135"/>
    <n v="-2.0999999999999996"/>
    <n v="3.9954781221972005E-2"/>
    <n v="-1.4683382099074712E-2"/>
    <n v="0.40726278519329218"/>
    <n v="-0.14966907355853487"/>
    <n v="7.5203736790299069E-2"/>
    <n v="-2.7637373270434907E-2"/>
    <n v="1.8397233372484573E-2"/>
    <n v="-6.7609832643880808E-3"/>
    <n v="4.5702782434499795E-2"/>
    <n v="-1.6795772544678674E-2"/>
    <n v="2.272716308151029E-2"/>
    <n v="-8.3522324324550312E-3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Pedestrian friendly amenities of neighbourhood"/>
    <x v="9"/>
    <s v="Negative binomial regression"/>
    <m/>
    <n v="-0.21"/>
    <m/>
    <n v="0.81058424597018708"/>
    <s v="Derived (4b)"/>
    <n v="-2.0999999999999996"/>
    <s v="Derived (8b)"/>
  </r>
  <r>
    <n v="31"/>
    <s v="Frank et al. 2008"/>
    <n v="31.1"/>
    <x v="241"/>
    <s v="Table 4 p. 48 (significance from table 3 p. 46)"/>
    <n v="1"/>
    <x v="0"/>
    <x v="1"/>
    <n v="3.7499999999999999E-2"/>
    <n v="26.666666666666668"/>
    <n v="2.4"/>
    <n v="0.33680323034809534"/>
    <n v="3.031229073132858E-2"/>
    <n v="2.0917539396270981"/>
    <n v="0.18825785456643881"/>
    <n v="2.7507344120449209"/>
    <n v="0.24756609708404287"/>
    <n v="0.26841720165776239"/>
    <n v="2.4157548149198616E-2"/>
    <n v="0.19789062955520095"/>
    <n v="1.7810156659968084E-2"/>
    <n v="0.21766389335124273"/>
    <n v="1.9589750401611844E-2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Diversity"/>
    <s v="Land use mix:Entropy: maximises eveness --&gt; 1"/>
    <x v="7"/>
    <s v="Multinomial logistic (nested)"/>
    <s v="not choosing transit"/>
    <n v="0.19159999999999999"/>
    <n v="1.2111859456788328"/>
    <m/>
    <s v="Derived (4a)"/>
    <n v="2.4"/>
    <m/>
  </r>
  <r>
    <n v="31"/>
    <s v="Frank et al. 2008"/>
    <n v="31.1"/>
    <x v="242"/>
    <s v="Table 4 p. 48 (significance from table 3 p. 46)"/>
    <n v="1"/>
    <x v="0"/>
    <x v="1"/>
    <n v="6.6666666666666666E-2"/>
    <n v="15"/>
    <n v="3.9000000000000004"/>
    <n v="1.0419053526166808"/>
    <n v="0.27089539168033705"/>
    <n v="1.7703691959535264"/>
    <n v="0.4602959909479169"/>
    <n v="2.3253792988960376"/>
    <n v="0.60459861771296974"/>
    <n v="0.90665630456900215"/>
    <n v="0.23573063918794057"/>
    <n v="0.68878483362368326"/>
    <n v="0.17908405674215766"/>
    <n v="0.86177716164902929"/>
    <n v="0.22406206202874762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PT-design"/>
    <s v="intersection density"/>
    <x v="0"/>
    <s v="Multinomial logistic (nested)"/>
    <s v="not choosing transit"/>
    <n v="0.2848"/>
    <n v="1.329496102309317"/>
    <m/>
    <s v="Derived (4a)"/>
    <n v="3.9"/>
    <m/>
  </r>
  <r>
    <n v="31"/>
    <s v="Frank et al. 2008"/>
    <n v="31.1"/>
    <x v="243"/>
    <s v="Table 4 p. 48 (significance from table 3 p. 46)"/>
    <n v="1"/>
    <x v="0"/>
    <x v="1"/>
    <n v="7.7777777777777779E-2"/>
    <n v="12.857142857142858"/>
    <n v="1.8000000000000003"/>
    <n v="0.89306173081429796"/>
    <n v="0.12502864231400174"/>
    <n v="1.5174593108173082"/>
    <n v="0.21244430351442317"/>
    <n v="1.9931822561966037"/>
    <n v="0.27904551586752457"/>
    <n v="0.77713397534485906"/>
    <n v="0.10879875654828028"/>
    <n v="0.59038700024887136"/>
    <n v="8.2654180034841998E-2"/>
    <n v="0.73866613855631091"/>
    <n v="0.10341325939788354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PT-design"/>
    <s v="intersection density"/>
    <x v="0"/>
    <s v="Multinomial logistic (nested)"/>
    <s v="not choosing transit"/>
    <n v="8.4290000000000004E-2"/>
    <n v="1.0879443519272471"/>
    <m/>
    <s v="Derived (4a)"/>
    <n v="1.8"/>
    <m/>
  </r>
  <r>
    <n v="31"/>
    <s v="Frank et al. 2008"/>
    <n v="31.1"/>
    <x v="244"/>
    <s v="Table 4 p. 48 (significance from table 3 p. 46)"/>
    <n v="1"/>
    <x v="0"/>
    <x v="1"/>
    <n v="6.021384603925508E-2"/>
    <n v="16.607475950765082"/>
    <n v="7.1412146588289849"/>
    <n v="0.19366315910577617"/>
    <n v="8.3275158415483747E-2"/>
    <n v="0.10302046103501371"/>
    <n v="4.4298798245055893E-2"/>
    <n v="0.10302046103501371"/>
    <n v="4.4298798245055893E-2"/>
    <n v="0.30762828956325794"/>
    <n v="0.1322801645122009"/>
    <n v="1.1793516542393678"/>
    <n v="0.5071212113229282"/>
    <n v="0.31518266795145705"/>
    <n v="0.13552854721912652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Density"/>
    <s v="Retail floor area continuous (fraction)"/>
    <x v="1"/>
    <s v="Multinomial logistic (nested)"/>
    <s v="not choosing transit"/>
    <s v="not stated"/>
    <m/>
    <m/>
    <m/>
    <m/>
    <m/>
  </r>
  <r>
    <n v="31"/>
    <s v="Frank et al. 2008"/>
    <n v="31.1"/>
    <x v="245"/>
    <s v="Table 4 p. 48 (significance from table 3 p. 46)"/>
    <n v="1"/>
    <x v="0"/>
    <x v="1"/>
    <n v="1.2987012987012987E-3"/>
    <n v="770"/>
    <n v="-7.7"/>
    <n v="8.9791268073206449"/>
    <n v="-8.9791268073206448E-2"/>
    <n v="4.7765087983346524"/>
    <n v="-4.7765087983346527E-2"/>
    <n v="4.7765087983346524"/>
    <n v="-4.7765087983346527E-2"/>
    <n v="14.263081498112673"/>
    <n v="-0.14263081498112673"/>
    <n v="54.680240179572763"/>
    <n v="-0.5468024017957277"/>
    <n v="14.613337694548433"/>
    <n v="-0.14613337694548434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Density"/>
    <s v="Retail floor area continuous (fraction)"/>
    <x v="1"/>
    <s v="Multinomial logistic (nested)"/>
    <s v="not choosing transit"/>
    <n v="0.309"/>
    <n v="1.362062370503422"/>
    <m/>
    <s v="Derived (4a)"/>
    <n v="7.7"/>
    <m/>
  </r>
  <r>
    <n v="31"/>
    <s v="Frank et al. 2008"/>
    <n v="31.2"/>
    <x v="246"/>
    <s v="Table 4 p. 48 (significance from table 3 p. 46)"/>
    <n v="1"/>
    <x v="0"/>
    <x v="1"/>
    <n v="7.2727272727272724E-2"/>
    <n v="13.75"/>
    <n v="1.1000000000000001"/>
    <n v="0.17366416564823664"/>
    <n v="1.3893133251858931E-2"/>
    <n v="1.0785606251202224"/>
    <n v="8.6284850009617803E-2"/>
    <n v="1.4183474312106623"/>
    <n v="0.11346779449685299"/>
    <n v="0.13840261960478373"/>
    <n v="1.1072209568382698E-2"/>
    <n v="0.10203735586440048"/>
    <n v="8.1629884691520379E-3"/>
    <n v="0.11223294500923453"/>
    <n v="8.978635600738763E-3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10475"/>
    <x v="0"/>
    <n v="0"/>
    <n v="0"/>
    <n v="0"/>
    <s v="Diversity"/>
    <s v="Land use mix:Entropy: maximises eveness --&gt; 1"/>
    <x v="7"/>
    <s v="Multinomial logistic (nested)"/>
    <s v="not choosing transit"/>
    <n v="0.16250000000000001"/>
    <n v="1.1764483184486905"/>
    <m/>
    <s v="Derived (4a)"/>
    <n v="1.1000000000000001"/>
    <m/>
  </r>
  <r>
    <n v="31"/>
    <s v="Frank et al. 2008"/>
    <n v="31.2"/>
    <x v="247"/>
    <s v="Table 4 p. 48 (significance from table 3 p. 46)"/>
    <n v="1"/>
    <x v="0"/>
    <x v="1"/>
    <n v="0.18749999999999997"/>
    <n v="5.3333333333333339"/>
    <n v="1.6"/>
    <n v="6.7360646069619071E-2"/>
    <n v="2.020819382088572E-2"/>
    <n v="0.41835078792541963"/>
    <n v="0.1255052363776259"/>
    <n v="0.55014688240898424"/>
    <n v="0.16504406472269526"/>
    <n v="5.3683440331552486E-2"/>
    <n v="1.6105032099465746E-2"/>
    <n v="3.9578125911040193E-2"/>
    <n v="1.1873437773312057E-2"/>
    <n v="4.3532778670248552E-2"/>
    <n v="1.3059833601074565E-2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Diversity"/>
    <s v="Land use mix:Entropy: maximises eveness --&gt; 1"/>
    <x v="7"/>
    <s v="Multinomial logistic (nested)"/>
    <s v="not choosing transit"/>
    <n v="0.26200000000000001"/>
    <n v="1.2995265424293818"/>
    <m/>
    <s v="Derived (4a)"/>
    <n v="1.6"/>
    <m/>
  </r>
  <r>
    <n v="31"/>
    <s v="Frank et al. 2008"/>
    <n v="31.2"/>
    <x v="248"/>
    <s v="Table 4 p. 48 (significance from table 3 p. 46)"/>
    <n v="1"/>
    <x v="0"/>
    <x v="1"/>
    <n v="0.15"/>
    <n v="6.666666666666667"/>
    <n v="1.6"/>
    <n v="0.46306904560741374"/>
    <n v="0.11113657094577929"/>
    <n v="0.78683075375712286"/>
    <n v="0.18883938090170949"/>
    <n v="1.0335019106204613"/>
    <n v="0.24804045854891069"/>
    <n v="0.40295835758622323"/>
    <n v="9.671000582069357E-2"/>
    <n v="0.306126592721637"/>
    <n v="7.3470382253192884E-2"/>
    <n v="0.38301207184401304"/>
    <n v="9.1922897242563126E-2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PT-design"/>
    <s v="intersection density"/>
    <x v="0"/>
    <s v="Multinomial logistic (nested)"/>
    <s v="not choosing transit"/>
    <n v="0.2198"/>
    <n v="1.2458275401611365"/>
    <m/>
    <s v="Derived (4a)"/>
    <n v="1.6"/>
    <m/>
  </r>
  <r>
    <n v="31"/>
    <s v="Frank et al. 2008"/>
    <n v="31.2"/>
    <x v="249"/>
    <s v="Table 4 p. 48 (significance from table 3 p. 46)"/>
    <n v="1"/>
    <x v="0"/>
    <x v="1"/>
    <n v="0.13529411764705884"/>
    <n v="7.391304347826086"/>
    <n v="1.7"/>
    <n v="0.51340263752126303"/>
    <n v="0.11808260662989051"/>
    <n v="0.87235583568724473"/>
    <n v="0.2006418422080663"/>
    <n v="1.1458390748183374"/>
    <n v="0.26354298720821762"/>
    <n v="0.44675817906298654"/>
    <n v="0.1027543811844869"/>
    <n v="0.33940122236529313"/>
    <n v="7.806228114401742E-2"/>
    <n v="0.4246438187835796"/>
    <n v="9.7668078320223312E-2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PT-design"/>
    <s v="intersection density"/>
    <x v="0"/>
    <s v="Multinomial logistic (nested)"/>
    <s v="not choosing transit"/>
    <n v="0.18010000000000001"/>
    <n v="1.1973370908444088"/>
    <m/>
    <s v="Derived (4a)"/>
    <n v="1.7"/>
    <m/>
  </r>
  <r>
    <n v="31"/>
    <s v="Frank et al. 2008"/>
    <n v="31.2"/>
    <x v="250"/>
    <s v="Table 4 p. 48 (significance from table 3 p. 46)"/>
    <n v="1"/>
    <x v="0"/>
    <x v="1"/>
    <n v="6.021384603925508E-2"/>
    <n v="16.607475950765082"/>
    <n v="5.6465418232601285"/>
    <n v="0.19366315910577617"/>
    <n v="6.5845474095963905E-2"/>
    <n v="0.10302046103501371"/>
    <n v="3.5026956751904662E-2"/>
    <n v="0.10302046103501371"/>
    <n v="3.5026956751904662E-2"/>
    <n v="0.30762828956325794"/>
    <n v="0.10459361845150771"/>
    <n v="1.1793516542393678"/>
    <n v="0.40097956244138511"/>
    <n v="0.31518266795145705"/>
    <n v="0.1071621071034954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Density"/>
    <s v="Retail floor area continuous (fraction)"/>
    <x v="1"/>
    <s v="Multinomial logistic (nested)"/>
    <s v="not choosing transit"/>
    <s v="not stated"/>
    <m/>
    <m/>
    <m/>
    <m/>
    <m/>
  </r>
  <r>
    <n v="31"/>
    <s v="Frank et al. 2008"/>
    <n v="31.2"/>
    <x v="251"/>
    <s v="Table 4 p. 48 (significance from table 3 p. 46)"/>
    <n v="1"/>
    <x v="0"/>
    <x v="1"/>
    <n v="2.3809523809523807E-3"/>
    <n v="420.00000000000006"/>
    <n v="-4.2000000000000011"/>
    <n v="4.8977055312658067"/>
    <n v="-4.8977055312658065E-2"/>
    <n v="2.6053684354552651"/>
    <n v="-2.6053684354552652E-2"/>
    <n v="2.6053684354552651"/>
    <n v="-2.6053684354552652E-2"/>
    <n v="7.7798626353341858"/>
    <n v="-7.7798626353341865E-2"/>
    <n v="29.825585552494239"/>
    <n v="-0.29825585552494238"/>
    <n v="7.9709114697536911"/>
    <n v="-7.9709114697536915E-2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Density"/>
    <s v="Retail floor area continuous (fraction)"/>
    <x v="1"/>
    <s v="Multinomial logistic (nested)"/>
    <s v="not choosing transit"/>
    <n v="0.28349999999999997"/>
    <n v="1.3277688803138623"/>
    <m/>
    <s v="Derived (4a)"/>
    <n v="4.2"/>
    <m/>
  </r>
  <r>
    <n v="32"/>
    <s v="Chakraborty and Mishra 2012"/>
    <n v="32.1"/>
    <x v="252"/>
    <s v="Table 4 - Model I p. 10"/>
    <m/>
    <x v="0"/>
    <x v="1"/>
    <n v="8.9811958026009553E-2"/>
    <n v="11.134374775688554"/>
    <n v="4.4000000000000004"/>
    <n v="0.12820360498254116"/>
    <n v="5.0662553873690432E-2"/>
    <n v="2.5194142609070474E-2"/>
    <n v="9.9560352254314012E-3"/>
    <n v="0.7075531750215901"/>
    <n v="0.27960563864731897"/>
    <n v="8.7013687063694348E-2"/>
    <n v="3.4385426285112534E-2"/>
    <n v="0.55632107786647977"/>
    <n v="0.21984285529504619"/>
    <n v="8.2843156344429333E-2"/>
    <n v="3.2737346753531356E-2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x v="0"/>
    <n v="0"/>
    <n v="1"/>
    <n v="1"/>
    <s v="Density"/>
    <s v="Household density"/>
    <x v="6"/>
    <s v="OLS"/>
    <m/>
    <n v="1.48"/>
    <m/>
    <m/>
    <s v=""/>
    <n v="4.4000000000000004"/>
    <m/>
  </r>
  <r>
    <n v="32"/>
    <s v="Chakraborty and Mishra 2012"/>
    <n v="32.1"/>
    <x v="253"/>
    <s v="Table 4 - Model I p. 10"/>
    <m/>
    <x v="0"/>
    <x v="1"/>
    <n v="2.0315119604762753E-2"/>
    <n v="49.224420995560187"/>
    <n v="9.68"/>
    <n v="0.55704859715661581"/>
    <n v="0.10954380592841093"/>
    <n v="9.3199282145747644E-2"/>
    <n v="1.8327672178250886E-2"/>
    <n v="2.324105794391182"/>
    <n v="0.45703623597189286"/>
    <n v="0.45070098707974621"/>
    <n v="8.863051035837366E-2"/>
    <n v="2.0726669254528729"/>
    <n v="0.40759069243685847"/>
    <n v="0.42895785523271257"/>
    <n v="8.4354715701525002E-2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x v="0"/>
    <n v="0"/>
    <n v="1"/>
    <n v="1"/>
    <s v="Density"/>
    <s v="Employment density"/>
    <x v="8"/>
    <s v="OLS"/>
    <m/>
    <n v="0.78920000000000001"/>
    <m/>
    <m/>
    <s v=""/>
    <n v="9.68"/>
    <m/>
  </r>
  <r>
    <n v="32"/>
    <s v="Chakraborty and Mishra 2012"/>
    <n v="32.1"/>
    <x v="254"/>
    <s v="Table 4 - Model I p. 10"/>
    <m/>
    <x v="0"/>
    <x v="0"/>
    <n v="0.11214358002166598"/>
    <n v="8.9171399718717854"/>
    <n v="8.14"/>
    <n v="0.10267388277822559"/>
    <n v="9.3725724666327281E-2"/>
    <n v="2.0177127197740421E-2"/>
    <n v="1.8418665167048088E-2"/>
    <n v="0.56665514016880592"/>
    <n v="0.51727043149754004"/>
    <n v="6.9686286176551746E-2"/>
    <n v="6.3613038627458179E-2"/>
    <n v="0.44553852556406387"/>
    <n v="0.40670928229583542"/>
    <n v="6.6346250752032154E-2"/>
    <n v="6.0564091494033009E-2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Pre-2010"/>
    <s v="not stated"/>
    <x v="0"/>
    <n v="0"/>
    <n v="1"/>
    <n v="1"/>
    <s v="Density"/>
    <s v="residential density (household workers))"/>
    <x v="6"/>
    <s v="OLS"/>
    <m/>
    <n v="3.4188000000000001"/>
    <m/>
    <m/>
    <s v=""/>
    <n v="8.14"/>
    <m/>
  </r>
  <r>
    <n v="33"/>
    <s v="Ramos-Santiago and Brown 2016"/>
    <n v="33.1"/>
    <x v="255"/>
    <s v="(Streetcar) Table 3 p. 929"/>
    <m/>
    <x v="0"/>
    <x v="1"/>
    <n v="7.6972072183778939E-2"/>
    <n v="12.99172507156095"/>
    <n v="6.1191025087052067"/>
    <n v="0.14958953894321161"/>
    <n v="7.0456672842252668E-2"/>
    <n v="2.9396834648086612E-2"/>
    <n v="1.3845909119248793E-2"/>
    <n v="0.82558172403731467"/>
    <n v="0.38884899202157519"/>
    <n v="0.10152863744650166"/>
    <n v="4.7819988237302276E-2"/>
    <n v="0.64912225794095391"/>
    <n v="0.30573658349018928"/>
    <n v="9.6662411044144941E-2"/>
    <n v="4.5527995601792264E-2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75"/>
    <x v="0"/>
    <n v="0"/>
    <n v="1"/>
    <n v="1"/>
    <s v="Density"/>
    <s v="Population density"/>
    <x v="6"/>
    <s v="Negative binomial regression"/>
    <m/>
    <n v="1.9000000000000001E-4"/>
    <m/>
    <n v="1.0001900180511432"/>
    <s v="Derived (4b)"/>
    <s v=""/>
    <m/>
  </r>
  <r>
    <n v="33"/>
    <s v="Ramos-Santiago and Brown 2016"/>
    <n v="33.1"/>
    <x v="256"/>
    <s v="(Streetcar) Table 3 p. 929"/>
    <m/>
    <x v="0"/>
    <x v="1"/>
    <n v="5.2309048959330931E-2"/>
    <n v="19.117151236633585"/>
    <n v="0.651703685656839"/>
    <n v="0.21633941167044116"/>
    <n v="7.3750105438453398E-3"/>
    <n v="3.6195545542052052E-2"/>
    <n v="1.2339061475285546E-3"/>
    <n v="0.90260649211739996"/>
    <n v="3.0769855316282166E-2"/>
    <n v="0.17503748664267035"/>
    <n v="5.967027919648633E-3"/>
    <n v="0.80495587912806077"/>
    <n v="2.7440945919475594E-2"/>
    <n v="0.1665931671063309"/>
    <n v="5.6791610666548208E-3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s v="2010 - 2017"/>
    <n v="475"/>
    <x v="0"/>
    <n v="0"/>
    <n v="1"/>
    <n v="1"/>
    <s v="Density"/>
    <s v="Employment density"/>
    <x v="8"/>
    <s v="Negative binomial regression"/>
    <m/>
    <n v="1.0000000000000001E-5"/>
    <m/>
    <n v="1.0000100000500001"/>
    <s v="Derived (4b)"/>
    <s v=""/>
    <m/>
  </r>
  <r>
    <n v="33"/>
    <s v="Ramos-Santiago and Brown 2016"/>
    <n v="33.200000000000003"/>
    <x v="257"/>
    <s v="(Light rail) Table 3 p. 929"/>
    <m/>
    <x v="0"/>
    <x v="1"/>
    <n v="7.6972072183778939E-2"/>
    <n v="12.99172507156095"/>
    <n v="1.4940483832295093"/>
    <n v="0.14958953894321161"/>
    <n v="1.7202796978469336E-2"/>
    <n v="2.9396834648086612E-2"/>
    <n v="3.3806359845299605E-3"/>
    <n v="0.82558172403731467"/>
    <n v="9.4941898264291197E-2"/>
    <n v="0.10152863744650166"/>
    <n v="1.1675793306347691E-2"/>
    <n v="0.64912225794095391"/>
    <n v="7.4649059663209699E-2"/>
    <n v="9.6662411044144941E-2"/>
    <n v="1.1116177270076669E-2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x v="0"/>
    <n v="0"/>
    <n v="1"/>
    <n v="1"/>
    <s v="Density"/>
    <s v="Population density"/>
    <x v="6"/>
    <s v="Negative binomial regression"/>
    <m/>
    <n v="1E-4"/>
    <m/>
    <n v="1.0001000050001667"/>
    <s v="Derived (4b)"/>
    <s v=""/>
    <m/>
  </r>
  <r>
    <n v="33"/>
    <s v="Ramos-Santiago and Brown 2016"/>
    <n v="33.200000000000003"/>
    <x v="258"/>
    <s v="(Light rail) Table 3 p. 929"/>
    <m/>
    <x v="0"/>
    <x v="1"/>
    <n v="5.2309048959330931E-2"/>
    <n v="19.117151236633585"/>
    <n v="0.82203750317524416"/>
    <n v="0.21633941167044116"/>
    <n v="9.302594701828969E-3"/>
    <n v="3.6195545542052052E-2"/>
    <n v="1.5564084583082382E-3"/>
    <n v="0.90260649211739996"/>
    <n v="3.8812079161048195E-2"/>
    <n v="0.17503748664267035"/>
    <n v="7.5266119256348248E-3"/>
    <n v="0.80495587912806077"/>
    <n v="3.461310280250661E-2"/>
    <n v="0.1665931671063309"/>
    <n v="7.1635061855722286E-3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x v="0"/>
    <n v="0"/>
    <n v="1"/>
    <n v="1"/>
    <s v="Density"/>
    <s v="Employment density"/>
    <x v="8"/>
    <s v="Negative binomial regression"/>
    <m/>
    <n v="9.0000000000000002E-6"/>
    <m/>
    <n v="1.0000090000405002"/>
    <s v="Derived (4b)"/>
    <s v=""/>
    <m/>
  </r>
  <r>
    <n v="33"/>
    <s v="Ramos-Santiago and Brown 2016"/>
    <n v="33.299999999999997"/>
    <x v="259"/>
    <s v="(Modern Streetcar) Table 4, p. 931"/>
    <m/>
    <x v="0"/>
    <x v="1"/>
    <n v="7.6972072183778939E-2"/>
    <n v="12.99172507156095"/>
    <n v="6.8206556625694992"/>
    <n v="0.14958953894321161"/>
    <n v="7.8534507945186099E-2"/>
    <n v="2.9396834648086612E-2"/>
    <n v="1.5433338190245472E-2"/>
    <n v="0.82558172403731467"/>
    <n v="0.43343040511959025"/>
    <n v="0.10152863744650166"/>
    <n v="5.3302534659413377E-2"/>
    <n v="0.64912225794095391"/>
    <n v="0.34078918541900083"/>
    <n v="9.6662411044144941E-2"/>
    <n v="5.0747765798176095E-2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x v="0"/>
    <n v="0"/>
    <n v="0"/>
    <n v="0"/>
    <s v="Density"/>
    <s v="Population density"/>
    <x v="6"/>
    <s v="Negative binomial regression"/>
    <m/>
    <n v="2.9999999999999997E-4"/>
    <m/>
    <n v="1.0003000450045003"/>
    <s v="Derived (4b)"/>
    <s v=""/>
    <m/>
  </r>
  <r>
    <n v="33"/>
    <s v="Ramos-Santiago and Brown 2016"/>
    <n v="33.299999999999997"/>
    <x v="260"/>
    <s v="(Modern Streetcar) Table 4, p. 931"/>
    <m/>
    <x v="0"/>
    <x v="0"/>
    <n v="5.2309048959330931E-2"/>
    <n v="19.117151236633585"/>
    <n v="26.859597487470189"/>
    <n v="0.21633941167044116"/>
    <n v="0.30395687339696981"/>
    <n v="3.6195545542052052E-2"/>
    <n v="5.0854741486583137E-2"/>
    <n v="0.90260649211739996"/>
    <n v="1.268162121424947"/>
    <n v="0.17503748664267035"/>
    <n v="0.24592766873295185"/>
    <n v="0.80495587912806077"/>
    <n v="1.1309630101749255"/>
    <n v="0.1665931671063309"/>
    <n v="0.23406339978439492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x v="0"/>
    <n v="0"/>
    <n v="0"/>
    <n v="0"/>
    <s v="Density"/>
    <s v="Employment density"/>
    <x v="8"/>
    <s v="Negative binomial regression"/>
    <m/>
    <n v="2E-3"/>
    <m/>
    <n v="1.0020020013340003"/>
    <s v="Derived (4b)"/>
    <s v=""/>
    <m/>
  </r>
  <r>
    <n v="33"/>
    <s v="Ramos-Santiago and Brown 2016"/>
    <n v="33.4"/>
    <x v="261"/>
    <s v="(Legacy Streetcar) Table 4, p. 931"/>
    <m/>
    <x v="0"/>
    <x v="1"/>
    <n v="7.6972072183778939E-2"/>
    <n v="12.99172507156095"/>
    <n v="7.3533163905034966"/>
    <n v="0.14958953894321161"/>
    <n v="8.4667679041857763E-2"/>
    <n v="2.9396834648086612E-2"/>
    <n v="1.6638608410817022E-2"/>
    <n v="0.82558172403731467"/>
    <n v="0.46727925580512009"/>
    <n v="0.10152863744650166"/>
    <n v="5.7465208794719932E-2"/>
    <n v="0.64912225794095391"/>
    <n v="0.36740319799457988"/>
    <n v="9.6662411044144941E-2"/>
    <n v="5.471092465098603E-2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350"/>
    <x v="0"/>
    <n v="0"/>
    <n v="0"/>
    <n v="0"/>
    <s v="Density"/>
    <s v="Population density"/>
    <x v="6"/>
    <s v="Negative binomial regression"/>
    <m/>
    <n v="2.0000000000000001E-4"/>
    <m/>
    <n v="1.0002000200013335"/>
    <s v="Derived (4b)"/>
    <s v=""/>
    <m/>
  </r>
  <r>
    <n v="34"/>
    <s v="Hamidi and Ewing 2014"/>
    <n v="34.1"/>
    <x v="262"/>
    <s v="Table 6 p. 79"/>
    <m/>
    <x v="0"/>
    <x v="0"/>
    <n v="0.19117647058823528"/>
    <n v="5.2307692307692308"/>
    <n v="5.44"/>
    <n v="6.2554199106370932E-7"/>
    <n v="6.5056367070625776E-7"/>
    <e v="#N/A"/>
    <e v="#N/A"/>
    <n v="2.0851880320741991E-7"/>
    <n v="2.1685955533571672E-7"/>
    <n v="1.8092969123791741E-2"/>
    <n v="1.8816687888743411E-2"/>
    <n v="1.3162600311722521E-2"/>
    <n v="1.3689104324191423E-2"/>
    <n v="2.6064768480566175E-7"/>
    <n v="2.7107359219788824E-7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x v="0"/>
    <n v="0"/>
    <n v="1"/>
    <n v="1"/>
    <s v="PT-Access"/>
    <s v="Compactness index"/>
    <x v="3"/>
    <s v="OLS"/>
    <m/>
    <n v="1.04"/>
    <m/>
    <m/>
    <s v=""/>
    <n v="5.44"/>
    <m/>
  </r>
  <r>
    <n v="34"/>
    <s v="Hamidi and Ewing 2014"/>
    <n v="34.200000000000003"/>
    <x v="263"/>
    <s v="Tabe 7 p. 80"/>
    <m/>
    <x v="0"/>
    <x v="0"/>
    <n v="0.43606557377049188"/>
    <n v="2.2932330827067666"/>
    <n v="3.05"/>
    <n v="2.7424524486594509E-7"/>
    <n v="3.64746175671707E-7"/>
    <e v="#N/A"/>
    <e v="#N/A"/>
    <n v="9.1417188712673588E-8"/>
    <n v="1.2158486098785589E-7"/>
    <n v="7.932178524528332E-3"/>
    <n v="1.0549797437622683E-2"/>
    <n v="5.7706446523639746E-3"/>
    <n v="7.6749573876440866E-3"/>
    <n v="1.1427112674197796E-7"/>
    <n v="1.519805985668307E-7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x v="0"/>
    <n v="0"/>
    <n v="1"/>
    <n v="1"/>
    <s v="PT-Access"/>
    <s v="Density factor"/>
    <x v="3"/>
    <s v="OLS"/>
    <m/>
    <n v="1.33"/>
    <m/>
    <m/>
    <s v=""/>
    <n v="3.05"/>
    <m/>
  </r>
  <r>
    <n v="34"/>
    <s v="Hamidi and Ewing 2014"/>
    <n v="34.200000000000003"/>
    <x v="264"/>
    <s v="Tabe 7 p. 80"/>
    <m/>
    <x v="0"/>
    <x v="1"/>
    <n v="0.20232558139534881"/>
    <n v="4.9425287356321848"/>
    <n v="0.43000000000000005"/>
    <n v="6.242473665934526E-2"/>
    <n v="5.4309520893630371E-3"/>
    <n v="0.38769577329295357"/>
    <n v="3.3729532276486958E-2"/>
    <n v="0.50983439533591213"/>
    <n v="4.4355592394224354E-2"/>
    <n v="4.9749739962430109E-2"/>
    <n v="4.3282273767314191E-3"/>
    <n v="3.6678004615834661E-2"/>
    <n v="3.1909864015776152E-3"/>
    <n v="4.0342876784928615E-2"/>
    <n v="3.5098302802887894E-3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x v="0"/>
    <n v="0"/>
    <n v="1"/>
    <n v="1"/>
    <s v="Diversity"/>
    <s v="Mixed Use:Entropy: maximises eveness --&gt; 1"/>
    <x v="7"/>
    <s v="OLS"/>
    <m/>
    <n v="8.6999999999999994E-2"/>
    <m/>
    <m/>
    <s v=""/>
    <n v="0.43"/>
    <m/>
  </r>
  <r>
    <n v="34"/>
    <s v="Hamidi and Ewing 2014"/>
    <n v="34.200000000000003"/>
    <x v="265"/>
    <s v="Tabe 7 p. 80"/>
    <m/>
    <x v="0"/>
    <x v="0"/>
    <n v="0.21501014198782964"/>
    <n v="4.6509433962264142"/>
    <n v="4.9299999999999988"/>
    <n v="5.5620125148825092E-7"/>
    <n v="5.8957332657754597E-7"/>
    <e v="#N/A"/>
    <e v="#N/A"/>
    <n v="1.8540469058772948E-7"/>
    <n v="1.9652897202299327E-7"/>
    <n v="1.6087380565258217E-2"/>
    <n v="1.7052623399173711E-2"/>
    <n v="1.170353848471554E-2"/>
    <n v="1.2405750793798473E-2"/>
    <n v="2.3175513483899636E-7"/>
    <n v="2.4566044292933618E-7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x v="0"/>
    <n v="0"/>
    <n v="1"/>
    <n v="1"/>
    <s v="PT-Access"/>
    <s v="Centering factor"/>
    <x v="3"/>
    <s v="OLS"/>
    <m/>
    <n v="1.06"/>
    <m/>
    <m/>
    <s v=""/>
    <n v="4.93"/>
    <m/>
  </r>
  <r>
    <n v="34"/>
    <s v="Hamidi and Ewing 2014"/>
    <n v="34.200000000000003"/>
    <x v="266"/>
    <s v="Tabe 7 p. 80"/>
    <m/>
    <x v="0"/>
    <x v="1"/>
    <n v="0.22162162162162163"/>
    <n v="4.5121951219512191"/>
    <n v="-0.37"/>
    <n v="0.31341868330745681"/>
    <n v="-2.570033203121146E-2"/>
    <n v="0.5325500833356136"/>
    <n v="-4.3669106833520314E-2"/>
    <n v="0.69950434194433653"/>
    <n v="-5.7359356039435601E-2"/>
    <n v="0.27273401031750472"/>
    <n v="-2.2364188846035388E-2"/>
    <n v="0.2071954377567177"/>
    <n v="-1.699002589605085E-2"/>
    <n v="0.25923378033344785"/>
    <n v="-2.1257169987342724E-2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x v="0"/>
    <n v="0"/>
    <n v="1"/>
    <n v="1"/>
    <s v="PT-design"/>
    <s v="Street factor"/>
    <x v="0"/>
    <s v="OLS"/>
    <m/>
    <n v="-8.2000000000000003E-2"/>
    <m/>
    <m/>
    <s v=""/>
    <n v="-0.37"/>
    <m/>
  </r>
  <r>
    <n v="36"/>
    <s v="Chan and Miranda-Moreno 2013"/>
    <n v="36.1"/>
    <x v="267"/>
    <s v="Table 5, p. 261"/>
    <m/>
    <x v="0"/>
    <x v="1"/>
    <n v="7.6972072183778939E-2"/>
    <n v="12.99172507156095"/>
    <n v="9.6398600030982244"/>
    <n v="0.14958953894321161"/>
    <n v="0.11099543789586301"/>
    <n v="2.9396834648086612E-2"/>
    <n v="2.1812451308880265E-2"/>
    <n v="0.82558172403731467"/>
    <n v="0.61258163923568743"/>
    <n v="0.10152863744650166"/>
    <n v="7.5334248985304234E-2"/>
    <n v="0.64912225794095391"/>
    <n v="0.48164871539218779"/>
    <n v="9.6662411044144941E-2"/>
    <n v="7.1723508994755547E-2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x v="1"/>
    <n v="0"/>
    <n v="1"/>
    <n v="1"/>
    <s v="Density"/>
    <s v="Population density"/>
    <x v="6"/>
    <s v="OLS"/>
    <m/>
    <n v="0.122"/>
    <m/>
    <n v="1.1297541017803188"/>
    <s v="Derived (4b)"/>
    <s v=""/>
    <m/>
  </r>
  <r>
    <n v="36"/>
    <s v="Chan and Miranda-Moreno 2013"/>
    <n v="36.200000000000003"/>
    <x v="268"/>
    <s v="Table 5, p. 261"/>
    <m/>
    <x v="0"/>
    <x v="1"/>
    <n v="6.021384603925508E-2"/>
    <n v="16.607475950765082"/>
    <n v="8.6358874943978421"/>
    <n v="0.19366315910577617"/>
    <n v="0.10070484273500362"/>
    <n v="0.10302046103501371"/>
    <n v="5.3570639738207131E-2"/>
    <n v="0.10302046103501371"/>
    <n v="5.3570639738207131E-2"/>
    <n v="0.30762828956325794"/>
    <n v="0.15996671057289413"/>
    <n v="1.1793516542393678"/>
    <n v="0.61326286020447129"/>
    <n v="0.31518266795145705"/>
    <n v="0.16389498733475769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x v="1"/>
    <n v="0"/>
    <n v="1"/>
    <n v="1"/>
    <s v="Density"/>
    <s v="Commercial density"/>
    <x v="1"/>
    <s v="OLS"/>
    <m/>
    <n v="3.29"/>
    <m/>
    <n v="26.842863655898565"/>
    <s v="Derived (4b)"/>
    <s v=""/>
    <m/>
  </r>
  <r>
    <n v="37"/>
    <s v="Moniruzzaman and Paez 2012"/>
    <n v="37.1"/>
    <x v="269"/>
    <s v="Table 2 (1), p. 203"/>
    <m/>
    <x v="0"/>
    <x v="0"/>
    <n v="7.6972072183778939E-2"/>
    <n v="12.99172507156095"/>
    <n v="12.772032876318692"/>
    <n v="0.14958953894321161"/>
    <n v="0.14705995538023656"/>
    <n v="2.9396834648086612E-2"/>
    <n v="2.8899729367499277E-2"/>
    <n v="0.82558172403731467"/>
    <n v="0.81162100209264576"/>
    <n v="0.10152863744650166"/>
    <n v="9.9811771586293202E-2"/>
    <n v="0.64912225794095391"/>
    <n v="0.63814549442093238"/>
    <n v="9.6662411044144941E-2"/>
    <n v="9.5027833868078962E-2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Pre-2010"/>
    <n v="761"/>
    <x v="1"/>
    <n v="0"/>
    <n v="1"/>
    <n v="1"/>
    <s v="Density"/>
    <s v="Population density"/>
    <x v="6"/>
    <s v="Binary logistic"/>
    <s v="not choosing transit"/>
    <n v="0.22681000000000001"/>
    <n v="1.2545914729136154"/>
    <m/>
    <s v="Derived (4a)"/>
    <s v=""/>
    <m/>
  </r>
  <r>
    <n v="37"/>
    <s v="Moniruzzaman and Paez 2012"/>
    <n v="37.1"/>
    <x v="270"/>
    <s v="Table 2 (1), p. 203"/>
    <m/>
    <x v="0"/>
    <x v="1"/>
    <n v="7.6972072183778939E-2"/>
    <n v="12.99172507156095"/>
    <n v="0.96978330298519533"/>
    <n v="0.14958953894321161"/>
    <n v="1.1166295189384749E-2"/>
    <n v="2.9396834648086612E-2"/>
    <n v="2.1943628921717766E-3"/>
    <n v="0.82558172403731467"/>
    <n v="6.1626563586518621E-2"/>
    <n v="0.10152863744650166"/>
    <n v="7.5787300630296315E-3"/>
    <n v="0.64912225794095391"/>
    <n v="4.8454529624028686E-2"/>
    <n v="9.6662411044144941E-2"/>
    <n v="7.2154846058207489E-3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Density"/>
    <s v="Dwelling density"/>
    <x v="6"/>
    <s v="Binary logistic"/>
    <s v="not choosing transit"/>
    <n v="0.41141"/>
    <n v="1.5089438967463207"/>
    <m/>
    <s v="Derived (4a)"/>
    <s v=""/>
    <m/>
  </r>
  <r>
    <n v="37"/>
    <s v="Moniruzzaman and Paez 2012"/>
    <n v="37.1"/>
    <x v="271"/>
    <s v="Table 2 (1), p. 203"/>
    <m/>
    <x v="0"/>
    <x v="1"/>
    <n v="5.031249131340744E-2"/>
    <n v="19.875779829123999"/>
    <n v="1.2269042535675501"/>
    <n v="0.82622651466152486"/>
    <n v="5.1001813964709951E-2"/>
    <n v="0.69441737918446922"/>
    <n v="4.2865419299133269E-2"/>
    <n v="0.71090804367584326"/>
    <n v="4.3883365089565883E-2"/>
    <n v="0.92641033263453187"/>
    <n v="5.7186021752603164E-2"/>
    <n v="0.781274928375426"/>
    <n v="4.8227015043954637E-2"/>
    <n v="0.91240154613360192"/>
    <n v="5.6321278839717506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Density"/>
    <s v="Building density"/>
    <x v="2"/>
    <s v="Binary logistic"/>
    <s v="not choosing transit"/>
    <n v="0.22681000000000001"/>
    <n v="1.2545914729136154"/>
    <m/>
    <s v="Derived (4a)"/>
    <s v=""/>
    <m/>
  </r>
  <r>
    <n v="37"/>
    <s v="Moniruzzaman and Paez 2012"/>
    <n v="37.1"/>
    <x v="272"/>
    <s v="Table 2 (1), p. 203"/>
    <m/>
    <x v="0"/>
    <x v="1"/>
    <n v="0.29650042763858736"/>
    <n v="3.3726764172459403"/>
    <n v="6.4186219735229907E-2"/>
    <n v="0.23426730745150637"/>
    <n v="4.4583977270910985E-3"/>
    <n v="0.39805882913407431"/>
    <n v="7.5755537482636876E-3"/>
    <n v="0.5228501281692377"/>
    <n v="9.9504871097797296E-3"/>
    <n v="0.20385722246448176"/>
    <n v="3.8796560526265004E-3"/>
    <n v="0.15486989099461768"/>
    <n v="2.9473663120842338E-3"/>
    <n v="0.19376636733432159"/>
    <n v="3.6876145506938227E-3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PT-design"/>
    <s v="Intersection density"/>
    <x v="0"/>
    <s v="Binary logistic"/>
    <s v="not choosing transit"/>
    <n v="3.4000000000000002E-4"/>
    <n v="1.0003400578065513"/>
    <m/>
    <s v="Derived (4a)"/>
    <s v=""/>
    <m/>
  </r>
  <r>
    <n v="37"/>
    <s v="Moniruzzaman and Paez 2012"/>
    <n v="37.1"/>
    <x v="273"/>
    <s v="Table 2 (1), p. 203"/>
    <m/>
    <x v="0"/>
    <x v="1"/>
    <n v="0.29650042763858736"/>
    <n v="3.3726764172459403"/>
    <n v="0.15184945653731169"/>
    <n v="0.23426730745150637"/>
    <n v="1.0547517437210607E-2"/>
    <n v="0.39805882913407431"/>
    <n v="1.7921973351729362E-2"/>
    <n v="0.5228501281692377"/>
    <n v="2.3540505518698549E-2"/>
    <n v="0.20385722246448176"/>
    <n v="9.1783511409953555E-3"/>
    <n v="0.15486989099461768"/>
    <n v="6.9727735104599302E-3"/>
    <n v="0.19376636733432159"/>
    <n v="8.7240262435114742E-3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PT-design"/>
    <s v="Sidewalk density"/>
    <x v="0"/>
    <s v="Binary logistic"/>
    <s v="not choosing transit"/>
    <n v="2.1299999999999999E-3"/>
    <n v="1.0021322700614574"/>
    <m/>
    <s v="Derived (4a)"/>
    <s v=""/>
    <m/>
  </r>
  <r>
    <n v="37"/>
    <s v="Moniruzzaman and Paez 2012"/>
    <n v="37.200000000000003"/>
    <x v="274"/>
    <s v="Table 2 (2), p. 203"/>
    <m/>
    <x v="0"/>
    <x v="1"/>
    <n v="7.6972072183778939E-2"/>
    <n v="12.99172507156095"/>
    <n v="1.3822965574573984"/>
    <n v="0.14958953894321161"/>
    <n v="1.5916062229909603E-2"/>
    <n v="2.9396834648086612E-2"/>
    <n v="3.1277711859178225E-3"/>
    <n v="0.82558172403731467"/>
    <n v="8.7840434488151431E-2"/>
    <n v="0.10152863744650166"/>
    <n v="1.0802467359230952E-2"/>
    <n v="0.64912225794095391"/>
    <n v="6.9065459558169839E-2"/>
    <n v="9.6662411044144941E-2"/>
    <n v="1.0284709481294438E-2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Density"/>
    <s v="Dwelling density"/>
    <x v="6"/>
    <s v="Binary logistic"/>
    <s v="not choosing transit"/>
    <n v="0.58640999999999999"/>
    <n v="1.7975237080793633"/>
    <m/>
    <s v="Derived (4a)"/>
    <s v=""/>
    <m/>
  </r>
  <r>
    <n v="37"/>
    <s v="Moniruzzaman and Paez 2012"/>
    <n v="37.299999999999997"/>
    <x v="275"/>
    <s v="Table 2 (3), p. 203"/>
    <m/>
    <x v="0"/>
    <x v="1"/>
    <n v="7.6972072183778939E-2"/>
    <n v="12.99172507156095"/>
    <n v="0.91335148977339786"/>
    <n v="0.14958953894321161"/>
    <n v="1.0516527058240948E-2"/>
    <n v="2.9396834648086612E-2"/>
    <n v="2.0666726375873174E-3"/>
    <n v="0.82558172403731467"/>
    <n v="5.8040506047175248E-2"/>
    <n v="0.10152863744650166"/>
    <n v="7.1377228009092911E-3"/>
    <n v="0.64912225794095391"/>
    <n v="4.563495440903817E-2"/>
    <n v="9.6662411044144941E-2"/>
    <n v="6.7956146428559483E-3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Density"/>
    <s v="Dwelling density"/>
    <x v="6"/>
    <s v="Binary logistic"/>
    <s v="not choosing transit"/>
    <n v="0.38746999999999998"/>
    <n v="1.473248755493382"/>
    <m/>
    <s v="Derived (4a)"/>
    <s v=""/>
    <m/>
  </r>
  <r>
    <n v="38"/>
    <s v="Choi et al. 2012"/>
    <n v="38.1"/>
    <x v="276"/>
    <s v="Table 2 p. 715 (multiplicative model)"/>
    <m/>
    <x v="0"/>
    <x v="1"/>
    <n v="0.29650042763858736"/>
    <n v="3.3726764172459403"/>
    <n v="0.28667749546590493"/>
    <n v="0.23426730745150637"/>
    <n v="1.9912721133378043E-2"/>
    <n v="0.39805882913407431"/>
    <n v="3.3835000476396322E-2"/>
    <n v="0.5228501281692377"/>
    <n v="4.4442260894385209E-2"/>
    <n v="0.20385722246448176"/>
    <n v="1.7327863909480951E-2"/>
    <n v="0.15486989099461768"/>
    <n v="1.3163940734542504E-2"/>
    <n v="0.19376636733432159"/>
    <n v="1.6470141223417337E-2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2000"/>
    <x v="1"/>
    <n v="0"/>
    <n v="0"/>
    <n v="0"/>
    <s v="PT-design"/>
    <s v="Pedestrian friendly intersection"/>
    <x v="0"/>
    <s v="Multiplicative"/>
    <m/>
    <n v="8.5000000000000006E-2"/>
    <m/>
    <m/>
    <s v=""/>
    <s v=""/>
    <m/>
  </r>
  <r>
    <n v="38"/>
    <s v="Choi et al. 2012"/>
    <n v="38.1"/>
    <x v="277"/>
    <s v="Table 2 p. 715 (multiplicative model)"/>
    <m/>
    <x v="0"/>
    <x v="1"/>
    <n v="5.2309048959330931E-2"/>
    <n v="19.117151236633585"/>
    <n v="8.6027180564851129"/>
    <n v="0.21633941167044116"/>
    <n v="9.7352735251698519E-2"/>
    <n v="3.6195545542052052E-2"/>
    <n v="1.6287995493923423E-2"/>
    <n v="0.90260649211739996"/>
    <n v="0.40617292145283002"/>
    <n v="0.17503748664267035"/>
    <n v="7.8766868989201655E-2"/>
    <n v="0.80495587912806077"/>
    <n v="0.36223014560762734"/>
    <n v="0.1665931671063309"/>
    <n v="7.4966925197848908E-2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45"/>
    <m/>
    <m/>
    <s v=""/>
    <s v=""/>
    <m/>
  </r>
  <r>
    <n v="38"/>
    <s v="Choi et al. 2012"/>
    <n v="38.1"/>
    <x v="278"/>
    <s v="Table 2 p. 715 (multiplicative model)"/>
    <m/>
    <x v="0"/>
    <x v="1"/>
    <n v="5.2309048959330931E-2"/>
    <n v="19.117151236633585"/>
    <n v="7.1498145625009606"/>
    <n v="0.21633941167044116"/>
    <n v="8.0910939964744993E-2"/>
    <n v="3.6195545542052052E-2"/>
    <n v="1.3537134032727468E-2"/>
    <n v="0.90260649211739996"/>
    <n v="0.33757482805190758"/>
    <n v="0.17503748664267035"/>
    <n v="6.5464020004358706E-2"/>
    <n v="0.80495587912806077"/>
    <n v="0.3010534987938947"/>
    <n v="0.1665931671063309"/>
    <n v="6.2305844497767757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49199999999999999"/>
    <m/>
    <m/>
    <s v=""/>
    <s v=""/>
    <m/>
  </r>
  <r>
    <n v="38"/>
    <s v="Choi et al. 2012"/>
    <n v="38.200000000000003"/>
    <x v="279"/>
    <s v="Table 2 p. 715 (poisson model)"/>
    <m/>
    <x v="0"/>
    <x v="1"/>
    <n v="5.031249131340744E-2"/>
    <n v="19.875779829123999"/>
    <n v="12.064598356278267"/>
    <n v="0.82622651466152486"/>
    <n v="0.50151949439954557"/>
    <n v="0.69441737918446922"/>
    <n v="0.42151134916497279"/>
    <n v="0.71090804367584326"/>
    <n v="0.43152118251123683"/>
    <n v="0.92641033263453187"/>
    <n v="0.56233107190916087"/>
    <n v="0.781274928375426"/>
    <n v="0.47423388152388357"/>
    <n v="0.91240154613360192"/>
    <n v="0.5538277385030963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299999999999997"/>
    <x v="280"/>
    <s v="Table 2 p. 716 (multiplicative)"/>
    <m/>
    <x v="0"/>
    <x v="1"/>
    <n v="0.29650042763858736"/>
    <n v="3.3726764172459403"/>
    <n v="0.31703158322111841"/>
    <n v="0.23426730745150637"/>
    <n v="2.2021126900441598E-2"/>
    <n v="0.39805882913407431"/>
    <n v="3.7417529938602985E-2"/>
    <n v="0.5228501281692377"/>
    <n v="4.9147912047908346E-2"/>
    <n v="0.20385722246448176"/>
    <n v="1.9162578911661284E-2"/>
    <n v="0.15486989099461768"/>
    <n v="1.4557769753494062E-2"/>
    <n v="0.19376636733432159"/>
    <n v="1.821403852942623E-2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PT-design"/>
    <s v="Pedestrian friendly intersection"/>
    <x v="0"/>
    <s v="Multiplicative"/>
    <m/>
    <n v="9.4E-2"/>
    <m/>
    <m/>
    <s v=""/>
    <s v=""/>
    <m/>
  </r>
  <r>
    <n v="38"/>
    <s v="Choi et al. 2012"/>
    <n v="38.299999999999997"/>
    <x v="281"/>
    <s v="Table 2 p. 716 (multiplicative)"/>
    <m/>
    <x v="0"/>
    <x v="1"/>
    <n v="7.6972072183778939E-2"/>
    <n v="12.99172507156095"/>
    <n v="1.5719987336588748"/>
    <n v="0.14958953894321161"/>
    <n v="1.8100334212128606E-2"/>
    <n v="2.9396834648086612E-2"/>
    <n v="3.5570169924184799E-3"/>
    <n v="0.82558172403731467"/>
    <n v="9.9895388608515073E-2"/>
    <n v="0.10152863744650166"/>
    <n v="1.22849651310267E-2"/>
    <n v="0.64912225794095391"/>
    <n v="7.8543793210855417E-2"/>
    <n v="9.6662411044144941E-2"/>
    <n v="1.1696151736341538E-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Population (gross)  (common catchment area)"/>
    <x v="6"/>
    <s v="Multiplicative"/>
    <m/>
    <n v="0.121"/>
    <m/>
    <m/>
    <s v=""/>
    <s v=""/>
    <m/>
  </r>
  <r>
    <n v="38"/>
    <s v="Choi et al. 2012"/>
    <n v="38.299999999999997"/>
    <x v="282"/>
    <s v="Table 2 p. 716 (multiplicative)"/>
    <m/>
    <x v="0"/>
    <x v="1"/>
    <n v="5.2309048959330931E-2"/>
    <n v="19.117151236633585"/>
    <n v="2.5616982657089005"/>
    <n v="0.21633941167044116"/>
    <n v="2.8989481163839117E-2"/>
    <n v="3.6195545542052052E-2"/>
    <n v="4.8502031026349752E-3"/>
    <n v="0.90260649211739996"/>
    <n v="0.1209492699437316"/>
    <n v="0.17503748664267035"/>
    <n v="2.3455023210117828E-2"/>
    <n v="0.80495587912806077"/>
    <n v="0.10786408780316015"/>
    <n v="0.1665931671063309"/>
    <n v="2.2323484392248343E-2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13400000000000001"/>
    <m/>
    <m/>
    <s v=""/>
    <s v=""/>
    <m/>
  </r>
  <r>
    <n v="38"/>
    <s v="Choi et al. 2012"/>
    <n v="38.299999999999997"/>
    <x v="283"/>
    <s v="Table 2 p. 716 (multiplicative)"/>
    <m/>
    <x v="0"/>
    <x v="1"/>
    <n v="5.2309048959330931E-2"/>
    <n v="19.117151236633585"/>
    <n v="7.1498145625009606"/>
    <n v="0.21633941167044116"/>
    <n v="8.0910939964744993E-2"/>
    <n v="3.6195545542052052E-2"/>
    <n v="1.3537134032727468E-2"/>
    <n v="0.90260649211739996"/>
    <n v="0.33757482805190758"/>
    <n v="0.17503748664267035"/>
    <n v="6.5464020004358706E-2"/>
    <n v="0.80495587912806077"/>
    <n v="0.3010534987938947"/>
    <n v="0.1665931671063309"/>
    <n v="6.2305844497767757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374"/>
    <m/>
    <m/>
    <s v=""/>
    <s v=""/>
    <m/>
  </r>
  <r>
    <n v="38"/>
    <s v="Choi et al. 2012"/>
    <n v="38.4"/>
    <x v="284"/>
    <s v="Table 2 p. 716 (poisson)"/>
    <m/>
    <x v="0"/>
    <x v="1"/>
    <n v="5.031249131340744E-2"/>
    <n v="19.875779829123999"/>
    <n v="3.2795036718054602"/>
    <n v="0.82622651466152486"/>
    <n v="0.13632737491915162"/>
    <n v="0.69441737918446922"/>
    <n v="0.11457886756543742"/>
    <n v="0.71090804367584326"/>
    <n v="0.11729982720651415"/>
    <n v="0.92641033263453187"/>
    <n v="0.15285770488469777"/>
    <n v="0.781274928375426"/>
    <n v="0.12891036318194529"/>
    <n v="0.91240154613360192"/>
    <n v="0.15054625511204434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9.9999999999999995E-7"/>
    <m/>
    <n v="1.0000010000005"/>
    <s v="Derived (4b)"/>
    <s v=""/>
    <m/>
  </r>
  <r>
    <n v="38"/>
    <s v="Choi et al. 2012"/>
    <n v="38.4"/>
    <x v="285"/>
    <s v="Table 2 p. 716 (poisson)"/>
    <m/>
    <x v="0"/>
    <x v="1"/>
    <n v="5.031249131340744E-2"/>
    <n v="19.875779829123999"/>
    <n v="11.865840557987028"/>
    <n v="0.82622651466152486"/>
    <n v="0.49325722925293031"/>
    <n v="0.69441737918446922"/>
    <n v="0.41456717537312809"/>
    <n v="0.71090804367584326"/>
    <n v="0.42441210207447838"/>
    <n v="0.92641033263453187"/>
    <n v="0.55306696858281545"/>
    <n v="0.781274928375426"/>
    <n v="0.46642113224012932"/>
    <n v="0.91240154613360192"/>
    <n v="0.54470372304176029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5"/>
    <x v="286"/>
    <s v="Table 2 p. 717 (multiplicative)"/>
    <m/>
    <x v="0"/>
    <x v="1"/>
    <n v="5.031249131340744E-2"/>
    <n v="19.875779829123999"/>
    <n v="0.93416165196882794"/>
    <n v="0.82622651466152486"/>
    <n v="3.8832646189091671E-2"/>
    <n v="0.69441737918446922"/>
    <n v="3.2637616821670053E-2"/>
    <n v="0.71090804367584326"/>
    <n v="3.3412678052764634E-2"/>
    <n v="0.92641033263453187"/>
    <n v="4.3541285633823E-2"/>
    <n v="0.781274928375426"/>
    <n v="3.6719921633645021E-2"/>
    <n v="0.91240154613360192"/>
    <n v="4.2882872668279289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Multiplicative"/>
    <m/>
    <n v="4.7E-2"/>
    <m/>
    <m/>
    <s v=""/>
    <s v=""/>
    <m/>
  </r>
  <r>
    <n v="38"/>
    <s v="Choi et al. 2012"/>
    <n v="38.5"/>
    <x v="287"/>
    <s v="Table 2 p. 717 (multiplicative)"/>
    <m/>
    <x v="0"/>
    <x v="1"/>
    <n v="5.2309048959330931E-2"/>
    <n v="19.117151236633585"/>
    <n v="4.683702052975228"/>
    <n v="0.21633941167044116"/>
    <n v="5.3003155859258085E-2"/>
    <n v="3.6195545542052052E-2"/>
    <n v="8.8679086578027522E-3"/>
    <n v="0.90260649211739996"/>
    <n v="0.22113859056876298"/>
    <n v="0.17503748664267035"/>
    <n v="4.2884184227454235E-2"/>
    <n v="0.80495587912806077"/>
    <n v="0.19721419038637489"/>
    <n v="0.1665931671063309"/>
    <n v="4.081532594105107E-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245"/>
    <m/>
    <m/>
    <s v=""/>
    <s v=""/>
    <m/>
  </r>
  <r>
    <n v="38"/>
    <s v="Choi et al. 2012"/>
    <n v="38.5"/>
    <x v="288"/>
    <s v="Table 2 p. 717 (multiplicative)"/>
    <m/>
    <x v="0"/>
    <x v="1"/>
    <n v="5.2309048959330931E-2"/>
    <n v="19.117151236633585"/>
    <n v="4.8939907165781982"/>
    <n v="0.21633941167044116"/>
    <n v="5.5382889387632937E-2"/>
    <n v="3.6195545542052052E-2"/>
    <n v="9.2660596587653254E-3"/>
    <n v="0.90260649211739996"/>
    <n v="0.23106726198205441"/>
    <n v="0.17503748664267035"/>
    <n v="4.4809596580523609E-2"/>
    <n v="0.80495587912806077"/>
    <n v="0.20606870505678357"/>
    <n v="0.1665931671063309"/>
    <n v="4.264785077922071E-2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25600000000000001"/>
    <m/>
    <m/>
    <s v=""/>
    <s v=""/>
    <m/>
  </r>
  <r>
    <n v="38"/>
    <s v="Choi et al. 2012"/>
    <n v="38.6"/>
    <x v="289"/>
    <s v="Table 2 p. 717 (poisson)"/>
    <m/>
    <x v="0"/>
    <x v="1"/>
    <n v="0.29650042763858736"/>
    <n v="3.3726764172459403"/>
    <n v="-0.59696372585253143"/>
    <n v="0.23426730745150637"/>
    <n v="-4.1465313418916627E-2"/>
    <n v="0.39805882913407431"/>
    <n v="-7.0456412756731146E-2"/>
    <n v="0.5228501281692377"/>
    <n v="-9.2544472685955073E-2"/>
    <n v="0.20385722246448176"/>
    <n v="-3.608272837621327E-2"/>
    <n v="0.15486989099461768"/>
    <n v="-2.7411970706047326E-2"/>
    <n v="0.19376636733432159"/>
    <n v="-3.4296647018174919E-2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s v="2010 - 2017"/>
    <n v="1000"/>
    <x v="1"/>
    <n v="0"/>
    <n v="0"/>
    <n v="0"/>
    <s v="PT-design"/>
    <s v="pedestrian friendly intersections"/>
    <x v="0"/>
    <s v="Poisson Regression"/>
    <m/>
    <n v="-6.6000000000000005E-5"/>
    <m/>
    <n v="0.99993400217795203"/>
    <s v="Derived (4b)"/>
    <s v=""/>
    <m/>
  </r>
  <r>
    <n v="38"/>
    <s v="Choi et al. 2012"/>
    <n v="38.6"/>
    <x v="290"/>
    <s v="Table 2 p. 717 (poisson)"/>
    <m/>
    <x v="0"/>
    <x v="1"/>
    <n v="5.031249131340744E-2"/>
    <n v="19.875779829123999"/>
    <n v="8.5068337668650713"/>
    <n v="0.82622651466152486"/>
    <n v="0.35362494827513263"/>
    <n v="0.69441737918446922"/>
    <n v="0.29721063829095284"/>
    <n v="0.71090804367584326"/>
    <n v="0.30426864269326093"/>
    <n v="0.92641033263453187"/>
    <n v="0.39650362236757963"/>
    <n v="0.781274928375426"/>
    <n v="0.33438566934468233"/>
    <n v="0.91240154613360192"/>
    <n v="0.39050786174518159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9.9999999999999995E-7"/>
    <m/>
    <n v="1.0000010000005"/>
    <s v="Derived (4b)"/>
    <s v=""/>
    <m/>
  </r>
  <r>
    <n v="38"/>
    <s v="Choi et al. 2012"/>
    <n v="38.6"/>
    <x v="291"/>
    <s v="Table 2 p. 717 (poisson)"/>
    <m/>
    <x v="0"/>
    <x v="1"/>
    <n v="5.031249131340744E-2"/>
    <n v="19.875779829123999"/>
    <n v="9.2819891802009078"/>
    <n v="0.82622651466152486"/>
    <n v="0.38584778234693212"/>
    <n v="0.69441737918446922"/>
    <n v="0.32429291607914712"/>
    <n v="0.71090804367584326"/>
    <n v="0.33199405639661883"/>
    <n v="0.92641033263453187"/>
    <n v="0.4326336253403264"/>
    <n v="0.781274928375426"/>
    <n v="0.36485539155132396"/>
    <n v="0.91240154613360192"/>
    <n v="0.4260915220443921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6"/>
    <x v="292"/>
    <s v="Table 2 p. 717 (poisson)"/>
    <m/>
    <x v="0"/>
    <x v="1"/>
    <n v="7.6972072183778939E-2"/>
    <n v="12.99172507156095"/>
    <n v="3.8325588961104802"/>
    <n v="0.14958953894321161"/>
    <n v="4.4128913988247427E-2"/>
    <n v="2.9396834648086612E-2"/>
    <n v="8.6720662211855499E-3"/>
    <n v="0.82558172403731467"/>
    <n v="0.24354660859100782"/>
    <n v="0.10152863744650166"/>
    <n v="2.9950948046717989E-2"/>
    <n v="0.64912225794095391"/>
    <n v="0.1914910660925814"/>
    <n v="9.6662411044144941E-2"/>
    <n v="2.8515411258022757E-2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x v="1"/>
    <n v="0"/>
    <n v="0"/>
    <n v="0"/>
    <s v="Density"/>
    <s v="Population (gross)  (common catchment area)"/>
    <x v="6"/>
    <s v="Poisson Regression"/>
    <m/>
    <n v="5.0000000000000004E-6"/>
    <m/>
    <n v="1.0000050000125"/>
    <s v="Derived (4b)"/>
    <s v=""/>
    <m/>
  </r>
  <r>
    <n v="39"/>
    <s v="de Grange et al. 2012"/>
    <n v="39.1"/>
    <x v="293"/>
    <s v="Table 1 p. 14, Model 4"/>
    <m/>
    <x v="0"/>
    <x v="1"/>
    <n v="9.1999999999999998E-2"/>
    <n v="10.869565217391305"/>
    <n v="2.1630434782608696"/>
    <n v="0.12515453032038149"/>
    <n v="2.4905751533755918E-2"/>
    <n v="2.4594948679425396E-2"/>
    <n v="4.8943947872056538E-3"/>
    <n v="0.69072539191531357"/>
    <n v="0.13745435299114742"/>
    <n v="8.4944234894052686E-2"/>
    <n v="1.6903902743916486E-2"/>
    <n v="0.54309005754705086"/>
    <n v="0.10807492145186312"/>
    <n v="8.0872892177696026E-2"/>
    <n v="1.6093705543361508E-2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s v="2010 - 2017"/>
    <n v="41"/>
    <x v="0"/>
    <n v="0"/>
    <n v="1"/>
    <n v="1"/>
    <s v="Density"/>
    <s v="Population density"/>
    <x v="6"/>
    <s v="OLS"/>
    <m/>
    <n v="0.19900000000000001"/>
    <m/>
    <m/>
    <s v=""/>
    <n v="2.1630434782608696"/>
    <s v="Derived (8b)"/>
  </r>
  <r>
    <n v="44"/>
    <s v="Brown and Neog 2012"/>
    <n v="44.1"/>
    <x v="294"/>
    <s v="Table 3 p. 11"/>
    <m/>
    <x v="0"/>
    <x v="1"/>
    <n v="7.2139303482587069E-2"/>
    <n v="13.86206896551724"/>
    <n v="-0.40199999999999997"/>
    <n v="1.6577497187114325E-6"/>
    <n v="-4.8074741842631545E-8"/>
    <e v="#N/A"/>
    <e v="#N/A"/>
    <n v="5.5259597645130649E-7"/>
    <n v="-1.6025283317087889E-8"/>
    <n v="4.7948203164774661E-2"/>
    <n v="-1.3904978917784652E-3"/>
    <n v="3.4882225775386348E-2"/>
    <n v="-1.0115845474862042E-3"/>
    <n v="6.9074279959147479E-7"/>
    <n v="-2.0031541188152771E-8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s v="2010 - 2017"/>
    <n v="82"/>
    <x v="0"/>
    <n v="0"/>
    <n v="1"/>
    <n v="1"/>
    <s v="PT-Access"/>
    <s v="% of MSA employment in CBD"/>
    <x v="3"/>
    <s v="OLS"/>
    <m/>
    <n v="-2.9000000000000001E-2"/>
    <m/>
    <n v="0.97141646446660479"/>
    <s v="Derived (4b)"/>
    <n v="-0.40200000000000002"/>
    <m/>
  </r>
  <r>
    <n v="44"/>
    <s v="Brown and Neog 2012"/>
    <n v="44.2"/>
    <x v="295"/>
    <s v="Table 3 p. 11"/>
    <m/>
    <x v="0"/>
    <x v="1"/>
    <n v="0.1076923076923077"/>
    <n v="9.2857142857142847"/>
    <n v="0.38999999999999996"/>
    <n v="1.1104684505227611E-6"/>
    <n v="4.6639674921955971E-8"/>
    <e v="#N/A"/>
    <e v="#N/A"/>
    <n v="3.7016468216443235E-7"/>
    <n v="1.5546916650906161E-8"/>
    <n v="3.2118821238663907E-2"/>
    <n v="1.3489904920238841E-3"/>
    <n v="2.3366380805473798E-2"/>
    <n v="9.8138799382989947E-4"/>
    <n v="4.6270439844702556E-7"/>
    <n v="1.9433584734775075E-8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43"/>
    <x v="0"/>
    <n v="0"/>
    <n v="1"/>
    <n v="1"/>
    <s v="PT-Access"/>
    <s v="% of MSA employment in CBD"/>
    <x v="3"/>
    <s v="OLS"/>
    <m/>
    <n v="4.2000000000000003E-2"/>
    <m/>
    <n v="1.0428944787507632"/>
    <s v="Derived (4b)"/>
    <n v="0.39"/>
    <m/>
  </r>
  <r>
    <n v="44"/>
    <s v="Brown and Neog 2012"/>
    <n v="44.3"/>
    <x v="296"/>
    <s v="Table 6 p. 11"/>
    <m/>
    <x v="0"/>
    <x v="1"/>
    <n v="0.118491921005386"/>
    <n v="8.4393939393939394"/>
    <n v="0.55700000000000005"/>
    <n v="1.0092579227478429E-6"/>
    <n v="6.6611022901357631E-8"/>
    <e v="#N/A"/>
    <e v="#N/A"/>
    <n v="3.364270619485133E-7"/>
    <n v="2.2204186088601878E-8"/>
    <n v="2.9191441494067733E-2"/>
    <n v="1.9266351386084705E-3"/>
    <n v="2.1236717659800081E-2"/>
    <n v="1.4016233655468053E-3"/>
    <n v="4.2053250572143422E-7"/>
    <n v="2.7755145377614659E-8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29"/>
    <x v="0"/>
    <n v="0"/>
    <n v="1"/>
    <n v="1"/>
    <s v="PT-Access"/>
    <s v="% of MSA employment in CBD"/>
    <x v="3"/>
    <s v="OLS"/>
    <m/>
    <n v="6.6000000000000003E-2"/>
    <m/>
    <n v="1.0682267171659934"/>
    <s v="Derived (4b)"/>
    <n v="0.55700000000000005"/>
    <m/>
  </r>
  <r>
    <n v="45"/>
    <s v="Asad 2013"/>
    <n v="45.1"/>
    <x v="297"/>
    <s v="Table 5-19 p. 164"/>
    <m/>
    <x v="0"/>
    <x v="1"/>
    <n v="0.33489510489510493"/>
    <n v="2.9860096053455831"/>
    <n v="1"/>
    <n v="3.4381561931404014E-2"/>
    <n v="1.1514216789475094E-2"/>
    <n v="6.7565492759766223E-3"/>
    <n v="2.2627352785071363E-3"/>
    <n v="0.18975116425220012"/>
    <n v="6.354673605620885E-2"/>
    <n v="2.3335275720738295E-2"/>
    <n v="7.8148696102528468E-3"/>
    <n v="0.14919383581309248"/>
    <n v="4.996428529432867E-2"/>
    <n v="2.2216825422630378E-2"/>
    <n v="7.4403060803480345E-3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s v="2010 - 2017"/>
    <n v="200"/>
    <x v="1"/>
    <n v="0"/>
    <n v="0"/>
    <n v="0"/>
    <s v="Density"/>
    <s v="Dwelling density (unit density)"/>
    <x v="6"/>
    <s v="OLS"/>
    <m/>
    <n v="1E-3"/>
    <m/>
    <m/>
    <s v=""/>
    <n v="1"/>
    <s v="Derived (8b)"/>
  </r>
  <r>
    <n v="47"/>
    <s v="Lee and Lee 2013"/>
    <n v="47.1"/>
    <x v="298"/>
    <s v="A-3 p. 327, Pooled Model 2"/>
    <m/>
    <x v="0"/>
    <x v="1"/>
    <n v="9.2670157068062836E-3"/>
    <n v="107.90960451977401"/>
    <n v="1.91"/>
    <n v="1.2904791989125874E-5"/>
    <n v="2.2841481820752799E-7"/>
    <e v="#N/A"/>
    <e v="#N/A"/>
    <n v="4.3016964802594189E-6"/>
    <n v="7.6140027700591721E-8"/>
    <n v="0.37325392434675048"/>
    <n v="6.6065944609374838E-3"/>
    <n v="0.27154151357599715"/>
    <n v="4.8062847902951497E-3"/>
    <n v="5.3771037003361425E-6"/>
    <n v="9.5174735495949724E-8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x v="0"/>
    <n v="0"/>
    <n v="1"/>
    <n v="1"/>
    <s v="PT-Access"/>
    <s v="Compactness index"/>
    <x v="3"/>
    <s v="2SLS"/>
    <m/>
    <n v="1.77E-2"/>
    <m/>
    <m/>
    <s v=""/>
    <n v="1.91"/>
    <m/>
  </r>
  <r>
    <n v="47"/>
    <s v="Lee and Lee 2013"/>
    <n v="47.1"/>
    <x v="299"/>
    <s v="A-3 p. 327, Random effects, Model 4"/>
    <m/>
    <x v="0"/>
    <x v="1"/>
    <n v="5.3646529837006018E-4"/>
    <n v="1864.0534682080929"/>
    <n v="1031.9400000000003"/>
    <n v="2.229201225496668E-4"/>
    <n v="1.2340857984349555E-4"/>
    <e v="#N/A"/>
    <e v="#N/A"/>
    <n v="7.4308420264266104E-5"/>
    <n v="4.1137141458297715E-5"/>
    <n v="6.4476677057355465"/>
    <n v="3.5694288418951983"/>
    <n v="4.6906658809138637"/>
    <n v="2.5967526316739149"/>
    <n v="9.2885233396341874E-5"/>
    <n v="5.142126520821486E-5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x v="0"/>
    <n v="0"/>
    <n v="1"/>
    <n v="1"/>
    <s v="PT-Access"/>
    <s v="Compactness index"/>
    <x v="3"/>
    <s v="2SLS"/>
    <m/>
    <n v="0.55359999999999998"/>
    <m/>
    <m/>
    <s v=""/>
    <n v="1031.94"/>
    <m/>
  </r>
  <r>
    <n v="47"/>
    <s v="Lee and Lee 2013"/>
    <n v="47.7"/>
    <x v="300"/>
    <s v="A-4 p. 328 pooled model 6"/>
    <m/>
    <x v="0"/>
    <x v="1"/>
    <n v="8.6956521739130436E-3"/>
    <n v="115"/>
    <n v="-0.46"/>
    <n v="1.3752724656474197E-5"/>
    <n v="-5.5010898625896788E-8"/>
    <e v="#N/A"/>
    <e v="#N/A"/>
    <n v="4.5843472175748939E-6"/>
    <n v="-1.8337388870299574E-8"/>
    <n v="0.39777924764806838"/>
    <n v="-1.5911169905922736E-3"/>
    <n v="0.28938363920625249"/>
    <n v="-1.1575345568250099E-3"/>
    <n v="5.7304160115362404E-6"/>
    <n v="-2.2921664046144962E-8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s v="2010 - 2017"/>
    <n v="6369"/>
    <x v="0"/>
    <n v="0"/>
    <n v="1"/>
    <n v="1"/>
    <s v="PT-Access"/>
    <s v="Compactness index"/>
    <x v="3"/>
    <s v="2SLS"/>
    <m/>
    <n v="-4.0000000000000001E-3"/>
    <m/>
    <m/>
    <s v=""/>
    <n v="-0.46"/>
    <m/>
  </r>
  <r>
    <n v="47"/>
    <s v="Lee and Lee 2013"/>
    <n v="47.8"/>
    <x v="301"/>
    <s v="A-4 p. 328 random effect model 8"/>
    <m/>
    <x v="0"/>
    <x v="1"/>
    <n v="5.4425956077995313E-4"/>
    <n v="1837.3586282378694"/>
    <n v="1007.24"/>
    <n v="2.1972771573350048E-4"/>
    <n v="1.2045473376510497E-4"/>
    <e v="#N/A"/>
    <e v="#N/A"/>
    <n v="7.3244260130865218E-5"/>
    <n v="4.0152503403740315E-5"/>
    <n v="6.355331589566493"/>
    <n v="3.4839927774003514"/>
    <n v="4.6234915336215874"/>
    <n v="2.5345980587313544"/>
    <n v="9.1555037410335206E-5"/>
    <n v="5.019047150834576E-5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x v="0"/>
    <n v="0"/>
    <n v="1"/>
    <n v="1"/>
    <s v="PT-Access"/>
    <s v="Compactness index"/>
    <x v="3"/>
    <s v="2SLS"/>
    <m/>
    <n v="0.54820000000000002"/>
    <m/>
    <m/>
    <s v=""/>
    <n v="1007.24"/>
    <m/>
  </r>
  <r>
    <n v="50"/>
    <s v="Schneider et al. 2017"/>
    <n v="50.1"/>
    <x v="302"/>
    <s v="Table 3 (final model)"/>
    <m/>
    <x v="0"/>
    <x v="1"/>
    <n v="7.6972072183778939E-2"/>
    <n v="12.99172507156095"/>
    <n v="2.4752811941335739"/>
    <n v="0.14958953894321161"/>
    <n v="2.8500924284164758E-2"/>
    <n v="2.9396834648086612E-2"/>
    <n v="5.6009060821913094E-3"/>
    <n v="0.82558172403731467"/>
    <n v="0.15729604070850367"/>
    <n v="0.10152863744650166"/>
    <n v="1.9343999780864846E-2"/>
    <n v="0.64912225794095391"/>
    <n v="0.12367565576737645"/>
    <n v="9.6662411044144941E-2"/>
    <n v="1.8416849719283174E-2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x v="0"/>
    <n v="0"/>
    <n v="1"/>
    <n v="1"/>
    <s v="Density"/>
    <s v="Population density"/>
    <x v="6"/>
    <s v="Multinomial logistic (fractional)"/>
    <s v="automobile"/>
    <n v="2.63E-2"/>
    <n v="1.0266488969479457"/>
    <m/>
    <s v="Derived (4a)"/>
    <s v=""/>
    <m/>
  </r>
  <r>
    <n v="50"/>
    <s v="Schneider et al. 2017"/>
    <n v="50.1"/>
    <x v="303"/>
    <s v="Table 3 (final model)"/>
    <m/>
    <x v="0"/>
    <x v="1"/>
    <n v="5.2309048959330931E-2"/>
    <n v="19.117151236633585"/>
    <n v="0.5030151880692223"/>
    <n v="0.21633941167044116"/>
    <n v="5.6923758410018606E-3"/>
    <n v="3.6195545542052052E-2"/>
    <n v="9.5238610202623159E-4"/>
    <n v="0.90260649211739996"/>
    <n v="2.3749604152050741E-2"/>
    <n v="0.17503748664267035"/>
    <n v="4.6056294252674055E-3"/>
    <n v="0.80495587912806077"/>
    <n v="2.1180197191259392E-2"/>
    <n v="0.1665931671063309"/>
    <n v="4.3834404114802038E-3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x v="0"/>
    <n v="0"/>
    <n v="1"/>
    <n v="1"/>
    <s v="Density"/>
    <s v="Employment density"/>
    <x v="8"/>
    <s v="Multinomial logistic (fractional)"/>
    <s v="automobile"/>
    <n v="3.2200000000000002E-3"/>
    <n v="1.0032251897688569"/>
    <m/>
    <s v="Derived (4a)"/>
    <s v=""/>
    <m/>
  </r>
  <r>
    <n v="50"/>
    <s v="Schneider et al. 2017"/>
    <n v="50.1"/>
    <x v="304"/>
    <s v="Table 3 (final model)"/>
    <m/>
    <x v="0"/>
    <x v="1"/>
    <n v="0.15859818286856109"/>
    <n v="6.3052424807966068"/>
    <n v="1.3946603201835714"/>
    <n v="4.4086802177549685E-2"/>
    <n v="9.7515858950825048E-3"/>
    <n v="0.44938085745845069"/>
    <n v="9.9398818119392759E-2"/>
    <n v="8.2981114286847069E-2"/>
    <n v="1.8354641835417917E-2"/>
    <n v="2.0299828043130783E-2"/>
    <n v="4.4901309925082138E-3"/>
    <n v="5.0429246926907291E-2"/>
    <n v="1.1154475007091429E-2"/>
    <n v="2.5077547972667927E-2"/>
    <n v="5.5469176945215932E-3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x v="0"/>
    <n v="0"/>
    <n v="1"/>
    <n v="1"/>
    <s v="PT-design"/>
    <s v="pre-1940s housing share"/>
    <x v="9"/>
    <s v="Multinomial logistic (fractional)"/>
    <s v="automobile"/>
    <n v="1.4710000000000001"/>
    <n v="4.353586551546428"/>
    <m/>
    <s v="Derived (4a)"/>
    <s v=""/>
    <m/>
  </r>
  <r>
    <n v="51"/>
    <s v="Cervero et al. 2010"/>
    <n v="51.1"/>
    <x v="305"/>
    <s v="Table 3 p. 7"/>
    <m/>
    <x v="0"/>
    <x v="1"/>
    <n v="3.9507320474087846E-3"/>
    <n v="253.11764705882354"/>
    <n v="79.87939037505042"/>
    <n v="2.9144514614771375"/>
    <n v="0.91974861778944084"/>
    <n v="0.57273822961271814"/>
    <n v="0.18074591462726997"/>
    <n v="16.084800308815687"/>
    <n v="5.0760745364941986"/>
    <n v="1.9780814078187059"/>
    <n v="0.62424702032750523"/>
    <n v="12.646842330676252"/>
    <n v="3.9911166498360706"/>
    <n v="1.8832727684551527"/>
    <n v="0.5943271139019819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2010 - 2017"/>
    <n v="69"/>
    <x v="0"/>
    <n v="0"/>
    <n v="0"/>
    <n v="0"/>
    <s v="Density"/>
    <s v="Population density"/>
    <x v="6"/>
    <s v="OLS"/>
    <m/>
    <n v="1.7000000000000001E-2"/>
    <m/>
    <m/>
    <s v=""/>
    <n v="4.3029999999999999"/>
    <m/>
  </r>
  <r>
    <n v="51"/>
    <s v="Cervero et al. 2010"/>
    <n v="51.1"/>
    <x v="306"/>
    <s v="Table 3 p. 7"/>
    <m/>
    <x v="0"/>
    <x v="0"/>
    <n v="2.0737327188940089E-2"/>
    <n v="48.222222222222229"/>
    <n v="57.749828740422103"/>
    <n v="2.0045743582608506"/>
    <n v="2.4006323340623292"/>
    <n v="1.6847816519349368"/>
    <n v="2.0176559142355583"/>
    <n v="1.7247909745643777"/>
    <n v="2.0655701625508454"/>
    <n v="2.2476383474425989"/>
    <n v="2.6917201998086147"/>
    <n v="1.8955137125017658"/>
    <n v="2.2700238028776223"/>
    <n v="2.2136505078952093"/>
    <n v="2.6510171417024666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Pre-2010"/>
    <n v="69"/>
    <x v="0"/>
    <n v="0"/>
    <n v="0"/>
    <n v="0"/>
    <s v="Density"/>
    <s v="Total density (employment and population)"/>
    <x v="2"/>
    <s v="OLS"/>
    <m/>
    <n v="3.5999999999999997E-2"/>
    <m/>
    <m/>
    <s v=""/>
    <n v="1.736"/>
    <m/>
  </r>
  <r>
    <n v="52"/>
    <s v="Durning and Townsend 2015"/>
    <n v="52.1"/>
    <x v="307"/>
    <s v="Table 3 p. 101"/>
    <m/>
    <x v="0"/>
    <x v="1"/>
    <n v="9.4795794392523364E-2"/>
    <n v="10.548991191099413"/>
    <n v="3.7543859649122808"/>
    <n v="0.73273669244751294"/>
    <n v="0.26078098884206985"/>
    <n v="1.2450406035404999"/>
    <n v="0.44310995080006393"/>
    <n v="1.6353603826679486"/>
    <n v="0.58202476019152294"/>
    <n v="0.6376206246835433"/>
    <n v="0.22692918032487305"/>
    <n v="0.48439900949727394"/>
    <n v="0.17239760748007979"/>
    <n v="0.60605864579508439"/>
    <n v="0.21569627203847053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x v="1"/>
    <n v="0"/>
    <n v="0"/>
    <n v="0"/>
    <s v="PT-design"/>
    <s v="intersection density"/>
    <x v="0"/>
    <s v="Bootstrapped regression"/>
    <m/>
    <n v="4.28E-3"/>
    <m/>
    <m/>
    <s v=""/>
    <n v="3.7543859649122808"/>
    <s v="Derived (8b)"/>
  </r>
  <r>
    <n v="52"/>
    <s v="Durning and Townsend 2015"/>
    <n v="52.1"/>
    <x v="308"/>
    <s v="Table 3 p. 101"/>
    <m/>
    <x v="0"/>
    <x v="1"/>
    <n v="0.13346748106463924"/>
    <n v="7.4924617743830275"/>
    <n v="2.4507842464006884"/>
    <n v="0.49123872588477763"/>
    <n v="0.16068418723691077"/>
    <n v="1.0664015267413836"/>
    <n v="0.34881993939710654"/>
    <n v="1.1405972569470746"/>
    <n v="0.37308936274738808"/>
    <n v="0.28884591336973886"/>
    <n v="9.4481498263241578E-2"/>
    <n v="0.52038972726567867"/>
    <n v="0.17021947978860349"/>
    <n v="0.38548277464918507"/>
    <n v="0.12609141558774845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x v="1"/>
    <n v="0"/>
    <n v="0"/>
    <n v="0"/>
    <s v="Diversity"/>
    <s v="Residential to non-residential balancing index:Higher ratio means more even"/>
    <x v="5"/>
    <s v="Bootstrapped regression"/>
    <m/>
    <s v=""/>
    <m/>
    <m/>
    <s v=""/>
    <s v=""/>
    <m/>
  </r>
  <r>
    <n v="52"/>
    <s v="Durning and Townsend 2015"/>
    <n v="52.1"/>
    <x v="309"/>
    <s v="Table 3 p. 101"/>
    <m/>
    <x v="0"/>
    <x v="1"/>
    <n v="2.6562500000000003E-2"/>
    <n v="37.647058823529406"/>
    <n v="4.7999999999999989"/>
    <n v="0.43901001960925984"/>
    <n v="5.5973777500180628E-2"/>
    <n v="0.2335344255870265"/>
    <n v="2.9775639262345881E-2"/>
    <n v="0.2335344255870265"/>
    <n v="2.9775639262345881E-2"/>
    <n v="0.69735463397953468"/>
    <n v="8.8912715832390674E-2"/>
    <n v="2.6734418422403792"/>
    <n v="0.34086383488564836"/>
    <n v="0.71447945947372005"/>
    <n v="9.1096131082899309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x v="1"/>
    <n v="0"/>
    <n v="0"/>
    <n v="0"/>
    <s v="Density"/>
    <s v="Commercial density"/>
    <x v="1"/>
    <s v="Bootstrapped regression"/>
    <m/>
    <n v="2.4000000000000001E-4"/>
    <m/>
    <m/>
    <s v=""/>
    <n v="4.8"/>
    <s v="Derived (8b)"/>
  </r>
  <r>
    <n v="52"/>
    <s v="Durning and Townsend 2015"/>
    <n v="52.1"/>
    <x v="310"/>
    <s v="Table 3 p. 101"/>
    <m/>
    <x v="0"/>
    <x v="1"/>
    <n v="5.4350000000000002E-2"/>
    <n v="18.399264029438822"/>
    <n v="6"/>
    <n v="0.21185311480174968"/>
    <n v="6.9085300736850569E-2"/>
    <n v="4.1632663817978588E-2"/>
    <n v="1.3576411671042817E-2"/>
    <n v="1.1692131749072463"/>
    <n v="0.38128041633725301"/>
    <n v="0.14378784931467978"/>
    <n v="4.6889217661517074E-2"/>
    <n v="0.91930607717256063"/>
    <n v="0.29978571176597202"/>
    <n v="0.13689615603216254"/>
    <n v="4.4641836482088207E-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x v="1"/>
    <n v="0"/>
    <n v="0"/>
    <n v="0"/>
    <s v="Density"/>
    <s v="Population density"/>
    <x v="6"/>
    <s v="Bootstrapped regression"/>
    <m/>
    <n v="6.0000000000000002E-5"/>
    <m/>
    <m/>
    <s v=""/>
    <n v="6"/>
    <s v="Derived (8b)"/>
  </r>
  <r>
    <n v="54"/>
    <s v="Zhu et al. 2013"/>
    <n v="54.1"/>
    <x v="311"/>
    <s v="Table 3 p. 68"/>
    <m/>
    <x v="0"/>
    <x v="1"/>
    <n v="0.29650042763858736"/>
    <n v="3.3726764172459403"/>
    <n v="-0.43062332495396161"/>
    <n v="0.23426730745150637"/>
    <n v="-2.9911249815408329E-2"/>
    <n v="0.39805882913407431"/>
    <n v="-5.0824151303838605E-2"/>
    <n v="0.5228501281692377"/>
    <n v="-6.6757504364648265E-2"/>
    <n v="0.20385722246448176"/>
    <n v="-2.602849016426503E-2"/>
    <n v="0.15486989099461768"/>
    <n v="-1.9773787682192782E-2"/>
    <n v="0.19376636733432159"/>
    <n v="-2.4740089781246179E-2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s v="2010 - 2017"/>
    <n v="4934"/>
    <x v="1"/>
    <n v="0"/>
    <n v="1"/>
    <n v="1"/>
    <s v="PT-design"/>
    <s v="Quality and diversity of non auto transportation infratructure (entropy measure)"/>
    <x v="0"/>
    <s v="Multinomial logistic"/>
    <s v="automobile"/>
    <n v="0.38"/>
    <m/>
    <n v="1.4622845894342245"/>
    <s v="Derived (4b)"/>
    <s v=""/>
    <m/>
  </r>
  <r>
    <n v="54"/>
    <s v="Zhu et al. 2013"/>
    <n v="54.1"/>
    <x v="312"/>
    <s v="Table 3 p. 68"/>
    <m/>
    <x v="0"/>
    <x v="1"/>
    <n v="9.1214876538965012E-2"/>
    <n v="10.963123976523958"/>
    <n v="-6.314759410477799E-3"/>
    <n v="0.97808808423287263"/>
    <n v="-5.6337873651813458E-4"/>
    <e v="#N/A"/>
    <e v="#N/A"/>
    <e v="#N/A"/>
    <e v="#N/A"/>
    <n v="0.97808808423287241"/>
    <n v="-5.6337873651813447E-4"/>
    <n v="1"/>
    <n v="-5.7599999999999991E-4"/>
    <n v="0.97541642890436941"/>
    <n v="-5.6183986304891669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x v="1"/>
    <n v="0"/>
    <n v="1"/>
    <n v="1"/>
    <s v="Diversity"/>
    <s v="Residential density Index:Entropy: maximises eveness --&gt; 1"/>
    <x v="10"/>
    <s v="Multinomial logistic"/>
    <s v="automobile"/>
    <n v="0.01"/>
    <n v="1.0100501670841679"/>
    <m/>
    <s v="Derived (4a)"/>
    <s v=""/>
    <m/>
  </r>
  <r>
    <n v="54"/>
    <s v="Zhu et al. 2013"/>
    <n v="54.1"/>
    <x v="313"/>
    <s v="Table 3 p. 68"/>
    <m/>
    <x v="0"/>
    <x v="1"/>
    <n v="0.11115828961552776"/>
    <n v="8.996180163069992"/>
    <n v="-6.0454330695830349E-3"/>
    <n v="0.11362284523932856"/>
    <n v="-7.6354552000828803E-5"/>
    <n v="0.70566732366363016"/>
    <n v="-4.742084415019595E-4"/>
    <n v="0.92797883818171933"/>
    <n v="-6.236017792581155E-4"/>
    <n v="9.0552356436761988E-2"/>
    <n v="-6.0851183525504063E-5"/>
    <n v="6.6759740852322405E-2"/>
    <n v="-4.4862545852760661E-5"/>
    <n v="7.3430384984363703E-2"/>
    <n v="-4.9345218709492414E-5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x v="1"/>
    <n v="0"/>
    <n v="1"/>
    <n v="1"/>
    <s v="Diversity"/>
    <s v="Land use mix:Entropy: maximises eveness --&gt; 1"/>
    <x v="7"/>
    <s v="Multinomial logistic"/>
    <s v="automobile"/>
    <n v="-7.0000000000000007E-2"/>
    <n v="0.93239381990594827"/>
    <m/>
    <s v="Derived (4a)"/>
    <s v=""/>
    <m/>
  </r>
  <r>
    <n v="54"/>
    <s v="Zhu et al. 2013"/>
    <n v="54.1"/>
    <x v="314"/>
    <s v="Table 3 p. 68"/>
    <m/>
    <x v="0"/>
    <x v="1"/>
    <n v="9.1214876538965012E-2"/>
    <n v="10.963123976523958"/>
    <n v="-6.3147594104777993E-2"/>
    <n v="0.97808808423287263"/>
    <n v="-5.6337873651813456E-3"/>
    <e v="#N/A"/>
    <e v="#N/A"/>
    <e v="#N/A"/>
    <e v="#N/A"/>
    <n v="0.97808808423287241"/>
    <n v="-5.6337873651813447E-3"/>
    <n v="1"/>
    <n v="-5.7599999999999995E-3"/>
    <n v="0.97541642890436941"/>
    <n v="-5.6183986304891671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x v="1"/>
    <n v="0"/>
    <n v="1"/>
    <n v="1"/>
    <s v="Diversity"/>
    <s v="Housing diversity:Entropy: maximises eveness --&gt; 1"/>
    <x v="10"/>
    <s v="Multinomial logistic"/>
    <s v="automobile"/>
    <n v="0.04"/>
    <n v="1.0408107741923882"/>
    <m/>
    <s v="Derived (4a)"/>
    <s v=""/>
    <m/>
  </r>
  <r>
    <n v="54"/>
    <s v="Zhu et al. 2013"/>
    <n v="54.2"/>
    <x v="315"/>
    <s v="Table 4 p. 68"/>
    <m/>
    <x v="0"/>
    <x v="1"/>
    <n v="0.29650042763858736"/>
    <n v="3.3726764172459403"/>
    <n v="-0.45328771047785432"/>
    <n v="0.23426730745150637"/>
    <n v="-3.1485526121482456E-2"/>
    <n v="0.39805882913407431"/>
    <n v="-5.3499106635619582E-2"/>
    <n v="0.5228501281692377"/>
    <n v="-7.0271057225945538E-2"/>
    <n v="0.20385722246448176"/>
    <n v="-2.7398410699226348E-2"/>
    <n v="0.15486989099461768"/>
    <n v="-2.0814513349676614E-2"/>
    <n v="0.19376636733432159"/>
    <n v="-2.6042199769732821E-2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s v="2010 - 2017"/>
    <n v="3334"/>
    <x v="1"/>
    <n v="0"/>
    <n v="1"/>
    <n v="1"/>
    <s v="PT-design"/>
    <s v="Quality and diversity of non auto transportation infratructure (entropy measure)"/>
    <x v="0"/>
    <s v="Binary logistic"/>
    <s v="no transit trip"/>
    <n v="0.4"/>
    <n v="1.4918246976412703"/>
    <m/>
    <s v="Derived (4a)"/>
    <s v=""/>
    <m/>
  </r>
  <r>
    <n v="54"/>
    <s v="Zhu et al. 2013"/>
    <n v="54.2"/>
    <x v="316"/>
    <s v="Table 4 p. 68"/>
    <m/>
    <x v="0"/>
    <x v="1"/>
    <n v="9.1214876538965012E-2"/>
    <n v="10.963123976523958"/>
    <n v="0"/>
    <n v="0.97808808423287263"/>
    <n v="0"/>
    <e v="#N/A"/>
    <e v="#N/A"/>
    <e v="#N/A"/>
    <e v="#N/A"/>
    <n v="0.97808808423287241"/>
    <n v="0"/>
    <n v="1"/>
    <n v="0"/>
    <n v="0.97541642890436941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x v="1"/>
    <n v="0"/>
    <n v="1"/>
    <n v="1"/>
    <s v="Diversity"/>
    <s v="Residential density Index:Entropy: maximises eveness --&gt; 1"/>
    <x v="10"/>
    <s v="Binary logistic"/>
    <s v="no transit trip"/>
    <n v="0"/>
    <n v="1"/>
    <m/>
    <s v="Derived (4a)"/>
    <s v=""/>
    <m/>
  </r>
  <r>
    <n v="54"/>
    <s v="Zhu et al. 2013"/>
    <n v="54.2"/>
    <x v="317"/>
    <s v="Table 4 p. 68"/>
    <m/>
    <x v="0"/>
    <x v="1"/>
    <n v="0.11115828961552776"/>
    <n v="8.996180163069992"/>
    <n v="-8.6363329565471928E-4"/>
    <n v="0.11362284523932856"/>
    <n v="-1.0907793142975541E-5"/>
    <n v="0.70566732366363016"/>
    <n v="-6.7744063071708494E-5"/>
    <n v="0.92797883818171933"/>
    <n v="-8.9085968465445065E-5"/>
    <n v="9.0552356436761988E-2"/>
    <n v="-8.6930262179291504E-6"/>
    <n v="6.6759740852322405E-2"/>
    <n v="-6.4089351218229514E-6"/>
    <n v="7.3430384984363703E-2"/>
    <n v="-7.0493169584989154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x v="1"/>
    <n v="0"/>
    <n v="1"/>
    <n v="1"/>
    <s v="Diversity"/>
    <s v="Land use mix:Entropy: maximises eveness --&gt; 1"/>
    <x v="7"/>
    <s v="Binary logistic"/>
    <s v="no transit trip"/>
    <n v="-0.01"/>
    <n v="0.99004983374916811"/>
    <m/>
    <s v="Derived (4a)"/>
    <s v=""/>
    <m/>
  </r>
  <r>
    <n v="54"/>
    <s v="Zhu et al. 2013"/>
    <n v="54.2"/>
    <x v="318"/>
    <s v="Table 4 p. 68"/>
    <m/>
    <x v="0"/>
    <x v="1"/>
    <n v="9.1214876538965012E-2"/>
    <n v="10.963123976523958"/>
    <n v="-0.14208208673575048"/>
    <n v="0.97808808423287263"/>
    <n v="-1.2676021571658029E-2"/>
    <e v="#N/A"/>
    <e v="#N/A"/>
    <e v="#N/A"/>
    <e v="#N/A"/>
    <n v="0.97808808423287241"/>
    <n v="-1.2676021571658026E-2"/>
    <n v="1"/>
    <n v="-1.2959999999999999E-2"/>
    <n v="0.97541642890436941"/>
    <n v="-1.2641396918600627E-2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x v="1"/>
    <n v="0"/>
    <n v="1"/>
    <n v="1"/>
    <s v="Diversity"/>
    <s v="Housing diversity:Entropy: maximises eveness --&gt; 1"/>
    <x v="10"/>
    <s v="Binary logistic"/>
    <s v="no transit trip"/>
    <n v="0.09"/>
    <n v="1.0941742837052104"/>
    <m/>
    <s v="Derived (4a)"/>
    <s v=""/>
    <m/>
  </r>
  <r>
    <n v="54"/>
    <s v="Zhu et al. 2013"/>
    <n v="54.3"/>
    <x v="319"/>
    <s v="Table 5 p. 69"/>
    <m/>
    <x v="0"/>
    <x v="1"/>
    <n v="0.29650042763858736"/>
    <n v="3.3726764172459403"/>
    <n v="-0.36263016838228346"/>
    <n v="0.23426730745150637"/>
    <n v="-2.5188420897185964E-2"/>
    <n v="0.39805882913407431"/>
    <n v="-4.2799285308495666E-2"/>
    <n v="0.5228501281692377"/>
    <n v="-5.6216845780756433E-2"/>
    <n v="0.20385722246448176"/>
    <n v="-2.1918728559381078E-2"/>
    <n v="0.15486989099461768"/>
    <n v="-1.6651610679741292E-2"/>
    <n v="0.19376636733432159"/>
    <n v="-2.0833759815786255E-2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s v="2010 - 2017"/>
    <n v="8181"/>
    <x v="1"/>
    <n v="0"/>
    <n v="1"/>
    <n v="1"/>
    <s v="PT-design"/>
    <s v="Quality and diversity of non auto transportation infratructure (entropy measure)"/>
    <x v="0"/>
    <s v="Binary logistic"/>
    <s v="no transit trip"/>
    <n v="0.32"/>
    <n v="1.3771277643359572"/>
    <m/>
    <s v="Derived (4a)"/>
    <s v=""/>
    <m/>
  </r>
  <r>
    <n v="54"/>
    <s v="Zhu et al. 2013"/>
    <n v="54.3"/>
    <x v="320"/>
    <s v="Table 5 p. 69"/>
    <m/>
    <x v="0"/>
    <x v="1"/>
    <n v="9.1214876538965012E-2"/>
    <n v="10.963123976523958"/>
    <n v="-1.2629518820955598E-2"/>
    <n v="0.97808808423287263"/>
    <n v="-1.1267574730362692E-3"/>
    <e v="#N/A"/>
    <e v="#N/A"/>
    <e v="#N/A"/>
    <e v="#N/A"/>
    <n v="0.97808808423287241"/>
    <n v="-1.1267574730362689E-3"/>
    <n v="1"/>
    <n v="-1.1519999999999998E-3"/>
    <n v="0.97541642890436941"/>
    <n v="-1.1236797260978334E-3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x v="1"/>
    <n v="0"/>
    <n v="1"/>
    <n v="1"/>
    <s v="Diversity"/>
    <s v="Residential density Index:Entropy: maximises eveness --&gt; 1"/>
    <x v="10"/>
    <s v="Binary logistic"/>
    <s v="no transit trip"/>
    <n v="0.02"/>
    <n v="1.0202013400267558"/>
    <m/>
    <s v="Derived (4a)"/>
    <s v=""/>
    <m/>
  </r>
  <r>
    <n v="54"/>
    <s v="Zhu et al. 2013"/>
    <n v="54.3"/>
    <x v="321"/>
    <s v="Table 5 p. 69"/>
    <m/>
    <x v="0"/>
    <x v="1"/>
    <n v="0.11115828961552776"/>
    <n v="8.996180163069992"/>
    <n v="-8.6363329565471928E-4"/>
    <n v="0.11362284523932856"/>
    <n v="-1.0907793142975541E-5"/>
    <n v="0.70566732366363016"/>
    <n v="-6.7744063071708494E-5"/>
    <n v="0.92797883818171933"/>
    <n v="-8.9085968465445065E-5"/>
    <n v="9.0552356436761988E-2"/>
    <n v="-8.6930262179291504E-6"/>
    <n v="6.6759740852322405E-2"/>
    <n v="-6.4089351218229514E-6"/>
    <n v="7.3430384984363703E-2"/>
    <n v="-7.0493169584989154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x v="1"/>
    <n v="0"/>
    <n v="1"/>
    <n v="1"/>
    <s v="Diversity"/>
    <s v="Land use mix:Entropy: maximises eveness --&gt; 1"/>
    <x v="7"/>
    <s v="Binary logistic"/>
    <s v="no transit trip"/>
    <n v="-0.01"/>
    <n v="0.99004983374916811"/>
    <m/>
    <s v="Derived (4a)"/>
    <s v=""/>
    <m/>
  </r>
  <r>
    <n v="54"/>
    <s v="Zhu et al. 2013"/>
    <n v="54.3"/>
    <x v="322"/>
    <s v="Table 5 p. 69"/>
    <m/>
    <x v="0"/>
    <x v="1"/>
    <n v="9.1214876538965012E-2"/>
    <n v="10.963123976523958"/>
    <n v="6.3147594104777993E-2"/>
    <n v="0.97808808423287263"/>
    <n v="5.6337873651813456E-3"/>
    <e v="#N/A"/>
    <e v="#N/A"/>
    <e v="#N/A"/>
    <e v="#N/A"/>
    <n v="0.97808808423287241"/>
    <n v="5.6337873651813447E-3"/>
    <n v="1"/>
    <n v="5.7599999999999995E-3"/>
    <n v="0.97541642890436941"/>
    <n v="5.6183986304891671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x v="1"/>
    <n v="0"/>
    <n v="1"/>
    <n v="1"/>
    <s v="Diversity"/>
    <s v="Housing diversity:Entropy: maximises eveness --&gt; 1"/>
    <x v="10"/>
    <s v="Binary logistic"/>
    <s v="no transit trip"/>
    <n v="0.04"/>
    <n v="1.0408107741923882"/>
    <m/>
    <s v="Derived (4a)"/>
    <s v=""/>
    <m/>
  </r>
  <r>
    <n v="55"/>
    <s v="Marshall and Garrick 2010"/>
    <n v="55.1"/>
    <x v="323"/>
    <s v="Table 2 p. 110"/>
    <m/>
    <x v="0"/>
    <x v="1"/>
    <n v="7.8909351620947629E-3"/>
    <n v="126.72769189685441"/>
    <n v="3.609"/>
    <n v="8.8025507008060124"/>
    <n v="0.2506824278395734"/>
    <n v="14.956986800565357"/>
    <n v="0.42595082854641841"/>
    <n v="19.645996755588026"/>
    <n v="0.55948625931438667"/>
    <n v="7.6598973881174066"/>
    <n v="0.21814150687930192"/>
    <n v="5.8192074785792167"/>
    <n v="0.16572163096985817"/>
    <n v="7.2807353750135926"/>
    <n v="0.20734358509275647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City - wide Intersection density"/>
    <x v="0"/>
    <s v="Multinomial logistic"/>
    <s v="automobile"/>
    <n v="5.0000000000000001E-4"/>
    <n v="1.0005001250208359"/>
    <m/>
    <s v="Derived (4a)"/>
    <n v="3.609"/>
    <m/>
  </r>
  <r>
    <n v="55"/>
    <s v="Marshall and Garrick 2010"/>
    <n v="55.1"/>
    <x v="324"/>
    <s v="Table 2 p. 110"/>
    <m/>
    <x v="0"/>
    <x v="1"/>
    <n v="3.9310596E-3"/>
    <n v="254.38433953023761"/>
    <n v="17.5"/>
    <n v="1.6068608201033019"/>
    <n v="0.11054164892279177"/>
    <e v="#N/A"/>
    <e v="#N/A"/>
    <e v="#N/A"/>
    <e v="#N/A"/>
    <n v="1.6068608201033017"/>
    <n v="0.11054164892279175"/>
    <n v="1.6068608201033017"/>
    <n v="0.11054164892279175"/>
    <n v="1.6068608201033017"/>
    <n v="0.11054164892279175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Average outside shoulder width"/>
    <x v="11"/>
    <s v="Multinomial logistic"/>
    <s v="automobile"/>
    <n v="4.2700000000000002E-2"/>
    <n v="1.0436247604546653"/>
    <m/>
    <s v="Derived (4a)"/>
    <n v="17.5"/>
    <m/>
  </r>
  <r>
    <n v="55"/>
    <s v="Marshall and Garrick 2010"/>
    <n v="55.1"/>
    <x v="325"/>
    <s v="Table 2 p. 110"/>
    <m/>
    <x v="0"/>
    <x v="1"/>
    <n v="6.6813276727132383E-3"/>
    <n v="149.67085121180821"/>
    <n v="7.7729999999999997"/>
    <n v="0.94542072506463459"/>
    <n v="4.9099442118677734E-2"/>
    <e v="#N/A"/>
    <e v="#N/A"/>
    <e v="#N/A"/>
    <e v="#N/A"/>
    <n v="0.94542072506463437"/>
    <n v="4.9099442118677721E-2"/>
    <n v="0.94542072506463437"/>
    <n v="4.9099442118677721E-2"/>
    <n v="0.94542072506463437"/>
    <n v="4.9099442118677721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% raised median"/>
    <x v="11"/>
    <s v="Multinomial logistic"/>
    <s v="automobile"/>
    <n v="0.1096"/>
    <n v="1.1158316485210276"/>
    <m/>
    <s v="Derived (4a)"/>
    <n v="7.7729999999999997"/>
    <m/>
  </r>
  <r>
    <n v="55"/>
    <s v="Marshall and Garrick 2010"/>
    <n v="55.1"/>
    <x v="326"/>
    <s v="Table 2 p. 110"/>
    <m/>
    <x v="0"/>
    <x v="1"/>
    <n v="5.1934054744559336E-3"/>
    <n v="192.55188236669716"/>
    <n v="-10.802899999999999"/>
    <n v="1.2162858617144077"/>
    <n v="-6.8238307379887259E-2"/>
    <e v="#N/A"/>
    <e v="#N/A"/>
    <e v="#N/A"/>
    <e v="#N/A"/>
    <n v="1.2162858617144074"/>
    <n v="-6.8238307379887245E-2"/>
    <n v="1.2162858617144074"/>
    <n v="-6.8238307379887245E-2"/>
    <n v="1.2162858617144074"/>
    <n v="-6.8238307379887245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% painted median"/>
    <x v="11"/>
    <s v="Multinomial logistic"/>
    <s v="automobile"/>
    <n v="-0.14799999999999999"/>
    <n v="0.8624311149420455"/>
    <m/>
    <s v="Derived (4a)"/>
    <n v="-10.802899999999999"/>
    <m/>
  </r>
  <r>
    <n v="55"/>
    <s v="Marshall and Garrick 2010"/>
    <n v="55.1"/>
    <x v="327"/>
    <s v="Table 2 p. 110"/>
    <m/>
    <x v="0"/>
    <x v="1"/>
    <n v="5.771587875417131E-3"/>
    <n v="173.26254430939022"/>
    <n v="2.8767999999999998"/>
    <n v="12.034878154929235"/>
    <n v="0.19982355456051115"/>
    <n v="20.44924475052516"/>
    <n v="0.33953320686127364"/>
    <n v="26.860075587407568"/>
    <n v="0.44597674447094138"/>
    <n v="10.472638542918316"/>
    <n v="0.17388459046560703"/>
    <n v="7.9560408503572928"/>
    <n v="0.1320997472912408"/>
    <n v="9.9542469103356996"/>
    <n v="0.16527736924212849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% bike lanes"/>
    <x v="0"/>
    <s v="Multinomial logistic"/>
    <s v="automobile"/>
    <n v="5.8400000000000001E-2"/>
    <n v="1.0601389664970762"/>
    <m/>
    <s v="Derived (4a)"/>
    <n v="2.8767999999999998"/>
    <m/>
  </r>
  <r>
    <n v="55"/>
    <s v="Marshall and Garrick 2010"/>
    <n v="55.1"/>
    <x v="328"/>
    <s v="Table 2 p. 110"/>
    <m/>
    <x v="0"/>
    <x v="1"/>
    <n v="2.729376E-2"/>
    <n v="36.638411124007831"/>
    <n v="7.8"/>
    <n v="0.2314325931176561"/>
    <n v="4.9269992091301465E-2"/>
    <e v="#N/A"/>
    <e v="#N/A"/>
    <e v="#N/A"/>
    <e v="#N/A"/>
    <n v="0.23143259311765607"/>
    <n v="4.9269992091301458E-2"/>
    <n v="0.23143259311765607"/>
    <n v="4.9269992091301458E-2"/>
    <n v="0.23143259311765607"/>
    <n v="4.9269992091301458E-2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% curbs"/>
    <x v="11"/>
    <s v="Multinomial logistic"/>
    <s v="automobile"/>
    <n v="0.28079999999999999"/>
    <n v="1.3241887397017764"/>
    <m/>
    <s v="Derived (4a)"/>
    <n v="7.8"/>
    <m/>
  </r>
  <r>
    <n v="55"/>
    <s v="Marshall and Garrick 2010"/>
    <n v="55.1"/>
    <x v="329"/>
    <s v="Table 2 p. 110"/>
    <m/>
    <x v="0"/>
    <x v="0"/>
    <n v="8.0327039057698876E-2"/>
    <n v="12.449108192344802"/>
    <n v="58.58"/>
    <n v="0.15723374453005001"/>
    <n v="0.73987249626717833"/>
    <n v="0.97651766648179572"/>
    <n v="4.595060466875827"/>
    <n v="1.2841571363982445"/>
    <n v="6.0426758196596797"/>
    <n v="0.12530830440464688"/>
    <n v="0.58964548774168957"/>
    <n v="9.2383569659397091E-2"/>
    <n v="0.43471624047538765"/>
    <n v="0.10161455092112329"/>
    <n v="0.47815315771934241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Diversity"/>
    <s v="Mixed Use:ratio of the two land uses"/>
    <x v="7"/>
    <s v="Multinomial logistic"/>
    <s v="automobile"/>
    <n v="12.4131"/>
    <n v="246003.24355241624"/>
    <m/>
    <s v="Derived (4a)"/>
    <n v="58.58"/>
    <m/>
  </r>
  <r>
    <n v="55"/>
    <s v="Marshall and Garrick 2010"/>
    <n v="55.1"/>
    <x v="330"/>
    <s v="Table 2 p. 110"/>
    <m/>
    <x v="0"/>
    <x v="1"/>
    <n v="8.8303341176470582E-2"/>
    <n v="11.324599801966057"/>
    <n v="6.7999999999999989"/>
    <n v="0.78661074332734926"/>
    <n v="0.47233042651956192"/>
    <n v="1.3365815097268074"/>
    <n v="0.80256736883226509"/>
    <n v="1.7555993298516024"/>
    <n v="1.0541719488328702"/>
    <n v="0.68450132047822665"/>
    <n v="0.41101752473794761"/>
    <n v="0.52001417269679917"/>
    <n v="0.31224912457606974"/>
    <n v="0.65061876494329784"/>
    <n v="0.39067231328089319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Intersection density"/>
    <x v="0"/>
    <s v="Multinomial logistic"/>
    <s v="automobile"/>
    <n v="3.5999999999999999E-3"/>
    <n v="1.0036064877830035"/>
    <m/>
    <s v="Derived (4a)"/>
    <n v="6.8"/>
    <m/>
  </r>
  <r>
    <n v="58"/>
    <s v="Boulange et al.  2017"/>
    <n v="58.1"/>
    <x v="331"/>
    <s v="Table 4 p. 10 Model 3"/>
    <m/>
    <x v="0"/>
    <x v="1"/>
    <n v="0.11115828961552776"/>
    <n v="8.996180163069992"/>
    <n v="2.777902582644887E-2"/>
    <n v="0.11362284523932856"/>
    <n v="3.5085246128516802E-4"/>
    <n v="0.70566732366363016"/>
    <n v="2.1790082516803997E-3"/>
    <n v="0.92797883818171933"/>
    <n v="2.8654770852711564E-3"/>
    <n v="9.0552356436761988E-2"/>
    <n v="2.7961381414177934E-4"/>
    <n v="6.6759740852322405E-2"/>
    <n v="2.061453340959807E-4"/>
    <n v="7.3430384984363703E-2"/>
    <n v="2.267434093083594E-4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s v="2010 - 2017"/>
    <n v="16890"/>
    <x v="0"/>
    <n v="0"/>
    <n v="1"/>
    <n v="1"/>
    <s v="Diversity"/>
    <s v="Land use mix:Entropy: maximises eveness --&gt; 1"/>
    <x v="7"/>
    <s v="binary logistic (multilevel)"/>
    <s v="no transit trip"/>
    <n v="0.11058971029924898"/>
    <n v="1.29"/>
    <m/>
    <s v="Source"/>
    <s v=""/>
    <m/>
  </r>
  <r>
    <n v="58"/>
    <s v="Boulange et al.  2017"/>
    <n v="58.1"/>
    <x v="332"/>
    <s v="Table 4 p. 10 Model 3"/>
    <m/>
    <x v="0"/>
    <x v="1"/>
    <n v="4.1892191067381755E-2"/>
    <n v="23.8707972660476"/>
    <n v="1.4390068524281976"/>
    <n v="1.34569498498779E-3"/>
    <n v="8.1122732646638561E-5"/>
    <n v="0.48921664401158188"/>
    <n v="2.9491520337944489E-2"/>
    <n v="0.69465747797540089"/>
    <n v="4.1876140949799238E-2"/>
    <n v="7.6125138331118044E-4"/>
    <n v="4.5890631334854081E-5"/>
    <n v="7.9309810324801264E-2"/>
    <n v="4.781045193010691E-3"/>
    <n v="8.8730621584183966E-4"/>
    <n v="5.3489613713683594E-5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x v="0"/>
    <n v="0"/>
    <n v="1"/>
    <n v="1"/>
    <s v="PT-Access"/>
    <s v="Walk access to amenities"/>
    <x v="4"/>
    <s v="binary logistic (multilevel)"/>
    <s v="no transit trip"/>
    <n v="8.6359830674748214E-2"/>
    <n v="1.22"/>
    <m/>
    <s v="Source"/>
    <s v=""/>
    <m/>
  </r>
  <r>
    <n v="58"/>
    <s v="Boulange et al.  2017"/>
    <n v="58.1"/>
    <x v="333"/>
    <s v="Table 4 p. 10 Model 3"/>
    <m/>
    <x v="0"/>
    <x v="1"/>
    <n v="9.1214876538965012E-2"/>
    <n v="10.963123976523958"/>
    <n v="0.73246480147977688"/>
    <n v="0.97808808423287263"/>
    <n v="6.5347714390667472E-2"/>
    <e v="#N/A"/>
    <e v="#N/A"/>
    <e v="#N/A"/>
    <e v="#N/A"/>
    <n v="0.97808808423287241"/>
    <n v="6.5347714390667458E-2"/>
    <n v="1"/>
    <n v="6.6811686436115361E-2"/>
    <n v="0.97541642890436941"/>
    <n v="6.5169216592594142E-2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x v="0"/>
    <n v="0"/>
    <n v="1"/>
    <n v="1"/>
    <s v="Diversity"/>
    <s v="Housing diversity:Entropy: maximises eveness --&gt; 1"/>
    <x v="10"/>
    <s v="binary logistic (multilevel)"/>
    <s v="no transit trip"/>
    <n v="0.11394335230683679"/>
    <n v="1.3"/>
    <m/>
    <s v="Source"/>
    <s v=""/>
    <m/>
  </r>
  <r>
    <n v="59"/>
    <s v="Chakour and Eluru 2016"/>
    <n v="59.1"/>
    <x v="334"/>
    <s v="Table 3 p. 212 (boarding, AM peak)"/>
    <m/>
    <x v="0"/>
    <x v="1"/>
    <n v="0.14492753623188406"/>
    <n v="6.8999999999999995"/>
    <n v="-2.0699999999999998"/>
    <n v="7.8083911250623486E-2"/>
    <n v="-2.3425173375187045E-2"/>
    <n v="1.3064146490695362E-2"/>
    <n v="-3.9192439472086086E-3"/>
    <n v="0.32577996159153522"/>
    <n v="-9.7733988477460565E-2"/>
    <n v="6.3176706763716756E-2"/>
    <n v="-1.8953012029115025E-2"/>
    <n v="0.29053468779073588"/>
    <n v="-8.7160406337220761E-2"/>
    <n v="6.0128877927739917E-2"/>
    <n v="-1.8038663378321974E-2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x v="1"/>
    <n v="0"/>
    <n v="0"/>
    <n v="0"/>
    <s v="Density"/>
    <s v="Job density"/>
    <x v="8"/>
    <s v="Ordered probit "/>
    <m/>
    <n v="-3.0000000000000001E-3"/>
    <m/>
    <m/>
    <s v=""/>
    <n v="-2.0699999999999998"/>
    <m/>
  </r>
  <r>
    <n v="59"/>
    <s v="Chakour and Eluru 2016"/>
    <n v="59.2"/>
    <x v="335"/>
    <s v="Table 3 p. 212 (boarding, PM peak)"/>
    <m/>
    <x v="0"/>
    <x v="1"/>
    <n v="0.16"/>
    <n v="6.25"/>
    <n v="-2.5"/>
    <n v="7.0728180480637226E-2"/>
    <n v="-2.8291272192254892E-2"/>
    <n v="1.1833466024180582E-2"/>
    <n v="-4.7333864096722328E-3"/>
    <n v="0.29509054491986886"/>
    <n v="-0.11803621796794755"/>
    <n v="5.7225277865685473E-2"/>
    <n v="-2.2890111146274192E-2"/>
    <n v="0.26316547807131874"/>
    <n v="-0.1052661912285275"/>
    <n v="5.4464563340344135E-2"/>
    <n v="-2.1785825336137654E-2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x v="1"/>
    <n v="0"/>
    <n v="0"/>
    <n v="0"/>
    <s v="Density"/>
    <s v="Job density"/>
    <x v="8"/>
    <s v="Ordered probit "/>
    <m/>
    <n v="-3.0000000000000001E-3"/>
    <m/>
    <m/>
    <s v=""/>
    <n v="-2.5"/>
    <m/>
  </r>
  <r>
    <n v="59"/>
    <s v="Chakour and Eluru 2016"/>
    <n v="59.6"/>
    <x v="336"/>
    <s v="Table 3 p. 212 (alighting, PM peak)"/>
    <m/>
    <x v="0"/>
    <x v="1"/>
    <n v="0.11406844106463879"/>
    <n v="8.7666666666666657"/>
    <n v="2.6299999999999994"/>
    <n v="9.9208061154173799E-2"/>
    <n v="2.9762418346252137E-2"/>
    <n v="1.6598408343250628E-2"/>
    <n v="4.9795225029751885E-3"/>
    <n v="0.41391367100760268"/>
    <n v="0.12417410130228079"/>
    <n v="8.0267989752934824E-2"/>
    <n v="2.4080396925880446E-2"/>
    <n v="0.36913344390803637"/>
    <n v="0.11074003317241091"/>
    <n v="7.639562751205603E-2"/>
    <n v="2.2918688253616808E-2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s v="2010 - 2017"/>
    <n v="1813"/>
    <x v="1"/>
    <n v="0"/>
    <n v="0"/>
    <n v="0"/>
    <s v="Density"/>
    <s v="Job density"/>
    <x v="8"/>
    <s v="Ordered probit "/>
    <m/>
    <n v="3.0000000000000001E-3"/>
    <m/>
    <m/>
    <s v=""/>
    <n v="2.63"/>
    <m/>
  </r>
  <r>
    <n v="60"/>
    <s v="Imam and Tarawneh 2012"/>
    <n v="60.1"/>
    <x v="337"/>
    <s v="Table 5a p.238 (Model 2)"/>
    <m/>
    <x v="0"/>
    <x v="1"/>
    <n v="0.11550411280846065"/>
    <n v="8.6577003682829048"/>
    <n v="4.3505402160864346"/>
    <n v="9.9686638938727742E-2"/>
    <n v="5.0093063199349037E-2"/>
    <n v="1.9590084054057957E-2"/>
    <n v="9.8441208275028367E-3"/>
    <n v="0.55016860015701585"/>
    <n v="0.27646263081356642"/>
    <n v="6.7658799502768957E-2"/>
    <n v="3.3998904522876731E-2"/>
    <n v="0.43257581119370148"/>
    <n v="0.21737163254099293"/>
    <n v="6.4415940691966711E-2"/>
    <n v="3.236935082254655E-2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s v="2010 - 2017"/>
    <n v="32"/>
    <x v="0"/>
    <n v="0"/>
    <n v="0"/>
    <n v="0"/>
    <s v="Density"/>
    <s v="Population density"/>
    <x v="6"/>
    <s v="OLS"/>
    <m/>
    <n v="3.6240000000000001"/>
    <m/>
    <m/>
    <s v=""/>
    <n v="4.3505402160864346"/>
    <s v="Derived (8b)"/>
  </r>
  <r>
    <n v="62"/>
    <s v="Currie and Delbosc 2013"/>
    <n v="62.1"/>
    <x v="338"/>
    <s v="Table 5 p. 57"/>
    <m/>
    <x v="0"/>
    <x v="1"/>
    <n v="3.8405759702725015E-2"/>
    <n v="26.037761204058327"/>
    <n v="5.19"/>
    <n v="0.29465655580037942"/>
    <n v="5.8732681071121159E-2"/>
    <n v="4.9298714008632241E-2"/>
    <n v="9.8265101864795559E-3"/>
    <n v="1.2293595427518387"/>
    <n v="0.24504318850145909"/>
    <n v="0.23840289918441648"/>
    <n v="4.7519870739665224E-2"/>
    <n v="1.0963583800276553"/>
    <n v="0.21853261299042309"/>
    <n v="0.22690164709427038"/>
    <n v="4.522737339782177E-2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s v="2010 - 2017"/>
    <n v="91"/>
    <x v="0"/>
    <n v="0"/>
    <n v="0"/>
    <n v="0"/>
    <s v="Density"/>
    <s v="Employment density"/>
    <x v="8"/>
    <s v="OLS"/>
    <m/>
    <n v="0.3"/>
    <m/>
    <m/>
    <s v=""/>
    <n v="5.19"/>
    <m/>
  </r>
  <r>
    <n v="64"/>
    <s v="Currie et al. 2011"/>
    <n v="64.099999999999994"/>
    <x v="339"/>
    <s v="Table 5 p. 555"/>
    <m/>
    <x v="0"/>
    <x v="1"/>
    <n v="6.2554952233216887E-2"/>
    <n v="15.985944586318407"/>
    <n v="3.1269999999999998"/>
    <n v="0.18090508381673501"/>
    <n v="3.5386723258072413E-2"/>
    <n v="3.0267061140261179E-2"/>
    <n v="5.920519721218028E-3"/>
    <n v="0.75476817584568423"/>
    <n v="0.14763970143430877"/>
    <n v="0.14636801934360341"/>
    <n v="2.8630951021759755E-2"/>
    <n v="0.67311179991681491"/>
    <n v="0.13166695198864217"/>
    <n v="0.13930679863628326"/>
    <n v="2.7249710330440977E-2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s v="2010 - 2017"/>
    <n v="57"/>
    <x v="0"/>
    <n v="0"/>
    <n v="1"/>
    <n v="1"/>
    <s v="Density"/>
    <s v="Job density"/>
    <x v="8"/>
    <s v="OLS"/>
    <m/>
    <n v="25.643000000000001"/>
    <m/>
    <m/>
    <s v=""/>
    <n v="3.1269999999999998"/>
    <m/>
  </r>
  <r>
    <n v="65"/>
    <s v="Sung et al. 2014"/>
    <n v="65.099999999999994"/>
    <x v="340"/>
    <s v="Table 2 p. 138 (250m buffer)"/>
    <m/>
    <x v="1"/>
    <x v="1"/>
    <n v="5.7085714285714288E-2"/>
    <n v="17.517517517517518"/>
    <n v="2.9400000000000004"/>
    <n v="0.2017004943101243"/>
    <n v="3.3851797361056785E-2"/>
    <n v="3.9637504878753643E-2"/>
    <n v="6.6524417188109815E-3"/>
    <n v="1.1131810620457006"/>
    <n v="0.18682740400525402"/>
    <n v="0.13689711529471954"/>
    <n v="2.2975716654143372E-2"/>
    <n v="0.8752502428936455"/>
    <n v="0.14689499876532633"/>
    <n v="0.13033569209818879"/>
    <n v="2.1874499876223221E-2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1.512"/>
    <m/>
    <m/>
    <s v=""/>
    <n v="2.94"/>
    <m/>
  </r>
  <r>
    <n v="65"/>
    <s v="Sung et al. 2014"/>
    <n v="65.099999999999994"/>
    <x v="341"/>
    <s v="Table 2 p. 138 (250m buffer)"/>
    <m/>
    <x v="1"/>
    <x v="1"/>
    <n v="4.5708865248226961E-2"/>
    <n v="21.87759408529158"/>
    <n v="5.64"/>
    <n v="0.25190336113018535"/>
    <n v="6.4940182692639528E-2"/>
    <n v="4.9503203945648326E-2"/>
    <n v="1.2761826970780248E-2"/>
    <n v="1.3902496968828999"/>
    <n v="0.35840359135701788"/>
    <n v="0.17097054516259261"/>
    <n v="4.4075864601826054E-2"/>
    <n v="1.093098352431026"/>
    <n v="0.28179856906001366"/>
    <n v="0.16277599629618114"/>
    <n v="4.1963326293162913E-2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3.1059999999999999"/>
    <m/>
    <m/>
    <s v=""/>
    <n v="5.64"/>
    <m/>
  </r>
  <r>
    <n v="65"/>
    <s v="Sung et al. 2014"/>
    <n v="65.099999999999994"/>
    <x v="342"/>
    <s v="Table 2 p. 138 (250m buffer)"/>
    <m/>
    <x v="1"/>
    <x v="1"/>
    <n v="1.0851428571428571E-2"/>
    <n v="92.153765139547133"/>
    <n v="0.35"/>
    <n v="1.0746238220260238"/>
    <n v="4.0814212760548379E-3"/>
    <n v="0.57165359738793775"/>
    <n v="2.1711403628793874E-3"/>
    <n v="0.57165359738793775"/>
    <n v="2.1711403628793874E-3"/>
    <n v="1.7070086526536301"/>
    <n v="6.4832188627784865E-3"/>
    <n v="6.5441428717952954"/>
    <n v="2.4854654627078532E-2"/>
    <n v="1.7489273893614381"/>
    <n v="6.6424262247947417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0.42199999999999999"/>
    <m/>
    <m/>
    <s v=""/>
    <n v="0.35"/>
    <m/>
  </r>
  <r>
    <n v="65"/>
    <s v="Sung et al. 2014"/>
    <n v="65.099999999999994"/>
    <x v="343"/>
    <s v="Table 2 p. 138 (250m buffer)"/>
    <m/>
    <x v="1"/>
    <x v="1"/>
    <n v="2.4579245283018872E-2"/>
    <n v="40.684731711061637"/>
    <n v="2.6500000000000004"/>
    <n v="0.46040912756260349"/>
    <n v="2.9988748523790184E-2"/>
    <n v="7.7030622464920026E-2"/>
    <n v="5.017389594252567E-3"/>
    <n v="1.9209087440857355"/>
    <n v="0.1251183910460244"/>
    <n v="0.37251121232901879"/>
    <n v="2.4263517815050643E-2"/>
    <n v="1.7130906993511805"/>
    <n v="0.11158216270223917"/>
    <n v="0.35454018356192385"/>
    <n v="2.3092974856305914E-2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1.861"/>
    <m/>
    <m/>
    <s v=""/>
    <n v="2.65"/>
    <m/>
  </r>
  <r>
    <n v="65"/>
    <s v="Sung et al. 2014"/>
    <n v="65.099999999999994"/>
    <x v="344"/>
    <s v="Table 2 p. 138 (250m buffer)"/>
    <m/>
    <x v="1"/>
    <x v="1"/>
    <n v="9.9003174603174593E-2"/>
    <n v="10.100686205348556"/>
    <n v="-2.5200000000000005"/>
    <n v="0.66224538362572571"/>
    <n v="-0.16522227627001504"/>
    <n v="1.4376299158905366"/>
    <n v="-0.35867141245569817"/>
    <n v="1.5376541550727374"/>
    <n v="-0.38362625984078708"/>
    <n v="0.38939697265059087"/>
    <n v="-9.7149871912650607E-2"/>
    <n v="0.70154423177292369"/>
    <n v="-0.17502686729656317"/>
    <n v="0.5196743956186729"/>
    <n v="-0.12965252561411145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496"/>
    <m/>
    <m/>
    <s v=""/>
    <n v="-2.52"/>
    <m/>
  </r>
  <r>
    <n v="65"/>
    <s v="Sung et al. 2014"/>
    <n v="65.099999999999994"/>
    <x v="345"/>
    <s v="Table 2 p. 138 (250m buffer)"/>
    <m/>
    <x v="1"/>
    <x v="1"/>
    <n v="9.1439936102236427E-2"/>
    <n v="10.936140625491339"/>
    <n v="3.1299999999999994"/>
    <n v="0.97568073262632393"/>
    <n v="0.27924665544278227"/>
    <e v="#N/A"/>
    <e v="#N/A"/>
    <e v="#N/A"/>
    <e v="#N/A"/>
    <n v="0.97568073262632371"/>
    <n v="0.27924665544278221"/>
    <n v="0.99753871696695207"/>
    <n v="0.28550256356696047"/>
    <n v="0.97301565299775095"/>
    <n v="0.27848389099752729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56899999999999995"/>
    <m/>
    <m/>
    <s v=""/>
    <n v="3.13"/>
    <m/>
  </r>
  <r>
    <n v="65"/>
    <s v="Sung et al. 2014"/>
    <n v="65.099999999999994"/>
    <x v="346"/>
    <s v="Table 2 p. 138 (250m buffer)"/>
    <m/>
    <x v="1"/>
    <x v="1"/>
    <n v="2.2195588235294116E-2"/>
    <n v="45.053998542370636"/>
    <n v="-0.68"/>
    <n v="2.9539381723160378"/>
    <n v="-4.4583788834765964E-2"/>
    <n v="6.4125322595115239"/>
    <n v="-9.6784349392807431E-2"/>
    <n v="6.858689266540444"/>
    <n v="-0.10351819709989492"/>
    <n v="1.7369008680730373"/>
    <n v="-2.6215044801826355E-2"/>
    <n v="3.1292302476408951"/>
    <n v="-4.7229472127644029E-2"/>
    <n v="2.3180018650924001"/>
    <n v="-3.4985602149839597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129"/>
    <m/>
    <m/>
    <s v=""/>
    <n v="-0.68"/>
    <m/>
  </r>
  <r>
    <n v="65"/>
    <s v="Sung et al. 2014"/>
    <n v="65.099999999999994"/>
    <x v="347"/>
    <s v="Table 2 p. 138 (250m buffer)"/>
    <m/>
    <x v="1"/>
    <x v="1"/>
    <n v="4.126363636363637E-2"/>
    <n v="24.234412866270098"/>
    <n v="0.43999999999999995"/>
    <n v="1.5889146261240019"/>
    <n v="2.8848333951907383E-2"/>
    <n v="3.4492821796744604"/>
    <n v="6.2625167254169514E-2"/>
    <n v="3.6892687171923195"/>
    <n v="6.6982362829343764E-2"/>
    <n v="0.93427385152239351"/>
    <n v="1.6962676048240578E-2"/>
    <n v="1.6832037161725315"/>
    <n v="3.0560246670828486E-2"/>
    <n v="1.246846363050411"/>
    <n v="2.2637742567543265E-2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6.8000000000000005E-2"/>
    <m/>
    <m/>
    <s v=""/>
    <n v="0.44"/>
    <m/>
  </r>
  <r>
    <n v="65"/>
    <s v="Sung et al. 2014"/>
    <n v="65.099999999999994"/>
    <x v="348"/>
    <s v="Table 2 p. 138 (250m buffer)"/>
    <m/>
    <x v="1"/>
    <x v="1"/>
    <n v="0.11250909090909089"/>
    <n v="8.8881706528765374"/>
    <n v="0.44000000000000006"/>
    <n v="0.11225867204152339"/>
    <n v="5.5572533007435731E-3"/>
    <n v="0.6971949742212169"/>
    <n v="3.4513940003847117E-2"/>
    <n v="0.9168373828123223"/>
    <n v="4.5387117798741196E-2"/>
    <n v="8.9465171043816266E-2"/>
    <n v="4.4288838273530799E-3"/>
    <n v="6.5958213228442475E-2"/>
    <n v="3.2651953876608156E-3"/>
    <n v="7.2548768590326149E-2"/>
    <n v="3.5914542402955053E-3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104"/>
    <m/>
    <m/>
    <s v=""/>
    <n v="0.44"/>
    <m/>
  </r>
  <r>
    <n v="65"/>
    <s v="Sung et al. 2014"/>
    <n v="65.099999999999994"/>
    <x v="349"/>
    <s v="Table 3 p. 139 (1500m buffer)"/>
    <m/>
    <x v="1"/>
    <x v="1"/>
    <n v="4.5050802139037428E-2"/>
    <n v="22.197163036381983"/>
    <n v="1.87"/>
    <n v="0.25558294731222542"/>
    <n v="2.1531585396318432E-2"/>
    <n v="5.0226303885196097E-2"/>
    <n v="4.2313149708083451E-3"/>
    <n v="1.4105572606696013"/>
    <n v="0.11883239642511056"/>
    <n v="0.17346793484684936"/>
    <n v="1.4613806171172824E-2"/>
    <n v="1.1090653866745164"/>
    <n v="9.343321350039463E-2"/>
    <n v="0.16515368710606951"/>
    <n v="1.3913372370250825E-2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0.41499999999999998"/>
    <m/>
    <m/>
    <s v=""/>
    <n v="1.87"/>
    <m/>
  </r>
  <r>
    <n v="65"/>
    <s v="Sung et al. 2014"/>
    <n v="65.099999999999994"/>
    <x v="350"/>
    <s v="Table 3 p. 139 (1500m buffer)"/>
    <m/>
    <x v="1"/>
    <x v="1"/>
    <n v="2.7941176470588233E-2"/>
    <n v="35.789473684210527"/>
    <n v="0.68"/>
    <n v="0.41208775878121395"/>
    <n v="7.8296674168430655E-3"/>
    <n v="8.0982104704465929E-2"/>
    <n v="1.5386599893848526E-3"/>
    <n v="2.2743042378011586"/>
    <n v="4.3211780518222012E-2"/>
    <n v="0.27969007026168086"/>
    <n v="5.3141113349719363E-3"/>
    <n v="1.7881954736917631"/>
    <n v="3.39757140001435E-2"/>
    <n v="0.26628463866508756"/>
    <n v="5.0594081346366634E-3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0.5"/>
    <m/>
    <m/>
    <s v=""/>
    <n v="0.68"/>
    <m/>
  </r>
  <r>
    <n v="65"/>
    <s v="Sung et al. 2014"/>
    <n v="65.099999999999994"/>
    <x v="351"/>
    <s v="Table 3 p. 139 (1500m buffer)"/>
    <m/>
    <x v="1"/>
    <x v="1"/>
    <n v="7.0643478260869579E-3"/>
    <n v="141.55588380108318"/>
    <n v="1.1499999999999999"/>
    <n v="1.650711988275678"/>
    <n v="1.3410384192751609E-2"/>
    <n v="0.87810769406741751"/>
    <n v="7.1337469066037008E-3"/>
    <n v="0.87810769406741751"/>
    <n v="7.1337469066037008E-3"/>
    <n v="2.6221079314184634"/>
    <n v="2.13020048348436E-2"/>
    <n v="10.052350292305094"/>
    <n v="8.1665293774686593E-2"/>
    <n v="2.6864986138123204"/>
    <n v="2.1825114738611293E-2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2.0310000000000001"/>
    <m/>
    <m/>
    <s v=""/>
    <n v="1.1499999999999999"/>
    <m/>
  </r>
  <r>
    <n v="65"/>
    <s v="Sung et al. 2014"/>
    <n v="65.099999999999994"/>
    <x v="352"/>
    <s v="Table 3 p. 139 (1500m buffer)"/>
    <m/>
    <x v="1"/>
    <x v="1"/>
    <n v="1.3663157894736841E-2"/>
    <n v="73.18952234206472"/>
    <n v="0.19"/>
    <n v="0.82824987928018934"/>
    <n v="2.1501366866113715E-3"/>
    <n v="0.13857371615373257"/>
    <n v="3.5973736713508969E-4"/>
    <n v="3.455605764855167"/>
    <n v="8.9707525655640125E-3"/>
    <n v="0.67012652046103183"/>
    <n v="1.7396484471168385E-3"/>
    <n v="3.0817529019137484"/>
    <n v="8.0002305333680898E-3"/>
    <n v="0.63779766007182659"/>
    <n v="1.6557227255464618E-3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0.11799999999999999"/>
    <m/>
    <m/>
    <s v=""/>
    <n v="0.19"/>
    <m/>
  </r>
  <r>
    <n v="65"/>
    <s v="Sung et al. 2014"/>
    <n v="65.099999999999994"/>
    <x v="353"/>
    <s v="Table 3 p. 139 (1500m buffer)"/>
    <m/>
    <x v="1"/>
    <x v="1"/>
    <n v="8.355555555555555E-2"/>
    <n v="11.968085106382979"/>
    <n v="-0.09"/>
    <n v="0.78468026344042097"/>
    <n v="-5.9007955810719652E-3"/>
    <n v="1.7034166624985665"/>
    <n v="-1.2809693301989219E-2"/>
    <n v="1.8219332249277502"/>
    <n v="-1.3700937851456681E-2"/>
    <n v="0.46138806949397132"/>
    <n v="-3.4696382825946644E-3"/>
    <n v="0.83124462051939196"/>
    <n v="-6.2509595463058273E-3"/>
    <n v="0.6157509765107877"/>
    <n v="-4.6304473433611236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02"/>
    <m/>
    <m/>
    <s v=""/>
    <n v="-0.09"/>
    <m/>
  </r>
  <r>
    <n v="65"/>
    <s v="Sung et al. 2014"/>
    <n v="65.099999999999994"/>
    <x v="354"/>
    <s v="Table 3 p. 139 (1500m buffer)"/>
    <m/>
    <x v="1"/>
    <x v="1"/>
    <n v="0.10297405063291139"/>
    <n v="9.7111844571878141"/>
    <n v="-1.5800000000000003"/>
    <n v="0.86639481790978545"/>
    <n v="-0.14096157047910418"/>
    <e v="#N/A"/>
    <e v="#N/A"/>
    <e v="#N/A"/>
    <e v="#N/A"/>
    <n v="0.86639481790978534"/>
    <n v="-0.14096157047910418"/>
    <n v="0.88580449130950245"/>
    <n v="-0.14411950493156475"/>
    <n v="0.86402825362056646"/>
    <n v="-0.14057653283581256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-0.28100000000000003"/>
    <m/>
    <m/>
    <s v=""/>
    <n v="-1.58"/>
    <m/>
  </r>
  <r>
    <n v="65"/>
    <s v="Sung et al. 2014"/>
    <n v="65.099999999999994"/>
    <x v="355"/>
    <s v="Table 3 p. 139 (1500m buffer)"/>
    <m/>
    <x v="1"/>
    <x v="1"/>
    <n v="0.10960384615384615"/>
    <n v="9.1237674141137663"/>
    <n v="-0.52"/>
    <n v="0.59819429377701006"/>
    <n v="-3.4093485579526912E-2"/>
    <n v="1.2985851370386734"/>
    <n v="-7.4011561300382153E-2"/>
    <n v="1.3889352256879817"/>
    <n v="-7.9160974252860825E-2"/>
    <n v="0.35173525223887608"/>
    <n v="-2.0046798966102505E-2"/>
    <n v="0.633692233505872"/>
    <n v="-3.6116655156433669E-2"/>
    <n v="0.46941249537919855"/>
    <n v="-2.6753695761642042E-2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13800000000000001"/>
    <m/>
    <m/>
    <s v=""/>
    <n v="-0.52"/>
    <m/>
  </r>
  <r>
    <n v="65"/>
    <s v="Sung et al. 2014"/>
    <n v="65.099999999999994"/>
    <x v="356"/>
    <s v="Table 3 p. 139 (1500m buffer)"/>
    <m/>
    <x v="1"/>
    <x v="1"/>
    <n v="0.10797628458498024"/>
    <n v="9.2612929204187715"/>
    <n v="0.253"/>
    <n v="0.60721107044244627"/>
    <n v="1.6587792022346746E-2"/>
    <n v="1.3181591321160946"/>
    <n v="3.6009471171147472E-2"/>
    <n v="1.4098710969643704"/>
    <n v="3.8514858626872671E-2"/>
    <n v="0.35703707181119898"/>
    <n v="9.753538727738334E-3"/>
    <n v="0.64324408213362549"/>
    <n v="1.757214183572638E-2"/>
    <n v="0.47648810221602528"/>
    <n v="1.3016701976337378E-2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5.8000000000000003E-2"/>
    <m/>
    <m/>
    <s v=""/>
    <n v="0.253"/>
    <m/>
  </r>
  <r>
    <n v="65"/>
    <s v="Sung et al. 2014"/>
    <n v="65.099999999999994"/>
    <x v="357"/>
    <s v="Table 3 p. 139 (1500m buffer)"/>
    <m/>
    <x v="1"/>
    <x v="1"/>
    <n v="0.11149411764705881"/>
    <n v="8.9690830431571182"/>
    <n v="-0.34"/>
    <n v="0.1132806053323366"/>
    <n v="-4.2942411869382156E-3"/>
    <n v="0.70354180463874383"/>
    <n v="-2.6669862730245499E-2"/>
    <n v="0.92518370142378248"/>
    <n v="-3.5071863753572741E-2"/>
    <n v="9.0279606445512056E-2"/>
    <n v="-3.4223193211364708E-3"/>
    <n v="6.6558655872871478E-2"/>
    <n v="-2.5231055268288118E-3"/>
    <n v="7.3209207561157147E-2"/>
    <n v="-2.775214640228345E-3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-7.8E-2"/>
    <m/>
    <m/>
    <s v=""/>
    <n v="-0.34"/>
    <m/>
  </r>
  <r>
    <n v="65"/>
    <s v="Sung et al. 2014"/>
    <n v="65.2"/>
    <x v="358"/>
    <s v="Table 2 p. 138 (500m buffer)"/>
    <m/>
    <x v="0"/>
    <x v="1"/>
    <n v="7.2423323615160351E-2"/>
    <n v="13.807706552018422"/>
    <n v="3.4300000000000006"/>
    <n v="0.15898492660539579"/>
    <n v="3.9493763587899584E-2"/>
    <n v="3.1243184730526216E-2"/>
    <n v="7.7611820052794793E-3"/>
    <n v="0.87743468380270018"/>
    <n v="0.21796530467279637"/>
    <n v="0.10790542632065789"/>
    <n v="2.680500276316727E-2"/>
    <n v="0.68989218942541974"/>
    <n v="0.1713774985595474"/>
    <n v="0.10273356301464406"/>
    <n v="2.5520249855593764E-2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0.76200000000000001"/>
    <m/>
    <m/>
    <s v=""/>
    <n v="3.43"/>
    <m/>
  </r>
  <r>
    <n v="65"/>
    <s v="Sung et al. 2014"/>
    <n v="65.2"/>
    <x v="359"/>
    <s v="Table 2 p. 138 (500m buffer)"/>
    <m/>
    <x v="0"/>
    <x v="1"/>
    <n v="5.8728486055776893E-2"/>
    <n v="17.027511982009177"/>
    <n v="5.0199999999999996"/>
    <n v="0.19605846434623841"/>
    <n v="5.7801368283164969E-2"/>
    <n v="3.8528752066895135E-2"/>
    <n v="1.1358931098105823E-2"/>
    <n v="1.0820428096146706"/>
    <n v="0.31900461500216831"/>
    <n v="0.13306778592641974"/>
    <n v="3.9230645443469291E-2"/>
    <n v="0.85076746652170643"/>
    <n v="0.25082071217752994"/>
    <n v="0.12668990093294188"/>
    <n v="3.7350336523347127E-2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2.609"/>
    <m/>
    <m/>
    <s v=""/>
    <n v="5.0199999999999996"/>
    <m/>
  </r>
  <r>
    <n v="65"/>
    <s v="Sung et al. 2014"/>
    <n v="65.2"/>
    <x v="360"/>
    <s v="Table 2 p. 138 (500m buffer)"/>
    <m/>
    <x v="0"/>
    <x v="1"/>
    <n v="9.5517241379310339E-3"/>
    <n v="104.69314079422384"/>
    <n v="3.48"/>
    <n v="1.2208480351272855"/>
    <n v="4.0580988687630964E-2"/>
    <n v="0.64943858198558269"/>
    <n v="2.1587338465200768E-2"/>
    <n v="0.64943858198558269"/>
    <n v="2.1587338465200768E-2"/>
    <n v="1.9392815577161027"/>
    <n v="6.4461718978483254E-2"/>
    <n v="7.4346053036129698"/>
    <n v="0.2471262802920951"/>
    <n v="1.9869041827648017"/>
    <n v="6.6044695035102005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3.3239999999999998"/>
    <m/>
    <m/>
    <s v=""/>
    <n v="3.48"/>
    <m/>
  </r>
  <r>
    <n v="65"/>
    <s v="Sung et al. 2014"/>
    <n v="65.2"/>
    <x v="361"/>
    <s v="Table 2 p. 138 (500m buffer)"/>
    <m/>
    <x v="0"/>
    <x v="1"/>
    <n v="2.1901079136690649E-2"/>
    <n v="45.659850537899317"/>
    <n v="2.78"/>
    <n v="0.51671010393015415"/>
    <n v="3.1459894677787439E-2"/>
    <n v="8.6450286401503207E-2"/>
    <n v="5.2635256875555227E-3"/>
    <n v="2.1558064281901563"/>
    <n v="0.13125627438035767"/>
    <n v="0.41806362149391307"/>
    <n v="2.5453803594656897E-2"/>
    <n v="1.9225754232753975"/>
    <n v="0.11705600464612258"/>
    <n v="0.39789501147713019"/>
    <n v="2.4225837773785071E-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1.107"/>
    <m/>
    <m/>
    <s v=""/>
    <n v="2.78"/>
    <m/>
  </r>
  <r>
    <n v="65"/>
    <s v="Sung et al. 2014"/>
    <n v="65.2"/>
    <x v="362"/>
    <s v="Table 2 p. 138 (500m buffer)"/>
    <m/>
    <x v="0"/>
    <x v="1"/>
    <n v="0.106488"/>
    <n v="9.3907294718653738"/>
    <n v="-0.24999999999999997"/>
    <n v="0.61569749967361631"/>
    <n v="-1.6391098836311013E-2"/>
    <n v="1.3365818268505181"/>
    <n v="-3.5582481394414493E-2"/>
    <n v="1.4295755652652233"/>
    <n v="-3.8058160698490773E-2"/>
    <n v="0.3620270497452675"/>
    <n v="-9.6378841183185106E-3"/>
    <n v="0.6522341115436926"/>
    <n v="-1.7363776517516184E-2"/>
    <n v="0.48314753705802244"/>
    <n v="-1.2862353731558673E-2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5.0999999999999997E-2"/>
    <m/>
    <m/>
    <s v=""/>
    <n v="-0.25"/>
    <m/>
  </r>
  <r>
    <n v="65"/>
    <s v="Sung et al. 2014"/>
    <n v="65.2"/>
    <x v="363"/>
    <s v="Table 2 p. 138 (500m buffer)"/>
    <m/>
    <x v="0"/>
    <x v="1"/>
    <n v="9.6678260869565213E-2"/>
    <n v="10.343586976074834"/>
    <n v="0.22999999999999998"/>
    <n v="0.92281535730045361"/>
    <n v="2.0519722284932887E-2"/>
    <e v="#N/A"/>
    <e v="#N/A"/>
    <e v="#N/A"/>
    <e v="#N/A"/>
    <n v="0.9228153573004535"/>
    <n v="2.0519722284932883E-2"/>
    <n v="0.94348900899271237"/>
    <n v="2.0979421603961951E-2"/>
    <n v="0.92029467986219404"/>
    <n v="2.0463672501415744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5.0999999999999997E-2"/>
    <m/>
    <m/>
    <s v=""/>
    <n v="0.23"/>
    <m/>
  </r>
  <r>
    <n v="65"/>
    <s v="Sung et al. 2014"/>
    <n v="65.2"/>
    <x v="364"/>
    <s v="Table 2 p. 138 (500m buffer)"/>
    <m/>
    <x v="0"/>
    <x v="1"/>
    <n v="1.7634042553191492E-2"/>
    <n v="56.708494208494201"/>
    <n v="-0.47"/>
    <n v="3.7180581337191971"/>
    <n v="-3.0815265812264708E-2"/>
    <n v="8.071315760316029"/>
    <n v="-6.689506502149925E-2"/>
    <n v="8.6328839422252237"/>
    <n v="-7.1549342113162662E-2"/>
    <n v="2.1861995828232144"/>
    <n v="-1.8119222142438801E-2"/>
    <n v="3.9386944803246173"/>
    <n v="-3.2643899852930432E-2"/>
    <n v="2.9176188483747953"/>
    <n v="-2.4181225015330304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112"/>
    <m/>
    <m/>
    <s v=""/>
    <n v="-0.47"/>
    <m/>
  </r>
  <r>
    <n v="65"/>
    <s v="Sung et al. 2014"/>
    <n v="65.2"/>
    <x v="365"/>
    <s v="Table 2 p. 138 (500m buffer)"/>
    <m/>
    <x v="0"/>
    <x v="1"/>
    <n v="3.4474999999999999E-2"/>
    <n v="29.006526468455405"/>
    <n v="0.12000000000000001"/>
    <n v="1.9017953689700962"/>
    <n v="7.8677274414292887E-3"/>
    <n v="4.1284967535216248"/>
    <n v="1.7079591069318962E-2"/>
    <n v="4.4157401825660081"/>
    <n v="1.8267917135275577E-2"/>
    <n v="1.1182461631116476"/>
    <n v="4.6261843767928862E-3"/>
    <n v="2.0146513725907109"/>
    <n v="8.3346127284077715E-3"/>
    <n v="1.4923688158443713"/>
    <n v="6.1739297911481642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2.1000000000000001E-2"/>
    <m/>
    <m/>
    <s v=""/>
    <n v="0.12"/>
    <m/>
  </r>
  <r>
    <n v="65"/>
    <s v="Sung et al. 2014"/>
    <n v="65.2"/>
    <x v="366"/>
    <s v="Table 2 p. 138 (500m buffer)"/>
    <m/>
    <x v="0"/>
    <x v="1"/>
    <n v="0.13734285714285716"/>
    <n v="7.2810484709798207"/>
    <n v="0.98000000000000009"/>
    <n v="9.1960524200514884E-2"/>
    <n v="1.2377518715292503E-2"/>
    <n v="0.57113106839204608"/>
    <n v="7.6871957281295852E-2"/>
    <n v="0.75105864693342173"/>
    <n v="0.10108948964265084"/>
    <n v="7.3288449589309981E-2"/>
    <n v="9.8643321609227681E-3"/>
    <n v="5.403192246540487E-2"/>
    <n v="7.2724806361536354E-3"/>
    <n v="5.9430800920221773E-2"/>
    <n v="7.9991480806581704E-3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253"/>
    <m/>
    <m/>
    <s v=""/>
    <n v="0.98"/>
    <m/>
  </r>
  <r>
    <n v="65"/>
    <s v="Sung et al. 2014"/>
    <n v="65.3"/>
    <x v="367"/>
    <s v="Table 2 p. 138 (750m buffer)"/>
    <m/>
    <x v="1"/>
    <x v="1"/>
    <n v="6.1961002785515321E-2"/>
    <n v="16.139183600071931"/>
    <n v="3.5900000000000003"/>
    <n v="0.18583005877636935"/>
    <n v="4.13360382742156E-2"/>
    <n v="3.6518700098186571E-2"/>
    <n v="8.1232196498406215E-3"/>
    <n v="1.0255924403964654"/>
    <n v="0.22813278244178975"/>
    <n v="0.12612561545049328"/>
    <n v="2.8055381900807724E-2"/>
    <n v="0.80638277381154444"/>
    <n v="0.17937178420663993"/>
    <n v="0.12008046587146848"/>
    <n v="2.6710698828449449E-2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0.83"/>
    <m/>
    <m/>
    <s v=""/>
    <n v="3.59"/>
    <m/>
  </r>
  <r>
    <n v="65"/>
    <s v="Sung et al. 2014"/>
    <n v="65.3"/>
    <x v="368"/>
    <s v="Table 2 p. 138 (750m buffer)"/>
    <m/>
    <x v="1"/>
    <x v="1"/>
    <n v="4.7301818181818188E-2"/>
    <n v="21.140836408364081"/>
    <n v="1.65"/>
    <n v="0.24342017351673206"/>
    <n v="1.8998457702633906E-2"/>
    <n v="4.7836116358353505E-2"/>
    <n v="3.7335132095367746E-3"/>
    <n v="1.3434311512498025"/>
    <n v="0.10485211449274459"/>
    <n v="0.1652128799830514"/>
    <n v="1.2894534856917196E-2"/>
    <n v="1.0562867816682335"/>
    <n v="8.2441070735642302E-2"/>
    <n v="0.15729429367279438"/>
    <n v="1.2276505032574256E-2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1.0840000000000001"/>
    <m/>
    <m/>
    <s v=""/>
    <n v="1.65"/>
    <m/>
  </r>
  <r>
    <n v="65"/>
    <s v="Sung et al. 2014"/>
    <n v="65.3"/>
    <x v="369"/>
    <s v="Table 2 p. 138 (750m buffer)"/>
    <m/>
    <x v="1"/>
    <x v="1"/>
    <n v="9.4975609756097583E-3"/>
    <n v="105.29019003595272"/>
    <n v="0.40999999999999992"/>
    <n v="1.2278103479216989"/>
    <n v="4.7810934948070956E-3"/>
    <n v="0.65314223257799442"/>
    <n v="2.5433358536587104E-3"/>
    <n v="0.65314223257799442"/>
    <n v="2.5433358536587104E-3"/>
    <n v="1.9503409888760577"/>
    <n v="7.594627810683369E-3"/>
    <n v="7.477003739894486"/>
    <n v="2.9115452563149131E-2"/>
    <n v="1.9982351985955269"/>
    <n v="7.7811278633309828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0.64900000000000002"/>
    <m/>
    <m/>
    <s v=""/>
    <n v="0.41"/>
    <m/>
  </r>
  <r>
    <n v="65"/>
    <s v="Sung et al. 2014"/>
    <n v="65.3"/>
    <x v="370"/>
    <s v="Table 2 p. 138 (750m buffer)"/>
    <m/>
    <x v="1"/>
    <x v="1"/>
    <n v="1.8853333333333333E-2"/>
    <n v="53.041018387553045"/>
    <n v="2.25"/>
    <n v="0.60023915542266382"/>
    <n v="2.5462144973029399E-2"/>
    <n v="0.10042545423632744"/>
    <n v="4.2600477687050097E-3"/>
    <n v="2.50430448305405"/>
    <n v="0.1062325961711528"/>
    <n v="0.48564592248106492"/>
    <n v="2.0601100031646773E-2"/>
    <n v="2.233370393816001"/>
    <n v="9.4739572105674755E-2"/>
    <n v="0.46221694489683851"/>
    <n v="1.9607242802523888E-2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1.5149999999999999"/>
    <m/>
    <m/>
    <s v=""/>
    <n v="2.25"/>
    <m/>
  </r>
  <r>
    <n v="65"/>
    <s v="Sung et al. 2014"/>
    <n v="65.3"/>
    <x v="371"/>
    <s v="Table 2 p. 138 (750m buffer)"/>
    <m/>
    <x v="1"/>
    <x v="1"/>
    <n v="0.11308263473053892"/>
    <n v="8.8430907396424629"/>
    <n v="-1.6699999999999997"/>
    <n v="0.57979189732778513"/>
    <n v="-0.10949254022655756"/>
    <n v="1.2586364468497884"/>
    <n v="-0.23769097571468881"/>
    <n v="1.3462070737625942"/>
    <n v="-0.25422851346591835"/>
    <n v="0.3409147351857984"/>
    <n v="-6.4381065910367657E-2"/>
    <n v="0.61419780530907453"/>
    <n v="-0.11599002713700809"/>
    <n v="0.45497184469420876"/>
    <n v="-8.5920522926811932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40699999999999997"/>
    <m/>
    <m/>
    <s v=""/>
    <n v="-1.67"/>
    <m/>
  </r>
  <r>
    <n v="65"/>
    <s v="Sung et al. 2014"/>
    <n v="65.3"/>
    <x v="372"/>
    <s v="Table 2 p. 138 (750m buffer)"/>
    <m/>
    <x v="1"/>
    <x v="1"/>
    <n v="0.12597"/>
    <n v="7.9383980312772886"/>
    <n v="0.9"/>
    <n v="0.70823357821333888"/>
    <n v="8.0294565462780867E-2"/>
    <e v="#N/A"/>
    <e v="#N/A"/>
    <e v="#N/A"/>
    <e v="#N/A"/>
    <n v="0.70823357821333877"/>
    <n v="8.0294565462780854E-2"/>
    <n v="0.72409999634012079"/>
    <n v="8.2093388885068522E-2"/>
    <n v="0.70629903259974758"/>
    <n v="8.0075240222931179E-2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221"/>
    <m/>
    <m/>
    <s v=""/>
    <n v="0.9"/>
    <m/>
  </r>
  <r>
    <n v="65"/>
    <s v="Sung et al. 2014"/>
    <n v="65.3"/>
    <x v="373"/>
    <s v="Table 2 p. 138 (750m buffer)"/>
    <m/>
    <x v="1"/>
    <x v="1"/>
    <n v="3.4643452380952379E-2"/>
    <n v="28.865483410937959"/>
    <n v="-1.68"/>
    <n v="1.8925479661863203"/>
    <n v="-0.11014818418001002"/>
    <n v="4.108422105641921"/>
    <n v="-0.23911427497046542"/>
    <n v="4.3942688251723867"/>
    <n v="-0.25575083989385805"/>
    <n v="1.1128087365354618"/>
    <n v="-6.4766581275100404E-2"/>
    <n v="2.0048552120703902"/>
    <n v="-0.11668457819770878"/>
    <n v="1.4851122330556914"/>
    <n v="-8.6435017076074289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48099999999999998"/>
    <m/>
    <m/>
    <s v=""/>
    <n v="-1.68"/>
    <m/>
  </r>
  <r>
    <n v="65"/>
    <s v="Sung et al. 2014"/>
    <n v="65.3"/>
    <x v="374"/>
    <s v="Table 2 p. 138 (750m buffer)"/>
    <m/>
    <x v="1"/>
    <x v="1"/>
    <n v="5.1176470588235289E-2"/>
    <n v="19.540229885057474"/>
    <n v="0.34"/>
    <n v="1.281143357320861"/>
    <n v="2.2291894417382982E-2"/>
    <n v="2.7811594653105587"/>
    <n v="4.8392174696403716E-2"/>
    <n v="2.9746608362038773"/>
    <n v="5.1759098549947459E-2"/>
    <n v="0.75330588510995278"/>
    <n v="1.3107522400913178E-2"/>
    <n v="1.3571687393001159"/>
    <n v="2.3614736063822014E-2"/>
    <n v="1.0053333951103334"/>
    <n v="1.7492801074919798E-2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8.6999999999999994E-2"/>
    <m/>
    <m/>
    <s v=""/>
    <n v="0.34"/>
    <m/>
  </r>
  <r>
    <n v="65"/>
    <s v="Sung et al. 2014"/>
    <n v="65.3"/>
    <x v="375"/>
    <s v="Table 2 p. 138 (750m buffer)"/>
    <m/>
    <x v="1"/>
    <x v="1"/>
    <n v="0.12141666666666666"/>
    <n v="8.2361015785861369"/>
    <n v="2.2799999999999998"/>
    <n v="0.10402296064285718"/>
    <n v="2.8796676194762151E-2"/>
    <n v="0.64604617215661919"/>
    <n v="0.17884496183811688"/>
    <n v="0.8495748012492893"/>
    <n v="0.23518779222984074"/>
    <n v="8.2901675185993881E-2"/>
    <n v="2.2949670741738683E-2"/>
    <n v="6.111927474251231E-2"/>
    <n v="1.6919648826969679E-2"/>
    <n v="6.7226322586176557E-2"/>
    <n v="1.8610262881531253E-2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58899999999999997"/>
    <m/>
    <m/>
    <s v=""/>
    <n v="2.2799999999999998"/>
    <m/>
  </r>
  <r>
    <n v="65"/>
    <s v="Sung et al. 2014"/>
    <n v="65.400000000000006"/>
    <x v="376"/>
    <s v="Table 2 p. 138 (1000m buffer)"/>
    <m/>
    <x v="1"/>
    <x v="1"/>
    <n v="5.0904494382022471E-2"/>
    <n v="19.644630835448627"/>
    <n v="1.78"/>
    <n v="0.22619253818856275"/>
    <n v="2.0495305885265668E-2"/>
    <n v="4.4450599224618727E-2"/>
    <n v="4.0276687957427025E-3"/>
    <n v="1.2483521706219154"/>
    <n v="0.11311319018005175"/>
    <n v="0.15352022852058347"/>
    <n v="1.3910467906250067E-2"/>
    <n v="0.98152993956412149"/>
    <n v="8.893642782390504E-2"/>
    <n v="0.14616206625118092"/>
    <n v="1.3243744823019502E-2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0.69699999999999995"/>
    <m/>
    <m/>
    <s v=""/>
    <n v="1.78"/>
    <m/>
  </r>
  <r>
    <n v="65"/>
    <s v="Sung et al. 2014"/>
    <n v="65.400000000000006"/>
    <x v="377"/>
    <s v="Table 2 p. 138 (1000m buffer)"/>
    <m/>
    <x v="1"/>
    <x v="1"/>
    <n v="3.8204444444444444E-2"/>
    <n v="26.174965100046535"/>
    <n v="0.9"/>
    <n v="0.30138422261888048"/>
    <n v="1.0362795110527586E-2"/>
    <n v="5.9227016945568367E-2"/>
    <n v="2.0364617506564227E-3"/>
    <n v="1.6633335984931352"/>
    <n v="5.7192062450587958E-2"/>
    <n v="0.20455393930978252"/>
    <n v="7.0333826492275618E-3"/>
    <n v="1.3078134238278214"/>
    <n v="4.4967856764895807E-2"/>
    <n v="0.19474975198677383"/>
    <n v="6.6962754723132309E-3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1.228"/>
    <m/>
    <m/>
    <s v=""/>
    <n v="0.9"/>
    <m/>
  </r>
  <r>
    <n v="65"/>
    <s v="Sung et al. 2014"/>
    <n v="65.400000000000006"/>
    <x v="378"/>
    <s v="Table 2 p. 138 (1000m buffer)"/>
    <m/>
    <x v="1"/>
    <x v="1"/>
    <n v="6.9800000000000001E-3"/>
    <n v="143.26647564469914"/>
    <n v="-1.2"/>
    <n v="1.6706595481190496"/>
    <n v="-1.3993444375045159E-2"/>
    <n v="0.88871893691338011"/>
    <n v="-7.4439098155864719E-3"/>
    <n v="0.88871893691338011"/>
    <n v="-7.4439098155864719E-3"/>
    <n v="2.653794049438595"/>
    <n v="-2.2228178958097672E-2"/>
    <n v="10.173825062250728"/>
    <n v="-8.5215958721412091E-2"/>
    <n v="2.7189628427321906"/>
    <n v="-2.2774032770724827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-4.1879999999999997"/>
    <m/>
    <m/>
    <s v=""/>
    <n v="-1.2"/>
    <m/>
  </r>
  <r>
    <n v="65"/>
    <s v="Sung et al. 2014"/>
    <n v="65.400000000000006"/>
    <x v="379"/>
    <s v="Table 2 p. 138 (1000m buffer)"/>
    <m/>
    <x v="1"/>
    <x v="1"/>
    <n v="2.2285714285714287E-2"/>
    <n v="44.871794871794869"/>
    <n v="7.0000000000000007E-2"/>
    <n v="0.50779206498919027"/>
    <n v="7.921556213831369E-4"/>
    <n v="8.4958217609501605E-2"/>
    <n v="1.3253481947082251E-4"/>
    <n v="2.1185987840400839"/>
    <n v="3.3050141031025315E-3"/>
    <n v="0.41084814877928033"/>
    <n v="6.4092311209567742E-4"/>
    <n v="1.8893931758966473"/>
    <n v="2.9474533543987704E-3"/>
    <n v="0.39102763423836812"/>
    <n v="6.1000310941185438E-4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0.19500000000000001"/>
    <m/>
    <m/>
    <s v=""/>
    <n v="7.0000000000000007E-2"/>
    <m/>
  </r>
  <r>
    <n v="65"/>
    <s v="Sung et al. 2014"/>
    <n v="65.400000000000006"/>
    <x v="380"/>
    <s v="Table 2 p. 138 (1000m buffer)"/>
    <m/>
    <x v="1"/>
    <x v="1"/>
    <n v="9.2709727626459154E-2"/>
    <n v="10.786354631836954"/>
    <n v="2.57"/>
    <n v="0.70720081941576252"/>
    <n v="0.16850049603727724"/>
    <n v="1.5352210520035801"/>
    <n v="0.365787908734581"/>
    <n v="1.6420352717174445"/>
    <n v="0.3912378919804852"/>
    <n v="0.41583054400293079"/>
    <n v="9.90774487363143E-2"/>
    <n v="0.74916740506356982"/>
    <n v="0.17849962260006641"/>
    <n v="0.55495163499489297"/>
    <n v="0.13222499636042317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0.63200000000000001"/>
    <m/>
    <m/>
    <s v=""/>
    <n v="2.57"/>
    <m/>
  </r>
  <r>
    <n v="65"/>
    <s v="Sung et al. 2014"/>
    <n v="65.400000000000006"/>
    <x v="381"/>
    <s v="Table 2 p. 138 (1000m buffer)"/>
    <m/>
    <x v="1"/>
    <x v="1"/>
    <n v="0.10783469387755101"/>
    <n v="9.2734533204640517"/>
    <n v="-0.49"/>
    <n v="0.82734211634004817"/>
    <n v="-4.3715930085291801E-2"/>
    <e v="#N/A"/>
    <e v="#N/A"/>
    <e v="#N/A"/>
    <e v="#N/A"/>
    <n v="0.82734211634004795"/>
    <n v="-4.3715930085291795E-2"/>
    <n v="0.84587689971598368"/>
    <n v="-4.4695289504092857E-2"/>
    <n v="0.82508222481366422"/>
    <n v="-4.35965196769292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-0.10299999999999999"/>
    <m/>
    <m/>
    <s v=""/>
    <n v="-0.49"/>
    <m/>
  </r>
  <r>
    <n v="65"/>
    <s v="Sung et al. 2014"/>
    <n v="65.400000000000006"/>
    <x v="382"/>
    <s v="Table 2 p. 138 (1000m buffer)"/>
    <m/>
    <x v="1"/>
    <x v="1"/>
    <n v="7.5843333333333332E-2"/>
    <n v="13.1850744956709"/>
    <n v="-0.3"/>
    <n v="0.8644714368906613"/>
    <n v="-1.9669318603573217E-2"/>
    <n v="1.8766306717047156"/>
    <n v="-4.2698977673297396E-2"/>
    <n v="2.0071987359112615"/>
    <n v="-4.5669792838188929E-2"/>
    <n v="0.50830488032269217"/>
    <n v="-1.1565460941982214E-2"/>
    <n v="0.91577074763852784"/>
    <n v="-2.0836531821019424E-2"/>
    <n v="0.67836436856108684"/>
    <n v="-1.5434824477870408E-2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-6.0999999999999999E-2"/>
    <m/>
    <m/>
    <s v=""/>
    <n v="-0.3"/>
    <m/>
  </r>
  <r>
    <n v="65"/>
    <s v="Sung et al. 2014"/>
    <n v="65.400000000000006"/>
    <x v="383"/>
    <s v="Table 2 p. 138 (1000m buffer)"/>
    <m/>
    <x v="1"/>
    <x v="1"/>
    <n v="0.11705454545454545"/>
    <n v="8.5430257844050956"/>
    <n v="-1.7600000000000002"/>
    <n v="0.10789945054255151"/>
    <n v="-2.2229013202974292E-2"/>
    <n v="0.67012154403244639"/>
    <n v="-0.13805576001538847"/>
    <n v="0.88123481280563054"/>
    <n v="-0.18154847119496478"/>
    <n v="8.5991065302754729E-2"/>
    <n v="-1.771553530941232E-2"/>
    <n v="6.3396928154333954E-2"/>
    <n v="-1.3060781550643264E-2"/>
    <n v="6.973155949626253E-2"/>
    <n v="-1.4365816961182021E-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-0.46400000000000002"/>
    <m/>
    <m/>
    <s v=""/>
    <n v="-1.76"/>
    <m/>
  </r>
  <r>
    <n v="65"/>
    <s v="Sung et al. 2014"/>
    <n v="65.5"/>
    <x v="384"/>
    <s v="Table 2 p. 138 (1500m buffer)"/>
    <m/>
    <x v="1"/>
    <x v="1"/>
    <n v="3.7551724137931029E-2"/>
    <n v="26.629935720844816"/>
    <n v="0.87000000000000011"/>
    <n v="0.30662285297959396"/>
    <n v="1.0017368606843335E-2"/>
    <n v="6.0256495019932937E-2"/>
    <n v="1.9685796923012088E-3"/>
    <n v="1.6922454964463332"/>
    <n v="5.5285660368901701E-2"/>
    <n v="0.20810947538781691"/>
    <n v="6.7989365609199782E-3"/>
    <n v="1.3305457057259245"/>
    <n v="4.3468928206065946E-2"/>
    <n v="0.19813487266307903"/>
    <n v="6.4730662899027914E-3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0.36299999999999999"/>
    <m/>
    <m/>
    <s v=""/>
    <n v="0.87"/>
    <m/>
  </r>
  <r>
    <n v="65"/>
    <s v="Sung et al. 2014"/>
    <n v="65.5"/>
    <x v="385"/>
    <s v="Table 2 p. 138 (1500m buffer)"/>
    <m/>
    <x v="1"/>
    <x v="1"/>
    <n v="2.5392857142857141E-2"/>
    <n v="39.381153305203945"/>
    <n v="0.84000000000000008"/>
    <n v="0.45344313657567192"/>
    <n v="9.6719421031590813E-3"/>
    <n v="8.9109124891982888E-2"/>
    <n v="1.9006976339459949E-3"/>
    <n v="2.5025437546748917"/>
    <n v="5.3379258287215438E-2"/>
    <n v="0.30775857818154678"/>
    <n v="6.564490472612392E-3"/>
    <n v="1.9676511789609046"/>
    <n v="4.1969999647236092E-2"/>
    <n v="0.29300783438782702"/>
    <n v="6.2498571074923494E-3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1.1850000000000001"/>
    <m/>
    <m/>
    <s v=""/>
    <n v="0.84"/>
    <m/>
  </r>
  <r>
    <n v="65"/>
    <s v="Sung et al. 2014"/>
    <n v="65.5"/>
    <x v="386"/>
    <s v="Table 2 p. 138 (1500m buffer)"/>
    <m/>
    <x v="1"/>
    <x v="1"/>
    <n v="8.3799999999999986E-3"/>
    <n v="119.33174224343678"/>
    <n v="5.000000000000001E-2"/>
    <n v="1.3915517477172994"/>
    <n v="5.8306018229354847E-4"/>
    <n v="0.74024560616412816"/>
    <n v="3.101629089827697E-4"/>
    <n v="0.74024560616412816"/>
    <n v="3.101629089827697E-4"/>
    <n v="2.2104394349739138"/>
    <n v="9.2617412325406991E-4"/>
    <n v="8.4741406843090807"/>
    <n v="3.5506649467255047E-3"/>
    <n v="2.2647208403664316"/>
    <n v="9.489180321135348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0.41899999999999998"/>
    <m/>
    <m/>
    <s v=""/>
    <n v="0.05"/>
    <m/>
  </r>
  <r>
    <n v="65"/>
    <s v="Sung et al. 2014"/>
    <n v="65.5"/>
    <x v="387"/>
    <s v="Table 2 p. 138 (1500m buffer)"/>
    <m/>
    <x v="1"/>
    <x v="1"/>
    <n v="8.2242424242424238E-3"/>
    <n v="121.59174649963154"/>
    <n v="-0.65999999999999992"/>
    <n v="1.3759940786210927"/>
    <n v="-7.4688958587552905E-3"/>
    <n v="0.23021628816386688"/>
    <n v="-1.2496140121534694E-3"/>
    <n v="5.7408919571735728"/>
    <n v="-3.1161561543538153E-2"/>
    <n v="1.1132994367384648"/>
    <n v="-6.0429893426163861E-3"/>
    <n v="5.1198000155363408"/>
    <n v="-2.7790274484331256E-2"/>
    <n v="1.0595906206227599"/>
    <n v="-5.7514578887403406E-3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-1.357"/>
    <m/>
    <m/>
    <s v=""/>
    <n v="-0.66"/>
    <m/>
  </r>
  <r>
    <n v="65"/>
    <s v="Sung et al. 2014"/>
    <n v="65.5"/>
    <x v="388"/>
    <s v="Table 2 p. 138 (1500m buffer)"/>
    <m/>
    <x v="1"/>
    <x v="1"/>
    <n v="8.9399999999999993E-2"/>
    <n v="11.185682326621924"/>
    <n v="0.42"/>
    <n v="0.73338249826894919"/>
    <n v="2.7537046045002504E-2"/>
    <n v="1.5920573330834227"/>
    <n v="5.9778568742616355E-2"/>
    <n v="1.7028259820353817"/>
    <n v="6.3937709973464513E-2"/>
    <n v="0.431225240193222"/>
    <n v="1.6191645318775098E-2"/>
    <n v="0.77690275246157436"/>
    <n v="2.9171144549427194E-2"/>
    <n v="0.57549681125542174"/>
    <n v="2.1608754269018576E-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0.126"/>
    <m/>
    <m/>
    <s v=""/>
    <n v="0.42"/>
    <m/>
  </r>
  <r>
    <n v="65"/>
    <s v="Sung et al. 2014"/>
    <n v="65.5"/>
    <x v="389"/>
    <s v="Table 2 p. 138 (1500m buffer)"/>
    <m/>
    <x v="1"/>
    <x v="1"/>
    <n v="0.16082644628099174"/>
    <n v="6.2178828365878722"/>
    <n v="-1.21"/>
    <n v="0.40767172850845484"/>
    <n v="-7.9332918367745309E-2"/>
    <n v="0.88499080138214881"/>
    <n v="-0.17221920994896614"/>
    <n v="0.94656473679699571"/>
    <n v="-0.18420149778069536"/>
    <n v="0.23970893696126205"/>
    <n v="-4.6647359132661596E-2"/>
    <n v="0.43186371194644574"/>
    <n v="-8.4040678344778338E-2"/>
    <n v="0.31990643402232261"/>
    <n v="-6.2253792060743975E-2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5"/>
    <s v="OLS"/>
    <m/>
    <n v="-0.28000000000000003"/>
    <m/>
    <m/>
    <s v=""/>
    <n v="-1.21"/>
    <m/>
  </r>
  <r>
    <n v="65"/>
    <s v="Sung et al. 2014"/>
    <n v="65.5"/>
    <x v="390"/>
    <s v="Table 2 p. 138 (1500m buffer)"/>
    <m/>
    <x v="1"/>
    <x v="1"/>
    <n v="0.13747499999999999"/>
    <n v="7.274049827241317"/>
    <n v="-0.32"/>
    <n v="0.47691867863425397"/>
    <n v="-2.09806065104781E-2"/>
    <n v="1.0353149705594327"/>
    <n v="-4.5545576184850556E-2"/>
    <n v="1.1073478290159164"/>
    <n v="-4.8714445694068194E-2"/>
    <n v="0.28042579722330641"/>
    <n v="-1.2336491671447694E-2"/>
    <n v="0.50521990230998182"/>
    <n v="-2.2225633942420719E-2"/>
    <n v="0.37424560775584437"/>
    <n v="-1.6463812776395106E-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-7.1999999999999995E-2"/>
    <m/>
    <m/>
    <s v=""/>
    <n v="-0.32"/>
    <m/>
  </r>
  <r>
    <n v="65"/>
    <s v="Sung et al. 2014"/>
    <n v="65.5"/>
    <x v="391"/>
    <s v="Table 2 p. 138 (1500m buffer)"/>
    <m/>
    <x v="1"/>
    <x v="1"/>
    <n v="0.13869655172413795"/>
    <n v="7.2099845855501954"/>
    <n v="-0.28999999999999998"/>
    <n v="9.1062978718997961E-2"/>
    <n v="-3.662735130035536E-3"/>
    <n v="0.56555676230532259"/>
    <n v="-2.2747824093444686E-2"/>
    <n v="0.74372822661698845"/>
    <n v="-2.991423673098851E-2"/>
    <n v="7.2573145741836945E-2"/>
    <n v="-2.9190370680281658E-3"/>
    <n v="5.3504564576918351E-2"/>
    <n v="-2.1520605964128101E-3"/>
    <n v="5.8850749345998814E-2"/>
    <n v="-2.3670948401947642E-3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-9.0999999999999998E-2"/>
    <m/>
    <m/>
    <s v=""/>
    <n v="-0.28999999999999998"/>
    <m/>
  </r>
  <r>
    <n v="65"/>
    <s v="Sung et al. 2014"/>
    <n v="65.599999999999994"/>
    <x v="392"/>
    <s v="Table 3 p. 139 (250m buffer)"/>
    <m/>
    <x v="1"/>
    <x v="1"/>
    <n v="4.1897297297297284E-2"/>
    <n v="23.867888014449758"/>
    <n v="4.4400000000000013"/>
    <n v="0.27482003690528878"/>
    <n v="5.1123122545269434E-2"/>
    <n v="5.4006712233753112E-2"/>
    <n v="1.0046544636571687E-2"/>
    <n v="1.5167263798733894"/>
    <n v="0.28214750808956734"/>
    <n v="0.18652443270504157"/>
    <n v="3.4698021069522647E-2"/>
    <n v="1.1925419661270555"/>
    <n v="0.22184142670681933"/>
    <n v="0.17758439231897652"/>
    <n v="3.303495899674528E-2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2.0219999999999998"/>
    <m/>
    <m/>
    <s v=""/>
    <n v="4.4400000000000004"/>
    <m/>
  </r>
  <r>
    <n v="65"/>
    <s v="Sung et al. 2014"/>
    <n v="65.599999999999994"/>
    <x v="393"/>
    <s v="Table 3 p. 139 (250m buffer)"/>
    <m/>
    <x v="1"/>
    <x v="1"/>
    <n v="3.4512750455373407E-2"/>
    <n v="28.974798786119539"/>
    <n v="5.49"/>
    <n v="0.33362211465480024"/>
    <n v="6.3213050174218272E-2"/>
    <n v="6.5562299400998433E-2"/>
    <n v="1.2422416679004178E-2"/>
    <n v="1.8412538907432987"/>
    <n v="0.34887158094858656"/>
    <n v="0.22643427449683667"/>
    <n v="4.2903634160288133E-2"/>
    <n v="1.4477051128954448"/>
    <n v="0.27430392626586442"/>
    <n v="0.21558137158522606"/>
    <n v="4.0847280381110705E-2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2.915"/>
    <m/>
    <m/>
    <s v=""/>
    <n v="5.49"/>
    <m/>
  </r>
  <r>
    <n v="65"/>
    <s v="Sung et al. 2014"/>
    <n v="65.599999999999994"/>
    <x v="394"/>
    <s v="Table 3 p. 139 (250m buffer)"/>
    <m/>
    <x v="1"/>
    <x v="1"/>
    <n v="9.1772020725388592E-3"/>
    <n v="108.96567299006324"/>
    <n v="1.93"/>
    <n v="1.2706709031465089"/>
    <n v="2.2506123036530965E-2"/>
    <n v="0.67594220227726454"/>
    <n v="1.1972288286734908E-2"/>
    <n v="0.67594220227726454"/>
    <n v="1.1972288286734908E-2"/>
    <n v="2.0184237329272294"/>
    <n v="3.5750321157607082E-2"/>
    <n v="7.7380119096434328"/>
    <n v="0.13705566694360447"/>
    <n v="2.0679898396331549"/>
    <n v="3.6628236039582436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2.214"/>
    <m/>
    <m/>
    <s v=""/>
    <n v="1.93"/>
    <m/>
  </r>
  <r>
    <n v="65"/>
    <s v="Sung et al. 2014"/>
    <n v="65.599999999999994"/>
    <x v="395"/>
    <s v="Table 3 p. 139 (250m buffer)"/>
    <m/>
    <x v="1"/>
    <x v="1"/>
    <n v="1.9616157205240174E-2"/>
    <n v="50.978384274615436"/>
    <n v="2.29"/>
    <n v="0.57689733817380462"/>
    <n v="2.5914805328105479E-2"/>
    <n v="9.6520156525005354E-2"/>
    <n v="4.3357819512597658E-3"/>
    <n v="2.4069182711569188"/>
    <n v="0.10812117565863996"/>
    <n v="0.46676035284136946"/>
    <n v="2.0967341809987158E-2"/>
    <n v="2.146520139029211"/>
    <n v="9.6423831165331195E-2"/>
    <n v="0.44424247029011132"/>
    <n v="1.9955816007902093E-2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1.5489999999999999"/>
    <m/>
    <m/>
    <s v=""/>
    <n v="2.29"/>
    <m/>
  </r>
  <r>
    <n v="65"/>
    <s v="Sung et al. 2014"/>
    <n v="65.599999999999994"/>
    <x v="396"/>
    <s v="Table 3 p. 139 (250m buffer)"/>
    <m/>
    <x v="1"/>
    <x v="1"/>
    <n v="7.5879310344827589E-2"/>
    <n v="13.178822994773915"/>
    <n v="-1.7400000000000002"/>
    <n v="0.86406156101435028"/>
    <n v="-0.11408204790072468"/>
    <n v="1.8757408960472992"/>
    <n v="-0.24765407050512492"/>
    <n v="2.0062470534082846"/>
    <n v="-0.26488479846149582"/>
    <n v="0.50806387535784925"/>
    <n v="-6.7079673463496844E-2"/>
    <n v="0.91533654898063066"/>
    <n v="-0.12085188456191268"/>
    <n v="0.67804273249752611"/>
    <n v="-8.9521981971648373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27"/>
    <m/>
    <m/>
    <s v=""/>
    <n v="-1.74"/>
    <m/>
  </r>
  <r>
    <n v="65"/>
    <s v="Sung et al. 2014"/>
    <n v="65.599999999999994"/>
    <x v="397"/>
    <s v="Table 3 p. 139 (250m buffer)"/>
    <m/>
    <x v="1"/>
    <x v="1"/>
    <n v="7.0807999999999996E-2"/>
    <n v="14.122698000225965"/>
    <n v="3.0000000000000004"/>
    <n v="1.2599732212113646"/>
    <n v="0.26764855154260292"/>
    <e v="#N/A"/>
    <e v="#N/A"/>
    <e v="#N/A"/>
    <e v="#N/A"/>
    <n v="1.2599732212113643"/>
    <n v="0.26764855154260286"/>
    <n v="1.2882001544876995"/>
    <n v="0.27364462961689506"/>
    <n v="1.2565315944044488"/>
    <n v="0.26691746740977063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42399999999999999"/>
    <m/>
    <m/>
    <s v=""/>
    <n v="3"/>
    <m/>
  </r>
  <r>
    <n v="65"/>
    <s v="Sung et al. 2014"/>
    <n v="65.599999999999994"/>
    <x v="398"/>
    <s v="Table 3 p. 139 (250m buffer)"/>
    <m/>
    <x v="1"/>
    <x v="1"/>
    <n v="4.7418181818181825E-2"/>
    <n v="21.088957055214721"/>
    <n v="-0.33"/>
    <n v="1.3826847177869719"/>
    <n v="-2.1636250463930539E-2"/>
    <n v="3.0015896881791364"/>
    <n v="-4.6968875440627132E-2"/>
    <n v="3.210427666283731"/>
    <n v="-5.0236772122007826E-2"/>
    <n v="0.81301169709742038"/>
    <n v="-1.2722007036180436E-2"/>
    <n v="1.4647357491769788"/>
    <n v="-2.2920185003121367E-2"/>
    <n v="1.0850145018952868"/>
    <n v="-1.6978306925657452E-2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4.8000000000000001E-2"/>
    <m/>
    <m/>
    <s v=""/>
    <n v="-0.33"/>
    <m/>
  </r>
  <r>
    <n v="65"/>
    <s v="Sung et al. 2014"/>
    <n v="65.599999999999994"/>
    <x v="399"/>
    <s v="Table 3 p. 139 (250m buffer)"/>
    <m/>
    <x v="1"/>
    <x v="1"/>
    <n v="3.3814285714285706E-2"/>
    <n v="29.573299535276728"/>
    <n v="0.14000000000000001"/>
    <n v="1.9389555023942058"/>
    <n v="9.1790153483341692E-3"/>
    <n v="4.2091655219417241"/>
    <n v="1.9926189580872118E-2"/>
    <n v="4.5020215443926572"/>
    <n v="2.1312569991154839E-2"/>
    <n v="1.1400961356692791"/>
    <n v="5.397215106258367E-3"/>
    <n v="2.0540166560644417"/>
    <n v="9.7237148498090665E-3"/>
    <n v="1.5215289585282763"/>
    <n v="7.2029180896728594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1.7999999999999999E-2"/>
    <m/>
    <m/>
    <s v=""/>
    <n v="0.14000000000000001"/>
    <m/>
  </r>
  <r>
    <n v="65"/>
    <s v="Sung et al. 2014"/>
    <n v="65.599999999999994"/>
    <x v="400"/>
    <s v="Table 3 p. 139 (250m buffer)"/>
    <m/>
    <x v="1"/>
    <x v="1"/>
    <n v="8.7499999999999994E-2"/>
    <n v="11.428571428571429"/>
    <n v="0.96"/>
    <n v="0.14434424157775513"/>
    <n v="1.2124916292531429E-2"/>
    <n v="0.89646597412589912"/>
    <n v="7.530314182657552E-2"/>
    <n v="1.1788861765906804"/>
    <n v="9.9026438833617142E-2"/>
    <n v="0.11503594356761246"/>
    <n v="9.6630192596794447E-3"/>
    <n v="8.4810269809371827E-2"/>
    <n v="7.1240626639872328E-3"/>
    <n v="9.3284525721961165E-2"/>
    <n v="7.8359001606447369E-3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17499999999999999"/>
    <m/>
    <m/>
    <s v=""/>
    <n v="0.96"/>
    <m/>
  </r>
  <r>
    <n v="65"/>
    <s v="Sung et al. 2014"/>
    <n v="65.7"/>
    <x v="401"/>
    <s v="Table 3 p. 139 (500m buffer)"/>
    <m/>
    <x v="0"/>
    <x v="1"/>
    <n v="5.4016015624999997E-2"/>
    <n v="18.513027820163291"/>
    <n v="5.12"/>
    <n v="0.21316301575094371"/>
    <n v="5.8952789962112485E-2"/>
    <n v="4.1890081160667551E-2"/>
    <n v="1.1585204625956538E-2"/>
    <n v="1.1764424924891681"/>
    <n v="0.32535928860778929"/>
    <n v="0.14467689850555962"/>
    <n v="4.0012132404494576E-2"/>
    <n v="0.92499020366848239"/>
    <n v="0.25581714070696282"/>
    <n v="0.13774259345601325"/>
    <n v="3.809436713138193E-2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0.96699999999999997"/>
    <m/>
    <m/>
    <s v=""/>
    <n v="5.12"/>
    <m/>
  </r>
  <r>
    <n v="65"/>
    <s v="Sung et al. 2014"/>
    <n v="65.7"/>
    <x v="402"/>
    <s v="Table 3 p. 139 (500m buffer)"/>
    <m/>
    <x v="0"/>
    <x v="1"/>
    <n v="4.4792586490939042E-2"/>
    <n v="22.325122935293923"/>
    <n v="6.0699999999999994"/>
    <n v="0.25705630532865681"/>
    <n v="6.9891295912113821E-2"/>
    <n v="5.0515843262698354E-2"/>
    <n v="1.3734803140538317E-2"/>
    <n v="1.4186886945915373"/>
    <n v="0.38572868786118769"/>
    <n v="0.17446792477218731"/>
    <n v="4.7436258534234776E-2"/>
    <n v="1.1154588115699859"/>
    <n v="0.30328321173657502"/>
    <n v="0.16610574791998475"/>
    <n v="4.5162657907712574E-2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2.8029999999999999"/>
    <m/>
    <m/>
    <s v=""/>
    <n v="6.07"/>
    <m/>
  </r>
  <r>
    <n v="65"/>
    <s v="Sung et al. 2014"/>
    <n v="65.7"/>
    <x v="403"/>
    <s v="Table 3 p. 139 (500m buffer)"/>
    <m/>
    <x v="0"/>
    <x v="1"/>
    <n v="9.2879256965944269E-3"/>
    <n v="107.66666666666667"/>
    <n v="3.23"/>
    <n v="1.2555229258721075"/>
    <n v="3.766568777616322E-2"/>
    <n v="0.66788413067623065"/>
    <n v="2.003652392028692E-2"/>
    <n v="0.66788413067623065"/>
    <n v="2.003652392028692E-2"/>
    <n v="1.9943616120737633"/>
    <n v="5.9830848362212898E-2"/>
    <n v="7.6457651852822526"/>
    <n v="0.22937295555846757"/>
    <n v="2.0433368291511447"/>
    <n v="6.1300104874534335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3"/>
    <m/>
    <m/>
    <s v=""/>
    <n v="3.23"/>
    <m/>
  </r>
  <r>
    <n v="65"/>
    <s v="Sung et al. 2014"/>
    <n v="65.7"/>
    <x v="404"/>
    <s v="Table 3 p. 139 (500m buffer)"/>
    <m/>
    <x v="0"/>
    <x v="1"/>
    <n v="1.8147846889952156E-2"/>
    <n v="55.102955522159817"/>
    <n v="2.09"/>
    <n v="0.62357308531005518"/>
    <n v="2.3651503552725085E-2"/>
    <n v="0.10432943232054591"/>
    <n v="3.9571110384859862E-3"/>
    <n v="2.6016577874767099"/>
    <n v="9.8678278221204146E-2"/>
    <n v="0.50452511055617655"/>
    <n v="1.9136132918285222E-2"/>
    <n v="2.3201913013010884"/>
    <n v="8.8002535867048995E-2"/>
    <n v="0.48018534580429423"/>
    <n v="1.8212949981011077E-2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0.80700000000000005"/>
    <m/>
    <m/>
    <s v=""/>
    <n v="2.09"/>
    <m/>
  </r>
  <r>
    <n v="65"/>
    <s v="Sung et al. 2014"/>
    <n v="65.7"/>
    <x v="405"/>
    <s v="Table 3 p. 139 (500m buffer)"/>
    <m/>
    <x v="0"/>
    <x v="1"/>
    <n v="8.4648648648648656E-2"/>
    <n v="11.813537675606641"/>
    <n v="0.37"/>
    <n v="0.77454745458940943"/>
    <n v="2.4258826277740304E-2"/>
    <n v="1.681419938177952"/>
    <n v="5.2662072463733459E-2"/>
    <n v="1.7984060611036512"/>
    <n v="5.6326077833766357E-2"/>
    <n v="0.45543002857954651"/>
    <n v="1.4264068495111398E-2"/>
    <n v="0.82051051232196537"/>
    <n v="2.5698389245923957E-2"/>
    <n v="0.60779960161899227"/>
    <n v="1.9036283522706837E-2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5.8000000000000003E-2"/>
    <m/>
    <m/>
    <s v=""/>
    <n v="0.37"/>
    <m/>
  </r>
  <r>
    <n v="65"/>
    <s v="Sung et al. 2014"/>
    <n v="65.7"/>
    <x v="406"/>
    <s v="Table 3 p. 139 (500m buffer)"/>
    <m/>
    <x v="0"/>
    <x v="1"/>
    <n v="7.2499999999999995E-2"/>
    <n v="13.793103448275863"/>
    <n v="-0.45000000000000007"/>
    <n v="1.2305680530694385"/>
    <n v="-4.0147282731390434E-2"/>
    <e v="#N/A"/>
    <e v="#N/A"/>
    <e v="#N/A"/>
    <e v="#N/A"/>
    <n v="1.2305680530694383"/>
    <n v="-4.0147282731390427E-2"/>
    <n v="1.2581362281236554"/>
    <n v="-4.1046694442534261E-2"/>
    <n v="1.227206746711589"/>
    <n v="-4.0037620111465597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-7.4999999999999997E-2"/>
    <m/>
    <m/>
    <s v=""/>
    <n v="-0.45"/>
    <m/>
  </r>
  <r>
    <n v="65"/>
    <s v="Sung et al. 2014"/>
    <n v="65.7"/>
    <x v="407"/>
    <s v="Table 3 p. 139 (500m buffer)"/>
    <m/>
    <x v="0"/>
    <x v="1"/>
    <n v="4.2483690280065892E-2"/>
    <n v="23.538444833951203"/>
    <n v="6.07"/>
    <n v="1.5432839029053944"/>
    <n v="0.39797587974563148"/>
    <n v="3.350225101430083"/>
    <n v="0.86394264825638412"/>
    <n v="3.5833196643323002"/>
    <n v="0.92405214175935624"/>
    <n v="0.90744321454021892"/>
    <n v="0.23400782639277348"/>
    <n v="1.6348651826664484"/>
    <n v="0.42159249384529307"/>
    <n v="1.2110392149802411"/>
    <n v="0.31229794860224463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2.8029999999999999"/>
    <m/>
    <m/>
    <s v=""/>
    <n v="6.07"/>
    <m/>
  </r>
  <r>
    <n v="65"/>
    <s v="Sung et al. 2014"/>
    <n v="65.7"/>
    <x v="408"/>
    <s v="Table 3 p. 139 (500m buffer)"/>
    <m/>
    <x v="0"/>
    <x v="1"/>
    <n v="2.9177777777777778E-2"/>
    <n v="34.272658035034269"/>
    <n v="0.35999999999999993"/>
    <n v="2.2470661009413422"/>
    <n v="2.3603182324287857E-2"/>
    <n v="4.8780248674749496"/>
    <n v="5.1238773207956868E-2"/>
    <n v="5.2174173082470219"/>
    <n v="5.4803751405826717E-2"/>
    <n v="1.3212636262736723"/>
    <n v="1.3878553130378654E-2"/>
    <n v="2.3804110991263618"/>
    <n v="2.5003838185223302E-2"/>
    <n v="1.7633082038694297"/>
    <n v="1.8521789373444487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5.1999999999999998E-2"/>
    <m/>
    <m/>
    <s v=""/>
    <n v="0.36"/>
    <m/>
  </r>
  <r>
    <n v="65"/>
    <s v="Sung et al. 2014"/>
    <n v="65.7"/>
    <x v="409"/>
    <s v="Table 3 p. 139 (500m buffer)"/>
    <m/>
    <x v="0"/>
    <x v="1"/>
    <n v="0.11194594594594597"/>
    <n v="8.9328826653790419"/>
    <n v="0.36999999999999994"/>
    <n v="0.11282339017575618"/>
    <n v="4.6731448210798219E-3"/>
    <n v="0.70070221903249574"/>
    <n v="2.9023085912325979E-2"/>
    <n v="0.92144954049066319"/>
    <n v="3.8166439967123274E-2"/>
    <n v="8.991522629168161E-2"/>
    <n v="3.7242886730014528E-3"/>
    <n v="6.6290016539797492E-2"/>
    <n v="2.7457324850784126E-3"/>
    <n v="7.2913725742358576E-2"/>
    <n v="3.0200865202484927E-3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7.5999999999999998E-2"/>
    <m/>
    <m/>
    <s v=""/>
    <n v="0.37"/>
    <m/>
  </r>
  <r>
    <n v="65"/>
    <s v="Sung et al. 2014"/>
    <n v="65.8"/>
    <x v="410"/>
    <s v="Table 3 p. 139 (750m buffer)"/>
    <m/>
    <x v="1"/>
    <x v="1"/>
    <n v="4.9771103327495618E-2"/>
    <n v="20.091979746158422"/>
    <n v="5.71"/>
    <n v="0.23134341052701088"/>
    <n v="6.5746177867902794E-2"/>
    <n v="4.5462831386683521E-2"/>
    <n v="1.2920218440275749E-2"/>
    <n v="1.2767797337758233"/>
    <n v="0.3628518628809525"/>
    <n v="0.15701620192806917"/>
    <n v="4.4622905474543756E-2"/>
    <n v="1.0038814081649328"/>
    <n v="0.28529606903061672"/>
    <n v="0.14949047907157206"/>
    <n v="4.2484147718787273E-2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1.0409999999999999"/>
    <m/>
    <m/>
    <s v=""/>
    <n v="5.71"/>
    <m/>
  </r>
  <r>
    <n v="65"/>
    <s v="Sung et al. 2014"/>
    <n v="65.8"/>
    <x v="411"/>
    <s v="Table 3 p. 139 (750m buffer)"/>
    <m/>
    <x v="1"/>
    <x v="1"/>
    <n v="3.8117676767676759E-2"/>
    <n v="26.234547454056425"/>
    <n v="1.9800000000000002"/>
    <n v="0.30207026675977761"/>
    <n v="2.279814924316069E-2"/>
    <n v="5.9361836039963048E-2"/>
    <n v="4.4802158514441305E-3"/>
    <n v="1.6671198626170094"/>
    <n v="0.12582253739129354"/>
    <n v="0.20501956763744175"/>
    <n v="1.5473441828300637E-2"/>
    <n v="1.3107904135620791"/>
    <n v="9.8929284882770779E-2"/>
    <n v="0.19519306293759509"/>
    <n v="1.473180603908911E-2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1.0629999999999999"/>
    <m/>
    <m/>
    <s v=""/>
    <n v="1.98"/>
    <m/>
  </r>
  <r>
    <n v="65"/>
    <s v="Sung et al. 2014"/>
    <n v="65.8"/>
    <x v="412"/>
    <s v="Table 3 p. 139 (750m buffer)"/>
    <m/>
    <x v="1"/>
    <x v="1"/>
    <n v="9.7159999999999989E-3"/>
    <n v="102.92301358583781"/>
    <n v="0.5"/>
    <n v="1.2002062212711988"/>
    <n v="5.8306018229354831E-3"/>
    <n v="0.63845802590113154"/>
    <n v="3.1016290898276968E-3"/>
    <n v="0.63845802590113154"/>
    <n v="3.1016290898276968E-3"/>
    <n v="1.9064926374106006"/>
    <n v="9.2617412325406972E-3"/>
    <n v="7.3089027310117434"/>
    <n v="3.5506649467255048E-2"/>
    <n v="1.9533100702213559"/>
    <n v="9.4891803211353456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0.69399999999999995"/>
    <m/>
    <m/>
    <s v=""/>
    <n v="0.5"/>
    <m/>
  </r>
  <r>
    <n v="65"/>
    <s v="Sung et al. 2014"/>
    <n v="65.8"/>
    <x v="413"/>
    <s v="Table 3 p. 139 (750m buffer)"/>
    <m/>
    <x v="1"/>
    <x v="1"/>
    <n v="1.8416494845360825E-2"/>
    <n v="54.29914912673533"/>
    <n v="2.91"/>
    <n v="0.61447680310092345"/>
    <n v="3.2931040831784691E-2"/>
    <n v="0.10280754181330196"/>
    <n v="5.5096617808584793E-3"/>
    <n v="2.563706480718968"/>
    <n v="0.13739415771469096"/>
    <n v="0.49716542346363551"/>
    <n v="2.6644089374263158E-2"/>
    <n v="2.2863458462085013"/>
    <n v="0.12252984659000603"/>
    <n v="0.47318071151037894"/>
    <n v="2.5358700691264231E-2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1.6240000000000001"/>
    <m/>
    <m/>
    <s v=""/>
    <n v="2.91"/>
    <m/>
  </r>
  <r>
    <n v="65"/>
    <s v="Sung et al. 2014"/>
    <n v="65.8"/>
    <x v="414"/>
    <s v="Table 3 p. 139 (750m buffer)"/>
    <m/>
    <x v="1"/>
    <x v="1"/>
    <n v="8.6099999999999996E-2"/>
    <n v="11.614401858304298"/>
    <n v="-1.4"/>
    <n v="0.76149123513640027"/>
    <n v="-9.1790153483341685E-2"/>
    <n v="1.6530769521214634"/>
    <n v="-0.1992618958087212"/>
    <n v="1.7680910893607795"/>
    <n v="-0.21312569991154837"/>
    <n v="0.44775303685568002"/>
    <n v="-5.397215106258367E-2"/>
    <n v="0.80667951300888208"/>
    <n v="-9.7237148498090648E-2"/>
    <n v="0.59755418032792917"/>
    <n v="-7.2029180896728578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246"/>
    <m/>
    <m/>
    <s v=""/>
    <n v="-1.4"/>
    <m/>
  </r>
  <r>
    <n v="65"/>
    <s v="Sung et al. 2014"/>
    <n v="65.8"/>
    <x v="415"/>
    <s v="Table 3 p. 139 (750m buffer)"/>
    <m/>
    <x v="1"/>
    <x v="1"/>
    <n v="7.4228947368421047E-2"/>
    <n v="13.471833232885455"/>
    <n v="1.52"/>
    <n v="1.2019055504684311"/>
    <n v="0.13560859944825213"/>
    <e v="#N/A"/>
    <e v="#N/A"/>
    <e v="#N/A"/>
    <e v="#N/A"/>
    <n v="1.2019055504684308"/>
    <n v="0.1356085994482521"/>
    <n v="1.2288316050911727"/>
    <n v="0.13864661233922684"/>
    <n v="1.198622535962856"/>
    <n v="0.1352381834876171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26800000000000002"/>
    <m/>
    <m/>
    <s v=""/>
    <n v="1.52"/>
    <m/>
  </r>
  <r>
    <n v="65"/>
    <s v="Sung et al. 2014"/>
    <n v="65.8"/>
    <x v="416"/>
    <s v="Table 3 p. 139 (750m buffer)"/>
    <m/>
    <x v="1"/>
    <x v="1"/>
    <n v="2.3108E-2"/>
    <n v="43.275056257573134"/>
    <n v="-1.4999999999999998"/>
    <n v="2.8373028970592027"/>
    <n v="-9.834659301786608E-2"/>
    <n v="6.1593355365093467"/>
    <n v="-0.21349488836648697"/>
    <n v="6.5878761811477888"/>
    <n v="-0.22834896419094464"/>
    <n v="1.6683199096968169"/>
    <n v="-5.7827304709911063E-2"/>
    <n v="3.0056736225577612"/>
    <n v="-0.10418265910509711"/>
    <n v="2.2264763253520297"/>
    <n v="-7.7174122389352048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318"/>
    <m/>
    <m/>
    <s v=""/>
    <n v="-1.5"/>
    <m/>
  </r>
  <r>
    <n v="65"/>
    <s v="Sung et al. 2014"/>
    <n v="65.8"/>
    <x v="417"/>
    <s v="Table 3 p. 139 (750m buffer)"/>
    <m/>
    <x v="1"/>
    <x v="1"/>
    <n v="3.7514285714285708E-2"/>
    <n v="26.656511805026661"/>
    <n v="-1.1200000000000001"/>
    <n v="1.7477180785099333"/>
    <n v="-7.3432122786673354E-2"/>
    <n v="3.7940193413694061"/>
    <n v="-0.15940951664697695"/>
    <n v="4.0579912397476843"/>
    <n v="-0.17050055992923868"/>
    <n v="1.0276494871017454"/>
    <n v="-4.3177720850066936E-2"/>
    <n v="1.8514308548760599"/>
    <n v="-7.7789718798472532E-2"/>
    <n v="1.3714619363428902"/>
    <n v="-5.7623344717382868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-0.20200000000000001"/>
    <m/>
    <m/>
    <s v=""/>
    <n v="-1.1200000000000001"/>
    <m/>
  </r>
  <r>
    <n v="65"/>
    <s v="Sung et al. 2014"/>
    <n v="65.8"/>
    <x v="418"/>
    <s v="Table 3 p. 139 (750m buffer)"/>
    <m/>
    <x v="1"/>
    <x v="1"/>
    <n v="9.6463709677419351E-2"/>
    <n v="10.366592818626426"/>
    <n v="2.48"/>
    <n v="0.13093132308812799"/>
    <n v="3.1322700422372861E-2"/>
    <n v="0.8131635513326928"/>
    <n v="0.19453311638532009"/>
    <n v="1.0693403850695047"/>
    <n v="0.25581830032017761"/>
    <n v="0.10434644381629353"/>
    <n v="2.4962799754171899E-2"/>
    <n v="7.6929434220765314E-2"/>
    <n v="1.8403828548633684E-2"/>
    <n v="8.4616235763347286E-2"/>
    <n v="2.0242742081665571E-2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47"/>
    <m/>
    <m/>
    <s v=""/>
    <n v="2.48"/>
    <m/>
  </r>
  <r>
    <n v="65"/>
    <s v="Sung et al. 2014"/>
    <n v="65.900000000000006"/>
    <x v="419"/>
    <s v="Table 3 p. 139 (1000m buffer)"/>
    <m/>
    <x v="1"/>
    <x v="1"/>
    <n v="4.2832281553398056E-2"/>
    <n v="23.346876788557765"/>
    <n v="4.12"/>
    <n v="0.26882100070061821"/>
    <n v="4.7438573172637388E-2"/>
    <n v="5.282780175242905E-2"/>
    <n v="9.3224693474494007E-3"/>
    <n v="1.4836178170193091"/>
    <n v="0.26181255255158042"/>
    <n v="0.18245279790921765"/>
    <n v="3.2197262794241725E-2"/>
    <n v="1.1665100125950403"/>
    <n v="0.20585285541263415"/>
    <n v="0.17370790932704275"/>
    <n v="3.0654061051033906E-2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0.997"/>
    <m/>
    <m/>
    <s v=""/>
    <n v="4.12"/>
    <m/>
  </r>
  <r>
    <n v="65"/>
    <s v="Sung et al. 2014"/>
    <n v="65.900000000000006"/>
    <x v="420"/>
    <s v="Table 3 p. 139 (1000m buffer)"/>
    <m/>
    <x v="1"/>
    <x v="1"/>
    <n v="3.1050399999999995E-2"/>
    <n v="32.205704274341073"/>
    <n v="1.2499999999999998"/>
    <n v="0.37082346087248785"/>
    <n v="1.4392770986843868E-2"/>
    <n v="7.2872983230719626E-2"/>
    <n v="2.8284190981339202E-3"/>
    <n v="2.0465673890258693"/>
    <n v="7.9433420070261052E-2"/>
    <n v="0.25168337961033826"/>
    <n v="9.7685870128160577E-3"/>
    <n v="1.6091349964679578"/>
    <n v="6.2455356617910837E-2"/>
    <n v="0.23962029733427059"/>
    <n v="9.3003826004350431E-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1.0489999999999999"/>
    <m/>
    <m/>
    <s v=""/>
    <n v="1.25"/>
    <m/>
  </r>
  <r>
    <n v="65"/>
    <s v="Sung et al. 2014"/>
    <n v="65.900000000000006"/>
    <x v="421"/>
    <s v="Table 3 p. 139 (1000m buffer)"/>
    <m/>
    <x v="1"/>
    <x v="1"/>
    <n v="1.0218181818181817E-2"/>
    <n v="97.864768683274036"/>
    <n v="0.55000000000000004"/>
    <n v="1.141220997371714"/>
    <n v="6.413662005229033E-3"/>
    <n v="0.60708042683460262"/>
    <n v="3.4117919988104666E-3"/>
    <n v="0.60708042683460262"/>
    <n v="3.4117919988104666E-3"/>
    <n v="1.8127963266538731"/>
    <n v="1.0187915355794767E-2"/>
    <n v="6.9497000736620205"/>
    <n v="3.9057314413980554E-2"/>
    <n v="1.8573128742435734"/>
    <n v="1.0438098353248883E-2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1.405"/>
    <m/>
    <m/>
    <s v=""/>
    <n v="0.55000000000000004"/>
    <m/>
  </r>
  <r>
    <n v="65"/>
    <s v="Sung et al. 2014"/>
    <n v="65.900000000000006"/>
    <x v="422"/>
    <s v="Table 3 p. 139 (1000m buffer)"/>
    <m/>
    <x v="1"/>
    <x v="1"/>
    <n v="1.6048E-2"/>
    <n v="62.31306081754736"/>
    <n v="1.5"/>
    <n v="0.7051663058887061"/>
    <n v="1.6974763315352932E-2"/>
    <n v="0.11798071808754319"/>
    <n v="2.8400318458033395E-3"/>
    <n v="2.9420792115639967"/>
    <n v="7.0821730780768533E-2"/>
    <n v="0.5705411551912809"/>
    <n v="1.3734066687764513E-2"/>
    <n v="2.6237834304219216"/>
    <n v="6.3159714737116499E-2"/>
    <n v="0.54301658365248395"/>
    <n v="1.3071495201682593E-2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1.4159999999999999"/>
    <m/>
    <m/>
    <s v=""/>
    <n v="1.5"/>
    <m/>
  </r>
  <r>
    <n v="65"/>
    <s v="Sung et al. 2014"/>
    <n v="65.900000000000006"/>
    <x v="423"/>
    <s v="Table 3 p. 139 (1000m buffer)"/>
    <m/>
    <x v="1"/>
    <x v="1"/>
    <n v="7.9687499999999994E-2"/>
    <n v="12.549019607843139"/>
    <n v="1.52"/>
    <n v="0.82276888276384708"/>
    <n v="9.9657880924770958E-2"/>
    <n v="1.7861010268568849"/>
    <n v="0.21634148687804014"/>
    <n v="1.9103704193752238"/>
    <n v="0.23139361704682396"/>
    <n v="0.48378398711559595"/>
    <n v="5.859833543937655E-2"/>
    <n v="0.87159348793806757"/>
    <n v="0.10557176122649842"/>
    <n v="0.64563971672137666"/>
    <n v="7.8203110687876734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0.28499999999999998"/>
    <m/>
    <m/>
    <s v=""/>
    <n v="1.52"/>
    <m/>
  </r>
  <r>
    <n v="65"/>
    <s v="Sung et al. 2014"/>
    <n v="65.900000000000006"/>
    <x v="424"/>
    <s v="Table 3 p. 139 (1000m buffer)"/>
    <m/>
    <x v="1"/>
    <x v="1"/>
    <n v="7.85E-2"/>
    <n v="12.738853503184714"/>
    <n v="0.75"/>
    <n v="1.1365118961469336"/>
    <n v="6.6912137885650716E-2"/>
    <e v="#N/A"/>
    <e v="#N/A"/>
    <e v="#N/A"/>
    <e v="#N/A"/>
    <n v="1.1365118961469336"/>
    <n v="6.6912137885650716E-2"/>
    <n v="1.1619729495409556"/>
    <n v="6.8411157404223766E-2"/>
    <n v="1.1334075049247161"/>
    <n v="6.6729366852442656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125"/>
    <m/>
    <m/>
    <s v=""/>
    <n v="0.75"/>
    <m/>
  </r>
  <r>
    <n v="65"/>
    <s v="Sung et al. 2014"/>
    <n v="65.900000000000006"/>
    <x v="425"/>
    <s v="Table 3 p. 139 (1000m buffer)"/>
    <m/>
    <x v="1"/>
    <x v="1"/>
    <n v="5.0820000000000004E-2"/>
    <n v="19.677292404565129"/>
    <n v="0.2"/>
    <n v="1.2901297785368762"/>
    <n v="1.3112879069048811E-2"/>
    <n v="2.8006675635115696"/>
    <n v="2.8465985115531597E-2"/>
    <n v="2.9955262257765272"/>
    <n v="3.0446528558792627E-2"/>
    <n v="0.75858985582987093"/>
    <n v="7.7103072946548088E-3"/>
    <n v="1.3666884311307506"/>
    <n v="1.389102121401295E-2"/>
    <n v="1.0123851815473179"/>
    <n v="1.0289882985246942E-2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4.2000000000000003E-2"/>
    <m/>
    <m/>
    <s v=""/>
    <n v="0.2"/>
    <m/>
  </r>
  <r>
    <n v="65"/>
    <s v="Sung et al. 2014"/>
    <n v="65.900000000000006"/>
    <x v="426"/>
    <s v="Table 3 p. 139 (1000m buffer)"/>
    <m/>
    <x v="1"/>
    <x v="1"/>
    <n v="6.0101449275362324E-2"/>
    <n v="16.63853387991319"/>
    <n v="-2.0700000000000003"/>
    <n v="1.0908954132678659"/>
    <n v="-0.13571829836465521"/>
    <n v="2.3681612888493855"/>
    <n v="-0.29462294594575206"/>
    <n v="2.5329279847560779"/>
    <n v="-0.31512157058350365"/>
    <n v="0.64144104573327931"/>
    <n v="-7.9801680499677285E-2"/>
    <n v="1.1556311354797366"/>
    <n v="-0.14377206956503405"/>
    <n v="0.85604283335186737"/>
    <n v="-0.10650028889730583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-0.39"/>
    <m/>
    <m/>
    <s v=""/>
    <n v="-2.0699999999999998"/>
    <m/>
  </r>
  <r>
    <n v="65"/>
    <s v="Sung et al. 2014"/>
    <n v="65.900000000000006"/>
    <x v="427"/>
    <s v="Table 3 p. 139 (1000m buffer)"/>
    <m/>
    <x v="1"/>
    <x v="1"/>
    <n v="9.889908256880732E-2"/>
    <n v="10.111317254174399"/>
    <n v="-1.0900000000000001"/>
    <n v="0.12770716178551389"/>
    <n v="-1.3766832040478396E-2"/>
    <n v="0.79313953879645305"/>
    <n v="-8.550044228225763E-2"/>
    <n v="1.0430080620810405"/>
    <n v="-0.11243626909233616"/>
    <n v="0.10177693059147531"/>
    <n v="-1.0971553117761039E-2"/>
    <n v="7.5035060139785156E-2"/>
    <n v="-8.0887794830688392E-3"/>
    <n v="8.2532575516994874E-2"/>
    <n v="-8.8970116407320471E-3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-0.22"/>
    <m/>
    <m/>
    <s v=""/>
    <n v="-1.0900000000000001"/>
    <m/>
  </r>
  <r>
    <n v="66"/>
    <s v="Armbruster 2010"/>
    <n v="66.099999999999994"/>
    <x v="428"/>
    <s v="Table 5 p. 33"/>
    <m/>
    <x v="0"/>
    <x v="1"/>
    <n v="0.13900000000000001"/>
    <n v="7.1942446043165464"/>
    <n v="2.3453237410071943"/>
    <n v="8.2836092010612192E-2"/>
    <n v="2.7004565995459577E-2"/>
    <n v="1.6278671068396665E-2"/>
    <n v="5.3068467682973125E-3"/>
    <n v="0.4571707629943082"/>
    <n v="0.14903766873614449"/>
    <n v="5.6222083526998895E-2"/>
    <n v="1.8328399229801642E-2"/>
    <n v="0.35945528988725661"/>
    <n v="0.11718242450324566"/>
    <n v="5.3527381873007443E-2"/>
    <n v="1.7449926490600426E-2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s v="2010 - 2017"/>
    <n v="54"/>
    <x v="1"/>
    <n v="0"/>
    <n v="1"/>
    <n v="1"/>
    <s v="Density"/>
    <s v="Population density"/>
    <x v="6"/>
    <s v="OLS"/>
    <m/>
    <n v="0.32600000000000001"/>
    <m/>
    <m/>
    <s v=""/>
    <n v="2.3453237410071943"/>
    <s v="Derived (8b)"/>
  </r>
  <r>
    <n v="67"/>
    <s v="Kerkman et al. 2015"/>
    <n v="67.099999999999994"/>
    <x v="429"/>
    <s v="Table 6 p. 29 (2012)"/>
    <m/>
    <x v="0"/>
    <x v="1"/>
    <n v="4.2394822006472495E-2"/>
    <n v="23.587786259541982"/>
    <n v="3.09"/>
    <n v="0.9805328192076942"/>
    <n v="0.12844979931620795"/>
    <n v="0.82410697119482501"/>
    <n v="0.10795801322652208"/>
    <n v="0.84367743699010322"/>
    <n v="0.11052174424570353"/>
    <n v="1.0994269962074552"/>
    <n v="0.14402493650317663"/>
    <n v="0.9271860615730485"/>
    <n v="0.12146137406606936"/>
    <n v="1.0828019246590521"/>
    <n v="0.14184705213033583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s v="2010 - 2017"/>
    <n v="1232"/>
    <x v="1"/>
    <n v="0"/>
    <n v="1"/>
    <n v="1"/>
    <s v="Density"/>
    <s v="Sum of number of inhabitants, employees, students,_x000a_and train travelers within service area)"/>
    <x v="2"/>
    <s v="OLS"/>
    <m/>
    <n v="0.13100000000000001"/>
    <m/>
    <m/>
    <s v=""/>
    <n v="3.09"/>
    <m/>
  </r>
  <r>
    <n v="67"/>
    <s v="Kerkman et al. 2015"/>
    <n v="67.2"/>
    <x v="430"/>
    <s v="Table 6 p. 29 (2013)"/>
    <m/>
    <x v="0"/>
    <x v="1"/>
    <n v="4.2481203007518793E-2"/>
    <n v="23.539823008849559"/>
    <n v="2.66"/>
    <n v="0.97853901017015554"/>
    <n v="0.11057490814922757"/>
    <n v="0.82243123745610669"/>
    <n v="9.2934729832540058E-2"/>
    <n v="0.84196190879391541"/>
    <n v="9.5141695693712447E-2"/>
    <n v="1.097191428526076"/>
    <n v="0.12398263142344659"/>
    <n v="0.92530072748444747"/>
    <n v="0.10455898220574257"/>
    <n v="1.0806001622896968"/>
    <n v="0.12210781833873574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s v="2010 - 2017"/>
    <n v="1284"/>
    <x v="1"/>
    <n v="0"/>
    <n v="1"/>
    <n v="1"/>
    <s v="Density"/>
    <s v="Sum of number of inhabitants, employees, students,_x000a_and train travelers within service area)"/>
    <x v="2"/>
    <s v="OLS"/>
    <m/>
    <n v="0.113"/>
    <m/>
    <m/>
    <s v=""/>
    <n v="2.66"/>
    <m/>
  </r>
  <r>
    <n v="69"/>
    <s v="Tsai et al. 2014"/>
    <n v="69.099999999999994"/>
    <x v="431"/>
    <s v="Table 6, p. 61 (derived from table 5 and equation 7)"/>
    <m/>
    <x v="0"/>
    <x v="1"/>
    <n v="0.15267175572519082"/>
    <n v="6.5500000000000007"/>
    <n v="3.93"/>
    <n v="7.5418119971061889E-2"/>
    <n v="4.5250871982637129E-2"/>
    <n v="1.4820916074221745E-2"/>
    <n v="8.8925496445330463E-3"/>
    <n v="0.41623112116816796"/>
    <n v="0.24973867270090078"/>
    <n v="5.1187395947156156E-2"/>
    <n v="3.0712437568293692E-2"/>
    <n v="0.32726606867785285"/>
    <n v="0.1963596412067117"/>
    <n v="4.8734004826279632E-2"/>
    <n v="2.9240402895767778E-2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2010 - 2017"/>
    <n v="236"/>
    <x v="0"/>
    <n v="0"/>
    <n v="1"/>
    <n v="1"/>
    <s v="Density"/>
    <s v="Population density"/>
    <x v="6"/>
    <s v="OLS"/>
    <m/>
    <n v="0.59599999999999997"/>
    <m/>
    <m/>
    <s v=""/>
    <n v="3.93"/>
    <m/>
  </r>
  <r>
    <n v="69"/>
    <s v="Tsai et al. 2014"/>
    <n v="69.099999999999994"/>
    <x v="432"/>
    <s v="Table 6, p. 61 (derived from table 5 and equation 7)"/>
    <m/>
    <x v="0"/>
    <x v="1"/>
    <n v="0.2010178117048346"/>
    <n v="4.9746835443037973"/>
    <n v="3.93"/>
    <n v="5.7279584788148256E-2"/>
    <n v="4.5250871982637123E-2"/>
    <n v="1.1256391955105121E-2"/>
    <n v="8.8925496445330463E-3"/>
    <n v="0.31612490215303896"/>
    <n v="0.24973867270090078"/>
    <n v="3.8876503251004668E-2"/>
    <n v="3.0712437568293689E-2"/>
    <n v="0.24855650785659705"/>
    <n v="0.19635964120671168"/>
    <n v="3.7013168222490858E-2"/>
    <n v="2.9240402895767778E-2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Pre-2010"/>
    <n v="236"/>
    <x v="0"/>
    <n v="0"/>
    <n v="1"/>
    <n v="1"/>
    <s v="Density"/>
    <s v="Population density"/>
    <x v="6"/>
    <s v="OLS"/>
    <m/>
    <n v="0.59599999999999997"/>
    <m/>
    <m/>
    <s v=""/>
    <n v="3.93"/>
    <m/>
  </r>
  <r>
    <n v="69"/>
    <s v="Tsai et al. 2014"/>
    <n v="69.099999999999994"/>
    <x v="433"/>
    <s v="Table 5, p. 61"/>
    <m/>
    <x v="0"/>
    <x v="1"/>
    <n v="0.11666666666666667"/>
    <n v="8.5714285714285712"/>
    <n v="-0.24"/>
    <n v="0.10825818118331634"/>
    <n v="-3.0312290731328577E-3"/>
    <n v="0.67234948059442434"/>
    <n v="-1.8825785456643884E-2"/>
    <n v="0.88416463244301025"/>
    <n v="-2.4756609708404289E-2"/>
    <n v="8.6276957675709337E-2"/>
    <n v="-2.4157548149198616E-3"/>
    <n v="6.3607702357028867E-2"/>
    <n v="-1.7810156659968082E-3"/>
    <n v="6.9963394291470873E-2"/>
    <n v="-1.9589750401611847E-3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s v="2010 - 2017"/>
    <n v="236"/>
    <x v="0"/>
    <n v="0"/>
    <n v="1"/>
    <n v="1"/>
    <s v="Diversity"/>
    <s v="Land use entropy"/>
    <x v="7"/>
    <s v="OLS (partial adjustment)"/>
    <m/>
    <n v="-2.8000000000000001E-2"/>
    <m/>
    <m/>
    <s v=""/>
    <n v="-0.24"/>
    <m/>
  </r>
  <r>
    <n v="7"/>
    <s v="Bhiromkaew 2006"/>
    <n v="7.1"/>
    <x v="434"/>
    <s v="Descriptives p. 100, table 5.4 p. 113 'Lev transit', mode share p. 74"/>
    <m/>
    <x v="0"/>
    <x v="1"/>
    <n v="7.504076738609114E-2"/>
    <n v="13.326089735395627"/>
    <n v="3.7905300000000004"/>
    <n v="0.15080481278499663"/>
    <n v="4.2895566393163172E-2"/>
    <n v="2.523101281903772E-2"/>
    <n v="7.1768172749819559E-3"/>
    <n v="0.62918449306703461"/>
    <n v="0.17896793011761769"/>
    <n v="0.1220142700753718"/>
    <n v="3.4706261201314682E-2"/>
    <n v="0.5611146841658694"/>
    <n v="0.15960586233498816"/>
    <n v="0.11612794535561038"/>
    <n v="3.3031929804555944E-2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4.0000000000000001E-3"/>
    <n v="1.0040080106773419"/>
    <m/>
    <s v="Derived (4a)"/>
    <n v="4.17"/>
    <m/>
  </r>
  <r>
    <n v="7"/>
    <s v="Bhiromkaew 2006"/>
    <n v="7.2"/>
    <x v="435"/>
    <s v="Descriptives p. 100, table 5.4 p. 113 'transit', mode share p. 74"/>
    <m/>
    <x v="0"/>
    <x v="1"/>
    <n v="8.5705714285714274E-2"/>
    <n v="11.667833450011669"/>
    <n v="0.49699999999999994"/>
    <n v="0.13434596380692349"/>
    <n v="5.7225657443691217E-3"/>
    <n v="2.6401218371087033E-2"/>
    <n v="1.1245794334180466E-3"/>
    <n v="0.74145273259569611"/>
    <n v="3.1582727819935791E-2"/>
    <n v="9.1182597045987815E-2"/>
    <n v="3.8839901962956645E-3"/>
    <n v="0.58297495926309417"/>
    <n v="2.4832249791281347E-2"/>
    <n v="8.6812252162610001E-2"/>
    <n v="3.6978321219329727E-3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Household density"/>
    <x v="6"/>
    <s v="Multinomial logistic"/>
    <s v="automobile"/>
    <n v="1.0999999999999999E-2"/>
    <n v="1.0110607224447195"/>
    <m/>
    <s v="Derived (4a)"/>
    <n v="0.497"/>
    <m/>
  </r>
  <r>
    <n v="7"/>
    <s v="Bhiromkaew 2006"/>
    <n v="7.2"/>
    <x v="436"/>
    <s v="Descriptives p. 100, table 5.4 p. 113 'transit', mode share p. 74"/>
    <m/>
    <x v="0"/>
    <x v="1"/>
    <n v="7.1158509006004012E-2"/>
    <n v="14.053133124467585"/>
    <n v="2.9979999999999998"/>
    <n v="0.15903240575132235"/>
    <n v="3.3926893612952064E-2"/>
    <n v="2.660756373786782E-2"/>
    <n v="5.6762769824789411E-3"/>
    <n v="0.66351147384489584"/>
    <n v="0.1415490325871627"/>
    <n v="0.12867111166898021"/>
    <n v="2.7449821286612008E-2"/>
    <n v="0.59172791953606363"/>
    <n v="0.12623521652125017"/>
    <n v="0.12246364147005649"/>
    <n v="2.6125561743096274E-2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3.0000000000000001E-3"/>
    <n v="1.0030045045033771"/>
    <m/>
    <s v="Derived (4a)"/>
    <n v="2.9980000000000002"/>
    <m/>
  </r>
  <r>
    <n v="7"/>
    <s v="Bhiromkaew 2006"/>
    <n v="7.3"/>
    <x v="437"/>
    <s v="table 5.8 p. 137, mode share figure 4.7"/>
    <m/>
    <x v="0"/>
    <x v="1"/>
    <n v="8.7111538461538435E-2"/>
    <n v="11.479535520332027"/>
    <n v="0.93600000000000005"/>
    <n v="0.13217786062358275"/>
    <n v="1.077730691494869E-2"/>
    <n v="2.5975150002731054E-2"/>
    <n v="2.1179202206826797E-3"/>
    <n v="0.72948701375841341"/>
    <n v="5.9479744948611482E-2"/>
    <n v="8.9711073277660855E-2"/>
    <n v="7.3147179551966649E-3"/>
    <n v="0.57356678778424919"/>
    <n v="4.6766571035491644E-2"/>
    <n v="8.5411257931497619E-2"/>
    <n v="6.9641264912057611E-3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Household density"/>
    <x v="6"/>
    <s v="Multinomial logistic"/>
    <s v="automobile"/>
    <n v="2.1999999999999999E-2"/>
    <n v="1.0222437844704382"/>
    <m/>
    <s v="Derived (4a)"/>
    <n v="0.93600000000000005"/>
    <m/>
  </r>
  <r>
    <n v="7"/>
    <s v="Bhiromkaew 2006"/>
    <n v="7.3"/>
    <x v="438"/>
    <s v="table 5.8 p. 137, mode share figure 4.7"/>
    <m/>
    <x v="0"/>
    <x v="1"/>
    <n v="6.6174137092853677E-2"/>
    <n v="15.111643973488135"/>
    <n v="6.1709999999999994"/>
    <n v="0.17101105317056042"/>
    <n v="6.9834176279361962E-2"/>
    <n v="2.8611700084765615E-2"/>
    <n v="1.1683891013634939E-2"/>
    <n v="0.71348852076346658"/>
    <n v="0.29136060043208167"/>
    <n v="0.13836288406242719"/>
    <n v="5.6501950353463212E-2"/>
    <n v="0.63629808171625091"/>
    <n v="0.25983906642849725"/>
    <n v="0.13168785445932388"/>
    <n v="5.3776131259722179E-2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6.0000000000000001E-3"/>
    <n v="1.0060180360540649"/>
    <m/>
    <s v="Derived (4a)"/>
    <n v="6.1710000000000003"/>
    <m/>
  </r>
  <r>
    <n v="7"/>
    <s v="Bhiromkaew 2006"/>
    <n v="7.3"/>
    <x v="439"/>
    <s v="table 5.8 p. 137, mode share figure 4.7"/>
    <m/>
    <x v="0"/>
    <x v="1"/>
    <n v="8.4747657713928809E-2"/>
    <n v="11.799736145812602"/>
    <n v="1.601"/>
    <n v="0.13586472004149161"/>
    <n v="1.8434261079949627E-2"/>
    <n v="2.6699679254206E-2"/>
    <n v="3.622639180889925E-3"/>
    <n v="0.74983471839086047"/>
    <n v="0.10173832442599036"/>
    <n v="9.2213399414912967E-2"/>
    <n v="1.2511606246014809E-2"/>
    <n v="0.5895653831871831"/>
    <n v="7.9992820756220204E-2"/>
    <n v="8.7793648592191992E-2"/>
    <n v="1.1911930034637204E-2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Household density"/>
    <x v="6"/>
    <s v="Multinomial logistic"/>
    <s v="automobile"/>
    <n v="3.5000000000000003E-2"/>
    <n v="1.0356197087996233"/>
    <m/>
    <s v="Derived (4a)"/>
    <n v="1.601"/>
    <m/>
  </r>
  <r>
    <n v="7"/>
    <s v="Bhiromkaew 2006"/>
    <n v="7.3"/>
    <x v="440"/>
    <s v="table 5.8 p. 137, mode share figure 4.7"/>
    <m/>
    <x v="0"/>
    <x v="1"/>
    <n v="4.6323073919833424E-2"/>
    <n v="21.587513853907819"/>
    <n v="7.6840000000000002"/>
    <n v="0.24429529215799178"/>
    <n v="8.6956054210114639E-2"/>
    <n v="4.0872817877879324E-2"/>
    <n v="1.4548536468768575E-2"/>
    <n v="1.0192433962583802"/>
    <n v="0.3627961195462836"/>
    <n v="0.19765623659507356"/>
    <n v="7.0355045619188358E-2"/>
    <n v="0.90897414459757886"/>
    <n v="0.32354616536000214"/>
    <n v="0.18812072250507503"/>
    <n v="6.6960912753152704E-2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5.0000000000000001E-3"/>
    <n v="1.005012520859401"/>
    <m/>
    <s v="Derived (4a)"/>
    <n v="7.6840000000000002"/>
    <m/>
  </r>
  <r>
    <n v="7"/>
    <s v="Bhiromkaew 2006"/>
    <n v="7.3"/>
    <x v="441"/>
    <s v="table 5.8 p. 137, mode share figure 4.7"/>
    <m/>
    <x v="0"/>
    <x v="1"/>
    <n v="8.0089053803339499E-2"/>
    <n v="12.486100815418832"/>
    <n v="1.6170000000000002"/>
    <n v="0.14376767164397419"/>
    <n v="1.8618488548581232E-2"/>
    <n v="2.8252740806044913E-2"/>
    <n v="3.65884294534604E-3"/>
    <n v="0.79345095288863454"/>
    <n v="0.10275507220288971"/>
    <n v="9.7577249812969918E-2"/>
    <n v="1.2636644159778854E-2"/>
    <n v="0.62385910335533634"/>
    <n v="8.079224932092946E-2"/>
    <n v="9.2900411816799283E-2"/>
    <n v="1.2030974931922773E-2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Household density"/>
    <x v="6"/>
    <s v="Multinomial logistic"/>
    <s v="automobile"/>
    <n v="3.2000000000000001E-2"/>
    <n v="1.0325175053051183"/>
    <m/>
    <s v="Derived (4a)"/>
    <n v="1.617"/>
    <m/>
  </r>
  <r>
    <n v="7"/>
    <s v="Bhiromkaew 2006"/>
    <n v="7.3"/>
    <x v="442"/>
    <s v="table 5.8 p. 137, mode share figure 4.7"/>
    <m/>
    <x v="0"/>
    <x v="1"/>
    <n v="4.430577083581734E-2"/>
    <n v="22.570423245894357"/>
    <n v="8.3870000000000005"/>
    <n v="0.25541839501759772"/>
    <n v="9.4911559950576693E-2"/>
    <n v="4.2733813861066637E-2"/>
    <n v="1.5879564727168408E-2"/>
    <n v="1.0656509591524865"/>
    <n v="0.39598790403887041"/>
    <n v="0.20665579868678902"/>
    <n v="7.6791744873520654E-2"/>
    <n v="0.95036099580444711"/>
    <n v="0.35314701833346407"/>
    <n v="0.19668611943910222"/>
    <n v="7.3087086837674606E-2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5.0000000000000001E-3"/>
    <n v="1.005012520859401"/>
    <m/>
    <s v="Derived (4a)"/>
    <n v="8.3870000000000005"/>
    <m/>
  </r>
  <r>
    <n v="70"/>
    <s v="Guerra et al. 2012"/>
    <n v="70.099999999999994"/>
    <x v="443"/>
    <s v="Table 2 p. 7 (0.25 mi buffer)"/>
    <m/>
    <x v="0"/>
    <x v="1"/>
    <n v="3.4387203231752414E-2"/>
    <n v="29.080585392784176"/>
    <n v="6.0200000000000005"/>
    <n v="0.33484016457735977"/>
    <n v="6.9315585072640074E-2"/>
    <n v="6.5801666487892069E-2"/>
    <n v="1.3621666376612962E-2"/>
    <n v="1.8479762843152985"/>
    <n v="0.38255135105837723"/>
    <n v="0.2272609830344319"/>
    <n v="4.7045515053722141E-2"/>
    <n v="1.4529906650911557"/>
    <n v="0.30078499747185861"/>
    <n v="0.21636845631801235"/>
    <n v="4.4790642603695169E-2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Population density"/>
    <x v="6"/>
    <s v="OLS"/>
    <m/>
    <n v="0.33800000000000002"/>
    <m/>
    <m/>
    <s v=""/>
    <n v="6.02"/>
    <m/>
  </r>
  <r>
    <n v="70"/>
    <s v="Guerra et al. 2012"/>
    <s v="70.10"/>
    <x v="444"/>
    <s v="Table 3 p. 7 (1 mi buffer)"/>
    <m/>
    <x v="0"/>
    <x v="1"/>
    <n v="9.6625235229886391E-2"/>
    <n v="10.349263291528814"/>
    <n v="4.29"/>
    <n v="0.11711752990798137"/>
    <n v="4.8547823081909379E-2"/>
    <n v="1.9594824885696884E-2"/>
    <n v="8.1224910789975506E-3"/>
    <n v="0.48863515907462934"/>
    <n v="0.20255015003299798"/>
    <n v="9.4758314810060015E-2"/>
    <n v="3.9279430727006508E-2"/>
    <n v="0.43577101148818081"/>
    <n v="0.18063678414815318"/>
    <n v="9.0186896970779126E-2"/>
    <n v="3.7384476276812212E-2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Job density"/>
    <x v="8"/>
    <s v="OLS"/>
    <m/>
    <n v="0.317"/>
    <m/>
    <m/>
    <s v=""/>
    <n v="4.29"/>
    <m/>
  </r>
  <r>
    <n v="70"/>
    <s v="Guerra et al. 2012"/>
    <n v="70.13"/>
    <x v="445"/>
    <s v="Table 5 p. 9 (model 3"/>
    <m/>
    <x v="0"/>
    <x v="1"/>
    <n v="4.0616740088105729E-2"/>
    <n v="24.620390455531453"/>
    <n v="2.27"/>
    <n v="0.28348451314651263"/>
    <n v="2.6137272112108464E-2"/>
    <n v="5.5709426054351405E-2"/>
    <n v="5.1364090822111994E-3"/>
    <n v="1.5645454538784607"/>
    <n v="0.14425109084759408"/>
    <n v="0.192405141163492"/>
    <n v="1.7739754015273963E-2"/>
    <n v="1.2301402127779402"/>
    <n v="0.11341892761812609"/>
    <n v="0.1831832408068334"/>
    <n v="1.6889494802390041E-2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1"/>
    <n v="0"/>
    <n v="0"/>
    <n v="0"/>
    <s v="Density"/>
    <s v="Population density"/>
    <x v="6"/>
    <s v="OLS"/>
    <m/>
    <n v="9.2200000000000004E-2"/>
    <m/>
    <m/>
    <s v=""/>
    <n v="2.27"/>
    <m/>
  </r>
  <r>
    <n v="70"/>
    <s v="Guerra et al. 2012"/>
    <n v="70.13"/>
    <x v="446"/>
    <s v="Table 5 p. 9 (model 3"/>
    <m/>
    <x v="0"/>
    <x v="1"/>
    <n v="5.1030927835051552E-2"/>
    <n v="19.595959595959595"/>
    <n v="3.88"/>
    <n v="0.22175785071908882"/>
    <n v="4.3908054442379586E-2"/>
    <n v="3.710209953440053E-2"/>
    <n v="7.3462157078113049E-3"/>
    <n v="0.925213183263912"/>
    <n v="0.1831922102862546"/>
    <n v="0.17942147726776536"/>
    <n v="3.5525452499017542E-2"/>
    <n v="0.82511681205391252"/>
    <n v="0.16337312878667468"/>
    <n v="0.17076566122063452"/>
    <n v="3.3811600921685635E-2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1"/>
    <n v="0"/>
    <n v="0"/>
    <n v="0"/>
    <s v="Density"/>
    <s v="Job density"/>
    <x v="8"/>
    <s v="OLS"/>
    <m/>
    <n v="0.19800000000000001"/>
    <m/>
    <m/>
    <s v=""/>
    <n v="3.88"/>
    <m/>
  </r>
  <r>
    <n v="70"/>
    <s v="Guerra et al. 2012"/>
    <n v="70.2"/>
    <x v="447"/>
    <s v="Table 2 p. 7 (0.5 mi buffer)"/>
    <m/>
    <x v="0"/>
    <x v="1"/>
    <n v="6.8193791258575318E-2"/>
    <n v="14.664091577020962"/>
    <n v="4.62"/>
    <n v="0.16884552943853509"/>
    <n v="5.319568156737494E-2"/>
    <n v="3.3180957338584678E-2"/>
    <n v="1.045383698670297E-2"/>
    <n v="0.93185515694902632"/>
    <n v="0.29358592057968486"/>
    <n v="0.11459796362722585"/>
    <n v="3.610469759936815E-2"/>
    <n v="0.73268085513643744"/>
    <n v="0.23083499805979849"/>
    <n v="0.10910532972328946"/>
    <n v="3.4374214091207916E-2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Population density"/>
    <x v="6"/>
    <s v="OLS"/>
    <m/>
    <n v="0.249"/>
    <m/>
    <m/>
    <s v=""/>
    <n v="4.62"/>
    <m/>
  </r>
  <r>
    <n v="70"/>
    <s v="Guerra et al. 2012"/>
    <n v="70.3"/>
    <x v="448"/>
    <s v="Table 2 p. 7 (0.75 mi buffer)"/>
    <m/>
    <x v="0"/>
    <x v="1"/>
    <n v="9.0548314331017815E-2"/>
    <n v="11.043827898819808"/>
    <n v="3.52"/>
    <n v="0.12716102861266451"/>
    <n v="4.0530043098952341E-2"/>
    <n v="2.4989258996420922E-2"/>
    <n v="7.9648281803451192E-3"/>
    <n v="0.70179921653649791"/>
    <n v="0.22368451091785513"/>
    <n v="8.6306075027349466E-2"/>
    <n v="2.7508341028090019E-2"/>
    <n v="0.55179696787809929"/>
    <n v="0.17587428423603693"/>
    <n v="8.2169459865906277E-2"/>
    <n v="2.6189877402825083E-2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Population density"/>
    <x v="6"/>
    <s v="OLS"/>
    <m/>
    <n v="0.183"/>
    <m/>
    <m/>
    <s v=""/>
    <n v="3.52"/>
    <m/>
  </r>
  <r>
    <n v="70"/>
    <s v="Guerra et al. 2012"/>
    <n v="70.400000000000006"/>
    <x v="449"/>
    <s v="Table 2 p. 7 (1 mi buffer)"/>
    <m/>
    <x v="0"/>
    <x v="1"/>
    <n v="0.10385725359911406"/>
    <n v="9.6286004621301711"/>
    <n v="3"/>
    <n v="0.11086579310020687"/>
    <n v="3.4542650368425284E-2"/>
    <n v="2.1786973948312055E-2"/>
    <n v="6.7882058355214093E-3"/>
    <n v="0.61186613215767649"/>
    <n v="0.19064020816862653"/>
    <n v="7.5246257140767589E-2"/>
    <n v="2.3444608830758541E-2"/>
    <n v="0.48108614047497678"/>
    <n v="0.14989285588298601"/>
    <n v="7.1639734563629015E-2"/>
    <n v="2.2320918241044107E-2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Population density"/>
    <x v="6"/>
    <s v="OLS"/>
    <m/>
    <n v="0.14599999999999999"/>
    <m/>
    <m/>
    <s v=""/>
    <n v="3"/>
    <m/>
  </r>
  <r>
    <n v="70"/>
    <s v="Guerra et al. 2012"/>
    <n v="70.7"/>
    <x v="450"/>
    <s v="Table 3 p. 7 (0.25 mi buffer)"/>
    <m/>
    <x v="0"/>
    <x v="1"/>
    <n v="6.5943130740668363E-2"/>
    <n v="15.164581795981993"/>
    <n v="4.25"/>
    <n v="0.17161012450873603"/>
    <n v="4.8095162726833313E-2"/>
    <n v="2.8711930152585642E-2"/>
    <n v="8.0467568964427954E-3"/>
    <n v="0.71598795290532002"/>
    <n v="0.20066157054551084"/>
    <n v="0.13884758511871764"/>
    <n v="3.8913188948666126E-2"/>
    <n v="0.63852710689459502"/>
    <n v="0.17895252508849677"/>
    <n v="0.13214917212113453"/>
    <n v="3.7035903071434007E-2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Job density"/>
    <x v="8"/>
    <s v="OLS"/>
    <m/>
    <n v="0.68500000000000005"/>
    <m/>
    <m/>
    <s v=""/>
    <n v="4.25"/>
    <m/>
  </r>
  <r>
    <n v="70"/>
    <s v="Guerra et al. 2012"/>
    <n v="70.8"/>
    <x v="451"/>
    <s v="Table 3 p. 7 (0.5 mi buffer)"/>
    <m/>
    <x v="0"/>
    <x v="1"/>
    <n v="6.5261764065138061E-2"/>
    <n v="15.322907897523203"/>
    <n v="4.88"/>
    <n v="0.17340182324227241"/>
    <n v="5.5224563319281536E-2"/>
    <n v="2.9011697599518261E-2"/>
    <n v="9.2395702716801965E-3"/>
    <n v="0.72346323859793349"/>
    <n v="0.23040669747343359"/>
    <n v="0.14029722594337149"/>
    <n v="4.4681496957527218E-2"/>
    <n v="0.64519366116711674"/>
    <n v="0.20547960527808568"/>
    <n v="0.1335288780388659"/>
    <n v="4.2525931056140699E-2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Job density"/>
    <x v="8"/>
    <s v="OLS"/>
    <m/>
    <n v="0.42099999999999999"/>
    <m/>
    <m/>
    <s v=""/>
    <n v="4.88"/>
    <m/>
  </r>
  <r>
    <n v="70"/>
    <s v="Guerra et al. 2012"/>
    <n v="70.900000000000006"/>
    <x v="452"/>
    <s v="Table 3 p. 7 (0.75 mi buffer)"/>
    <m/>
    <x v="0"/>
    <x v="1"/>
    <n v="6.9770556478405327E-2"/>
    <n v="14.332693480945789"/>
    <n v="4.8"/>
    <n v="0.16219605300703779"/>
    <n v="5.4319242609129376E-2"/>
    <n v="2.7136870614682642E-2"/>
    <n v="9.088101906570686E-3"/>
    <n v="0.67671077271387914"/>
    <n v="0.22662953849845924"/>
    <n v="0.13123077872173144"/>
    <n v="4.3949013400846434E-2"/>
    <n v="0.60349922111404353"/>
    <n v="0.20211108715877277"/>
    <n v="0.1248998227089135"/>
    <n v="4.1828784645384288E-2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Job density"/>
    <x v="8"/>
    <s v="OLS"/>
    <m/>
    <n v="0.34200000000000003"/>
    <m/>
    <m/>
    <s v=""/>
    <n v="4.8"/>
    <m/>
  </r>
  <r>
    <n v="71"/>
    <s v="Chao. et al. 2016"/>
    <n v="71.099999999999994"/>
    <x v="453"/>
    <s v="Table 4"/>
    <m/>
    <x v="0"/>
    <x v="1"/>
    <n v="7.6972072183778939E-2"/>
    <n v="12.99172507156095"/>
    <n v="1.9877339359488253"/>
    <n v="0.14958953894321161"/>
    <n v="2.2887199458311375E-2"/>
    <n v="2.9396834648086612E-2"/>
    <n v="4.4977157011572514E-3"/>
    <n v="0.82558172403731467"/>
    <n v="0.12631400377770916"/>
    <n v="0.10152863744650166"/>
    <n v="1.5533881529314753E-2"/>
    <n v="0.64912225794095391"/>
    <n v="9.9315705464965945E-2"/>
    <n v="9.6662411044144941E-2"/>
    <n v="1.4789348889754176E-2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x v="1"/>
    <n v="0"/>
    <n v="1"/>
    <n v="1"/>
    <s v="Density"/>
    <s v="Population density"/>
    <x v="6"/>
    <s v="OLS"/>
    <m/>
    <n v="0.153"/>
    <m/>
    <m/>
    <s v=""/>
    <s v=""/>
    <m/>
  </r>
  <r>
    <n v="71"/>
    <s v="Chao. et al. 2016"/>
    <n v="71.099999999999994"/>
    <x v="454"/>
    <s v="Table 4"/>
    <m/>
    <x v="0"/>
    <x v="1"/>
    <n v="5.2309048959330931E-2"/>
    <n v="19.117151236633585"/>
    <n v="1.0705604692514807"/>
    <n v="0.21633941167044116"/>
    <n v="1.2115007053544706E-2"/>
    <n v="3.6195545542052052E-2"/>
    <n v="2.0269505503549149E-3"/>
    <n v="0.90260649211739996"/>
    <n v="5.0545963558574401E-2"/>
    <n v="0.17503748664267035"/>
    <n v="9.8020992519895402E-3"/>
    <n v="0.80495587912806077"/>
    <n v="4.5077529231171407E-2"/>
    <n v="0.1665931671063309"/>
    <n v="9.3292173579545314E-3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x v="1"/>
    <n v="0"/>
    <n v="1"/>
    <n v="1"/>
    <s v="Density"/>
    <s v="Employment density"/>
    <x v="8"/>
    <s v="OLS"/>
    <m/>
    <n v="5.6000000000000001E-2"/>
    <m/>
    <m/>
    <s v=""/>
    <s v=""/>
    <m/>
  </r>
  <r>
    <n v="71"/>
    <s v="Chao. et al. 2016"/>
    <n v="71.2"/>
    <x v="455"/>
    <s v="Table 5"/>
    <m/>
    <x v="0"/>
    <x v="1"/>
    <n v="5.2309048959330931E-2"/>
    <n v="19.117151236633585"/>
    <n v="2.4890530910096929"/>
    <n v="0.21633941167044116"/>
    <n v="2.816739139949144E-2"/>
    <n v="3.6195545542052052E-2"/>
    <n v="4.7126600295751778E-3"/>
    <n v="0.90260649211739996"/>
    <n v="0.11751936527368548"/>
    <n v="0.17503748664267035"/>
    <n v="2.278988076087568E-2"/>
    <n v="0.80495587912806077"/>
    <n v="0.10480525546247352"/>
    <n v="0.1665931671063309"/>
    <n v="2.1690430357244286E-2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32"/>
    <x v="1"/>
    <n v="0"/>
    <n v="1"/>
    <n v="1"/>
    <s v="Density"/>
    <s v="Employment density"/>
    <x v="8"/>
    <s v="OLS"/>
    <m/>
    <n v="1.0000000000000001E-5"/>
    <m/>
    <m/>
    <s v=""/>
    <s v=""/>
    <m/>
  </r>
  <r>
    <n v="71"/>
    <s v="Chao. et al. 2016"/>
    <n v="71.3"/>
    <x v="456"/>
    <s v="Table 5"/>
    <m/>
    <x v="0"/>
    <x v="1"/>
    <n v="5.2309048959330931E-2"/>
    <n v="19.117151236633585"/>
    <n v="3.4621160889543425"/>
    <n v="0.21633941167044116"/>
    <n v="3.9179067453516896E-2"/>
    <n v="3.6195545542052052E-2"/>
    <n v="6.5550132976656267E-3"/>
    <n v="0.90260649211739996"/>
    <n v="0.16346203572246115"/>
    <n v="0.17503748664267035"/>
    <n v="3.1699288830987604E-2"/>
    <n v="0.80495587912806077"/>
    <n v="0.14577750971009182"/>
    <n v="0.1665931671063309"/>
    <n v="3.017002256295653E-2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46"/>
    <x v="1"/>
    <n v="0"/>
    <n v="1"/>
    <n v="1"/>
    <s v="Density"/>
    <s v="Employment density"/>
    <x v="8"/>
    <s v="OLS"/>
    <m/>
    <n v="1.0000000000000001E-5"/>
    <m/>
    <m/>
    <s v=""/>
    <s v=""/>
    <m/>
  </r>
  <r>
    <n v="72"/>
    <s v="Bhattacharya 2013"/>
    <n v="72.099999999999994"/>
    <x v="457"/>
    <s v="Table 3.2 p. 61"/>
    <m/>
    <x v="0"/>
    <x v="1"/>
    <n v="1.4633995165389142E-2"/>
    <n v="68.334039248905839"/>
    <n v="2.0500211774671753"/>
    <n v="0.78681294201240171"/>
    <n v="2.3604388260372051E-2"/>
    <n v="0.15462184133139054"/>
    <n v="4.638655239941716E-3"/>
    <n v="4.3424051558048351"/>
    <n v="0.13027215467414505"/>
    <n v="0.53402160667209952"/>
    <n v="1.6020648200162985E-2"/>
    <n v="3.4142614323461844"/>
    <n v="0.10242784297038553"/>
    <n v="0.50842616771837534"/>
    <n v="1.5252785031551259E-2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2851"/>
    <x v="0"/>
    <n v="0"/>
    <n v="1"/>
    <n v="1"/>
    <s v="Density"/>
    <s v="Population density"/>
    <x v="6"/>
    <s v="Negative binomial regression"/>
    <m/>
    <n v="4.8401E-3"/>
    <m/>
    <n v="1.004851832204716"/>
    <s v="Derived (4b)"/>
    <n v="2.0500211774671753"/>
    <s v="Derived (8b)"/>
  </r>
  <r>
    <n v="72"/>
    <s v="Bhattacharya 2013"/>
    <n v="72.099999999999994"/>
    <x v="458"/>
    <s v="Table 3.2 p. 61"/>
    <m/>
    <x v="0"/>
    <x v="1"/>
    <n v="5.2309048959330931E-2"/>
    <n v="19.117151236633585"/>
    <n v="0"/>
    <n v="0.21633941167044116"/>
    <n v="0"/>
    <n v="3.6195545542052052E-2"/>
    <n v="0"/>
    <n v="0.90260649211739996"/>
    <n v="0"/>
    <n v="0.17503748664267035"/>
    <n v="0"/>
    <n v="0.80495587912806077"/>
    <n v="0"/>
    <n v="0.1665931671063309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851"/>
    <x v="0"/>
    <n v="0"/>
    <n v="1"/>
    <n v="1"/>
    <s v="Density"/>
    <s v="Employment density"/>
    <x v="8"/>
    <s v="Negative binomial regression"/>
    <m/>
    <n v="6.0900000000000003E-5"/>
    <m/>
    <n v="1.0000609018544426"/>
    <s v="Derived (4b)"/>
    <n v="0.42058011049723759"/>
    <s v="Derived (8b)"/>
  </r>
  <r>
    <n v="72"/>
    <s v="Bhattacharya 2013"/>
    <n v="72.2"/>
    <x v="459"/>
    <s v="Table 3.3 p. 64"/>
    <m/>
    <x v="0"/>
    <x v="1"/>
    <n v="3.2161159794204051E-2"/>
    <n v="31.093406033827666"/>
    <n v="4.0421427843975968"/>
    <n v="0.35801621779666476"/>
    <n v="4.6542108313566422E-2"/>
    <n v="7.0356146761688512E-2"/>
    <n v="9.1462990790195063E-3"/>
    <n v="1.9758844663201782"/>
    <n v="0.25686498062162316"/>
    <n v="0.24299091389301233"/>
    <n v="3.1588818806091608E-2"/>
    <n v="1.5535598098465662"/>
    <n v="0.2019627752800536"/>
    <n v="0.23134445797221825"/>
    <n v="3.0074779536388374E-2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x v="0"/>
    <n v="0"/>
    <n v="1"/>
    <n v="1"/>
    <s v="Density"/>
    <s v="Population density"/>
    <x v="6"/>
    <s v="Negative binomial regression"/>
    <m/>
    <n v="1.9844899999999999E-2"/>
    <m/>
    <n v="1.02004311906927"/>
    <s v="Derived (4b)"/>
    <n v="4.0421427843975968"/>
    <s v="Derived (8b)"/>
  </r>
  <r>
    <n v="72"/>
    <s v="Bhattacharya 2013"/>
    <n v="72.2"/>
    <x v="460"/>
    <s v="Table 3.3 p. 64"/>
    <m/>
    <x v="0"/>
    <x v="1"/>
    <n v="1.2348825587206395E-2"/>
    <n v="80.979360582760023"/>
    <n v="4.0489680291380017"/>
    <n v="0.91640365288064807"/>
    <n v="4.5820182644032405E-2"/>
    <n v="0.15332264193855344"/>
    <n v="7.6661320969276725E-3"/>
    <n v="3.8233989826606725"/>
    <n v="0.19116994913303365"/>
    <n v="0.74145062571743681"/>
    <n v="3.7072531285871839E-2"/>
    <n v="3.4097555426674795"/>
    <n v="0.17048777713337399"/>
    <n v="0.70568088219524805"/>
    <n v="3.5284044109762401E-2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x v="0"/>
    <n v="0"/>
    <n v="1"/>
    <n v="1"/>
    <s v="Density"/>
    <s v="Employment density"/>
    <x v="8"/>
    <s v="Negative binomial regression"/>
    <m/>
    <n v="1.0005000000000001E-3"/>
    <m/>
    <n v="1.0010010006670835"/>
    <s v="Derived (4b)"/>
    <n v="4.0489680291380017"/>
    <s v="Derived (8b)"/>
  </r>
  <r>
    <n v="72"/>
    <s v="Bhattacharya 2013"/>
    <n v="72.3"/>
    <x v="461"/>
    <s v="Table 3.4 p. 66"/>
    <m/>
    <x v="0"/>
    <x v="1"/>
    <n v="0.14526459969932454"/>
    <n v="6.8839896442068254"/>
    <n v="1.4456378252834332"/>
    <n v="7.926374913989892E-2"/>
    <n v="1.6645387319378771E-2"/>
    <n v="1.5576646224824573E-2"/>
    <n v="3.2710957072131603E-3"/>
    <n v="0.43745507293408614"/>
    <n v="9.1865565316158082E-2"/>
    <n v="5.3797481467807225E-2"/>
    <n v="1.1297471108239516E-2"/>
    <n v="0.34395362254635398"/>
    <n v="7.2230260734734333E-2"/>
    <n v="5.1218990006844947E-2"/>
    <n v="1.0755987901437438E-2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98"/>
    <x v="0"/>
    <n v="0"/>
    <n v="1"/>
    <n v="1"/>
    <s v="Density"/>
    <s v="Population density"/>
    <x v="6"/>
    <s v="Negative binomial regression"/>
    <m/>
    <n v="3.7781599999999999E-2"/>
    <m/>
    <n v="1.0385043987484257"/>
    <s v="Derived (4b)"/>
    <n v="1.4456378252834332"/>
    <s v="Derived (8b)"/>
  </r>
  <r>
    <n v="72"/>
    <s v="Bhattacharya 2013"/>
    <n v="72.3"/>
    <x v="462"/>
    <s v="Table 3.4 p. 66"/>
    <m/>
    <x v="0"/>
    <x v="1"/>
    <n v="3.8144732508351757E-2"/>
    <n v="26.215939508320076"/>
    <n v="-1.5729563704992044"/>
    <n v="0.29667291216222885"/>
    <n v="-1.7800374729733729E-2"/>
    <n v="4.9636068714188644E-2"/>
    <n v="-2.9781641228513187E-3"/>
    <n v="1.2377721400154384"/>
    <n v="-7.4266328400926299E-2"/>
    <n v="0.24003430765977893"/>
    <n v="-1.4402058459586736E-2"/>
    <n v="1.1038608406073322"/>
    <n v="-6.6231650436439929E-2"/>
    <n v="0.22845435166040465"/>
    <n v="-1.3707261099624278E-2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298"/>
    <x v="0"/>
    <n v="0"/>
    <n v="1"/>
    <n v="1"/>
    <s v="Density"/>
    <s v="Employment density"/>
    <x v="8"/>
    <s v="Negative binomial regression"/>
    <m/>
    <n v="-4.2506000000000002E-3"/>
    <m/>
    <n v="0.99575842101407974"/>
    <s v="Derived (4b)"/>
    <n v="-1.5729563704992044"/>
    <s v="Derived (8b)"/>
  </r>
  <r>
    <n v="72"/>
    <s v="Bhattacharya 2013"/>
    <n v="72.400000000000006"/>
    <x v="463"/>
    <s v="Table 3.5 p. 67"/>
    <m/>
    <x v="0"/>
    <x v="1"/>
    <n v="6.9014893026915811E-2"/>
    <n v="14.489626168224298"/>
    <n v="-1.1591700934579439"/>
    <n v="0.16683669689938591"/>
    <n v="-1.3346935751950872E-2"/>
    <n v="3.2786188303221296E-2"/>
    <n v="-2.6228950642577038E-3"/>
    <n v="0.92076844966528615"/>
    <n v="-7.3661475973222895E-2"/>
    <n v="0.11323453920598046"/>
    <n v="-9.0587631364784371E-3"/>
    <n v="0.72396381567732926"/>
    <n v="-5.7917105254186342E-2"/>
    <n v="0.10780725368140924"/>
    <n v="-8.6245802945127386E-3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605"/>
    <x v="0"/>
    <n v="0"/>
    <n v="1"/>
    <n v="1"/>
    <s v="Density"/>
    <s v="Population density"/>
    <x v="6"/>
    <s v="Negative binomial regression"/>
    <m/>
    <n v="-1.5503899999999999E-2"/>
    <m/>
    <n v="0.98461566674314471"/>
    <s v="Derived (4b)"/>
    <n v="-1.1591700934579439"/>
    <s v="Derived (8b)"/>
  </r>
  <r>
    <n v="72"/>
    <s v="Bhattacharya 2013"/>
    <n v="72.400000000000006"/>
    <x v="464"/>
    <s v="Table 3.5 p. 67"/>
    <m/>
    <x v="0"/>
    <x v="1"/>
    <n v="3.4187648600865699E-2"/>
    <n v="29.250329897642565"/>
    <n v="3.2175362887406824"/>
    <n v="0.33101161793898276"/>
    <n v="3.6411277973288102E-2"/>
    <n v="5.5381245606372281E-2"/>
    <n v="6.0919370167009509E-3"/>
    <n v="1.3810393261730043"/>
    <n v="0.15191432587903048"/>
    <n v="0.2678173209688901"/>
    <n v="2.945990530657791E-2"/>
    <n v="1.2316283282011029"/>
    <n v="0.13547911610212132"/>
    <n v="0.25489703126977842"/>
    <n v="2.8038673439675626E-2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605"/>
    <x v="0"/>
    <n v="0"/>
    <n v="1"/>
    <n v="1"/>
    <s v="Density"/>
    <s v="Employment density"/>
    <x v="8"/>
    <s v="Negative binomial regression"/>
    <m/>
    <n v="1.6402999999999999E-3"/>
    <m/>
    <n v="1.0016416460279076"/>
    <s v="Derived (4b)"/>
    <n v="3.2175362887406824"/>
    <s v="Derived (8b)"/>
  </r>
  <r>
    <n v="73"/>
    <s v="Mangan 2013"/>
    <n v="73.150000000000006"/>
    <x v="465"/>
    <s v="Table 7 p. 53"/>
    <m/>
    <x v="0"/>
    <x v="1"/>
    <n v="3.6100723041562928E-2"/>
    <n v="27.700276220193579"/>
    <n v="1.38"/>
    <n v="0.34985784421858968"/>
    <n v="1.7429567170513929E-2"/>
    <n v="2.1728310717130777"/>
    <n v="0.10824826637570231"/>
    <n v="2.8573538633263533"/>
    <n v="0.14235050582332465"/>
    <n v="0.27882114855642826"/>
    <n v="1.3890590185789203E-2"/>
    <n v="0.20556094125251509"/>
    <n v="1.0240840079481648E-2"/>
    <n v="0.22610062383720675"/>
    <n v="1.126410648092681E-2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s v="2010 - 2017"/>
    <n v="53"/>
    <x v="0"/>
    <n v="0"/>
    <n v="1"/>
    <n v="1"/>
    <s v="Diversity"/>
    <s v="Total acreage with two or more land uses"/>
    <x v="7"/>
    <s v="OLS"/>
    <m/>
    <n v="1206.2840000000001"/>
    <m/>
    <m/>
    <s v=""/>
    <n v="1.38"/>
    <m/>
  </r>
  <r>
    <n v="73"/>
    <s v="Mangan 2013"/>
    <n v="73.150000000000006"/>
    <x v="466"/>
    <s v="Table 7 p. 53"/>
    <m/>
    <x v="0"/>
    <x v="1"/>
    <n v="7.4985997398378593E-2"/>
    <n v="13.335823149584762"/>
    <n v="-3.11"/>
    <n v="9.3245231862399552E-2"/>
    <n v="-2.1745389680058264E-2"/>
    <n v="0.95045728378038774"/>
    <n v="-0.2216527708414493"/>
    <n v="0.17550815345408621"/>
    <n v="-4.0929633748120274E-2"/>
    <n v="4.29348938719913E-2"/>
    <n v="-1.001269426297473E-2"/>
    <n v="0.10665973919832669"/>
    <n v="-2.4873739339976515E-2"/>
    <n v="5.3039949820688798E-2"/>
    <n v="-1.2369258507111977E-2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s v="2010 - 2017"/>
    <n v="53"/>
    <x v="0"/>
    <n v="0"/>
    <n v="1"/>
    <n v="1"/>
    <s v="PT-design"/>
    <s v="Bicycle facilities"/>
    <x v="9"/>
    <s v="OLS"/>
    <m/>
    <n v="-145.20099999999999"/>
    <m/>
    <m/>
    <s v=""/>
    <n v="-3.11"/>
    <m/>
  </r>
  <r>
    <n v="73"/>
    <s v="Mangan 2013"/>
    <n v="73.150000000000006"/>
    <x v="467"/>
    <s v="Table 7 p. 53"/>
    <m/>
    <x v="0"/>
    <x v="0"/>
    <n v="0.50958053008281146"/>
    <n v="1.9623983668243583"/>
    <n v="1.764"/>
    <n v="0.13630889082403544"/>
    <n v="0.12252806946772166"/>
    <n v="0.2316113079210235"/>
    <n v="0.20819541744413469"/>
    <n v="0.30422136922671705"/>
    <n v="0.27346460555017404"/>
    <n v="0.11861472342381453"/>
    <n v="0.10662278141731465"/>
    <n v="9.0111348839766889E-2"/>
    <n v="8.1001096434145145E-2"/>
    <n v="0.11274333963910575"/>
    <n v="0.10134499420992585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s v="2010 - 2017"/>
    <n v="53"/>
    <x v="0"/>
    <n v="0"/>
    <n v="1"/>
    <n v="1"/>
    <s v="PT-design"/>
    <s v="Intersections per catchment"/>
    <x v="0"/>
    <s v="OLS"/>
    <m/>
    <n v="47.201999999999998"/>
    <m/>
    <m/>
    <s v=""/>
    <n v="1.764"/>
    <m/>
  </r>
  <r>
    <n v="73"/>
    <s v="Mangan 2013"/>
    <n v="73.150000000000006"/>
    <x v="468"/>
    <s v="Table 7 p. 53"/>
    <m/>
    <x v="0"/>
    <x v="1"/>
    <n v="7.3891791163889428E-2"/>
    <n v="13.533303013078067"/>
    <n v="-1.3800000000000001"/>
    <n v="0.94002805652729959"/>
    <n v="-9.5855292440734652E-2"/>
    <n v="1.5972628515905634"/>
    <n v="-0.16287396602772442"/>
    <n v="2.0980041781532739"/>
    <n v="-0.21393489549843547"/>
    <n v="0.81800363322999348"/>
    <n v="-8.3412380020348204E-2"/>
    <n v="0.62143559094945777"/>
    <n v="-6.3368204693378852E-2"/>
    <n v="0.77751276388977819"/>
    <n v="-7.9283498871710698E-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s v="2010 - 2017"/>
    <n v="53"/>
    <x v="0"/>
    <n v="0"/>
    <n v="1"/>
    <n v="1"/>
    <s v="PT-design"/>
    <s v="Class III bike lanes as a proportion of total road miles"/>
    <x v="0"/>
    <s v="OLS"/>
    <m/>
    <n v="-4993.5839999999998"/>
    <m/>
    <m/>
    <s v=""/>
    <n v="-1.38"/>
    <m/>
  </r>
  <r>
    <n v="76"/>
    <s v="Woldeamanuel and Kent 2016"/>
    <n v="76.099999999999994"/>
    <x v="469"/>
    <s v="Table 3"/>
    <m/>
    <x v="0"/>
    <x v="1"/>
    <n v="2.5924228998389812E-2"/>
    <n v="38.573953349282299"/>
    <n v="4"/>
    <n v="2.6793605644135581"/>
    <n v="0.27784142736444822"/>
    <n v="4.5526759183811825"/>
    <n v="0.47209845225427366"/>
    <n v="5.9799381730001695"/>
    <n v="0.62010114637227676"/>
    <n v="2.3315545330851584"/>
    <n v="0.24177501455173392"/>
    <n v="1.7712769359928751"/>
    <n v="0.1836759556329822"/>
    <n v="2.216143468728438"/>
    <n v="0.22980724310640785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s v="2010 - 2017"/>
    <n v="18"/>
    <x v="0"/>
    <n v="0"/>
    <n v="1"/>
    <n v="1"/>
    <s v="PT-design"/>
    <s v="Connectivity index"/>
    <x v="0"/>
    <s v="OLS"/>
    <m/>
    <n v="0.04"/>
    <m/>
    <m/>
    <s v=""/>
    <n v="4"/>
    <m/>
  </r>
  <r>
    <n v="76"/>
    <s v="Woldeamanuel and Kent 2016"/>
    <n v="76.099999999999994"/>
    <x v="470"/>
    <s v="Table 3"/>
    <m/>
    <x v="0"/>
    <x v="1"/>
    <n v="5.4050156871044787E-2"/>
    <n v="18.5013339070568"/>
    <n v="-2"/>
    <n v="1.2851092552207313"/>
    <n v="-0.13892071368222411"/>
    <n v="2.1836127755402575"/>
    <n v="-0.23604922612713686"/>
    <n v="2.8681745912955487"/>
    <n v="-0.31005057318613838"/>
    <n v="1.1182900686512864"/>
    <n v="-0.12088750727586695"/>
    <n v="0.84956254646588847"/>
    <n v="-9.1837977816491098E-2"/>
    <n v="1.062935134742957"/>
    <n v="-0.11490362155320391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s v="2010 - 2017"/>
    <n v="18"/>
    <x v="0"/>
    <n v="0"/>
    <n v="1"/>
    <n v="1"/>
    <s v="PT-design"/>
    <s v="Sidewalk availability and quality index"/>
    <x v="0"/>
    <s v="OLS"/>
    <m/>
    <n v="-0.06"/>
    <m/>
    <m/>
    <s v=""/>
    <n v="-2"/>
    <s v="Derived (8b)"/>
  </r>
  <r>
    <n v="8"/>
    <s v="Dill and Wardell 2007"/>
    <n v="8.1"/>
    <x v="471"/>
    <s v="Table 4, p. 55"/>
    <m/>
    <x v="0"/>
    <x v="1"/>
    <n v="0.29650042763858736"/>
    <n v="3.3726764172459403"/>
    <n v="2.7322948190346859"/>
    <n v="0.23426730745150637"/>
    <n v="0.18978617312527099"/>
    <n v="0.39805882913407431"/>
    <n v="0.32247803879216147"/>
    <n v="0.5228501281692377"/>
    <n v="0.42357478737761028"/>
    <n v="0.20385722246448176"/>
    <n v="0.16515015490793458"/>
    <n v="0.15486989099461768"/>
    <n v="0.12546421548931053"/>
    <n v="0.19376636733432159"/>
    <n v="0.15697528492907065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s v="2010 - 2017"/>
    <n v="592"/>
    <x v="1"/>
    <n v="0"/>
    <n v="0"/>
    <n v="0"/>
    <s v="PT-design"/>
    <s v="Intersection to cul-de-sac continuous (fraction)"/>
    <x v="0"/>
    <s v="OLS"/>
    <m/>
    <n v="0.08"/>
    <m/>
    <m/>
    <s v=""/>
    <s v=""/>
    <m/>
  </r>
  <r>
    <n v="8"/>
    <s v="Dill and Wardell 2007"/>
    <n v="8.1"/>
    <x v="472"/>
    <s v="Table 4, p. 55"/>
    <m/>
    <x v="0"/>
    <x v="1"/>
    <n v="0.15859818286856109"/>
    <n v="6.3052424807966068"/>
    <n v="-0.88353207927111943"/>
    <n v="4.4086802177549685E-2"/>
    <n v="-6.1777329127275316E-3"/>
    <n v="0.44938085745845069"/>
    <n v="-6.2970203697025939E-2"/>
    <n v="8.2981114286847069E-2"/>
    <n v="-1.1627859938675912E-2"/>
    <n v="2.0299828043130783E-2"/>
    <n v="-2.8445455245247821E-3"/>
    <n v="5.0429246926907291E-2"/>
    <n v="-7.0664780187451107E-3"/>
    <n v="2.5077547972667927E-2"/>
    <n v="-3.5140310893346069E-3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s v="Pre-2010"/>
    <n v="592"/>
    <x v="1"/>
    <n v="0"/>
    <n v="0"/>
    <n v="0"/>
    <s v="PT-design"/>
    <s v="Bicycle facilities"/>
    <x v="9"/>
    <s v="OLS"/>
    <m/>
    <n v="-2.7E-2"/>
    <m/>
    <m/>
    <s v=""/>
    <s v=""/>
    <m/>
  </r>
  <r>
    <n v="80"/>
    <s v="Saghapour et al. 2016"/>
    <n v="80.099999999999994"/>
    <x v="473"/>
    <s v="Table 5 p. 7"/>
    <m/>
    <x v="0"/>
    <x v="1"/>
    <n v="4.8777320926206448E-4"/>
    <n v="2050.1330967169479"/>
    <n v="46.210000000000008"/>
    <n v="25.893429360667955"/>
    <n v="0.58363789778945574"/>
    <n v="160.81402431815917"/>
    <n v="3.6247481081313078"/>
    <n v="211.47643719043225"/>
    <n v="4.766678894272343"/>
    <n v="20.63591208175222"/>
    <n v="0.46513345832269509"/>
    <n v="15.213829844297642"/>
    <n v="0.34291972469046889"/>
    <n v="16.733998189486901"/>
    <n v="0.37718431919103473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s v="2010 - 2017"/>
    <n v="22201"/>
    <x v="1"/>
    <n v="0"/>
    <n v="1"/>
    <n v="1"/>
    <s v="Diversity"/>
    <s v="Land use mix:Entropy: maximises eveness --&gt; 1"/>
    <x v="7"/>
    <s v="Multinomial logistic"/>
    <s v="automobile"/>
    <n v="7.0000000000000007E-2"/>
    <n v="1.08"/>
    <m/>
    <s v="Source"/>
    <n v="46.21"/>
    <m/>
  </r>
  <r>
    <n v="86"/>
    <s v="Chen and Zegras 2016"/>
    <n v="86.1"/>
    <x v="474"/>
    <s v="Table 2 (p-values), Table 3 p. 118 (Weekday boardings, Model 1)"/>
    <m/>
    <x v="0"/>
    <x v="1"/>
    <n v="0.29650042763858736"/>
    <n v="3.3726764172459403"/>
    <n v="1.295107744222441"/>
    <n v="0.23426730745150637"/>
    <n v="8.9958646061378447E-2"/>
    <n v="0.39805882913407431"/>
    <n v="0.15285459038748453"/>
    <n v="0.5228501281692377"/>
    <n v="0.20077444921698728"/>
    <n v="0.20385722246448176"/>
    <n v="7.8281173426360998E-2"/>
    <n v="0.15486989099461768"/>
    <n v="5.947003814193319E-2"/>
    <n v="0.19376636733432159"/>
    <n v="7.4406285056379487E-2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s v="2010 - 2017"/>
    <n v="120"/>
    <x v="1"/>
    <n v="0"/>
    <n v="1"/>
    <n v="1"/>
    <s v="PT-design"/>
    <s v="Proportion of intersections that are four-way or more"/>
    <x v="0"/>
    <s v="OLS"/>
    <m/>
    <n v="2.74"/>
    <m/>
    <m/>
    <s v=""/>
    <s v=""/>
    <m/>
  </r>
  <r>
    <n v="86"/>
    <s v="Chen and Zegras 2016"/>
    <n v="86.2"/>
    <x v="475"/>
    <s v="Table 2 (p-values), Table 3 p. 118 (am peak period)"/>
    <m/>
    <x v="0"/>
    <x v="1"/>
    <n v="7.6972072183778939E-2"/>
    <n v="12.99172507156095"/>
    <n v="7.4572501910759845"/>
    <n v="0.14958953894321161"/>
    <n v="8.5864395353403455E-2"/>
    <n v="2.9396834648086612E-2"/>
    <n v="1.6873783088001713E-2"/>
    <n v="0.82558172403731467"/>
    <n v="0.47388390959741861"/>
    <n v="0.10152863744650166"/>
    <n v="5.8277437894291947E-2"/>
    <n v="0.64912225794095391"/>
    <n v="0.37259617605810752"/>
    <n v="9.6662411044144941E-2"/>
    <n v="5.5484223939339189E-2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Density"/>
    <s v="Population density"/>
    <x v="6"/>
    <s v="OLS"/>
    <m/>
    <n v="0.45"/>
    <m/>
    <m/>
    <s v=""/>
    <s v=""/>
    <m/>
  </r>
  <r>
    <n v="86"/>
    <s v="Chen and Zegras 2016"/>
    <n v="86.2"/>
    <x v="476"/>
    <s v="Table 2 (p-values), Table 3 p. 118 (am peak period)"/>
    <m/>
    <x v="0"/>
    <x v="0"/>
    <n v="0.29650042763858736"/>
    <n v="3.3726764172459403"/>
    <n v="3.0725082161110517"/>
    <n v="0.23426730745150637"/>
    <n v="0.21341751708832229"/>
    <n v="0.39805882913407431"/>
    <n v="0.3626315933411417"/>
    <n v="0.5228501281692377"/>
    <n v="0.47631646676217554"/>
    <n v="0.20385722246448176"/>
    <n v="0.18571392966514289"/>
    <n v="0.15486989099461768"/>
    <n v="0.1410864706960967"/>
    <n v="0.19376636733432159"/>
    <n v="0.17652116064156698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PT-design"/>
    <s v="Sidewalk density"/>
    <x v="0"/>
    <s v="OLS"/>
    <m/>
    <n v="0.03"/>
    <m/>
    <m/>
    <s v=""/>
    <s v=""/>
    <m/>
  </r>
  <r>
    <n v="86"/>
    <s v="Chen and Zegras 2016"/>
    <n v="86.2"/>
    <x v="477"/>
    <s v="Table 2 (p-values), Table 3 p. 118 (am peak period)"/>
    <m/>
    <x v="0"/>
    <x v="1"/>
    <n v="5.2309048959330931E-2"/>
    <n v="19.117151236633585"/>
    <n v="-2.6190497194188014"/>
    <n v="0.21633941167044116"/>
    <n v="-2.9638499398850441E-2"/>
    <n v="3.6195545542052052E-2"/>
    <n v="-4.9587897392611314E-3"/>
    <n v="0.90260649211739996"/>
    <n v="-0.1236570894200838"/>
    <n v="0.17503748664267035"/>
    <n v="-2.3980135670045841E-2"/>
    <n v="0.80495587912806077"/>
    <n v="-0.11027895544054434"/>
    <n v="0.1665931671063309"/>
    <n v="-2.2823263893567335E-2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Density"/>
    <s v="Employment density"/>
    <x v="8"/>
    <s v="OLS"/>
    <m/>
    <n v="-0.06"/>
    <m/>
    <m/>
    <s v=""/>
    <s v=""/>
    <m/>
  </r>
  <r>
    <n v="86"/>
    <s v="Chen and Zegras 2016"/>
    <n v="86.2"/>
    <x v="478"/>
    <s v="Table 2 (p-values), Table 3 p. 118 (am peak period)"/>
    <m/>
    <x v="0"/>
    <x v="1"/>
    <n v="0.29650042763858736"/>
    <n v="3.3726764172459403"/>
    <n v="0.52951019750761263"/>
    <n v="0.23426730745150637"/>
    <n v="3.6779967269886499E-2"/>
    <n v="0.39805882913407431"/>
    <n v="6.2495236174049666E-2"/>
    <n v="0.5228501281692377"/>
    <n v="8.2087470122570325E-2"/>
    <n v="0.20385722246448176"/>
    <n v="3.2005583926923639E-2"/>
    <n v="0.15486989099461768"/>
    <n v="2.4314572886154975E-2"/>
    <n v="0.19376636733432159"/>
    <n v="3.0421319671488489E-2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PT-design"/>
    <s v="Proportion of intersections that are four-way or more"/>
    <x v="0"/>
    <s v="OLS"/>
    <m/>
    <n v="1.01"/>
    <m/>
    <m/>
    <s v=""/>
    <s v=""/>
    <m/>
  </r>
  <r>
    <n v="86"/>
    <s v="Chen and Zegras 2016"/>
    <n v="86.3"/>
    <x v="479"/>
    <s v="Table 2 (p-values), Table 3 p. 118 (off peak)"/>
    <m/>
    <x v="0"/>
    <x v="1"/>
    <n v="0.29650042763858736"/>
    <n v="3.3726764172459403"/>
    <n v="0.73861613537686088"/>
    <n v="0.23426730745150637"/>
    <n v="5.1304540331879894E-2"/>
    <n v="0.39805882913407431"/>
    <n v="8.7174883580362281E-2"/>
    <n v="0.5228501281692377"/>
    <n v="0.11450417806906306"/>
    <n v="0.20385722246448176"/>
    <n v="4.4644731719721505E-2"/>
    <n v="0.15486989099461768"/>
    <n v="3.3916506127821273E-2"/>
    <n v="0.19376636733432159"/>
    <n v="4.243483444621643E-2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s v="2010 - 2017"/>
    <n v="120"/>
    <x v="1"/>
    <n v="0"/>
    <n v="1"/>
    <n v="1"/>
    <s v="PT-design"/>
    <s v="Proportion of intersections that are four-way or more"/>
    <x v="0"/>
    <s v="OLS"/>
    <m/>
    <n v="1.23"/>
    <m/>
    <m/>
    <s v=""/>
    <s v=""/>
    <m/>
  </r>
  <r>
    <n v="86"/>
    <s v="Chen and Zegras 2016"/>
    <n v="86.4"/>
    <x v="480"/>
    <s v="Table 2 (p-values), Table 3 p. 118 (pm peak)"/>
    <m/>
    <x v="0"/>
    <x v="1"/>
    <n v="4.1892191067381755E-2"/>
    <n v="23.8707972660476"/>
    <n v="2.4825629156689502"/>
    <n v="1.34569498498779E-3"/>
    <n v="1.3995227843873015E-4"/>
    <n v="0.48921664401158188"/>
    <n v="5.087853097720451E-2"/>
    <n v="0.69465747797540089"/>
    <n v="7.2244377709441684E-2"/>
    <n v="7.6125138331118044E-4"/>
    <n v="7.9170143864362767E-5"/>
    <n v="7.9309810324801264E-2"/>
    <n v="8.2482202737793314E-3"/>
    <n v="8.8730621584183966E-4"/>
    <n v="9.2279846447551321E-5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PT-Access"/>
    <s v="Walkability index"/>
    <x v="4"/>
    <s v="OLS"/>
    <m/>
    <n v="0.09"/>
    <m/>
    <m/>
    <s v=""/>
    <s v=""/>
    <m/>
  </r>
  <r>
    <n v="86"/>
    <s v="Chen and Zegras 2016"/>
    <n v="86.4"/>
    <x v="481"/>
    <s v="Table 2 (p-values), Table 3 p. 118 (pm peak)"/>
    <m/>
    <x v="0"/>
    <x v="1"/>
    <n v="5.2309048959330931E-2"/>
    <n v="19.117151236633585"/>
    <n v="9.6923956769732271"/>
    <n v="0.21633941167044116"/>
    <n v="0.10968408171691367"/>
    <n v="3.6195545542052052E-2"/>
    <n v="1.8351141589820392E-2"/>
    <n v="0.90260649211739996"/>
    <n v="0.45762149150352177"/>
    <n v="0.17503748664267035"/>
    <n v="8.8744005727833863E-2"/>
    <n v="0.80495587912806077"/>
    <n v="0.40811263071792681"/>
    <n v="0.1665931671063309"/>
    <n v="8.4462735722909771E-2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Density"/>
    <s v="Employment density"/>
    <x v="8"/>
    <s v="OLS"/>
    <m/>
    <n v="0.09"/>
    <m/>
    <m/>
    <s v=""/>
    <s v=""/>
    <m/>
  </r>
  <r>
    <n v="88"/>
    <s v="Lee et al. 2017"/>
    <n v="88.1"/>
    <x v="482"/>
    <s v="Table 5 p. 20"/>
    <m/>
    <x v="0"/>
    <x v="1"/>
    <n v="7.6972072183778939E-2"/>
    <n v="12.99172507156095"/>
    <n v="1.5732587919393042"/>
    <n v="0.14958953894321161"/>
    <n v="1.8114842796336839E-2"/>
    <n v="2.9396834648086612E-2"/>
    <n v="3.5598681707425823E-3"/>
    <n v="0.82558172403731467"/>
    <n v="9.997546119947695E-2"/>
    <n v="0.10152863744650166"/>
    <n v="1.2294812322189574E-2"/>
    <n v="0.64912225794095391"/>
    <n v="7.8606751122266269E-2"/>
    <n v="9.6662411044144941E-2"/>
    <n v="1.1705526955627009E-2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s v="2010 - 2017"/>
    <n v="78"/>
    <x v="1"/>
    <n v="0"/>
    <n v="1"/>
    <n v="1"/>
    <s v="Density"/>
    <s v="Population density"/>
    <x v="6"/>
    <s v="OLS"/>
    <m/>
    <n v="7.1520643493541822E-4"/>
    <m/>
    <m/>
    <s v=""/>
    <s v=""/>
    <m/>
  </r>
  <r>
    <n v="88"/>
    <s v="Lee et al. 2017"/>
    <n v="88.1"/>
    <x v="483"/>
    <s v="Table 5 p. 20"/>
    <m/>
    <x v="0"/>
    <x v="1"/>
    <n v="5.2309048959330931E-2"/>
    <n v="19.117151236633585"/>
    <n v="-0.79798555759073297"/>
    <n v="0.21633941167044116"/>
    <n v="-9.0304106461150859E-3"/>
    <n v="3.6195545542052052E-2"/>
    <n v="-1.5108695973658777E-3"/>
    <n v="0.90260649211739996"/>
    <n v="-3.767647888442157E-2"/>
    <n v="0.17503748664267035"/>
    <n v="-7.3063912425493857E-3"/>
    <n v="0.80495587912806077"/>
    <n v="-3.3600360121179694E-2"/>
    <n v="0.1665931671063309"/>
    <n v="-6.9539095913728494E-3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x v="1"/>
    <n v="0"/>
    <n v="1"/>
    <n v="1"/>
    <s v="Density"/>
    <s v="Job density"/>
    <x v="8"/>
    <s v="OLS"/>
    <m/>
    <n v="-6.1222541364941961E-4"/>
    <m/>
    <m/>
    <s v=""/>
    <s v=""/>
    <m/>
  </r>
  <r>
    <n v="88"/>
    <s v="Lee et al. 2017"/>
    <n v="88.1"/>
    <x v="484"/>
    <s v="Table 5 p. 20"/>
    <m/>
    <x v="0"/>
    <x v="1"/>
    <n v="0.11115828961552776"/>
    <n v="8.996180163069992"/>
    <n v="-0.5914345836341407"/>
    <n v="0.11362284523932856"/>
    <n v="-7.469890436533475E-3"/>
    <n v="0.70566732366363016"/>
    <n v="-4.6392585763065979E-2"/>
    <n v="0.92797883818171933"/>
    <n v="-6.1007979812845899E-2"/>
    <n v="9.0552356436761988E-2"/>
    <n v="-5.9531705963512451E-3"/>
    <n v="6.6759740852322405E-2"/>
    <n v="-4.3889760786029334E-3"/>
    <n v="7.3430384984363703E-2"/>
    <n v="-4.8275232801141838E-3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x v="1"/>
    <n v="0"/>
    <n v="1"/>
    <n v="1"/>
    <s v="Diversity"/>
    <s v="Land use diversity:1 -HHI (where HHI is maximised for a single use)"/>
    <x v="7"/>
    <s v="OLS"/>
    <m/>
    <n v="-5.8327416666666672"/>
    <m/>
    <m/>
    <s v=""/>
    <s v=""/>
    <m/>
  </r>
  <r>
    <n v="89"/>
    <s v="Duggal et al. 2016"/>
    <n v="89.2"/>
    <x v="485"/>
    <s v="Table 3 p. 6"/>
    <m/>
    <x v="0"/>
    <x v="1"/>
    <n v="0.15118196811434853"/>
    <n v="6.6145454545454552"/>
    <n v="5.4569999999999999"/>
    <n v="7.4853562353035127E-2"/>
    <n v="6.1754188941253979E-2"/>
    <n v="1.252367982428188E-2"/>
    <n v="1.033203585503255E-2"/>
    <n v="0.31230237161264962"/>
    <n v="0.25764945658043592"/>
    <n v="6.0563072254651282E-2"/>
    <n v="4.9964534610087305E-2"/>
    <n v="0.27851520268318769"/>
    <n v="0.22977504221362982"/>
    <n v="5.7641332780268215E-2"/>
    <n v="4.7554099543721272E-2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s v="2010 - 2017"/>
    <n v="30"/>
    <x v="1"/>
    <n v="0"/>
    <n v="1"/>
    <n v="1"/>
    <s v="Density"/>
    <s v="Employment density"/>
    <x v="8"/>
    <s v="OLS"/>
    <m/>
    <n v="0.82499999999999996"/>
    <m/>
    <m/>
    <s v=""/>
    <n v="5.4569999999999999"/>
    <m/>
  </r>
  <r>
    <n v="9"/>
    <s v="Kuby et al. 2004"/>
    <n v="9.1"/>
    <x v="486"/>
    <s v="Table 2 p. 239"/>
    <n v="1"/>
    <x v="0"/>
    <x v="1"/>
    <n v="3.507240887132191E-2"/>
    <n v="28.512441323004829"/>
    <n v="2.024"/>
    <n v="0.32266129533393029"/>
    <n v="2.2904613966849559E-2"/>
    <n v="5.3984160905955217E-2"/>
    <n v="3.8321496372706403E-3"/>
    <n v="1.346200295520205"/>
    <n v="9.5562122066850344E-2"/>
    <n v="0.26106118037408066"/>
    <n v="1.8531833984023586E-2"/>
    <n v="1.2005584402798384"/>
    <n v="8.5223508418615868E-2"/>
    <n v="0.24846682662794273"/>
    <n v="1.7637804192137046E-2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x v="1"/>
    <n v="0"/>
    <n v="0"/>
    <n v="0"/>
    <s v="Density"/>
    <s v="Employment density"/>
    <x v="8"/>
    <s v="OLS"/>
    <m/>
    <n v="2.2939999999999999E-2"/>
    <m/>
    <m/>
    <s v=""/>
    <n v="2.024"/>
    <m/>
  </r>
  <r>
    <n v="9"/>
    <s v="Kuby et al. 2004"/>
    <n v="9.1"/>
    <x v="487"/>
    <s v="Table 2 p. 239"/>
    <n v="1"/>
    <x v="0"/>
    <x v="1"/>
    <n v="4.6932524201704955E-2"/>
    <n v="21.307185518133121"/>
    <n v="2.3069999999999999"/>
    <n v="0.245335553229349"/>
    <n v="2.6563298133319046E-2"/>
    <n v="4.8212520357576172E-2"/>
    <n v="5.2201302875159641E-3"/>
    <n v="1.354002094221481"/>
    <n v="0.14660232008167381"/>
    <n v="0.16651287658567809"/>
    <n v="1.8028904190853318E-2"/>
    <n v="1.0645982960471916"/>
    <n v="0.11526760617401625"/>
    <n v="0.15853198196566945"/>
    <n v="1.7164786127362917E-2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x v="1"/>
    <n v="0"/>
    <n v="0"/>
    <n v="0"/>
    <s v="Density"/>
    <s v="Population density"/>
    <x v="6"/>
    <s v="OLS"/>
    <m/>
    <n v="9.1560000000000002E-2"/>
    <m/>
    <m/>
    <s v=""/>
    <n v="2.3069999999999999"/>
    <m/>
  </r>
  <r>
    <n v="91"/>
    <s v="Verbas et al. 2015"/>
    <n v="91.1"/>
    <x v="488"/>
    <s v="Table 2 p. 12"/>
    <m/>
    <x v="0"/>
    <x v="1"/>
    <n v="1.1212255772646538E-2"/>
    <n v="89.188118811881182"/>
    <n v="18.015999999999998"/>
    <n v="5.0279009480907865E-3"/>
    <n v="1.0156359915143389E-3"/>
    <n v="1.8278531581730932"/>
    <n v="0.36922633795096488"/>
    <n v="2.5954388112270204"/>
    <n v="0.52427863986785816"/>
    <n v="2.8442526683863916E-3"/>
    <n v="5.745390390140511E-4"/>
    <n v="0.29632411131307501"/>
    <n v="5.9857470485241156E-2"/>
    <n v="3.3152295383775338E-3"/>
    <n v="6.6967636675226182E-4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92784"/>
    <x v="0"/>
    <n v="0"/>
    <n v="1"/>
    <n v="1"/>
    <s v="PT-Access"/>
    <s v="Walkscore"/>
    <x v="4"/>
    <s v="OLS"/>
    <m/>
    <s v=""/>
    <m/>
    <m/>
    <s v=""/>
    <n v="18.015999999999998"/>
    <m/>
  </r>
  <r>
    <n v="91"/>
    <s v="Verbas et al. 2015"/>
    <n v="91.1"/>
    <x v="489"/>
    <s v="Table 2 p. 13 (medium term elasticity)"/>
    <m/>
    <x v="0"/>
    <x v="1"/>
    <n v="1.1194029850746268E-2"/>
    <n v="89.333333333333343"/>
    <n v="18.760000000000002"/>
    <n v="5.036087287704316E-3"/>
    <n v="1.0575783304179064E-3"/>
    <n v="1.8308292364353647"/>
    <n v="0.38447413965142657"/>
    <n v="2.5996646589066388"/>
    <n v="0.54592957837039413"/>
    <n v="2.8488836303982704E-3"/>
    <n v="5.9826556238363679E-4"/>
    <n v="0.29680658100289803"/>
    <n v="6.2329382010608586E-2"/>
    <n v="3.3206273366194164E-3"/>
    <n v="6.9733174069007745E-4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x v="0"/>
    <n v="0"/>
    <n v="1"/>
    <n v="1"/>
    <s v="PT-Access"/>
    <s v="Walkscore"/>
    <x v="4"/>
    <s v="OLS"/>
    <m/>
    <s v=""/>
    <m/>
    <m/>
    <s v=""/>
    <n v="18.760000000000002"/>
    <m/>
  </r>
  <r>
    <n v="91"/>
    <s v="Verbas et al. 2015"/>
    <n v="91.1"/>
    <x v="490"/>
    <s v="Table 2 p. 14 (long term elasticity)"/>
    <m/>
    <x v="0"/>
    <x v="1"/>
    <n v="1.174573929064947E-2"/>
    <n v="85.137254901960787"/>
    <n v="21.71"/>
    <n v="4.7995370946470892E-3"/>
    <n v="1.2238819591350078E-3"/>
    <n v="1.7448333065413417"/>
    <n v="0.44493249316804212"/>
    <n v="2.4775557394584338"/>
    <n v="0.63177671356190057"/>
    <n v="2.7150686398571752E-3"/>
    <n v="6.9234250316357968E-4"/>
    <n v="0.28286527100846864"/>
    <n v="7.2130644107159511E-2"/>
    <n v="3.1646540596140266E-3"/>
    <n v="8.0698678520157682E-4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x v="0"/>
    <n v="0"/>
    <n v="1"/>
    <n v="1"/>
    <s v="PT-Access"/>
    <s v="Walkscore"/>
    <x v="4"/>
    <s v="OLS"/>
    <m/>
    <s v=""/>
    <m/>
    <m/>
    <s v=""/>
    <n v="21.71"/>
    <m/>
  </r>
  <r>
    <n v="93"/>
    <s v="Kim et al. 2016"/>
    <n v="93.1"/>
    <x v="491"/>
    <s v="Table 3 p. 9 (model 5)"/>
    <m/>
    <x v="0"/>
    <x v="1"/>
    <n v="9.9850796115331736E-2"/>
    <n v="10.014942683531128"/>
    <n v="4.2"/>
    <n v="0.11531422119234488"/>
    <n v="4.8359710515795407E-2"/>
    <n v="2.2661164122252817E-2"/>
    <n v="9.503488169729974E-3"/>
    <n v="0.63641691932841249"/>
    <n v="0.26689629143607718"/>
    <n v="7.8265471225951511E-2"/>
    <n v="3.2822452363061957E-2"/>
    <n v="0.50038945344629893"/>
    <n v="0.20984999823618045"/>
    <n v="7.451423894261372E-2"/>
    <n v="3.124928553746175E-2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x v="1"/>
    <n v="0"/>
    <n v="1"/>
    <n v="1"/>
    <s v="Density"/>
    <s v="Change in dwelling units per service area"/>
    <x v="6"/>
    <s v="OLS"/>
    <m/>
    <n v="1272.68"/>
    <m/>
    <m/>
    <s v=""/>
    <n v="4.2"/>
    <m/>
  </r>
  <r>
    <n v="93"/>
    <s v="Kim et al. 2016"/>
    <n v="93.1"/>
    <x v="492"/>
    <s v="Table 3 p. 9 (model 5)"/>
    <m/>
    <x v="0"/>
    <x v="1"/>
    <n v="6.3076860911148364E-2"/>
    <n v="15.853674161252648"/>
    <n v="2.2999999999999998"/>
    <n v="0.18487292292964971"/>
    <n v="2.6820768385503221E-2"/>
    <n v="9.8344433918381838E-2"/>
    <n v="1.4267493813207403E-2"/>
    <n v="9.8344433918381838E-2"/>
    <n v="1.4267493813207403E-2"/>
    <n v="0.29366525533307736"/>
    <n v="4.26040096696872E-2"/>
    <n v="1.1258217024233528"/>
    <n v="0.16333058754937319"/>
    <n v="0.30087674573730105"/>
    <n v="4.3650229477222587E-2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x v="1"/>
    <n v="0"/>
    <n v="1"/>
    <n v="1"/>
    <s v="Density"/>
    <s v="Change in commercial area"/>
    <x v="1"/>
    <s v="OLS"/>
    <m/>
    <n v="5879.8"/>
    <m/>
    <m/>
    <s v=""/>
    <n v="2.2999999999999998"/>
    <m/>
  </r>
  <r>
    <n v="93"/>
    <s v="Kim et al. 2016"/>
    <n v="93.1"/>
    <x v="493"/>
    <s v="Table 3 p. 9 (model 5)"/>
    <m/>
    <x v="0"/>
    <x v="1"/>
    <n v="1.3006765463539002E-2"/>
    <n v="76.883065417242534"/>
    <n v="2.8000000000000003"/>
    <n v="5.0407916963703512"/>
    <n v="0.18358030696668337"/>
    <n v="10.94276097901834"/>
    <n v="0.39852379161744234"/>
    <n v="11.704112234567981"/>
    <n v="0.42625139982309673"/>
    <n v="2.9639603006099402"/>
    <n v="0.10794430212516734"/>
    <n v="5.3399214635463066"/>
    <n v="0.1944742969961813"/>
    <n v="3.955588733452557"/>
    <n v="0.14405836179345716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s v="2010 - 2017"/>
    <n v="50"/>
    <x v="1"/>
    <n v="0"/>
    <n v="1"/>
    <n v="1"/>
    <s v="Diversity"/>
    <s v="Change in job and population balance:Perfect balancing when index = 1"/>
    <x v="5"/>
    <s v="OLS"/>
    <m/>
    <n v="-1786.76"/>
    <m/>
    <m/>
    <s v=""/>
    <n v="-2.8"/>
    <m/>
  </r>
  <r>
    <n v="97"/>
    <s v="Concas and DeSalvo 2014"/>
    <n v="97.1"/>
    <x v="494"/>
    <s v="Model I (RL exogensous) Table 3 p. 26"/>
    <m/>
    <x v="0"/>
    <x v="1"/>
    <n v="7.6972072183778939E-2"/>
    <n v="12.99172507156095"/>
    <n v="1.1562635313689245"/>
    <n v="0.14958953894321161"/>
    <n v="1.3313468965945832E-2"/>
    <n v="2.9396834648086612E-2"/>
    <n v="2.6163182836797085E-3"/>
    <n v="0.82558172403731467"/>
    <n v="7.3476773439321005E-2"/>
    <n v="0.10152863744650166"/>
    <n v="9.0360487327386472E-3"/>
    <n v="0.64912225794095391"/>
    <n v="5.7771880956744896E-2"/>
    <n v="9.6662411044144941E-2"/>
    <n v="8.6029545829288991E-3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x v="1"/>
    <n v="1"/>
    <n v="1"/>
    <n v="1"/>
    <s v="Density"/>
    <s v="Gross population density"/>
    <x v="6"/>
    <s v="3SLS"/>
    <m/>
    <s v=""/>
    <m/>
    <m/>
    <s v=""/>
    <s v=""/>
    <m/>
  </r>
  <r>
    <n v="97"/>
    <s v="Concas and DeSalvo 2014"/>
    <n v="97.1"/>
    <x v="495"/>
    <s v="Model I (RL exogensous) Table 3 p. 26"/>
    <m/>
    <x v="0"/>
    <x v="1"/>
    <n v="6.021384603925508E-2"/>
    <n v="16.607475950765082"/>
    <n v="0.74733641778442861"/>
    <n v="0.19366315910577617"/>
    <n v="8.7148421597599279E-3"/>
    <n v="0.10302046103501371"/>
    <n v="4.6359207465756164E-3"/>
    <n v="0.10302046103501371"/>
    <n v="4.6359207465756164E-3"/>
    <n v="0.30762828956325794"/>
    <n v="1.3843273030346607E-2"/>
    <n v="1.1793516542393678"/>
    <n v="5.3070824440771554E-2"/>
    <n v="0.31518266795145705"/>
    <n v="1.4183220057815566E-2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x v="1"/>
    <n v="1"/>
    <n v="1"/>
    <n v="1"/>
    <s v="Density"/>
    <s v="Retail establishment density"/>
    <x v="1"/>
    <s v="3SLS"/>
    <m/>
    <s v=""/>
    <m/>
    <m/>
    <s v=""/>
    <s v=""/>
    <m/>
  </r>
  <r>
    <n v="97"/>
    <s v="Concas and DeSalvo 2014"/>
    <n v="97.2"/>
    <x v="496"/>
    <s v="Model II (density exogensous) Table 5 p. 29"/>
    <m/>
    <x v="0"/>
    <x v="1"/>
    <n v="7.6972072183778939E-2"/>
    <n v="12.99172507156095"/>
    <n v="0.93540420515238831"/>
    <n v="0.14958953894321161"/>
    <n v="1.0770446803911236E-2"/>
    <n v="2.9396834648086612E-2"/>
    <n v="2.1165720946622361E-3"/>
    <n v="0.82558172403731467"/>
    <n v="5.9441884130686649E-2"/>
    <n v="0.10152863744650166"/>
    <n v="7.3100618961481189E-3"/>
    <n v="0.64912225794095391"/>
    <n v="4.6736802571748677E-2"/>
    <n v="9.6662411044144941E-2"/>
    <n v="6.9596935951784355E-3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x v="1"/>
    <n v="0"/>
    <n v="1"/>
    <n v="1"/>
    <s v="Density"/>
    <s v="Gross population density"/>
    <x v="6"/>
    <s v="3SLS"/>
    <m/>
    <s v=""/>
    <m/>
    <m/>
    <s v=""/>
    <s v=""/>
    <m/>
  </r>
  <r>
    <n v="97"/>
    <s v="Concas and DeSalvo 2014"/>
    <n v="97.2"/>
    <x v="497"/>
    <s v="Model II (density exogensous) Table 5 p. 29"/>
    <m/>
    <x v="0"/>
    <x v="1"/>
    <n v="6.021384603925508E-2"/>
    <n v="16.607475950765082"/>
    <n v="0.4650093266214223"/>
    <n v="0.19366315910577617"/>
    <n v="5.4225684549617324E-3"/>
    <n v="0.10302046103501371"/>
    <n v="2.8845729089803838E-3"/>
    <n v="0.10302046103501371"/>
    <n v="2.8845729089803838E-3"/>
    <n v="0.30762828956325794"/>
    <n v="8.6135921077712223E-3"/>
    <n v="1.1793516542393678"/>
    <n v="3.3021846318702301E-2"/>
    <n v="0.31518266795145705"/>
    <n v="8.8251147026407982E-3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x v="1"/>
    <n v="0"/>
    <n v="1"/>
    <n v="1"/>
    <s v="Density"/>
    <s v="Retail establishment density"/>
    <x v="1"/>
    <s v="3SLS"/>
    <m/>
    <s v=""/>
    <m/>
    <m/>
    <s v=""/>
    <s v=""/>
    <m/>
  </r>
  <r>
    <n v="97"/>
    <s v="Concas and DeSalvo 2014"/>
    <n v="97.3"/>
    <x v="498"/>
    <s v="Model III Table 7 p. 32"/>
    <m/>
    <x v="0"/>
    <x v="1"/>
    <n v="6.021384603925508E-2"/>
    <n v="16.607475950765082"/>
    <n v="1.2787756482089112"/>
    <n v="0.19366315910577617"/>
    <n v="1.4912063251144764E-2"/>
    <n v="0.10302046103501371"/>
    <n v="7.9325754996960561E-3"/>
    <n v="0.10302046103501371"/>
    <n v="7.9325754996960561E-3"/>
    <n v="0.30762828956325794"/>
    <n v="2.368737829637086E-2"/>
    <n v="1.1793516542393678"/>
    <n v="9.081007737643132E-2"/>
    <n v="0.31518266795145705"/>
    <n v="2.4269065432262194E-2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x v="1"/>
    <n v="0"/>
    <n v="1"/>
    <n v="1"/>
    <s v="Density"/>
    <s v="Retail establishment density"/>
    <x v="1"/>
    <s v="3SLS"/>
    <m/>
    <s v=""/>
    <m/>
    <m/>
    <s v=""/>
    <s v=""/>
    <m/>
  </r>
  <r>
    <n v="98"/>
    <s v="Jun et al. 2013"/>
    <n v="98.1"/>
    <x v="499"/>
    <s v="Table 7 p. 237"/>
    <m/>
    <x v="0"/>
    <x v="1"/>
    <n v="5.2309048959330931E-2"/>
    <n v="19.117151236633585"/>
    <n v="0.60550087709748968"/>
    <n v="0.21633941167044116"/>
    <n v="6.852156050645662E-3"/>
    <n v="3.6195545542052052E-2"/>
    <n v="1.1464278490791499E-3"/>
    <n v="0.90260649211739996"/>
    <n v="2.8588413403545086E-2"/>
    <n v="0.17503748664267035"/>
    <n v="5.5439929503712194E-3"/>
    <n v="0.80495587912806077"/>
    <n v="2.5495508447034191E-2"/>
    <n v="0.1665931671063309"/>
    <n v="5.2765345397296258E-3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s v="2010 - 2017"/>
    <s v="not stated"/>
    <x v="1"/>
    <n v="0"/>
    <n v="1"/>
    <n v="1"/>
    <s v="Density"/>
    <s v="Population density"/>
    <x v="8"/>
    <s v="Binary logistic"/>
    <s v="automobile"/>
    <n v="1.7000000000000001E-2"/>
    <n v="1.0171453223252407"/>
    <m/>
    <s v="Derived (2 - Reversed the reference case from PT; 4a)"/>
    <s v=""/>
    <m/>
  </r>
  <r>
    <n v="98"/>
    <s v="Jun et al. 2013"/>
    <n v="98.2"/>
    <x v="500"/>
    <s v="Table 7 p. 237"/>
    <m/>
    <x v="0"/>
    <x v="1"/>
    <n v="7.6972072183778939E-2"/>
    <n v="12.99172507156095"/>
    <n v="3.4898518652649826"/>
    <n v="0.14958953894321161"/>
    <n v="4.0182910939815041E-2"/>
    <n v="2.9396834648086612E-2"/>
    <n v="7.8966109322990106E-3"/>
    <n v="0.82558172403731467"/>
    <n v="0.22176869535726196"/>
    <n v="0.10152863744650166"/>
    <n v="2.7272737286143527E-2"/>
    <n v="0.64912225794095391"/>
    <n v="0.17436795423104468"/>
    <n v="9.6662411044144941E-2"/>
    <n v="2.5965566052644981E-2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s v="2010 - 2017"/>
    <s v="not stated"/>
    <x v="1"/>
    <n v="0"/>
    <n v="1"/>
    <n v="1"/>
    <s v="Density"/>
    <s v="Population density"/>
    <x v="6"/>
    <s v="Binary logistic"/>
    <s v="automobile"/>
    <n v="0.108"/>
    <n v="1.1140477453864677"/>
    <m/>
    <s v="Derived (2 - Reversed the reference case from PT; 4a)"/>
    <s v="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">
  <r>
    <n v="21"/>
    <s v="Lane et al. 2006"/>
    <n v="21.1"/>
    <s v="21.1.2"/>
    <s v="Table 5 p. 207"/>
    <x v="0"/>
    <x v="0"/>
    <x v="0"/>
    <n v="4.9829870753134364E-9"/>
    <n v="2.4830160192740755E-17"/>
    <n v="4.0273602435007888E+16"/>
    <n v="23.999999995746741"/>
    <n v="7.1300565450609071E-7"/>
    <n v="1196471094.524158"/>
    <e v="#N/A"/>
    <e v="#N/A"/>
    <e v="#N/A"/>
    <e v="#N/A"/>
    <n v="90286724384.523895"/>
    <n v="2682.2893760169563"/>
    <n v="58572009395.830963"/>
    <n v="1740.0905792671836"/>
    <n v="9.9999999999351399"/>
    <n v="2.9708568942826018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0"/>
    <n v="348"/>
    <x v="0"/>
    <n v="0"/>
    <n v="0"/>
    <x v="0"/>
    <s v="PT-Access"/>
    <s v="Employment (Common catchment area)"/>
    <x v="0"/>
    <s v="OLS"/>
    <m/>
    <n v="6.8300000000000007E-5"/>
    <m/>
    <m/>
    <s v=""/>
    <n v="5.9619999999999997"/>
    <m/>
  </r>
  <r>
    <n v="129"/>
    <s v="Zhao et al. 2014"/>
    <n v="129.1"/>
    <s v="129.1.6"/>
    <s v="Table 2 p. 143"/>
    <x v="0"/>
    <x v="0"/>
    <x v="0"/>
    <n v="2.4813226212152498E-6"/>
    <n v="6.1569619505545175E-12"/>
    <n v="162417765130.07953"/>
    <n v="22.997580401759844"/>
    <n v="1.323894462431194E-4"/>
    <n v="934985.22931442072"/>
    <n v="48992698.03354539"/>
    <n v="282.03472057960937"/>
    <n v="48992698.03354539"/>
    <n v="282.03472057960937"/>
    <n v="12.998634030605366"/>
    <n v="7.4828826822891521E-5"/>
    <n v="152150.86820396886"/>
    <n v="0.87588210737995131"/>
    <n v="14.999997254113996"/>
    <n v="8.6350011411135273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PT-Access"/>
    <s v="Number of shopping centres"/>
    <x v="1"/>
    <s v="OLS"/>
    <m/>
    <n v="1.41E-2"/>
    <m/>
    <m/>
    <m/>
    <n v="2.3199999999999998"/>
    <m/>
  </r>
  <r>
    <n v="128"/>
    <s v="Zhao et al. 2013"/>
    <n v="128.1"/>
    <s v="128.1.4"/>
    <s v="Table  2  p. 120"/>
    <x v="0"/>
    <x v="0"/>
    <x v="0"/>
    <n v="1.5181376427462782E-4"/>
    <n v="2.304741902323226E-8"/>
    <n v="43388806.312410943"/>
    <n v="68.98845429030581"/>
    <n v="2.5450354557637597E-2"/>
    <n v="16006.453773217709"/>
    <n v="1851.2832340915993"/>
    <n v="0.682952171909465"/>
    <n v="1851.2832340915993"/>
    <n v="0.682952171909465"/>
    <n v="54.321293517859651"/>
    <n v="2.0039529719588108E-2"/>
    <n v="7452.7808612502713"/>
    <n v="2.7493863619705445"/>
    <n v="50.583489546259706"/>
    <n v="1.866062599833845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Business/office building floor area (common catchment area)"/>
    <x v="2"/>
    <s v="OLS"/>
    <m/>
    <n v="5.4999999999999997E-3"/>
    <m/>
    <m/>
    <m/>
    <n v="2.4300000000000002"/>
    <m/>
  </r>
  <r>
    <n v="128"/>
    <s v="Zhao et al. 2013"/>
    <n v="128.1"/>
    <s v="128.1.3"/>
    <s v="Table  2  p. 120"/>
    <x v="0"/>
    <x v="0"/>
    <x v="0"/>
    <n v="1.6617760984839614E-4"/>
    <n v="2.7614998014925765E-8"/>
    <n v="36212206.115658782"/>
    <n v="97.394500993543971"/>
    <n v="-1.6346633241359224E-2"/>
    <n v="-6077.8344382340256"/>
    <n v="9466.5625977820091"/>
    <n v="-1.5888620534394344"/>
    <n v="9466.5625977820091"/>
    <n v="-1.5888620534394344"/>
    <n v="63.051581741933305"/>
    <n v="-1.0582538762545602E-2"/>
    <n v="18545.550590985607"/>
    <n v="-3.1126738232378237"/>
    <n v="56.267067251877364"/>
    <n v="-9.4438300165869023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Residential floor area (common catchment area)"/>
    <x v="3"/>
    <s v="OLS"/>
    <m/>
    <n v="-3.3E-3"/>
    <m/>
    <m/>
    <m/>
    <n v="-1.01"/>
    <m/>
  </r>
  <r>
    <n v="104"/>
    <s v="Peterson 2011"/>
    <n v="104.2"/>
    <s v="104.2.1"/>
    <s v="Table 5.8 p. 27"/>
    <x v="0"/>
    <x v="0"/>
    <x v="0"/>
    <n v="2.4229339090800045E-4"/>
    <n v="5.8706087277697112E-8"/>
    <n v="17034008.675620042"/>
    <n v="2.4119343334647126E-3"/>
    <n v="-4.8721073535987187E-6"/>
    <n v="-34408.697524752475"/>
    <n v="5138.2436070159247"/>
    <n v="-10.379252086172166"/>
    <n v="5138.2436070159247"/>
    <n v="-10.379252086172166"/>
    <n v="1.3632674028682056E-3"/>
    <n v="-2.7538001537937747E-6"/>
    <n v="15.957239695508783"/>
    <n v="-3.2233624184927735E-2"/>
    <n v="1.573165861235795E-3"/>
    <n v="-3.1777950396963053E-6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1"/>
    <n v="15"/>
    <x v="1"/>
    <n v="0"/>
    <n v="1"/>
    <x v="1"/>
    <s v="PT-Access"/>
    <s v="Walkability index"/>
    <x v="1"/>
    <s v="OLS"/>
    <m/>
    <n v="1.4999999999999999E-2"/>
    <m/>
    <n v="1.0151130646157189"/>
    <s v="Derived (4b)"/>
    <n v="8.3369999999999997"/>
    <m/>
  </r>
  <r>
    <n v="80"/>
    <s v="Saghapour et al. 2016"/>
    <n v="80.099999999999994"/>
    <s v="80.1.1"/>
    <s v="Table 5 p. 7"/>
    <x v="0"/>
    <x v="0"/>
    <x v="0"/>
    <n v="4.8777320926206448E-4"/>
    <n v="2.3792270367381374E-7"/>
    <n v="4203045.7142542219"/>
    <n v="40.75277518245295"/>
    <n v="0.91856755261248957"/>
    <n v="94736.650399290171"/>
    <n v="23867.384598451048"/>
    <n v="537.97084884908668"/>
    <n v="23867.384598451048"/>
    <n v="537.97084884908668"/>
    <n v="30.089214416021601"/>
    <n v="0.67821089293712689"/>
    <n v="21.364297491679711"/>
    <n v="0.48155126546246069"/>
    <n v="23.327597149523388"/>
    <n v="0.52580403975025725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x v="1"/>
    <n v="22201"/>
    <x v="0"/>
    <n v="0"/>
    <n v="1"/>
    <x v="1"/>
    <s v="Diversity"/>
    <s v="Land use mix:Entropy: maximises eveness --&gt; 1"/>
    <x v="4"/>
    <s v="Multinomial logistic"/>
    <s v="automobile"/>
    <n v="7.0000000000000007E-2"/>
    <n v="1.08"/>
    <m/>
    <s v="Source"/>
    <n v="46.21"/>
    <m/>
  </r>
  <r>
    <n v="47"/>
    <s v="Lee and Lee 2013"/>
    <n v="47.1"/>
    <s v="47.2.2"/>
    <s v="A-3 p. 327, Random effects, Model 4"/>
    <x v="0"/>
    <x v="0"/>
    <x v="0"/>
    <n v="5.3646529837006018E-4"/>
    <n v="2.877950163552777E-7"/>
    <n v="3474695.332338619"/>
    <n v="2.0706538009835161E-9"/>
    <n v="1.1463139442244746E-9"/>
    <n v="1923591.3359826594"/>
    <e v="#N/A"/>
    <e v="#N/A"/>
    <e v="#N/A"/>
    <e v="#N/A"/>
    <n v="7.7896895440957117"/>
    <n v="4.3123721316113857"/>
    <n v="5.0534314128422144"/>
    <n v="2.7975796301494498"/>
    <n v="8.627724172237689E-10"/>
    <n v="4.7763081017507849E-10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1"/>
    <n v="6369"/>
    <x v="1"/>
    <n v="0"/>
    <n v="1"/>
    <x v="1"/>
    <s v="PT-Access"/>
    <s v="Compactness index"/>
    <x v="0"/>
    <s v="2SLS"/>
    <m/>
    <n v="0.55359999999999998"/>
    <m/>
    <m/>
    <s v=""/>
    <n v="1031.94"/>
    <m/>
  </r>
  <r>
    <n v="47"/>
    <s v="Lee and Lee 2013"/>
    <n v="47.8"/>
    <s v="47.4.2"/>
    <s v="A-4 p. 328 random effect model 8"/>
    <x v="0"/>
    <x v="0"/>
    <x v="0"/>
    <n v="5.4425956077995313E-4"/>
    <n v="2.9621846950038751E-7"/>
    <n v="3375886.7287601451"/>
    <n v="2.0117713980673628E-9"/>
    <n v="1.1028530804205283E-9"/>
    <n v="1850661.1047063116"/>
    <e v="#N/A"/>
    <e v="#N/A"/>
    <e v="#N/A"/>
    <e v="#N/A"/>
    <n v="7.5681770739235708"/>
    <n v="4.1488746719249017"/>
    <n v="4.9097288854478291"/>
    <n v="2.6915133750025002"/>
    <n v="8.3823808267118273E-10"/>
    <n v="4.5952211692034238E-10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1"/>
    <n v="6369"/>
    <x v="1"/>
    <n v="0"/>
    <n v="1"/>
    <x v="1"/>
    <s v="PT-Access"/>
    <s v="Compactness index"/>
    <x v="0"/>
    <s v="2SLS"/>
    <m/>
    <n v="0.54820000000000002"/>
    <m/>
    <m/>
    <s v=""/>
    <n v="1007.24"/>
    <m/>
  </r>
  <r>
    <n v="129"/>
    <s v="Zhao et al. 2014"/>
    <n v="129.1"/>
    <s v="129.1.4"/>
    <s v="Table 2 p. 143"/>
    <x v="0"/>
    <x v="0"/>
    <x v="0"/>
    <n v="-5.9291718277595397E-4"/>
    <n v="3.5155078563097399E-7"/>
    <n v="2844539.22697163"/>
    <n v="4.5228339084493667"/>
    <n v="-6.5968982103369348E-3"/>
    <n v="-4148.9774144892035"/>
    <n v="121.36880977299796"/>
    <n v="-0.1770256658079925"/>
    <n v="121.36880977299796"/>
    <n v="-0.1770256658079925"/>
    <n v="3.5612652986766506"/>
    <n v="-5.1943770545024503E-3"/>
    <n v="488.59900309785269"/>
    <n v="-0.71265891128283931"/>
    <n v="3.3162175335136546"/>
    <n v="-4.8369561993101221E-3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Business/office building floor area (common catchment area)"/>
    <x v="2"/>
    <s v="OLS"/>
    <m/>
    <n v="-4.3200000000000002E-2"/>
    <m/>
    <m/>
    <m/>
    <n v="2.46"/>
    <m/>
  </r>
  <r>
    <n v="129"/>
    <s v="Zhao et al. 2014"/>
    <n v="129.1"/>
    <s v="129.1.8"/>
    <s v="Table 2 p. 143"/>
    <x v="0"/>
    <x v="0"/>
    <x v="0"/>
    <n v="8.2204627648393579E-4"/>
    <n v="6.7576008068110341E-7"/>
    <n v="1479815.142368417"/>
    <n v="10.54059456927804"/>
    <n v="3.5006020331111304E-2"/>
    <n v="4914.5651717807505"/>
    <n v="5384.1434721101487"/>
    <n v="17.881100976945888"/>
    <n v="5384.1434721101487"/>
    <n v="17.881100976945888"/>
    <n v="3.9993044763826529"/>
    <n v="1.3281957947477021E-2"/>
    <n v="18.289101464784309"/>
    <n v="6.0739330547825862E-2"/>
    <n v="4.9978749421882851"/>
    <n v="1.6598277325695313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PT-design"/>
    <s v="Bicycle Park n Ride Space"/>
    <x v="5"/>
    <s v="OLS"/>
    <m/>
    <n v="0.14879999999999999"/>
    <m/>
    <m/>
    <m/>
    <n v="4.04"/>
    <m/>
  </r>
  <r>
    <n v="31"/>
    <s v="Frank et al. 2008"/>
    <n v="31.1"/>
    <s v="31.1.6"/>
    <s v="Table 4 p. 48 (significance from table 3 p. 46)"/>
    <x v="1"/>
    <x v="0"/>
    <x v="0"/>
    <n v="1.2987012987012987E-3"/>
    <n v="1.6866250632484399E-6"/>
    <n v="592900"/>
    <n v="16.62378388716964"/>
    <n v="-0.16623783887169641"/>
    <n v="-5929"/>
    <n v="6.1523706645090579"/>
    <n v="-6.1523706645090583E-2"/>
    <n v="6.1523706645090579"/>
    <n v="-6.1523706645090583E-2"/>
    <n v="58.666023559474134"/>
    <n v="-0.58666023559474134"/>
    <n v="2596.3231828198041"/>
    <n v="-25.96323182819804"/>
    <n v="64.558617405459685"/>
    <n v="-0.64558617405459684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0"/>
    <n v="8707"/>
    <x v="1"/>
    <n v="0"/>
    <n v="0"/>
    <x v="0"/>
    <s v="Density"/>
    <s v="Retail floor area continuous (fraction)"/>
    <x v="6"/>
    <s v="Multinomial logistic (nested)"/>
    <s v="not choosing transit"/>
    <n v="0.309"/>
    <n v="1.362062370503422"/>
    <m/>
    <s v="Derived (4a)"/>
    <n v="7.7"/>
    <m/>
  </r>
  <r>
    <n v="17"/>
    <s v="Ryan and Frank 2009"/>
    <n v="17.100000000000001"/>
    <s v="17.1.1"/>
    <s v="Table 5 p. 51"/>
    <x v="0"/>
    <x v="0"/>
    <x v="0"/>
    <n v="1.4364089775561098E-3"/>
    <n v="2.0632707508037887E-6"/>
    <n v="484667.36593364191"/>
    <n v="3.4522434992049655"/>
    <n v="-1.9884922555420601E-2"/>
    <n v="-2791.6840277777769"/>
    <n v="1763.4085229456107"/>
    <n v="-10.157233092166717"/>
    <n v="1763.4085229456107"/>
    <n v="-10.157233092166717"/>
    <n v="1.3098476361261839"/>
    <n v="-7.544722384086819E-3"/>
    <n v="5.9900256312036682"/>
    <n v="-3.4502547635733127E-2"/>
    <n v="1.6368982950257498"/>
    <n v="-9.428534179348318E-3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x v="0"/>
    <n v="3582"/>
    <x v="1"/>
    <n v="0"/>
    <n v="1"/>
    <x v="1"/>
    <s v="PT-design"/>
    <s v="Walkability index"/>
    <x v="5"/>
    <s v="OLS"/>
    <m/>
    <n v="7.1999999999999995E-2"/>
    <m/>
    <m/>
    <s v=""/>
    <n v="4.01"/>
    <m/>
  </r>
  <r>
    <n v="129"/>
    <s v="Zhao et al. 2014"/>
    <n v="129.1"/>
    <s v="129.1.3"/>
    <s v="Table 2 p. 143"/>
    <x v="0"/>
    <x v="0"/>
    <x v="0"/>
    <n v="1.7189784164569101E-3"/>
    <n v="2.9548867962447064E-6"/>
    <n v="338422.4401661937"/>
    <n v="0.91020371914737463"/>
    <n v="1.6428515751828016E-3"/>
    <n v="610.8279138048855"/>
    <n v="88.470092214074626"/>
    <n v="0.15968208796884417"/>
    <n v="88.470092214074626"/>
    <n v="0.15968208796884417"/>
    <n v="0.58925076481922334"/>
    <n v="1.0635548139352204E-3"/>
    <n v="173.31809239075866"/>
    <n v="0.31282656300125872"/>
    <n v="0.52584584710351456"/>
    <n v="9.4911354463216415E-4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Residential floor area (common catchment area)"/>
    <x v="3"/>
    <s v="OLS"/>
    <m/>
    <n v="7.0499999999999993E-2"/>
    <m/>
    <m/>
    <m/>
    <n v="-1.05"/>
    <m/>
  </r>
  <r>
    <n v="183"/>
    <s v="An et al. 2019"/>
    <n v="183.1"/>
    <s v="183.1.1"/>
    <s v="Table 4 p. 183 (weekday ridership)"/>
    <x v="0"/>
    <x v="0"/>
    <x v="0"/>
    <n v="2.0085063408785821E-3"/>
    <n v="4.0340977213494711E-6"/>
    <n v="247886.90534385067"/>
    <n v="1.4772171763871471E-10"/>
    <n v="2.9284290647751709E-12"/>
    <n v="4914.0994972824228"/>
    <e v="#N/A"/>
    <e v="#N/A"/>
    <e v="#N/A"/>
    <e v="#N/A"/>
    <n v="0.55572125035078013"/>
    <n v="1.101659449574339E-2"/>
    <n v="0.3605149097931854"/>
    <n v="7.1468322803097135E-3"/>
    <n v="6.1550715693306538E-11"/>
    <n v="1.2201787771979795E-12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x v="2"/>
    <n v="286"/>
    <x v="0"/>
    <n v="0"/>
    <n v="0"/>
    <x v="0"/>
    <s v="PT-Access"/>
    <s v="Betweenness centrality"/>
    <x v="0"/>
    <s v="OLS"/>
    <m/>
    <n v="13236.06"/>
    <m/>
    <m/>
    <m/>
    <n v="9.8699999999999992"/>
    <s v="source"/>
  </r>
  <r>
    <n v="31"/>
    <s v="Frank et al. 2008"/>
    <n v="31.2"/>
    <s v="31.2.6"/>
    <s v="Table 4 p. 48 (significance from table 3 p. 46)"/>
    <x v="1"/>
    <x v="0"/>
    <x v="0"/>
    <n v="2.3809523809523807E-3"/>
    <n v="5.6689342403628111E-6"/>
    <n v="176400.00000000003"/>
    <n v="4.9459191730422081"/>
    <n v="-4.9459191730422083E-2"/>
    <n v="-1764.0000000000002"/>
    <n v="1.8304573877878192"/>
    <n v="-1.8304573877878191E-2"/>
    <n v="1.8304573877878192"/>
    <n v="-1.8304573877878191E-2"/>
    <n v="17.454354116868341"/>
    <n v="-0.17454354116868342"/>
    <n v="772.4597899298592"/>
    <n v="-7.7245978992985922"/>
    <n v="19.20752253385578"/>
    <n v="-0.19207522533855781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0"/>
    <n v="10475"/>
    <x v="1"/>
    <n v="0"/>
    <n v="0"/>
    <x v="0"/>
    <s v="Density"/>
    <s v="Retail floor area continuous (fraction)"/>
    <x v="6"/>
    <s v="Multinomial logistic (nested)"/>
    <s v="not choosing transit"/>
    <n v="0.28349999999999997"/>
    <n v="1.3277688803138623"/>
    <m/>
    <s v="Derived (4a)"/>
    <n v="4.2"/>
    <m/>
  </r>
  <r>
    <n v="131"/>
    <s v="Zhang 2004"/>
    <n v="131.30000000000001"/>
    <s v="131.3.2"/>
    <s v="Table 4 (Hong Kong - work trip, expanded)"/>
    <x v="1"/>
    <x v="0"/>
    <x v="0"/>
    <n v="2.5114155251141552E-3"/>
    <n v="6.307207939784408E-6"/>
    <n v="158548.76033057852"/>
    <n v="0.25209345069541705"/>
    <n v="2.7730279576495876E-3"/>
    <n v="1744.0363636363636"/>
    <n v="6.7648475893205005"/>
    <n v="7.4413323482525495E-2"/>
    <n v="6.7648475893205005"/>
    <n v="7.4413323482525495E-2"/>
    <n v="0.19849759601122274"/>
    <n v="2.1834735561234503E-3"/>
    <n v="27.233502531935255"/>
    <n v="0.29956852785128779"/>
    <n v="0.18483913807189081"/>
    <n v="2.033230518790799E-3"/>
    <s v="4a, 7a, 8a"/>
    <n v="1.0999999999999999E-2"/>
    <s v="Source"/>
    <n v="2.5114155251141552E-3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x v="0"/>
    <n v="20246"/>
    <x v="1"/>
    <n v="0"/>
    <n v="1"/>
    <x v="1"/>
    <s v="Density"/>
    <s v="Job density (origin)"/>
    <x v="2"/>
    <s v="logistic (nested)"/>
    <s v="drive alone or active modes"/>
    <n v="5.1000000000000004E-3"/>
    <n v="1.005113027136717"/>
    <m/>
    <s v="Derived (4a)"/>
    <n v="4.38"/>
    <m/>
  </r>
  <r>
    <n v="150"/>
    <s v="He et al. 2018"/>
    <n v="150.1"/>
    <s v="150.1.8"/>
    <s v="Table 3 p. 1602"/>
    <x v="0"/>
    <x v="0"/>
    <x v="0"/>
    <n v="3.4794708177195047E-3"/>
    <n v="1.2106717171361638E-5"/>
    <n v="82598.774370106999"/>
    <n v="0.22215344701068207"/>
    <n v="1.3844007967496711E-3"/>
    <n v="514.73344477533146"/>
    <n v="21.592897863700486"/>
    <n v="0.13456115765425791"/>
    <n v="21.592897863700486"/>
    <n v="0.13456115765425791"/>
    <n v="0.14381845053423259"/>
    <n v="8.962380741151456E-4"/>
    <n v="42.301751623241501"/>
    <n v="0.26361318916787407"/>
    <n v="0.12834321050646391"/>
    <n v="7.9980052199692337E-4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x v="2"/>
    <n v="108"/>
    <x v="0"/>
    <n v="0"/>
    <n v="0"/>
    <x v="0"/>
    <s v="Density"/>
    <s v="Count_Residential units"/>
    <x v="3"/>
    <s v="OLS"/>
    <m/>
    <n v="32.14"/>
    <m/>
    <m/>
    <m/>
    <n v="1.7909999999999999"/>
    <s v="source"/>
  </r>
  <r>
    <n v="179"/>
    <s v="Liu et al. 2018a"/>
    <n v="179.1"/>
    <s v="179.1.3"/>
    <s v="Table 2 p. 8"/>
    <x v="0"/>
    <x v="0"/>
    <x v="0"/>
    <n v="3.5000000000000001E-3"/>
    <n v="1.2250000000000001E-5"/>
    <n v="81632.653061224482"/>
    <n v="2.2888237183776234"/>
    <n v="0.51040768919821"/>
    <n v="18204.081632653058"/>
    <n v="0.84708102540044361"/>
    <n v="0.18889906866429892"/>
    <n v="0.84708102540044361"/>
    <n v="0.18889906866429892"/>
    <n v="8.0773539344108176"/>
    <n v="1.8012499273736124"/>
    <n v="357.47132672953813"/>
    <n v="79.716105860687009"/>
    <n v="8.888667931813492"/>
    <n v="1.9821729487944089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x v="2"/>
    <n v="113"/>
    <x v="0"/>
    <n v="0"/>
    <n v="0"/>
    <x v="0"/>
    <s v="Density"/>
    <s v="commercial-oriented land use percentage"/>
    <x v="6"/>
    <s v="Poisson Regression"/>
    <m/>
    <n v="0.44600000000000001"/>
    <m/>
    <m/>
    <m/>
    <n v="63.714285714285715"/>
    <s v="derived (8b)"/>
  </r>
  <r>
    <n v="179"/>
    <s v="Liu et al. 2018a"/>
    <n v="179.2"/>
    <s v="179.2.3"/>
    <s v="Table 2 p. 8"/>
    <x v="0"/>
    <x v="0"/>
    <x v="0"/>
    <n v="3.5000000000000001E-3"/>
    <n v="1.2250000000000001E-5"/>
    <n v="81632.653061224482"/>
    <n v="2.2888237183776234"/>
    <n v="0.50811886547983243"/>
    <n v="18122.448979591834"/>
    <n v="0.84708102540044361"/>
    <n v="0.18805198763889849"/>
    <n v="0.84708102540044361"/>
    <n v="0.18805198763889849"/>
    <n v="8.0773539344108176"/>
    <n v="1.7931725734392014"/>
    <n v="357.47132672953813"/>
    <n v="79.358634533957471"/>
    <n v="8.888667931813492"/>
    <n v="1.9732842808625952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x v="2"/>
    <n v="113"/>
    <x v="0"/>
    <n v="0"/>
    <n v="0"/>
    <x v="0"/>
    <s v="Density"/>
    <s v="commercial-oriented land use percentage"/>
    <x v="6"/>
    <s v="Poisson Regression"/>
    <m/>
    <n v="0.44400000000000001"/>
    <m/>
    <m/>
    <m/>
    <n v="63.428571428571431"/>
    <s v="derived (8b)"/>
  </r>
  <r>
    <n v="55"/>
    <s v="Marshall and Garrick 2010"/>
    <n v="55.1"/>
    <s v="55.1.13"/>
    <s v="Table 2 p. 110"/>
    <x v="0"/>
    <x v="0"/>
    <x v="0"/>
    <n v="3.9310596E-3"/>
    <n v="1.545322957875216E-5"/>
    <n v="64711.392198235204"/>
    <n v="2.0619992969476724"/>
    <n v="0.14185223730053947"/>
    <n v="4451.7259417791583"/>
    <e v="#N/A"/>
    <e v="#N/A"/>
    <e v="#N/A"/>
    <e v="#N/A"/>
    <n v="2.0619992969476724"/>
    <n v="0.14185223730053947"/>
    <n v="2.0619992969476724"/>
    <n v="0.14185223730053947"/>
    <n v="2.0619992969476724"/>
    <n v="0.14185223730053947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Average outside shoulder width"/>
    <x v="7"/>
    <s v="Multinomial logistic"/>
    <s v="automobile"/>
    <n v="4.2700000000000002E-2"/>
    <n v="1.0436247604546653"/>
    <m/>
    <s v="Derived (4a)"/>
    <n v="17.5"/>
    <m/>
  </r>
  <r>
    <n v="51"/>
    <s v="Cervero et al. 2010"/>
    <n v="51.1"/>
    <s v="51.1.1"/>
    <s v="Table 3 p. 7"/>
    <x v="0"/>
    <x v="0"/>
    <x v="0"/>
    <n v="3.9507320474087846E-3"/>
    <n v="1.5608283710422807E-5"/>
    <n v="64068.543252595155"/>
    <n v="0.17231548333564642"/>
    <n v="5.4379676490255893E-2"/>
    <n v="20218.883340225995"/>
    <n v="16.748741386046937"/>
    <n v="5.285602434333188"/>
    <n v="16.748741386046937"/>
    <n v="5.285602434333188"/>
    <n v="0.11155418090450972"/>
    <n v="3.5204499046127248E-2"/>
    <n v="32.811765358530884"/>
    <n v="10.354804749585627"/>
    <n v="9.9550660360478369E-2"/>
    <n v="3.1416403215776913E-2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x v="1"/>
    <n v="69"/>
    <x v="1"/>
    <n v="0"/>
    <n v="0"/>
    <x v="0"/>
    <s v="Density"/>
    <s v="Population density"/>
    <x v="3"/>
    <s v="OLS"/>
    <m/>
    <n v="1.7000000000000001E-2"/>
    <m/>
    <m/>
    <s v=""/>
    <n v="4.3029999999999999"/>
    <m/>
  </r>
  <r>
    <n v="154"/>
    <s v="Lu et al. 2018"/>
    <n v="154.1"/>
    <s v="154.1.3"/>
    <s v="Tables 3 (diagnostics) and 4 (elasticities) pp 8 - 9"/>
    <x v="0"/>
    <x v="0"/>
    <x v="0"/>
    <n v="4.1333333333333335E-3"/>
    <n v="1.7084444444444444E-5"/>
    <n v="58532.778355879294"/>
    <n v="0.56753443081804589"/>
    <n v="-5.6753443081804592E-3"/>
    <n v="-585.32778355879293"/>
    <n v="332.38380631878209"/>
    <n v="-3.323838063187821"/>
    <n v="332.38380631878209"/>
    <n v="-3.323838063187821"/>
    <n v="0.41903073105832833"/>
    <n v="-4.1903073105832838E-3"/>
    <n v="0.29752512221519917"/>
    <n v="-2.9752512221519916E-3"/>
    <n v="0.32486657684868231"/>
    <n v="-3.2486657684868232E-3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2"/>
    <n v="4768"/>
    <x v="0"/>
    <n v="0"/>
    <n v="1"/>
    <x v="1"/>
    <s v="Diversity"/>
    <s v="Entropy score of number of residents and jobs in different industries in a TPU"/>
    <x v="4"/>
    <s v="generalized linear mixed models"/>
    <m/>
    <n v="-1.5"/>
    <m/>
    <m/>
    <m/>
    <n v="-2.4193548387096775"/>
    <s v="derived (8b)"/>
  </r>
  <r>
    <n v="129"/>
    <s v="Zhao et al. 2014"/>
    <n v="129.1"/>
    <s v="129.1.2"/>
    <s v="Table 2 p. 143"/>
    <x v="0"/>
    <x v="0"/>
    <x v="0"/>
    <n v="4.5169113181222163E-3"/>
    <n v="2.0402487855780576E-5"/>
    <n v="49013.630448831413"/>
    <n v="7.7931957368781959E-2"/>
    <n v="1.1721990951406227E-3"/>
    <n v="737.22943964823241"/>
    <n v="2.0912792953681318"/>
    <n v="3.1455589984947886E-2"/>
    <n v="2.0912792953681318"/>
    <n v="3.1455589984947886E-2"/>
    <n v="6.1363379919149717E-2"/>
    <n v="9.229859077658862E-4"/>
    <n v="8.4189420727381776"/>
    <n v="0.12663195706743807"/>
    <n v="5.7141015716846912E-2"/>
    <n v="8.5947599906601618E-4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Employment density at work (common catchment area)"/>
    <x v="2"/>
    <s v="OLS"/>
    <m/>
    <n v="1.4200000000000001E-2"/>
    <m/>
    <m/>
    <m/>
    <n v="3.33"/>
    <m/>
  </r>
  <r>
    <n v="131"/>
    <s v="Zhang 2004"/>
    <n v="131.4"/>
    <s v="131.4.2"/>
    <s v="Table 4 (Hong Kong - non-work trip, expanded)"/>
    <x v="1"/>
    <x v="0"/>
    <x v="0"/>
    <n v="4.5801526717557254E-3"/>
    <n v="2.0977798496591109E-5"/>
    <n v="47669.444444444438"/>
    <n v="7.5794693806986432E-2"/>
    <n v="4.5476816284191859E-4"/>
    <n v="286.01666666666665"/>
    <n v="2.0339265072894612"/>
    <n v="1.2203559043736767E-2"/>
    <n v="2.0339265072894612"/>
    <n v="1.2203559043736767E-2"/>
    <n v="5.9680505263388153E-2"/>
    <n v="3.5808303158032894E-4"/>
    <n v="8.1880547868487241"/>
    <n v="4.9128328721092344E-2"/>
    <n v="5.5573938295735918E-2"/>
    <n v="3.334436297744155E-4"/>
    <s v="4a, 7a, 8a"/>
    <n v="6.0000000000000001E-3"/>
    <s v="Source"/>
    <n v="4.5801526717557254E-3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x v="0"/>
    <n v="15281"/>
    <x v="1"/>
    <n v="0"/>
    <n v="1"/>
    <x v="1"/>
    <s v="Density"/>
    <s v="Job density (origin)"/>
    <x v="2"/>
    <s v="logistic (nested)"/>
    <s v="drive alone or active modes"/>
    <n v="1.6999999999999999E-3"/>
    <n v="1.0017014458191815"/>
    <m/>
    <s v="Derived (4a)"/>
    <n v="1.31"/>
    <m/>
  </r>
  <r>
    <n v="184"/>
    <s v="Etminani-Ghasrodashti et al. 2018"/>
    <n v="184.1"/>
    <s v="184.1.3"/>
    <s v="Table 7 p. 502"/>
    <x v="0"/>
    <x v="0"/>
    <x v="0"/>
    <n v="4.7642712257316708E-3"/>
    <n v="2.2698280312334757E-5"/>
    <n v="44056.201009050783"/>
    <n v="0.42716938553055372"/>
    <n v="1.0033293503143711E-3"/>
    <n v="103.47857555575833"/>
    <n v="250.1772202628205"/>
    <n v="0.58761268099302322"/>
    <n v="250.1772202628205"/>
    <n v="0.58761268099302322"/>
    <n v="0.3153942566032476"/>
    <n v="7.4079352427747062E-4"/>
    <n v="0.22393993515666777"/>
    <n v="5.2598692055405029E-4"/>
    <n v="0.2445191841697395"/>
    <n v="5.7432316664668165E-4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x v="2"/>
    <n v="770"/>
    <x v="0"/>
    <n v="1"/>
    <n v="0"/>
    <x v="1"/>
    <s v="Diversity"/>
    <s v="land use diversity"/>
    <x v="4"/>
    <s v="Multinomial logistic; SEM"/>
    <s v="auto"/>
    <n v="1.0999999999999999E-2"/>
    <m/>
    <m/>
    <m/>
    <n v="0.49299999999999999"/>
    <s v="source"/>
  </r>
  <r>
    <n v="154"/>
    <s v="Lu et al. 2018"/>
    <n v="154.1"/>
    <s v="154.1.2"/>
    <s v="Tables 3 (diagnostics) and 4 (elasticities) pp 8 - 9"/>
    <x v="0"/>
    <x v="0"/>
    <x v="0"/>
    <n v="5.0000000000000001E-3"/>
    <n v="2.5000000000000001E-5"/>
    <n v="40000"/>
    <n v="0.1075819580640561"/>
    <n v="-1.075819580640561E-3"/>
    <n v="-400"/>
    <n v="10.456764293836828"/>
    <n v="-0.10456764293836829"/>
    <n v="10.456764293836828"/>
    <n v="-0.10456764293836829"/>
    <n v="6.9646772185656722E-2"/>
    <n v="-6.9646772185656724E-4"/>
    <n v="20.485413710230919"/>
    <n v="-0.20485413710230918"/>
    <n v="6.2152598018651521E-2"/>
    <n v="-6.2152598018651523E-4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2"/>
    <n v="4768"/>
    <x v="0"/>
    <n v="0"/>
    <n v="1"/>
    <x v="1"/>
    <s v="Density"/>
    <s v="residents per km^2 in a street block"/>
    <x v="3"/>
    <s v="generalized linear mixed models"/>
    <m/>
    <n v="-0.02"/>
    <m/>
    <m/>
    <m/>
    <n v="-2"/>
    <s v="derived (8b)"/>
  </r>
  <r>
    <n v="55"/>
    <s v="Marshall and Garrick 2010"/>
    <n v="55.1"/>
    <s v="55.1.15"/>
    <s v="Table 2 p. 110"/>
    <x v="0"/>
    <x v="0"/>
    <x v="0"/>
    <n v="5.1934054744559336E-3"/>
    <n v="2.6971460422108862E-5"/>
    <n v="37076.227402958379"/>
    <n v="1.1814172472780946"/>
    <n v="-6.6282044214530655E-2"/>
    <n v="-2080.1187300191923"/>
    <e v="#N/A"/>
    <e v="#N/A"/>
    <e v="#N/A"/>
    <e v="#N/A"/>
    <n v="1.1814172472780946"/>
    <n v="-6.6282044214530655E-2"/>
    <n v="1.1814172472780946"/>
    <n v="-6.6282044214530655E-2"/>
    <n v="1.1814172472780946"/>
    <n v="-6.6282044214530655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% painted median"/>
    <x v="7"/>
    <s v="Multinomial logistic"/>
    <s v="automobile"/>
    <n v="-0.14799999999999999"/>
    <n v="0.8624311149420455"/>
    <m/>
    <s v="Derived (4a)"/>
    <n v="-10.802899999999999"/>
    <m/>
  </r>
  <r>
    <n v="55"/>
    <s v="Marshall and Garrick 2010"/>
    <n v="55.1"/>
    <s v="55.1.16"/>
    <s v="Table 2 p. 110"/>
    <x v="0"/>
    <x v="0"/>
    <x v="0"/>
    <n v="5.771587875417131E-3"/>
    <n v="3.331122660366203E-5"/>
    <n v="30019.90926056341"/>
    <n v="29.145220695725925"/>
    <n v="0.48391861744650733"/>
    <n v="498.44168746925374"/>
    <n v="510.55433949159453"/>
    <n v="8.4770931288339462"/>
    <n v="510.55433949159453"/>
    <n v="8.4770931288339462"/>
    <n v="21.010094241515382"/>
    <n v="0.34884538579822594"/>
    <n v="14.404235382756632"/>
    <n v="0.23916366064161781"/>
    <n v="18.489886867743543"/>
    <n v="0.30700060854550093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% bike lanes"/>
    <x v="8"/>
    <s v="Multinomial logistic"/>
    <s v="automobile"/>
    <n v="5.8400000000000001E-2"/>
    <n v="1.0601389664970762"/>
    <m/>
    <s v="Derived (4a)"/>
    <n v="2.8767999999999998"/>
    <m/>
  </r>
  <r>
    <n v="131"/>
    <s v="Zhang 2004"/>
    <n v="131.4"/>
    <s v="131.4.1"/>
    <s v="Table 4 (Hong Kong - non-work trip, expanded)"/>
    <x v="1"/>
    <x v="0"/>
    <x v="0"/>
    <n v="6.392694063926941E-3"/>
    <n v="4.0866537394966747E-5"/>
    <n v="24469.897959183672"/>
    <n v="6.581298840191574E-2"/>
    <n v="9.2138183762682042E-4"/>
    <n v="342.57857142857142"/>
    <n v="6.3968988813355629"/>
    <n v="8.9556584338697884E-2"/>
    <n v="6.3968988813355629"/>
    <n v="8.9556584338697884E-2"/>
    <n v="4.2606235214238286E-2"/>
    <n v="5.9648729299933599E-4"/>
    <n v="12.531899578525319"/>
    <n v="0.17544659409935448"/>
    <n v="3.8021693285364103E-2"/>
    <n v="5.3230370599509748E-4"/>
    <s v="4a, 7a, 8a"/>
    <n v="1.4E-2"/>
    <s v="Source"/>
    <n v="6.392694063926941E-3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x v="0"/>
    <n v="15281"/>
    <x v="1"/>
    <n v="0"/>
    <n v="1"/>
    <x v="1"/>
    <s v="Density"/>
    <s v="population density (origin)"/>
    <x v="3"/>
    <s v="logistic (nested)"/>
    <s v="drive alone or active modes"/>
    <n v="2.8999999999999998E-3"/>
    <n v="1.002904209067782"/>
    <m/>
    <s v="Derived (4a)"/>
    <n v="2.19"/>
    <m/>
  </r>
  <r>
    <n v="55"/>
    <s v="Marshall and Garrick 2010"/>
    <n v="55.1"/>
    <s v="55.1.14"/>
    <s v="Table 2 p. 110"/>
    <x v="0"/>
    <x v="0"/>
    <x v="0"/>
    <n v="6.6813276727132383E-3"/>
    <n v="4.4640139470163696E-5"/>
    <n v="22401.363702467235"/>
    <n v="0.71380934076730118"/>
    <n v="3.7070945751035388E-2"/>
    <n v="1163.3915264693853"/>
    <e v="#N/A"/>
    <e v="#N/A"/>
    <e v="#N/A"/>
    <e v="#N/A"/>
    <n v="0.71380934076730118"/>
    <n v="3.7070945751035388E-2"/>
    <n v="0.71380934076730118"/>
    <n v="3.7070945751035388E-2"/>
    <n v="0.71380934076730118"/>
    <n v="3.7070945751035388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% raised median"/>
    <x v="7"/>
    <s v="Multinomial logistic"/>
    <s v="automobile"/>
    <n v="0.1096"/>
    <n v="1.1158316485210276"/>
    <m/>
    <s v="Derived (4a)"/>
    <n v="7.7729999999999997"/>
    <m/>
  </r>
  <r>
    <n v="65"/>
    <s v="Sung et al. 2014"/>
    <n v="65.400000000000006"/>
    <s v="65.4.3"/>
    <s v="Table 2 p. 138 (1000m buffer)"/>
    <x v="0"/>
    <x v="1"/>
    <x v="0"/>
    <n v="6.9800000000000001E-3"/>
    <n v="4.8720400000000002E-5"/>
    <n v="20525.283043653169"/>
    <n v="0.57548974454491109"/>
    <n v="-4.8203021003081752E-3"/>
    <n v="-171.91977077363893"/>
    <n v="0.21298557813883781"/>
    <n v="-1.7839672024909054E-3"/>
    <n v="0.21298557813883781"/>
    <n v="-1.7839672024909054E-3"/>
    <n v="2.0309272029074581"/>
    <n v="-1.7011046251552867E-2"/>
    <n v="89.880701973646396"/>
    <n v="-0.75284075973126219"/>
    <n v="2.2349197084735608"/>
    <n v="-1.8719687478174544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Commercial density"/>
    <x v="6"/>
    <s v="OLS"/>
    <m/>
    <n v="-4.1879999999999997"/>
    <m/>
    <m/>
    <s v=""/>
    <n v="-1.2"/>
    <m/>
  </r>
  <r>
    <n v="65"/>
    <s v="Sung et al. 2014"/>
    <n v="65.099999999999994"/>
    <s v="65.10.3"/>
    <s v="Table 3 p. 139 (1500m buffer)"/>
    <x v="0"/>
    <x v="1"/>
    <x v="0"/>
    <n v="7.0643478260869579E-3"/>
    <n v="4.9905010207939526E-5"/>
    <n v="20038.068238705764"/>
    <n v="0.56182917172643387"/>
    <n v="4.5643001911055492E-3"/>
    <n v="162.78926637124565"/>
    <n v="0.20792987553591505"/>
    <n v="1.6892223088537741E-3"/>
    <n v="0.20792987553591505"/>
    <n v="1.6892223088537741E-3"/>
    <n v="1.9827184742423052"/>
    <n v="1.6107604884744491E-2"/>
    <n v="87.747176770242831"/>
    <n v="0.7128580640814528"/>
    <n v="2.1818687484687116"/>
    <n v="1.7725501712559814E-2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Commercial density"/>
    <x v="6"/>
    <s v="OLS"/>
    <m/>
    <n v="2.0310000000000001"/>
    <m/>
    <m/>
    <s v=""/>
    <n v="1.1499999999999999"/>
    <m/>
  </r>
  <r>
    <n v="55"/>
    <s v="Marshall and Garrick 2010"/>
    <n v="55.1"/>
    <s v="55.1.10"/>
    <s v="Table 2 p. 110"/>
    <x v="0"/>
    <x v="0"/>
    <x v="0"/>
    <n v="7.8909351620947629E-3"/>
    <n v="6.2266857732383508E-5"/>
    <n v="16059.907893504056"/>
    <n v="15.59197117641194"/>
    <n v="0.44403415807076213"/>
    <n v="457.36024005574751"/>
    <n v="273.13392574558111"/>
    <n v="7.7784130939440708"/>
    <n v="273.13392574558111"/>
    <n v="7.7784130939440708"/>
    <n v="11.23988002175075"/>
    <n v="0.32009363061322621"/>
    <n v="7.7059091523410581"/>
    <n v="0.2194518476153923"/>
    <n v="9.8916314996116181"/>
    <n v="0.28169769012406698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City - wide Intersection density"/>
    <x v="8"/>
    <s v="Multinomial logistic"/>
    <s v="automobile"/>
    <n v="5.0000000000000001E-4"/>
    <n v="1.0005001250208359"/>
    <m/>
    <s v="Derived (4a)"/>
    <n v="3.609"/>
    <m/>
  </r>
  <r>
    <n v="65"/>
    <s v="Sung et al. 2014"/>
    <n v="65.5"/>
    <s v="65.5.4"/>
    <s v="Table 2 p. 138 (1500m buffer)"/>
    <x v="0"/>
    <x v="1"/>
    <x v="0"/>
    <n v="8.2242424242424238E-3"/>
    <n v="6.7638163452708906E-5"/>
    <n v="14784.552816830659"/>
    <n v="2.3507524933102007E-2"/>
    <n v="-1.2759884533687768E-4"/>
    <n v="-80.250552689756816"/>
    <n v="0.63081695671151239"/>
    <n v="-3.4240744410300892E-3"/>
    <n v="0.63081695671151239"/>
    <n v="-3.4240744410300892E-3"/>
    <n v="1.8509751738978664E-2"/>
    <n v="-1.0047093243917618E-4"/>
    <n v="2.539503656358983"/>
    <n v="-1.3784425846716559E-2"/>
    <n v="1.7236110794833316E-2"/>
    <n v="-9.3557609394355235E-5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Office density"/>
    <x v="2"/>
    <s v="OLS"/>
    <m/>
    <n v="-1.357"/>
    <m/>
    <m/>
    <s v=""/>
    <n v="-0.66"/>
    <m/>
  </r>
  <r>
    <n v="65"/>
    <s v="Sung et al. 2014"/>
    <n v="65.5"/>
    <s v="65.5.3"/>
    <s v="Table 2 p. 138 (1500m buffer)"/>
    <x v="0"/>
    <x v="1"/>
    <x v="0"/>
    <n v="8.3799999999999986E-3"/>
    <n v="7.0224399999999971E-5"/>
    <n v="14240.064706854035"/>
    <n v="0.3992642236904253"/>
    <n v="1.672917097262882E-4"/>
    <n v="5.9665871121718403"/>
    <n v="0.14776548551721966"/>
    <n v="6.1913738431715041E-5"/>
    <n v="0.14776548551721966"/>
    <n v="6.1913738431715041E-5"/>
    <n v="1.409020022905608"/>
    <n v="5.9037938959744971E-4"/>
    <n v="62.357581587551401"/>
    <n v="2.6127826685184038E-2"/>
    <n v="1.5505462797078413"/>
    <n v="6.4967889119758545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Commercial density"/>
    <x v="6"/>
    <s v="OLS"/>
    <m/>
    <n v="0.41899999999999998"/>
    <m/>
    <m/>
    <s v=""/>
    <n v="0.05"/>
    <m/>
  </r>
  <r>
    <n v="47"/>
    <s v="Lee and Lee 2013"/>
    <n v="47.7"/>
    <s v="47.3.2"/>
    <s v="A-4 p. 328 pooled model 6"/>
    <x v="0"/>
    <x v="0"/>
    <x v="0"/>
    <n v="8.6956521739130436E-3"/>
    <n v="7.5614366729678646E-5"/>
    <n v="13224.999999999998"/>
    <n v="7.8810928437792338E-12"/>
    <n v="-3.1524371375116938E-14"/>
    <n v="-52.899999999999991"/>
    <e v="#N/A"/>
    <e v="#N/A"/>
    <e v="#N/A"/>
    <e v="#N/A"/>
    <n v="2.9648252398385044E-2"/>
    <n v="-1.1859300959354018E-4"/>
    <n v="1.9233810174044158E-2"/>
    <n v="-7.6935240696176634E-5"/>
    <n v="3.2837886854686655E-12"/>
    <n v="-1.3135154741874663E-14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x v="1"/>
    <n v="6369"/>
    <x v="1"/>
    <n v="0"/>
    <n v="1"/>
    <x v="1"/>
    <s v="PT-Access"/>
    <s v="Compactness index"/>
    <x v="0"/>
    <s v="2SLS"/>
    <m/>
    <n v="-4.0000000000000001E-3"/>
    <m/>
    <m/>
    <s v=""/>
    <n v="-0.46"/>
    <m/>
  </r>
  <r>
    <n v="183"/>
    <s v="An et al. 2019"/>
    <n v="183.2"/>
    <s v="183.2.1"/>
    <s v="Table 4 p. 183 (weekend ridership)"/>
    <x v="0"/>
    <x v="0"/>
    <x v="0"/>
    <n v="8.8844225904334915E-3"/>
    <n v="7.8932964765404958E-5"/>
    <n v="12668.978074902918"/>
    <n v="7.5497461205378764E-12"/>
    <n v="6.5129956070769339E-13"/>
    <n v="1092.9241491118923"/>
    <e v="#N/A"/>
    <e v="#N/A"/>
    <e v="#N/A"/>
    <e v="#N/A"/>
    <n v="2.8401743636622158E-2"/>
    <n v="2.4501543308249225E-3"/>
    <n v="1.842515836611041E-2"/>
    <n v="1.5894968331680056E-3"/>
    <n v="3.1457275507611947E-12"/>
    <n v="2.7137481700787154E-13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x v="2"/>
    <n v="286"/>
    <x v="0"/>
    <n v="0"/>
    <n v="0"/>
    <x v="0"/>
    <s v="PT-Access"/>
    <s v="Betweenness centrality"/>
    <x v="0"/>
    <s v="OLS"/>
    <m/>
    <n v="39260.449999999997"/>
    <m/>
    <m/>
    <m/>
    <n v="9.7100000000000009"/>
    <s v="source"/>
  </r>
  <r>
    <n v="131"/>
    <s v="Zhang 2004"/>
    <n v="131.30000000000001"/>
    <s v="131.3.1"/>
    <s v="Table 4 (Hong Kong - work trip, expanded)"/>
    <x v="1"/>
    <x v="0"/>
    <x v="0"/>
    <n v="9.0909090909090905E-3"/>
    <n v="8.2644628099173546E-5"/>
    <n v="12100.000000000002"/>
    <n v="3.2543542314376978E-2"/>
    <n v="1.6271771157188488E-4"/>
    <n v="60.500000000000007"/>
    <n v="3.163171198885641"/>
    <n v="1.5815855994428207E-2"/>
    <n v="3.163171198885641"/>
    <n v="1.5815855994428207E-2"/>
    <n v="2.106814858616116E-2"/>
    <n v="1.053407429308058E-4"/>
    <n v="6.1968376473448537"/>
    <n v="3.0984188236724268E-2"/>
    <n v="1.8801160900642089E-2"/>
    <n v="9.4005804503210447E-5"/>
    <s v="4a, 7a, 8a"/>
    <n v="5.0000000000000001E-3"/>
    <s v="Source"/>
    <n v="9.0909090909090905E-3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x v="0"/>
    <n v="20246"/>
    <x v="1"/>
    <n v="0"/>
    <n v="1"/>
    <x v="1"/>
    <s v="Density"/>
    <s v="population density (origin)"/>
    <x v="3"/>
    <s v="logistic (nested)"/>
    <s v="drive alone or active modes"/>
    <n v="4.0000000000000002E-4"/>
    <n v="1.0004000800106678"/>
    <m/>
    <s v="Derived (4a)"/>
    <n v="0.55000000000000004"/>
    <m/>
  </r>
  <r>
    <n v="65"/>
    <s v="Sung et al. 2014"/>
    <n v="65.599999999999994"/>
    <s v="65.6.3"/>
    <s v="Table 3 p. 139 (250m buffer)"/>
    <x v="0"/>
    <x v="1"/>
    <x v="0"/>
    <n v="9.1772020725388592E-3"/>
    <n v="8.4221037880211533E-5"/>
    <n v="11873.517890177398"/>
    <n v="0.33291076975333361"/>
    <n v="5.8965155538710443E-3"/>
    <n v="210.30374887082206"/>
    <n v="0.12320843844164429"/>
    <n v="2.1822678616784034E-3"/>
    <n v="0.12320843844164429"/>
    <n v="2.1822678616784034E-3"/>
    <n v="1.1748559289576401"/>
    <n v="2.0809048213697719E-2"/>
    <n v="51.994416866070615"/>
    <n v="0.92092511153184264"/>
    <n v="1.2928620319258621"/>
    <n v="2.2899172309470868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Commercial density"/>
    <x v="6"/>
    <s v="OLS"/>
    <m/>
    <n v="2.214"/>
    <m/>
    <m/>
    <s v=""/>
    <n v="1.93"/>
    <m/>
  </r>
  <r>
    <n v="47"/>
    <s v="Lee and Lee 2013"/>
    <n v="47.1"/>
    <s v="47.1.2"/>
    <s v="A-3 p. 327, Pooled Model 2"/>
    <x v="0"/>
    <x v="0"/>
    <x v="0"/>
    <n v="9.2670157068062836E-3"/>
    <n v="8.587758011019437E-5"/>
    <n v="11644.482747614029"/>
    <n v="6.9392249264069333E-12"/>
    <n v="1.2282428119740272E-13"/>
    <n v="206.10734463276833"/>
    <e v="#N/A"/>
    <e v="#N/A"/>
    <e v="#N/A"/>
    <e v="#N/A"/>
    <n v="2.6104995353489674E-2"/>
    <n v="4.6205841775676722E-4"/>
    <n v="1.6935181152555042E-2"/>
    <n v="2.9975270640022426E-4"/>
    <n v="2.8913437198298702E-12"/>
    <n v="5.1176783840988702E-14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1"/>
    <n v="6369"/>
    <x v="1"/>
    <n v="0"/>
    <n v="1"/>
    <x v="1"/>
    <s v="PT-Access"/>
    <s v="Compactness index"/>
    <x v="0"/>
    <s v="2SLS"/>
    <m/>
    <n v="1.77E-2"/>
    <m/>
    <m/>
    <s v=""/>
    <n v="1.91"/>
    <m/>
  </r>
  <r>
    <n v="65"/>
    <s v="Sung et al. 2014"/>
    <n v="65.7"/>
    <s v="65.7.3"/>
    <s v="Table 3 p. 139 (500m buffer)"/>
    <x v="0"/>
    <x v="0"/>
    <x v="0"/>
    <n v="9.2879256965944269E-3"/>
    <n v="8.6265563745459075E-5"/>
    <n v="11592.111111111111"/>
    <n v="0.32502066100045379"/>
    <n v="9.7506198300136137E-3"/>
    <n v="347.76333333333332"/>
    <n v="0.1202883527403095"/>
    <n v="3.6086505822092848E-3"/>
    <n v="0.1202883527403095"/>
    <n v="3.6086505822092848E-3"/>
    <n v="1.1470114075703937"/>
    <n v="3.4410342227111805E-2"/>
    <n v="50.762129896442595"/>
    <n v="1.5228638968932777"/>
    <n v="1.2622207221180646"/>
    <n v="3.7866621663541933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Commercial density"/>
    <x v="6"/>
    <s v="OLS"/>
    <m/>
    <n v="3"/>
    <m/>
    <m/>
    <s v=""/>
    <n v="3.23"/>
    <m/>
  </r>
  <r>
    <n v="65"/>
    <s v="Sung et al. 2014"/>
    <n v="65.3"/>
    <s v="65.3.3"/>
    <s v="Table 2 p. 138 (750m buffer)"/>
    <x v="0"/>
    <x v="1"/>
    <x v="0"/>
    <n v="9.4975609756097583E-3"/>
    <n v="9.0203664485425387E-5"/>
    <n v="11086.024117807037"/>
    <n v="0.31083094805595324"/>
    <n v="1.2103757117298819E-3"/>
    <n v="43.168977914740609"/>
    <n v="0.11503681829724392"/>
    <n v="4.4795337044946788E-4"/>
    <n v="0.11503681829724392"/>
    <n v="4.4795337044946788E-4"/>
    <n v="1.0969353214305382"/>
    <n v="4.2714661416505158E-3"/>
    <n v="48.545962931964709"/>
    <n v="0.18903797965707059"/>
    <n v="1.2071148415739641"/>
    <n v="4.7005051930890168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Commercial density"/>
    <x v="6"/>
    <s v="OLS"/>
    <m/>
    <n v="0.64900000000000002"/>
    <m/>
    <m/>
    <s v=""/>
    <n v="0.41"/>
    <m/>
  </r>
  <r>
    <n v="65"/>
    <s v="Sung et al. 2014"/>
    <n v="65.2"/>
    <s v="65.2.3"/>
    <s v="Table 2 p. 138 (500m buffer)"/>
    <x v="0"/>
    <x v="0"/>
    <x v="0"/>
    <n v="9.5517241379310339E-3"/>
    <n v="9.1235434007134352E-5"/>
    <n v="10960.653729359175"/>
    <n v="0.30731580175234763"/>
    <n v="1.0215177250248035E-2"/>
    <n v="364.33212996389898"/>
    <n v="0.1137358820515284"/>
    <n v="3.780580719392804E-3"/>
    <n v="0.1137358820515284"/>
    <n v="3.780580719392804E-3"/>
    <n v="1.0845302241757859"/>
    <n v="3.604978465160312E-2"/>
    <n v="47.996963023099291"/>
    <n v="1.5954190508878203"/>
    <n v="1.1934637386193692"/>
    <n v="3.9670734671707827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Commercial density"/>
    <x v="6"/>
    <s v="OLS"/>
    <m/>
    <n v="3.3239999999999998"/>
    <m/>
    <m/>
    <s v=""/>
    <n v="3.48"/>
    <m/>
  </r>
  <r>
    <n v="65"/>
    <s v="Sung et al. 2014"/>
    <n v="65.8"/>
    <s v="65.8.3"/>
    <s v="Table 3 p. 139 (750m buffer)"/>
    <x v="0"/>
    <x v="1"/>
    <x v="0"/>
    <n v="9.7159999999999989E-3"/>
    <n v="9.4400655999999985E-5"/>
    <n v="10593.146725590552"/>
    <n v="0.2970116071028775"/>
    <n v="1.4428823873057787E-3"/>
    <n v="51.461506792918897"/>
    <n v="0.10992235648399983"/>
    <n v="5.3400280779927105E-4"/>
    <n v="0.10992235648399983"/>
    <n v="5.3400280779927105E-4"/>
    <n v="1.0481662934263141"/>
    <n v="5.0919918534650336E-3"/>
    <n v="46.387641124409591"/>
    <n v="0.22535116058238178"/>
    <n v="1.15344730406021"/>
    <n v="5.6034470031244999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Commercial density"/>
    <x v="6"/>
    <s v="OLS"/>
    <m/>
    <n v="0.69399999999999995"/>
    <m/>
    <m/>
    <s v=""/>
    <n v="0.5"/>
    <m/>
  </r>
  <r>
    <n v="154"/>
    <s v="Lu et al. 2018"/>
    <n v="154.1"/>
    <s v="154.1.1"/>
    <s v="Tables 3 (diagnostics) and 4 (elasticities) pp 8 - 9"/>
    <x v="0"/>
    <x v="0"/>
    <x v="0"/>
    <n v="0.01"/>
    <n v="1E-4"/>
    <n v="10000"/>
    <n v="1.5900058137937836E-2"/>
    <n v="1.5900058137937836E-4"/>
    <n v="100"/>
    <n v="0.4266730042679367"/>
    <n v="4.2667300426793668E-3"/>
    <n v="0.4266730042679367"/>
    <n v="4.2667300426793668E-3"/>
    <n v="1.2519656135901018E-2"/>
    <n v="1.2519656135901019E-4"/>
    <n v="1.7176736339756082"/>
    <n v="1.7176736339756082E-2"/>
    <n v="1.1658188792299361E-2"/>
    <n v="1.1658188792299362E-4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x v="2"/>
    <n v="4768"/>
    <x v="0"/>
    <n v="0"/>
    <n v="1"/>
    <x v="1"/>
    <s v="Density"/>
    <s v="jobs per km^2 in a TPU"/>
    <x v="2"/>
    <s v="generalized linear mixed models"/>
    <m/>
    <n v="0.01"/>
    <m/>
    <m/>
    <m/>
    <n v="1"/>
    <s v="derived (8b)"/>
  </r>
  <r>
    <n v="110"/>
    <s v="Chapman and Frank 2004"/>
    <n v="110.4"/>
    <s v="110.4.4"/>
    <s v="Table 111 p. 245"/>
    <x v="1"/>
    <x v="0"/>
    <x v="0"/>
    <n v="1.0036138706752309E-2"/>
    <n v="1.0072408014117192E-4"/>
    <n v="9928.1125089296347"/>
    <n v="1.4057733492328537E-6"/>
    <n v="1.2824659517749418E-7"/>
    <n v="905.72682040397183"/>
    <n v="2.9947771895734134"/>
    <n v="0.27320903336772356"/>
    <n v="2.9947771895734134"/>
    <n v="0.27320903336772356"/>
    <n v="7.9456764483179898E-7"/>
    <n v="7.2487215057453601E-8"/>
    <n v="9.3005277880194893E-3"/>
    <n v="8.4847320716250154E-4"/>
    <n v="9.169049965267578E-7"/>
    <n v="8.3647868249856184E-8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25372"/>
    <x v="0"/>
    <n v="0"/>
    <n v="1"/>
    <x v="1"/>
    <s v="PT-Access"/>
    <s v="Walkability index"/>
    <x v="1"/>
    <s v="Multinomial logistic"/>
    <s v="automobile"/>
    <n v="0.14099999999999999"/>
    <n v="1.1514246479847441"/>
    <m/>
    <s v="Derived (4a)"/>
    <n v="9.09"/>
    <m/>
  </r>
  <r>
    <n v="65"/>
    <s v="Sung et al. 2014"/>
    <n v="65.900000000000006"/>
    <s v="65.9.3"/>
    <s v="Table 3 p. 139 (1000m buffer)"/>
    <x v="0"/>
    <x v="1"/>
    <x v="0"/>
    <n v="1.0218181818181817E-2"/>
    <n v="1.0441123966942146E-4"/>
    <n v="9577.5129494307348"/>
    <n v="0.26853517532114224"/>
    <n v="1.5091676853048195E-3"/>
    <n v="53.825622775800731"/>
    <n v="9.9383386252375236E-2"/>
    <n v="5.5853463073834877E-4"/>
    <n v="9.9383386252375236E-2"/>
    <n v="5.5853463073834877E-4"/>
    <n v="0.94767178332344759"/>
    <n v="5.3259154222777758E-3"/>
    <n v="41.94015669482863"/>
    <n v="0.23570368062493691"/>
    <n v="1.0428588196966346"/>
    <n v="5.8608665666950869E-3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Commercial density"/>
    <x v="6"/>
    <s v="OLS"/>
    <m/>
    <n v="1.405"/>
    <m/>
    <m/>
    <s v=""/>
    <n v="0.55000000000000004"/>
    <m/>
  </r>
  <r>
    <n v="15"/>
    <s v="Gordon 2004"/>
    <n v="15.1"/>
    <s v="15.1.1"/>
    <s v="Model 1-b p. 21 (pooled) (log-log)"/>
    <x v="0"/>
    <x v="0"/>
    <x v="0"/>
    <n v="1.0725890985324948E-2"/>
    <n v="1.1504473742907499E-4"/>
    <n v="8692.2706970103645"/>
    <n v="2.3378287540179819E-2"/>
    <n v="9.5687330901956004E-3"/>
    <n v="3557.7463962863421"/>
    <n v="2.2723256464215535"/>
    <n v="0.9300628870803419"/>
    <n v="2.2723256464215535"/>
    <n v="0.9300628870803419"/>
    <n v="1.513471492526851E-2"/>
    <n v="6.1946388189124011E-3"/>
    <n v="4.4516190327393641"/>
    <n v="1.8220476701002217"/>
    <n v="1.3506180162514727E-2"/>
    <n v="5.5280795405172776E-3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x v="0"/>
    <n v="5727"/>
    <x v="1"/>
    <n v="0"/>
    <n v="1"/>
    <x v="1"/>
    <s v="Density"/>
    <s v="Population density"/>
    <x v="3"/>
    <s v="OLS"/>
    <m/>
    <n v="0.4093"/>
    <m/>
    <m/>
    <s v=""/>
    <n v="38.159999999999997"/>
    <m/>
  </r>
  <r>
    <n v="184"/>
    <s v="Etminani-Ghasrodashti et al. 2018"/>
    <n v="184.2"/>
    <s v="184.2.3"/>
    <s v="Table 8 p. 503"/>
    <x v="0"/>
    <x v="0"/>
    <x v="0"/>
    <n v="1.0752819899902892E-2"/>
    <n v="1.1562313579974764E-4"/>
    <n v="8648.7880914416655"/>
    <n v="8.3858739745765173E-2"/>
    <n v="3.2921721460700197E-3"/>
    <n v="339.53884041459406"/>
    <n v="49.112944688865703"/>
    <n v="1.928102771474411"/>
    <n v="49.112944688865703"/>
    <n v="1.928102771474411"/>
    <n v="6.1915871730721356E-2"/>
    <n v="2.4307270646983302E-3"/>
    <n v="4.396223460082984E-2"/>
    <n v="1.7258933853600692E-3"/>
    <n v="4.8002200819399224E-2"/>
    <n v="1.8844965827866035E-3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x v="2"/>
    <n v="770"/>
    <x v="0"/>
    <n v="1"/>
    <n v="0"/>
    <x v="1"/>
    <s v="Diversity"/>
    <s v="land use diversity"/>
    <x v="4"/>
    <s v="Multinomial logistic; SEM"/>
    <s v="auto"/>
    <n v="0.106"/>
    <m/>
    <m/>
    <m/>
    <n v="3.6509999999999998"/>
    <s v="source"/>
  </r>
  <r>
    <n v="65"/>
    <s v="Sung et al. 2014"/>
    <n v="65.099999999999994"/>
    <s v="65.1.3"/>
    <s v="Table 2 p. 138 (250m buffer)"/>
    <x v="0"/>
    <x v="1"/>
    <x v="0"/>
    <n v="1.0851428571428571E-2"/>
    <n v="1.1775350204081632E-4"/>
    <n v="8492.3164293948121"/>
    <n v="0.23810833702769352"/>
    <n v="9.0433546403117994E-4"/>
    <n v="32.253817798841496"/>
    <n v="8.8122581335700709E-2"/>
    <n v="3.3468956391299127E-4"/>
    <n v="8.8122581335700709E-2"/>
    <n v="3.3468956391299127E-4"/>
    <n v="0.84029420765961427"/>
    <n v="3.1914374006912147E-3"/>
    <n v="37.188055357529521"/>
    <n v="0.14124023424789711"/>
    <n v="0.92469591373148796"/>
    <n v="3.511995080352191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Commercial density"/>
    <x v="6"/>
    <s v="OLS"/>
    <m/>
    <n v="0.42199999999999999"/>
    <m/>
    <m/>
    <s v=""/>
    <n v="0.35"/>
    <m/>
  </r>
  <r>
    <n v="91"/>
    <s v="Verbas et al. 2015"/>
    <n v="91.1"/>
    <s v="91.1.2"/>
    <s v="Table 2 p. 13 (medium term elasticity)"/>
    <x v="0"/>
    <x v="0"/>
    <x v="0"/>
    <n v="1.1194029850746268E-2"/>
    <n v="1.2530630429939853E-4"/>
    <n v="7980.4444444444443"/>
    <n v="1.1299928465700772E-6"/>
    <n v="2.3729849777971621E-7"/>
    <n v="1675.8933333333332"/>
    <n v="2.4072705625952611"/>
    <n v="0.50552681814500477"/>
    <n v="2.4072705625952611"/>
    <n v="0.50552681814500477"/>
    <n v="6.3869168900231065E-7"/>
    <n v="1.3412525469048523E-7"/>
    <n v="7.4759774579048694E-3"/>
    <n v="1.5699552661600225E-3"/>
    <n v="7.3702925697446665E-7"/>
    <n v="1.5477614396463799E-7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1"/>
    <n v="23196"/>
    <x v="1"/>
    <n v="0"/>
    <n v="1"/>
    <x v="1"/>
    <s v="PT-Access"/>
    <s v="Walkscore"/>
    <x v="1"/>
    <s v="OLS"/>
    <m/>
    <s v=""/>
    <m/>
    <m/>
    <s v=""/>
    <n v="18.760000000000002"/>
    <m/>
  </r>
  <r>
    <n v="91"/>
    <s v="Verbas et al. 2015"/>
    <n v="91.1"/>
    <s v="91.1.1"/>
    <s v="Table 2 p. 12"/>
    <x v="0"/>
    <x v="0"/>
    <x v="0"/>
    <n v="1.1212255772646538E-2"/>
    <n v="1.2571467951124561E-4"/>
    <n v="7954.5205372022328"/>
    <n v="1.1263221450267265E-6"/>
    <n v="2.2751707329539878E-7"/>
    <n v="1606.813148514851"/>
    <n v="2.3994507150659588"/>
    <n v="0.48468904444332372"/>
    <n v="2.3994507150659588"/>
    <n v="0.48468904444332372"/>
    <n v="6.3661694439161501E-7"/>
    <n v="1.2859662276710623E-7"/>
    <n v="7.4516922758560795E-3"/>
    <n v="1.5052418397229282E-3"/>
    <n v="7.3463506975524441E-7"/>
    <n v="1.4839628409055939E-7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1"/>
    <n v="92784"/>
    <x v="1"/>
    <n v="0"/>
    <n v="1"/>
    <x v="1"/>
    <s v="PT-Access"/>
    <s v="Walkscore"/>
    <x v="1"/>
    <s v="OLS"/>
    <m/>
    <s v=""/>
    <m/>
    <m/>
    <s v=""/>
    <n v="18.015999999999998"/>
    <m/>
  </r>
  <r>
    <n v="91"/>
    <s v="Verbas et al. 2015"/>
    <n v="91.1"/>
    <s v="91.1.3"/>
    <s v="Table 2 p. 14 (long term elasticity)"/>
    <x v="0"/>
    <x v="0"/>
    <x v="0"/>
    <n v="1.174573929064947E-2"/>
    <n v="1.379623914839067E-4"/>
    <n v="7248.3521722414471"/>
    <n v="1.0263320747449548E-6"/>
    <n v="2.6171467905996349E-7"/>
    <n v="1848.329803921569"/>
    <n v="2.1864377269999205"/>
    <n v="0.55754162038497967"/>
    <n v="2.1864377269999205"/>
    <n v="0.55754162038497967"/>
    <n v="5.8010081062530793E-7"/>
    <n v="1.4792570670945353E-7"/>
    <n v="6.7901628567010423E-3"/>
    <n v="1.7314915284587658E-3"/>
    <n v="6.6941730538771693E-7"/>
    <n v="1.7070141287386782E-7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1"/>
    <n v="23196"/>
    <x v="1"/>
    <n v="0"/>
    <n v="1"/>
    <x v="1"/>
    <s v="PT-Access"/>
    <s v="Walkscore"/>
    <x v="1"/>
    <s v="OLS"/>
    <m/>
    <s v=""/>
    <m/>
    <m/>
    <s v=""/>
    <n v="21.71"/>
    <m/>
  </r>
  <r>
    <n v="3"/>
    <s v="Cervero. 2002"/>
    <n v="3.1"/>
    <s v="3.1.1"/>
    <s v="Table 2 p. 275, Table 4 p. 281"/>
    <x v="1"/>
    <x v="0"/>
    <x v="0"/>
    <n v="1.1914507772020725E-2"/>
    <n v="1.4195549544954227E-4"/>
    <n v="7044.4613421496424"/>
    <n v="8.8775620295866684"/>
    <n v="4.5364341971187878"/>
    <n v="3599.7197458384671"/>
    <n v="4.8618695587061946"/>
    <n v="2.4844153444988657"/>
    <n v="4.8618695587061946"/>
    <n v="2.4844153444988657"/>
    <n v="13.842014166354545"/>
    <n v="7.073269239007173"/>
    <n v="7.4578271646571421"/>
    <n v="3.8109496811397996"/>
    <n v="13.772465983776266"/>
    <n v="7.0377301177096721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0"/>
    <n v="1960"/>
    <x v="1"/>
    <n v="0"/>
    <n v="1"/>
    <x v="1"/>
    <s v="Density"/>
    <s v="Total density (employment and population)"/>
    <x v="9"/>
    <s v="Binary logistic"/>
    <s v="automobile"/>
    <n v="3.8600000000000002E-2"/>
    <n v="1.0393546586272466"/>
    <m/>
    <s v="Derived (4a)"/>
    <n v="42.888888888888893"/>
    <s v="derived (8b)"/>
  </r>
  <r>
    <n v="128"/>
    <s v="Zhao et al. 2013"/>
    <n v="128.1"/>
    <s v="128.1.6"/>
    <s v="Table  2  p. 120"/>
    <x v="1"/>
    <x v="0"/>
    <x v="0"/>
    <n v="1.2129181861111369E-2"/>
    <n v="1.4711705261991306E-4"/>
    <n v="6797.3085525548704"/>
    <n v="9.6246645080821846E-7"/>
    <n v="2.7900694174800361E-8"/>
    <n v="197.04544192406144"/>
    <n v="2.0503821431691511"/>
    <n v="5.9438004379264671E-2"/>
    <n v="2.0503821431691511"/>
    <n v="5.9438004379264671E-2"/>
    <n v="5.4400284474423729E-7"/>
    <n v="1.576995955410684E-8"/>
    <n v="6.3676310094107503E-3"/>
    <n v="1.8458962934485241E-4"/>
    <n v="6.2776143694644319E-7"/>
    <n v="1.8198015995537258E-8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PT-Access"/>
    <s v="Number of shopping centres"/>
    <x v="1"/>
    <s v="OLS"/>
    <m/>
    <n v="141.05439999999999"/>
    <m/>
    <m/>
    <m/>
    <n v="2.39"/>
    <m/>
  </r>
  <r>
    <n v="72"/>
    <s v="Bhattacharya 2013"/>
    <n v="72.2"/>
    <s v="72.2.2"/>
    <s v="Table 3.3 p. 64"/>
    <x v="0"/>
    <x v="0"/>
    <x v="0"/>
    <n v="1.2348825587206395E-2"/>
    <n v="1.5249349338324338E-4"/>
    <n v="6557.6568403926676"/>
    <n v="1.0426712501088915E-2"/>
    <n v="5.2133562505444575E-4"/>
    <n v="327.88284201963342"/>
    <n v="0.27979751450485252"/>
    <n v="1.3989875725242627E-2"/>
    <n v="0.27979751450485252"/>
    <n v="1.3989875725242627E-2"/>
    <n v="8.2099608698955346E-3"/>
    <n v="4.1049804349477676E-4"/>
    <n v="1.1263914255402279"/>
    <n v="5.6319571277011399E-2"/>
    <n v="7.6450401480411042E-3"/>
    <n v="3.8225200740205523E-4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1"/>
    <n v="10491"/>
    <x v="1"/>
    <n v="0"/>
    <n v="1"/>
    <x v="1"/>
    <s v="Density"/>
    <s v="Employment density"/>
    <x v="2"/>
    <s v="Negative binomial regression"/>
    <m/>
    <n v="1.0005000000000001E-3"/>
    <m/>
    <n v="1.0010010006670835"/>
    <s v="Derived (4b)"/>
    <n v="4.0489680291380017"/>
    <s v="derived (8b)"/>
  </r>
  <r>
    <n v="110"/>
    <s v="Chapman and Frank 2004"/>
    <n v="110.4"/>
    <s v="110.4.3"/>
    <s v="Table 111 p. 245"/>
    <x v="1"/>
    <x v="0"/>
    <x v="0"/>
    <n v="1.2521961465975258E-2"/>
    <n v="1.5679951895536924E-4"/>
    <n v="6377.5705860719881"/>
    <n v="9.0303355795853376E-7"/>
    <n v="1.1952293245907936E-7"/>
    <n v="844.11695633474528"/>
    <n v="1.9237697899660358"/>
    <n v="0.25462465336585649"/>
    <n v="1.9237697899660358"/>
    <n v="0.25462465336585649"/>
    <n v="5.1041033587864742E-7"/>
    <n v="6.7556448554972622E-8"/>
    <n v="5.9744258943952161E-3"/>
    <n v="7.9075788088305335E-4"/>
    <n v="5.8899678371009225E-7"/>
    <n v="7.7957925458656041E-8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25372"/>
    <x v="0"/>
    <n v="0"/>
    <n v="1"/>
    <x v="1"/>
    <s v="PT-Access"/>
    <s v="Walkability index"/>
    <x v="1"/>
    <s v="Multinomial logistic"/>
    <s v="automobile"/>
    <n v="0.154"/>
    <n v="1.1664908867784396"/>
    <m/>
    <s v="Derived (4a)"/>
    <n v="10.57"/>
    <m/>
  </r>
  <r>
    <n v="93"/>
    <s v="Kim et al. 2016"/>
    <n v="93.1"/>
    <s v="93.1.7"/>
    <s v="Table 3 p. 9 (model 5)"/>
    <x v="0"/>
    <x v="0"/>
    <x v="0"/>
    <n v="1.3006765463539002E-2"/>
    <n v="1.6917594782351095E-4"/>
    <n v="5911.0057479519946"/>
    <n v="10.319511013491574"/>
    <n v="0.3758256864624992"/>
    <n v="215.27258316827908"/>
    <n v="338.7302311853901"/>
    <n v="12.336197082828399"/>
    <n v="338.7302311853901"/>
    <n v="12.336197082828399"/>
    <n v="5.6529942898901329"/>
    <n v="0.20587607850691328"/>
    <n v="9.1889064506134179"/>
    <n v="0.3346502629946822"/>
    <n v="7.7946980109430761"/>
    <n v="0.28387466488486157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x v="1"/>
    <n v="50"/>
    <x v="0"/>
    <n v="0"/>
    <n v="1"/>
    <x v="1"/>
    <s v="Diversity"/>
    <s v="Change in job and population balance:Perfect balancing when index = 1"/>
    <x v="10"/>
    <s v="OLS"/>
    <m/>
    <n v="-1786.76"/>
    <m/>
    <m/>
    <s v=""/>
    <n v="-2.8"/>
    <m/>
  </r>
  <r>
    <n v="65"/>
    <s v="Sung et al. 2014"/>
    <n v="65.099999999999994"/>
    <s v="65.10.4"/>
    <s v="Table 3 p. 139 (1500m buffer)"/>
    <x v="0"/>
    <x v="1"/>
    <x v="0"/>
    <n v="1.3663157894736841E-2"/>
    <n v="1.8668188365650966E-4"/>
    <n v="5356.7061806595912"/>
    <n v="8.5171939700338442E-3"/>
    <n v="2.2110635546207858E-5"/>
    <n v="13.906009244992298"/>
    <n v="0.22855619190826526"/>
    <n v="5.9333187419385652E-4"/>
    <n v="0.22855619190826526"/>
    <n v="5.9333187419385652E-4"/>
    <n v="6.7064119402913758E-3"/>
    <n v="1.7409845396996411E-5"/>
    <n v="0.92010729714731609"/>
    <n v="2.3885985433944323E-3"/>
    <n v="6.2449491959006365E-3"/>
    <n v="1.6211888112558051E-5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Office density"/>
    <x v="2"/>
    <s v="OLS"/>
    <m/>
    <n v="0.11799999999999999"/>
    <m/>
    <m/>
    <s v=""/>
    <n v="0.19"/>
    <m/>
  </r>
  <r>
    <n v="104"/>
    <s v="Peterson 2011"/>
    <n v="104.1"/>
    <s v="104.1.2"/>
    <s v="Table 5.7 p. 26"/>
    <x v="0"/>
    <x v="0"/>
    <x v="0"/>
    <n v="1.4376595527417544E-2"/>
    <n v="2.0668649895896215E-4"/>
    <n v="4838.2453863062974"/>
    <n v="4.691167784280606E-2"/>
    <n v="6.6046951234886653E-3"/>
    <n v="681.17656793806361"/>
    <n v="27.474424802239771"/>
    <n v="3.8681242679073371"/>
    <n v="27.474424802239771"/>
    <n v="3.8681242679073371"/>
    <n v="3.4636549950475291E-2"/>
    <n v="4.8764798675274166E-3"/>
    <n v="2.4593050087521003E-2"/>
    <n v="3.4624555218220818E-3"/>
    <n v="2.6853060127212985E-2"/>
    <n v="3.7806423353103163E-3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1"/>
    <n v="15"/>
    <x v="1"/>
    <n v="0"/>
    <n v="1"/>
    <x v="1"/>
    <s v="Diversity"/>
    <s v="Proportion of eight land-use types within route area:Closer to 1 implies greater mixture of land use types"/>
    <x v="4"/>
    <s v="OLS"/>
    <m/>
    <n v="0.247"/>
    <m/>
    <n v="1.28017911277827"/>
    <s v="Derived (4b)"/>
    <n v="9.7929999999999993"/>
    <m/>
  </r>
  <r>
    <n v="15"/>
    <s v="Gordon 2004"/>
    <n v="15.2"/>
    <s v="15.2.1"/>
    <s v="Model 1-b p. 21 (LA) (log-log)"/>
    <x v="0"/>
    <x v="1"/>
    <x v="0"/>
    <n v="1.4377150722642808E-2"/>
    <n v="2.0670246290158863E-4"/>
    <n v="4837.8717213258442"/>
    <n v="1.3011692816073997E-2"/>
    <n v="5.4362852585557158E-3"/>
    <n v="2021.2628051699378"/>
    <n v="1.2647121068430751"/>
    <n v="0.52839671823903678"/>
    <n v="1.2647121068430751"/>
    <n v="0.52839671823903678"/>
    <n v="8.4235537409652998E-3"/>
    <n v="3.5193607529753024E-3"/>
    <n v="2.4776450922096727"/>
    <n v="1.0351601195252012"/>
    <n v="7.517157409034172E-3"/>
    <n v="3.1406683654944772E-3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x v="0"/>
    <n v="3307"/>
    <x v="1"/>
    <n v="0"/>
    <n v="1"/>
    <x v="1"/>
    <s v="Density"/>
    <s v="Population density"/>
    <x v="3"/>
    <s v="OLS"/>
    <m/>
    <n v="0.4178"/>
    <m/>
    <m/>
    <s v=""/>
    <n v="29.06"/>
    <m/>
  </r>
  <r>
    <n v="72"/>
    <s v="Bhattacharya 2013"/>
    <n v="72.099999999999994"/>
    <s v="72.1.1"/>
    <s v="Table 3.2 p. 61"/>
    <x v="0"/>
    <x v="0"/>
    <x v="0"/>
    <n v="1.4633995165389142E-2"/>
    <n v="2.1415381450063279E-4"/>
    <n v="4669.5409200710046"/>
    <n v="1.2558958886036819E-2"/>
    <n v="3.7676876658110457E-4"/>
    <n v="140.08622760213012"/>
    <n v="1.2207072190402113"/>
    <n v="3.6621216571206337E-2"/>
    <n v="1.2207072190402113"/>
    <n v="3.6621216571206337E-2"/>
    <n v="8.1304613167946776E-3"/>
    <n v="2.4391383950384031E-4"/>
    <n v="2.3914369396126713"/>
    <n v="7.1743108188380131E-2"/>
    <n v="7.2556024934204329E-3"/>
    <n v="2.1766807480261299E-4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1"/>
    <n v="12851"/>
    <x v="1"/>
    <n v="0"/>
    <n v="1"/>
    <x v="1"/>
    <s v="Density"/>
    <s v="Population density"/>
    <x v="3"/>
    <s v="Negative binomial regression"/>
    <m/>
    <n v="4.8401E-3"/>
    <m/>
    <n v="1.004851832204716"/>
    <s v="Derived (4b)"/>
    <n v="2.0500211774671753"/>
    <s v="derived (8b)"/>
  </r>
  <r>
    <n v="104"/>
    <s v="Peterson 2011"/>
    <n v="104.1"/>
    <s v="104.1.1"/>
    <s v="Table 5.7 p. 26"/>
    <x v="0"/>
    <x v="0"/>
    <x v="0"/>
    <n v="1.4746376811594204E-2"/>
    <n v="2.1745562906952322E-4"/>
    <n v="4598.6392915139841"/>
    <n v="1.2368265485284453E-2"/>
    <n v="5.0338840525107728E-4"/>
    <n v="187.16461916461915"/>
    <n v="1.2021721785934629"/>
    <n v="4.8928407668753941E-2"/>
    <n v="1.2021721785934629"/>
    <n v="4.8928407668753941E-2"/>
    <n v="8.0070095775021059E-3"/>
    <n v="3.2588528980433574E-4"/>
    <n v="2.3551257097696792"/>
    <n v="9.5853616387625948E-2"/>
    <n v="7.1454344829561273E-3"/>
    <n v="2.9081918345631437E-4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1"/>
    <n v="15"/>
    <x v="1"/>
    <n v="0"/>
    <n v="1"/>
    <x v="1"/>
    <s v="Density"/>
    <s v="Household density"/>
    <x v="3"/>
    <s v="OLS"/>
    <m/>
    <n v="1.0999999999999999E-2"/>
    <m/>
    <n v="1.0110607224447195"/>
    <s v="Derived (4b)"/>
    <n v="2.76"/>
    <m/>
  </r>
  <r>
    <n v="65"/>
    <s v="Sung et al. 2014"/>
    <n v="65.900000000000006"/>
    <s v="65.9.4"/>
    <s v="Table 3 p. 139 (1000m buffer)"/>
    <x v="0"/>
    <x v="1"/>
    <x v="0"/>
    <n v="1.6048E-2"/>
    <n v="2.57538304E-4"/>
    <n v="3882.9175484513557"/>
    <n v="6.1738614765195609E-3"/>
    <n v="1.4861719346277887E-4"/>
    <n v="93.469591226321029"/>
    <n v="0.16567360957224317"/>
    <n v="3.9880951296230377E-3"/>
    <n v="0.16567360957224317"/>
    <n v="3.9880951296230377E-3"/>
    <n v="4.8612792510666757E-3"/>
    <n v="1.1702071413167701E-4"/>
    <n v="0.66695850958760994"/>
    <n v="1.6055025242792946E-2"/>
    <n v="4.5267785844778112E-3"/>
    <n v="1.0896861408554987E-4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Office density"/>
    <x v="2"/>
    <s v="OLS"/>
    <m/>
    <n v="1.4159999999999999"/>
    <m/>
    <m/>
    <s v=""/>
    <n v="1.5"/>
    <m/>
  </r>
  <r>
    <n v="177"/>
    <s v="Tu et al. 2018"/>
    <n v="177.1"/>
    <s v="177.1.5"/>
    <s v="Table 4 Model 1 p. 51"/>
    <x v="0"/>
    <x v="0"/>
    <x v="0"/>
    <n v="1.7102396514161219E-2"/>
    <n v="2.9249196652759383E-4"/>
    <n v="3418.8973183496291"/>
    <n v="5.4360666129398862E-3"/>
    <n v="-4.2673122911578105E-4"/>
    <n v="-268.38343949044588"/>
    <n v="0.14587511901038286"/>
    <n v="-1.1451196842315055E-2"/>
    <n v="0.14587511901038286"/>
    <n v="-1.1451196842315055E-2"/>
    <n v="4.2803418789691475E-3"/>
    <n v="-3.3600683749907808E-4"/>
    <n v="0.5872549780999069"/>
    <n v="-4.609951578084269E-2"/>
    <n v="3.985815039880599E-3"/>
    <n v="-3.12886480630627E-4"/>
    <s v="6e, 8a"/>
    <n v="-7.85E-2"/>
    <s v="6a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x v="2"/>
    <n v="491"/>
    <x v="0"/>
    <n v="0"/>
    <n v="1"/>
    <x v="1"/>
    <s v="Density"/>
    <s v="Employment density(logarithm): number of employed peole in TAZ"/>
    <x v="2"/>
    <s v="OLS"/>
    <m/>
    <n v="-7.85E-2"/>
    <m/>
    <m/>
    <m/>
    <n v="-4.59"/>
    <s v="source"/>
  </r>
  <r>
    <n v="65"/>
    <s v="Sung et al. 2014"/>
    <n v="65.2"/>
    <s v="65.2.7"/>
    <s v="Table 2 p. 138 (500m buffer)"/>
    <x v="0"/>
    <x v="0"/>
    <x v="0"/>
    <n v="1.7634042553191492E-2"/>
    <n v="3.1095945676776828E-4"/>
    <n v="3215.8533153948206"/>
    <n v="5.6142787067138817"/>
    <n v="-4.6531141921244655E-2"/>
    <n v="-26.652992277992272"/>
    <n v="184.28449969946425"/>
    <n v="-1.5273499335091598"/>
    <n v="184.28449969946425"/>
    <n v="-1.5273499335091598"/>
    <n v="3.0754834632583092"/>
    <n v="-2.5489606943484868E-2"/>
    <n v="4.9991789103396425"/>
    <n v="-4.1433194808894958E-2"/>
    <n v="4.2406667341979176"/>
    <n v="-3.514664589303234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-0.112"/>
    <m/>
    <m/>
    <s v=""/>
    <n v="-0.47"/>
    <m/>
  </r>
  <r>
    <n v="65"/>
    <s v="Sung et al. 2014"/>
    <n v="65.7"/>
    <s v="65.7.4"/>
    <s v="Table 3 p. 139 (500m buffer)"/>
    <x v="0"/>
    <x v="0"/>
    <x v="0"/>
    <n v="1.8147846889952156E-2"/>
    <n v="3.2934434674114613E-4"/>
    <n v="3036.3357072771232"/>
    <n v="4.8277914272002852E-3"/>
    <n v="1.8311330104227964E-4"/>
    <n v="115.16517704131402"/>
    <n v="0.12955224781899408"/>
    <n v="4.9137872075266271E-3"/>
    <n v="0.12955224781899408"/>
    <n v="4.9137872075266271E-3"/>
    <n v="3.8013878968267394E-3"/>
    <n v="1.4418284153874141E-4"/>
    <n v="0.52154337882885948"/>
    <n v="1.9781618815599814E-2"/>
    <n v="3.5398174912236514E-3"/>
    <n v="1.3426173762462189E-4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Office density"/>
    <x v="2"/>
    <s v="OLS"/>
    <m/>
    <n v="0.80700000000000005"/>
    <m/>
    <m/>
    <s v=""/>
    <n v="2.09"/>
    <m/>
  </r>
  <r>
    <n v="65"/>
    <s v="Sung et al. 2014"/>
    <n v="65.8"/>
    <s v="65.8.4"/>
    <s v="Table 3 p. 139 (750m buffer)"/>
    <x v="0"/>
    <x v="1"/>
    <x v="0"/>
    <n v="1.8416494845360825E-2"/>
    <n v="3.3916728238920184E-4"/>
    <n v="2948.3975958874425"/>
    <n v="4.6879693188366482E-3"/>
    <n v="2.512376517350937E-4"/>
    <n v="158.01052395879984"/>
    <n v="0.1258001660013657"/>
    <n v="6.7418824963451918E-3"/>
    <n v="0.1258001660013657"/>
    <n v="6.7418824963451918E-3"/>
    <n v="3.691292405242803E-3"/>
    <n v="1.9782374258177232E-4"/>
    <n v="0.50643848129329305"/>
    <n v="2.7141051089470167E-2"/>
    <n v="3.4372975807617366E-3"/>
    <n v="1.8421165194818301E-4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Office density"/>
    <x v="2"/>
    <s v="OLS"/>
    <m/>
    <n v="1.6240000000000001"/>
    <m/>
    <m/>
    <s v=""/>
    <n v="2.91"/>
    <m/>
  </r>
  <r>
    <n v="113"/>
    <s v="Ewing et al. 2015"/>
    <n v="113.1"/>
    <s v="113.1.3"/>
    <s v="Table 11 p. 2343"/>
    <x v="0"/>
    <x v="0"/>
    <x v="0"/>
    <n v="1.8708913010243081E-2"/>
    <n v="3.5002342602484282E-4"/>
    <n v="2856.9516370856427"/>
    <n v="2.7701032938670031E-2"/>
    <n v="3.3899139058697456E-3"/>
    <n v="349.61945658835555"/>
    <n v="16.223464634287588"/>
    <n v="1.9853464846209437"/>
    <n v="16.223464634287588"/>
    <n v="1.9853464846209437"/>
    <n v="2.0452651774149684E-2"/>
    <n v="2.502893260861568E-3"/>
    <n v="1.4522032079508146E-2"/>
    <n v="1.7771336757298095E-3"/>
    <n v="1.5856552937214646E-2"/>
    <n v="1.9404456656916425E-3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1"/>
    <n v="62011"/>
    <x v="0"/>
    <n v="0"/>
    <n v="1"/>
    <x v="1"/>
    <s v="Diversity"/>
    <s v="Land use entropy:Entropy: maximises eveness --&gt; 1"/>
    <x v="4"/>
    <s v="logistic"/>
    <s v="no transit trip"/>
    <n v="0.625"/>
    <n v="1.8682459574322223"/>
    <m/>
    <s v="Derived (4a)"/>
    <n v="6.5410000000000004"/>
    <m/>
  </r>
  <r>
    <n v="65"/>
    <s v="Sung et al. 2014"/>
    <n v="65.3"/>
    <s v="65.3.4"/>
    <s v="Table 2 p. 138 (750m buffer)"/>
    <x v="0"/>
    <x v="1"/>
    <x v="0"/>
    <n v="1.8853333333333333E-2"/>
    <n v="3.5544817777777776E-4"/>
    <n v="2813.3496315887401"/>
    <n v="4.473242270460696E-3"/>
    <n v="1.8975493711294273E-4"/>
    <n v="119.34229137199435"/>
    <n v="0.12003803393660607"/>
    <n v="5.0920133995908294E-3"/>
    <n v="0.12003803393660607"/>
    <n v="5.0920133995908294E-3"/>
    <n v="3.522216997755484E-3"/>
    <n v="1.4941244504478764E-4"/>
    <n v="0.48324164853349694"/>
    <n v="2.0499110730790939E-2"/>
    <n v="3.2798561143807387E-3"/>
    <n v="1.3913149637203093E-4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Office density"/>
    <x v="2"/>
    <s v="OLS"/>
    <m/>
    <n v="1.5149999999999999"/>
    <m/>
    <m/>
    <s v=""/>
    <n v="2.25"/>
    <m/>
  </r>
  <r>
    <n v="65"/>
    <s v="Sung et al. 2014"/>
    <n v="65.599999999999994"/>
    <s v="65.6.4"/>
    <s v="Table 3 p. 139 (250m buffer)"/>
    <x v="0"/>
    <x v="1"/>
    <x v="0"/>
    <n v="1.9616157205240174E-2"/>
    <n v="3.8479362350069598E-4"/>
    <n v="2598.7956632503588"/>
    <n v="4.1321002134301421E-3"/>
    <n v="1.8561807368749542E-4"/>
    <n v="116.74049998886937"/>
    <n v="0.11088359531175157"/>
    <n v="4.981001984999193E-3"/>
    <n v="0.11088359531175157"/>
    <n v="4.981001984999193E-3"/>
    <n v="3.2536028071365312E-3"/>
    <n v="1.4615509169938013E-4"/>
    <n v="0.44638827908552947"/>
    <n v="2.0052207884801072E-2"/>
    <n v="3.0297250474781517E-3"/>
    <n v="1.3609827885776606E-4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Office density"/>
    <x v="2"/>
    <s v="OLS"/>
    <m/>
    <n v="1.5489999999999999"/>
    <m/>
    <m/>
    <s v=""/>
    <n v="2.29"/>
    <m/>
  </r>
  <r>
    <n v="110"/>
    <s v="Chapman and Frank 2004"/>
    <n v="110.4"/>
    <s v="110.4.2"/>
    <s v="Table 111 p. 245"/>
    <x v="1"/>
    <x v="0"/>
    <x v="0"/>
    <n v="1.9778878258022964E-2"/>
    <n v="3.912040251456935E-4"/>
    <n v="2556.2109173789217"/>
    <n v="4.0643902199156267E-3"/>
    <n v="1.2050322994986273E-3"/>
    <n v="757.87917820463667"/>
    <n v="0.10906661916605631"/>
    <n v="3.2336658583668736E-2"/>
    <n v="0.10906661916605631"/>
    <n v="3.2336658583668736E-2"/>
    <n v="3.2002881696420191E-3"/>
    <n v="9.4883867036813017E-4"/>
    <n v="0.43907360956623753"/>
    <n v="0.13017890821412056"/>
    <n v="2.9800789467740213E-3"/>
    <n v="8.8354985412623455E-4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25372"/>
    <x v="0"/>
    <n v="0"/>
    <n v="1"/>
    <x v="1"/>
    <s v="Density"/>
    <s v="Net employment density"/>
    <x v="2"/>
    <s v="Multinomial logistic"/>
    <s v="automobile"/>
    <n v="1.4E-2"/>
    <n v="1.0140984589384923"/>
    <m/>
    <s v="Derived (4a)"/>
    <n v="14.99"/>
    <m/>
  </r>
  <r>
    <n v="154"/>
    <s v="Lu et al. 2018"/>
    <n v="154.1"/>
    <s v="154.1.5"/>
    <s v="Tables 3 (diagnostics) and 4 (elasticities) pp 8 - 9"/>
    <x v="0"/>
    <x v="0"/>
    <x v="0"/>
    <n v="0.02"/>
    <n v="4.0000000000000002E-4"/>
    <n v="2500"/>
    <n v="2.4271576275226665"/>
    <n v="-0.19417261020181331"/>
    <n v="-200"/>
    <n v="42.517978240718747"/>
    <n v="-3.4014382592574997"/>
    <n v="42.517978240718747"/>
    <n v="-3.4014382592574997"/>
    <n v="1.7496800256085339"/>
    <n v="-0.13997440204868272"/>
    <n v="1.1995568722187315"/>
    <n v="-9.596454977749852E-2"/>
    <n v="1.5398020283186997"/>
    <n v="-0.12318416226549599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2"/>
    <n v="4768"/>
    <x v="0"/>
    <n v="0"/>
    <n v="1"/>
    <x v="1"/>
    <s v="PT-design"/>
    <s v="three or more way intersections within 800m buffer from centroid of street block"/>
    <x v="8"/>
    <s v="generalized linear mixed models"/>
    <m/>
    <n v="-0.04"/>
    <m/>
    <m/>
    <m/>
    <n v="-4"/>
    <s v="derived (8b)"/>
  </r>
  <r>
    <n v="32"/>
    <s v="Chakraborty and Mishra 2012"/>
    <n v="32.1"/>
    <s v="32.1.2"/>
    <s v="Table 4 - Model I p. 10"/>
    <x v="0"/>
    <x v="0"/>
    <x v="0"/>
    <n v="2.0315119604762753E-2"/>
    <n v="4.1270408455581597E-4"/>
    <n v="2423.0436223481465"/>
    <n v="3.8526534466095017E-3"/>
    <n v="7.5762567865539127E-4"/>
    <n v="476.49239523702261"/>
    <n v="0.10338473018195475"/>
    <n v="2.0330644178660554E-2"/>
    <n v="0.10338473018195475"/>
    <n v="2.0330644178660554E-2"/>
    <n v="3.0335672954086802E-3"/>
    <n v="5.9655209397393636E-4"/>
    <n v="0.41619981440801618"/>
    <n v="8.1845842408851829E-2"/>
    <n v="2.8248300001311607E-3"/>
    <n v="5.5550383017681341E-4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1"/>
    <s v="not stated"/>
    <x v="1"/>
    <n v="0"/>
    <n v="1"/>
    <x v="1"/>
    <s v="Density"/>
    <s v="Employment density"/>
    <x v="2"/>
    <s v="OLS"/>
    <m/>
    <n v="0.78920000000000001"/>
    <m/>
    <m/>
    <s v=""/>
    <n v="9.68"/>
    <m/>
  </r>
  <r>
    <n v="113"/>
    <s v="Ewing et al. 2015"/>
    <n v="113.2"/>
    <s v="113.2.8"/>
    <s v="Table 12 p. 2343"/>
    <x v="0"/>
    <x v="0"/>
    <x v="0"/>
    <n v="2.033601841196778E-2"/>
    <n v="4.1355364485189258E-4"/>
    <n v="2418.0659811573746"/>
    <n v="2.3445593030845539E-2"/>
    <n v="2.0716526002055118E-3"/>
    <n v="213.6603100950656"/>
    <n v="13.731211764122909"/>
    <n v="1.2132898714779001"/>
    <n v="13.731211764122909"/>
    <n v="1.2132898714779001"/>
    <n v="1.7310710072074922E-2"/>
    <n v="1.52957434196854E-3"/>
    <n v="1.2291153722348463E-2"/>
    <n v="1.0860463429067102E-3"/>
    <n v="1.3420665137689344E-2"/>
    <n v="1.1858499715662304E-3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x v="1"/>
    <n v="6719"/>
    <x v="0"/>
    <n v="0"/>
    <n v="1"/>
    <x v="1"/>
    <s v="Diversity"/>
    <s v="Land use entropy:Entropy: maximises eveness --&gt; 1"/>
    <x v="4"/>
    <s v="Negative binomial regression"/>
    <m/>
    <n v="0.188"/>
    <m/>
    <n v="1.2068335153496053"/>
    <s v="Derived (4b)"/>
    <n v="4.3449999999999998"/>
    <m/>
  </r>
  <r>
    <n v="15"/>
    <s v="Gordon 2004"/>
    <n v="15.3"/>
    <s v="15.3.1"/>
    <s v="Model 1-b p. 21 (SF) (log-log)"/>
    <x v="0"/>
    <x v="1"/>
    <x v="0"/>
    <n v="2.0450272142503709E-2"/>
    <n v="4.1821363070246325E-4"/>
    <n v="2391.1224469664567"/>
    <n v="6.4310408703892137E-3"/>
    <n v="2.6579491917318619E-3"/>
    <n v="988.25090733123659"/>
    <n v="0.62508509564076475"/>
    <n v="0.25834767002832809"/>
    <n v="0.62508509564076475"/>
    <n v="0.25834767002832809"/>
    <n v="4.1633490082970707E-3"/>
    <n v="1.7207121451291794E-3"/>
    <n v="1.2245783139481887"/>
    <n v="0.50611821715478644"/>
    <n v="3.7153618064920142E-3"/>
    <n v="1.5355590346231495E-3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x v="0"/>
    <n v="1430"/>
    <x v="1"/>
    <n v="0"/>
    <n v="1"/>
    <x v="1"/>
    <s v="Density"/>
    <s v="Population density"/>
    <x v="3"/>
    <s v="OLS"/>
    <m/>
    <n v="0.4133"/>
    <m/>
    <m/>
    <s v=""/>
    <n v="20.21"/>
    <m/>
  </r>
  <r>
    <n v="51"/>
    <s v="Cervero et al. 2010"/>
    <n v="51.1"/>
    <s v="51.1.7"/>
    <s v="Table 3 p. 7"/>
    <x v="0"/>
    <x v="0"/>
    <x v="1"/>
    <n v="2.0737327188940089E-2"/>
    <n v="4.3003673894115383E-4"/>
    <n v="2325.3827160493834"/>
    <n v="2.9304908213120546"/>
    <n v="3.5094886808879044"/>
    <n v="2784.8250748159107"/>
    <n v="1.6049073009820862"/>
    <n v="1.922000221160638"/>
    <n v="1.6049073009820862"/>
    <n v="1.922000221160638"/>
    <n v="4.5692607190785282"/>
    <n v="5.472041972290568"/>
    <n v="2.461835127721097"/>
    <n v="2.9482373574134484"/>
    <n v="4.5463028045063378"/>
    <n v="5.4445480996798965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x v="0"/>
    <n v="69"/>
    <x v="1"/>
    <n v="0"/>
    <n v="0"/>
    <x v="0"/>
    <s v="Density"/>
    <s v="Total density (employment and population)"/>
    <x v="9"/>
    <s v="OLS"/>
    <m/>
    <n v="3.5999999999999997E-2"/>
    <m/>
    <m/>
    <s v=""/>
    <n v="1.736"/>
    <m/>
  </r>
  <r>
    <n v="65"/>
    <s v="Sung et al. 2014"/>
    <n v="65.2"/>
    <s v="65.2.4"/>
    <s v="Table 2 p. 138 (500m buffer)"/>
    <x v="0"/>
    <x v="0"/>
    <x v="0"/>
    <n v="2.1901079136690649E-2"/>
    <n v="4.7965726735158643E-4"/>
    <n v="2084.8219511433044"/>
    <n v="3.3148790230427532E-3"/>
    <n v="2.0182640931795803E-4"/>
    <n v="126.93438449536009"/>
    <n v="8.8953724525805522E-2"/>
    <n v="5.4159475177536697E-3"/>
    <n v="8.8953724525805522E-2"/>
    <n v="5.4159475177536697E-3"/>
    <n v="2.6101253932892406E-3"/>
    <n v="1.5891748457041541E-4"/>
    <n v="0.35810436970124376"/>
    <n v="2.1803184549260227E-2"/>
    <n v="2.4305247904758557E-3"/>
    <n v="1.4798250186812248E-4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Office density"/>
    <x v="2"/>
    <s v="OLS"/>
    <m/>
    <n v="1.107"/>
    <m/>
    <m/>
    <s v=""/>
    <n v="2.78"/>
    <m/>
  </r>
  <r>
    <n v="102"/>
    <s v="Tsa et al. 2012"/>
    <n v="102.1"/>
    <s v="102.1.1"/>
    <s v="Table 2 p. 68"/>
    <x v="0"/>
    <x v="0"/>
    <x v="0"/>
    <n v="2.1978021978021976E-2"/>
    <n v="4.8303345006641703E-4"/>
    <n v="2070.2500000000005"/>
    <n v="2.6089677974076944"/>
    <n v="0.20871742379261554"/>
    <n v="165.62000000000003"/>
    <n v="1.4288225834510782"/>
    <n v="0.11430580667608625"/>
    <n v="1.4288225834510782"/>
    <n v="0.11430580667608625"/>
    <n v="4.0679376940339473"/>
    <n v="0.32543501552271581"/>
    <n v="2.191731338668971"/>
    <n v="0.17533850709351767"/>
    <n v="4.047498640146153"/>
    <n v="0.32379989121169223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x v="1"/>
    <n v="1824"/>
    <x v="0"/>
    <n v="0"/>
    <n v="1"/>
    <x v="1"/>
    <s v="Density"/>
    <s v="Population and employment density"/>
    <x v="9"/>
    <s v="Global regression "/>
    <m/>
    <n v="2E-3"/>
    <m/>
    <m/>
    <s v=""/>
    <n v="3.64"/>
    <m/>
  </r>
  <r>
    <n v="65"/>
    <s v="Sung et al. 2014"/>
    <n v="65.099999999999994"/>
    <s v="65.1.7"/>
    <s v="Table 2 p. 138 (250m buffer)"/>
    <x v="0"/>
    <x v="1"/>
    <x v="0"/>
    <n v="2.2195588235294116E-2"/>
    <n v="4.9264413711072662E-4"/>
    <n v="2029.8627846559355"/>
    <n v="3.5437609529294138"/>
    <n v="-5.3485984062563642E-2"/>
    <n v="-30.636719008812033"/>
    <n v="116.32130294567068"/>
    <n v="-1.7556374253590077"/>
    <n v="116.32130294567068"/>
    <n v="-1.7556374253590077"/>
    <n v="1.9412606280912854"/>
    <n v="-2.9299446659781771E-2"/>
    <n v="3.1555068682258574"/>
    <n v="-4.7626065162132865E-2"/>
    <n v="2.6767301682166273"/>
    <n v="-4.0399888428893554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-0.129"/>
    <m/>
    <m/>
    <s v=""/>
    <n v="-0.68"/>
    <m/>
  </r>
  <r>
    <n v="65"/>
    <s v="Sung et al. 2014"/>
    <n v="65.400000000000006"/>
    <s v="65.4.4"/>
    <s v="Table 2 p. 138 (1000m buffer)"/>
    <x v="0"/>
    <x v="1"/>
    <x v="0"/>
    <n v="2.2285714285714287E-2"/>
    <n v="4.9665306122448989E-4"/>
    <n v="2013.4779750164362"/>
    <n v="3.2014416862218681E-3"/>
    <n v="4.9942490305061146E-6"/>
    <n v="3.141025641025641"/>
    <n v="8.5909669662758439E-2"/>
    <n v="1.3401908467390318E-4"/>
    <n v="8.5909669662758439E-2"/>
    <n v="1.3401908467390318E-4"/>
    <n v="2.5208051884416083E-3"/>
    <n v="3.9324560939689099E-6"/>
    <n v="0.34584980302763307"/>
    <n v="5.3952569272310762E-4"/>
    <n v="2.3473506361878231E-3"/>
    <n v="3.6618669924530044E-6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Office density"/>
    <x v="2"/>
    <s v="OLS"/>
    <m/>
    <n v="0.19500000000000001"/>
    <m/>
    <m/>
    <s v=""/>
    <n v="7.0000000000000007E-2"/>
    <m/>
  </r>
  <r>
    <n v="65"/>
    <s v="Sung et al. 2014"/>
    <n v="65.8"/>
    <s v="65.8.7"/>
    <s v="Table 3 p. 139 (750m buffer)"/>
    <x v="0"/>
    <x v="1"/>
    <x v="0"/>
    <n v="2.3108E-2"/>
    <n v="5.3397966400000002E-4"/>
    <n v="1872.7304940961196"/>
    <n v="3.2694373484279304"/>
    <n v="-0.11332523737120892"/>
    <n v="-64.912584386359697"/>
    <n v="107.3168357910824"/>
    <n v="-3.7198161621904977"/>
    <n v="107.3168357910824"/>
    <n v="-3.7198161621904977"/>
    <n v="1.7909870572019733"/>
    <n v="-6.2079193376734794E-2"/>
    <n v="2.9112381295556209"/>
    <n v="-0.10090933604665693"/>
    <n v="2.469523678338676"/>
    <n v="-8.5598629738575183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-0.318"/>
    <m/>
    <m/>
    <s v=""/>
    <n v="-1.5"/>
    <m/>
  </r>
  <r>
    <n v="65"/>
    <s v="Sung et al. 2014"/>
    <n v="65.099999999999994"/>
    <s v="65.1.4"/>
    <s v="Table 2 p. 138 (250m buffer)"/>
    <x v="0"/>
    <x v="1"/>
    <x v="0"/>
    <n v="2.4579245283018872E-2"/>
    <n v="6.0413929868280544E-4"/>
    <n v="1655.2473944010642"/>
    <n v="2.631852980364704E-3"/>
    <n v="1.7142574387605503E-4"/>
    <n v="107.81453903431334"/>
    <n v="7.0624937857577633E-2"/>
    <n v="4.6001553273533197E-3"/>
    <n v="7.0624937857577633E-2"/>
    <n v="4.6001553273533197E-3"/>
    <n v="2.0723128197747457E-3"/>
    <n v="1.349800955160281E-4"/>
    <n v="0.28431748070695329"/>
    <n v="1.8519019105847405E-2"/>
    <n v="1.9297186621889206E-3"/>
    <n v="1.2569222506167538E-4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Office density"/>
    <x v="2"/>
    <s v="OLS"/>
    <m/>
    <n v="1.861"/>
    <m/>
    <m/>
    <s v=""/>
    <n v="2.65"/>
    <m/>
  </r>
  <r>
    <n v="65"/>
    <s v="Sung et al. 2014"/>
    <n v="65.5"/>
    <s v="65.5.2"/>
    <s v="Table 2 p. 138 (1500m buffer)"/>
    <x v="0"/>
    <x v="1"/>
    <x v="0"/>
    <n v="2.5392857142857141E-2"/>
    <n v="6.4479719387755085E-4"/>
    <n v="1550.8752356479754"/>
    <n v="4.1711548641015905E-3"/>
    <n v="8.8970733251286915E-5"/>
    <n v="33.080168776371309"/>
    <n v="0.40542841970798815"/>
    <n v="8.6477881923713862E-3"/>
    <n v="0.40542841970798815"/>
    <n v="8.6477881923713862E-3"/>
    <n v="2.7003363556387804E-3"/>
    <n v="5.759817446577518E-5"/>
    <n v="0.79425802038001603"/>
    <n v="1.6941523574705741E-2"/>
    <n v="2.4097731274577519E-3"/>
    <n v="5.1400460808673841E-5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Small-scale nieghbourhood living density"/>
    <x v="3"/>
    <s v="OLS"/>
    <m/>
    <n v="1.1850000000000001"/>
    <m/>
    <m/>
    <s v=""/>
    <n v="0.84"/>
    <m/>
  </r>
  <r>
    <n v="76"/>
    <s v="Woldeamanuel and Kent 2016"/>
    <n v="76.099999999999994"/>
    <s v="76.1.1"/>
    <s v="Table 3"/>
    <x v="0"/>
    <x v="0"/>
    <x v="0"/>
    <n v="2.5924228998389812E-2"/>
    <n v="6.7206564916095525E-4"/>
    <n v="1487.9498769926072"/>
    <n v="1.444595557325608"/>
    <n v="0.14980010415266248"/>
    <n v="154.29581339712919"/>
    <n v="25.305848197300723"/>
    <n v="2.6241384146612559"/>
    <n v="25.305848197300723"/>
    <n v="2.6241384146612559"/>
    <n v="1.0413744715522559"/>
    <n v="0.10798732109439144"/>
    <n v="0.71395220018539929"/>
    <n v="7.403464132604215E-2"/>
    <n v="0.91645929545191063"/>
    <n v="9.5034002571993278E-2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x v="1"/>
    <n v="18"/>
    <x v="1"/>
    <n v="0"/>
    <n v="1"/>
    <x v="1"/>
    <s v="PT-design"/>
    <s v="Connectivity index"/>
    <x v="8"/>
    <s v="OLS"/>
    <m/>
    <n v="0.04"/>
    <m/>
    <m/>
    <s v=""/>
    <n v="4"/>
    <m/>
  </r>
  <r>
    <n v="21"/>
    <s v="Lane et al. 2006"/>
    <n v="21.2"/>
    <s v="21.2.1"/>
    <s v="Table 5 p. 207"/>
    <x v="0"/>
    <x v="0"/>
    <x v="0"/>
    <n v="2.6526526526526529E-2"/>
    <n v="7.0365660956251558E-4"/>
    <n v="1421.1477394090421"/>
    <n v="3.8222464125982924E-3"/>
    <n v="1.0128952993385476E-3"/>
    <n v="376.60415094339618"/>
    <n v="0.3715151734429849"/>
    <n v="9.8451520962391001E-2"/>
    <n v="0.3715151734429849"/>
    <n v="9.8451520962391001E-2"/>
    <n v="2.4744588212195647E-3"/>
    <n v="6.557315876231847E-4"/>
    <n v="0.72781998462884168"/>
    <n v="0.19287229592664307"/>
    <n v="2.2082006043151379E-3"/>
    <n v="5.8517316014351155E-4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x v="0"/>
    <n v="868"/>
    <x v="0"/>
    <n v="0"/>
    <n v="0"/>
    <x v="0"/>
    <s v="Density"/>
    <s v="Population (common catchment area)"/>
    <x v="3"/>
    <s v="OLS"/>
    <m/>
    <n v="0.26500000000000001"/>
    <m/>
    <m/>
    <s v=""/>
    <n v="9.99"/>
    <m/>
  </r>
  <r>
    <n v="52"/>
    <s v="Durning and Townsend 2015"/>
    <n v="52.1"/>
    <s v="52.1.18"/>
    <s v="Table 3 p. 101"/>
    <x v="0"/>
    <x v="0"/>
    <x v="0"/>
    <n v="2.6562500000000003E-2"/>
    <n v="7.0556640625000014E-4"/>
    <n v="1417.3010380622834"/>
    <n v="3.9738414841977723E-2"/>
    <n v="5.0666478923521597E-3"/>
    <n v="180.70588235294113"/>
    <n v="1.4706968003630676E-2"/>
    <n v="1.8751384204629114E-3"/>
    <n v="1.4706968003630676E-2"/>
    <n v="1.8751384204629114E-3"/>
    <n v="0.14023851592145228"/>
    <n v="1.7880410779985166E-2"/>
    <n v="6.2063949100281324"/>
    <n v="0.79131535102858686"/>
    <n v="0.15432449901268985"/>
    <n v="1.9676373624117956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1"/>
    <n v="342"/>
    <x v="0"/>
    <n v="0"/>
    <n v="0"/>
    <x v="0"/>
    <s v="Density"/>
    <s v="Commercial density"/>
    <x v="6"/>
    <s v="Bootstrapped regression"/>
    <m/>
    <n v="2.4000000000000001E-4"/>
    <m/>
    <m/>
    <s v=""/>
    <n v="4.8"/>
    <s v="derived (8b)"/>
  </r>
  <r>
    <n v="55"/>
    <s v="Marshall and Garrick 2010"/>
    <n v="55.1"/>
    <s v="55.1.17"/>
    <s v="Table 2 p. 110"/>
    <x v="0"/>
    <x v="0"/>
    <x v="0"/>
    <n v="2.729376E-2"/>
    <n v="7.4494933493759997E-4"/>
    <n v="1342.373169691821"/>
    <n v="4.2774115006931367E-2"/>
    <n v="9.1062381478503474E-3"/>
    <n v="285.7796067672611"/>
    <e v="#N/A"/>
    <e v="#N/A"/>
    <e v="#N/A"/>
    <e v="#N/A"/>
    <n v="4.2774115006931367E-2"/>
    <n v="9.1062381478503474E-3"/>
    <n v="4.2774115006931367E-2"/>
    <n v="9.1062381478503474E-3"/>
    <n v="4.2774115006931367E-2"/>
    <n v="9.1062381478503474E-3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% curbs"/>
    <x v="7"/>
    <s v="Multinomial logistic"/>
    <s v="automobile"/>
    <n v="0.28079999999999999"/>
    <n v="1.3241887397017764"/>
    <m/>
    <s v="Derived (4a)"/>
    <n v="7.8"/>
    <m/>
  </r>
  <r>
    <n v="65"/>
    <s v="Sung et al. 2014"/>
    <n v="65.099999999999994"/>
    <s v="65.10.2"/>
    <s v="Table 3 p. 139 (1500m buffer)"/>
    <x v="0"/>
    <x v="1"/>
    <x v="0"/>
    <n v="2.7941176470588233E-2"/>
    <n v="7.8070934256055347E-4"/>
    <n v="1280.886426592798"/>
    <n v="3.4450067457631266E-3"/>
    <n v="6.5455128169499403E-5"/>
    <n v="24.336842105263162"/>
    <n v="0.33484818625139545"/>
    <n v="6.3621155387765136E-3"/>
    <n v="0.33484818625139545"/>
    <n v="6.3621155387765136E-3"/>
    <n v="2.2302401287152126E-3"/>
    <n v="4.2374562445589036E-5"/>
    <n v="0.65598720911431985"/>
    <n v="1.2463756973172077E-2"/>
    <n v="1.9902604794892289E-3"/>
    <n v="3.7814949110295348E-5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Small-scale nieghbourhood living density"/>
    <x v="3"/>
    <s v="OLS"/>
    <m/>
    <n v="0.5"/>
    <m/>
    <m/>
    <s v=""/>
    <n v="0.68"/>
    <m/>
  </r>
  <r>
    <n v="177"/>
    <s v="Tu et al. 2018"/>
    <n v="177.1"/>
    <s v="177.1.6"/>
    <s v="Table 4 Model 1 p. 51"/>
    <x v="0"/>
    <x v="0"/>
    <x v="0"/>
    <n v="2.8279183381088823E-2"/>
    <n v="7.9971221270125033E-4"/>
    <n v="1250.4498294733075"/>
    <n v="1.2124374618300916E-2"/>
    <n v="-1.1966072721097071E-3"/>
    <n v="-123.41233312747893"/>
    <n v="7.1007952399591208"/>
    <n v="-0.70080837069085944"/>
    <n v="7.1007952399591208"/>
    <n v="-0.70080837069085944"/>
    <n v="8.9518543440767918E-3"/>
    <n v="-8.8349744578333528E-4"/>
    <n v="6.3561007829837863E-3"/>
    <n v="-6.2731123531107583E-4"/>
    <n v="6.9402028578267284E-3"/>
    <n v="-6.8495880992135139E-4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x v="2"/>
    <n v="491"/>
    <x v="0"/>
    <n v="0"/>
    <n v="1"/>
    <x v="1"/>
    <s v="Diversity"/>
    <s v="land use mix (entropy)"/>
    <x v="4"/>
    <s v="OLS"/>
    <m/>
    <n v="-0.17330000000000001"/>
    <m/>
    <m/>
    <m/>
    <n v="-3.49"/>
    <s v="source"/>
  </r>
  <r>
    <n v="65"/>
    <s v="Sung et al. 2014"/>
    <n v="65.7"/>
    <s v="65.7.8"/>
    <s v="Table 3 p. 139 (500m buffer)"/>
    <x v="0"/>
    <x v="0"/>
    <x v="0"/>
    <n v="2.9177777777777778E-2"/>
    <n v="8.5134271604938271E-4"/>
    <n v="1174.6150887863994"/>
    <n v="2.0506583586971461"/>
    <n v="2.1540115399754822E-2"/>
    <n v="12.338156892612339"/>
    <n v="67.31132696264396"/>
    <n v="0.70703817841561212"/>
    <n v="67.31132696264396"/>
    <n v="0.70703817841561212"/>
    <n v="1.1233439236679683"/>
    <n v="1.1799604574208339E-2"/>
    <n v="1.8259884403050755"/>
    <n v="1.9180182576964511E-2"/>
    <n v="1.5489360502414165"/>
    <n v="1.6270024271735836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5.1999999999999998E-2"/>
    <m/>
    <m/>
    <s v=""/>
    <n v="0.36"/>
    <m/>
  </r>
  <r>
    <n v="110"/>
    <s v="Chapman and Frank 2004"/>
    <n v="110.2"/>
    <s v="110.2.4"/>
    <s v="Table 107, p. 240"/>
    <x v="1"/>
    <x v="0"/>
    <x v="0"/>
    <n v="2.960109065147035E-2"/>
    <n v="8.7622456775656539E-4"/>
    <n v="1141.2599427111957"/>
    <n v="1.615969612116513E-7"/>
    <n v="1.5020021375180639E-8"/>
    <n v="106.07717252620994"/>
    <n v="0.34425669942108961"/>
    <n v="3.1997773628190514E-2"/>
    <n v="0.34425669942108961"/>
    <n v="3.1997773628190514E-2"/>
    <n v="9.1337424309535044E-8"/>
    <n v="8.4895783633352457E-9"/>
    <n v="1.0691175992407595E-3"/>
    <n v="9.9371727492733353E-5"/>
    <n v="1.0540039134997208E-7"/>
    <n v="9.7966949326200613E-9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8489"/>
    <x v="0"/>
    <n v="0"/>
    <n v="1"/>
    <x v="1"/>
    <s v="PT-Access"/>
    <s v="Walkability index"/>
    <x v="1"/>
    <s v="Multinomial logistic"/>
    <s v="automobile"/>
    <n v="0.125"/>
    <n v="1.1331484530668263"/>
    <m/>
    <s v="Derived (4a)"/>
    <n v="3.14"/>
    <m/>
  </r>
  <r>
    <n v="65"/>
    <s v="Sung et al. 2014"/>
    <n v="65.900000000000006"/>
    <s v="65.9.2"/>
    <s v="Table 3 p. 139 (1000m buffer)"/>
    <x v="0"/>
    <x v="1"/>
    <x v="0"/>
    <n v="3.1050399999999995E-2"/>
    <n v="9.6412734015999973E-4"/>
    <n v="1037.2073878063111"/>
    <n v="2.7896200424676935E-3"/>
    <n v="1.0827352270829857E-4"/>
    <n v="40.257130342926345"/>
    <n v="0.27114582945292004"/>
    <n v="1.0523983078556183E-2"/>
    <n v="0.27114582945292004"/>
    <n v="1.0523983078556183E-2"/>
    <n v="1.8059536661956563E-3"/>
    <n v="7.0094479646051999E-5"/>
    <n v="0.531190561063005"/>
    <n v="2.0617099246538411E-2"/>
    <n v="1.6116283459075313E-3"/>
    <n v="6.2552130989708995E-5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Small-scale nieghbourhood living density"/>
    <x v="3"/>
    <s v="OLS"/>
    <m/>
    <n v="1.0489999999999999"/>
    <m/>
    <m/>
    <s v=""/>
    <n v="1.25"/>
    <m/>
  </r>
  <r>
    <n v="72"/>
    <s v="Bhattacharya 2013"/>
    <n v="72.2"/>
    <s v="72.2.1"/>
    <s v="Table 3.3 p. 64"/>
    <x v="0"/>
    <x v="0"/>
    <x v="0"/>
    <n v="3.2161159794204051E-2"/>
    <n v="1.0343401993083271E-3"/>
    <n v="966.79989878447077"/>
    <n v="2.6002556541841154E-3"/>
    <n v="3.3803323504393501E-4"/>
    <n v="125.68398684198121"/>
    <n v="0.25273996652236286"/>
    <n v="3.285619564790717E-2"/>
    <n v="0.25273996652236286"/>
    <n v="3.285619564790717E-2"/>
    <n v="1.6833623074939501E-3"/>
    <n v="2.1883709997421352E-4"/>
    <n v="0.49513239754023153"/>
    <n v="6.4367211680230102E-2"/>
    <n v="1.5022281368406048E-3"/>
    <n v="1.9528965778927863E-4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1"/>
    <n v="10491"/>
    <x v="1"/>
    <n v="0"/>
    <n v="1"/>
    <x v="1"/>
    <s v="Density"/>
    <s v="Population density"/>
    <x v="3"/>
    <s v="Negative binomial regression"/>
    <m/>
    <n v="1.9844899999999999E-2"/>
    <m/>
    <n v="1.02004311906927"/>
    <s v="Derived (4b)"/>
    <n v="4.0421427843975968"/>
    <s v="derived (8b)"/>
  </r>
  <r>
    <n v="160"/>
    <s v="Moshiur et al. 2019"/>
    <n v="160.1"/>
    <s v="160.1.4"/>
    <s v="Table 4 (Boarding) p. 599"/>
    <x v="0"/>
    <x v="0"/>
    <x v="0"/>
    <n v="3.2303598367695502E-2"/>
    <n v="1.0435224675013795E-3"/>
    <n v="958.29273555979091"/>
    <n v="2.6868698493153265E-2"/>
    <n v="1.2080206664124984E-2"/>
    <n v="430.84983417569936"/>
    <n v="9.9439570151293542E-3"/>
    <n v="4.4708178117577419E-3"/>
    <n v="9.9439570151293542E-3"/>
    <n v="4.4708178117577419E-3"/>
    <n v="9.4820752574166986E-2"/>
    <n v="4.2631550889436841E-2"/>
    <n v="4.1963866508040022"/>
    <n v="1.8867016575888624"/>
    <n v="0.10434483737128672"/>
    <n v="4.6913593529692571E-2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2"/>
    <n v="2124"/>
    <x v="0"/>
    <n v="0"/>
    <n v="0"/>
    <x v="0"/>
    <s v="Density"/>
    <s v="number of commercial centers"/>
    <x v="6"/>
    <s v="panel OLS"/>
    <m/>
    <n v="50.317"/>
    <m/>
    <m/>
    <m/>
    <n v="13.917999999999999"/>
    <s v="source"/>
  </r>
  <r>
    <n v="15"/>
    <s v="Gordon 2004"/>
    <n v="15.4"/>
    <s v="15.4.1"/>
    <s v="Model 1-b p. 21 (SD) (log-log)"/>
    <x v="0"/>
    <x v="1"/>
    <x v="0"/>
    <n v="3.292877906976744E-2"/>
    <n v="1.0843044910255543E-3"/>
    <n v="922.25016891167013"/>
    <n v="2.4804369749105988E-3"/>
    <n v="1.1238859933319922E-3"/>
    <n v="417.87155153387772"/>
    <n v="0.24109381590651341"/>
    <n v="0.10923960798724122"/>
    <n v="0.24109381590651341"/>
    <n v="0.10923960798724122"/>
    <n v="1.605793685309363E-3"/>
    <n v="7.2758511881367233E-4"/>
    <n v="0.47231690636214768"/>
    <n v="0.21400679027268912"/>
    <n v="1.4330061005250125E-3"/>
    <n v="6.4929506414788311E-4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x v="0"/>
    <n v="593"/>
    <x v="1"/>
    <n v="0"/>
    <n v="1"/>
    <x v="1"/>
    <s v="Density"/>
    <s v="Population density"/>
    <x v="3"/>
    <s v="OLS"/>
    <m/>
    <n v="0.4531"/>
    <m/>
    <m/>
    <s v=""/>
    <n v="13.76"/>
    <m/>
  </r>
  <r>
    <n v="65"/>
    <s v="Sung et al. 2014"/>
    <n v="65.599999999999994"/>
    <s v="65.6.8"/>
    <s v="Table 3 p. 139 (250m buffer)"/>
    <x v="0"/>
    <x v="1"/>
    <x v="0"/>
    <n v="3.3814285714285706E-2"/>
    <n v="1.1434059183673465E-3"/>
    <n v="874.58004540319871"/>
    <n v="1.5268532624664211"/>
    <n v="7.2281233445160367E-3"/>
    <n v="4.1402619349387422"/>
    <n v="50.117816426112597"/>
    <n v="0.23725774296121702"/>
    <n v="50.117816426112597"/>
    <n v="0.23725774296121702"/>
    <n v="0.83640520979515165"/>
    <n v="3.9595422631702477E-3"/>
    <n v="1.3595713764223014"/>
    <n v="6.4362108959831743E-3"/>
    <n v="1.1532872121934168"/>
    <n v="5.4596616625236342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1.7999999999999999E-2"/>
    <m/>
    <m/>
    <s v=""/>
    <n v="0.14000000000000001"/>
    <m/>
  </r>
  <r>
    <n v="72"/>
    <s v="Bhattacharya 2013"/>
    <n v="72.400000000000006"/>
    <s v="72.4.2"/>
    <s v="Table 3.5 p. 67"/>
    <x v="0"/>
    <x v="0"/>
    <x v="0"/>
    <n v="3.4187648600865699E-2"/>
    <n v="1.1687953168562743E-3"/>
    <n v="855.5817991209226"/>
    <n v="1.3603800347784119E-3"/>
    <n v="1.4964180382562531E-4"/>
    <n v="94.113997903301481"/>
    <n v="3.6505365662789037E-2"/>
    <n v="4.015590222906794E-3"/>
    <n v="3.6505365662789037E-2"/>
    <n v="4.015590222906794E-3"/>
    <n v="1.0711589921129491E-3"/>
    <n v="1.1782748913242441E-4"/>
    <n v="0.14696102980594239"/>
    <n v="1.6165713278653664E-2"/>
    <n v="9.974534141406863E-4"/>
    <n v="1.0971987555547549E-4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1"/>
    <n v="1605"/>
    <x v="1"/>
    <n v="0"/>
    <n v="1"/>
    <x v="1"/>
    <s v="Density"/>
    <s v="Employment density"/>
    <x v="2"/>
    <s v="Negative binomial regression"/>
    <m/>
    <n v="1.6402999999999999E-3"/>
    <m/>
    <n v="1.0016416460279076"/>
    <s v="Derived (4b)"/>
    <n v="3.2175362887406824"/>
    <s v="derived (8b)"/>
  </r>
  <r>
    <n v="70"/>
    <s v="Guerra et al. 2012"/>
    <n v="70.099999999999994"/>
    <s v="70.1.1"/>
    <s v="Table 2 p. 7 (0.25 mi buffer)"/>
    <x v="0"/>
    <x v="0"/>
    <x v="0"/>
    <n v="3.4387203231752414E-2"/>
    <n v="1.1824797461018437E-3"/>
    <n v="845.68044678701233"/>
    <n v="2.2744989590458148E-3"/>
    <n v="4.708462208898088E-4"/>
    <n v="175.06512406456073"/>
    <n v="0.22107702749896016"/>
    <n v="4.5765368460360327E-2"/>
    <n v="0.22107702749896016"/>
    <n v="4.5765368460360327E-2"/>
    <n v="1.4724728354809859E-3"/>
    <n v="3.0481802033445476E-4"/>
    <n v="0.43310284547712175"/>
    <n v="8.9657037317385724E-2"/>
    <n v="1.3140309215346699E-3"/>
    <n v="2.7201880707675001E-4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Population density"/>
    <x v="3"/>
    <s v="OLS"/>
    <m/>
    <n v="0.33800000000000002"/>
    <m/>
    <m/>
    <s v=""/>
    <n v="6.02"/>
    <m/>
  </r>
  <r>
    <n v="128"/>
    <s v="Zhao et al. 2013"/>
    <n v="128.1"/>
    <s v="128.1.2"/>
    <s v="Table  2  p. 120"/>
    <x v="0"/>
    <x v="0"/>
    <x v="0"/>
    <n v="3.4439017243834052E-2"/>
    <n v="1.1860459087210992E-3"/>
    <n v="843.13768349682982"/>
    <n v="1.3405938185885825E-3"/>
    <n v="1.5328019566936043E-4"/>
    <n v="96.402286293300406"/>
    <n v="3.5974408842910116E-2"/>
    <n v="4.1132253111060219E-3"/>
    <n v="3.5974408842910116E-2"/>
    <n v="4.1132253111060219E-3"/>
    <n v="1.0555793872600457E-3"/>
    <n v="1.2069234751068051E-4"/>
    <n v="0.14482353687537758"/>
    <n v="1.6558766542097026E-2"/>
    <n v="9.8294582921079881E-4"/>
    <n v="1.1238760536165892E-4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Employment density at work (common catchment area)"/>
    <x v="2"/>
    <s v="OLS"/>
    <m/>
    <n v="0.24060000000000001"/>
    <m/>
    <m/>
    <m/>
    <n v="3.32"/>
    <m/>
  </r>
  <r>
    <n v="65"/>
    <s v="Sung et al. 2014"/>
    <n v="65.2"/>
    <s v="65.2.8"/>
    <s v="Table 2 p. 138 (500m buffer)"/>
    <x v="0"/>
    <x v="0"/>
    <x v="0"/>
    <n v="3.4474999999999999E-2"/>
    <n v="1.1885256249999998E-3"/>
    <n v="841.378577765204"/>
    <n v="1.4688897067596651"/>
    <n v="6.0767967168647349E-3"/>
    <n v="3.4807831762146488"/>
    <n v="48.215206060252477"/>
    <n v="0.19946630747126451"/>
    <n v="48.215206060252477"/>
    <n v="0.19946630747126451"/>
    <n v="0.80465296407307896"/>
    <n v="3.3288493123703276E-3"/>
    <n v="1.3079583019037551"/>
    <n v="5.4110234949758347E-3"/>
    <n v="1.1095052527784839"/>
    <n v="4.5900232307445879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2.1000000000000001E-2"/>
    <m/>
    <m/>
    <s v=""/>
    <n v="0.12"/>
    <m/>
  </r>
  <r>
    <n v="65"/>
    <s v="Sung et al. 2014"/>
    <n v="65.599999999999994"/>
    <s v="65.6.2"/>
    <s v="Table 3 p. 139 (250m buffer)"/>
    <x v="0"/>
    <x v="1"/>
    <x v="0"/>
    <n v="3.4512750455373407E-2"/>
    <n v="1.1911299439948772E-3"/>
    <n v="839.53896469611448"/>
    <n v="2.2579811423269615E-3"/>
    <n v="4.2783097694240103E-4"/>
    <n v="159.07164533579629"/>
    <n v="0.21947152673297671"/>
    <n v="4.1584367527730766E-2"/>
    <n v="0.21947152673297671"/>
    <n v="4.1584367527730766E-2"/>
    <n v="1.4617794753793096E-3"/>
    <n v="2.7697066609749468E-4"/>
    <n v="0.42995757544147134"/>
    <n v="8.1466211606772782E-2"/>
    <n v="1.3044881948438118E-3"/>
    <n v="2.4716790071803126E-4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Small-scale nieghbourhood living density"/>
    <x v="3"/>
    <s v="OLS"/>
    <m/>
    <n v="2.915"/>
    <m/>
    <m/>
    <s v=""/>
    <n v="5.49"/>
    <m/>
  </r>
  <r>
    <n v="110"/>
    <s v="Chapman and Frank 2004"/>
    <n v="110.3"/>
    <s v="110.3.3"/>
    <s v="Table 109 p. 242"/>
    <x v="1"/>
    <x v="0"/>
    <x v="0"/>
    <n v="3.453900589968345E-2"/>
    <n v="1.1929429285383682E-3"/>
    <n v="838.2630686492538"/>
    <n v="1.1869404990056032E-7"/>
    <n v="1.2626689428500145E-8"/>
    <n v="89.17454106657506"/>
    <n v="0.25285885052114992"/>
    <n v="2.6899159456206492E-2"/>
    <n v="0.25285885052114992"/>
    <n v="2.6899159456206492E-2"/>
    <n v="6.7087949658814138E-8"/>
    <n v="7.1368253543154197E-9"/>
    <n v="7.8527403437769901E-4"/>
    <n v="8.3537560279217874E-5"/>
    <n v="7.741729310148785E-8"/>
    <n v="8.2356623369630206E-9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4224"/>
    <x v="0"/>
    <n v="0"/>
    <n v="1"/>
    <x v="1"/>
    <s v="PT-Access"/>
    <s v="Walkability index"/>
    <x v="1"/>
    <s v="Multinomial logistic"/>
    <s v="automobile"/>
    <n v="0.108"/>
    <n v="1.1140477453864677"/>
    <m/>
    <s v="Derived (4a)"/>
    <n v="3.08"/>
    <m/>
  </r>
  <r>
    <n v="65"/>
    <s v="Sung et al. 2014"/>
    <n v="65.3"/>
    <s v="65.3.7"/>
    <s v="Table 2 p. 138 (750m buffer)"/>
    <x v="0"/>
    <x v="1"/>
    <x v="0"/>
    <n v="3.4643452380952379E-2"/>
    <n v="1.200168792871315E-3"/>
    <n v="833.21613254713452"/>
    <n v="1.4546396033226867"/>
    <n v="-8.4661479552983684E-2"/>
    <n v="-48.494012130375772"/>
    <n v="47.747457072406768"/>
    <n v="-2.7789497490711459"/>
    <n v="47.747457072406768"/>
    <n v="-2.7789497490711459"/>
    <n v="0.79684680414415732"/>
    <n v="-4.6377280847994098E-2"/>
    <n v="1.2952694383303971"/>
    <n v="-7.5385976580267439E-2"/>
    <n v="1.098741636869675"/>
    <n v="-6.394786200745195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-0.48099999999999998"/>
    <m/>
    <m/>
    <s v=""/>
    <n v="-1.68"/>
    <m/>
  </r>
  <r>
    <n v="9"/>
    <s v="Kuby et al. 2004"/>
    <n v="9.1"/>
    <s v="9.1.1"/>
    <s v="Table 2 p. 239"/>
    <x v="1"/>
    <x v="0"/>
    <x v="0"/>
    <n v="3.507240887132191E-2"/>
    <n v="1.2300738640371798E-3"/>
    <n v="812.95931019779334"/>
    <n v="1.2926100295922753E-3"/>
    <n v="9.175793367732035E-5"/>
    <n v="57.709181237761776"/>
    <n v="3.4686779122968199E-2"/>
    <n v="2.4622949732558664E-3"/>
    <n v="3.4686779122968199E-2"/>
    <n v="2.4622949732558664E-3"/>
    <n v="1.0177971016155662E-3"/>
    <n v="7.2249910498116808E-5"/>
    <n v="0.13963987726217475"/>
    <n v="9.9125539050423268E-3"/>
    <n v="9.4776331187433345E-4"/>
    <n v="6.72784529918847E-5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x v="0"/>
    <n v="268"/>
    <x v="0"/>
    <n v="0"/>
    <n v="0"/>
    <x v="0"/>
    <s v="Density"/>
    <s v="Employment density"/>
    <x v="2"/>
    <s v="OLS"/>
    <m/>
    <n v="2.2939999999999999E-2"/>
    <m/>
    <m/>
    <s v=""/>
    <n v="2.024"/>
    <m/>
  </r>
  <r>
    <n v="160"/>
    <s v="Moshiur et al. 2019"/>
    <n v="160.19999999999999"/>
    <s v="160.2.5"/>
    <s v="Table 4 (alighting) p. 599"/>
    <x v="0"/>
    <x v="0"/>
    <x v="2"/>
    <n v="3.5497378021226746E-2"/>
    <n v="1.2600638463818716E-3"/>
    <n v="793.61058002845255"/>
    <n v="1.1237147061637238E-7"/>
    <n v="-5.9418543741646029E-8"/>
    <n v="-419.63662755858985"/>
    <n v="0.23938959800623472"/>
    <n v="-0.12658178470395556"/>
    <n v="0.23938959800623472"/>
    <n v="-0.12658178470395556"/>
    <n v="6.3514317441471965E-8"/>
    <n v="-3.358439849915995E-8"/>
    <n v="7.434441587746113E-4"/>
    <n v="-3.9311018201789312E-4"/>
    <n v="7.3293438754859279E-8"/>
    <n v="-3.8755294139549545E-8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x v="2"/>
    <n v="2124"/>
    <x v="0"/>
    <n v="0"/>
    <n v="0"/>
    <x v="0"/>
    <s v="PT-Access"/>
    <s v="number of educational centers"/>
    <x v="1"/>
    <s v="panel OLS"/>
    <m/>
    <n v="-38.290999999999997"/>
    <m/>
    <m/>
    <m/>
    <n v="-14.896000000000001"/>
    <s v="source"/>
  </r>
  <r>
    <n v="160"/>
    <s v="Moshiur et al. 2019"/>
    <n v="160.1"/>
    <s v="160.1.7"/>
    <s v="Table 4 (Boarding) p. 599"/>
    <x v="0"/>
    <x v="0"/>
    <x v="0"/>
    <n v="3.5907338487459362E-2"/>
    <n v="1.2893369572529803E-3"/>
    <n v="775.59244259201853"/>
    <n v="7.5201524311211167E-3"/>
    <n v="5.4246057270662456E-3"/>
    <n v="559.46780926177757"/>
    <n v="4.4042735619591955"/>
    <n v="3.17698980261342"/>
    <n v="4.4042735619591955"/>
    <n v="3.17698980261342"/>
    <n v="5.5523943566571522E-3"/>
    <n v="4.0051781532256013E-3"/>
    <n v="3.9423762676762935E-3"/>
    <n v="2.8438036430464531E-3"/>
    <n v="4.3046660167510879E-3"/>
    <n v="3.1051386446556608E-3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2"/>
    <n v="2124"/>
    <x v="0"/>
    <n v="0"/>
    <n v="0"/>
    <x v="0"/>
    <s v="Diversity"/>
    <s v="normalised land use land use entropy"/>
    <x v="4"/>
    <s v="panel OLS"/>
    <m/>
    <n v="347.96899999999999"/>
    <m/>
    <m/>
    <m/>
    <n v="20.088999999999999"/>
    <s v="source"/>
  </r>
  <r>
    <n v="73"/>
    <s v="Mangan 2013"/>
    <n v="73.150000000000006"/>
    <s v="73.15.1"/>
    <s v="Table 7 p. 53"/>
    <x v="0"/>
    <x v="0"/>
    <x v="0"/>
    <n v="3.6100723041562928E-2"/>
    <n v="1.3032622041236324E-3"/>
    <n v="767.30530267502195"/>
    <n v="7.4398002358553031E-3"/>
    <n v="3.7064339156285021E-4"/>
    <n v="38.22638118386714"/>
    <n v="4.3572142699440413"/>
    <n v="0.21707204811695396"/>
    <n v="4.3572142699440413"/>
    <n v="0.21707204811695396"/>
    <n v="5.4930674906627083E-3"/>
    <n v="2.736591172180579E-4"/>
    <n v="3.9002523093425918E-3"/>
    <n v="1.9430666120827449E-4"/>
    <n v="4.2586710229660313E-3"/>
    <n v="2.1216272231281211E-4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x v="1"/>
    <n v="53"/>
    <x v="1"/>
    <n v="0"/>
    <n v="1"/>
    <x v="1"/>
    <s v="Diversity"/>
    <s v="Total acreage with two or more land uses"/>
    <x v="4"/>
    <s v="OLS"/>
    <m/>
    <n v="1206.2840000000001"/>
    <m/>
    <m/>
    <s v=""/>
    <n v="1.38"/>
    <m/>
  </r>
  <r>
    <n v="15"/>
    <s v="Gordon 2004"/>
    <n v="15.5"/>
    <s v="15.5.1"/>
    <s v="Model 1-b p. 21 (Sacramento) (log-log)"/>
    <x v="0"/>
    <x v="1"/>
    <x v="0"/>
    <n v="3.6766826923076923E-2"/>
    <n v="1.351799561991494E-3"/>
    <n v="739.7546412330413"/>
    <n v="1.9896063197705977E-3"/>
    <n v="6.0862057321782589E-4"/>
    <n v="226.29094475318735"/>
    <n v="0.1933859979661435"/>
    <n v="5.9156776777843298E-2"/>
    <n v="0.1933859979661435"/>
    <n v="5.9156776777843298E-2"/>
    <n v="1.2880380742809961E-3"/>
    <n v="3.9401084692255669E-4"/>
    <n v="0.37885449674305743"/>
    <n v="0.11589159055370127"/>
    <n v="1.1494418212247247E-3"/>
    <n v="3.516142531126433E-4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x v="0"/>
    <n v="397"/>
    <x v="1"/>
    <n v="0"/>
    <n v="1"/>
    <x v="1"/>
    <s v="Density"/>
    <s v="Population density"/>
    <x v="3"/>
    <s v="OLS"/>
    <m/>
    <n v="0.30590000000000001"/>
    <m/>
    <m/>
    <s v=""/>
    <n v="8.32"/>
    <m/>
  </r>
  <r>
    <n v="160"/>
    <s v="Moshiur et al. 2019"/>
    <n v="160.19999999999999"/>
    <s v="160.2.4"/>
    <s v="Table 4 (alighting) p. 599"/>
    <x v="0"/>
    <x v="0"/>
    <x v="0"/>
    <n v="3.6965224234214548E-2"/>
    <n v="1.3664278026857626E-3"/>
    <n v="731.83522615279367"/>
    <n v="2.0519262338643887E-2"/>
    <n v="1.256681364330851E-2"/>
    <n v="448.20504523451172"/>
    <n v="7.5940657389725079E-3"/>
    <n v="4.6509083690095552E-3"/>
    <n v="7.5940657389725079E-3"/>
    <n v="4.6509083690095552E-3"/>
    <n v="7.2413328755494819E-2"/>
    <n v="4.4348807122960091E-2"/>
    <n v="3.2047238381930718"/>
    <n v="1.9627005390439562"/>
    <n v="7.9686743749428704E-2"/>
    <n v="4.8803336202549501E-2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2"/>
    <n v="2124"/>
    <x v="0"/>
    <n v="0"/>
    <n v="0"/>
    <x v="0"/>
    <s v="Density"/>
    <s v="number of commercial centers"/>
    <x v="6"/>
    <s v="panel OLS"/>
    <m/>
    <n v="68.540999999999997"/>
    <m/>
    <m/>
    <m/>
    <n v="16.568000000000001"/>
    <s v="source"/>
  </r>
  <r>
    <n v="160"/>
    <s v="Moshiur et al. 2019"/>
    <n v="160.19999999999999"/>
    <s v="160.2.7"/>
    <s v="Table 4 (alighting) p. 599"/>
    <x v="0"/>
    <x v="0"/>
    <x v="1"/>
    <n v="3.7352885434314108E-2"/>
    <n v="1.3952380502689949E-3"/>
    <n v="716.72357258835143"/>
    <n v="6.9493592521727458E-3"/>
    <n v="7.7504984356106411E-3"/>
    <n v="799.34922437266493"/>
    <n v="4.0699812280717325"/>
    <n v="4.5391786489196333"/>
    <n v="4.0699812280717325"/>
    <n v="4.5391786489196333"/>
    <n v="5.1309575766663972E-3"/>
    <n v="5.7224669538711807E-3"/>
    <n v="3.6431427743331157E-3"/>
    <n v="4.0631332110722101E-3"/>
    <n v="3.9779340758074296E-3"/>
    <n v="4.4365200751232299E-3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2"/>
    <n v="2124"/>
    <x v="0"/>
    <n v="0"/>
    <n v="0"/>
    <x v="0"/>
    <s v="Diversity"/>
    <s v="normalised land use land use entropy"/>
    <x v="4"/>
    <s v="panel OLS"/>
    <m/>
    <n v="538.00199999999995"/>
    <m/>
    <m/>
    <m/>
    <n v="29.858000000000001"/>
    <s v="source"/>
  </r>
  <r>
    <n v="31"/>
    <s v="Frank et al. 2008"/>
    <n v="31.1"/>
    <s v="31.1.1"/>
    <s v="Table 4 p. 48 (significance from table 3 p. 46)"/>
    <x v="1"/>
    <x v="0"/>
    <x v="0"/>
    <n v="3.7499999999999999E-2"/>
    <n v="1.4062499999999999E-3"/>
    <n v="711.11111111111109"/>
    <n v="6.894940767018882E-3"/>
    <n v="6.205446690316994E-4"/>
    <n v="63.999999999999993"/>
    <n v="4.0381103454479748"/>
    <n v="0.36342993109031774"/>
    <n v="4.0381103454479748"/>
    <n v="0.36342993109031774"/>
    <n v="5.0907784855331213E-3"/>
    <n v="4.581700636979809E-4"/>
    <n v="3.6146143440441698E-3"/>
    <n v="3.2531529096397526E-4"/>
    <n v="3.9467839886422433E-3"/>
    <n v="3.5521055897780188E-4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0"/>
    <n v="8707"/>
    <x v="1"/>
    <n v="0"/>
    <n v="0"/>
    <x v="0"/>
    <s v="Diversity"/>
    <s v="Land use mix:Entropy: maximises eveness --&gt; 1"/>
    <x v="4"/>
    <s v="Multinomial logistic (nested)"/>
    <s v="not choosing transit"/>
    <n v="0.19159999999999999"/>
    <n v="1.2111859456788328"/>
    <m/>
    <s v="Derived (4a)"/>
    <n v="2.4"/>
    <m/>
  </r>
  <r>
    <n v="65"/>
    <s v="Sung et al. 2014"/>
    <n v="65.8"/>
    <s v="65.8.8"/>
    <s v="Table 3 p. 139 (750m buffer)"/>
    <x v="0"/>
    <x v="1"/>
    <x v="0"/>
    <n v="3.7514285714285708E-2"/>
    <n v="1.4073216326530608E-3"/>
    <n v="710.56962161152569"/>
    <n v="1.2405217231624712"/>
    <n v="-5.2121760720394386E-2"/>
    <n v="-29.855293221629861"/>
    <n v="40.719197792216725"/>
    <n v="-1.7108578144377777"/>
    <n v="40.719197792216725"/>
    <n v="-1.7108578144377777"/>
    <n v="0.67955373160161059"/>
    <n v="-2.8552129586973268E-2"/>
    <n v="1.1046102910487496"/>
    <n v="-4.6411305988704264E-2"/>
    <n v="0.93701069705962237"/>
    <n v="-3.936944144765709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-0.20200000000000001"/>
    <m/>
    <m/>
    <s v=""/>
    <n v="-1.1200000000000001"/>
    <m/>
  </r>
  <r>
    <n v="65"/>
    <s v="Sung et al. 2014"/>
    <n v="65.5"/>
    <s v="65.5.1"/>
    <s v="Table 2 p. 138 (1500m buffer)"/>
    <x v="0"/>
    <x v="1"/>
    <x v="0"/>
    <n v="3.7551724137931029E-2"/>
    <n v="1.410131985731272E-3"/>
    <n v="709.15347649632668"/>
    <n v="1.9073029892351853E-3"/>
    <n v="6.2311588658313507E-5"/>
    <n v="23.16804407713499"/>
    <n v="0.1853862687969261"/>
    <n v="6.0565694015955749E-3"/>
    <n v="0.1853862687969261"/>
    <n v="6.0565694015955749E-3"/>
    <n v="1.2347562655551532E-3"/>
    <n v="4.0339487195686851E-5"/>
    <n v="0.36318255875189426"/>
    <n v="1.1865174194424384E-2"/>
    <n v="1.1018932739551358E-3"/>
    <n v="3.599885326011428E-5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Residential density"/>
    <x v="3"/>
    <s v="OLS"/>
    <m/>
    <n v="0.36299999999999999"/>
    <m/>
    <m/>
    <s v=""/>
    <n v="0.87"/>
    <m/>
  </r>
  <r>
    <n v="65"/>
    <s v="Sung et al. 2014"/>
    <n v="65.8"/>
    <s v="65.8.2"/>
    <s v="Table 3 p. 139 (750m buffer)"/>
    <x v="0"/>
    <x v="1"/>
    <x v="0"/>
    <n v="3.8117676767676759E-2"/>
    <n v="1.4529572821650844E-3"/>
    <n v="688.25148011913848"/>
    <n v="1.8510860467925423E-3"/>
    <n v="1.3970701720957351E-4"/>
    <n v="51.944403959031725"/>
    <n v="0.17992208756225389"/>
    <n v="1.3579259714585986E-2"/>
    <n v="0.17992208756225389"/>
    <n v="1.3579259714585986E-2"/>
    <n v="1.1983623510574671E-3"/>
    <n v="9.04440017213602E-5"/>
    <n v="0.35247790767298304"/>
    <n v="2.6602565125803043E-2"/>
    <n v="1.0694154394896686E-3"/>
    <n v="8.0711991464603742E-5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Small-scale nieghbourhood living density"/>
    <x v="3"/>
    <s v="OLS"/>
    <m/>
    <n v="1.0629999999999999"/>
    <m/>
    <m/>
    <s v=""/>
    <n v="1.98"/>
    <m/>
  </r>
  <r>
    <n v="72"/>
    <s v="Bhattacharya 2013"/>
    <n v="72.3"/>
    <s v="72.3.2"/>
    <s v="Table 3.4 p. 66"/>
    <x v="0"/>
    <x v="0"/>
    <x v="0"/>
    <n v="3.8144732508351757E-2"/>
    <n v="1.4550206181337074E-3"/>
    <n v="687.27548430389743"/>
    <n v="1.0927720157211352E-3"/>
    <n v="-6.5566320943268112E-5"/>
    <n v="-41.236529058233842"/>
    <n v="2.932418956476451E-2"/>
    <n v="-1.7594513738858706E-3"/>
    <n v="2.932418956476451E-2"/>
    <n v="-1.7594513738858706E-3"/>
    <n v="8.6044527341196336E-4"/>
    <n v="-5.1626716404717799E-5"/>
    <n v="0.11805149786666215"/>
    <n v="-7.0830898719997284E-3"/>
    <n v="8.0123873483338123E-4"/>
    <n v="-4.8074324090002869E-5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x v="1"/>
    <n v="1298"/>
    <x v="1"/>
    <n v="0"/>
    <n v="1"/>
    <x v="1"/>
    <s v="Density"/>
    <s v="Employment density"/>
    <x v="2"/>
    <s v="Negative binomial regression"/>
    <m/>
    <n v="-4.2506000000000002E-3"/>
    <m/>
    <n v="0.99575842101407974"/>
    <s v="Derived (4b)"/>
    <n v="-1.5729563704992044"/>
    <s v="derived (8b)"/>
  </r>
  <r>
    <n v="65"/>
    <s v="Sung et al. 2014"/>
    <n v="65.400000000000006"/>
    <s v="65.4.2"/>
    <s v="Table 2 p. 138 (1000m buffer)"/>
    <x v="0"/>
    <x v="1"/>
    <x v="0"/>
    <n v="3.8204444444444444E-2"/>
    <n v="1.459579575308642E-3"/>
    <n v="685.12879798865401"/>
    <n v="1.8426874403423136E-3"/>
    <n v="6.3358964948730104E-5"/>
    <n v="23.557468590041879"/>
    <n v="0.17910575878717758"/>
    <n v="6.1583724101383136E-3"/>
    <n v="0.17910575878717758"/>
    <n v="6.1583724101383136E-3"/>
    <n v="1.1929252327837151E-3"/>
    <n v="4.1017541204035258E-5"/>
    <n v="0.35087867178977006"/>
    <n v="1.2064612250819453E-2"/>
    <n v="1.0645633693097678E-3"/>
    <n v="3.6603946890347057E-5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Small-scale nieghbourhood living density"/>
    <x v="3"/>
    <s v="OLS"/>
    <m/>
    <n v="1.228"/>
    <m/>
    <m/>
    <s v=""/>
    <n v="0.9"/>
    <m/>
  </r>
  <r>
    <n v="62"/>
    <s v="Currie and Delbosc 2013"/>
    <n v="62.1"/>
    <s v="62.1.1"/>
    <s v="Table 5 p. 57"/>
    <x v="0"/>
    <x v="0"/>
    <x v="0"/>
    <n v="3.8405759702725015E-2"/>
    <n v="1.4750023783434566E-3"/>
    <n v="677.96500851956489"/>
    <n v="1.0779683050948601E-3"/>
    <n v="2.1486699488473395E-4"/>
    <n v="135.13598064906273"/>
    <n v="2.8926936697358005E-2"/>
    <n v="5.7658874848229352E-3"/>
    <n v="2.8926936697358005E-2"/>
    <n v="5.7658874848229352E-3"/>
    <n v="8.4878887788381572E-4"/>
    <n v="1.6918560093140395E-4"/>
    <n v="0.11645226198921052"/>
    <n v="2.3211951096233304E-2"/>
    <n v="7.9038440638939326E-4"/>
    <n v="1.5754407750392864E-4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x v="1"/>
    <n v="91"/>
    <x v="1"/>
    <n v="0"/>
    <n v="0"/>
    <x v="0"/>
    <s v="Density"/>
    <s v="Employment density"/>
    <x v="2"/>
    <s v="OLS"/>
    <m/>
    <n v="0.3"/>
    <m/>
    <m/>
    <s v=""/>
    <n v="5.19"/>
    <m/>
  </r>
  <r>
    <n v="21"/>
    <s v="Lane et al. 2006"/>
    <n v="21.1"/>
    <s v="21.1.3"/>
    <s v="Table 5 p. 207"/>
    <x v="0"/>
    <x v="0"/>
    <x v="0"/>
    <n v="3.9038128249566727E-2"/>
    <n v="1.5239754572296197E-3"/>
    <n v="656.1785462200711"/>
    <n v="1.7648243210495248E-3"/>
    <n v="3.1802134265312434E-4"/>
    <n v="118.24337402885681"/>
    <n v="0.17153760981239496"/>
    <n v="3.0911077288193572E-2"/>
    <n v="0.17153760981239496"/>
    <n v="3.0911077288193572E-2"/>
    <n v="1.1425179430426177E-3"/>
    <n v="2.0588173333627971E-4"/>
    <n v="0.33605222467740092"/>
    <n v="6.0556610886867646E-2"/>
    <n v="1.0195800352919807E-3"/>
    <n v="1.8372832235961491E-4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0"/>
    <n v="348"/>
    <x v="0"/>
    <n v="0"/>
    <n v="0"/>
    <x v="0"/>
    <s v="Density"/>
    <s v="Households (Common catchment area)"/>
    <x v="3"/>
    <s v="OLS"/>
    <m/>
    <n v="0.1802"/>
    <m/>
    <m/>
    <s v=""/>
    <n v="4.6159999999999997"/>
    <m/>
  </r>
  <r>
    <n v="21"/>
    <s v="Lane et al. 2006"/>
    <n v="21.1"/>
    <s v="21.1.1"/>
    <s v="Table 5 p. 207"/>
    <x v="0"/>
    <x v="0"/>
    <x v="0"/>
    <n v="3.9358273784503295E-2"/>
    <n v="1.5490737152959193E-3"/>
    <n v="645.54707121150147"/>
    <n v="1.0264235963038369E-3"/>
    <n v="2.8832238820174775E-4"/>
    <n v="181.33417230331077"/>
    <n v="2.7543750827017901E-2"/>
    <n v="7.7370396073093281E-3"/>
    <n v="2.7543750827017901E-2"/>
    <n v="7.7370396073093281E-3"/>
    <n v="8.0820273511060059E-4"/>
    <n v="2.2702414829256769E-4"/>
    <n v="0.11088391837101705"/>
    <n v="3.1147292670418686E-2"/>
    <n v="7.5259096304996045E-4"/>
    <n v="2.1140280152073386E-4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0"/>
    <n v="348"/>
    <x v="0"/>
    <n v="0"/>
    <n v="0"/>
    <x v="0"/>
    <s v="Density"/>
    <s v="Employment (Common catchment area)"/>
    <x v="2"/>
    <s v="OLS"/>
    <m/>
    <n v="0.28089999999999998"/>
    <m/>
    <m/>
    <s v=""/>
    <n v="7.1369999999999996"/>
    <m/>
  </r>
  <r>
    <n v="177"/>
    <s v="Tu et al. 2018"/>
    <n v="177.3"/>
    <s v="177.3.5"/>
    <s v="Table 4 Model 3. p. 51"/>
    <x v="0"/>
    <x v="0"/>
    <x v="0"/>
    <n v="4.0343716433941995E-2"/>
    <n v="1.6276154557023214E-3"/>
    <n v="614.39573856129107"/>
    <n v="9.7689279628257832E-4"/>
    <n v="3.6692093428373638E-4"/>
    <n v="230.76703940362091"/>
    <n v="2.6214607558136389E-2"/>
    <n v="9.8462065988360273E-3"/>
    <n v="2.6214607558136389E-2"/>
    <n v="9.8462065988360273E-3"/>
    <n v="7.6920233781503059E-4"/>
    <n v="2.8891239808332547E-4"/>
    <n v="0.10553313609537004"/>
    <n v="3.9638245917420989E-2"/>
    <n v="7.1627415133317324E-4"/>
    <n v="2.6903257124073987E-4"/>
    <s v="6e, 8a"/>
    <n v="0.37559999999999999"/>
    <s v="6a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2"/>
    <n v="491"/>
    <x v="0"/>
    <n v="0"/>
    <n v="1"/>
    <x v="1"/>
    <s v="Density"/>
    <s v="Employment density(logarithm): number of employed peole in TAZ"/>
    <x v="2"/>
    <s v="OLS"/>
    <m/>
    <n v="0.37559999999999999"/>
    <m/>
    <m/>
    <m/>
    <n v="9.31"/>
    <s v="source"/>
  </r>
  <r>
    <n v="70"/>
    <s v="Guerra et al. 2012"/>
    <n v="70.13"/>
    <s v="70.13.1"/>
    <s v="Table 5 p. 9 (model 3"/>
    <x v="0"/>
    <x v="0"/>
    <x v="0"/>
    <n v="4.0616740088105729E-2"/>
    <n v="1.6497195753847351E-3"/>
    <n v="606.16362618282415"/>
    <n v="1.6303067452989191E-3"/>
    <n v="1.5031428191656035E-4"/>
    <n v="55.888286334056389"/>
    <n v="0.15846275406228028"/>
    <n v="1.4610265924542242E-2"/>
    <n v="0.15846275406228028"/>
    <n v="1.4610265924542242E-2"/>
    <n v="1.0554334994996683E-3"/>
    <n v="9.7310968653869425E-5"/>
    <n v="0.31043781646122287"/>
    <n v="2.8622366677724751E-2"/>
    <n v="9.4186610479173039E-4"/>
    <n v="8.6840054861797548E-5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0"/>
    <n v="0"/>
    <n v="0"/>
    <x v="0"/>
    <s v="Density"/>
    <s v="Population density"/>
    <x v="3"/>
    <s v="OLS"/>
    <m/>
    <n v="9.2200000000000004E-2"/>
    <m/>
    <m/>
    <s v=""/>
    <n v="2.27"/>
    <m/>
  </r>
  <r>
    <n v="65"/>
    <s v="Sung et al. 2014"/>
    <n v="65.099999999999994"/>
    <s v="65.1.8"/>
    <s v="Table 2 p. 138 (250m buffer)"/>
    <x v="0"/>
    <x v="1"/>
    <x v="0"/>
    <n v="4.126363636363637E-2"/>
    <n v="1.7026876859504137E-3"/>
    <n v="587.30676697283775"/>
    <n v="1.0253278221179545"/>
    <n v="1.8615851938373583E-2"/>
    <n v="10.663141661158843"/>
    <n v="33.655618931241989"/>
    <n v="0.61105141731562962"/>
    <n v="33.655618931241989"/>
    <n v="0.61105141731562962"/>
    <n v="0.56167121834750244"/>
    <n v="1.0197702640317255E-2"/>
    <n v="0.91299301161996582"/>
    <n v="1.6576301118972101E-2"/>
    <n v="0.77446699995558277"/>
    <n v="1.4061222851193562E-2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6.8000000000000005E-2"/>
    <m/>
    <m/>
    <s v=""/>
    <n v="0.44"/>
    <m/>
  </r>
  <r>
    <n v="177"/>
    <s v="Tu et al. 2018"/>
    <n v="177.3"/>
    <s v="177.3.6"/>
    <s v="Table 4 Model 3. p. 51"/>
    <x v="0"/>
    <x v="0"/>
    <x v="0"/>
    <n v="4.1372950268817196E-2"/>
    <n v="1.711721013946021E-3"/>
    <n v="584.20735146243578"/>
    <n v="5.6644805868616074E-3"/>
    <n v="1.7436106757246588E-3"/>
    <n v="179.8276398385718"/>
    <n v="3.3174755856945324"/>
    <n v="1.021167918041666"/>
    <n v="3.3174755856945324"/>
    <n v="1.021167918041666"/>
    <n v="4.1822862411308266E-3"/>
    <n v="1.2873693937421251E-3"/>
    <n v="2.9695560081921197E-3"/>
    <n v="9.140731402726552E-4"/>
    <n v="3.2424471854986406E-3"/>
    <n v="9.9807306979246752E-4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2"/>
    <n v="491"/>
    <x v="0"/>
    <n v="0"/>
    <n v="1"/>
    <x v="1"/>
    <s v="Diversity"/>
    <s v="land use mix (entropy)"/>
    <x v="4"/>
    <s v="OLS"/>
    <m/>
    <n v="0.54049999999999998"/>
    <m/>
    <m/>
    <m/>
    <n v="7.44"/>
    <s v="source"/>
  </r>
  <r>
    <n v="86"/>
    <s v="Chen and Zegras 2016"/>
    <n v="86.4"/>
    <s v="86.4.13"/>
    <s v="Table 2 (p-values), Table 3 p. 118 (pm peak)"/>
    <x v="0"/>
    <x v="0"/>
    <x v="0"/>
    <n v="4.1892191067381762E-2"/>
    <n v="1.7549556724260203E-3"/>
    <n v="569.81496211674528"/>
    <n v="8.0683079187245134E-8"/>
    <n v="8.3910402354734934E-9"/>
    <n v="59.260756060141503"/>
    <n v="0.17188250528889751"/>
    <n v="1.787578055004534E-2"/>
    <n v="0.17188250528889751"/>
    <n v="1.787578055004534E-2"/>
    <n v="4.5603485257827267E-8"/>
    <n v="4.7427624668140352E-9"/>
    <n v="5.3379530947392716E-4"/>
    <n v="5.5514712185288422E-5"/>
    <n v="5.2624925975670361E-8"/>
    <n v="5.4729923014697176E-9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x v="1"/>
    <n v="120"/>
    <x v="0"/>
    <n v="0"/>
    <n v="1"/>
    <x v="1"/>
    <s v="PT-Access"/>
    <s v="Walkability index"/>
    <x v="1"/>
    <s v="OLS"/>
    <m/>
    <n v="0.09"/>
    <m/>
    <m/>
    <s v=""/>
    <s v=""/>
    <m/>
  </r>
  <r>
    <n v="58"/>
    <s v="Boulange et al.  2017"/>
    <n v="58.1"/>
    <s v="58.1.3"/>
    <s v="Table 4 p. 10 Model 3"/>
    <x v="0"/>
    <x v="0"/>
    <x v="0"/>
    <n v="4.1892191067381762E-2"/>
    <n v="1.7549556724260203E-3"/>
    <n v="569.81496211674528"/>
    <n v="8.0683079187245134E-8"/>
    <n v="4.8638301658483498E-9"/>
    <n v="34.350240838766766"/>
    <n v="0.17188250528889751"/>
    <n v="1.0361618850286632E-2"/>
    <n v="0.17188250528889751"/>
    <n v="1.0361618850286632E-2"/>
    <n v="4.5603485257827267E-8"/>
    <n v="2.7491217427396532E-9"/>
    <n v="5.3379530947392716E-4"/>
    <n v="3.217886271522071E-5"/>
    <n v="5.2624925975670361E-8"/>
    <n v="3.1723963068140488E-9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x v="1"/>
    <n v="16890"/>
    <x v="1"/>
    <n v="0"/>
    <n v="1"/>
    <x v="1"/>
    <s v="PT-Access"/>
    <s v="Walk access to amenities"/>
    <x v="1"/>
    <s v="binary logistic (multilevel)"/>
    <s v="no transit trip"/>
    <n v="8.6359830674748214E-2"/>
    <n v="1.22"/>
    <m/>
    <s v="Source"/>
    <s v=""/>
    <m/>
  </r>
  <r>
    <n v="106"/>
    <s v="Noland and DiPetrillo 2015"/>
    <n v="106.1"/>
    <s v="106.1.1"/>
    <s v="Table 13 p. 40"/>
    <x v="0"/>
    <x v="0"/>
    <x v="0"/>
    <n v="4.1892191067381762E-2"/>
    <n v="1.7549556724260203E-3"/>
    <n v="569.81496211674528"/>
    <n v="8.0683079187245134E-8"/>
    <n v="-1.3256709894788153E-9"/>
    <n v="-9.3623988109833505"/>
    <n v="0.17188250528889751"/>
    <n v="-2.8241318149450586E-3"/>
    <n v="0.17188250528889751"/>
    <n v="-2.8241318149450586E-3"/>
    <n v="4.5603485257827267E-8"/>
    <n v="-7.4929239233823848E-10"/>
    <n v="5.3379530947392716E-4"/>
    <n v="-8.7705744899398801E-6"/>
    <n v="5.2624925975670361E-8"/>
    <n v="-8.6465884039345073E-10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x v="1"/>
    <n v="779"/>
    <x v="1"/>
    <n v="1"/>
    <n v="1"/>
    <x v="1"/>
    <s v="PT-Access"/>
    <s v="Walkability index"/>
    <x v="1"/>
    <s v="SEM"/>
    <m/>
    <n v="-5.8000000000000003E-2"/>
    <m/>
    <m/>
    <s v=""/>
    <s v=""/>
    <m/>
  </r>
  <r>
    <n v="108"/>
    <s v="Thompson et al. 2011"/>
    <n v="108.1"/>
    <s v="108.1.5"/>
    <s v="Table 3 p. 3340"/>
    <x v="0"/>
    <x v="0"/>
    <x v="0"/>
    <n v="4.1892191067381762E-2"/>
    <n v="1.7549556724260203E-3"/>
    <n v="569.81496211674528"/>
    <n v="8.0683079187245134E-8"/>
    <n v="-2.3672415433537722E-8"/>
    <n v="-167.18370988505305"/>
    <n v="0.17188250528889751"/>
    <n v="-5.0430327051762529E-2"/>
    <n v="0.17188250528889751"/>
    <n v="-5.0430327051762529E-2"/>
    <n v="4.5603485257827267E-8"/>
    <n v="-1.338006257464652E-8"/>
    <n v="5.3379530947392716E-4"/>
    <n v="-1.5661554379965023E-4"/>
    <n v="5.2624925975670361E-8"/>
    <n v="-1.5440153281261685E-8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x v="1"/>
    <n v="40436"/>
    <x v="0"/>
    <n v="0"/>
    <n v="1"/>
    <x v="1"/>
    <s v="PT-Access"/>
    <s v="Walkability index"/>
    <x v="1"/>
    <s v="Negative binomial regression"/>
    <m/>
    <n v="-0.1956"/>
    <m/>
    <n v="0.8223411053418056"/>
    <s v="Derived (4b)"/>
    <s v=""/>
    <m/>
  </r>
  <r>
    <n v="108"/>
    <s v="Thompson et al. 2011"/>
    <n v="108.1"/>
    <s v="108.1.6"/>
    <s v="Table 3 p. 3340"/>
    <x v="0"/>
    <x v="0"/>
    <x v="2"/>
    <n v="4.1892191067381762E-2"/>
    <n v="1.7549556724260203E-3"/>
    <n v="569.81496211674528"/>
    <n v="8.0683079187245134E-8"/>
    <n v="-5.2855485175564286E-8"/>
    <n v="-373.28578168267984"/>
    <n v="0.17188250528889751"/>
    <n v="-0.11260022921475676"/>
    <n v="0.17188250528889751"/>
    <n v="-0.11260022921475676"/>
    <n v="4.5603485257827267E-8"/>
    <n v="-2.9874843192402641E-8"/>
    <n v="5.3379530947392716E-4"/>
    <n v="-3.4968930723636968E-4"/>
    <n v="5.2624925975670361E-8"/>
    <n v="-3.4474589006661657E-8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x v="0"/>
    <n v="40436"/>
    <x v="0"/>
    <n v="0"/>
    <n v="1"/>
    <x v="1"/>
    <s v="PT-Access"/>
    <s v="Walkability index"/>
    <x v="1"/>
    <s v="Negative binomial regression"/>
    <m/>
    <n v="-0.45269999999999999"/>
    <m/>
    <n v="0.63590887767667914"/>
    <s v="Derived (4b)"/>
    <s v=""/>
    <m/>
  </r>
  <r>
    <n v="65"/>
    <s v="Sung et al. 2014"/>
    <n v="65.599999999999994"/>
    <s v="65.6.1"/>
    <s v="Table 3 p. 139 (250m buffer)"/>
    <x v="0"/>
    <x v="1"/>
    <x v="0"/>
    <n v="4.1897297297297284E-2"/>
    <n v="1.7553835208181142E-3"/>
    <n v="569.67607827031429"/>
    <n v="1.5321716990643224E-3"/>
    <n v="2.8502070814674147E-4"/>
    <n v="105.97342278415692"/>
    <n v="0.14892421185775043"/>
    <n v="2.7703477586626161E-2"/>
    <n v="0.14892421185775043"/>
    <n v="2.7703477586626161E-2"/>
    <n v="9.9190250107277314E-4"/>
    <n v="1.8451767085956151E-4"/>
    <n v="0.29175125360473192"/>
    <n v="5.4272735200566642E-2"/>
    <n v="8.8517120733941758E-4"/>
    <n v="1.6466308867410778E-4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Residential density"/>
    <x v="3"/>
    <s v="OLS"/>
    <m/>
    <n v="2.0219999999999998"/>
    <m/>
    <m/>
    <s v=""/>
    <n v="4.4400000000000004"/>
    <m/>
  </r>
  <r>
    <n v="67"/>
    <s v="Kerkman et al. 2015"/>
    <n v="67.099999999999994"/>
    <s v="67.1.1"/>
    <s v="Table 6 p. 29 (2012)"/>
    <x v="0"/>
    <x v="0"/>
    <x v="0"/>
    <n v="4.2394822006472495E-2"/>
    <n v="1.7973209329604845E-3"/>
    <n v="556.38366062583759"/>
    <n v="0.70116510256086051"/>
    <n v="9.1852628435472733E-2"/>
    <n v="72.886259541984728"/>
    <n v="0.38399881143116871"/>
    <n v="5.0303844297483101E-2"/>
    <n v="0.38399881143116871"/>
    <n v="5.0303844297483101E-2"/>
    <n v="1.0932660622651542"/>
    <n v="0.14321785415673521"/>
    <n v="0.58903200353436014"/>
    <n v="7.7163192463001185E-2"/>
    <n v="1.0877730273071444"/>
    <n v="0.14249826657723594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x v="1"/>
    <n v="1232"/>
    <x v="0"/>
    <n v="0"/>
    <n v="1"/>
    <x v="1"/>
    <s v="Density"/>
    <s v="Sum of number of inhabitants, employees, students,_x000a_and train travelers within service area)"/>
    <x v="9"/>
    <s v="OLS"/>
    <m/>
    <n v="0.13100000000000001"/>
    <m/>
    <m/>
    <s v=""/>
    <n v="3.09"/>
    <m/>
  </r>
  <r>
    <n v="67"/>
    <s v="Kerkman et al. 2015"/>
    <n v="67.2"/>
    <s v="67.2.1"/>
    <s v="Table 6 p. 29 (2013)"/>
    <x v="0"/>
    <x v="0"/>
    <x v="0"/>
    <n v="4.2481203007518793E-2"/>
    <n v="1.8046526089660238E-3"/>
    <n v="554.12326728796313"/>
    <n v="0.69831651257028482"/>
    <n v="7.8909765920442188E-2"/>
    <n v="62.615929203539835"/>
    <n v="0.38243875779096226"/>
    <n v="4.3215579630378739E-2"/>
    <n v="0.38243875779096226"/>
    <n v="4.3215579630378739E-2"/>
    <n v="1.088824502423356"/>
    <n v="0.12303716877383923"/>
    <n v="0.58663897133228893"/>
    <n v="6.6290203760548644E-2"/>
    <n v="1.0833537837562486"/>
    <n v="0.12241897756445609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x v="1"/>
    <n v="1284"/>
    <x v="0"/>
    <n v="0"/>
    <n v="1"/>
    <x v="1"/>
    <s v="Density"/>
    <s v="Sum of number of inhabitants, employees, students,_x000a_and train travelers within service area)"/>
    <x v="9"/>
    <s v="OLS"/>
    <m/>
    <n v="0.113"/>
    <m/>
    <m/>
    <s v=""/>
    <n v="2.66"/>
    <m/>
  </r>
  <r>
    <n v="65"/>
    <s v="Sung et al. 2014"/>
    <n v="65.7"/>
    <s v="65.7.7"/>
    <s v="Table 3 p. 139 (500m buffer)"/>
    <x v="0"/>
    <x v="0"/>
    <x v="0"/>
    <n v="4.2483690280065892E-2"/>
    <n v="1.8048639398125651E-3"/>
    <n v="554.05838520096415"/>
    <n v="0.96728236310372506"/>
    <n v="0.24943890666773619"/>
    <n v="142.87836014208384"/>
    <n v="31.750320150568509"/>
    <n v="8.1876455591480042"/>
    <n v="31.750320150568509"/>
    <n v="8.1876455591480042"/>
    <n v="0.52987410626220133"/>
    <n v="0.13664181502647144"/>
    <n v="0.86130700711187014"/>
    <n v="0.22211040576598062"/>
    <n v="0.73062317602526572"/>
    <n v="0.18841018214069141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2.8029999999999999"/>
    <m/>
    <m/>
    <s v=""/>
    <n v="6.07"/>
    <m/>
  </r>
  <r>
    <n v="65"/>
    <s v="Sung et al. 2014"/>
    <n v="65.900000000000006"/>
    <s v="65.9.1"/>
    <s v="Table 3 p. 139 (1000m buffer)"/>
    <x v="0"/>
    <x v="1"/>
    <x v="0"/>
    <n v="4.2832281553398056E-2"/>
    <n v="1.8346043430695635E-3"/>
    <n v="545.07665578009733"/>
    <n v="1.4660103480957593E-3"/>
    <n v="2.5870538011811051E-4"/>
    <n v="96.189132368857983"/>
    <n v="0.14249345278913275"/>
    <n v="2.5145677120245465E-2"/>
    <n v="0.14249345278913275"/>
    <n v="2.5145677120245465E-2"/>
    <n v="9.490707417209016E-4"/>
    <n v="1.6748156472074578E-4"/>
    <n v="0.27915301993611058"/>
    <n v="4.9261854275105495E-2"/>
    <n v="8.4694825690128186E-4"/>
    <n v="1.494601119471123E-4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Residential density"/>
    <x v="3"/>
    <s v="OLS"/>
    <m/>
    <n v="0.997"/>
    <m/>
    <m/>
    <s v=""/>
    <n v="4.12"/>
    <m/>
  </r>
  <r>
    <n v="115"/>
    <s v="Lund et al. 2004"/>
    <n v="115.4"/>
    <s v="115.4.2"/>
    <s v="Figure 5-22 p. 78 (imputed from table 5 - 24 p. 77)"/>
    <x v="1"/>
    <x v="0"/>
    <x v="0"/>
    <n v="4.3741588156123827E-2"/>
    <n v="1.9133265344199522E-3"/>
    <n v="522.64994082840224"/>
    <n v="3.7227900770850511E-3"/>
    <n v="4.8396271002105665E-4"/>
    <n v="67.944492307692286"/>
    <n v="1.9016039142606733"/>
    <n v="0.24720850885388754"/>
    <n v="1.9016039142606733"/>
    <n v="0.24720850885388754"/>
    <n v="1.4124982155479049E-3"/>
    <n v="1.8362476802122766E-4"/>
    <n v="6.4594539714436794E-3"/>
    <n v="8.3972901628767834E-4"/>
    <n v="1.7651792903144517E-3"/>
    <n v="2.2947330774087874E-4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0"/>
    <n v="22"/>
    <x v="0"/>
    <n v="1"/>
    <n v="0"/>
    <x v="1"/>
    <s v="PT-design"/>
    <s v="Street Furniture Density"/>
    <x v="5"/>
    <s v="OLS"/>
    <m/>
    <n v="1.6E-2"/>
    <m/>
    <n v="1.0161286854060949"/>
    <s v="Derived (4b)"/>
    <n v="2.972"/>
    <m/>
  </r>
  <r>
    <n v="110"/>
    <s v="Chapman and Frank 2004"/>
    <n v="110.3"/>
    <s v="110.3.4"/>
    <s v="Table 109 p. 242"/>
    <x v="1"/>
    <x v="0"/>
    <x v="0"/>
    <n v="4.3978604725881665E-2"/>
    <n v="1.934117673635341E-3"/>
    <n v="517.03162306583636"/>
    <n v="7.3209210286731517E-8"/>
    <n v="1.2492199015397167E-8"/>
    <n v="88.224718000582612"/>
    <n v="0.15596061282071638"/>
    <n v="2.6612648958908403E-2"/>
    <n v="0.15596061282071638"/>
    <n v="2.6612648958908403E-2"/>
    <n v="4.1379124045329216E-8"/>
    <n v="7.0608090243359049E-9"/>
    <n v="4.8434855802485853E-4"/>
    <n v="8.2647778277752923E-5"/>
    <n v="4.7750151715647185E-8"/>
    <n v="8.147941985864912E-9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4224"/>
    <x v="0"/>
    <n v="0"/>
    <n v="1"/>
    <x v="1"/>
    <s v="PT-Access"/>
    <s v="Walkability index"/>
    <x v="1"/>
    <s v="Multinomial logistic"/>
    <s v="automobile"/>
    <n v="0.155"/>
    <n v="1.167657961105125"/>
    <m/>
    <s v="Derived (4a)"/>
    <n v="3.88"/>
    <m/>
  </r>
  <r>
    <n v="7"/>
    <s v="Bhiromkaew 2006"/>
    <n v="7.3"/>
    <s v="7.3.6"/>
    <s v="table 5.8 p. 137, mode share figure 4.7"/>
    <x v="0"/>
    <x v="0"/>
    <x v="0"/>
    <n v="4.430577083581734E-2"/>
    <n v="1.9630013293559625E-3"/>
    <n v="509.42400549880841"/>
    <n v="8.0998713042922175E-4"/>
    <n v="3.0098514276402064E-4"/>
    <n v="189.29813976331599"/>
    <n v="2.1735747087238251E-2"/>
    <n v="8.0768405995145804E-3"/>
    <n v="2.1735747087238251E-2"/>
    <n v="8.0768405995145804E-3"/>
    <n v="6.3778133762184305E-4"/>
    <n v="2.3699476170024474E-4"/>
    <n v="8.7502418275954841E-2"/>
    <n v="3.2515242363207755E-2"/>
    <n v="5.9389612314344564E-4"/>
    <n v="2.2068734513918086E-4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Employment density"/>
    <x v="2"/>
    <s v="Multinomial logistic"/>
    <s v="automobile"/>
    <n v="5.0000000000000001E-3"/>
    <n v="1.005012520859401"/>
    <m/>
    <s v="Derived (4a)"/>
    <n v="8.3870000000000005"/>
    <m/>
  </r>
  <r>
    <n v="103"/>
    <s v="Renneet al. 2016"/>
    <n v="103.1"/>
    <s v="103.1.5"/>
    <s v="Table 3 p. 40"/>
    <x v="0"/>
    <x v="0"/>
    <x v="0"/>
    <n v="4.4400592007893432E-2"/>
    <n v="1.9714125706514099E-3"/>
    <n v="507.25049382716071"/>
    <n v="0.49247076206289297"/>
    <n v="4.4322368585660368E-2"/>
    <n v="45.652544444444459"/>
    <n v="8.6269061836548229"/>
    <n v="0.77642155652893408"/>
    <n v="8.6269061836548229"/>
    <n v="0.77642155652893408"/>
    <n v="0.35501042281177919"/>
    <n v="3.1950938053060124E-2"/>
    <n v="0.24339032632268637"/>
    <n v="2.1905129369041772E-2"/>
    <n v="0.31242613570428968"/>
    <n v="2.8118352213386068E-2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1"/>
    <n v="4399"/>
    <x v="0"/>
    <n v="0"/>
    <n v="1"/>
    <x v="1"/>
    <s v="PT-design"/>
    <s v="Block density"/>
    <x v="8"/>
    <s v="multi-level model"/>
    <m/>
    <n v="0.09"/>
    <m/>
    <m/>
    <s v=""/>
    <n v="2.0270000000000001"/>
    <m/>
  </r>
  <r>
    <n v="110"/>
    <s v="Chapman and Frank 2004"/>
    <n v="110.2"/>
    <s v="110.2.2"/>
    <s v="Table 107, p. 240"/>
    <x v="1"/>
    <x v="0"/>
    <x v="0"/>
    <n v="4.4708591900305676E-2"/>
    <n v="1.9988581897080783E-3"/>
    <n v="500.28561563241476"/>
    <n v="7.9545703741294162E-4"/>
    <n v="2.1302694671892911E-4"/>
    <n v="133.97872188318786"/>
    <n v="2.1345836661391664E-2"/>
    <n v="5.7165103773878121E-3"/>
    <n v="2.1345836661391664E-2"/>
    <n v="5.7165103773878121E-3"/>
    <n v="6.2634038774553801E-4"/>
    <n v="1.6773675275050292E-4"/>
    <n v="8.5932741142905417E-2"/>
    <n v="2.3013171809250263E-2"/>
    <n v="5.8324241571144041E-4"/>
    <n v="1.5619492338651741E-4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8489"/>
    <x v="0"/>
    <n v="0"/>
    <n v="1"/>
    <x v="1"/>
    <s v="Density"/>
    <s v="Net employment density"/>
    <x v="2"/>
    <s v="Multinomial logistic"/>
    <s v="automobile"/>
    <n v="1.2E-2"/>
    <n v="1.0120722888660778"/>
    <m/>
    <s v="Derived (4a)"/>
    <n v="5.99"/>
    <m/>
  </r>
  <r>
    <n v="65"/>
    <s v="Sung et al. 2014"/>
    <n v="65.7"/>
    <s v="65.7.2"/>
    <s v="Table 3 p. 139 (500m buffer)"/>
    <x v="0"/>
    <x v="0"/>
    <x v="0"/>
    <n v="4.4792586490939042E-2"/>
    <n v="2.0063758045482548E-3"/>
    <n v="498.4111140759868"/>
    <n v="1.3405010893295572E-3"/>
    <n v="3.6447018167890265E-4"/>
    <n v="135.51349621723412"/>
    <n v="0.13029418853303032"/>
    <n v="3.5425817214434142E-2"/>
    <n v="0.13029418853303032"/>
    <n v="3.5425817214434142E-2"/>
    <n v="8.6781813292124033E-4"/>
    <n v="2.3595193997808894E-4"/>
    <n v="0.25525394674059215"/>
    <n v="6.9401250833246345E-2"/>
    <n v="7.7443864052982689E-4"/>
    <n v="2.1056289641229516E-4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Small-scale nieghbourhood living density"/>
    <x v="3"/>
    <s v="OLS"/>
    <m/>
    <n v="2.8029999999999999"/>
    <m/>
    <m/>
    <s v=""/>
    <n v="6.07"/>
    <m/>
  </r>
  <r>
    <n v="65"/>
    <s v="Sung et al. 2014"/>
    <n v="65.099999999999994"/>
    <s v="65.10.1"/>
    <s v="Table 3 p. 139 (1500m buffer)"/>
    <x v="0"/>
    <x v="1"/>
    <x v="0"/>
    <n v="4.5050802139037428E-2"/>
    <n v="2.0295747733706992E-3"/>
    <n v="492.71404686372267"/>
    <n v="1.3251785481816097E-3"/>
    <n v="1.116396667915597E-4"/>
    <n v="41.508694878034319"/>
    <n v="0.12880486630791052"/>
    <n v="1.0851165962109922E-2"/>
    <n v="0.12880486630791052"/>
    <n v="1.0851165962109922E-2"/>
    <n v="8.5789857436476696E-4"/>
    <n v="7.2273665397359788E-5"/>
    <n v="0.25233627727113656"/>
    <n v="2.1258069678706901E-2"/>
    <n v="7.6558645232159951E-4"/>
    <n v="6.4496830675833146E-5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Residential density"/>
    <x v="3"/>
    <s v="OLS"/>
    <m/>
    <n v="0.41499999999999998"/>
    <m/>
    <m/>
    <s v=""/>
    <n v="1.87"/>
    <m/>
  </r>
  <r>
    <n v="177"/>
    <s v="Tu et al. 2018"/>
    <n v="177.2"/>
    <s v="177.2.5"/>
    <s v="Table 4 Model 2 p. 51"/>
    <x v="0"/>
    <x v="0"/>
    <x v="0"/>
    <n v="4.5403508771929821E-2"/>
    <n v="2.0614786088027082E-3"/>
    <n v="485.08871046728581"/>
    <n v="7.7129386984871383E-4"/>
    <n v="1.9961085351684712E-4"/>
    <n v="125.54095826893355"/>
    <n v="2.0697425743153617E-2"/>
    <n v="5.3564937823281557E-3"/>
    <n v="2.0697425743153617E-2"/>
    <n v="5.3564937823281557E-3"/>
    <n v="6.0731438504580673E-4"/>
    <n v="1.5717296284985477E-4"/>
    <n v="8.332240881088844E-2"/>
    <n v="2.1563839400257925E-2"/>
    <n v="5.6552557676406618E-4"/>
    <n v="1.4635801926654032E-4"/>
    <s v="6e, 8a"/>
    <n v="0.25879999999999997"/>
    <s v="6a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2"/>
    <n v="491"/>
    <x v="0"/>
    <n v="0"/>
    <n v="1"/>
    <x v="1"/>
    <s v="Density"/>
    <s v="Employment density(logarithm): number of employed peole in TAZ"/>
    <x v="2"/>
    <s v="OLS"/>
    <m/>
    <n v="0.25879999999999997"/>
    <m/>
    <m/>
    <m/>
    <n v="5.7"/>
    <s v="source"/>
  </r>
  <r>
    <n v="150"/>
    <s v="He et al. 2018"/>
    <n v="150.1"/>
    <s v="150.1.10"/>
    <s v="Table 3 p. 1602"/>
    <x v="0"/>
    <x v="0"/>
    <x v="0"/>
    <n v="4.5586743292623091E-2"/>
    <n v="2.0781511640275163E-3"/>
    <n v="481.19694914876715"/>
    <n v="1.3491843632677457E-2"/>
    <n v="3.0408033052506766E-3"/>
    <n v="108.45258166972513"/>
    <n v="4.9932568625301599E-3"/>
    <n v="1.1253845200794226E-3"/>
    <n v="4.9932568625301599E-3"/>
    <n v="1.1253845200794226E-3"/>
    <n v="4.7613276362807641E-2"/>
    <n v="1.0731121118775319E-2"/>
    <n v="2.1071728699225947"/>
    <n v="0.47491643114482285"/>
    <n v="5.23956986621179E-2"/>
    <n v="1.1808987563923352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x v="2"/>
    <n v="108"/>
    <x v="0"/>
    <n v="0"/>
    <n v="0"/>
    <x v="0"/>
    <s v="Density"/>
    <s v="Count_Shopping malls"/>
    <x v="6"/>
    <s v="OLS"/>
    <m/>
    <n v="1333"/>
    <m/>
    <m/>
    <m/>
    <n v="4.944"/>
    <s v="source"/>
  </r>
  <r>
    <n v="65"/>
    <s v="Sung et al. 2014"/>
    <n v="65.099999999999994"/>
    <s v="65.1.2"/>
    <s v="Table 2 p. 138 (250m buffer)"/>
    <x v="0"/>
    <x v="1"/>
    <x v="0"/>
    <n v="4.5708865248226961E-2"/>
    <n v="2.0893003622805702E-3"/>
    <n v="478.62912296078514"/>
    <n v="1.2872964558650784E-3"/>
    <n v="3.318624517291055E-4"/>
    <n v="123.3896306410445"/>
    <n v="0.12512279807416937"/>
    <n v="3.2256407097924718E-2"/>
    <n v="0.12512279807416937"/>
    <n v="3.2256407097924718E-2"/>
    <n v="8.3337433720676198E-4"/>
    <n v="2.1484223738322885E-4"/>
    <n v="0.2451228899404167"/>
    <n v="6.3192190780859553E-2"/>
    <n v="7.4370108698503521E-4"/>
    <n v="1.9172465282256813E-4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Small-scale nieghbourhood living density"/>
    <x v="3"/>
    <s v="OLS"/>
    <m/>
    <n v="3.1059999999999999"/>
    <m/>
    <m/>
    <s v=""/>
    <n v="5.64"/>
    <m/>
  </r>
  <r>
    <n v="7"/>
    <s v="Bhiromkaew 2006"/>
    <n v="7.3"/>
    <s v="7.3.4"/>
    <s v="table 5.8 p. 137, mode share figure 4.7"/>
    <x v="0"/>
    <x v="0"/>
    <x v="0"/>
    <n v="4.6323073919833424E-2"/>
    <n v="2.1458271773823518E-3"/>
    <n v="466.02075439266196"/>
    <n v="7.4097570883289738E-4"/>
    <n v="2.6374771014408893E-4"/>
    <n v="165.87845645342767"/>
    <n v="1.9883847532792733E-2"/>
    <n v="7.0775859358312094E-3"/>
    <n v="1.9883847532792733E-2"/>
    <n v="7.0775859358312094E-3"/>
    <n v="5.8344195971893114E-4"/>
    <n v="2.0767412351509456E-4"/>
    <n v="8.0047156270569797E-2"/>
    <n v="2.8492505109462378E-2"/>
    <n v="5.4329579358394255E-4"/>
    <n v="1.9338423619092685E-4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Employment density"/>
    <x v="2"/>
    <s v="Multinomial logistic"/>
    <s v="automobile"/>
    <n v="5.0000000000000001E-3"/>
    <n v="1.005012520859401"/>
    <m/>
    <s v="Derived (4a)"/>
    <n v="7.6840000000000002"/>
    <m/>
  </r>
  <r>
    <n v="154"/>
    <s v="Lu et al. 2018"/>
    <n v="154.1"/>
    <s v="154.1.4"/>
    <s v="Tables 3 (diagnostics) and 4 (elasticities) pp 8 - 9"/>
    <x v="0"/>
    <x v="0"/>
    <x v="0"/>
    <n v="4.6363636363636357E-2"/>
    <n v="2.1495867768595036E-3"/>
    <n v="465.20569011918502"/>
    <n v="0.81216216789963214"/>
    <n v="7.5309582841602246E-2"/>
    <n v="43.137254901960787"/>
    <n v="26.658615755436792"/>
    <n v="2.4719807336859567"/>
    <n v="26.658615755436792"/>
    <n v="2.4719807336859567"/>
    <n v="0.44489977205305692"/>
    <n v="4.1254342499465274E-2"/>
    <n v="0.72318176450417537"/>
    <n v="6.7058672708568981E-2"/>
    <n v="0.6134553106648174"/>
    <n v="5.6884037898010331E-2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x v="2"/>
    <n v="4768"/>
    <x v="0"/>
    <n v="0"/>
    <n v="1"/>
    <x v="1"/>
    <s v="Diversity"/>
    <s v="ratio of job number to the resident numbers in a TPU"/>
    <x v="10"/>
    <s v="generalized linear mixed models"/>
    <m/>
    <n v="0.04"/>
    <m/>
    <m/>
    <m/>
    <n v="2"/>
    <s v="derived (8b)"/>
  </r>
  <r>
    <n v="110"/>
    <s v="Chapman and Frank 2004"/>
    <n v="110.1"/>
    <s v="110.1.4"/>
    <s v="Table 105 p. 237"/>
    <x v="1"/>
    <x v="0"/>
    <x v="0"/>
    <n v="4.6555416234905493E-2"/>
    <n v="2.1674067808053021E-3"/>
    <n v="461.38085792480956"/>
    <n v="6.5329327536681317E-8"/>
    <n v="1.3929767884040358E-8"/>
    <n v="98.37738270646345"/>
    <n v="0.13917377223276434"/>
    <n v="2.9675161460374504E-2"/>
    <n v="0.13917377223276434"/>
    <n v="2.9675161460374504E-2"/>
    <n v="3.6925276715192497E-8"/>
    <n v="7.8733480519570164E-9"/>
    <n v="4.3221563878636908E-4"/>
    <n v="9.2158663668562185E-5"/>
    <n v="4.2610558004108369E-8"/>
    <n v="9.0855853685834483E-9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x v="0"/>
    <n v="4140"/>
    <x v="0"/>
    <n v="0"/>
    <n v="1"/>
    <x v="1"/>
    <s v="PT-Access"/>
    <s v="Walkability index"/>
    <x v="1"/>
    <s v="Multinomial logistic"/>
    <s v="automobile"/>
    <n v="0.184"/>
    <n v="1.2020158230963014"/>
    <m/>
    <s v="Derived (4a)"/>
    <n v="4.58"/>
    <m/>
  </r>
  <r>
    <n v="110"/>
    <s v="Chapman and Frank 2004"/>
    <n v="110.1"/>
    <s v="110.1.3"/>
    <s v="Table 105 p. 237"/>
    <x v="1"/>
    <x v="0"/>
    <x v="0"/>
    <n v="4.6614541754089703E-2"/>
    <n v="2.1729155029437722E-3"/>
    <n v="460.2111764793629"/>
    <n v="6.5163706226324271E-8"/>
    <n v="-1.1664293010194794E-8"/>
    <n v="-82.377727110512666"/>
    <n v="0.13882094229568009"/>
    <n v="-2.484892650617878E-2"/>
    <n v="0.13882094229568009"/>
    <n v="-2.484892650617878E-2"/>
    <n v="3.6831664658472138E-8"/>
    <n v="-6.592862093164721E-9"/>
    <n v="4.3111989628982474E-4"/>
    <n v="-7.7170392601424089E-5"/>
    <n v="4.2502532761575102E-8"/>
    <n v="-7.6079465781849912E-9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x v="0"/>
    <n v="4140"/>
    <x v="0"/>
    <n v="0"/>
    <n v="1"/>
    <x v="1"/>
    <s v="PT-Access"/>
    <s v="Walkability index"/>
    <x v="1"/>
    <s v="Multinomial logistic"/>
    <s v="automobile"/>
    <n v="-0.33100000000000002"/>
    <n v="0.7182051690405703"/>
    <m/>
    <s v="Derived (4a)"/>
    <n v="-3.84"/>
    <m/>
  </r>
  <r>
    <n v="103"/>
    <s v="Renneet al. 2016"/>
    <n v="103.1"/>
    <s v="103.1.7"/>
    <s v="Table 3 p. 40"/>
    <x v="0"/>
    <x v="0"/>
    <x v="0"/>
    <n v="4.6661031276415896E-2"/>
    <n v="2.1772518397786622E-3"/>
    <n v="459.29459409787859"/>
    <n v="6.5033922535506094E-8"/>
    <n v="1.7949362619799684E-8"/>
    <n v="126.76530797101449"/>
    <n v="0.13854445872380627"/>
    <n v="3.8238270607770533E-2"/>
    <n v="0.13854445872380627"/>
    <n v="3.8238270607770533E-2"/>
    <n v="3.6758308650117556E-8"/>
    <n v="1.0145293187432446E-8"/>
    <n v="4.3026125373301076E-4"/>
    <n v="1.1875210603031099E-4"/>
    <n v="4.2417882334360921E-8"/>
    <n v="1.1707335524283615E-8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1"/>
    <n v="4399"/>
    <x v="0"/>
    <n v="0"/>
    <n v="1"/>
    <x v="1"/>
    <s v="PT-Access"/>
    <s v="Walkscore"/>
    <x v="1"/>
    <s v="multi-level model"/>
    <m/>
    <n v="0.27600000000000002"/>
    <m/>
    <m/>
    <s v=""/>
    <n v="5.915"/>
    <m/>
  </r>
  <r>
    <n v="102"/>
    <s v="Tsa et al. 2012"/>
    <n v="102.1"/>
    <s v="102.1.3"/>
    <s v="Table 2 p. 68"/>
    <x v="0"/>
    <x v="0"/>
    <x v="0"/>
    <n v="4.6808510638297871E-2"/>
    <n v="2.191036668175645E-3"/>
    <n v="456.40495867768595"/>
    <n v="0.44310671067748519"/>
    <n v="9.7483476349046749E-2"/>
    <n v="100.40909090909091"/>
    <n v="7.7621664408055961"/>
    <n v="1.7076766169772311"/>
    <n v="7.7621664408055961"/>
    <n v="1.7076766169772311"/>
    <n v="0.31942505591481418"/>
    <n v="7.0273512301259125E-2"/>
    <n v="0.21899348187860976"/>
    <n v="4.817856601329415E-2"/>
    <n v="0.28110931244264531"/>
    <n v="6.1844048737381967E-2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x v="1"/>
    <n v="1824"/>
    <x v="0"/>
    <n v="0"/>
    <n v="1"/>
    <x v="1"/>
    <s v="PT-design"/>
    <s v="Road link density"/>
    <x v="8"/>
    <s v="Global regression "/>
    <m/>
    <n v="0.16"/>
    <m/>
    <m/>
    <s v=""/>
    <n v="4.7"/>
    <m/>
  </r>
  <r>
    <n v="174"/>
    <s v="Park et al. 2019"/>
    <n v="174.1"/>
    <s v="174.1.1"/>
    <s v="Table 3 p. 6"/>
    <x v="0"/>
    <x v="0"/>
    <x v="0"/>
    <n v="4.6885330104119514E-2"/>
    <n v="2.1982341789722557E-3"/>
    <n v="454.91058667258636"/>
    <n v="0.57328683556508608"/>
    <n v="2.0967507381324572E-2"/>
    <n v="16.637990779080507"/>
    <n v="0.31396523110192986"/>
    <n v="1.1483027155368204E-2"/>
    <n v="0.31396523110192986"/>
    <n v="1.1483027155368204E-2"/>
    <n v="0.89387654773119707"/>
    <n v="3.269281963203035E-2"/>
    <n v="0.48160453525061919"/>
    <n v="1.7614300593163199E-2"/>
    <n v="0.88938533073077242"/>
    <n v="3.2528556963213419E-2"/>
    <s v="7a, 8a, 8b"/>
    <n v="3.6574200000000001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x v="2"/>
    <n v="2209"/>
    <x v="0"/>
    <n v="0"/>
    <n v="0"/>
    <x v="0"/>
    <s v="Density"/>
    <s v="Activity density (population + employment)"/>
    <x v="9"/>
    <s v="multinomial logistic (multilevel)"/>
    <s v="automobile"/>
    <n v="1E-3"/>
    <m/>
    <m/>
    <m/>
    <n v="1"/>
    <s v="derived (8b)"/>
  </r>
  <r>
    <n v="9"/>
    <s v="Kuby et al. 2004"/>
    <n v="9.1"/>
    <s v="9.1.2"/>
    <s v="Table 2 p. 239"/>
    <x v="1"/>
    <x v="0"/>
    <x v="0"/>
    <n v="4.6932524201704955E-2"/>
    <n v="2.2026618279436211E-3"/>
    <n v="453.99615470414182"/>
    <n v="1.2210448819155928E-3"/>
    <n v="1.3220659951460761E-4"/>
    <n v="49.155676990333113"/>
    <n v="0.11868326950123728"/>
    <n v="1.2850233199797298E-2"/>
    <n v="0.11868326950123728"/>
    <n v="1.2850233199797298E-2"/>
    <n v="7.9048416899608822E-4"/>
    <n v="8.5588355924436457E-5"/>
    <n v="0.23250747629920859"/>
    <n v="2.5174359483836312E-2"/>
    <n v="7.0542601263350133E-4"/>
    <n v="7.6378825807871297E-5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x v="0"/>
    <n v="268"/>
    <x v="0"/>
    <n v="0"/>
    <n v="0"/>
    <x v="0"/>
    <s v="Density"/>
    <s v="Population density"/>
    <x v="3"/>
    <s v="OLS"/>
    <m/>
    <n v="9.1560000000000002E-2"/>
    <m/>
    <m/>
    <s v=""/>
    <n v="2.3069999999999999"/>
    <m/>
  </r>
  <r>
    <n v="65"/>
    <s v="Sung et al. 2014"/>
    <n v="65.3"/>
    <s v="65.3.2"/>
    <s v="Table 2 p. 138 (750m buffer)"/>
    <x v="0"/>
    <x v="1"/>
    <x v="0"/>
    <n v="4.7301818181818188E-2"/>
    <n v="2.2374620033057857E-3"/>
    <n v="446.93496404521227"/>
    <n v="1.2020534639818111E-3"/>
    <n v="9.38178687568524E-5"/>
    <n v="34.882380073800732"/>
    <n v="0.11683733934238057"/>
    <n v="9.1189206609941197E-3"/>
    <n v="0.11683733934238057"/>
    <n v="9.1189206609941197E-3"/>
    <n v="7.781894405665394E-4"/>
    <n v="6.0736129457337275E-5"/>
    <n v="0.22889119100083383"/>
    <n v="1.786449967523308E-2"/>
    <n v="6.9445422901956368E-4"/>
    <n v="5.4200763666518913E-5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Small-scale nieghbourhood living density"/>
    <x v="3"/>
    <s v="OLS"/>
    <m/>
    <n v="1.0840000000000001"/>
    <m/>
    <m/>
    <s v=""/>
    <n v="1.65"/>
    <m/>
  </r>
  <r>
    <n v="65"/>
    <s v="Sung et al. 2014"/>
    <n v="65.599999999999994"/>
    <s v="65.6.7"/>
    <s v="Table 3 p. 139 (250m buffer)"/>
    <x v="0"/>
    <x v="1"/>
    <x v="0"/>
    <n v="4.7418181818181825E-2"/>
    <n v="2.2484839669421495E-3"/>
    <n v="444.74410967669075"/>
    <n v="0.77644007360071821"/>
    <n v="-1.214973427170404E-2"/>
    <n v="-6.9593558282208576"/>
    <n v="25.486064726179897"/>
    <n v="-0.39880594083526311"/>
    <n v="25.486064726179897"/>
    <n v="-0.39880594083526311"/>
    <n v="0.4253313259483269"/>
    <n v="-6.6555845884394204E-3"/>
    <n v="0.69137337917433117"/>
    <n v="-1.0818610637319936E-2"/>
    <n v="0.58647312739911495"/>
    <n v="-9.1771314975413517E-3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-4.8000000000000001E-2"/>
    <m/>
    <m/>
    <s v=""/>
    <n v="-0.33"/>
    <m/>
  </r>
  <r>
    <n v="25"/>
    <s v="Sung 2005"/>
    <n v="25.5"/>
    <s v="25.5.3"/>
    <s v="Table V-7 Model A, p. 120"/>
    <x v="0"/>
    <x v="0"/>
    <x v="0"/>
    <n v="4.8120000000000003E-2"/>
    <n v="2.3155344000000003E-3"/>
    <n v="431.86574986750355"/>
    <n v="0.75395686489589497"/>
    <n v="2.9024323471032374E-2"/>
    <n v="16.625103906899419"/>
    <n v="24.748070215353032"/>
    <n v="0.95270171101023038"/>
    <n v="24.748070215353032"/>
    <n v="0.95270171101023038"/>
    <n v="0.41301509795451902"/>
    <n v="1.5899429210857165E-2"/>
    <n v="0.67135342849758517"/>
    <n v="2.584442158344304E-2"/>
    <n v="0.56949075081731904"/>
    <n v="2.1923115943463516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x v="0"/>
    <n v="1887"/>
    <x v="0"/>
    <n v="1"/>
    <n v="1"/>
    <x v="1"/>
    <s v="Diversity"/>
    <s v="jobs-housing balance:Appears to be an absolute value - ratio of the two land uses"/>
    <x v="10"/>
    <s v="Negative binomial regression"/>
    <m/>
    <n v="9.6000000000000002E-2"/>
    <m/>
    <n v="1.1007590639939788"/>
    <s v="Derived (4b)"/>
    <n v="0.8"/>
    <s v="derived (8b)"/>
  </r>
  <r>
    <n v="127"/>
    <s v="Bordoloi et al. 2013"/>
    <n v="127.1"/>
    <s v="127.1.1"/>
    <s v="Table 4 p. 571"/>
    <x v="0"/>
    <x v="0"/>
    <x v="0"/>
    <n v="4.9189337730145645E-2"/>
    <n v="2.4195909463303297E-3"/>
    <n v="413.29299959426987"/>
    <n v="0.7215323149685211"/>
    <n v="0.12915428437936527"/>
    <n v="73.979446927374298"/>
    <n v="23.683758613899982"/>
    <n v="4.2393927918880969"/>
    <n v="23.683758613899982"/>
    <n v="4.2393927918880969"/>
    <n v="0.39525303584207355"/>
    <n v="7.0750293415731164E-2"/>
    <n v="0.64248130891785382"/>
    <n v="0.11500415429629583"/>
    <n v="0.54499932147592889"/>
    <n v="9.7554878544191273E-2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x v="1"/>
    <n v="816"/>
    <x v="1"/>
    <n v="0"/>
    <n v="0"/>
    <x v="0"/>
    <s v="Diversity"/>
    <s v="Area Index"/>
    <x v="10"/>
    <s v="OLS"/>
    <m/>
    <n v="0.29599999999999999"/>
    <m/>
    <m/>
    <m/>
    <n v="3.6389999999999998"/>
    <m/>
  </r>
  <r>
    <n v="131"/>
    <s v="Zhang 2004"/>
    <n v="131.1"/>
    <s v="131.1.9"/>
    <s v="Table 3 (Boston - work trip, expanded)"/>
    <x v="1"/>
    <x v="0"/>
    <x v="3"/>
    <n v="4.9723756906077346E-2"/>
    <n v="2.4724520008546744E-3"/>
    <n v="404.45679012345687"/>
    <n v="6.430886477246686E-4"/>
    <n v="5.7877978295220171E-5"/>
    <n v="36.401111111111113"/>
    <n v="1.7257079373854168E-2"/>
    <n v="1.553137143646875E-3"/>
    <n v="1.7257079373854168E-2"/>
    <n v="1.553137143646875E-3"/>
    <n v="5.0636599341759671E-4"/>
    <n v="4.5572939407583701E-5"/>
    <n v="6.9472476447746803E-2"/>
    <n v="6.2525228802972118E-3"/>
    <n v="4.71523361758666E-4"/>
    <n v="4.2437102558279937E-5"/>
    <m/>
    <n v="0.09"/>
    <s v="Source"/>
    <n v="4.9723756906077346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x v="0"/>
    <n v="1619"/>
    <x v="1"/>
    <n v="0"/>
    <n v="1"/>
    <x v="1"/>
    <s v="Density"/>
    <s v="Job density (ave)"/>
    <x v="2"/>
    <s v="Multinomial logistic"/>
    <s v="drive alone or active modes"/>
    <m/>
    <m/>
    <m/>
    <m/>
    <n v="1.81"/>
    <m/>
  </r>
  <r>
    <n v="65"/>
    <s v="Sung et al. 2014"/>
    <n v="65.8"/>
    <s v="65.8.1"/>
    <s v="Table 3 p. 139 (750m buffer)"/>
    <x v="0"/>
    <x v="1"/>
    <x v="0"/>
    <n v="4.9771103327495618E-2"/>
    <n v="2.4771627264362456E-3"/>
    <n v="403.68765012004025"/>
    <n v="1.0857376961547879E-3"/>
    <n v="3.0855905308331761E-4"/>
    <n v="114.72520435056458"/>
    <n v="0.10553166514095329"/>
    <n v="2.9991360511402936E-2"/>
    <n v="0.10553166514095329"/>
    <n v="2.9991360511402936E-2"/>
    <n v="7.0288854505183844E-4"/>
    <n v="1.997560042839171E-4"/>
    <n v="0.20674271306049935"/>
    <n v="5.8754831852802489E-2"/>
    <n v="6.2725590607512255E-4"/>
    <n v="1.7826173771520729E-4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Residential density"/>
    <x v="3"/>
    <s v="OLS"/>
    <m/>
    <n v="1.0409999999999999"/>
    <m/>
    <m/>
    <s v=""/>
    <n v="5.71"/>
    <m/>
  </r>
  <r>
    <n v="33"/>
    <s v="Ramos-Santiago and Brown 2016"/>
    <n v="33.299999999999997"/>
    <s v="33.3.2"/>
    <s v="(Modern Streetcar) Table 4, p. 931"/>
    <x v="0"/>
    <x v="0"/>
    <x v="1"/>
    <n v="4.9965372243354164E-2"/>
    <n v="2.4965384234169469E-3"/>
    <n v="400.55462019740361"/>
    <n v="6.3688417485583261E-4"/>
    <n v="8.9482226567244485E-4"/>
    <n v="562.77924137735204"/>
    <n v="1.7090584317302857E-2"/>
    <n v="2.4012270965810514E-2"/>
    <n v="1.7090584317302857E-2"/>
    <n v="2.4012270965810514E-2"/>
    <n v="5.0148061085179265E-4"/>
    <n v="7.045802582467687E-4"/>
    <n v="6.8802211008019379E-2"/>
    <n v="9.6667106466267236E-2"/>
    <n v="4.6697413838890981E-4"/>
    <n v="6.5609866443641824E-4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1"/>
    <n v="125"/>
    <x v="1"/>
    <n v="0"/>
    <n v="0"/>
    <x v="0"/>
    <s v="Density"/>
    <s v="Employment density"/>
    <x v="2"/>
    <s v="Negative binomial regression"/>
    <m/>
    <n v="2E-3"/>
    <m/>
    <n v="1.0020020013340003"/>
    <s v="Derived (4b)"/>
    <s v=""/>
    <m/>
  </r>
  <r>
    <n v="19"/>
    <s v="Chen et al. 2007"/>
    <n v="19.100000000000001"/>
    <s v="19.1.2"/>
    <s v="Table 8 p. 36"/>
    <x v="0"/>
    <x v="0"/>
    <x v="2"/>
    <n v="4.9965372243354164E-2"/>
    <n v="2.4965384234169469E-3"/>
    <n v="400.55462019740361"/>
    <n v="6.3688417485583261E-4"/>
    <n v="-1.7467959538109094E-3"/>
    <n v="-1098.6097903900247"/>
    <n v="1.7090584317302857E-2"/>
    <n v="-4.6874713978388008E-2"/>
    <n v="1.7090584317302857E-2"/>
    <n v="-4.6874713978388008E-2"/>
    <n v="5.0148061085179265E-4"/>
    <n v="-1.3754216803217407E-3"/>
    <n v="6.8802211008019379E-2"/>
    <n v="-0.18870530709804151"/>
    <n v="4.6697413838890981E-4"/>
    <n v="-1.2807800345435336E-3"/>
    <s v="4c, 7a"/>
    <n v="-2.742721554050735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x v="0"/>
    <n v="4762"/>
    <x v="0"/>
    <n v="0"/>
    <n v="1"/>
    <x v="1"/>
    <s v="Density"/>
    <s v="Employment density (at home)"/>
    <x v="2"/>
    <s v="Multinomial logistic"/>
    <s v="not choosing transit"/>
    <n v="-0.1249"/>
    <n v="0.99875797562796431"/>
    <m/>
    <s v="Derived (4c)"/>
    <s v=""/>
    <m/>
  </r>
  <r>
    <n v="86"/>
    <s v="Chen and Zegras 2016"/>
    <n v="86.4"/>
    <s v="86.4.2"/>
    <s v="Table 2 (p-values), Table 3 p. 118 (pm peak)"/>
    <x v="0"/>
    <x v="0"/>
    <x v="0"/>
    <n v="4.9965372243354164E-2"/>
    <n v="2.4965384234169469E-3"/>
    <n v="400.55462019740361"/>
    <n v="6.3688417485583261E-4"/>
    <n v="3.2290027665190715E-4"/>
    <n v="203.08119244008364"/>
    <n v="1.7090584317302857E-2"/>
    <n v="8.6649262488725492E-3"/>
    <n v="1.7090584317302857E-2"/>
    <n v="8.6649262488725492E-3"/>
    <n v="5.0148061085179265E-4"/>
    <n v="2.5425066970185888E-4"/>
    <n v="6.8802211008019379E-2"/>
    <n v="3.4882720981065825E-2"/>
    <n v="4.6697413838890981E-4"/>
    <n v="2.3675588816317729E-4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1"/>
    <n v="120"/>
    <x v="0"/>
    <n v="0"/>
    <n v="1"/>
    <x v="1"/>
    <s v="Density"/>
    <s v="Employment density"/>
    <x v="2"/>
    <s v="OLS"/>
    <m/>
    <n v="0.09"/>
    <m/>
    <m/>
    <s v=""/>
    <s v=""/>
    <m/>
  </r>
  <r>
    <n v="38"/>
    <s v="Choi et al. 2012"/>
    <n v="38.1"/>
    <s v="38.1.16"/>
    <s v="Table 2 p. 715 (multiplicative model)"/>
    <x v="0"/>
    <x v="0"/>
    <x v="0"/>
    <n v="4.9965372243354164E-2"/>
    <n v="2.4965384234169469E-3"/>
    <n v="400.55462019740361"/>
    <n v="6.3688417485583261E-4"/>
    <n v="2.865978786851247E-4"/>
    <n v="180.24957908883164"/>
    <n v="1.7090584317302857E-2"/>
    <n v="7.690762942786286E-3"/>
    <n v="1.7090584317302857E-2"/>
    <n v="7.690762942786286E-3"/>
    <n v="5.0148061085179265E-4"/>
    <n v="2.256662748833067E-4"/>
    <n v="6.8802211008019379E-2"/>
    <n v="3.0960994953608722E-2"/>
    <n v="4.6697413838890981E-4"/>
    <n v="2.1013836227500943E-4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1000"/>
    <x v="0"/>
    <n v="0"/>
    <n v="0"/>
    <x v="0"/>
    <s v="Density"/>
    <s v="Employment (common catchment area)"/>
    <x v="2"/>
    <s v="Multiplicative"/>
    <m/>
    <n v="0.45"/>
    <m/>
    <m/>
    <s v=""/>
    <s v=""/>
    <m/>
  </r>
  <r>
    <n v="38"/>
    <s v="Choi et al. 2012"/>
    <n v="38.1"/>
    <s v="38.1.7"/>
    <s v="Table 2 p. 715 (multiplicative model)"/>
    <x v="0"/>
    <x v="0"/>
    <x v="0"/>
    <n v="4.9965372243354164E-2"/>
    <n v="2.4965384234169469E-3"/>
    <n v="400.55462019740361"/>
    <n v="6.3688417485583261E-4"/>
    <n v="2.3819468139608141E-4"/>
    <n v="149.80742795382895"/>
    <n v="1.7090584317302857E-2"/>
    <n v="6.3918785346712683E-3"/>
    <n v="1.7090584317302857E-2"/>
    <n v="6.3918785346712683E-3"/>
    <n v="5.0148061085179265E-4"/>
    <n v="1.8755374845857046E-4"/>
    <n v="6.8802211008019379E-2"/>
    <n v="2.5732026916999249E-2"/>
    <n v="4.6697413838890981E-4"/>
    <n v="1.7464832775745227E-4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1000"/>
    <x v="0"/>
    <n v="0"/>
    <n v="0"/>
    <x v="0"/>
    <s v="Density"/>
    <s v="Employment (common catchment area)"/>
    <x v="2"/>
    <s v="Multiplicative"/>
    <m/>
    <n v="0.49199999999999999"/>
    <m/>
    <m/>
    <s v=""/>
    <s v=""/>
    <m/>
  </r>
  <r>
    <n v="38"/>
    <s v="Choi et al. 2012"/>
    <n v="38.299999999999997"/>
    <s v="38.3.7"/>
    <s v="Table 2 p. 716 (multiplicative)"/>
    <x v="0"/>
    <x v="0"/>
    <x v="0"/>
    <n v="4.9965372243354164E-2"/>
    <n v="2.4965384234169469E-3"/>
    <n v="400.55462019740361"/>
    <n v="6.3688417485583261E-4"/>
    <n v="2.3819468139608141E-4"/>
    <n v="149.80742795382895"/>
    <n v="1.7090584317302857E-2"/>
    <n v="6.3918785346712683E-3"/>
    <n v="1.7090584317302857E-2"/>
    <n v="6.3918785346712683E-3"/>
    <n v="5.0148061085179265E-4"/>
    <n v="1.8755374845857046E-4"/>
    <n v="6.8802211008019379E-2"/>
    <n v="2.5732026916999249E-2"/>
    <n v="4.6697413838890981E-4"/>
    <n v="1.7464832775745227E-4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1000"/>
    <x v="0"/>
    <n v="0"/>
    <n v="0"/>
    <x v="0"/>
    <s v="Density"/>
    <s v="Employment (common catchment area)"/>
    <x v="2"/>
    <s v="Multiplicative"/>
    <m/>
    <n v="0.374"/>
    <m/>
    <m/>
    <s v=""/>
    <s v=""/>
    <m/>
  </r>
  <r>
    <n v="38"/>
    <s v="Choi et al. 2012"/>
    <n v="38.5"/>
    <s v="38.5.7"/>
    <s v="Table 2 p. 717 (multiplicative)"/>
    <x v="0"/>
    <x v="0"/>
    <x v="0"/>
    <n v="4.9965372243354164E-2"/>
    <n v="2.4965384234169469E-3"/>
    <n v="400.55462019740361"/>
    <n v="6.3688417485583261E-4"/>
    <n v="1.6304234876309315E-4"/>
    <n v="102.54198277053533"/>
    <n v="1.7090584317302857E-2"/>
    <n v="4.3751895852295313E-3"/>
    <n v="1.7090584317302857E-2"/>
    <n v="4.3751895852295313E-3"/>
    <n v="5.0148061085179265E-4"/>
    <n v="1.2837903637805893E-4"/>
    <n v="6.8802211008019379E-2"/>
    <n v="1.761336601805296E-2"/>
    <n v="4.6697413838890981E-4"/>
    <n v="1.1954537942756091E-4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1"/>
    <n v="1000"/>
    <x v="0"/>
    <n v="0"/>
    <n v="0"/>
    <x v="0"/>
    <s v="Density"/>
    <s v="Employment (common catchment area)"/>
    <x v="2"/>
    <s v="Multiplicative"/>
    <m/>
    <n v="0.25600000000000001"/>
    <m/>
    <m/>
    <s v=""/>
    <s v=""/>
    <m/>
  </r>
  <r>
    <n v="38"/>
    <s v="Choi et al. 2012"/>
    <n v="38.5"/>
    <s v="38.5.16"/>
    <s v="Table 2 p. 717 (multiplicative)"/>
    <x v="0"/>
    <x v="0"/>
    <x v="0"/>
    <n v="4.9965372243354164E-2"/>
    <n v="2.4965384234169469E-3"/>
    <n v="400.55462019740361"/>
    <n v="6.3688417485583261E-4"/>
    <n v="1.56036622839679E-4"/>
    <n v="98.135881948363888"/>
    <n v="1.7090584317302857E-2"/>
    <n v="4.1871931577391998E-3"/>
    <n v="1.7090584317302857E-2"/>
    <n v="4.1871931577391998E-3"/>
    <n v="5.0148061085179265E-4"/>
    <n v="1.2286274965868919E-4"/>
    <n v="6.8802211008019379E-2"/>
    <n v="1.6856541696964749E-2"/>
    <n v="4.6697413838890981E-4"/>
    <n v="1.144086639052829E-4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1"/>
    <n v="1000"/>
    <x v="0"/>
    <n v="0"/>
    <n v="0"/>
    <x v="0"/>
    <s v="Density"/>
    <s v="Employment (common catchment area)"/>
    <x v="2"/>
    <s v="Multiplicative"/>
    <m/>
    <n v="0.245"/>
    <m/>
    <m/>
    <s v=""/>
    <s v=""/>
    <m/>
  </r>
  <r>
    <n v="71"/>
    <s v="Chao. et al. 2016"/>
    <n v="71.3"/>
    <s v="71.3.2"/>
    <s v="Table 5"/>
    <x v="0"/>
    <x v="0"/>
    <x v="0"/>
    <n v="4.9965372243354164E-2"/>
    <n v="2.4965384234169469E-3"/>
    <n v="400.55462019740361"/>
    <n v="6.3688417485583261E-4"/>
    <n v="1.1533972406639129E-4"/>
    <n v="72.5404417177498"/>
    <n v="1.7090584317302857E-2"/>
    <n v="3.0951048198635477E-3"/>
    <n v="1.7090584317302857E-2"/>
    <n v="3.0951048198635477E-3"/>
    <n v="5.0148061085179265E-4"/>
    <n v="9.0818138625259651E-5"/>
    <n v="6.8802211008019379E-2"/>
    <n v="1.2460080413552311E-2"/>
    <n v="4.6697413838890981E-4"/>
    <n v="8.4569016462231571E-5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x v="1"/>
    <n v="46"/>
    <x v="0"/>
    <n v="0"/>
    <n v="1"/>
    <x v="1"/>
    <s v="Density"/>
    <s v="Employment density"/>
    <x v="2"/>
    <s v="OLS"/>
    <m/>
    <n v="1.0000000000000001E-5"/>
    <m/>
    <m/>
    <s v=""/>
    <s v=""/>
    <m/>
  </r>
  <r>
    <n v="38"/>
    <s v="Choi et al. 2012"/>
    <n v="38.299999999999997"/>
    <s v="38.3.16"/>
    <s v="Table 2 p. 716 (multiplicative)"/>
    <x v="0"/>
    <x v="0"/>
    <x v="0"/>
    <n v="4.9965372243354164E-2"/>
    <n v="2.4965384234169469E-3"/>
    <n v="400.55462019740361"/>
    <n v="6.3688417485583261E-4"/>
    <n v="8.534247943068158E-5"/>
    <n v="53.674319106452089"/>
    <n v="1.7090584317302857E-2"/>
    <n v="2.2901382985185828E-3"/>
    <n v="1.7090584317302857E-2"/>
    <n v="2.2901382985185828E-3"/>
    <n v="5.0148061085179265E-4"/>
    <n v="6.7198401854140217E-5"/>
    <n v="6.8802211008019379E-2"/>
    <n v="9.2194962750745974E-3"/>
    <n v="4.6697413838890981E-4"/>
    <n v="6.2574534544113916E-5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1000"/>
    <x v="0"/>
    <n v="0"/>
    <n v="0"/>
    <x v="0"/>
    <s v="Density"/>
    <s v="Employment (common catchment area)"/>
    <x v="2"/>
    <s v="Multiplicative"/>
    <m/>
    <n v="0.13400000000000001"/>
    <m/>
    <m/>
    <s v=""/>
    <s v=""/>
    <m/>
  </r>
  <r>
    <n v="71"/>
    <s v="Chao. et al. 2016"/>
    <n v="71.2"/>
    <s v="71.2.2"/>
    <s v="Table 5"/>
    <x v="0"/>
    <x v="0"/>
    <x v="0"/>
    <n v="4.9965372243354164E-2"/>
    <n v="2.4965384234169469E-3"/>
    <n v="400.55462019740361"/>
    <n v="6.3688417485583261E-4"/>
    <n v="8.2922319566229412E-5"/>
    <n v="52.152211549701953"/>
    <n v="1.7090584317302857E-2"/>
    <n v="2.225194078112832E-3"/>
    <n v="1.7090584317302857E-2"/>
    <n v="2.225194078112832E-3"/>
    <n v="5.0148061085179265E-4"/>
    <n v="6.5292775532903411E-5"/>
    <n v="6.8802211008019379E-2"/>
    <n v="8.9580478732441231E-3"/>
    <n v="4.6697413838890981E-4"/>
    <n v="6.0800032818236065E-5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x v="1"/>
    <n v="32"/>
    <x v="0"/>
    <n v="0"/>
    <n v="1"/>
    <x v="1"/>
    <s v="Density"/>
    <s v="Employment density"/>
    <x v="2"/>
    <s v="OLS"/>
    <m/>
    <n v="1.0000000000000001E-5"/>
    <m/>
    <m/>
    <s v=""/>
    <s v=""/>
    <m/>
  </r>
  <r>
    <n v="71"/>
    <s v="Chao. et al. 2016"/>
    <n v="71.099999999999994"/>
    <s v="71.1.2"/>
    <s v="Table 4"/>
    <x v="0"/>
    <x v="0"/>
    <x v="0"/>
    <n v="4.9965372243354164E-2"/>
    <n v="2.4965384234169469E-3"/>
    <n v="400.55462019740361"/>
    <n v="6.3688417485583261E-4"/>
    <n v="3.5665513791926625E-5"/>
    <n v="22.431058731054602"/>
    <n v="1.7090584317302857E-2"/>
    <n v="9.5707272176896003E-4"/>
    <n v="1.7090584317302857E-2"/>
    <n v="9.5707272176896003E-4"/>
    <n v="5.0148061085179265E-4"/>
    <n v="2.808291420770039E-5"/>
    <n v="6.8802211008019379E-2"/>
    <n v="3.8529238164490853E-3"/>
    <n v="4.6697413838890981E-4"/>
    <n v="2.6150551749778951E-5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x v="1"/>
    <n v="39"/>
    <x v="0"/>
    <n v="0"/>
    <n v="1"/>
    <x v="1"/>
    <s v="Density"/>
    <s v="Employment density"/>
    <x v="2"/>
    <s v="OLS"/>
    <m/>
    <n v="5.6000000000000001E-2"/>
    <m/>
    <m/>
    <s v=""/>
    <s v=""/>
    <m/>
  </r>
  <r>
    <n v="33"/>
    <s v="Ramos-Santiago and Brown 2016"/>
    <n v="33.200000000000003"/>
    <s v="33.2.2"/>
    <s v="(Light rail) Table 3 p. 929"/>
    <x v="0"/>
    <x v="0"/>
    <x v="0"/>
    <n v="4.9965372243354164E-2"/>
    <n v="2.4965384234169469E-3"/>
    <n v="400.55462019740361"/>
    <n v="6.3688417485583261E-4"/>
    <n v="2.7386019518800799E-5"/>
    <n v="17.223848668488355"/>
    <n v="1.7090584317302857E-2"/>
    <n v="7.348951256440228E-4"/>
    <n v="1.7090584317302857E-2"/>
    <n v="7.348951256440228E-4"/>
    <n v="5.0148061085179265E-4"/>
    <n v="2.1563666266627081E-5"/>
    <n v="6.8802211008019379E-2"/>
    <n v="2.958495073344833E-3"/>
    <n v="4.6697413838890981E-4"/>
    <n v="2.0079887950723121E-5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1"/>
    <n v="432"/>
    <x v="1"/>
    <n v="0"/>
    <n v="1"/>
    <x v="1"/>
    <s v="Density"/>
    <s v="Employment density"/>
    <x v="2"/>
    <s v="Negative binomial regression"/>
    <m/>
    <n v="9.0000000000000002E-6"/>
    <m/>
    <n v="1.0000090000405002"/>
    <s v="Derived (4b)"/>
    <s v=""/>
    <m/>
  </r>
  <r>
    <n v="33"/>
    <s v="Ramos-Santiago and Brown 2016"/>
    <n v="33.1"/>
    <s v="33.1.2"/>
    <s v="(Streetcar) Table 3 p. 929"/>
    <x v="0"/>
    <x v="0"/>
    <x v="0"/>
    <n v="4.9965372243354164E-2"/>
    <n v="2.4965384234169469E-3"/>
    <n v="400.55462019740361"/>
    <n v="6.3688417485583261E-4"/>
    <n v="2.1711381520835336E-5"/>
    <n v="13.654907002529489"/>
    <n v="1.7090584317302857E-2"/>
    <n v="5.8261801937685442E-4"/>
    <n v="1.7090584317302857E-2"/>
    <n v="5.8261801937685442E-4"/>
    <n v="5.0148061085179265E-4"/>
    <n v="1.7095474023937613E-5"/>
    <n v="6.8802211008019379E-2"/>
    <n v="2.3454673732633807E-3"/>
    <n v="4.6697413838890981E-4"/>
    <n v="1.5919148377677937E-5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x v="1"/>
    <n v="475"/>
    <x v="1"/>
    <n v="0"/>
    <n v="1"/>
    <x v="1"/>
    <s v="Density"/>
    <s v="Employment density"/>
    <x v="2"/>
    <s v="Negative binomial regression"/>
    <m/>
    <n v="1.0000000000000001E-5"/>
    <m/>
    <n v="1.0000100000500001"/>
    <s v="Derived (4b)"/>
    <s v=""/>
    <m/>
  </r>
  <r>
    <n v="98"/>
    <s v="Jun et al. 2013"/>
    <n v="98.1"/>
    <s v="98.1.1"/>
    <s v="Table 7 p. 237"/>
    <x v="0"/>
    <x v="0"/>
    <x v="0"/>
    <n v="4.9965372243354164E-2"/>
    <n v="2.4965384234169469E-3"/>
    <n v="400.55462019740361"/>
    <n v="6.3688417485583261E-4"/>
    <n v="2.0172143940868118E-5"/>
    <n v="12.686836592588934"/>
    <n v="1.7090584317302857E-2"/>
    <n v="5.4131306836163143E-4"/>
    <n v="1.7090584317302857E-2"/>
    <n v="5.4131306836163143E-4"/>
    <n v="5.0148061085179265E-4"/>
    <n v="1.5883483159157963E-5"/>
    <n v="6.8802211008019379E-2"/>
    <n v="2.1791844713646958E-3"/>
    <n v="4.6697413838890981E-4"/>
    <n v="1.4790553617345373E-5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x v="1"/>
    <s v="not stated"/>
    <x v="0"/>
    <n v="0"/>
    <n v="1"/>
    <x v="1"/>
    <s v="Density"/>
    <s v="Population density"/>
    <x v="2"/>
    <s v="Binary logistic"/>
    <s v="automobile"/>
    <n v="1.7000000000000001E-2"/>
    <n v="1.0171453223252407"/>
    <m/>
    <s v="Derived (2 - Reversed the reference case from PT; 4a)"/>
    <s v=""/>
    <m/>
  </r>
  <r>
    <n v="50"/>
    <s v="Schneider et al. 2017"/>
    <n v="50.1"/>
    <s v="50.1.2"/>
    <s v="Table 3 (final model)"/>
    <x v="0"/>
    <x v="0"/>
    <x v="0"/>
    <n v="4.9965372243354164E-2"/>
    <n v="2.4965384234169469E-3"/>
    <n v="400.55462019740361"/>
    <n v="6.3688417485583261E-4"/>
    <n v="1.6757853146002103E-5"/>
    <n v="10.539491743126115"/>
    <n v="1.7090584317302857E-2"/>
    <n v="4.4969166054967328E-4"/>
    <n v="1.7090584317302857E-2"/>
    <n v="4.4969166054967328E-4"/>
    <n v="5.0148061085179265E-4"/>
    <n v="1.31950812471107E-5"/>
    <n v="6.8802211008019379E-2"/>
    <n v="1.8103407082671352E-3"/>
    <n v="4.6697413838890981E-4"/>
    <n v="1.2287138451624454E-5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1"/>
    <n v="5000"/>
    <x v="1"/>
    <n v="0"/>
    <n v="1"/>
    <x v="1"/>
    <s v="Density"/>
    <s v="Employment density"/>
    <x v="2"/>
    <s v="Multinomial logistic (fractional)"/>
    <s v="automobile"/>
    <n v="3.2200000000000002E-3"/>
    <n v="1.0032251897688569"/>
    <m/>
    <s v="Derived (4a)"/>
    <s v=""/>
    <m/>
  </r>
  <r>
    <n v="164"/>
    <s v="Schneider et al. 2017b"/>
    <n v="164.1"/>
    <s v="164.1.2"/>
    <s v="Table 3 (Extended Model) p. 932"/>
    <x v="0"/>
    <x v="0"/>
    <x v="0"/>
    <n v="4.9965372243354164E-2"/>
    <n v="2.4965384234169469E-3"/>
    <n v="400.55462019740361"/>
    <n v="6.3688417485583261E-4"/>
    <n v="8.1901146753833113E-5"/>
    <n v="51.509966846231492"/>
    <n v="1.7090584317302857E-2"/>
    <n v="2.197791230402341E-3"/>
    <n v="1.7090584317302857E-2"/>
    <n v="2.197791230402341E-3"/>
    <n v="5.0148061085179265E-4"/>
    <n v="6.4488707248648016E-5"/>
    <n v="6.8802211008019379E-2"/>
    <n v="8.8477311938729552E-3"/>
    <n v="4.6697413838890981E-4"/>
    <n v="6.0051291817844769E-5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2"/>
    <n v="120"/>
    <x v="0"/>
    <n v="0"/>
    <n v="1"/>
    <x v="1"/>
    <s v="Density"/>
    <s v="jobs within 1  mile"/>
    <x v="2"/>
    <s v="fractional multinomial logit model"/>
    <s v="auto, walk, bike"/>
    <n v="8.9800000000000001E-3"/>
    <m/>
    <m/>
    <m/>
    <m/>
    <m/>
  </r>
  <r>
    <n v="72"/>
    <s v="Bhattacharya 2013"/>
    <n v="72.099999999999994"/>
    <s v="72.1.2"/>
    <s v="Table 3.2 p. 61"/>
    <x v="0"/>
    <x v="0"/>
    <x v="0"/>
    <n v="4.9965372243354164E-2"/>
    <n v="2.4965384234169469E-3"/>
    <n v="400.55462019740361"/>
    <n v="6.3688417485583261E-4"/>
    <n v="0"/>
    <n v="0"/>
    <n v="1.7090584317302857E-2"/>
    <n v="0"/>
    <n v="1.7090584317302857E-2"/>
    <n v="0"/>
    <n v="5.0148061085179265E-4"/>
    <n v="0"/>
    <n v="6.8802211008019379E-2"/>
    <n v="0"/>
    <n v="4.6697413838890981E-4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x v="1"/>
    <n v="12851"/>
    <x v="1"/>
    <n v="0"/>
    <n v="1"/>
    <x v="1"/>
    <s v="Density"/>
    <s v="Employment density"/>
    <x v="2"/>
    <s v="Negative binomial regression"/>
    <m/>
    <n v="6.0900000000000003E-5"/>
    <m/>
    <n v="1.0000609018544426"/>
    <s v="Derived (4b)"/>
    <n v="0.42058011049723759"/>
    <s v="derived (8b)"/>
  </r>
  <r>
    <n v="106"/>
    <s v="Noland and DiPetrillo 2015"/>
    <n v="106.1"/>
    <s v="106.1.4"/>
    <s v="Table 13 p. 40"/>
    <x v="0"/>
    <x v="0"/>
    <x v="0"/>
    <n v="4.9965372243354164E-2"/>
    <n v="2.4965384234169469E-3"/>
    <n v="400.55462019740361"/>
    <n v="6.3688417485583261E-4"/>
    <n v="-9.201442752874635E-6"/>
    <n v="-5.7870497535602219"/>
    <n v="1.7090584317302857E-2"/>
    <n v="-2.469177904199563E-4"/>
    <n v="1.7090584317302857E-2"/>
    <n v="-2.469177904199563E-4"/>
    <n v="5.0148061085179265E-4"/>
    <n v="-7.2451872955924723E-6"/>
    <n v="6.8802211008019379E-2"/>
    <n v="-9.9402627801954344E-4"/>
    <n v="4.6697413838890981E-4"/>
    <n v="-6.7466518577434564E-6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x v="1"/>
    <n v="779"/>
    <x v="1"/>
    <n v="1"/>
    <n v="1"/>
    <x v="1"/>
    <s v="Density"/>
    <s v="Employment density"/>
    <x v="2"/>
    <s v="SEM"/>
    <m/>
    <n v="-5.0999999999999997E-2"/>
    <m/>
    <m/>
    <s v=""/>
    <s v=""/>
    <m/>
  </r>
  <r>
    <n v="88"/>
    <s v="Lee et al. 2017"/>
    <n v="88.1"/>
    <s v="88.1.2"/>
    <s v="Table 5 p. 20"/>
    <x v="0"/>
    <x v="0"/>
    <x v="0"/>
    <n v="4.9965372243354164E-2"/>
    <n v="2.4965384234169469E-3"/>
    <n v="400.55462019740361"/>
    <n v="6.3688417485583261E-4"/>
    <n v="-2.6584733630142097E-5"/>
    <n v="-16.719897122080596"/>
    <n v="1.7090584317302857E-2"/>
    <n v="-7.1339287361289576E-4"/>
    <n v="1.7090584317302857E-2"/>
    <n v="-7.1339287361289576E-4"/>
    <n v="5.0148061085179265E-4"/>
    <n v="-2.0932736259609014E-5"/>
    <n v="6.8802211008019379E-2"/>
    <n v="-2.8719326449382489E-3"/>
    <n v="4.6697413838890981E-4"/>
    <n v="-1.9492371723703836E-5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x v="1"/>
    <n v="78"/>
    <x v="0"/>
    <n v="0"/>
    <n v="1"/>
    <x v="1"/>
    <s v="Density"/>
    <s v="Job density"/>
    <x v="2"/>
    <s v="OLS"/>
    <m/>
    <n v="-6.1222541364941961E-4"/>
    <m/>
    <m/>
    <s v=""/>
    <s v=""/>
    <m/>
  </r>
  <r>
    <n v="107"/>
    <s v="Brownet al. 2014"/>
    <n v="107.6"/>
    <s v="107.6.3"/>
    <s v="Table 2 p. 952 (Regional rail model)"/>
    <x v="0"/>
    <x v="0"/>
    <x v="0"/>
    <n v="4.9965372243354164E-2"/>
    <n v="2.4965384234169469E-3"/>
    <n v="400.55462019740361"/>
    <n v="6.3688417485583261E-4"/>
    <n v="-4.9040081463899108E-5"/>
    <n v="-30.842705755200079"/>
    <n v="1.7090584317302857E-2"/>
    <n v="-1.3159749924323198E-3"/>
    <n v="1.7090584317302857E-2"/>
    <n v="-1.3159749924323198E-3"/>
    <n v="5.0148061085179265E-4"/>
    <n v="-3.8614007035588034E-5"/>
    <n v="6.8802211008019379E-2"/>
    <n v="-5.2977702476174919E-3"/>
    <n v="4.6697413838890981E-4"/>
    <n v="-3.5957008655946051E-5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x v="1"/>
    <n v="70409"/>
    <x v="0"/>
    <n v="0"/>
    <n v="1"/>
    <x v="1"/>
    <s v="Density"/>
    <s v="Employment density"/>
    <x v="2"/>
    <s v="Negative binomial regression"/>
    <m/>
    <n v="-9.4999999999999998E-3"/>
    <m/>
    <n v="0.99054498244290046"/>
    <s v="Derived (4b)"/>
    <s v=""/>
    <m/>
  </r>
  <r>
    <n v="86"/>
    <s v="Chen and Zegras 2016"/>
    <n v="86.2"/>
    <s v="86.2.2"/>
    <s v="Table 2 (p-values), Table 3 p. 118 (am peak period)"/>
    <x v="0"/>
    <x v="0"/>
    <x v="0"/>
    <n v="4.9965372243354164E-2"/>
    <n v="2.4965384234169469E-3"/>
    <n v="400.55462019740361"/>
    <n v="6.3688417485583261E-4"/>
    <n v="-8.7253131955249068E-5"/>
    <n v="-54.875982967044301"/>
    <n v="1.7090584317302857E-2"/>
    <n v="-2.3414100514704914E-3"/>
    <n v="1.7090584317302857E-2"/>
    <n v="-2.3414100514704914E-3"/>
    <n v="5.0148061085179265E-4"/>
    <n v="-6.87028436866956E-5"/>
    <n v="6.8802211008019379E-2"/>
    <n v="-9.4259029080986552E-3"/>
    <n v="4.6697413838890981E-4"/>
    <n v="-6.3975456959280646E-5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x v="1"/>
    <n v="120"/>
    <x v="0"/>
    <n v="0"/>
    <n v="1"/>
    <x v="1"/>
    <s v="Density"/>
    <s v="Employment density"/>
    <x v="2"/>
    <s v="OLS"/>
    <m/>
    <n v="-0.06"/>
    <m/>
    <m/>
    <s v=""/>
    <s v=""/>
    <m/>
  </r>
  <r>
    <n v="107"/>
    <s v="Brownet al. 2014"/>
    <n v="107.5"/>
    <s v="107.5.3"/>
    <s v="Table 1 p. 947 (Bus to all other destinations)"/>
    <x v="0"/>
    <x v="0"/>
    <x v="0"/>
    <n v="4.9965372243354164E-2"/>
    <n v="2.4965384234169469E-3"/>
    <n v="400.55462019740361"/>
    <n v="6.3688417485583261E-4"/>
    <n v="-1.133653831243382E-4"/>
    <n v="-71.298722395137844"/>
    <n v="1.7090584317302857E-2"/>
    <n v="-3.0421240084799084E-3"/>
    <n v="1.7090584317302857E-2"/>
    <n v="-3.0421240084799084E-3"/>
    <n v="5.0148061085179265E-4"/>
    <n v="-8.9263548731619092E-5"/>
    <n v="6.8802211008019379E-2"/>
    <n v="-1.2246793559427449E-2"/>
    <n v="4.6697413838890981E-4"/>
    <n v="-8.3121396633225944E-5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x v="1"/>
    <n v="33032"/>
    <x v="0"/>
    <n v="0"/>
    <n v="1"/>
    <x v="1"/>
    <s v="Density"/>
    <s v="Employment density"/>
    <x v="2"/>
    <s v="Negative binomial regression"/>
    <m/>
    <n v="-2.0400000000000001E-2"/>
    <m/>
    <n v="0.9798066722428721"/>
    <s v="Derived (4b)"/>
    <s v=""/>
    <m/>
  </r>
  <r>
    <n v="107"/>
    <s v="Brownet al. 2014"/>
    <n v="107.1"/>
    <s v="107.1.3"/>
    <s v="Table 1 p. 947 (Regional bus model)"/>
    <x v="0"/>
    <x v="0"/>
    <x v="0"/>
    <n v="4.9965372243354164E-2"/>
    <n v="2.4965384234169469E-3"/>
    <n v="400.55462019740361"/>
    <n v="6.3688417485583261E-4"/>
    <n v="-1.2419241409688736E-4"/>
    <n v="-78.108150938493708"/>
    <n v="1.7090584317302857E-2"/>
    <n v="-3.3326639418740571E-3"/>
    <n v="1.7090584317302857E-2"/>
    <n v="-3.3326639418740571E-3"/>
    <n v="5.0148061085179265E-4"/>
    <n v="-9.7788719116099573E-5"/>
    <n v="6.8802211008019379E-2"/>
    <n v="-1.341643114656378E-2"/>
    <n v="4.6697413838890981E-4"/>
    <n v="-9.1059956985837414E-5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x v="1"/>
    <n v="40269"/>
    <x v="0"/>
    <n v="0"/>
    <n v="1"/>
    <x v="1"/>
    <s v="Density"/>
    <s v="Employment density"/>
    <x v="2"/>
    <s v="Negative binomial regression"/>
    <m/>
    <n v="-1.9800000000000002E-2"/>
    <m/>
    <n v="0.98039473264669708"/>
    <s v="Derived (4b)"/>
    <s v=""/>
    <m/>
  </r>
  <r>
    <n v="108"/>
    <s v="Thompson et al. 2011"/>
    <n v="108.1"/>
    <s v="108.1.4"/>
    <s v="Table 3 p. 3340"/>
    <x v="0"/>
    <x v="0"/>
    <x v="0"/>
    <n v="4.9965372243354164E-2"/>
    <n v="2.4965384234169469E-3"/>
    <n v="400.55462019740361"/>
    <n v="6.3688417485583261E-4"/>
    <n v="-1.9665072667023541E-4"/>
    <n v="-123.67925007835231"/>
    <n v="1.7090584317302857E-2"/>
    <n v="-5.2770597196536029E-3"/>
    <n v="1.7090584317302857E-2"/>
    <n v="-5.2770597196536029E-3"/>
    <n v="5.0148061085179265E-4"/>
    <n v="-1.5484216821270801E-4"/>
    <n v="6.8802211008019379E-2"/>
    <n v="-2.1244058692946141E-2"/>
    <n v="4.6697413838890981E-4"/>
    <n v="-1.4418760471034367E-4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x v="1"/>
    <n v="40436"/>
    <x v="0"/>
    <n v="0"/>
    <n v="1"/>
    <x v="1"/>
    <s v="Density"/>
    <s v="Employment density"/>
    <x v="2"/>
    <s v="Negative binomial regression"/>
    <m/>
    <n v="-4.0099999999999997E-2"/>
    <m/>
    <n v="0.96069336501219504"/>
    <s v="Derived (4b)"/>
    <s v=""/>
    <m/>
  </r>
  <r>
    <n v="107"/>
    <s v="Brownet al. 2014"/>
    <n v="107.2"/>
    <s v="107.2.3"/>
    <s v="Table 1 p. 947 (Bus to CBD)"/>
    <x v="0"/>
    <x v="0"/>
    <x v="0"/>
    <n v="4.9965372243354164E-2"/>
    <n v="2.4965384234169469E-3"/>
    <n v="400.55462019740361"/>
    <n v="6.3688417485583261E-4"/>
    <n v="-2.4201598644521638E-4"/>
    <n v="-152.21075567501336"/>
    <n v="1.7090584317302857E-2"/>
    <n v="-6.4944220405750855E-3"/>
    <n v="1.7090584317302857E-2"/>
    <n v="-6.4944220405750855E-3"/>
    <n v="5.0148061085179265E-4"/>
    <n v="-1.9056263212368122E-4"/>
    <n v="6.8802211008019379E-2"/>
    <n v="-2.6144840183047365E-2"/>
    <n v="4.6697413838890981E-4"/>
    <n v="-1.7745017258778573E-4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x v="1"/>
    <n v="4376"/>
    <x v="0"/>
    <n v="0"/>
    <n v="1"/>
    <x v="1"/>
    <s v="Density"/>
    <s v="Employment density"/>
    <x v="2"/>
    <s v="Negative binomial regression"/>
    <m/>
    <n v="-2.5899999999999999E-2"/>
    <m/>
    <n v="0.97443252798954805"/>
    <s v="Derived (4b)"/>
    <s v=""/>
    <m/>
  </r>
  <r>
    <n v="176"/>
    <s v="Lee et al. 2017"/>
    <n v="176.1"/>
    <s v="176.1.5"/>
    <s v="Table 5 p. 20 (TMS)"/>
    <x v="0"/>
    <x v="2"/>
    <x v="2"/>
    <n v="4.9965372243354164E-2"/>
    <n v="2.4965384234169469E-3"/>
    <n v="400.55462019740361"/>
    <n v="6.3688417485583261E-4"/>
    <n v="-7.2950830695528521E-3"/>
    <n v="-4588.0857832504698"/>
    <n v="1.7090584317302857E-2"/>
    <n v="-0.19576123449784877"/>
    <n v="1.7090584317302857E-2"/>
    <n v="-0.19576123449784877"/>
    <n v="5.0148061085179265E-4"/>
    <n v="-5.7441256328311981E-3"/>
    <n v="6.8802211008019379E-2"/>
    <n v="-0.78808339803076599"/>
    <n v="4.6697413838890981E-4"/>
    <n v="-5.3488770256398662E-3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n v="0"/>
    <n v="1"/>
    <x v="1"/>
    <s v="Density"/>
    <s v="job density"/>
    <x v="2"/>
    <s v="OLS"/>
    <m/>
    <n v="-0.16800000000000001"/>
    <m/>
    <m/>
    <m/>
    <m/>
    <m/>
  </r>
  <r>
    <n v="111"/>
    <s v="Chatman 2008"/>
    <n v="111.3"/>
    <s v="111.3.2"/>
    <s v="Table 5 p. 1020 (col. 4 combined Density)"/>
    <x v="1"/>
    <x v="0"/>
    <x v="0"/>
    <n v="5.0312491313407426E-2"/>
    <n v="2.5313467821616977E-3"/>
    <n v="395.04662381581261"/>
    <n v="0.49784514914144984"/>
    <n v="0.36399450234327962"/>
    <n v="288.83438853669321"/>
    <n v="0.27264897361388019"/>
    <n v="0.19934457056805235"/>
    <n v="0.27264897361388019"/>
    <n v="0.19934457056805235"/>
    <n v="0.77624685517265679"/>
    <n v="0.56754512569093629"/>
    <n v="0.41822778198405419"/>
    <n v="0.3057830605198214"/>
    <n v="0.77234665991490403"/>
    <n v="0.56469353693018298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Building density"/>
    <x v="9"/>
    <s v="Negative binomial regression"/>
    <m/>
    <n v="1.052"/>
    <m/>
    <n v="2.8633721394136336"/>
    <s v="Derived (4b)"/>
    <s v=""/>
    <m/>
  </r>
  <r>
    <n v="38"/>
    <s v="Choi et al. 2012"/>
    <n v="38.200000000000003"/>
    <s v="38.2.12"/>
    <s v="Table 2 p. 715 (poisson model)"/>
    <x v="0"/>
    <x v="0"/>
    <x v="0"/>
    <n v="5.0312491313407426E-2"/>
    <n v="2.5313467821616977E-3"/>
    <n v="395.04662381581261"/>
    <n v="0.49784514914144984"/>
    <n v="0.30219200552886005"/>
    <n v="239.79330065619826"/>
    <n v="0.27264897361388019"/>
    <n v="0.16549792698362528"/>
    <n v="0.27264897361388019"/>
    <n v="0.16549792698362528"/>
    <n v="0.77624685517265679"/>
    <n v="0.47118184108980266"/>
    <n v="0.41822778198405419"/>
    <n v="0.25386426366432091"/>
    <n v="0.77234665991490403"/>
    <n v="0.46881442256834671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1"/>
    <n v="1000"/>
    <x v="0"/>
    <n v="0"/>
    <n v="0"/>
    <x v="0"/>
    <s v="Density"/>
    <s v="commercial density (common catchment area)"/>
    <x v="9"/>
    <s v="Poisson Regression"/>
    <m/>
    <n v="1.9999999999999999E-6"/>
    <m/>
    <n v="1.000002000002"/>
    <s v="Derived (4b)"/>
    <s v=""/>
    <m/>
  </r>
  <r>
    <n v="38"/>
    <s v="Choi et al. 2012"/>
    <n v="38.4"/>
    <s v="38.4.3"/>
    <s v="Table 2 p. 716 (poisson)"/>
    <x v="0"/>
    <x v="0"/>
    <x v="0"/>
    <n v="5.0312491313407426E-2"/>
    <n v="2.5313467821616977E-3"/>
    <n v="395.04662381581261"/>
    <n v="0.49784514914144984"/>
    <n v="0.29721355403744554"/>
    <n v="235.84283441804013"/>
    <n v="0.27264897361388019"/>
    <n v="0.16277143724748647"/>
    <n v="0.27264897361388019"/>
    <n v="0.16277143724748647"/>
    <n v="0.77624685517265679"/>
    <n v="0.46341937253807608"/>
    <n v="0.41822778198405419"/>
    <n v="0.24968198584448034"/>
    <n v="0.77234665991490403"/>
    <n v="0.46109095596919769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1"/>
    <n v="1000"/>
    <x v="0"/>
    <n v="0"/>
    <n v="0"/>
    <x v="0"/>
    <s v="Density"/>
    <s v="commercial density (common catchment area)"/>
    <x v="9"/>
    <s v="Poisson Regression"/>
    <m/>
    <n v="1.9999999999999999E-6"/>
    <m/>
    <n v="1.000002000002"/>
    <s v="Derived (4b)"/>
    <s v=""/>
    <m/>
  </r>
  <r>
    <n v="38"/>
    <s v="Choi et al. 2012"/>
    <n v="38.6"/>
    <s v="38.6.3"/>
    <s v="Table 2 p. 717 (poisson)"/>
    <x v="0"/>
    <x v="0"/>
    <x v="0"/>
    <n v="5.0312491313407426E-2"/>
    <n v="2.5313467821616977E-3"/>
    <n v="395.04662381581261"/>
    <n v="0.49784514914144984"/>
    <n v="0.23249368464905709"/>
    <n v="184.48677332198449"/>
    <n v="0.27264897361388019"/>
    <n v="0.12732707067768206"/>
    <n v="0.27264897361388019"/>
    <n v="0.12732707067768206"/>
    <n v="0.77624685517265679"/>
    <n v="0.36250728136563076"/>
    <n v="0.41822778198405419"/>
    <n v="0.19531237418655331"/>
    <n v="0.77234665991490403"/>
    <n v="0.3606858901802602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x v="1"/>
    <n v="1000"/>
    <x v="0"/>
    <n v="0"/>
    <n v="0"/>
    <x v="0"/>
    <s v="Density"/>
    <s v="commercial density (common catchment area)"/>
    <x v="9"/>
    <s v="Poisson Regression"/>
    <m/>
    <n v="1.9999999999999999E-6"/>
    <m/>
    <n v="1.000002000002"/>
    <s v="Derived (4b)"/>
    <s v=""/>
    <m/>
  </r>
  <r>
    <n v="38"/>
    <s v="Choi et al. 2012"/>
    <n v="38.6"/>
    <s v="38.6.12"/>
    <s v="Table 2 p. 717 (poisson)"/>
    <x v="0"/>
    <x v="0"/>
    <x v="0"/>
    <n v="5.0312491313407426E-2"/>
    <n v="2.5313467821616977E-3"/>
    <n v="395.04662381581261"/>
    <n v="0.49784514914144984"/>
    <n v="0.21307772383254053"/>
    <n v="169.0799549931678"/>
    <n v="0.27264897361388019"/>
    <n v="0.11669376070674072"/>
    <n v="0.27264897361388019"/>
    <n v="0.11669376070674072"/>
    <n v="0.77624685517265679"/>
    <n v="0.3322336540138971"/>
    <n v="0.41822778198405419"/>
    <n v="0.1790014906891752"/>
    <n v="0.77234665991490403"/>
    <n v="0.33056437044357889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x v="1"/>
    <n v="1000"/>
    <x v="0"/>
    <n v="0"/>
    <n v="0"/>
    <x v="0"/>
    <s v="Density"/>
    <s v="commercial density (common catchment area)"/>
    <x v="9"/>
    <s v="Poisson Regression"/>
    <m/>
    <n v="9.9999999999999995E-7"/>
    <m/>
    <n v="1.0000010000005"/>
    <s v="Derived (4b)"/>
    <s v=""/>
    <m/>
  </r>
  <r>
    <n v="2"/>
    <s v="Cervero 2006"/>
    <n v="2.2999999999999998"/>
    <s v="2.3.1"/>
    <s v="Table 2 p, 292"/>
    <x v="1"/>
    <x v="0"/>
    <x v="0"/>
    <n v="5.0312491313407426E-2"/>
    <n v="2.5313467821616977E-3"/>
    <n v="395.04662381581261"/>
    <n v="0.49784514914144984"/>
    <n v="0.11599791974995782"/>
    <n v="92.045863349084343"/>
    <n v="0.27264897361388019"/>
    <n v="6.3527210852034083E-2"/>
    <n v="0.27264897361388019"/>
    <n v="6.3527210852034083E-2"/>
    <n v="0.77624685517265679"/>
    <n v="0.18086551725522904"/>
    <n v="0.41822778198405419"/>
    <n v="9.7447073202284629E-2"/>
    <n v="0.77234665991490403"/>
    <n v="0.17995677176017266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x v="0"/>
    <n v="68"/>
    <x v="1"/>
    <n v="0"/>
    <n v="0"/>
    <x v="0"/>
    <s v="Density"/>
    <s v="Total density: population and employment"/>
    <x v="9"/>
    <s v="OLS"/>
    <m/>
    <s v=""/>
    <m/>
    <m/>
    <s v=""/>
    <s v=""/>
    <m/>
  </r>
  <r>
    <n v="11"/>
    <s v="Concas and DeSalvo 2008"/>
    <n v="11.2"/>
    <s v="11.2.2"/>
    <s v="Table 4.10 and 4.11, Model I: Exogenous Residential Location and Population Density"/>
    <x v="0"/>
    <x v="0"/>
    <x v="0"/>
    <n v="5.0312491313407426E-2"/>
    <n v="2.5313467821616977E-3"/>
    <n v="395.04662381581261"/>
    <n v="0.49784514914144984"/>
    <n v="8.4633675354046478E-2"/>
    <n v="67.157926048688154"/>
    <n v="0.27264897361388019"/>
    <n v="4.6350325514359636E-2"/>
    <n v="0.27264897361388019"/>
    <n v="4.6350325514359636E-2"/>
    <n v="0.77624685517265679"/>
    <n v="0.13196196537935168"/>
    <n v="0.41822778198405419"/>
    <n v="7.1098722937289222E-2"/>
    <n v="0.77234665991490403"/>
    <n v="0.13129893218553371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12"/>
    <x v="1"/>
    <n v="1"/>
    <n v="1"/>
    <x v="1"/>
    <s v="Density"/>
    <s v="Retail density (common catchment area)"/>
    <x v="9"/>
    <s v="2SLS"/>
    <m/>
    <n v="0.17"/>
    <m/>
    <m/>
    <s v=""/>
    <s v=""/>
    <m/>
  </r>
  <r>
    <n v="38"/>
    <s v="Choi et al. 2012"/>
    <n v="38.4"/>
    <s v="38.4.12"/>
    <s v="Table 2 p. 716 (poisson)"/>
    <x v="0"/>
    <x v="0"/>
    <x v="0"/>
    <n v="5.0312491313407426E-2"/>
    <n v="2.5313467821616977E-3"/>
    <n v="395.04662381581261"/>
    <n v="0.49784514914144984"/>
    <n v="8.2144449608339221E-2"/>
    <n v="65.18269292960909"/>
    <n v="0.27264897361388019"/>
    <n v="4.4987080646290235E-2"/>
    <n v="0.27264897361388019"/>
    <n v="4.4987080646290235E-2"/>
    <n v="0.77624685517265679"/>
    <n v="0.12808073110348839"/>
    <n v="0.41822778198405419"/>
    <n v="6.9007584027368951E-2"/>
    <n v="0.77234665991490403"/>
    <n v="0.12743719888595917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1"/>
    <n v="1000"/>
    <x v="0"/>
    <n v="0"/>
    <n v="0"/>
    <x v="0"/>
    <s v="Density"/>
    <s v="commercial density (common catchment area)"/>
    <x v="9"/>
    <s v="Poisson Regression"/>
    <m/>
    <n v="9.9999999999999995E-7"/>
    <m/>
    <n v="1.0000010000005"/>
    <s v="Derived (4b)"/>
    <s v=""/>
    <m/>
  </r>
  <r>
    <n v="37"/>
    <s v="Moniruzzaman and Paez 2012"/>
    <n v="37.1"/>
    <s v="37.1.3"/>
    <s v="Table 2 (1), p. 203"/>
    <x v="0"/>
    <x v="0"/>
    <x v="0"/>
    <n v="5.0312491313407426E-2"/>
    <n v="2.5313467821616977E-3"/>
    <n v="395.04662381581261"/>
    <n v="0.49784514914144984"/>
    <n v="3.0731288852606335E-2"/>
    <n v="24.385678815324361"/>
    <n v="0.27264897361388019"/>
    <n v="1.6830242050051913E-2"/>
    <n v="0.27264897361388019"/>
    <n v="1.6830242050051913E-2"/>
    <n v="0.77624685517265679"/>
    <n v="4.7916639076180677E-2"/>
    <n v="0.41822778198405419"/>
    <n v="2.5816619477967595E-2"/>
    <n v="0.77234665991490403"/>
    <n v="4.7675885445751083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1"/>
    <s v="Density"/>
    <s v="Building density"/>
    <x v="9"/>
    <s v="Binary logistic"/>
    <s v="not choosing transit"/>
    <n v="0.22681000000000001"/>
    <n v="1.2545914729136154"/>
    <m/>
    <s v="Derived (4a)"/>
    <s v=""/>
    <m/>
  </r>
  <r>
    <n v="38"/>
    <s v="Choi et al. 2012"/>
    <n v="38.5"/>
    <s v="38.5.12"/>
    <s v="Table 2 p. 717 (multiplicative)"/>
    <x v="0"/>
    <x v="0"/>
    <x v="0"/>
    <n v="5.0312491313407426E-2"/>
    <n v="2.5313467821616977E-3"/>
    <n v="395.04662381581261"/>
    <n v="0.49784514914144984"/>
    <n v="2.3398722009648144E-2"/>
    <n v="18.567191319343191"/>
    <n v="0.27264897361388019"/>
    <n v="1.2814501759852369E-2"/>
    <n v="0.27264897361388019"/>
    <n v="1.2814501759852369E-2"/>
    <n v="0.77624685517265679"/>
    <n v="3.6483602193114868E-2"/>
    <n v="0.41822778198405419"/>
    <n v="1.9656705753250549E-2"/>
    <n v="0.77234665991490403"/>
    <n v="3.630029301600049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1"/>
    <n v="1000"/>
    <x v="0"/>
    <n v="0"/>
    <n v="0"/>
    <x v="0"/>
    <s v="Density"/>
    <s v="commercial density (common catchment area)"/>
    <x v="9"/>
    <s v="Multiplicative"/>
    <m/>
    <n v="4.7E-2"/>
    <m/>
    <m/>
    <s v=""/>
    <s v=""/>
    <m/>
  </r>
  <r>
    <n v="111"/>
    <s v="Chatman 2008"/>
    <n v="111.2"/>
    <s v="111.2.2"/>
    <s v="Table 5 p. 1020 (col. 3 Built form)"/>
    <x v="1"/>
    <x v="0"/>
    <x v="0"/>
    <n v="5.0312491313407426E-2"/>
    <n v="2.5313467821616977E-3"/>
    <n v="395.04662381581261"/>
    <n v="0.49784514914144984"/>
    <n v="1.4086030649808182E-2"/>
    <n v="11.177449174244602"/>
    <n v="0.27264897361388019"/>
    <n v="7.714330059431126E-3"/>
    <n v="0.27264897361388019"/>
    <n v="7.714330059431126E-3"/>
    <n v="0.77624685517265679"/>
    <n v="2.196312852025515E-2"/>
    <n v="0.41822778198405419"/>
    <n v="1.1833336863456828E-2"/>
    <n v="0.77234665991490403"/>
    <n v="2.1852776395632295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Building density"/>
    <x v="9"/>
    <s v="Negative binomial regression"/>
    <m/>
    <n v="0.60199999999999998"/>
    <m/>
    <n v="1.8257666846595977"/>
    <s v="Derived (4b)"/>
    <s v=""/>
    <m/>
  </r>
  <r>
    <n v="11"/>
    <s v="Concas and DeSalvo 2008"/>
    <n v="11.1"/>
    <s v="11.1.2"/>
    <s v="Table 4.8 and 4.9, Model I: Exogenous Residential Location and Population Density"/>
    <x v="0"/>
    <x v="0"/>
    <x v="0"/>
    <n v="5.0312491313407426E-2"/>
    <n v="2.5313467821616977E-3"/>
    <n v="395.04662381581261"/>
    <n v="0.49784514914144984"/>
    <n v="4.9784514914144986E-4"/>
    <n v="0.39504662381581263"/>
    <n v="0.27264897361388019"/>
    <n v="2.7264897361388017E-4"/>
    <n v="0.27264897361388019"/>
    <n v="2.7264897361388017E-4"/>
    <n v="0.77624685517265679"/>
    <n v="7.7624685517265683E-4"/>
    <n v="0.41822778198405419"/>
    <n v="4.1822778198405419E-4"/>
    <n v="0.77234665991490403"/>
    <n v="7.7234665991490401E-4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99"/>
    <x v="1"/>
    <n v="1"/>
    <n v="1"/>
    <x v="1"/>
    <s v="Density"/>
    <s v="Retail density (common catchment area)"/>
    <x v="9"/>
    <s v="2SLS"/>
    <m/>
    <n v="1E-3"/>
    <m/>
    <m/>
    <s v=""/>
    <s v=""/>
    <m/>
  </r>
  <r>
    <n v="178"/>
    <s v="Park et al. 2018"/>
    <n v="178.1"/>
    <s v="178.1.1"/>
    <s v="Table 6 p. 281"/>
    <x v="0"/>
    <x v="0"/>
    <x v="0"/>
    <n v="5.0312491313407426E-2"/>
    <n v="2.5313467821616977E-3"/>
    <n v="395.04662381581261"/>
    <n v="0.49784514914144984"/>
    <n v="0"/>
    <n v="0"/>
    <n v="0.27264897361388019"/>
    <n v="0"/>
    <n v="0.27264897361388019"/>
    <n v="0"/>
    <n v="0.77624685517265679"/>
    <n v="0"/>
    <n v="0.41822778198405419"/>
    <n v="0"/>
    <n v="0.77234665991490403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x v="2"/>
    <n v="2431"/>
    <x v="0"/>
    <n v="0"/>
    <n v="1"/>
    <x v="1"/>
    <s v="Density"/>
    <s v="Activity density (populatoin + employment per square mile)"/>
    <x v="9"/>
    <s v="Negative binomial regression (multilevel)"/>
    <m/>
    <n v="0"/>
    <m/>
    <m/>
    <m/>
    <m/>
    <m/>
  </r>
  <r>
    <n v="178"/>
    <s v="Park et al. 2018"/>
    <n v="178.2"/>
    <s v="178.2.1"/>
    <s v="Table 6 p. 281"/>
    <x v="0"/>
    <x v="0"/>
    <x v="0"/>
    <n v="5.0312491313407426E-2"/>
    <n v="2.5313467821616977E-3"/>
    <n v="395.04662381581261"/>
    <n v="0.49784514914144984"/>
    <n v="0"/>
    <n v="0"/>
    <n v="0.27264897361388019"/>
    <n v="0"/>
    <n v="0.27264897361388019"/>
    <n v="0"/>
    <n v="0.77624685517265679"/>
    <n v="0"/>
    <n v="0.41822778198405419"/>
    <n v="0"/>
    <n v="0.77234665991490403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x v="2"/>
    <n v="977"/>
    <x v="0"/>
    <n v="0"/>
    <n v="1"/>
    <x v="1"/>
    <s v="Density"/>
    <s v="Activity density (populatoin + employment per square mile)"/>
    <x v="9"/>
    <s v="Negative binomial regression (multilevel)"/>
    <m/>
    <n v="0"/>
    <m/>
    <m/>
    <m/>
    <m/>
    <m/>
  </r>
  <r>
    <n v="111"/>
    <s v="Chatman 2008"/>
    <n v="111.2"/>
    <s v="111.2.1"/>
    <s v="Table 5 p. 1020 (col. 3 Built form)"/>
    <x v="1"/>
    <x v="0"/>
    <x v="0"/>
    <n v="5.0312491313407426E-2"/>
    <n v="2.5313467821616977E-3"/>
    <n v="395.04662381581261"/>
    <n v="0.49784514914144984"/>
    <n v="-8.2443156697824087E-3"/>
    <n v="-6.5419720903898559"/>
    <n v="0.27264897361388019"/>
    <n v="-4.5150670030458554E-3"/>
    <n v="0.27264897361388019"/>
    <n v="-4.5150670030458554E-3"/>
    <n v="0.77624685517265679"/>
    <n v="-1.2854647921659195E-2"/>
    <n v="0.41822778198405419"/>
    <n v="-6.925852069655937E-3"/>
    <n v="0.77234665991490403"/>
    <n v="-1.2790060688190809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Building density"/>
    <x v="9"/>
    <s v="Negative binomial regression"/>
    <m/>
    <n v="-0.34499999999999997"/>
    <m/>
    <n v="0.70822035346779999"/>
    <s v="Derived (4b)"/>
    <s v=""/>
    <m/>
  </r>
  <r>
    <n v="11"/>
    <s v="Concas and DeSalvo 2008"/>
    <n v="11.3"/>
    <s v="11.3.1"/>
    <s v="Table 4.12 and 4.13, Model III"/>
    <x v="0"/>
    <x v="0"/>
    <x v="0"/>
    <n v="5.0312491313407426E-2"/>
    <n v="2.5313467821616977E-3"/>
    <n v="395.04662381581261"/>
    <n v="0.49784514914144984"/>
    <n v="-0.18221132458577063"/>
    <n v="-144.5870643165874"/>
    <n v="0.27264897361388019"/>
    <n v="-9.9789524342680153E-2"/>
    <n v="0.27264897361388019"/>
    <n v="-9.9789524342680153E-2"/>
    <n v="0.77624685517265679"/>
    <n v="-0.28410634899319237"/>
    <n v="0.41822778198405419"/>
    <n v="-0.15307136820616382"/>
    <n v="0.77234665991490403"/>
    <n v="-0.28267887752885484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x v="0"/>
    <n v="8212"/>
    <x v="1"/>
    <n v="1"/>
    <n v="1"/>
    <x v="1"/>
    <s v="Density"/>
    <s v="Retail density (common catchment area)"/>
    <x v="9"/>
    <s v="2SLS"/>
    <m/>
    <n v="-0.36599999999999999"/>
    <m/>
    <m/>
    <s v=""/>
    <s v=""/>
    <m/>
  </r>
  <r>
    <n v="65"/>
    <s v="Sung et al. 2014"/>
    <n v="65.900000000000006"/>
    <s v="65.9.7"/>
    <s v="Table 3 p. 139 (1000m buffer)"/>
    <x v="0"/>
    <x v="1"/>
    <x v="0"/>
    <n v="5.0820000000000004E-2"/>
    <n v="2.5826724000000004E-3"/>
    <n v="387.1958363747566"/>
    <n v="0.67597154667490822"/>
    <n v="6.8705748004037675E-3"/>
    <n v="3.9354584809130264"/>
    <n v="22.188260468987608"/>
    <n v="0.22552147940679007"/>
    <n v="22.188260468987608"/>
    <n v="0.22552147940679007"/>
    <n v="0.37029499638942143"/>
    <n v="3.7636783433020798E-3"/>
    <n v="0.60191217370197581"/>
    <n v="6.117835333506883E-3"/>
    <n v="0.51058563370225751"/>
    <n v="5.1895923809497455E-3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4.2000000000000003E-2"/>
    <m/>
    <m/>
    <s v=""/>
    <n v="0.2"/>
    <m/>
  </r>
  <r>
    <n v="65"/>
    <s v="Sung et al. 2014"/>
    <n v="65.400000000000006"/>
    <s v="65.4.1"/>
    <s v="Table 2 p. 138 (1000m buffer)"/>
    <x v="0"/>
    <x v="1"/>
    <x v="0"/>
    <n v="5.0904494382022471E-2"/>
    <n v="2.5912675482893575E-3"/>
    <n v="385.911520661059"/>
    <n v="1.0379279258048541E-3"/>
    <n v="9.4046649357177825E-5"/>
    <n v="34.967442887098557"/>
    <n v="0.10088464524572088"/>
    <n v="9.1411577057147683E-3"/>
    <n v="0.10088464524572088"/>
    <n v="9.1411577057147683E-3"/>
    <n v="6.7193729408252824E-4"/>
    <n v="6.0884238216817883E-5"/>
    <n v="0.19763892890715301"/>
    <n v="1.7908063348277135E-2"/>
    <n v="5.9963509036033331E-4"/>
    <n v="5.4332935537549801E-5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Residential density"/>
    <x v="3"/>
    <s v="OLS"/>
    <m/>
    <n v="0.69699999999999995"/>
    <m/>
    <m/>
    <s v=""/>
    <n v="1.78"/>
    <m/>
  </r>
  <r>
    <n v="70"/>
    <s v="Guerra et al. 2012"/>
    <n v="70.13"/>
    <s v="70.13.2"/>
    <s v="Table 5 p. 9 (model 3"/>
    <x v="0"/>
    <x v="0"/>
    <x v="0"/>
    <n v="5.1030927835051552E-2"/>
    <n v="2.6041555957062395E-3"/>
    <n v="384.00163248648084"/>
    <n v="6.1056482815980838E-4"/>
    <n v="1.2089183597564207E-4"/>
    <n v="76.032323232323208"/>
    <n v="1.638431301767989E-2"/>
    <n v="3.2440939775006182E-3"/>
    <n v="1.638431301767989E-2"/>
    <n v="3.2440939775006182E-3"/>
    <n v="4.8075683943553778E-4"/>
    <n v="9.5189854208236479E-5"/>
    <n v="6.595894795256195E-2"/>
    <n v="1.3059871694607266E-2"/>
    <n v="4.4767635280785491E-4"/>
    <n v="8.8639917855955279E-5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0"/>
    <n v="0"/>
    <n v="0"/>
    <x v="0"/>
    <s v="Density"/>
    <s v="Job density"/>
    <x v="2"/>
    <s v="OLS"/>
    <m/>
    <n v="0.19800000000000001"/>
    <m/>
    <m/>
    <s v=""/>
    <n v="3.88"/>
    <m/>
  </r>
  <r>
    <n v="65"/>
    <s v="Sung et al. 2014"/>
    <n v="65.3"/>
    <s v="65.3.8"/>
    <s v="Table 2 p. 138 (750m buffer)"/>
    <x v="0"/>
    <x v="1"/>
    <x v="0"/>
    <n v="5.1176470588235289E-2"/>
    <n v="2.6190311418685117E-3"/>
    <n v="381.8205839608932"/>
    <n v="0.66658736082728332"/>
    <n v="1.1598620078394729E-2"/>
    <n v="6.6436781609195412"/>
    <n v="21.880231586853867"/>
    <n v="0.38071602961125728"/>
    <n v="21.880231586853867"/>
    <n v="0.38071602961125728"/>
    <n v="0.3651543701579521"/>
    <n v="6.3536860407483664E-3"/>
    <n v="0.59355611828847232"/>
    <n v="1.0327876458219417E-2"/>
    <n v="0.50349742044630275"/>
    <n v="8.7608551157656676E-3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8.6999999999999994E-2"/>
    <m/>
    <m/>
    <s v=""/>
    <n v="0.34"/>
    <m/>
  </r>
  <r>
    <n v="131"/>
    <s v="Zhang 2004"/>
    <n v="131.1"/>
    <s v="131.1.8"/>
    <s v="Table 3 (Boston - work trip, expanded)"/>
    <x v="1"/>
    <x v="0"/>
    <x v="3"/>
    <n v="5.1193058568329723E-2"/>
    <n v="2.6207292455804371E-3"/>
    <n v="381.57318299339266"/>
    <n v="1.0262597542790893E-3"/>
    <n v="1.2109865100493254E-4"/>
    <n v="45.025635593220329"/>
    <n v="9.9750520885274363E-2"/>
    <n v="1.1770561464462374E-2"/>
    <n v="9.9750520885274363E-2"/>
    <n v="1.1770561464462374E-2"/>
    <n v="6.64383513702418E-4"/>
    <n v="7.8397254616885317E-5"/>
    <n v="0.19541711285873242"/>
    <n v="2.3059219317330425E-2"/>
    <n v="5.9289411643214231E-4"/>
    <n v="6.9961505738992788E-5"/>
    <m/>
    <n v="0.11799999999999999"/>
    <s v="Source"/>
    <n v="5.1193058568329723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x v="0"/>
    <n v="1619"/>
    <x v="1"/>
    <n v="0"/>
    <n v="1"/>
    <x v="1"/>
    <s v="Density"/>
    <s v="Pop density (ave)"/>
    <x v="3"/>
    <s v="Multinomial logistic"/>
    <s v="drive alone or active modes"/>
    <m/>
    <m/>
    <m/>
    <m/>
    <n v="2.3049999999999997"/>
    <m/>
  </r>
  <r>
    <n v="161"/>
    <s v="Kathuria et al. 2018"/>
    <n v="161.1"/>
    <s v="161.1.1"/>
    <s v="Table 3 p. 48"/>
    <x v="0"/>
    <x v="0"/>
    <x v="0"/>
    <n v="5.1340000000000004E-2"/>
    <n v="2.6357956000000004E-3"/>
    <n v="379.39208943212435"/>
    <n v="0.36833776147477693"/>
    <n v="0.15679401830458306"/>
    <n v="161.49962462946672"/>
    <n v="6.4523938412703536"/>
    <n v="2.7466550103519647"/>
    <n v="6.4523938412703536"/>
    <n v="2.7466550103519647"/>
    <n v="0.26552590430130979"/>
    <n v="0.11302906694298157"/>
    <n v="0.18204095525749137"/>
    <n v="7.7491193834008931E-2"/>
    <n v="0.23367548353426185"/>
    <n v="9.94709798308646E-2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x v="2"/>
    <n v="150"/>
    <x v="1"/>
    <n v="0"/>
    <n v="0"/>
    <x v="0"/>
    <s v="PT-design"/>
    <s v="Walkway availability and quality index (WAQI): sum of segment length times score on Likert scale, divided by buffer area"/>
    <x v="8"/>
    <s v="Negative binomial regression"/>
    <m/>
    <n v="1.252"/>
    <m/>
    <m/>
    <m/>
    <n v="8.2913907284768218"/>
    <s v="derived (8b)"/>
  </r>
  <r>
    <n v="150"/>
    <s v="He et al. 2018"/>
    <n v="150.19999999999999"/>
    <s v="150.2.10"/>
    <s v="Table 4 p.1602"/>
    <x v="0"/>
    <x v="0"/>
    <x v="0"/>
    <n v="5.2345707764125851E-2"/>
    <n v="2.7400731213272655E-3"/>
    <n v="364.95376426874674"/>
    <n v="1.0232606689176421E-2"/>
    <n v="3.8040658459385988E-3"/>
    <n v="135.67492547817307"/>
    <n v="3.787031258541392E-3"/>
    <n v="1.4078637736909504E-3"/>
    <n v="3.787031258541392E-3"/>
    <n v="1.4078637736909504E-3"/>
    <n v="3.6111293865253948E-2"/>
    <n v="1.3424706315622193E-2"/>
    <n v="1.5981412022740782"/>
    <n v="0.59412372127901836"/>
    <n v="3.9738422057865319E-2"/>
    <n v="1.4773124650800523E-2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x v="2"/>
    <n v="108"/>
    <x v="0"/>
    <n v="0"/>
    <n v="0"/>
    <x v="0"/>
    <s v="Density"/>
    <s v="Count_Shopping malls"/>
    <x v="6"/>
    <s v="OLS"/>
    <m/>
    <n v="2003"/>
    <m/>
    <m/>
    <m/>
    <n v="7.1020000000000003"/>
    <s v="source"/>
  </r>
  <r>
    <n v="160"/>
    <s v="Moshiur et al. 2019"/>
    <n v="160.1"/>
    <s v="160.1.6"/>
    <s v="Table 4 (Boarding) p. 599"/>
    <x v="0"/>
    <x v="0"/>
    <x v="0"/>
    <n v="5.3228986585428149E-2"/>
    <n v="2.8333250129116898E-3"/>
    <n v="352.94221292753906"/>
    <n v="9.8958257250241523E-3"/>
    <n v="3.1204360457318253E-3"/>
    <n v="111.29274442398912"/>
    <n v="3.6623904825135787E-3"/>
    <n v="1.1548561578122022E-3"/>
    <n v="3.6623904825135787E-3"/>
    <n v="1.1548561578122022E-3"/>
    <n v="3.4922779859571498E-2"/>
    <n v="1.1012148366294956E-2"/>
    <n v="1.5455423336473153"/>
    <n v="0.4873535713065314"/>
    <n v="3.8430530090445746E-2"/>
    <n v="1.211824204296158E-2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2"/>
    <n v="2124"/>
    <x v="0"/>
    <n v="0"/>
    <n v="0"/>
    <x v="0"/>
    <s v="Density"/>
    <s v="number of financial centers"/>
    <x v="6"/>
    <s v="panel OLS"/>
    <m/>
    <n v="5.4420000000000002"/>
    <m/>
    <m/>
    <m/>
    <n v="5.9240000000000004"/>
    <s v="source"/>
  </r>
  <r>
    <n v="113"/>
    <s v="Ewing et al. 2015"/>
    <n v="113.2"/>
    <s v="113.2.12"/>
    <s v="Table 12 p. 2343"/>
    <x v="0"/>
    <x v="0"/>
    <x v="0"/>
    <n v="5.3991750687442712E-2"/>
    <n v="2.9151091422949704E-3"/>
    <n v="343.04032925941584"/>
    <n v="0.59888428582408948"/>
    <n v="7.0554557712935978E-2"/>
    <n v="40.413581190051779"/>
    <n v="19.657928784152141"/>
    <n v="2.3159005900609637"/>
    <n v="19.657928784152141"/>
    <n v="2.3159005900609637"/>
    <n v="0.32806684770648237"/>
    <n v="3.8649555328300687E-2"/>
    <n v="0.5332705852036328"/>
    <n v="6.282460764283998E-2"/>
    <n v="0.45235885163503009"/>
    <n v="5.3292396311122897E-2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x v="1"/>
    <n v="6719"/>
    <x v="0"/>
    <n v="0"/>
    <n v="1"/>
    <x v="1"/>
    <s v="Diversity"/>
    <s v="job-population balance:Perfect balancing when index = 1"/>
    <x v="10"/>
    <s v="Negative binomial regression"/>
    <m/>
    <n v="0.187"/>
    <m/>
    <n v="1.2056272850499248"/>
    <s v="Derived (4b)"/>
    <n v="2.1819999999999999"/>
    <m/>
  </r>
  <r>
    <n v="65"/>
    <s v="Sung et al. 2014"/>
    <n v="65.7"/>
    <s v="65.7.1"/>
    <s v="Table 3 p. 139 (500m buffer)"/>
    <x v="0"/>
    <x v="0"/>
    <x v="0"/>
    <n v="5.4016015624999997E-2"/>
    <n v="2.9177299440002438E-3"/>
    <n v="342.73219907013998"/>
    <n v="9.217950266891382E-4"/>
    <n v="2.5493347617120142E-4"/>
    <n v="94.786702439236052"/>
    <n v="8.9596745539620395E-2"/>
    <n v="2.4779055139928494E-2"/>
    <n v="8.9596745539620395E-2"/>
    <n v="2.4779055139928494E-2"/>
    <n v="5.9675478473317971E-4"/>
    <n v="1.6503969677537762E-4"/>
    <n v="0.17552527224422595"/>
    <n v="4.8543620342407612E-2"/>
    <n v="5.3254241492137156E-4"/>
    <n v="1.4728099535548435E-4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Residential density"/>
    <x v="3"/>
    <s v="OLS"/>
    <m/>
    <n v="0.96699999999999997"/>
    <m/>
    <m/>
    <s v=""/>
    <n v="5.12"/>
    <m/>
  </r>
  <r>
    <n v="76"/>
    <s v="Woldeamanuel and Kent 2016"/>
    <n v="76.099999999999994"/>
    <s v="76.1.2"/>
    <s v="Table 3"/>
    <x v="0"/>
    <x v="0"/>
    <x v="0"/>
    <n v="5.4050156871044787E-2"/>
    <n v="2.92141945778455E-3"/>
    <n v="342.29935634040964"/>
    <n v="0.33232579745508983"/>
    <n v="-3.5924522969485326E-2"/>
    <n v="-37.0026678141136"/>
    <n v="5.8215506338774281"/>
    <n v="-0.62931144998761046"/>
    <n v="5.8215506338774281"/>
    <n v="-0.62931144998761046"/>
    <n v="0.23956573862698904"/>
    <n v="-2.5897131507432943E-2"/>
    <n v="0.16424301810167474"/>
    <n v="-1.7754721786738738E-2"/>
    <n v="0.21082929727405927"/>
    <n v="-2.2790713181350078E-2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x v="1"/>
    <n v="18"/>
    <x v="1"/>
    <n v="0"/>
    <n v="1"/>
    <x v="1"/>
    <s v="PT-design"/>
    <s v="Sidewalk availability and quality index"/>
    <x v="8"/>
    <s v="OLS"/>
    <m/>
    <n v="-0.06"/>
    <m/>
    <m/>
    <s v=""/>
    <n v="-2"/>
    <s v="derived (8b)"/>
  </r>
  <r>
    <n v="52"/>
    <s v="Durning and Townsend 2015"/>
    <n v="52.1"/>
    <s v="52.1.2"/>
    <s v="Table 3 p. 101"/>
    <x v="0"/>
    <x v="0"/>
    <x v="0"/>
    <n v="5.4350000000000002E-2"/>
    <n v="2.9539225000000001E-3"/>
    <n v="338.53291682500134"/>
    <n v="9.1050085152924714E-4"/>
    <n v="2.9691432768368749E-4"/>
    <n v="110.39558417663294"/>
    <n v="8.8498972923602676E-2"/>
    <n v="2.8859515070386834E-2"/>
    <n v="8.8498972923602676E-2"/>
    <n v="2.8859515070386834E-2"/>
    <n v="5.8944312338641853E-4"/>
    <n v="1.9221740253631109E-4"/>
    <n v="0.17337467139228363"/>
    <n v="5.653748034102369E-2"/>
    <n v="5.2601750738764746E-4"/>
    <n v="1.7153430915911185E-4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1"/>
    <n v="342"/>
    <x v="0"/>
    <n v="0"/>
    <n v="0"/>
    <x v="0"/>
    <s v="Density"/>
    <s v="Population density"/>
    <x v="3"/>
    <s v="Bootstrapped regression"/>
    <m/>
    <n v="6.0000000000000002E-5"/>
    <m/>
    <m/>
    <s v=""/>
    <n v="6"/>
    <s v="derived (8b)"/>
  </r>
  <r>
    <n v="103"/>
    <s v="Renneet al. 2016"/>
    <n v="103.1"/>
    <s v="103.1.2"/>
    <s v="Table 3 p. 40"/>
    <x v="0"/>
    <x v="0"/>
    <x v="0"/>
    <n v="5.5982085732565579E-2"/>
    <n v="3.1339939229683227E-3"/>
    <n v="319.08166530612243"/>
    <n v="0.40211268664503963"/>
    <n v="7.0369720162881927E-2"/>
    <n v="55.839291428571421"/>
    <n v="0.22022030641447457"/>
    <n v="3.8538553622533049E-2"/>
    <n v="0.22022030641447457"/>
    <n v="3.8538553622533049E-2"/>
    <n v="0.62697951154396769"/>
    <n v="0.10972141452019434"/>
    <n v="0.33780523388291855"/>
    <n v="5.9115915929510744E-2"/>
    <n v="0.62382929908083573"/>
    <n v="0.10917012733914624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1"/>
    <n v="4399"/>
    <x v="0"/>
    <n v="0"/>
    <n v="1"/>
    <x v="1"/>
    <s v="Density"/>
    <s v="Population and job density within retail precinct"/>
    <x v="9"/>
    <s v="multi-level model"/>
    <m/>
    <n v="0.17499999999999999"/>
    <m/>
    <m/>
    <s v=""/>
    <n v="3.1259999999999999"/>
    <m/>
  </r>
  <r>
    <n v="65"/>
    <s v="Sung et al. 2014"/>
    <n v="65.099999999999994"/>
    <s v="65.1.1"/>
    <s v="Table 2 p. 138 (250m buffer)"/>
    <x v="0"/>
    <x v="1"/>
    <x v="0"/>
    <n v="5.7085714285714288E-2"/>
    <n v="3.2587787755102042E-3"/>
    <n v="306.86341997653307"/>
    <n v="8.2532418948270535E-4"/>
    <n v="1.3851580936926142E-4"/>
    <n v="51.501501501501501"/>
    <n v="8.0219961327381656E-2"/>
    <n v="1.3463476549497118E-2"/>
    <n v="8.0219961327381656E-2"/>
    <n v="1.3463476549497118E-2"/>
    <n v="5.3430116758042745E-4"/>
    <n v="8.9672833557358301E-5"/>
    <n v="0.15715560276889046"/>
    <n v="2.6375739123908424E-2"/>
    <n v="4.7680896971075246E-4"/>
    <n v="8.0023803004495013E-5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Residential density"/>
    <x v="3"/>
    <s v="OLS"/>
    <m/>
    <n v="1.512"/>
    <m/>
    <m/>
    <s v=""/>
    <n v="2.94"/>
    <m/>
  </r>
  <r>
    <n v="186"/>
    <s v="Pan et al. 2017"/>
    <n v="186.1"/>
    <s v="186.1.4"/>
    <s v="Table 2 p. 61"/>
    <x v="0"/>
    <x v="0"/>
    <x v="0"/>
    <n v="-5.7272377706570711E-2"/>
    <n v="3.2801252481640978E-3"/>
    <n v="304.86640732993499"/>
    <n v="4.8473936008502038E-4"/>
    <n v="-1.5330273432600939E-4"/>
    <n v="-96.41646149722321"/>
    <n v="1.3007826591583588E-2"/>
    <n v="-4.1138301287904069E-3"/>
    <n v="1.3007826591583588E-2"/>
    <n v="-4.1138301287904069E-3"/>
    <n v="3.8168225871583196E-4"/>
    <n v="-1.2071009437855747E-4"/>
    <n v="5.2366098975549738E-2"/>
    <n v="-1.656120137950047E-2"/>
    <n v="3.5541901330824198E-4"/>
    <n v="-1.1240413108200905E-4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x v="1"/>
    <n v="244"/>
    <x v="0"/>
    <n v="0"/>
    <n v="0"/>
    <x v="0"/>
    <s v="Density"/>
    <s v="employment density"/>
    <x v="2"/>
    <s v="OLS"/>
    <m/>
    <n v="-15.509"/>
    <m/>
    <m/>
    <m/>
    <n v="5.5220000000000002"/>
    <s v="source"/>
  </r>
  <r>
    <n v="143"/>
    <s v="Bindong et al. 2017"/>
    <n v="143.1"/>
    <s v="143.1.2"/>
    <s v="Table 3 p. 449, elasticity table 4"/>
    <x v="0"/>
    <x v="0"/>
    <x v="0"/>
    <n v="5.7971014492753631E-2"/>
    <n v="3.3606385213190513E-3"/>
    <n v="297.56249999999994"/>
    <n v="4.731261049670126E-4"/>
    <n v="-7.570017679472202E-5"/>
    <n v="-47.609999999999992"/>
    <n v="1.2696188583247789E-2"/>
    <n v="-2.0313901733196465E-3"/>
    <n v="1.2696188583247789E-2"/>
    <n v="-2.0313901733196465E-3"/>
    <n v="3.7253801789390462E-4"/>
    <n v="-5.9606082863024742E-5"/>
    <n v="5.1111526070986679E-2"/>
    <n v="-8.177844171357869E-3"/>
    <n v="3.4690398025085783E-4"/>
    <n v="-5.5504636840137254E-5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x v="1"/>
    <n v="857"/>
    <x v="0"/>
    <n v="0"/>
    <n v="1"/>
    <x v="1"/>
    <s v="Density"/>
    <s v="employment density"/>
    <x v="2"/>
    <s v="Multinomial logistic"/>
    <s v="not choosing transit"/>
    <n v="-0.22"/>
    <n v="0.80251879796247849"/>
    <m/>
    <s v="Derived (4a)"/>
    <n v="-2.76"/>
    <m/>
  </r>
  <r>
    <n v="177"/>
    <s v="Tu et al. 2018"/>
    <n v="177.2"/>
    <s v="177.2.6"/>
    <s v="Table 4 Model 2 p. 51"/>
    <x v="0"/>
    <x v="0"/>
    <x v="0"/>
    <n v="5.8071742424242428E-2"/>
    <n v="3.3723272681875577E-3"/>
    <n v="296.5311253843538"/>
    <n v="2.8751688915504871E-3"/>
    <n v="3.3059281324670267E-4"/>
    <n v="34.095756685500035"/>
    <n v="1.6838794760089073"/>
    <n v="0.19361591410442999"/>
    <n v="1.6838794760089073"/>
    <n v="0.19361591410442999"/>
    <n v="2.1228388219653649E-3"/>
    <n v="2.4408835956916269E-4"/>
    <n v="1.5072829583482202E-3"/>
    <n v="1.7331048448094297E-4"/>
    <n v="1.6457966687827028E-3"/>
    <n v="1.8923707485980618E-4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2"/>
    <n v="491"/>
    <x v="0"/>
    <n v="0"/>
    <n v="1"/>
    <x v="1"/>
    <s v="Diversity"/>
    <s v="land use mix (entropy)"/>
    <x v="4"/>
    <s v="OLS"/>
    <m/>
    <n v="0.2019"/>
    <m/>
    <m/>
    <m/>
    <n v="1.98"/>
    <s v="source"/>
  </r>
  <r>
    <n v="65"/>
    <s v="Sung et al. 2014"/>
    <n v="65.2"/>
    <s v="65.2.2"/>
    <s v="Table 2 p. 138 (500m buffer)"/>
    <x v="0"/>
    <x v="0"/>
    <x v="0"/>
    <n v="5.8728486055776893E-2"/>
    <n v="3.449035074403581E-3"/>
    <n v="289.93616429746612"/>
    <n v="7.79797506717582E-4"/>
    <n v="2.2989756153795737E-4"/>
    <n v="85.478110149686074"/>
    <n v="7.5794853257943801E-2"/>
    <n v="2.2345611252947217E-2"/>
    <n v="7.5794853257943801E-2"/>
    <n v="2.2345611252947217E-2"/>
    <n v="5.0482794958021894E-4"/>
    <n v="1.488318616113914E-4"/>
    <n v="0.14848655687977691"/>
    <n v="4.3776361239625187E-2"/>
    <n v="4.5050714676625285E-4"/>
    <n v="1.3281716548818636E-4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Small-scale nieghbourhood living density"/>
    <x v="3"/>
    <s v="OLS"/>
    <m/>
    <n v="2.609"/>
    <m/>
    <m/>
    <s v=""/>
    <n v="5.0199999999999996"/>
    <m/>
  </r>
  <r>
    <n v="65"/>
    <s v="Sung et al. 2014"/>
    <n v="65.900000000000006"/>
    <s v="65.9.8"/>
    <s v="Table 3 p. 139 (1000m buffer)"/>
    <x v="0"/>
    <x v="1"/>
    <x v="0"/>
    <n v="6.0101449275362324E-2"/>
    <n v="3.6121842049989506E-3"/>
    <n v="276.84080967301901"/>
    <n v="0.48331230017742255"/>
    <n v="-6.0128883265073145E-2"/>
    <n v="-34.441765131420297"/>
    <n v="15.864364790134506"/>
    <n v="-1.9736856235406339"/>
    <n v="15.864364790134506"/>
    <n v="-1.9736856235406339"/>
    <n v="0.26475689299276373"/>
    <n v="-3.2938405057229739E-2"/>
    <n v="0.43036065439097687"/>
    <n v="-5.3541169012781435E-2"/>
    <n v="0.36506317207588629"/>
    <n v="-4.5417509237961014E-2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-0.39"/>
    <m/>
    <m/>
    <s v=""/>
    <n v="-2.0699999999999998"/>
    <m/>
  </r>
  <r>
    <n v="36"/>
    <s v="Chan and Miranda-Moreno 2013"/>
    <n v="36.200000000000003"/>
    <s v="36.2.2"/>
    <s v="Table 5, p. 261"/>
    <x v="0"/>
    <x v="0"/>
    <x v="0"/>
    <n v="6.021384603925508E-2"/>
    <n v="3.6257072548391148E-3"/>
    <n v="275.80825745524055"/>
    <n v="7.7331368970024687E-3"/>
    <n v="4.0212311864412835E-3"/>
    <n v="143.42029387672508"/>
    <n v="2.8619912838539108E-3"/>
    <n v="1.4882354676040337E-3"/>
    <n v="2.8619912838539108E-3"/>
    <n v="1.4882354676040337E-3"/>
    <n v="2.7290561190363719E-2"/>
    <n v="1.4191091818989135E-2"/>
    <n v="1.2077709105147143"/>
    <n v="0.62804087346765147"/>
    <n v="3.0031708163804016E-2"/>
    <n v="1.5616488245178089E-2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x v="1"/>
    <n v="130"/>
    <x v="0"/>
    <n v="0"/>
    <n v="1"/>
    <x v="1"/>
    <s v="Density"/>
    <s v="Commercial density"/>
    <x v="6"/>
    <s v="OLS"/>
    <m/>
    <n v="3.29"/>
    <m/>
    <n v="26.842863655898565"/>
    <s v="Derived (4b)"/>
    <s v=""/>
    <m/>
  </r>
  <r>
    <n v="31"/>
    <s v="Frank et al. 2008"/>
    <n v="31.1"/>
    <s v="31.1.5"/>
    <s v="Table 4 p. 48 (significance from table 3 p. 46)"/>
    <x v="1"/>
    <x v="0"/>
    <x v="0"/>
    <n v="6.021384603925508E-2"/>
    <n v="3.6257072548391148E-3"/>
    <n v="275.80825745524055"/>
    <n v="7.7331368970024687E-3"/>
    <n v="3.3252488657110613E-3"/>
    <n v="118.59755070575343"/>
    <n v="2.8619912838539108E-3"/>
    <n v="1.2306562520571817E-3"/>
    <n v="2.8619912838539108E-3"/>
    <n v="1.2306562520571817E-3"/>
    <n v="2.7290561190363719E-2"/>
    <n v="1.1734941311856399E-2"/>
    <n v="1.2077709105147143"/>
    <n v="0.51934149152132714"/>
    <n v="3.0031708163804016E-2"/>
    <n v="1.2913634510435727E-2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x v="0"/>
    <n v="8707"/>
    <x v="1"/>
    <n v="0"/>
    <n v="0"/>
    <x v="0"/>
    <s v="Density"/>
    <s v="Retail floor area continuous (fraction)"/>
    <x v="6"/>
    <s v="Multinomial logistic (nested)"/>
    <s v="not choosing transit"/>
    <s v="not stated"/>
    <m/>
    <m/>
    <m/>
    <m/>
    <m/>
  </r>
  <r>
    <n v="31"/>
    <s v="Frank et al. 2008"/>
    <n v="31.2"/>
    <s v="31.2.5"/>
    <s v="Table 4 p. 48 (significance from table 3 p. 46)"/>
    <x v="1"/>
    <x v="0"/>
    <x v="0"/>
    <n v="6.021384603925508E-2"/>
    <n v="3.6257072548391148E-3"/>
    <n v="275.80825745524055"/>
    <n v="7.7331368970024687E-3"/>
    <n v="2.6292665449808394E-3"/>
    <n v="93.7748075347818"/>
    <n v="2.8619912838539108E-3"/>
    <n v="9.7307703651032973E-4"/>
    <n v="2.8619912838539108E-3"/>
    <n v="9.7307703651032973E-4"/>
    <n v="2.7290561190363719E-2"/>
    <n v="9.2787908047236647E-3"/>
    <n v="1.2077709105147143"/>
    <n v="0.41064210957500291"/>
    <n v="3.0031708163804016E-2"/>
    <n v="1.0210780775693366E-2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x v="0"/>
    <n v="10475"/>
    <x v="1"/>
    <n v="0"/>
    <n v="0"/>
    <x v="0"/>
    <s v="Density"/>
    <s v="Retail floor area continuous (fraction)"/>
    <x v="6"/>
    <s v="Multinomial logistic (nested)"/>
    <s v="not choosing transit"/>
    <s v="not stated"/>
    <m/>
    <m/>
    <m/>
    <m/>
    <m/>
  </r>
  <r>
    <n v="97"/>
    <s v="Concas and DeSalvo 2014"/>
    <n v="97.3"/>
    <s v="97.3.1"/>
    <s v="Model III Table 7 p. 32"/>
    <x v="0"/>
    <x v="0"/>
    <x v="0"/>
    <n v="6.021384603925508E-2"/>
    <n v="3.6257072548391148E-3"/>
    <n v="275.80825745524055"/>
    <n v="7.7331368970024687E-3"/>
    <n v="5.9545154106919009E-4"/>
    <n v="21.237235824053521"/>
    <n v="2.8619912838539108E-3"/>
    <n v="2.2037332885675113E-4"/>
    <n v="2.8619912838539108E-3"/>
    <n v="2.2037332885675113E-4"/>
    <n v="2.7290561190363719E-2"/>
    <n v="2.1013732116580064E-3"/>
    <n v="1.2077709105147143"/>
    <n v="9.2998360109632999E-2"/>
    <n v="3.0031708163804016E-2"/>
    <n v="2.3124415286129092E-3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0"/>
    <n v="0"/>
    <n v="1"/>
    <x v="1"/>
    <s v="Density"/>
    <s v="Retail establishment density"/>
    <x v="6"/>
    <s v="3SLS"/>
    <m/>
    <s v=""/>
    <m/>
    <m/>
    <s v=""/>
    <s v=""/>
    <m/>
  </r>
  <r>
    <n v="97"/>
    <s v="Concas and DeSalvo 2014"/>
    <n v="97.1"/>
    <s v="97.1.3"/>
    <s v="Model I (RL exogensous) Table 3 p. 26"/>
    <x v="0"/>
    <x v="0"/>
    <x v="0"/>
    <n v="6.021384603925508E-2"/>
    <n v="3.6257072548391148E-3"/>
    <n v="275.80825745524055"/>
    <n v="7.7331368970024687E-3"/>
    <n v="3.4799116036511108E-4"/>
    <n v="12.411371585485824"/>
    <n v="2.8619912838539108E-3"/>
    <n v="1.2878960777342599E-4"/>
    <n v="2.8619912838539108E-3"/>
    <n v="1.2878960777342599E-4"/>
    <n v="2.7290561190363719E-2"/>
    <n v="1.2280752535663673E-3"/>
    <n v="1.2077709105147143"/>
    <n v="5.434969097316214E-2"/>
    <n v="3.0031708163804016E-2"/>
    <n v="1.3514268673711807E-3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29"/>
    <x v="0"/>
    <n v="1"/>
    <n v="1"/>
    <x v="1"/>
    <s v="Density"/>
    <s v="Retail establishment density"/>
    <x v="6"/>
    <s v="3SLS"/>
    <m/>
    <s v=""/>
    <m/>
    <m/>
    <s v=""/>
    <s v=""/>
    <m/>
  </r>
  <r>
    <n v="97"/>
    <s v="Concas and DeSalvo 2014"/>
    <n v="97.2"/>
    <s v="97.2.2"/>
    <s v="Model II (density exogensous) Table 5 p. 29"/>
    <x v="0"/>
    <x v="0"/>
    <x v="0"/>
    <n v="6.021384603925508E-2"/>
    <n v="3.6257072548391148E-3"/>
    <n v="275.80825745524055"/>
    <n v="7.7331368970024687E-3"/>
    <n v="2.1652783311606913E-4"/>
    <n v="7.7226312087467353"/>
    <n v="2.8619912838539108E-3"/>
    <n v="8.0135755947909499E-5"/>
    <n v="2.8619912838539108E-3"/>
    <n v="8.0135755947909499E-5"/>
    <n v="2.7290561190363719E-2"/>
    <n v="7.6413571333018419E-4"/>
    <n v="1.2077709105147143"/>
    <n v="3.3817585494412002E-2"/>
    <n v="3.0031708163804016E-2"/>
    <n v="8.4088782858651246E-4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0"/>
    <n v="0"/>
    <n v="1"/>
    <x v="1"/>
    <s v="Density"/>
    <s v="Retail establishment density"/>
    <x v="6"/>
    <s v="3SLS"/>
    <m/>
    <s v=""/>
    <m/>
    <m/>
    <s v=""/>
    <s v=""/>
    <m/>
  </r>
  <r>
    <n v="111"/>
    <s v="Chatman 2008"/>
    <n v="111.1"/>
    <s v="111.1.3"/>
    <s v="Table 5 p. 1020 (col. 1 Activity Density)"/>
    <x v="1"/>
    <x v="0"/>
    <x v="0"/>
    <n v="6.021384603925508E-2"/>
    <n v="3.6257072548391148E-3"/>
    <n v="275.80825745524055"/>
    <n v="7.7331368970024687E-3"/>
    <n v="1.0498506651370553E-4"/>
    <n v="3.7443729032123461"/>
    <n v="2.8619912838539108E-3"/>
    <n v="3.88543936696007E-5"/>
    <n v="2.8619912838539108E-3"/>
    <n v="3.88543936696007E-5"/>
    <n v="2.7290561190363719E-2"/>
    <n v="3.7049665872037788E-4"/>
    <n v="1.2077709105147143"/>
    <n v="1.6396697881147764E-2"/>
    <n v="3.0031708163804016E-2"/>
    <n v="4.0771047003180334E-4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Retail employment density"/>
    <x v="6"/>
    <s v="Negative binomial regression"/>
    <m/>
    <n v="8.0000000000000002E-3"/>
    <m/>
    <n v="1.0080320855042735"/>
    <s v="Derived (4b)"/>
    <s v=""/>
    <m/>
  </r>
  <r>
    <n v="176"/>
    <s v="Lee et al. 2017"/>
    <n v="176.1"/>
    <s v="176.1.2"/>
    <s v="Table 5 p. 20 (TMS)"/>
    <x v="0"/>
    <x v="0"/>
    <x v="0"/>
    <n v="6.021384603925508E-2"/>
    <n v="3.6257072548391148E-3"/>
    <n v="275.80825745524055"/>
    <n v="7.7331368970024687E-3"/>
    <n v="5.5138586725192556E-6"/>
    <n v="0.19665599776353165"/>
    <n v="2.8619912838539108E-3"/>
    <n v="2.0406486618993273E-6"/>
    <n v="2.8619912838539108E-3"/>
    <n v="2.0406486618993273E-6"/>
    <n v="2.7290561190363719E-2"/>
    <n v="1.9458636191444156E-5"/>
    <n v="1.2077709105147143"/>
    <n v="8.6116128526567181E-4"/>
    <n v="3.0031708163804016E-2"/>
    <n v="2.1413120796263752E-5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1"/>
    <n v="78"/>
    <x v="0"/>
    <n v="0"/>
    <n v="1"/>
    <x v="1"/>
    <s v="Density"/>
    <s v="Ratio of commercial area"/>
    <x v="6"/>
    <s v="OLS"/>
    <m/>
    <n v="1.0999999999999999E-2"/>
    <m/>
    <m/>
    <m/>
    <m/>
    <m/>
  </r>
  <r>
    <n v="111"/>
    <s v="Chatman 2008"/>
    <n v="111.1"/>
    <s v="111.1.1"/>
    <s v="Table 5 p. 1020 (col. 1 Activity Density)"/>
    <x v="1"/>
    <x v="0"/>
    <x v="0"/>
    <n v="6.021384603925508E-2"/>
    <n v="3.6257072548391148E-3"/>
    <n v="275.80825745524055"/>
    <n v="7.7331368970024687E-3"/>
    <n v="1.2522655234160946E-6"/>
    <n v="4.4663010171014372E-2"/>
    <n v="2.8619912838539108E-3"/>
    <n v="4.6345655855088302E-7"/>
    <n v="2.8619912838539108E-3"/>
    <n v="4.6345655855088302E-7"/>
    <n v="2.7290561190363719E-2"/>
    <n v="4.4192970263615486E-6"/>
    <n v="1.2077709105147143"/>
    <n v="1.9558038239420026E-4"/>
    <n v="3.0031708163804016E-2"/>
    <n v="4.8631846615056029E-6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Retail employment density"/>
    <x v="6"/>
    <s v="Negative binomial regression"/>
    <m/>
    <n v="0.23300000000000001"/>
    <m/>
    <n v="1.2623814793272614"/>
    <s v="Derived (4b)"/>
    <s v=""/>
    <m/>
  </r>
  <r>
    <n v="111"/>
    <s v="Chatman 2008"/>
    <n v="111.3"/>
    <s v="111.3.1"/>
    <s v="Table 5 p. 1020 (col. 4 combined Density)"/>
    <x v="1"/>
    <x v="0"/>
    <x v="0"/>
    <n v="6.021384603925508E-2"/>
    <n v="3.6257072548391148E-3"/>
    <n v="275.80825745524055"/>
    <n v="7.7331368970024687E-3"/>
    <n v="-1.9240817913431841E-3"/>
    <n v="-68.623852537438395"/>
    <n v="2.8619912838539108E-3"/>
    <n v="-7.1209205133569145E-4"/>
    <n v="2.8619912838539108E-3"/>
    <n v="-7.1209205133569145E-4"/>
    <n v="2.7290561190363719E-2"/>
    <n v="-6.7901645297743967E-3"/>
    <n v="1.2077709105147143"/>
    <n v="-0.30050548024516605"/>
    <n v="3.0031708163804016E-2"/>
    <n v="-7.4721893082360762E-3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Retail employment density"/>
    <x v="6"/>
    <s v="Negative binomial regression"/>
    <m/>
    <n v="-0.35799999999999998"/>
    <m/>
    <n v="0.69907307500652571"/>
    <s v="Derived (4b)"/>
    <s v=""/>
    <m/>
  </r>
  <r>
    <n v="111"/>
    <s v="Chatman 2008"/>
    <n v="111.1"/>
    <s v="111.1.2"/>
    <s v="Table 5 p. 1020 (col. 1 Activity Density)"/>
    <x v="1"/>
    <x v="0"/>
    <x v="0"/>
    <n v="6.021384603925508E-2"/>
    <n v="3.6257072548391148E-3"/>
    <n v="275.80825745524055"/>
    <n v="7.7331368970024687E-3"/>
    <n v="-2.572134129585785E-3"/>
    <n v="-91.737136128702474"/>
    <n v="2.8619912838539108E-3"/>
    <n v="-9.5193264490521707E-4"/>
    <n v="2.8619912838539108E-3"/>
    <n v="-9.5193264490521707E-4"/>
    <n v="2.7290561190363719E-2"/>
    <n v="-9.077168138649257E-3"/>
    <n v="1.2077709105147143"/>
    <n v="-0.40171909808812017"/>
    <n v="3.0031708163804016E-2"/>
    <n v="-9.988906515779182E-3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Retail employment density"/>
    <x v="6"/>
    <s v="Negative binomial regression"/>
    <m/>
    <n v="-0.19600000000000001"/>
    <m/>
    <n v="0.82201223467818652"/>
    <s v="Derived (4b)"/>
    <s v=""/>
    <m/>
  </r>
  <r>
    <n v="65"/>
    <s v="Sung et al. 2014"/>
    <n v="65.3"/>
    <s v="65.3.1"/>
    <s v="Table 2 p. 138 (750m buffer)"/>
    <x v="0"/>
    <x v="1"/>
    <x v="0"/>
    <n v="6.1961002785515321E-2"/>
    <n v="3.8391658661866375E-3"/>
    <n v="260.4732472768307"/>
    <n v="7.0055554913361288E-4"/>
    <n v="1.5583157634928085E-4"/>
    <n v="57.939669124258224"/>
    <n v="6.8092683790602362E-2"/>
    <n v="1.514653658238159E-2"/>
    <n v="6.8092683790602362E-2"/>
    <n v="1.514653658238159E-2"/>
    <n v="4.5352802283869141E-4"/>
    <n v="1.0088277340023852E-4"/>
    <n v="0.13339755577282889"/>
    <n v="2.9672952306108058E-2"/>
    <n v="4.047272258152419E-4"/>
    <n v="9.0027524110342403E-5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Residential density"/>
    <x v="3"/>
    <s v="OLS"/>
    <m/>
    <n v="0.83"/>
    <m/>
    <m/>
    <s v=""/>
    <n v="3.59"/>
    <m/>
  </r>
  <r>
    <n v="172"/>
    <s v="Sun et al. 2017"/>
    <n v="172.2"/>
    <s v="172.2.8"/>
    <s v="Table 2 Model 2 P. "/>
    <x v="0"/>
    <x v="0"/>
    <x v="0"/>
    <n v="-6.2118000000000007E-2"/>
    <n v="3.8586459240000006E-3"/>
    <n v="259.15826942819535"/>
    <n v="7.2663030250416641E-3"/>
    <n v="-4.2270991217877371E-4"/>
    <n v="-15.076273165715836"/>
    <n v="2.6892186444509424E-3"/>
    <n v="-1.5644260542228912E-4"/>
    <n v="2.6892186444509424E-3"/>
    <n v="-1.5644260542228912E-4"/>
    <n v="2.5643085073211426E-2"/>
    <n v="-1.4917608310490015E-3"/>
    <n v="1.1348602174664943"/>
    <n v="-6.6019358290895835E-2"/>
    <n v="2.8218754534450843E-2"/>
    <n v="-1.6415978262871432E-3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1"/>
    <n v="2300"/>
    <x v="1"/>
    <n v="0"/>
    <n v="0"/>
    <x v="0"/>
    <s v="Density"/>
    <s v="natural log of 'firm' (business) count"/>
    <x v="6"/>
    <s v="Spatial Error Model"/>
    <m/>
    <n v="5.8999999999999997E-2"/>
    <m/>
    <m/>
    <m/>
    <n v="0.9365079365079364"/>
    <s v="derived (8b)"/>
  </r>
  <r>
    <n v="150"/>
    <s v="He et al. 2018"/>
    <n v="150.1"/>
    <s v="150.1.6"/>
    <s v="Table 3 p. 1602"/>
    <x v="0"/>
    <x v="0"/>
    <x v="0"/>
    <n v="6.2340116200624504E-2"/>
    <n v="3.8862900879073656E-3"/>
    <n v="257.31481113867795"/>
    <n v="4.0913204568574738E-4"/>
    <n v="4.5246471864002001E-5"/>
    <n v="28.456796491858778"/>
    <n v="1.0978928351117646E-2"/>
    <n v="1.2141746851022665E-3"/>
    <n v="1.0978928351117646E-2"/>
    <n v="1.2141746851022665E-3"/>
    <n v="3.2214929541305614E-4"/>
    <n v="3.5626930680738633E-5"/>
    <n v="4.4198286672432023E-2"/>
    <n v="4.8879489041475403E-3"/>
    <n v="2.9998246473095621E-4"/>
    <n v="3.3175470592613177E-5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x v="2"/>
    <n v="108"/>
    <x v="0"/>
    <n v="0"/>
    <n v="0"/>
    <x v="0"/>
    <s v="Density"/>
    <s v="Count_offices"/>
    <x v="2"/>
    <s v="OLS"/>
    <m/>
    <n v="1007"/>
    <m/>
    <m/>
    <m/>
    <n v="1.774"/>
    <s v="source"/>
  </r>
  <r>
    <n v="64"/>
    <s v="Currie et al. 2011"/>
    <n v="64.099999999999994"/>
    <s v="64.1.2"/>
    <s v="Table 5 p. 555"/>
    <x v="0"/>
    <x v="0"/>
    <x v="0"/>
    <n v="6.2554952233216887E-2"/>
    <n v="3.9131220489000461E-3"/>
    <n v="255.55042431684279"/>
    <n v="4.0632666038124831E-4"/>
    <n v="7.9481288087260976E-5"/>
    <n v="49.988048721417655"/>
    <n v="1.090364672852133E-2"/>
    <n v="2.1328550925459261E-3"/>
    <n v="1.090364672852133E-2"/>
    <n v="2.1328550925459261E-3"/>
    <n v="3.1994034378304695E-4"/>
    <n v="6.2583318089681555E-5"/>
    <n v="4.3895222600032001E-2"/>
    <n v="8.5863153302667226E-3"/>
    <n v="2.9792550926379627E-4"/>
    <n v="5.8277010935294572E-5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x v="1"/>
    <n v="57"/>
    <x v="1"/>
    <n v="0"/>
    <n v="1"/>
    <x v="1"/>
    <s v="Density"/>
    <s v="Job density"/>
    <x v="2"/>
    <s v="OLS"/>
    <m/>
    <n v="25.643000000000001"/>
    <m/>
    <m/>
    <s v=""/>
    <n v="3.1269999999999998"/>
    <m/>
  </r>
  <r>
    <n v="113"/>
    <s v="Ewing et al. 2015"/>
    <n v="113.1"/>
    <s v="113.1.12"/>
    <s v="Table 11 p. 2343"/>
    <x v="0"/>
    <x v="0"/>
    <x v="0"/>
    <n v="6.2889289191820838E-2"/>
    <n v="3.9550626950524735E-3"/>
    <n v="252.84049257953231"/>
    <n v="0.44141223322869094"/>
    <n v="5.7019248662422861E-2"/>
    <n v="32.660569492764054"/>
    <n v="14.489026429075372"/>
    <n v="1.8716141933652395"/>
    <n v="14.489026429075372"/>
    <n v="1.8716141933652395"/>
    <n v="0.24180417373140281"/>
    <n v="3.1234957420084464E-2"/>
    <n v="0.39305115445798872"/>
    <n v="5.0772225656648906E-2"/>
    <n v="0.3334145437565143"/>
    <n v="4.306869032393023E-2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1"/>
    <n v="62011"/>
    <x v="0"/>
    <n v="0"/>
    <n v="1"/>
    <x v="1"/>
    <s v="Diversity"/>
    <s v="job-population balance:Perfect balancing when index = 1"/>
    <x v="10"/>
    <s v="logistic"/>
    <s v="no transit trip"/>
    <n v="0.246"/>
    <n v="1.2788995735417383"/>
    <m/>
    <s v="Derived (4a)"/>
    <n v="2.0539999999999998"/>
    <m/>
  </r>
  <r>
    <n v="93"/>
    <s v="Kim et al. 2016"/>
    <n v="93.1"/>
    <s v="93.1.4"/>
    <s v="Table 3 p. 9 (model 5)"/>
    <x v="0"/>
    <x v="0"/>
    <x v="0"/>
    <n v="6.3076860911148364E-2"/>
    <n v="3.9786903824043564E-3"/>
    <n v="251.33898441116986"/>
    <n v="7.04706520369706E-3"/>
    <n v="1.0223655288764035E-3"/>
    <n v="36.463450570881093"/>
    <n v="2.6080799368169687E-3"/>
    <n v="3.7837183946544926E-4"/>
    <n v="2.6080799368169687E-3"/>
    <n v="3.7837183946544926E-4"/>
    <n v="2.4869385698903682E-2"/>
    <n v="3.6079704001535343E-3"/>
    <n v="1.1006193826498663"/>
    <n v="0.15967431614569505"/>
    <n v="2.7367342441689178E-2"/>
    <n v="3.9703659212150504E-3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x v="1"/>
    <n v="50"/>
    <x v="0"/>
    <n v="0"/>
    <n v="1"/>
    <x v="1"/>
    <s v="Density"/>
    <s v="Change in commercial area"/>
    <x v="6"/>
    <s v="OLS"/>
    <m/>
    <n v="5879.8"/>
    <m/>
    <m/>
    <s v=""/>
    <n v="2.2999999999999998"/>
    <m/>
  </r>
  <r>
    <n v="160"/>
    <s v="Moshiur et al. 2019"/>
    <n v="160.1"/>
    <s v="160.1.5"/>
    <s v="Table 4 (Boarding) p. 599"/>
    <x v="0"/>
    <x v="0"/>
    <x v="2"/>
    <n v="6.3428288987787754E-2"/>
    <n v="4.0231478439183175E-3"/>
    <n v="248.56158381344912"/>
    <n v="3.519513400495566E-8"/>
    <n v="-2.2399571788743866E-8"/>
    <n v="-158.19439811677577"/>
    <n v="7.4977651667347101E-2"/>
    <n v="-4.7718735517179582E-2"/>
    <n v="7.4977651667347101E-2"/>
    <n v="-4.7718735517179582E-2"/>
    <n v="1.9892904322818431E-8"/>
    <n v="-1.2660629120003999E-8"/>
    <n v="2.3284928683189879E-4"/>
    <n v="-1.4819447244083592E-4"/>
    <n v="2.2955759006374015E-8"/>
    <n v="-1.4609950675453497E-8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x v="2"/>
    <n v="2124"/>
    <x v="0"/>
    <n v="0"/>
    <n v="0"/>
    <x v="0"/>
    <s v="PT-Access"/>
    <s v="number of educational centers"/>
    <x v="1"/>
    <s v="panel OLS"/>
    <m/>
    <n v="-46.088000000000001"/>
    <m/>
    <m/>
    <m/>
    <n v="-10.034000000000001"/>
    <s v="source"/>
  </r>
  <r>
    <n v="70"/>
    <s v="Guerra et al. 2012"/>
    <n v="70.8"/>
    <s v="70.8.1"/>
    <s v="Table 3 p. 7 (0.5 mi buffer)"/>
    <x v="0"/>
    <x v="0"/>
    <x v="0"/>
    <n v="6.5261764065138061E-2"/>
    <n v="4.259097848893746E-3"/>
    <n v="234.79150643597893"/>
    <n v="3.7331986026260708E-4"/>
    <n v="1.1889394168948823E-4"/>
    <n v="74.775790539913217"/>
    <n v="1.0017919742763374E-2"/>
    <n v="3.1904811196174737E-3"/>
    <n v="1.0017919742763374E-2"/>
    <n v="3.1904811196174737E-3"/>
    <n v="2.9395089242086471E-4"/>
    <n v="9.3616718484987386E-5"/>
    <n v="4.0329518008649534E-2"/>
    <n v="1.2844040387009165E-2"/>
    <n v="2.7372437088590129E-4"/>
    <n v="8.7175028320774089E-5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Job density"/>
    <x v="2"/>
    <s v="OLS"/>
    <m/>
    <n v="0.42099999999999999"/>
    <m/>
    <m/>
    <s v=""/>
    <n v="4.88"/>
    <m/>
  </r>
  <r>
    <n v="155"/>
    <s v="Zhao et al. 2018"/>
    <n v="155.1"/>
    <s v="155.1.1"/>
    <s v="Table 3 p. 1183 - DR Model 1 (only) "/>
    <x v="0"/>
    <x v="0"/>
    <x v="0"/>
    <n v="6.5795083253183825E-2"/>
    <n v="4.328992980293391E-3"/>
    <n v="231.00060558015193"/>
    <n v="6.2128743655738669E-4"/>
    <n v="9.5653721153133981E-5"/>
    <n v="35.564967537095818"/>
    <n v="6.0387972107130428E-2"/>
    <n v="9.2973620663342384E-3"/>
    <n v="6.0387972107130428E-2"/>
    <n v="9.2973620663342384E-3"/>
    <n v="4.0221116378973956E-4"/>
    <n v="6.1924629796159734E-5"/>
    <n v="0.11830357431558222"/>
    <n v="1.8214076839708507E-2"/>
    <n v="3.5893219451720628E-4"/>
    <n v="5.5261378271987679E-5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x v="2"/>
    <n v="109"/>
    <x v="0"/>
    <n v="0"/>
    <n v="0"/>
    <x v="0"/>
    <s v="Density"/>
    <s v="Weighted population"/>
    <x v="3"/>
    <s v="OLS"/>
    <m/>
    <n v="0.61"/>
    <m/>
    <m/>
    <m/>
    <n v="2.34"/>
    <s v="source"/>
  </r>
  <r>
    <n v="70"/>
    <s v="Guerra et al. 2012"/>
    <n v="70.7"/>
    <s v="70.7.1"/>
    <s v="Table 3 p. 7 (0.25 mi buffer)"/>
    <x v="0"/>
    <x v="0"/>
    <x v="0"/>
    <n v="6.5943130740668363E-2"/>
    <n v="4.348496491880881E-3"/>
    <n v="229.96454104702843"/>
    <n v="3.6564495723119436E-4"/>
    <n v="1.0247503618229166E-4"/>
    <n v="64.449472632923474"/>
    <n v="9.811966160363287E-3"/>
    <n v="2.7498850111773625E-3"/>
    <n v="9.811966160363287E-3"/>
    <n v="2.7498850111773625E-3"/>
    <n v="2.879076977359091E-4"/>
    <n v="8.0688523550436495E-5"/>
    <n v="3.9500402890578226E-2"/>
    <n v="1.1070315986520517E-2"/>
    <n v="2.6809700350607333E-4"/>
    <n v="7.5136411951875275E-5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Job density"/>
    <x v="2"/>
    <s v="OLS"/>
    <m/>
    <n v="0.68500000000000005"/>
    <m/>
    <m/>
    <s v=""/>
    <n v="4.25"/>
    <m/>
  </r>
  <r>
    <n v="7"/>
    <s v="Bhiromkaew 2006"/>
    <n v="7.3"/>
    <s v="7.3.2"/>
    <s v="table 5.8 p. 137, mode share figure 4.7"/>
    <x v="0"/>
    <x v="0"/>
    <x v="0"/>
    <n v="6.6174137092853677E-2"/>
    <n v="4.3790164199837929E-3"/>
    <n v="228.36178358146032"/>
    <n v="3.6309656354283971E-4"/>
    <n v="1.4827433054629216E-4"/>
    <n v="93.253954960395291"/>
    <n v="9.7435808260686058E-3"/>
    <n v="3.9788945122818716E-3"/>
    <n v="9.7435808260686058E-3"/>
    <n v="3.9788945122818716E-3"/>
    <n v="2.85901100502093E-4"/>
    <n v="1.1675074494169501E-4"/>
    <n v="3.922510146655183E-2"/>
    <n v="1.6017985969941986E-2"/>
    <n v="2.6622847859388731E-4"/>
    <n v="1.0871722125568699E-4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Employment density"/>
    <x v="2"/>
    <s v="Multinomial logistic"/>
    <s v="automobile"/>
    <n v="6.0000000000000001E-3"/>
    <n v="1.0060180360540649"/>
    <m/>
    <s v="Derived (4a)"/>
    <n v="6.1710000000000003"/>
    <m/>
  </r>
  <r>
    <n v="31"/>
    <s v="Frank et al. 2008"/>
    <n v="31.1"/>
    <s v="31.1.3"/>
    <s v="Table 4 p. 48 (significance from table 3 p. 46)"/>
    <x v="1"/>
    <x v="0"/>
    <x v="0"/>
    <n v="6.6666666666666666E-2"/>
    <n v="4.4444444444444444E-3"/>
    <n v="225"/>
    <n v="0.21844418647704"/>
    <n v="5.6795488484030404E-2"/>
    <n v="58.5"/>
    <n v="3.8266180416646876"/>
    <n v="0.99492069083281875"/>
    <n v="3.8266180416646876"/>
    <n v="0.99492069083281875"/>
    <n v="0.15747120230476805"/>
    <n v="4.0942512599239693E-2"/>
    <n v="0.10796011849968584"/>
    <n v="2.8069630809918322E-2"/>
    <n v="0.13858218254868299"/>
    <n v="3.6031367462657581E-2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0"/>
    <n v="8707"/>
    <x v="1"/>
    <n v="0"/>
    <n v="0"/>
    <x v="0"/>
    <s v="PT-design"/>
    <s v="intersection density"/>
    <x v="8"/>
    <s v="Multinomial logistic (nested)"/>
    <s v="not choosing transit"/>
    <n v="0.2848"/>
    <n v="1.329496102309317"/>
    <m/>
    <s v="Derived (4a)"/>
    <n v="3.9"/>
    <m/>
  </r>
  <r>
    <n v="127"/>
    <s v="Bordoloi et al. 2013"/>
    <n v="127.3"/>
    <s v="127.3.1"/>
    <s v="Table 4 p. 571"/>
    <x v="0"/>
    <x v="0"/>
    <x v="0"/>
    <n v="6.6745655608214854E-2"/>
    <n v="4.4549825425704232E-3"/>
    <n v="224.46777073631873"/>
    <n v="2.176441851560192E-3"/>
    <n v="3.6781867291367249E-4"/>
    <n v="37.935053254437868"/>
    <n v="1.2746610382921493"/>
    <n v="0.21541771547137323"/>
    <n v="1.2746610382921493"/>
    <n v="0.21541771547137323"/>
    <n v="1.6069439502562957E-3"/>
    <n v="2.7157352759331398E-4"/>
    <n v="1.1409812210800066E-3"/>
    <n v="1.9282582636252112E-4"/>
    <n v="1.2458331611835758E-3"/>
    <n v="2.1054580424002432E-4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x v="1"/>
    <n v="816"/>
    <x v="1"/>
    <n v="0"/>
    <n v="0"/>
    <x v="0"/>
    <s v="Diversity"/>
    <s v="Dissimilarity of land uses in adjacent actively developed cells (20m cells)"/>
    <x v="4"/>
    <s v="OLS"/>
    <m/>
    <n v="0.20300000000000001"/>
    <m/>
    <m/>
    <m/>
    <n v="2.532"/>
    <m/>
  </r>
  <r>
    <n v="169"/>
    <s v="Ingvardson and Nielsen 2018"/>
    <n v="169.5"/>
    <s v="169.5.2"/>
    <s v="Table 5 (Model II-B) p. 59 (country dummies)"/>
    <x v="0"/>
    <x v="0"/>
    <x v="0"/>
    <n v="6.7544712088686037E-2"/>
    <n v="4.5622881311434896E-3"/>
    <n v="219.18826063915444"/>
    <n v="3.4851060873160268E-4"/>
    <n v="4.8963301351387934E-5"/>
    <n v="30.794416552830448"/>
    <n v="9.352171366717156E-3"/>
    <n v="1.3139146225274448E-3"/>
    <n v="9.352171366717156E-3"/>
    <n v="1.3139146225274448E-3"/>
    <n v="2.7441616522284613E-4"/>
    <n v="3.8553550614713561E-5"/>
    <n v="3.7649389617684915E-2"/>
    <n v="5.2894757386458902E-3"/>
    <n v="2.5553381235869817E-4"/>
    <n v="3.5900712192160591E-5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2"/>
    <n v="48"/>
    <x v="0"/>
    <n v="0"/>
    <n v="1"/>
    <x v="1"/>
    <s v="Density"/>
    <s v="jobs per km^%2"/>
    <x v="2"/>
    <s v="OLS"/>
    <m/>
    <n v="7.0000000000000007E-2"/>
    <m/>
    <m/>
    <m/>
    <n v="2.08"/>
    <s v="source"/>
  </r>
  <r>
    <n v="113"/>
    <s v="Ewing et al. 2015"/>
    <n v="113.1"/>
    <s v="113.1.15"/>
    <s v="Table 11 p. 2343"/>
    <x v="0"/>
    <x v="0"/>
    <x v="0"/>
    <n v="6.7926762940735186E-2"/>
    <n v="4.6140451236068346E-3"/>
    <n v="216.7295666190391"/>
    <n v="0.21041472829163307"/>
    <n v="3.8104581786834638E-2"/>
    <n v="39.248153225349995"/>
    <n v="3.6859611990514836"/>
    <n v="0.66750084992953052"/>
    <n v="3.6859611990514836"/>
    <n v="0.66750084992953052"/>
    <n v="0.15168295746885072"/>
    <n v="2.7468683896167214E-2"/>
    <n v="0.10399177642034231"/>
    <n v="1.8832156769344945E-2"/>
    <n v="0.13348825051065166"/>
    <n v="2.4173754377662813E-2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1"/>
    <n v="62011"/>
    <x v="0"/>
    <n v="0"/>
    <n v="1"/>
    <x v="1"/>
    <s v="PT-design"/>
    <s v="Four-way intersection density"/>
    <x v="8"/>
    <s v="logistic"/>
    <s v="no transit trip"/>
    <n v="7.4999999999999997E-3"/>
    <n v="1.0075281954445339"/>
    <m/>
    <s v="Derived (4a)"/>
    <n v="2.6659999999999999"/>
    <m/>
  </r>
  <r>
    <n v="70"/>
    <s v="Guerra et al. 2012"/>
    <n v="70.2"/>
    <s v="70.2.1"/>
    <s v="Table 2 p. 7 (0.5 mi buffer)"/>
    <x v="0"/>
    <x v="0"/>
    <x v="0"/>
    <n v="6.8193791258575318E-2"/>
    <n v="4.6503931662181435E-3"/>
    <n v="215.03558177925711"/>
    <n v="5.7834872353139865E-4"/>
    <n v="1.8221183962749624E-4"/>
    <n v="67.748103085836846"/>
    <n v="5.6214409836344126E-2"/>
    <n v="1.7710648633078883E-2"/>
    <n v="5.6214409836344126E-2"/>
    <n v="1.7710648633078883E-2"/>
    <n v="3.7441335439975188E-4"/>
    <n v="1.1796091754074164E-4"/>
    <n v="0.11012732137920689"/>
    <n v="3.4696197994918493E-2"/>
    <n v="3.3412550185082582E-4"/>
    <n v="1.0526801544050454E-4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Population density"/>
    <x v="3"/>
    <s v="OLS"/>
    <m/>
    <n v="0.249"/>
    <m/>
    <m/>
    <s v=""/>
    <n v="4.62"/>
    <m/>
  </r>
  <r>
    <n v="155"/>
    <s v="Zhao et al. 2018"/>
    <n v="155.1"/>
    <s v="155.1.3"/>
    <s v="Table 3 p. 1183 - DR Model 1 (only) "/>
    <x v="0"/>
    <x v="0"/>
    <x v="0"/>
    <n v="6.8252265990194946E-2"/>
    <n v="4.6583718127963221E-3"/>
    <n v="214.66727865153408"/>
    <n v="1.2792534998670458E-13"/>
    <n v="1.9557876831766212E-14"/>
    <n v="32.819423172291401"/>
    <e v="#N/A"/>
    <e v="#N/A"/>
    <e v="#N/A"/>
    <e v="#N/A"/>
    <n v="4.8124836742042621E-4"/>
    <n v="7.357569314037825E-5"/>
    <n v="3.1220186677975421E-4"/>
    <n v="4.7731006073155319E-5"/>
    <n v="5.3302229170227367E-14"/>
    <n v="8.1491153479605786E-15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x v="2"/>
    <n v="109"/>
    <x v="0"/>
    <n v="0"/>
    <n v="0"/>
    <x v="0"/>
    <s v="PT-Access"/>
    <s v="number of transfer stations"/>
    <x v="0"/>
    <s v="OLS"/>
    <m/>
    <n v="17.82"/>
    <m/>
    <m/>
    <m/>
    <n v="2.2400000000000002"/>
    <s v="source"/>
  </r>
  <r>
    <n v="72"/>
    <s v="Bhattacharya 2013"/>
    <n v="72.400000000000006"/>
    <s v="72.4.1"/>
    <s v="Table 3.5 p. 67"/>
    <x v="0"/>
    <x v="0"/>
    <x v="0"/>
    <n v="6.9014893026915811E-2"/>
    <n v="4.7630554595166326E-3"/>
    <n v="209.94926649489037"/>
    <n v="5.646688295908158E-4"/>
    <n v="-4.5173506367265266E-5"/>
    <n v="-16.795941319591229"/>
    <n v="5.488474983502506E-2"/>
    <n v="-4.3907799868020047E-3"/>
    <n v="5.488474983502506E-2"/>
    <n v="-4.3907799868020047E-3"/>
    <n v="3.6555721835288403E-4"/>
    <n v="-2.9244577468230724E-5"/>
    <n v="0.1075224395576838"/>
    <n v="-8.6017951646147044E-3"/>
    <n v="3.262223091191916E-4"/>
    <n v="-2.6097784729535328E-5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x v="1"/>
    <n v="1605"/>
    <x v="1"/>
    <n v="0"/>
    <n v="1"/>
    <x v="1"/>
    <s v="Density"/>
    <s v="Population density"/>
    <x v="3"/>
    <s v="Negative binomial regression"/>
    <m/>
    <n v="-1.5503899999999999E-2"/>
    <m/>
    <n v="0.98461566674314471"/>
    <s v="Derived (4b)"/>
    <n v="-1.1591700934579439"/>
    <s v="derived (8b)"/>
  </r>
  <r>
    <n v="70"/>
    <s v="Guerra et al. 2012"/>
    <n v="70.900000000000006"/>
    <s v="70.9.1"/>
    <s v="Table 3 p. 7 (0.75 mi buffer)"/>
    <x v="0"/>
    <x v="0"/>
    <x v="0"/>
    <n v="6.9770556478405327E-2"/>
    <n v="4.8679305513063473E-3"/>
    <n v="205.42610241874593"/>
    <n v="3.2662869715080326E-4"/>
    <n v="1.0938751661773472E-4"/>
    <n v="68.796928708539781"/>
    <n v="8.7649772274059189E-3"/>
    <n v="2.9353792256479735E-3"/>
    <n v="8.7649772274059189E-3"/>
    <n v="2.9353792256479735E-3"/>
    <n v="2.5718641636210832E-4"/>
    <n v="8.6131389063701496E-5"/>
    <n v="3.5285499985505279E-2"/>
    <n v="1.1817067054115837E-2"/>
    <n v="2.3948962848639645E-4"/>
    <n v="8.0204758321451673E-5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Job density"/>
    <x v="2"/>
    <s v="OLS"/>
    <m/>
    <n v="0.34200000000000003"/>
    <m/>
    <m/>
    <s v=""/>
    <n v="4.8"/>
    <m/>
  </r>
  <r>
    <n v="65"/>
    <s v="Sung et al. 2014"/>
    <n v="65.599999999999994"/>
    <s v="65.6.6"/>
    <s v="Table 3 p. 139 (250m buffer)"/>
    <x v="0"/>
    <x v="1"/>
    <x v="0"/>
    <n v="7.0807999999999996E-2"/>
    <n v="5.0137728639999997E-3"/>
    <n v="199.45059880558642"/>
    <n v="1.5765874938378486"/>
    <n v="0.33490502179101117"/>
    <n v="42.368094000677893"/>
    <e v="#N/A"/>
    <e v="#N/A"/>
    <e v="#N/A"/>
    <e v="#N/A"/>
    <n v="1.5765874938378486"/>
    <n v="0.33490502179101117"/>
    <n v="1.6594596380221331"/>
    <n v="0.35250905414721362"/>
    <n v="1.566806851967288"/>
    <n v="0.33282737872229917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0.42399999999999999"/>
    <m/>
    <m/>
    <s v=""/>
    <n v="3"/>
    <m/>
  </r>
  <r>
    <n v="7"/>
    <s v="Bhiromkaew 2006"/>
    <n v="7.2"/>
    <s v="7.2.2"/>
    <s v="Descriptives p. 100, table 5.4 p. 113 'transit', mode share p. 74"/>
    <x v="0"/>
    <x v="0"/>
    <x v="0"/>
    <n v="7.1158509006004012E-2"/>
    <n v="5.0635334039575543E-3"/>
    <n v="197.49055061400807"/>
    <n v="3.1401112364560829E-4"/>
    <n v="6.6989000983024526E-5"/>
    <n v="42.131293107153816"/>
    <n v="8.4263886545007834E-3"/>
    <n v="1.7976285403722332E-3"/>
    <n v="8.4263886545007834E-3"/>
    <n v="1.7976285403722332E-3"/>
    <n v="2.4725137837771369E-4"/>
    <n v="5.274693022624226E-5"/>
    <n v="3.3922431174900701E-2"/>
    <n v="7.2367811335456384E-3"/>
    <n v="2.3023821237532586E-4"/>
    <n v="4.9117456910689999E-5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Employment density"/>
    <x v="2"/>
    <s v="Multinomial logistic"/>
    <s v="automobile"/>
    <n v="3.0000000000000001E-3"/>
    <n v="1.0030045045033771"/>
    <m/>
    <s v="Derived (4a)"/>
    <n v="2.9980000000000002"/>
    <m/>
  </r>
  <r>
    <n v="128"/>
    <s v="Zhao et al. 2013"/>
    <n v="128.1"/>
    <s v="128.1.1"/>
    <s v="Table  2  p. 120"/>
    <x v="0"/>
    <x v="0"/>
    <x v="0"/>
    <n v="7.1637324008172798E-2"/>
    <n v="5.1319061910519307E-3"/>
    <n v="194.85936857996649"/>
    <n v="5.2408381047396014E-4"/>
    <n v="8.0719517737475949E-5"/>
    <n v="30.012288004430705"/>
    <n v="5.0939962192164588E-2"/>
    <n v="7.8457855395269588E-3"/>
    <n v="5.0939962192164588E-2"/>
    <n v="7.8457855395269588E-3"/>
    <n v="3.3928315129324601E-4"/>
    <n v="5.2256474635372579E-5"/>
    <n v="9.9794369516874634E-2"/>
    <n v="1.5370353404034092E-2"/>
    <n v="3.0277540013797281E-4"/>
    <n v="4.6633541798984467E-5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Population density (common catchment area)"/>
    <x v="3"/>
    <s v="OLS"/>
    <m/>
    <n v="0.1769"/>
    <m/>
    <m/>
    <m/>
    <n v="2.15"/>
    <m/>
  </r>
  <r>
    <n v="110"/>
    <s v="Chapman and Frank 2004"/>
    <n v="110.3"/>
    <s v="110.3.2"/>
    <s v="Table 109 p. 242"/>
    <x v="1"/>
    <x v="0"/>
    <x v="0"/>
    <n v="7.1735874240982878E-2"/>
    <n v="5.146035653118111E-3"/>
    <n v="194.32434351559053"/>
    <n v="3.0897683595144926E-4"/>
    <n v="6.6937464810513686E-5"/>
    <n v="42.098880538555797"/>
    <n v="8.2912951450191553E-3"/>
    <n v="1.7962455835702574E-3"/>
    <n v="8.2912951450191553E-3"/>
    <n v="1.7962455835702574E-3"/>
    <n v="2.4328739596499003E-4"/>
    <n v="5.2706350804909406E-5"/>
    <n v="3.3378580129634877E-2"/>
    <n v="7.2312137120966137E-3"/>
    <n v="2.2654698836443887E-4"/>
    <n v="4.9079669726294092E-5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4224"/>
    <x v="0"/>
    <n v="0"/>
    <n v="1"/>
    <x v="1"/>
    <s v="Density"/>
    <s v="Net employment density"/>
    <x v="2"/>
    <s v="Multinomial logistic"/>
    <s v="automobile"/>
    <n v="6.0000000000000001E-3"/>
    <n v="1.0060180360540649"/>
    <m/>
    <s v="Derived (4a)"/>
    <n v="3.02"/>
    <m/>
  </r>
  <r>
    <n v="29"/>
    <s v="Blumenberg and Smart 2009"/>
    <n v="29.1"/>
    <s v="29.1.3"/>
    <s v="Table 3 p. 11"/>
    <x v="0"/>
    <x v="0"/>
    <x v="0"/>
    <n v="7.1857402652973898E-2"/>
    <n v="5.1634863160316203E-3"/>
    <n v="193.66759952383231"/>
    <n v="5.2087848925848345E-4"/>
    <n v="3.0691759775454061E-4"/>
    <n v="114.1148955745151"/>
    <n v="5.0628410989347505E-2"/>
    <n v="2.9831814135962698E-2"/>
    <n v="5.0628410989347505E-2"/>
    <n v="2.9831814135962698E-2"/>
    <n v="3.372080795944837E-4"/>
    <n v="1.9869335337670648E-4"/>
    <n v="9.9184022462825622E-2"/>
    <n v="5.8442271158593524E-2"/>
    <n v="3.0092361156104842E-4"/>
    <n v="1.773134308145808E-4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x v="0"/>
    <n v="3394"/>
    <x v="0"/>
    <n v="1"/>
    <n v="1"/>
    <x v="1"/>
    <s v="Density"/>
    <s v="Residential density"/>
    <x v="3"/>
    <s v="OLS"/>
    <m/>
    <n v="0.317"/>
    <m/>
    <m/>
    <s v=""/>
    <n v="8.1999999999999993"/>
    <m/>
  </r>
  <r>
    <n v="44"/>
    <s v="Brown and Neog 2012"/>
    <n v="44.1"/>
    <s v="44.1.1"/>
    <s v="Table 3 p. 11"/>
    <x v="0"/>
    <x v="0"/>
    <x v="0"/>
    <n v="7.2139303482587069E-2"/>
    <n v="5.2040791069527985E-3"/>
    <n v="192.15695600475624"/>
    <n v="1.1451091197364732E-13"/>
    <n v="-3.3208164472357727E-15"/>
    <n v="-5.5725517241379317"/>
    <e v="#N/A"/>
    <e v="#N/A"/>
    <e v="#N/A"/>
    <e v="#N/A"/>
    <n v="4.3078396459239198E-4"/>
    <n v="-1.2492734973179368E-5"/>
    <n v="2.7946392555142812E-4"/>
    <n v="-8.1044538409914151E-6"/>
    <n v="4.771287999716588E-14"/>
    <n v="-1.3836735199178106E-15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x v="1"/>
    <n v="82"/>
    <x v="1"/>
    <n v="0"/>
    <n v="1"/>
    <x v="1"/>
    <s v="PT-Access"/>
    <s v="% of MSA employment in CBD"/>
    <x v="0"/>
    <s v="OLS"/>
    <m/>
    <n v="-2.9000000000000001E-2"/>
    <m/>
    <n v="0.97141646446660479"/>
    <s v="Derived (4b)"/>
    <n v="-0.40200000000000002"/>
    <m/>
  </r>
  <r>
    <n v="65"/>
    <s v="Sung et al. 2014"/>
    <n v="65.2"/>
    <s v="65.2.1"/>
    <s v="Table 2 p. 138 (500m buffer)"/>
    <x v="0"/>
    <x v="0"/>
    <x v="0"/>
    <n v="7.2423323615160351E-2"/>
    <n v="5.2451378034662427E-3"/>
    <n v="190.65276022665245"/>
    <n v="5.1276993138750667E-4"/>
    <n v="1.2737820419583332E-4"/>
    <n v="47.360433473423193"/>
    <n v="4.9840274391487339E-2"/>
    <n v="1.2380922242138154E-2"/>
    <n v="4.9840274391487339E-2"/>
    <n v="1.2380922242138154E-2"/>
    <n v="3.3195873395180741E-4"/>
    <n v="8.2462533018436393E-5"/>
    <n v="9.7640016706010843E-2"/>
    <n v="2.4254951829973569E-2"/>
    <n v="2.9623910918783706E-4"/>
    <n v="7.358934959156898E-5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Residential density"/>
    <x v="3"/>
    <s v="OLS"/>
    <m/>
    <n v="0.76200000000000001"/>
    <m/>
    <m/>
    <s v=""/>
    <n v="3.43"/>
    <m/>
  </r>
  <r>
    <n v="65"/>
    <s v="Sung et al. 2014"/>
    <n v="65.7"/>
    <s v="65.7.6"/>
    <s v="Table 3 p. 139 (500m buffer)"/>
    <x v="0"/>
    <x v="0"/>
    <x v="0"/>
    <n v="7.2499999999999995E-2"/>
    <n v="5.2562499999999996E-3"/>
    <n v="190.2497027348395"/>
    <n v="1.5038576160429915"/>
    <n v="-4.9063354723402598E-2"/>
    <n v="-6.2068965517241388"/>
    <e v="#N/A"/>
    <e v="#N/A"/>
    <e v="#N/A"/>
    <e v="#N/A"/>
    <n v="1.5038576160429915"/>
    <n v="-4.9063354723402598E-2"/>
    <n v="1.5829067685172193"/>
    <n v="-5.1642333322874281E-2"/>
    <n v="1.4945281669484622"/>
    <n v="-4.8758981446693585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-7.4999999999999997E-2"/>
    <m/>
    <m/>
    <s v=""/>
    <n v="-0.45"/>
    <m/>
  </r>
  <r>
    <n v="31"/>
    <s v="Frank et al. 2008"/>
    <n v="31.2"/>
    <s v="31.2.1"/>
    <s v="Table 4 p. 48 (significance from table 3 p. 46)"/>
    <x v="1"/>
    <x v="0"/>
    <x v="0"/>
    <n v="7.2727272727272724E-2"/>
    <n v="5.289256198347107E-3"/>
    <n v="189.06250000000003"/>
    <n v="1.8331519763875887E-3"/>
    <n v="1.4665215811100711E-4"/>
    <n v="15.125000000000002"/>
    <n v="1.073608927293175"/>
    <n v="8.5888714183454007E-2"/>
    <n v="1.073608927293175"/>
    <n v="8.5888714183454007E-2"/>
    <n v="1.3534809010609301E-3"/>
    <n v="1.082784720848744E-4"/>
    <n v="9.6101440934182167E-4"/>
    <n v="7.6881152747345735E-5"/>
    <n v="1.0493280672928232E-3"/>
    <n v="8.3946245383425858E-5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x v="0"/>
    <n v="10475"/>
    <x v="1"/>
    <n v="0"/>
    <n v="0"/>
    <x v="0"/>
    <s v="Diversity"/>
    <s v="Land use mix:Entropy: maximises eveness --&gt; 1"/>
    <x v="4"/>
    <s v="Multinomial logistic (nested)"/>
    <s v="not choosing transit"/>
    <n v="0.16250000000000001"/>
    <n v="1.1764483184486905"/>
    <m/>
    <s v="Derived (4a)"/>
    <n v="1.1000000000000001"/>
    <m/>
  </r>
  <r>
    <n v="169"/>
    <s v="Ingvardson and Nielsen 2018"/>
    <n v="169.1"/>
    <s v="169.1.2"/>
    <s v="Table 4 (Model I-A) p. 58"/>
    <x v="0"/>
    <x v="0"/>
    <x v="0"/>
    <n v="7.2774455336555952E-2"/>
    <n v="5.296121349532377E-3"/>
    <n v="188.81742581073891"/>
    <n v="3.0022080478465127E-4"/>
    <n v="1.1448564507626476E-4"/>
    <n v="72.003287084277929"/>
    <n v="8.0563298328806231E-3"/>
    <n v="3.0721858817415594E-3"/>
    <n v="8.0563298328806231E-3"/>
    <n v="3.0721858817415594E-3"/>
    <n v="2.3639292436164526E-4"/>
    <n v="9.0145639494972274E-5"/>
    <n v="3.2432671395025169E-2"/>
    <n v="1.2367814778424064E-2"/>
    <n v="2.2012691973775727E-4"/>
    <n v="8.3942791449464238E-5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2"/>
    <n v="48"/>
    <x v="0"/>
    <n v="0"/>
    <n v="1"/>
    <x v="1"/>
    <s v="Density"/>
    <s v="jobs per km^%2"/>
    <x v="2"/>
    <s v="OLS"/>
    <m/>
    <n v="0.19"/>
    <m/>
    <m/>
    <m/>
    <n v="5.24"/>
    <s v="source"/>
  </r>
  <r>
    <n v="131"/>
    <s v="Zhang 2004"/>
    <n v="131.19999999999999"/>
    <s v="131.2.8"/>
    <s v="Table 3 (Boston - non-work trip, expanded)"/>
    <x v="1"/>
    <x v="0"/>
    <x v="3"/>
    <n v="7.3043478260869557E-2"/>
    <n v="5.3353497164461234E-3"/>
    <n v="187.42913832199551"/>
    <n v="5.0409984247347731E-4"/>
    <n v="6.3516580151658139E-5"/>
    <n v="23.616071428571434"/>
    <n v="4.8997558030751169E-2"/>
    <n v="6.1736923118746474E-3"/>
    <n v="4.8997558030751169E-2"/>
    <n v="6.1736923118746474E-3"/>
    <n v="3.2634586244164904E-4"/>
    <n v="4.1119578667647779E-5"/>
    <n v="9.5989085996954354E-2"/>
    <n v="1.2094624835616248E-2"/>
    <n v="2.9123019727773052E-4"/>
    <n v="3.6695004856994046E-5"/>
    <m/>
    <n v="0.126"/>
    <s v="Source"/>
    <n v="7.3043478260869557E-2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x v="0"/>
    <n v="1036"/>
    <x v="1"/>
    <n v="0"/>
    <n v="1"/>
    <x v="1"/>
    <s v="Density"/>
    <s v="Pop density (ave)"/>
    <x v="3"/>
    <s v="Multinomial logistic"/>
    <s v="drive alone or active modes"/>
    <m/>
    <m/>
    <m/>
    <m/>
    <n v="1.7250000000000001"/>
    <m/>
  </r>
  <r>
    <n v="73"/>
    <s v="Mangan 2013"/>
    <n v="73.150000000000006"/>
    <s v="73.15.6"/>
    <s v="Table 7 p. 53"/>
    <x v="0"/>
    <x v="0"/>
    <x v="0"/>
    <n v="7.3891791163889428E-2"/>
    <n v="5.459996801407848E-3"/>
    <n v="183.15029044378784"/>
    <n v="0.17781384977345258"/>
    <n v="-1.8131797717839886E-2"/>
    <n v="-18.675958158047727"/>
    <n v="3.1148720255481162"/>
    <n v="-0.31762559303537885"/>
    <n v="3.1148720255481162"/>
    <n v="-0.31762559303537885"/>
    <n v="0.12818176194955885"/>
    <n v="-1.3070780379294744E-2"/>
    <n v="8.7879675820280959E-2"/>
    <n v="-8.9611495815022559E-3"/>
    <n v="0.11280607548500141"/>
    <n v="-1.1502911301022826E-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x v="1"/>
    <n v="53"/>
    <x v="1"/>
    <n v="0"/>
    <n v="1"/>
    <x v="1"/>
    <s v="PT-design"/>
    <s v="Class III bike lanes as a proportion of total road miles"/>
    <x v="8"/>
    <s v="OLS"/>
    <m/>
    <n v="-4993.5839999999998"/>
    <m/>
    <m/>
    <s v=""/>
    <n v="-1.38"/>
    <m/>
  </r>
  <r>
    <n v="65"/>
    <s v="Sung et al. 2014"/>
    <n v="65.8"/>
    <s v="65.8.6"/>
    <s v="Table 3 p. 139 (750m buffer)"/>
    <x v="0"/>
    <x v="1"/>
    <x v="0"/>
    <n v="7.4228947368421047E-2"/>
    <n v="5.5099366274238221E-3"/>
    <n v="181.49029065467695"/>
    <n v="1.4346175153781764"/>
    <n v="0.16186502502508887"/>
    <n v="20.477186513985892"/>
    <e v="#N/A"/>
    <e v="#N/A"/>
    <e v="#N/A"/>
    <e v="#N/A"/>
    <n v="1.4346175153781764"/>
    <n v="0.16186502502508887"/>
    <n v="1.5100271136709482"/>
    <n v="0.17037333918126574"/>
    <n v="1.4257176096044784"/>
    <n v="0.16086086645645409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0.26800000000000002"/>
    <m/>
    <m/>
    <s v=""/>
    <n v="1.52"/>
    <m/>
  </r>
  <r>
    <n v="73"/>
    <s v="Mangan 2013"/>
    <n v="73.150000000000006"/>
    <s v="73.15.2"/>
    <s v="Table 7 p. 53"/>
    <x v="0"/>
    <x v="0"/>
    <x v="0"/>
    <n v="7.4985997398378593E-2"/>
    <n v="5.6228998058296406E-3"/>
    <n v="177.84417907700086"/>
    <n v="1.2667686216242592E-3"/>
    <n v="-2.9541861563859407E-4"/>
    <n v="-41.47440999520861"/>
    <n v="0.64706634525829998"/>
    <n v="-0.15090004652738456"/>
    <n v="0.64706634525829998"/>
    <n v="-0.15090004652738456"/>
    <n v="4.8063639918084652E-4"/>
    <n v="-1.1208750931126254E-4"/>
    <n v="2.1979841555444532E-3"/>
    <n v="-5.1258408626662791E-4"/>
    <n v="6.0064459456767808E-4"/>
    <n v="-1.4007419475742244E-4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x v="1"/>
    <n v="53"/>
    <x v="1"/>
    <n v="0"/>
    <n v="1"/>
    <x v="1"/>
    <s v="PT-design"/>
    <s v="Bicycle facilities"/>
    <x v="5"/>
    <s v="OLS"/>
    <m/>
    <n v="-145.20099999999999"/>
    <m/>
    <m/>
    <s v=""/>
    <n v="-3.11"/>
    <m/>
  </r>
  <r>
    <n v="7"/>
    <s v="Bhiromkaew 2006"/>
    <n v="7.1"/>
    <s v="7.1.2"/>
    <s v="Descriptives p. 100, table 5.4 p. 113 'Lev transit', mode share p. 74"/>
    <x v="0"/>
    <x v="0"/>
    <x v="0"/>
    <n v="7.504076738609114E-2"/>
    <n v="5.63111676989344E-3"/>
    <n v="177.58466763581666"/>
    <n v="2.8236065398158525E-4"/>
    <n v="8.0315872922121162E-5"/>
    <n v="50.512942924709179"/>
    <n v="7.5770583652096926E-3"/>
    <n v="2.1552509112100484E-3"/>
    <n v="7.5770583652096926E-3"/>
    <n v="2.1552509112100484E-3"/>
    <n v="2.2232989738086952E-4"/>
    <n v="6.324046758297532E-5"/>
    <n v="3.0503250139636378E-2"/>
    <n v="8.6764750236287703E-3"/>
    <n v="2.0703155819160849E-4"/>
    <n v="5.8888942507090185E-5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Employment density"/>
    <x v="2"/>
    <s v="Multinomial logistic"/>
    <s v="automobile"/>
    <n v="4.0000000000000001E-3"/>
    <n v="1.0040080106773419"/>
    <m/>
    <s v="Derived (4a)"/>
    <n v="4.17"/>
    <m/>
  </r>
  <r>
    <n v="65"/>
    <s v="Sung et al. 2014"/>
    <n v="65.400000000000006"/>
    <s v="65.4.8"/>
    <s v="Table 2 p. 138 (1000m buffer)"/>
    <x v="0"/>
    <x v="1"/>
    <x v="0"/>
    <n v="7.5843333333333332E-2"/>
    <n v="5.7522112111111105E-3"/>
    <n v="173.84618945639127"/>
    <n v="0.303502947424869"/>
    <n v="-6.9056025627580436E-3"/>
    <n v="-3.9555223487012703"/>
    <n v="9.9622572631849149"/>
    <n v="-0.22667123950924636"/>
    <n v="9.9622572631849149"/>
    <n v="-0.22667123950924636"/>
    <n v="0.16625791924777525"/>
    <n v="-3.7828664366446299E-3"/>
    <n v="0.27025119579081308"/>
    <n v="-6.1490254578283696E-3"/>
    <n v="0.22924669759207469"/>
    <n v="-5.2160501103124752E-3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-6.0999999999999999E-2"/>
    <m/>
    <m/>
    <s v=""/>
    <n v="-0.3"/>
    <m/>
  </r>
  <r>
    <n v="65"/>
    <s v="Sung et al. 2014"/>
    <n v="65.599999999999994"/>
    <s v="65.6.5"/>
    <s v="Table 3 p. 139 (250m buffer)"/>
    <x v="0"/>
    <x v="1"/>
    <x v="0"/>
    <n v="7.5879310344827589E-2"/>
    <n v="5.7576697384066587E-3"/>
    <n v="173.68137552758171"/>
    <n v="0.30321521311601363"/>
    <n v="-4.0033504587707283E-2"/>
    <n v="-22.931152010906615"/>
    <n v="9.952812599689608"/>
    <n v="-1.3140698475370189"/>
    <n v="9.952812599689608"/>
    <n v="-1.3140698475370189"/>
    <n v="0.16610029933702189"/>
    <n v="-2.1930222521467001E-2"/>
    <n v="0.26999498562317559"/>
    <n v="-3.5647437951827878E-2"/>
    <n v="0.22902936151462075"/>
    <n v="-3.0238746600775381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-0.27"/>
    <m/>
    <m/>
    <s v=""/>
    <n v="-1.74"/>
    <m/>
  </r>
  <r>
    <n v="172"/>
    <s v="Sun et al. 2017"/>
    <n v="172.2"/>
    <s v="172.2.3"/>
    <s v="Table 2 Model 2 P. "/>
    <x v="0"/>
    <x v="0"/>
    <x v="0"/>
    <n v="7.6229999999999992E-2"/>
    <n v="5.811012899999999E-3"/>
    <n v="172.08703838878074"/>
    <n v="0.16707294712924606"/>
    <n v="1.0359692232643158E-2"/>
    <n v="10.670600989373126"/>
    <n v="2.9267171814895647"/>
    <n v="0.18147695227262342"/>
    <n v="2.9267171814895647"/>
    <n v="0.18147695227262342"/>
    <n v="0.12043890149399146"/>
    <n v="7.4680549649379273E-3"/>
    <n v="8.2571275807612254E-2"/>
    <n v="5.1199970990026128E-3"/>
    <n v="0.10599198830336101"/>
    <n v="6.5722452187265057E-3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1"/>
    <n v="2300"/>
    <x v="1"/>
    <n v="0"/>
    <n v="0"/>
    <x v="0"/>
    <s v="PT-design"/>
    <s v="Intersection density"/>
    <x v="8"/>
    <s v="Spatial Error Model"/>
    <m/>
    <n v="5.6369999999999996"/>
    <m/>
    <m/>
    <m/>
    <n v="0.81341991341991338"/>
    <s v="derived (8b)"/>
  </r>
  <r>
    <n v="110"/>
    <s v="Chapman and Frank 2004"/>
    <n v="110.1"/>
    <s v="110.1.2"/>
    <s v="Table 105 p. 237"/>
    <x v="1"/>
    <x v="0"/>
    <x v="0"/>
    <n v="7.639096609288433E-2"/>
    <n v="5.8355797006042036E-3"/>
    <n v="171.36258114964346"/>
    <n v="2.7246750029464212E-4"/>
    <n v="9.4912093428479554E-5"/>
    <n v="59.692922255433473"/>
    <n v="7.3115787318226476E-3"/>
    <n v="2.5469358472258183E-3"/>
    <n v="7.3115787318226476E-3"/>
    <n v="2.5469358472258183E-3"/>
    <n v="2.1454005905539698E-4"/>
    <n v="7.4733486038510008E-5"/>
    <n v="2.9434498749074813E-2"/>
    <n v="1.0253295869311388E-2"/>
    <n v="1.9977773229782632E-4"/>
    <n v="6.9591135721789159E-5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x v="0"/>
    <n v="4140"/>
    <x v="0"/>
    <n v="0"/>
    <n v="1"/>
    <x v="1"/>
    <s v="Density"/>
    <s v="Net employment density"/>
    <x v="2"/>
    <s v="Multinomial logistic"/>
    <s v="automobile"/>
    <n v="8.9999999999999993E-3"/>
    <n v="1.0090406217738679"/>
    <m/>
    <s v="Derived (4a)"/>
    <n v="4.5599999999999996"/>
    <m/>
  </r>
  <r>
    <n v="160"/>
    <s v="Moshiur et al. 2019"/>
    <n v="160.1"/>
    <s v="160.1.2"/>
    <s v="Table 4 (Boarding) p. 599"/>
    <x v="0"/>
    <x v="0"/>
    <x v="1"/>
    <n v="7.6819515443840788E-2"/>
    <n v="5.9012379530264938E-3"/>
    <n v="169.45596974057665"/>
    <n v="1.0098285296469786E-13"/>
    <n v="1.7510900536970659E-13"/>
    <n v="293.84460276245926"/>
    <e v="#N/A"/>
    <e v="#N/A"/>
    <e v="#N/A"/>
    <e v="#N/A"/>
    <n v="3.7989212561676488E-4"/>
    <n v="6.5875077116102712E-4"/>
    <n v="2.4644869223809624E-4"/>
    <n v="4.2735359623444642E-4"/>
    <n v="4.2076188742474572E-14"/>
    <n v="7.2962085583168121E-14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2"/>
    <n v="2124"/>
    <x v="0"/>
    <n v="0"/>
    <n v="0"/>
    <x v="0"/>
    <s v="PT-Access"/>
    <s v="number of bus stops"/>
    <x v="0"/>
    <s v="panel OLS"/>
    <m/>
    <n v="9.5869999999999997"/>
    <m/>
    <m/>
    <m/>
    <n v="22.573"/>
    <s v="source"/>
  </r>
  <r>
    <n v="31"/>
    <s v="Frank et al. 2008"/>
    <n v="31.1"/>
    <s v="31.1.4"/>
    <s v="Table 4 p. 48 (significance from table 3 p. 46)"/>
    <x v="1"/>
    <x v="0"/>
    <x v="0"/>
    <n v="7.7777777777777779E-2"/>
    <n v="6.0493827160493828E-3"/>
    <n v="165.30612244897958"/>
    <n v="0.16048960639129467"/>
    <n v="2.2468544894781256E-2"/>
    <n v="23.142857142857142"/>
    <n v="2.8113928469373213"/>
    <n v="0.39359499857122504"/>
    <n v="2.8113928469373213"/>
    <n v="0.39359499857122504"/>
    <n v="0.11569312822391122"/>
    <n v="1.6197037951347571E-2"/>
    <n v="7.9317638081401839E-2"/>
    <n v="1.1104469331396258E-2"/>
    <n v="0.10181548105617524"/>
    <n v="1.4254167347864536E-2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0"/>
    <n v="8707"/>
    <x v="1"/>
    <n v="0"/>
    <n v="0"/>
    <x v="0"/>
    <s v="PT-design"/>
    <s v="intersection density"/>
    <x v="8"/>
    <s v="Multinomial logistic (nested)"/>
    <s v="not choosing transit"/>
    <n v="8.4290000000000004E-2"/>
    <n v="1.0879443519272471"/>
    <m/>
    <s v="Derived (4a)"/>
    <n v="1.8"/>
    <m/>
  </r>
  <r>
    <n v="65"/>
    <s v="Sung et al. 2014"/>
    <n v="65.900000000000006"/>
    <s v="65.9.6"/>
    <s v="Table 3 p. 139 (1000m buffer)"/>
    <x v="0"/>
    <x v="1"/>
    <x v="0"/>
    <n v="7.85E-2"/>
    <n v="6.1622500000000002E-3"/>
    <n v="162.27838857560144"/>
    <n v="1.2827541229787776"/>
    <n v="7.5522148990375529E-2"/>
    <n v="9.5541401273885338"/>
    <e v="#N/A"/>
    <e v="#N/A"/>
    <e v="#N/A"/>
    <e v="#N/A"/>
    <n v="1.2827541229787776"/>
    <n v="7.5522148990375529E-2"/>
    <n v="1.3501811354649087"/>
    <n v="7.949191435049649E-2"/>
    <n v="1.274796328860863"/>
    <n v="7.5053633861683303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0.125"/>
    <m/>
    <m/>
    <s v=""/>
    <n v="0.75"/>
    <m/>
  </r>
  <r>
    <n v="160"/>
    <s v="Moshiur et al. 2019"/>
    <n v="160.19999999999999"/>
    <s v="160.2.2"/>
    <s v="Table 4 (alighting) p. 599"/>
    <x v="0"/>
    <x v="0"/>
    <x v="1"/>
    <n v="7.8895368819793588E-2"/>
    <n v="6.2244792212112583E-3"/>
    <n v="160.65601064138568"/>
    <n v="9.5738747506687728E-14"/>
    <n v="1.7482969547641335E-13"/>
    <n v="293.37590211243219"/>
    <e v="#N/A"/>
    <e v="#N/A"/>
    <e v="#N/A"/>
    <e v="#N/A"/>
    <n v="3.6016407960782131E-4"/>
    <n v="6.5770002218777288E-4"/>
    <n v="2.3365045081252407E-4"/>
    <n v="4.2667194033039563E-4"/>
    <n v="3.989114480126396E-14"/>
    <n v="7.2845706460942739E-14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2"/>
    <n v="2124"/>
    <x v="0"/>
    <n v="0"/>
    <n v="0"/>
    <x v="0"/>
    <s v="PT-Access"/>
    <s v="number of bus stops"/>
    <x v="0"/>
    <s v="panel OLS"/>
    <m/>
    <n v="10.096"/>
    <m/>
    <m/>
    <m/>
    <n v="23.146000000000001"/>
    <s v="source"/>
  </r>
  <r>
    <n v="65"/>
    <s v="Sung et al. 2014"/>
    <n v="65.900000000000006"/>
    <s v="65.9.5"/>
    <s v="Table 3 p. 139 (1000m buffer)"/>
    <x v="0"/>
    <x v="1"/>
    <x v="0"/>
    <n v="7.9687499999999994E-2"/>
    <n v="6.3500976562499995E-3"/>
    <n v="157.47789311803155"/>
    <n v="0.27492696196007382"/>
    <n v="3.3300528267413934E-2"/>
    <n v="19.074509803921568"/>
    <n v="9.0242719119230657"/>
    <n v="1.0930649353316813"/>
    <n v="9.0242719119230657"/>
    <n v="1.0930649353316813"/>
    <n v="0.15060408812639015"/>
    <n v="1.8241920174309003E-2"/>
    <n v="0.24480599234785966"/>
    <n v="2.9652125823134496E-2"/>
    <n v="0.2076622274779415"/>
    <n v="2.515308730326566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0.28499999999999998"/>
    <m/>
    <m/>
    <s v=""/>
    <n v="1.52"/>
    <m/>
  </r>
  <r>
    <n v="176"/>
    <s v="Lee et al. 2017"/>
    <n v="176.1"/>
    <s v="176.1.4"/>
    <s v="Table 5 p. 20 (TMS)"/>
    <x v="0"/>
    <x v="3"/>
    <x v="1"/>
    <n v="7.9815095923159371E-2"/>
    <n v="6.3704495372231317E-3"/>
    <n v="156.97479340459518"/>
    <n v="4.2219139102917571E-4"/>
    <n v="1.9944148958791576E-2"/>
    <n v="7415.4251577821242"/>
    <n v="4.1036210367639596E-2"/>
    <n v="1.9385338253378863"/>
    <n v="4.1036210367639596E-2"/>
    <n v="1.9385338253378863"/>
    <n v="2.7331969187850924E-4"/>
    <n v="1.2911510665595979E-2"/>
    <n v="8.0392339624278997E-2"/>
    <n v="3.7977013048605297"/>
    <n v="2.4390978083841685E-4"/>
    <n v="1.1522198474225698E-2"/>
    <s v="6c"/>
    <n v="47.239591764705899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n v="0"/>
    <n v="1"/>
    <x v="1"/>
    <s v="Density"/>
    <s v="Population density"/>
    <x v="3"/>
    <s v="OLS"/>
    <m/>
    <n v="0.27900000000000003"/>
    <m/>
    <m/>
    <m/>
    <m/>
    <m/>
  </r>
  <r>
    <n v="107"/>
    <s v="Brownet al. 2014"/>
    <n v="107.9"/>
    <s v="107.9.1"/>
    <s v="Table 2 p. 952 (rail to regional centres)"/>
    <x v="0"/>
    <x v="0"/>
    <x v="1"/>
    <n v="7.9815095923159371E-2"/>
    <n v="6.3704495372231317E-3"/>
    <n v="156.97479340459518"/>
    <n v="4.2219139102917571E-4"/>
    <n v="4.563888937025389E-4"/>
    <n v="169.68975167036737"/>
    <n v="4.1036210367639596E-2"/>
    <n v="4.4360143407418402E-2"/>
    <n v="4.1036210367639596E-2"/>
    <n v="4.4360143407418402E-2"/>
    <n v="2.7331969187850924E-4"/>
    <n v="2.954585869206685E-4"/>
    <n v="8.0392339624278997E-2"/>
    <n v="8.6904119133845589E-2"/>
    <n v="2.4390978083841685E-4"/>
    <n v="2.636664730863286E-4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x v="0"/>
    <n v="25269"/>
    <x v="0"/>
    <n v="0"/>
    <n v="1"/>
    <x v="1"/>
    <s v="Density"/>
    <s v="Population density"/>
    <x v="3"/>
    <s v="Negative binomial regression"/>
    <m/>
    <n v="0.22270000000000001"/>
    <m/>
    <n v="1.2494456838001653"/>
    <s v="Derived (4b)"/>
    <s v=""/>
    <m/>
  </r>
  <r>
    <n v="37"/>
    <s v="Moniruzzaman and Paez 2012"/>
    <n v="37.1"/>
    <s v="37.1.1"/>
    <s v="Table 2 (1), p. 203"/>
    <x v="0"/>
    <x v="0"/>
    <x v="1"/>
    <n v="7.9815095923159371E-2"/>
    <n v="6.3704495372231317E-3"/>
    <n v="156.97479340459518"/>
    <n v="4.2219139102917571E-4"/>
    <n v="4.1505206557418915E-4"/>
    <n v="154.32032398111221"/>
    <n v="4.1036210367639596E-2"/>
    <n v="4.0342281340475641E-2"/>
    <n v="4.1036210367639596E-2"/>
    <n v="4.0342281340475641E-2"/>
    <n v="2.7331969187850924E-4"/>
    <n v="2.686978111982315E-4"/>
    <n v="8.0392339624278997E-2"/>
    <n v="7.9032892016248829E-2"/>
    <n v="2.4390978083841685E-4"/>
    <n v="2.3978522656265339E-4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0"/>
    <n v="761"/>
    <x v="0"/>
    <n v="0"/>
    <n v="1"/>
    <x v="1"/>
    <s v="Density"/>
    <s v="Population density"/>
    <x v="3"/>
    <s v="Binary logistic"/>
    <s v="not choosing transit"/>
    <n v="0.22681000000000001"/>
    <n v="1.2545914729136154"/>
    <m/>
    <s v="Derived (4a)"/>
    <s v=""/>
    <m/>
  </r>
  <r>
    <n v="22"/>
    <s v="Bento et al. 2005"/>
    <n v="22.1"/>
    <s v="22.1.10"/>
    <s v="Table 2p. 471"/>
    <x v="0"/>
    <x v="0"/>
    <x v="1"/>
    <n v="7.9815095923159371E-2"/>
    <n v="6.3704495372231317E-3"/>
    <n v="156.97479340459518"/>
    <n v="4.2219139102917571E-4"/>
    <n v="3.757503380159664E-4"/>
    <n v="139.7075661300897"/>
    <n v="4.1036210367639596E-2"/>
    <n v="3.6522227227199243E-2"/>
    <n v="4.1036210367639596E-2"/>
    <n v="3.6522227227199243E-2"/>
    <n v="2.7331969187850924E-4"/>
    <n v="2.4325452577187324E-4"/>
    <n v="8.0392339624278997E-2"/>
    <n v="7.1549182265608302E-2"/>
    <n v="2.4390978083841685E-4"/>
    <n v="2.1707970494619101E-4"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0"/>
    <n v="6476"/>
    <x v="1"/>
    <n v="0"/>
    <n v="1"/>
    <x v="1"/>
    <s v="Density"/>
    <s v="Population density"/>
    <x v="3"/>
    <s v="Multinomial logistic"/>
    <s v="automobile"/>
    <n v="0.3"/>
    <m/>
    <m/>
    <m/>
    <m/>
    <m/>
  </r>
  <r>
    <n v="107"/>
    <s v="Brownet al. 2014"/>
    <n v="107.1"/>
    <s v="107.10.1"/>
    <s v="Table 2 p. 952 (rail to all other destinations)"/>
    <x v="0"/>
    <x v="0"/>
    <x v="0"/>
    <n v="7.9815095923159371E-2"/>
    <n v="6.3704495372231317E-3"/>
    <n v="156.97479340459518"/>
    <n v="4.2219139102917571E-4"/>
    <n v="3.3901968699642809E-4"/>
    <n v="126.05075910388993"/>
    <n v="4.1036210367639596E-2"/>
    <n v="3.2952076925214596E-2"/>
    <n v="4.1036210367639596E-2"/>
    <n v="3.2952076925214596E-2"/>
    <n v="2.7331969187850924E-4"/>
    <n v="2.1947571257844293E-4"/>
    <n v="8.0392339624278997E-2"/>
    <n v="6.4555048718296038E-2"/>
    <n v="2.4390978083841685E-4"/>
    <n v="1.9585955401324874E-4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x v="0"/>
    <n v="59101"/>
    <x v="0"/>
    <n v="0"/>
    <n v="1"/>
    <x v="1"/>
    <s v="Density"/>
    <s v="Population density"/>
    <x v="3"/>
    <s v="Negative binomial regression"/>
    <m/>
    <n v="0.1646"/>
    <m/>
    <n v="1.1789214558027765"/>
    <s v="Derived (4b)"/>
    <s v=""/>
    <m/>
  </r>
  <r>
    <n v="36"/>
    <s v="Chan and Miranda-Moreno 2013"/>
    <n v="36.1"/>
    <s v="36.1.22"/>
    <s v="Table 5, p. 261"/>
    <x v="0"/>
    <x v="0"/>
    <x v="0"/>
    <n v="7.9815095923159371E-2"/>
    <n v="6.3704495372231317E-3"/>
    <n v="156.97479340459518"/>
    <n v="4.2219139102917571E-4"/>
    <n v="3.1326601214364837E-4"/>
    <n v="116.47529670620962"/>
    <n v="4.1036210367639596E-2"/>
    <n v="3.0448868092788579E-2"/>
    <n v="4.1036210367639596E-2"/>
    <n v="3.0448868092788579E-2"/>
    <n v="2.7331969187850924E-4"/>
    <n v="2.0280321137385385E-4"/>
    <n v="8.0392339624278997E-2"/>
    <n v="5.9651116001215018E-2"/>
    <n v="2.4390978083841685E-4"/>
    <n v="1.8098105738210529E-4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x v="1"/>
    <n v="130"/>
    <x v="0"/>
    <n v="0"/>
    <n v="1"/>
    <x v="1"/>
    <s v="Density"/>
    <s v="Population density"/>
    <x v="3"/>
    <s v="OLS"/>
    <m/>
    <n v="0.122"/>
    <m/>
    <n v="1.1297541017803188"/>
    <s v="Derived (4b)"/>
    <s v=""/>
    <m/>
  </r>
  <r>
    <n v="107"/>
    <s v="Brownet al. 2014"/>
    <n v="107.2"/>
    <s v="107.2.1"/>
    <s v="Table 1 p. 947 (Bus to CBD)"/>
    <x v="0"/>
    <x v="0"/>
    <x v="0"/>
    <n v="7.9815095923159371E-2"/>
    <n v="6.3704495372231317E-3"/>
    <n v="156.97479340459518"/>
    <n v="4.2219139102917571E-4"/>
    <n v="2.8582357172675198E-4"/>
    <n v="106.27193513491095"/>
    <n v="4.1036210367639596E-2"/>
    <n v="2.7781514418892008E-2"/>
    <n v="4.1036210367639596E-2"/>
    <n v="2.7781514418892008E-2"/>
    <n v="2.7331969187850924E-4"/>
    <n v="1.8503743140175076E-4"/>
    <n v="8.0392339624278997E-2"/>
    <n v="5.4425613925636884E-2"/>
    <n v="2.4390978083841685E-4"/>
    <n v="1.6512692162760822E-4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4376"/>
    <x v="0"/>
    <n v="0"/>
    <n v="1"/>
    <x v="1"/>
    <s v="Density"/>
    <s v="Population density"/>
    <x v="3"/>
    <s v="Negative binomial regression"/>
    <m/>
    <n v="0.1129"/>
    <m/>
    <n v="1.1195199753532641"/>
    <s v="Derived (4b)"/>
    <s v=""/>
    <m/>
  </r>
  <r>
    <n v="2"/>
    <s v="Cervero 2006"/>
    <n v="2.1"/>
    <s v="2.1.1"/>
    <s v="Table 1 p. 290"/>
    <x v="1"/>
    <x v="1"/>
    <x v="0"/>
    <n v="7.9815095923159371E-2"/>
    <n v="6.3704495372231317E-3"/>
    <n v="156.97479340459518"/>
    <n v="4.2219139102917571E-4"/>
    <n v="2.4993730348927201E-4"/>
    <n v="92.929077695520334"/>
    <n v="4.1036210367639596E-2"/>
    <n v="2.429343653764264E-2"/>
    <n v="4.1036210367639596E-2"/>
    <n v="2.429343653764264E-2"/>
    <n v="2.7331969187850924E-4"/>
    <n v="1.6180525759207747E-4"/>
    <n v="8.0392339624278997E-2"/>
    <n v="4.7592265057573163E-2"/>
    <n v="2.4390978083841685E-4"/>
    <n v="1.4439459025634277E-4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x v="0"/>
    <n v="261"/>
    <x v="0"/>
    <n v="0"/>
    <n v="0"/>
    <x v="0"/>
    <s v="Density"/>
    <s v="Population Density"/>
    <x v="3"/>
    <s v="OLS"/>
    <m/>
    <n v="0.59199999999999997"/>
    <m/>
    <m/>
    <s v=""/>
    <s v=""/>
    <m/>
  </r>
  <r>
    <n v="86"/>
    <s v="Chen and Zegras 2016"/>
    <n v="86.2"/>
    <s v="86.2.1"/>
    <s v="Table 2 (p-values), Table 3 p. 118 (am peak period)"/>
    <x v="0"/>
    <x v="0"/>
    <x v="0"/>
    <n v="7.9815095923159371E-2"/>
    <n v="6.3704495372231317E-3"/>
    <n v="156.97479340459518"/>
    <n v="4.2219139102917571E-4"/>
    <n v="2.4233785845074684E-4"/>
    <n v="90.103531414237622"/>
    <n v="4.1036210367639596E-2"/>
    <n v="2.3554784751025126E-2"/>
    <n v="4.1036210367639596E-2"/>
    <n v="2.3554784751025126E-2"/>
    <n v="2.7331969187850924E-4"/>
    <n v="1.5688550313826429E-4"/>
    <n v="8.0392339624278997E-2"/>
    <n v="4.614520294433614E-2"/>
    <n v="2.4390978083841685E-4"/>
    <n v="1.4000421420125127E-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1"/>
    <n v="120"/>
    <x v="0"/>
    <n v="0"/>
    <n v="1"/>
    <x v="1"/>
    <s v="Density"/>
    <s v="Population density"/>
    <x v="3"/>
    <s v="OLS"/>
    <m/>
    <n v="0.45"/>
    <m/>
    <m/>
    <s v=""/>
    <s v=""/>
    <m/>
  </r>
  <r>
    <n v="33"/>
    <s v="Ramos-Santiago and Brown 2016"/>
    <n v="33.4"/>
    <s v="33.4.1"/>
    <s v="(Legacy Streetcar) Table 4, p. 931"/>
    <x v="0"/>
    <x v="0"/>
    <x v="0"/>
    <n v="7.9815095923159371E-2"/>
    <n v="6.3704495372231317E-3"/>
    <n v="156.97479340459518"/>
    <n v="4.2219139102917571E-4"/>
    <n v="2.3896032732251344E-4"/>
    <n v="88.84773306700086"/>
    <n v="4.1036210367639596E-2"/>
    <n v="2.322649506808401E-2"/>
    <n v="4.1036210367639596E-2"/>
    <n v="2.322649506808401E-2"/>
    <n v="2.7331969187850924E-4"/>
    <n v="1.5469894560323622E-4"/>
    <n v="8.0392339624278997E-2"/>
    <n v="4.5502064227341911E-2"/>
    <n v="2.4390978083841685E-4"/>
    <n v="1.3805293595454393E-4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1"/>
    <n v="350"/>
    <x v="1"/>
    <n v="0"/>
    <n v="0"/>
    <x v="0"/>
    <s v="Density"/>
    <s v="Population density"/>
    <x v="3"/>
    <s v="Negative binomial regression"/>
    <m/>
    <n v="2.0000000000000001E-4"/>
    <m/>
    <n v="1.0002000200013335"/>
    <s v="Derived (4b)"/>
    <s v=""/>
    <m/>
  </r>
  <r>
    <n v="33"/>
    <s v="Ramos-Santiago and Brown 2016"/>
    <n v="33.299999999999997"/>
    <s v="33.3.1"/>
    <s v="(Modern Streetcar) Table 4, p. 931"/>
    <x v="0"/>
    <x v="0"/>
    <x v="0"/>
    <n v="7.9815095923159371E-2"/>
    <n v="6.3704495372231317E-3"/>
    <n v="156.97479340459518"/>
    <n v="4.2219139102917571E-4"/>
    <n v="2.2165048029031725E-4"/>
    <n v="82.411766537412475"/>
    <n v="4.1036210367639596E-2"/>
    <n v="2.154401044301079E-2"/>
    <n v="4.1036210367639596E-2"/>
    <n v="2.154401044301079E-2"/>
    <n v="2.7331969187850924E-4"/>
    <n v="1.4349283823621736E-4"/>
    <n v="8.0392339624278997E-2"/>
    <n v="4.2205978302746472E-2"/>
    <n v="2.4390978083841685E-4"/>
    <n v="1.2805263494016886E-4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1"/>
    <n v="125"/>
    <x v="1"/>
    <n v="0"/>
    <n v="0"/>
    <x v="0"/>
    <s v="Density"/>
    <s v="Population density"/>
    <x v="3"/>
    <s v="Negative binomial regression"/>
    <m/>
    <n v="2.9999999999999997E-4"/>
    <m/>
    <n v="1.0003000450045003"/>
    <s v="Derived (4b)"/>
    <s v=""/>
    <m/>
  </r>
  <r>
    <n v="19"/>
    <s v="Chen et al. 2007"/>
    <n v="19.100000000000001"/>
    <s v="19.1.1"/>
    <s v="Table 8 p. 36"/>
    <x v="0"/>
    <x v="0"/>
    <x v="2"/>
    <n v="7.9815095923159371E-2"/>
    <n v="6.3704495372231317E-3"/>
    <n v="156.97479340459518"/>
    <n v="4.2219139102917571E-4"/>
    <n v="-4.0427456501768811E-4"/>
    <n v="-150.31314629056155"/>
    <n v="4.1036210367639596E-2"/>
    <n v="-3.9294728525635397E-2"/>
    <n v="4.1036210367639596E-2"/>
    <n v="-3.9294728525635397E-2"/>
    <n v="2.7331969187850924E-4"/>
    <n v="-2.6172063640520084E-4"/>
    <n v="8.0392339624278997E-2"/>
    <n v="-7.698067469621539E-2"/>
    <n v="2.4390978083841685E-4"/>
    <n v="-2.3355881395790081E-4"/>
    <s v="4c, 5, 7a"/>
    <n v="-0.95756231322526075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x v="0"/>
    <n v="4762"/>
    <x v="0"/>
    <n v="0"/>
    <n v="1"/>
    <x v="1"/>
    <s v="Density"/>
    <s v="Population density (at home)"/>
    <x v="3"/>
    <s v="Multinomial logistic"/>
    <s v="not choosing transit"/>
    <n v="-0.32729999999999998"/>
    <n v="0.99674855414782393"/>
    <m/>
    <s v="Derived (4c)"/>
    <s v=""/>
    <m/>
  </r>
  <r>
    <n v="107"/>
    <s v="Brownet al. 2014"/>
    <n v="107.6"/>
    <s v="107.6.1"/>
    <s v="Table 2 p. 952 (Regional rail model)"/>
    <x v="0"/>
    <x v="0"/>
    <x v="0"/>
    <n v="7.9815095923159371E-2"/>
    <n v="6.3704495372231317E-3"/>
    <n v="156.97479340459518"/>
    <n v="4.2219139102917571E-4"/>
    <n v="2.1109569551458786E-4"/>
    <n v="78.487396702297588"/>
    <n v="4.1036210367639596E-2"/>
    <n v="2.0518105183819798E-2"/>
    <n v="4.1036210367639596E-2"/>
    <n v="2.0518105183819798E-2"/>
    <n v="2.7331969187850924E-4"/>
    <n v="1.3665984593925462E-4"/>
    <n v="8.0392339624278997E-2"/>
    <n v="4.0196169812139498E-2"/>
    <n v="2.4390978083841685E-4"/>
    <n v="1.2195489041920842E-4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70409"/>
    <x v="0"/>
    <n v="0"/>
    <n v="1"/>
    <x v="1"/>
    <s v="Density"/>
    <s v="Population density"/>
    <x v="3"/>
    <s v="Negative binomial regression"/>
    <m/>
    <n v="0.1013"/>
    <m/>
    <n v="1.10660857454338"/>
    <s v="Derived (4b)"/>
    <s v=""/>
    <m/>
  </r>
  <r>
    <n v="11"/>
    <s v="Concas and DeSalvo 2008"/>
    <n v="11.1"/>
    <s v="11.1.3"/>
    <s v="Table 4.8 and 4.9, Model I: Exogenous Residential Location and Population Density"/>
    <x v="0"/>
    <x v="0"/>
    <x v="0"/>
    <n v="7.9815095923159371E-2"/>
    <n v="6.3704495372231317E-3"/>
    <n v="156.97479340459518"/>
    <n v="4.2219139102917571E-4"/>
    <n v="2.0054091073885846E-4"/>
    <n v="74.5630268671827"/>
    <n v="4.1036210367639596E-2"/>
    <n v="1.9492199924628806E-2"/>
    <n v="4.1036210367639596E-2"/>
    <n v="1.9492199924628806E-2"/>
    <n v="2.7331969187850924E-4"/>
    <n v="1.2982685364229188E-4"/>
    <n v="8.0392339624278997E-2"/>
    <n v="3.8186361321532525E-2"/>
    <n v="2.4390978083841685E-4"/>
    <n v="1.1585714589824799E-4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99"/>
    <x v="1"/>
    <n v="1"/>
    <n v="1"/>
    <x v="1"/>
    <s v="Density"/>
    <s v="Population density (gross)"/>
    <x v="3"/>
    <s v="2SLS"/>
    <m/>
    <n v="0.47499999999999998"/>
    <m/>
    <m/>
    <s v=""/>
    <s v=""/>
    <m/>
  </r>
  <r>
    <n v="33"/>
    <s v="Ramos-Santiago and Brown 2016"/>
    <n v="33.1"/>
    <s v="33.1.1"/>
    <s v="(Streetcar) Table 3 p. 929"/>
    <x v="0"/>
    <x v="0"/>
    <x v="0"/>
    <n v="7.9815095923159371E-2"/>
    <n v="6.3704495372231317E-3"/>
    <n v="156.97479340459518"/>
    <n v="4.2219139102917571E-4"/>
    <n v="1.9885214517474176E-4"/>
    <n v="73.935127693564326"/>
    <n v="4.1036210367639596E-2"/>
    <n v="1.9328055083158248E-2"/>
    <n v="4.1036210367639596E-2"/>
    <n v="1.9328055083158248E-2"/>
    <n v="2.7331969187850924E-4"/>
    <n v="1.2873357487477784E-4"/>
    <n v="8.0392339624278997E-2"/>
    <n v="3.7864791963035403E-2"/>
    <n v="2.4390978083841685E-4"/>
    <n v="1.1488150677489433E-4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1"/>
    <n v="475"/>
    <x v="1"/>
    <n v="0"/>
    <n v="1"/>
    <x v="1"/>
    <s v="Density"/>
    <s v="Population density"/>
    <x v="3"/>
    <s v="Negative binomial regression"/>
    <m/>
    <n v="1.9000000000000001E-4"/>
    <m/>
    <n v="1.0001900180511432"/>
    <s v="Derived (4b)"/>
    <s v=""/>
    <m/>
  </r>
  <r>
    <n v="107"/>
    <s v="Brownet al. 2014"/>
    <n v="107.1"/>
    <s v="107.1.1"/>
    <s v="Table 1 p. 947 (Regional bus model)"/>
    <x v="0"/>
    <x v="0"/>
    <x v="0"/>
    <n v="7.9815095923159371E-2"/>
    <n v="6.3704495372231317E-3"/>
    <n v="156.97479340459518"/>
    <n v="4.2219139102917571E-4"/>
    <n v="1.9842995378371257E-4"/>
    <n v="73.778152900159725"/>
    <n v="4.1036210367639596E-2"/>
    <n v="1.928701887279061E-2"/>
    <n v="4.1036210367639596E-2"/>
    <n v="1.928701887279061E-2"/>
    <n v="2.7331969187850924E-4"/>
    <n v="1.2846025518289933E-4"/>
    <n v="8.0392339624278997E-2"/>
    <n v="3.7784399623411125E-2"/>
    <n v="2.4390978083841685E-4"/>
    <n v="1.1463759699405591E-4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40269"/>
    <x v="0"/>
    <n v="0"/>
    <n v="1"/>
    <x v="1"/>
    <s v="Density"/>
    <s v="Population density"/>
    <x v="3"/>
    <s v="Negative binomial regression"/>
    <m/>
    <n v="7.9600000000000004E-2"/>
    <m/>
    <n v="1.0828538394993001"/>
    <s v="Derived (4b)"/>
    <s v=""/>
    <m/>
  </r>
  <r>
    <n v="19"/>
    <s v="Chen et al. 2007"/>
    <n v="19.100000000000001"/>
    <s v="19.1.3"/>
    <s v="Table 8 p. 36"/>
    <x v="0"/>
    <x v="0"/>
    <x v="2"/>
    <n v="7.9815095923159371E-2"/>
    <n v="6.3704495372231317E-3"/>
    <n v="156.97479340459518"/>
    <n v="4.2219139102917571E-4"/>
    <n v="-1.3432067058299399E-3"/>
    <n v="-499.41708814415597"/>
    <n v="4.1036210367639596E-2"/>
    <n v="-0.13055716937594428"/>
    <n v="4.1036210367639596E-2"/>
    <n v="-0.13055716937594428"/>
    <n v="2.7331969187850924E-4"/>
    <n v="-8.6956970409000185E-4"/>
    <n v="8.0392339624278997E-2"/>
    <n v="-0.25576914161479741"/>
    <n v="2.4390978083841685E-4"/>
    <n v="-7.7600173807672952E-4"/>
    <s v="4c, 5, 7a"/>
    <n v="-3.1815113580492622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x v="0"/>
    <n v="4762"/>
    <x v="0"/>
    <n v="0"/>
    <n v="1"/>
    <x v="1"/>
    <s v="Density"/>
    <s v="Maximum population density at any stop along tour"/>
    <x v="3"/>
    <s v="Multinomial logistic"/>
    <s v="not choosing transit"/>
    <n v="-0.33489999999999998"/>
    <n v="0.99667318036586428"/>
    <m/>
    <s v="Derived (4c)"/>
    <s v=""/>
    <m/>
  </r>
  <r>
    <n v="107"/>
    <s v="Brownet al. 2014"/>
    <n v="107.5"/>
    <s v="107.5.1"/>
    <s v="Table 1 p. 947 (Bus to all other destinations)"/>
    <x v="0"/>
    <x v="0"/>
    <x v="0"/>
    <n v="7.9815095923159371E-2"/>
    <n v="6.3704495372231317E-3"/>
    <n v="156.97479340459518"/>
    <n v="4.2219139102917571E-4"/>
    <n v="1.861864034438665E-4"/>
    <n v="69.225883891426477"/>
    <n v="4.1036210367639596E-2"/>
    <n v="1.8096968772129064E-2"/>
    <n v="4.1036210367639596E-2"/>
    <n v="1.8096968772129064E-2"/>
    <n v="2.7331969187850924E-4"/>
    <n v="1.2053398411842257E-4"/>
    <n v="8.0392339624278997E-2"/>
    <n v="3.5453021774307036E-2"/>
    <n v="2.4390978083841685E-4"/>
    <n v="1.0756421334974183E-4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33032"/>
    <x v="0"/>
    <n v="0"/>
    <n v="1"/>
    <x v="1"/>
    <s v="Density"/>
    <s v="Population density"/>
    <x v="3"/>
    <s v="Negative binomial regression"/>
    <m/>
    <n v="7.4899999999999994E-2"/>
    <m/>
    <n v="1.0777763678587842"/>
    <s v="Derived (4b)"/>
    <s v=""/>
    <m/>
  </r>
  <r>
    <n v="14"/>
    <s v="Taylor et al. 2009"/>
    <n v="14.2"/>
    <s v="14.2.1"/>
    <s v="Table 7 , p 71"/>
    <x v="0"/>
    <x v="0"/>
    <x v="0"/>
    <n v="7.9815095923159371E-2"/>
    <n v="6.3704495372231317E-3"/>
    <n v="156.97479340459518"/>
    <n v="4.2219139102917571E-4"/>
    <n v="1.7886138280951029E-4"/>
    <n v="66.502371225856749"/>
    <n v="4.1036210367639596E-2"/>
    <n v="1.7384990522250517E-2"/>
    <n v="4.1036210367639596E-2"/>
    <n v="1.7384990522250517E-2"/>
    <n v="2.7331969187850924E-4"/>
    <n v="1.1579188746433045E-4"/>
    <n v="8.0392339624278997E-2"/>
    <n v="3.4058214681825801E-2"/>
    <n v="2.4390978083841685E-4"/>
    <n v="1.033323786521953E-4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x v="0"/>
    <n v="265"/>
    <x v="1"/>
    <n v="0"/>
    <n v="1"/>
    <x v="1"/>
    <s v="Density"/>
    <s v="Population density"/>
    <x v="3"/>
    <s v="2SLS"/>
    <m/>
    <n v="0.42365000000000003"/>
    <m/>
    <m/>
    <s v=""/>
    <s v=""/>
    <m/>
  </r>
  <r>
    <n v="15"/>
    <s v="Gordon 2004"/>
    <n v="15.13"/>
    <s v="15.13.1"/>
    <s v="Model 2-b p. 24 (SF) (log-log)"/>
    <x v="0"/>
    <x v="1"/>
    <x v="0"/>
    <n v="7.9815095923159371E-2"/>
    <n v="6.3704495372231317E-3"/>
    <n v="156.97479340459518"/>
    <n v="4.2219139102917571E-4"/>
    <n v="1.4970906725894571E-4"/>
    <n v="55.663261741269451"/>
    <n v="4.1036210367639596E-2"/>
    <n v="1.4551440196365001E-2"/>
    <n v="4.1036210367639596E-2"/>
    <n v="1.4551440196365001E-2"/>
    <n v="2.7331969187850924E-4"/>
    <n v="9.6919162740119379E-5"/>
    <n v="8.0392339624278997E-2"/>
    <n v="2.8507123630769335E-2"/>
    <n v="2.4390978083841685E-4"/>
    <n v="8.6490408285302614E-5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x v="0"/>
    <n v="1430"/>
    <x v="1"/>
    <n v="0"/>
    <n v="1"/>
    <x v="1"/>
    <s v="Density"/>
    <s v="Population density"/>
    <x v="3"/>
    <s v="Negative binomial regression"/>
    <m/>
    <n v="0.35460000000000003"/>
    <m/>
    <n v="1.0035346194066574"/>
    <s v="Derived (4c)"/>
    <m/>
    <m/>
  </r>
  <r>
    <n v="15"/>
    <s v="Gordon 2004"/>
    <n v="15.12"/>
    <s v="15.12.1"/>
    <s v="Model 2-b p. 24 (LA) (log-log)"/>
    <x v="0"/>
    <x v="1"/>
    <x v="0"/>
    <n v="7.9815095923159371E-2"/>
    <n v="6.3704495372231317E-3"/>
    <n v="156.97479340459518"/>
    <n v="4.2219139102917571E-4"/>
    <n v="1.4696482321725608E-4"/>
    <n v="54.642925584139583"/>
    <n v="4.1036210367639596E-2"/>
    <n v="1.4284704828975344E-2"/>
    <n v="4.1036210367639596E-2"/>
    <n v="1.4284704828975344E-2"/>
    <n v="2.7331969187850924E-4"/>
    <n v="9.5142584742909073E-5"/>
    <n v="8.0392339624278997E-2"/>
    <n v="2.798457342321152E-2"/>
    <n v="2.4390978083841685E-4"/>
    <n v="8.490499470985291E-5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x v="0"/>
    <n v="3307"/>
    <x v="1"/>
    <n v="0"/>
    <n v="1"/>
    <x v="1"/>
    <s v="Density"/>
    <s v="Population density"/>
    <x v="3"/>
    <s v="Negative binomial regression"/>
    <m/>
    <n v="0.34810000000000002"/>
    <m/>
    <n v="1.0034697157459149"/>
    <s v="Derived (4c)"/>
    <m/>
    <m/>
  </r>
  <r>
    <n v="15"/>
    <s v="Gordon 2004"/>
    <n v="15.11"/>
    <s v="15.11.1"/>
    <s v="Model 2-b p. 24 (pooled) (log-log)"/>
    <x v="0"/>
    <x v="0"/>
    <x v="0"/>
    <n v="7.9815095923159371E-2"/>
    <n v="6.3704495372231317E-3"/>
    <n v="156.97479340459518"/>
    <n v="4.2219139102917571E-4"/>
    <n v="1.4126523943836219E-4"/>
    <n v="52.523765873177545"/>
    <n v="4.1036210367639596E-2"/>
    <n v="1.373071598901221E-2"/>
    <n v="4.1036210367639596E-2"/>
    <n v="1.373071598901221E-2"/>
    <n v="2.7331969187850924E-4"/>
    <n v="9.1452768902549193E-5"/>
    <n v="8.0392339624278997E-2"/>
    <n v="2.6899276838283755E-2"/>
    <n v="2.4390978083841685E-4"/>
    <n v="8.1612212668534276E-5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x v="0"/>
    <n v="5727"/>
    <x v="1"/>
    <n v="0"/>
    <n v="1"/>
    <x v="1"/>
    <s v="Density"/>
    <s v="Population density"/>
    <x v="3"/>
    <s v="Negative binomial regression"/>
    <m/>
    <n v="0.33460000000000001"/>
    <m/>
    <n v="1.0033349292474338"/>
    <s v="Derived (4c)"/>
    <m/>
    <m/>
  </r>
  <r>
    <n v="15"/>
    <s v="Gordon 2004"/>
    <n v="15.14"/>
    <s v="15.14.1"/>
    <s v="Model 2-b p. 24(SD) (log-log)"/>
    <x v="0"/>
    <x v="1"/>
    <x v="0"/>
    <n v="7.9815095923159371E-2"/>
    <n v="6.3704495372231317E-3"/>
    <n v="156.97479340459518"/>
    <n v="4.2219139102917571E-4"/>
    <n v="1.3366579439983702E-4"/>
    <n v="49.698219591894834"/>
    <n v="4.1036210367639596E-2"/>
    <n v="1.2992064202394696E-2"/>
    <n v="4.1036210367639596E-2"/>
    <n v="1.2992064202394696E-2"/>
    <n v="2.7331969187850924E-4"/>
    <n v="8.6533014448736024E-5"/>
    <n v="8.0392339624278997E-2"/>
    <n v="2.5452214725046728E-2"/>
    <n v="2.4390978083841685E-4"/>
    <n v="7.7221836613442773E-5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x v="0"/>
    <n v="593"/>
    <x v="1"/>
    <n v="0"/>
    <n v="1"/>
    <x v="1"/>
    <s v="Density"/>
    <s v="Population density"/>
    <x v="3"/>
    <s v="Negative binomial regression"/>
    <m/>
    <n v="0.31659999999999999"/>
    <m/>
    <n v="1.0031552420783894"/>
    <s v="Derived (4c)"/>
    <m/>
    <m/>
  </r>
  <r>
    <n v="38"/>
    <s v="Choi et al. 2012"/>
    <n v="38.6"/>
    <s v="38.6.6"/>
    <s v="Table 2 p. 717 (poisson)"/>
    <x v="0"/>
    <x v="0"/>
    <x v="0"/>
    <n v="7.9815095923159371E-2"/>
    <n v="6.3704495372231317E-3"/>
    <n v="156.97479340459518"/>
    <n v="4.2219139102917571E-4"/>
    <n v="1.2454646035360683E-4"/>
    <n v="46.307564054355574"/>
    <n v="4.1036210367639596E-2"/>
    <n v="1.2105682058453681E-2"/>
    <n v="4.1036210367639596E-2"/>
    <n v="1.2105682058453681E-2"/>
    <n v="2.7331969187850924E-4"/>
    <n v="8.0629309104160226E-5"/>
    <n v="8.0392339624278997E-2"/>
    <n v="2.3715740189162303E-2"/>
    <n v="2.4390978083841685E-4"/>
    <n v="7.1953385347332962E-5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x v="1"/>
    <n v="1000"/>
    <x v="0"/>
    <n v="0"/>
    <n v="0"/>
    <x v="0"/>
    <s v="Density"/>
    <s v="Population (gross)  (common catchment area)"/>
    <x v="3"/>
    <s v="Poisson Regression"/>
    <m/>
    <n v="5.0000000000000004E-6"/>
    <m/>
    <n v="1.0000050000125"/>
    <s v="Derived (4b)"/>
    <s v=""/>
    <m/>
  </r>
  <r>
    <n v="11"/>
    <s v="Concas and DeSalvo 2008"/>
    <n v="11.2"/>
    <s v="11.2.1"/>
    <s v="Table 4.10 and 4.11, Model I: Exogenous Residential Location and Population Density"/>
    <x v="0"/>
    <x v="0"/>
    <x v="0"/>
    <n v="7.9815095923159371E-2"/>
    <n v="6.3704495372231317E-3"/>
    <n v="156.97479340459518"/>
    <n v="4.2219139102917571E-4"/>
    <n v="1.1356948418684827E-4"/>
    <n v="42.226219425836106"/>
    <n v="4.1036210367639596E-2"/>
    <n v="1.1038740588895053E-2"/>
    <n v="4.1036210367639596E-2"/>
    <n v="1.1038740588895053E-2"/>
    <n v="2.7331969187850924E-4"/>
    <n v="7.3522997115318988E-5"/>
    <n v="8.0392339624278997E-2"/>
    <n v="2.1625539358931051E-2"/>
    <n v="2.4390978083841685E-4"/>
    <n v="6.5611731045534132E-5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12"/>
    <x v="1"/>
    <n v="1"/>
    <n v="1"/>
    <x v="1"/>
    <s v="Density"/>
    <s v="Population density (gross)"/>
    <x v="3"/>
    <s v="2SLS"/>
    <m/>
    <n v="0.26900000000000002"/>
    <m/>
    <m/>
    <s v=""/>
    <s v=""/>
    <m/>
  </r>
  <r>
    <n v="98"/>
    <s v="Jun et al. 2013"/>
    <n v="98.2"/>
    <s v="98.2.1"/>
    <s v="Table 7 p. 237"/>
    <x v="0"/>
    <x v="0"/>
    <x v="0"/>
    <n v="7.9815095923159371E-2"/>
    <n v="6.3704495372231317E-3"/>
    <n v="156.97479340459518"/>
    <n v="4.2219139102917571E-4"/>
    <n v="1.1340952840106245E-4"/>
    <n v="42.166746336234745"/>
    <n v="4.1036210367639596E-2"/>
    <n v="1.102319318690036E-2"/>
    <n v="4.1036210367639596E-2"/>
    <n v="1.102319318690036E-2"/>
    <n v="2.7331969187850924E-4"/>
    <n v="7.341944439725292E-5"/>
    <n v="8.0392339624278997E-2"/>
    <n v="2.1595081087803315E-2"/>
    <n v="2.4390978083841685E-4"/>
    <n v="6.5519320869761121E-5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x v="1"/>
    <s v="not stated"/>
    <x v="0"/>
    <n v="0"/>
    <n v="1"/>
    <x v="1"/>
    <s v="Density"/>
    <s v="Population density"/>
    <x v="3"/>
    <s v="Binary logistic"/>
    <s v="automobile"/>
    <n v="0.108"/>
    <n v="1.1140477453864677"/>
    <m/>
    <s v="Derived (2 - Reversed the reference case from PT; 4a)"/>
    <s v=""/>
    <m/>
  </r>
  <r>
    <n v="2"/>
    <s v="Cervero 2006"/>
    <n v="2.2000000000000002"/>
    <s v="2.2.1"/>
    <s v="Table 1 p. 290"/>
    <x v="1"/>
    <x v="0"/>
    <x v="0"/>
    <n v="7.9815095923159371E-2"/>
    <n v="6.3704495372231317E-3"/>
    <n v="156.97479340459518"/>
    <n v="4.2219139102917571E-4"/>
    <n v="8.106074707760174E-5"/>
    <n v="30.139160333682273"/>
    <n v="4.1036210367639596E-2"/>
    <n v="7.8789523905868023E-3"/>
    <n v="4.1036210367639596E-2"/>
    <n v="7.8789523905868023E-3"/>
    <n v="2.7331969187850924E-4"/>
    <n v="5.2477380840673775E-5"/>
    <n v="8.0392339624278997E-2"/>
    <n v="1.5435329207861568E-2"/>
    <n v="2.4390978083841685E-4"/>
    <n v="4.6830677920976033E-5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x v="0"/>
    <n v="225"/>
    <x v="0"/>
    <n v="0"/>
    <n v="0"/>
    <x v="0"/>
    <s v="Density"/>
    <s v="Population Density"/>
    <x v="3"/>
    <s v="OLS"/>
    <m/>
    <n v="0.192"/>
    <m/>
    <m/>
    <s v=""/>
    <s v=""/>
    <m/>
  </r>
  <r>
    <n v="50"/>
    <s v="Schneider et al. 2017"/>
    <n v="50.1"/>
    <s v="50.1.1"/>
    <s v="Table 3 (final model)"/>
    <x v="0"/>
    <x v="0"/>
    <x v="0"/>
    <n v="7.9815095923159371E-2"/>
    <n v="6.3704495372231317E-3"/>
    <n v="156.97479340459518"/>
    <n v="4.2219139102917571E-4"/>
    <n v="8.0439079859165416E-5"/>
    <n v="29.908018521570554"/>
    <n v="4.1036210367639596E-2"/>
    <n v="7.8185275043942386E-3"/>
    <n v="4.1036210367639596E-2"/>
    <n v="7.8185275043942386E-3"/>
    <n v="2.7331969187850924E-4"/>
    <n v="5.2074923812405652E-5"/>
    <n v="8.0392339624278997E-2"/>
    <n v="1.5316953316690541E-2"/>
    <n v="2.4390978083841685E-4"/>
    <n v="4.6471526317638976E-5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1"/>
    <n v="5000"/>
    <x v="1"/>
    <n v="0"/>
    <n v="1"/>
    <x v="1"/>
    <s v="Density"/>
    <s v="Population density"/>
    <x v="3"/>
    <s v="Multinomial logistic (fractional)"/>
    <s v="automobile"/>
    <n v="2.63E-2"/>
    <n v="1.0266488969479457"/>
    <m/>
    <s v="Derived (4a)"/>
    <s v=""/>
    <m/>
  </r>
  <r>
    <n v="71"/>
    <s v="Chao. et al. 2016"/>
    <n v="71.099999999999994"/>
    <s v="71.1.1"/>
    <s v="Table 4"/>
    <x v="0"/>
    <x v="0"/>
    <x v="0"/>
    <n v="7.9815095923159371E-2"/>
    <n v="6.3704495372231317E-3"/>
    <n v="156.97479340459518"/>
    <n v="4.2219139102917571E-4"/>
    <n v="6.4595282827463883E-5"/>
    <n v="24.017143390903062"/>
    <n v="4.1036210367639596E-2"/>
    <n v="6.2785401862488583E-3"/>
    <n v="4.1036210367639596E-2"/>
    <n v="6.2785401862488583E-3"/>
    <n v="2.7331969187850924E-4"/>
    <n v="4.1817912857411911E-5"/>
    <n v="8.0392339624278997E-2"/>
    <n v="1.2300027962514686E-2"/>
    <n v="2.4390978083841685E-4"/>
    <n v="3.7318196468277774E-5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x v="1"/>
    <n v="39"/>
    <x v="0"/>
    <n v="0"/>
    <n v="1"/>
    <x v="1"/>
    <s v="Density"/>
    <s v="Population density"/>
    <x v="3"/>
    <s v="OLS"/>
    <m/>
    <n v="0.153"/>
    <m/>
    <m/>
    <s v=""/>
    <s v=""/>
    <m/>
  </r>
  <r>
    <n v="2"/>
    <s v="Cervero 2006"/>
    <n v="2.4"/>
    <s v="2.4.1"/>
    <s v="Table 3, p. 293"/>
    <x v="1"/>
    <x v="0"/>
    <x v="0"/>
    <n v="7.9815095923159371E-2"/>
    <n v="6.3704495372231317E-3"/>
    <n v="156.97479340459518"/>
    <n v="4.2219139102917571E-4"/>
    <n v="6.121775169923047E-5"/>
    <n v="22.761345043666299"/>
    <n v="4.1036210367639596E-2"/>
    <n v="5.9502505033077408E-3"/>
    <n v="4.1036210367639596E-2"/>
    <n v="5.9502505033077408E-3"/>
    <n v="2.7331969187850924E-4"/>
    <n v="3.9631355322383835E-5"/>
    <n v="8.0392339624278997E-2"/>
    <n v="1.1656889245520453E-2"/>
    <n v="2.4390978083841685E-4"/>
    <n v="3.536691822157044E-5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x v="0"/>
    <n v="27"/>
    <x v="1"/>
    <n v="0"/>
    <n v="0"/>
    <x v="0"/>
    <s v="Density"/>
    <s v="Dwelling density"/>
    <x v="3"/>
    <s v="OLS"/>
    <m/>
    <n v="0.14499999999999999"/>
    <m/>
    <m/>
    <s v=""/>
    <s v=""/>
    <m/>
  </r>
  <r>
    <n v="2"/>
    <s v="Cervero 2006"/>
    <n v="2.2999999999999998"/>
    <s v="2.3.2"/>
    <s v="Table 2 p, 292"/>
    <x v="1"/>
    <x v="0"/>
    <x v="0"/>
    <n v="7.9815095923159371E-2"/>
    <n v="6.3704495372231317E-3"/>
    <n v="156.97479340459518"/>
    <n v="4.2219139102917571E-4"/>
    <n v="8.8660192116126909E-6"/>
    <n v="3.2964706614964987"/>
    <n v="4.1036210367639596E-2"/>
    <n v="8.6176041772043153E-4"/>
    <n v="4.1036210367639596E-2"/>
    <n v="8.6176041772043153E-4"/>
    <n v="2.7331969187850924E-4"/>
    <n v="5.7397135294486942E-6"/>
    <n v="8.0392339624278997E-2"/>
    <n v="1.6882391321098591E-3"/>
    <n v="2.4390978083841685E-4"/>
    <n v="5.1221053976067539E-6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x v="0"/>
    <n v="68"/>
    <x v="1"/>
    <n v="0"/>
    <n v="0"/>
    <x v="0"/>
    <s v="Density"/>
    <s v="Population (common catchment area)"/>
    <x v="3"/>
    <s v="OLS"/>
    <m/>
    <n v="2.1000000000000001E-2"/>
    <m/>
    <m/>
    <s v=""/>
    <s v=""/>
    <m/>
  </r>
  <r>
    <n v="88"/>
    <s v="Lee et al. 2017"/>
    <n v="88.1"/>
    <s v="88.1.1"/>
    <s v="Table 5 p. 20"/>
    <x v="0"/>
    <x v="0"/>
    <x v="0"/>
    <n v="7.9815095923159371E-2"/>
    <n v="6.3704495372231317E-3"/>
    <n v="156.97479340459518"/>
    <n v="4.2219139102917571E-4"/>
    <n v="5.1126106360710574E-5"/>
    <n v="19.009174876802014"/>
    <n v="4.1036210367639596E-2"/>
    <n v="4.9693615276760854E-3"/>
    <n v="4.1036210367639596E-2"/>
    <n v="4.9693615276760854E-3"/>
    <n v="2.7331969187850924E-4"/>
    <n v="3.3098191802048474E-5"/>
    <n v="8.0392339624278997E-2"/>
    <n v="9.7352702910354274E-3"/>
    <n v="2.4390978083841685E-4"/>
    <n v="2.9536740119603126E-5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x v="1"/>
    <n v="78"/>
    <x v="0"/>
    <n v="0"/>
    <n v="1"/>
    <x v="1"/>
    <s v="Density"/>
    <s v="Population density"/>
    <x v="3"/>
    <s v="OLS"/>
    <m/>
    <n v="7.1520643493541822E-4"/>
    <m/>
    <m/>
    <s v=""/>
    <s v=""/>
    <m/>
  </r>
  <r>
    <n v="38"/>
    <s v="Choi et al. 2012"/>
    <n v="38.299999999999997"/>
    <s v="38.3.15"/>
    <s v="Table 2 p. 716 (multiplicative)"/>
    <x v="0"/>
    <x v="0"/>
    <x v="0"/>
    <n v="7.9815095923159371E-2"/>
    <n v="6.3704495372231317E-3"/>
    <n v="156.97479340459518"/>
    <n v="4.2219139102917571E-4"/>
    <n v="5.1085158314530257E-5"/>
    <n v="18.993950001956016"/>
    <n v="4.1036210367639596E-2"/>
    <n v="4.9653814544843907E-3"/>
    <n v="4.1036210367639596E-2"/>
    <n v="4.9653814544843907E-3"/>
    <n v="2.7331969187850924E-4"/>
    <n v="3.3071682717299621E-5"/>
    <n v="8.0392339624278997E-2"/>
    <n v="9.7274730945377582E-3"/>
    <n v="2.4390978083841685E-4"/>
    <n v="2.9513083481448439E-5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1000"/>
    <x v="0"/>
    <n v="0"/>
    <n v="0"/>
    <x v="0"/>
    <s v="Density"/>
    <s v="Population (gross)  (common catchment area)"/>
    <x v="3"/>
    <s v="Multiplicative"/>
    <m/>
    <n v="0.121"/>
    <m/>
    <m/>
    <s v=""/>
    <s v=""/>
    <m/>
  </r>
  <r>
    <n v="33"/>
    <s v="Ramos-Santiago and Brown 2016"/>
    <n v="33.200000000000003"/>
    <s v="33.2.1"/>
    <s v="(Light rail) Table 3 p. 929"/>
    <x v="0"/>
    <x v="0"/>
    <x v="0"/>
    <n v="7.9815095923159371E-2"/>
    <n v="6.3704495372231317E-3"/>
    <n v="156.97479340459518"/>
    <n v="4.2219139102917571E-4"/>
    <n v="4.8552009968355208E-5"/>
    <n v="18.052101241528447"/>
    <n v="4.1036210367639596E-2"/>
    <n v="4.7191641922785538E-3"/>
    <n v="4.1036210367639596E-2"/>
    <n v="4.7191641922785538E-3"/>
    <n v="2.7331969187850924E-4"/>
    <n v="3.1431764566028562E-5"/>
    <n v="8.0392339624278997E-2"/>
    <n v="9.2451190567920845E-3"/>
    <n v="2.4390978083841685E-4"/>
    <n v="2.804962479641794E-5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1"/>
    <n v="432"/>
    <x v="1"/>
    <n v="0"/>
    <n v="1"/>
    <x v="1"/>
    <s v="Density"/>
    <s v="Population density"/>
    <x v="3"/>
    <s v="Negative binomial regression"/>
    <m/>
    <n v="1E-4"/>
    <m/>
    <n v="1.0001000050001667"/>
    <s v="Derived (4b)"/>
    <s v=""/>
    <m/>
  </r>
  <r>
    <n v="14"/>
    <s v="Taylor et al. 2009"/>
    <n v="14.1"/>
    <s v="14.1.1"/>
    <s v="Table 2 p. 68"/>
    <x v="0"/>
    <x v="0"/>
    <x v="0"/>
    <n v="7.9815095923159371E-2"/>
    <n v="6.3704495372231317E-3"/>
    <n v="156.97479340459518"/>
    <n v="4.2219139102917571E-4"/>
    <n v="4.590486994660227E-5"/>
    <n v="17.067869286881631"/>
    <n v="4.1036210367639596E-2"/>
    <n v="4.4618671532734534E-3"/>
    <n v="4.1036210367639596E-2"/>
    <n v="4.4618671532734534E-3"/>
    <n v="2.7331969187850924E-4"/>
    <n v="2.9718050097950306E-5"/>
    <n v="8.0392339624278997E-2"/>
    <n v="8.7410590873478553E-3"/>
    <n v="2.4390978083841685E-4"/>
    <n v="2.6520310470561061E-5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x v="0"/>
    <n v="265"/>
    <x v="1"/>
    <n v="0"/>
    <n v="1"/>
    <x v="1"/>
    <s v="Density"/>
    <s v="Population density"/>
    <x v="3"/>
    <s v="OLS"/>
    <m/>
    <n v="0.10872999999999999"/>
    <m/>
    <m/>
    <s v=""/>
    <s v=""/>
    <m/>
  </r>
  <r>
    <n v="37"/>
    <s v="Moniruzzaman and Paez 2012"/>
    <n v="37.200000000000003"/>
    <s v="37.2.2"/>
    <s v="Table 2 (2), p. 203"/>
    <x v="0"/>
    <x v="0"/>
    <x v="0"/>
    <n v="7.9815095923159371E-2"/>
    <n v="6.3704495372231317E-3"/>
    <n v="156.97479340459518"/>
    <n v="4.2219139102917571E-4"/>
    <n v="4.4920416895618732E-5"/>
    <n v="16.701840235654519"/>
    <n v="4.1036210367639596E-2"/>
    <n v="4.3661801654389862E-3"/>
    <n v="4.1036210367639596E-2"/>
    <n v="4.3661801654389862E-3"/>
    <n v="2.7331969187850924E-4"/>
    <n v="2.9080731549346636E-5"/>
    <n v="8.0392339624278997E-2"/>
    <n v="8.5536026737390858E-3"/>
    <n v="2.4390978083841685E-4"/>
    <n v="2.5951569058459381E-5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1"/>
    <s v="Density"/>
    <s v="Dwelling density"/>
    <x v="3"/>
    <s v="Binary logistic"/>
    <s v="not choosing transit"/>
    <n v="0.58640999999999999"/>
    <n v="1.7975237080793633"/>
    <m/>
    <s v="Derived (4a)"/>
    <s v=""/>
    <m/>
  </r>
  <r>
    <n v="97"/>
    <s v="Concas and DeSalvo 2014"/>
    <n v="97.1"/>
    <s v="97.1.1"/>
    <s v="Model I (RL exogensous) Table 3 p. 26"/>
    <x v="0"/>
    <x v="0"/>
    <x v="0"/>
    <n v="7.9815095923159371E-2"/>
    <n v="6.3704495372231317E-3"/>
    <n v="156.97479340459518"/>
    <n v="4.2219139102917571E-4"/>
    <n v="3.7575033801596638E-5"/>
    <n v="13.97075661300897"/>
    <n v="4.1036210367639596E-2"/>
    <n v="3.6522227227199239E-3"/>
    <n v="4.1036210367639596E-2"/>
    <n v="3.6522227227199239E-3"/>
    <n v="2.7331969187850924E-4"/>
    <n v="2.432545257718732E-5"/>
    <n v="8.0392339624278997E-2"/>
    <n v="7.1549182265608306E-3"/>
    <n v="2.4390978083841685E-4"/>
    <n v="2.1707970494619097E-5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29"/>
    <x v="0"/>
    <n v="1"/>
    <n v="1"/>
    <x v="1"/>
    <s v="Density"/>
    <s v="Gross population density"/>
    <x v="3"/>
    <s v="3SLS"/>
    <m/>
    <s v=""/>
    <m/>
    <m/>
    <s v=""/>
    <s v=""/>
    <m/>
  </r>
  <r>
    <n v="187"/>
    <s v="Rodriguez &amp; Joo 2004"/>
    <n v="18.3"/>
    <s v="188.3.2"/>
    <s v="elasticities: Table 3, errors table 2"/>
    <x v="1"/>
    <x v="0"/>
    <x v="3"/>
    <n v="7.9815095923159371E-2"/>
    <n v="6.3704495372231317E-3"/>
    <n v="156.97479340459518"/>
    <n v="4.2219139102917571E-4"/>
    <n v="-8.6127043769951839E-5"/>
    <n v="-32.022857854537413"/>
    <n v="4.1036210367639596E-2"/>
    <n v="-8.3713869149984778E-3"/>
    <n v="4.1036210367639596E-2"/>
    <n v="-8.3713869149984778E-3"/>
    <n v="2.7331969187850924E-4"/>
    <n v="-5.5757217143215879E-5"/>
    <n v="8.0392339624278997E-2"/>
    <n v="-1.6400037283352913E-2"/>
    <n v="2.4390978083841685E-4"/>
    <n v="-4.975759529103703E-5"/>
    <m/>
    <n v="-0.20399999999999999"/>
    <s v="Source"/>
    <m/>
    <m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x v="0"/>
    <n v="509"/>
    <x v="1"/>
    <n v="0"/>
    <n v="0"/>
    <x v="0"/>
    <s v="Density"/>
    <s v="gross population density at residence"/>
    <x v="3"/>
    <s v="multinomial logit (Heteroscedastic extreme value model)"/>
    <s v="active mode,s auto"/>
    <n v="0"/>
    <m/>
    <m/>
    <m/>
    <m/>
    <m/>
  </r>
  <r>
    <n v="37"/>
    <s v="Moniruzzaman and Paez 2012"/>
    <n v="37.1"/>
    <s v="37.1.2"/>
    <s v="Table 2 (1), p. 203"/>
    <x v="0"/>
    <x v="0"/>
    <x v="0"/>
    <n v="7.9815095923159371E-2"/>
    <n v="6.3704495372231317E-3"/>
    <n v="156.97479340459518"/>
    <n v="4.2219139102917571E-4"/>
    <n v="3.1514995847660347E-5"/>
    <n v="11.717576595471813"/>
    <n v="4.1036210367639596E-2"/>
    <n v="3.0631984138456943E-3"/>
    <n v="4.1036210367639596E-2"/>
    <n v="3.0631984138456943E-3"/>
    <n v="2.7331969187850924E-4"/>
    <n v="2.0402284692820214E-5"/>
    <n v="8.0392339624278997E-2"/>
    <n v="6.0009851059889801E-3"/>
    <n v="2.4390978083841685E-4"/>
    <n v="1.8206945697277973E-5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1"/>
    <s v="Density"/>
    <s v="Dwelling density"/>
    <x v="3"/>
    <s v="Binary logistic"/>
    <s v="not choosing transit"/>
    <n v="0.41141"/>
    <n v="1.5089438967463207"/>
    <m/>
    <s v="Derived (4a)"/>
    <s v=""/>
    <m/>
  </r>
  <r>
    <n v="97"/>
    <s v="Concas and DeSalvo 2014"/>
    <n v="97.2"/>
    <s v="97.2.1"/>
    <s v="Model II (density exogensous) Table 5 p. 29"/>
    <x v="0"/>
    <x v="0"/>
    <x v="0"/>
    <n v="7.9815095923159371E-2"/>
    <n v="6.3704495372231317E-3"/>
    <n v="156.97479340459518"/>
    <n v="4.2219139102917571E-4"/>
    <n v="3.0397780154100647E-5"/>
    <n v="11.302185125130851"/>
    <n v="4.1036210367639596E-2"/>
    <n v="2.9546071464700507E-3"/>
    <n v="4.1036210367639596E-2"/>
    <n v="2.9546071464700507E-3"/>
    <n v="2.7331969187850924E-4"/>
    <n v="1.9679017815252663E-5"/>
    <n v="8.0392339624278997E-2"/>
    <n v="5.7882484529480872E-3"/>
    <n v="2.4390978083841685E-4"/>
    <n v="1.7561504220366011E-5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0"/>
    <n v="0"/>
    <n v="1"/>
    <x v="1"/>
    <s v="Density"/>
    <s v="Gross population density"/>
    <x v="3"/>
    <s v="3SLS"/>
    <m/>
    <s v=""/>
    <m/>
    <m/>
    <s v=""/>
    <s v=""/>
    <m/>
  </r>
  <r>
    <n v="37"/>
    <s v="Moniruzzaman and Paez 2012"/>
    <n v="37.299999999999997"/>
    <s v="37.3.2"/>
    <s v="Table 2 (3), p. 203"/>
    <x v="0"/>
    <x v="0"/>
    <x v="0"/>
    <n v="7.9815095923159371E-2"/>
    <n v="6.3704495372231317E-3"/>
    <n v="156.97479340459518"/>
    <n v="4.2219139102917571E-4"/>
    <n v="2.968113424829964E-5"/>
    <n v="11.035729329494819"/>
    <n v="4.1036210367639596E-2"/>
    <n v="2.8849505102277323E-3"/>
    <n v="4.1036210367639596E-2"/>
    <n v="2.8849505102277323E-3"/>
    <n v="2.7331969187850924E-4"/>
    <n v="1.9215073162847398E-5"/>
    <n v="8.0392339624278997E-2"/>
    <n v="5.6517870227207655E-3"/>
    <n v="2.4390978083841685E-4"/>
    <n v="1.7147481221468354E-5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1"/>
    <s v="Density"/>
    <s v="Dwelling density"/>
    <x v="3"/>
    <s v="Binary logistic"/>
    <s v="not choosing transit"/>
    <n v="0.38746999999999998"/>
    <n v="1.473248755493382"/>
    <m/>
    <s v="Derived (4a)"/>
    <s v=""/>
    <m/>
  </r>
  <r>
    <n v="176"/>
    <s v="Lee et al. 2017"/>
    <n v="176.1"/>
    <s v="176.1.1"/>
    <s v="Table 5 p. 20 (TMS)"/>
    <x v="0"/>
    <x v="0"/>
    <x v="0"/>
    <n v="7.9815095923159371E-2"/>
    <n v="6.3704495372231317E-3"/>
    <n v="156.97479340459518"/>
    <n v="4.2219139102917571E-4"/>
    <n v="5.9859208699406419E-6"/>
    <n v="2.2256225774870262"/>
    <n v="4.1036210367639596E-2"/>
    <n v="5.8182026749558561E-4"/>
    <n v="4.1036210367639596E-2"/>
    <n v="5.8182026749558561E-4"/>
    <n v="2.7331969187850924E-4"/>
    <n v="3.8751857156373259E-6"/>
    <n v="8.0392339624278997E-2"/>
    <n v="1.1398199815663048E-3"/>
    <n v="2.4390978083841685E-4"/>
    <n v="3.4582056349946556E-6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1"/>
    <n v="78"/>
    <x v="0"/>
    <n v="0"/>
    <n v="1"/>
    <x v="1"/>
    <s v="Density"/>
    <s v="Ratio of residential area"/>
    <x v="3"/>
    <s v="OLS"/>
    <m/>
    <n v="2.4E-2"/>
    <m/>
    <m/>
    <m/>
    <m/>
    <m/>
  </r>
  <r>
    <n v="106"/>
    <s v="Noland and DiPetrillo 2015"/>
    <n v="106.1"/>
    <s v="106.1.3"/>
    <s v="Table 13 p. 40"/>
    <x v="0"/>
    <x v="0"/>
    <x v="0"/>
    <n v="7.9815095923159371E-2"/>
    <n v="6.3704495372231317E-3"/>
    <n v="156.97479340459518"/>
    <n v="4.2219139102917571E-4"/>
    <n v="5.6212451496802435E-6"/>
    <n v="2.0900326600611825"/>
    <n v="4.1036210367639596E-2"/>
    <n v="5.4637447231701446E-4"/>
    <n v="4.1036210367639596E-2"/>
    <n v="5.4637447231701446E-4"/>
    <n v="2.7331969187850924E-4"/>
    <n v="3.6391007133965825E-6"/>
    <n v="8.0392339624278997E-2"/>
    <n v="1.0703795927311935E-3"/>
    <n v="2.4390978083841685E-4"/>
    <n v="3.2475239941658904E-6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x v="1"/>
    <n v="779"/>
    <x v="1"/>
    <n v="1"/>
    <n v="1"/>
    <x v="1"/>
    <s v="Density"/>
    <s v="Population density"/>
    <x v="3"/>
    <s v="SEM"/>
    <m/>
    <n v="4.7E-2"/>
    <m/>
    <m/>
    <s v=""/>
    <s v=""/>
    <m/>
  </r>
  <r>
    <n v="145"/>
    <s v="Wu et al. 2017"/>
    <n v="145.1"/>
    <s v="145.1.1"/>
    <s v="Table 4"/>
    <x v="0"/>
    <x v="0"/>
    <x v="0"/>
    <n v="7.9815095923159371E-2"/>
    <n v="6.3704495372231317E-3"/>
    <n v="156.97479340459518"/>
    <n v="4.2219139102917571E-4"/>
    <n v="-2.1059649641383493E-5"/>
    <n v="-7.8301789706575988"/>
    <n v="4.1036210367639596E-2"/>
    <n v="-2.0469583968681102E-3"/>
    <n v="4.1036210367639596E-2"/>
    <n v="-2.0469583968681102E-3"/>
    <n v="2.7331969187850924E-4"/>
    <n v="-1.3633667273557746E-5"/>
    <n v="8.0392339624278997E-2"/>
    <n v="-4.0101113909767746E-3"/>
    <n v="2.4390978083841685E-4"/>
    <n v="-1.2166649149434507E-5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x v="1"/>
    <n v="9462"/>
    <x v="1"/>
    <n v="0"/>
    <n v="1"/>
    <x v="1"/>
    <s v="Density"/>
    <s v="population density"/>
    <x v="3"/>
    <s v="Multinomial logistic"/>
    <s v="not choosing transit"/>
    <n v="-0.02"/>
    <n v="0.98019867330675525"/>
    <m/>
    <s v="Derived (4a)"/>
    <m/>
    <m/>
  </r>
  <r>
    <n v="167"/>
    <s v="Alam et al. 2018"/>
    <n v="167.1"/>
    <s v="167.1.2"/>
    <s v="Table 2 p. 824"/>
    <x v="0"/>
    <x v="0"/>
    <x v="0"/>
    <n v="7.9815095923159371E-2"/>
    <n v="6.3704495372231317E-3"/>
    <n v="156.97479340459518"/>
    <n v="4.2219139102917571E-4"/>
    <n v="-1.8154229814254554E-4"/>
    <n v="-67.499161163975927"/>
    <n v="4.1036210367639596E-2"/>
    <n v="-1.7645570458085028E-2"/>
    <n v="4.1036210367639596E-2"/>
    <n v="-1.7645570458085028E-2"/>
    <n v="2.7331969187850924E-4"/>
    <n v="-1.1752746750775897E-4"/>
    <n v="8.0392339624278997E-2"/>
    <n v="-3.4568706038439971E-2"/>
    <n v="2.4390978083841685E-4"/>
    <n v="-1.0488120576051925E-4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x v="2"/>
    <n v="358"/>
    <x v="0"/>
    <n v="0"/>
    <n v="1"/>
    <x v="1"/>
    <s v="Density"/>
    <s v="Populaiton density"/>
    <x v="3"/>
    <s v="OLS"/>
    <m/>
    <n v="-0.43"/>
    <m/>
    <m/>
    <m/>
    <m/>
    <m/>
  </r>
  <r>
    <n v="22"/>
    <s v="Bento et al. 2005"/>
    <n v="22.2"/>
    <s v="22.2.10"/>
    <s v="Table 2p. 471"/>
    <x v="0"/>
    <x v="0"/>
    <x v="2"/>
    <n v="7.9815095923159371E-2"/>
    <n v="6.3704495372231317E-3"/>
    <n v="156.97479340459518"/>
    <n v="4.2219139102917571E-4"/>
    <n v="-3.5041885455421582E-4"/>
    <n v="-130.28907852581398"/>
    <n v="4.1036210367639596E-2"/>
    <n v="-3.406005460514086E-2"/>
    <n v="4.1036210367639596E-2"/>
    <n v="-3.406005460514086E-2"/>
    <n v="2.7331969187850924E-4"/>
    <n v="-2.2685534425916266E-4"/>
    <n v="8.0392339624278997E-2"/>
    <n v="-6.6725641888151568E-2"/>
    <n v="2.4390978083841685E-4"/>
    <n v="-2.0244511809588598E-4"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0"/>
    <n v="4468"/>
    <x v="1"/>
    <n v="0"/>
    <n v="1"/>
    <x v="1"/>
    <s v="Density"/>
    <s v="Population density"/>
    <x v="3"/>
    <s v="Multinomial logistic"/>
    <s v="automobile"/>
    <n v="-0.64600000000000002"/>
    <m/>
    <m/>
    <m/>
    <m/>
    <m/>
  </r>
  <r>
    <n v="108"/>
    <s v="Thompson et al. 2011"/>
    <n v="108.1"/>
    <s v="108.1.1"/>
    <s v="Table 3 p. 3340"/>
    <x v="0"/>
    <x v="0"/>
    <x v="2"/>
    <n v="7.9815095923159371E-2"/>
    <n v="6.3704495372231317E-3"/>
    <n v="156.97479340459518"/>
    <n v="4.2219139102917571E-4"/>
    <n v="-5.518919638844667E-4"/>
    <n v="-205.19870573683403"/>
    <n v="4.1036210367639596E-2"/>
    <n v="-5.3642862482261418E-2"/>
    <n v="4.1036210367639596E-2"/>
    <n v="-5.3642862482261418E-2"/>
    <n v="2.7331969187850924E-4"/>
    <n v="-3.572856877811223E-4"/>
    <n v="8.0392339624278997E-2"/>
    <n v="-0.1050895094955745"/>
    <n v="2.4390978083841685E-4"/>
    <n v="-3.1884081679022517E-4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x v="0"/>
    <n v="40436"/>
    <x v="0"/>
    <n v="0"/>
    <n v="1"/>
    <x v="1"/>
    <s v="Density"/>
    <s v="Population density"/>
    <x v="3"/>
    <s v="Negative binomial regression"/>
    <m/>
    <n v="-0.13020000000000001"/>
    <m/>
    <n v="0.87791982939511504"/>
    <s v="Derived (4b)"/>
    <s v=""/>
    <m/>
  </r>
  <r>
    <n v="22"/>
    <s v="Bento et al. 2005"/>
    <n v="22.2"/>
    <s v="22.2.5"/>
    <s v="Table 2p. 471"/>
    <x v="0"/>
    <x v="0"/>
    <x v="2"/>
    <n v="7.9815095923159371E-2"/>
    <n v="6.3704495372231317E-3"/>
    <n v="156.97479340459518"/>
    <n v="4.2219139102917571E-4"/>
    <n v="-1.0174812523803135E-3"/>
    <n v="-378.30925210507439"/>
    <n v="4.1036210367639596E-2"/>
    <n v="-9.8897266986011437E-2"/>
    <n v="4.1036210367639596E-2"/>
    <n v="-9.8897266986011437E-2"/>
    <n v="2.7331969187850924E-4"/>
    <n v="-6.5870045742720735E-4"/>
    <n v="8.0392339624278997E-2"/>
    <n v="-0.1937455384945124"/>
    <n v="2.4390978083841685E-4"/>
    <n v="-5.8782257182058459E-4"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0"/>
    <n v="4468"/>
    <x v="1"/>
    <n v="0"/>
    <n v="1"/>
    <x v="1"/>
    <s v="Density"/>
    <s v="Population density"/>
    <x v="3"/>
    <s v="Multinomial logistic"/>
    <s v="automobile"/>
    <n v="-2.238"/>
    <m/>
    <m/>
    <m/>
    <m/>
    <m/>
  </r>
  <r>
    <n v="22"/>
    <s v="Bento et al. 2005"/>
    <n v="22.1"/>
    <s v="22.1.5"/>
    <s v="Table 2p. 471"/>
    <x v="0"/>
    <x v="0"/>
    <x v="2"/>
    <n v="7.9815095923159371E-2"/>
    <n v="6.3704495372231317E-3"/>
    <n v="156.97479340459518"/>
    <n v="4.2219139102917571E-4"/>
    <n v="-1.1399167557787746E-3"/>
    <n v="-423.83194219240698"/>
    <n v="4.1036210367639596E-2"/>
    <n v="-0.11079776799262692"/>
    <n v="4.1036210367639596E-2"/>
    <n v="-0.11079776799262692"/>
    <n v="2.7331969187850924E-4"/>
    <n v="-7.3796316807197497E-4"/>
    <n v="8.0392339624278997E-2"/>
    <n v="-0.21705931698555331"/>
    <n v="2.4390978083841685E-4"/>
    <n v="-6.5855640826372548E-4"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0"/>
    <n v="6476"/>
    <x v="1"/>
    <n v="0"/>
    <n v="1"/>
    <x v="1"/>
    <s v="Density"/>
    <s v="Population density"/>
    <x v="3"/>
    <s v="Multinomial logistic"/>
    <s v="automobile"/>
    <n v="-2.1339999999999999"/>
    <m/>
    <m/>
    <m/>
    <m/>
    <m/>
  </r>
  <r>
    <n v="7"/>
    <s v="Bhiromkaew 2006"/>
    <n v="7.3"/>
    <s v="7.3.5"/>
    <s v="table 5.8 p. 137, mode share figure 4.7"/>
    <x v="0"/>
    <x v="0"/>
    <x v="0"/>
    <n v="8.0089053803339499E-2"/>
    <n v="6.4142565391142091E-3"/>
    <n v="155.90271357280281"/>
    <n v="4.1930797984154552E-4"/>
    <n v="5.4302060621399505E-5"/>
    <n v="20.190025018532253"/>
    <n v="4.0755948215008872E-2"/>
    <n v="5.2780583176365078E-3"/>
    <n v="4.0755948215008872E-2"/>
    <n v="5.2780583176365078E-3"/>
    <n v="2.7145301938326724E-4"/>
    <n v="3.5154251822210636E-5"/>
    <n v="7.9843289652162461E-2"/>
    <n v="1.0340025383113646E-2"/>
    <n v="2.4224396716768449E-4"/>
    <n v="3.137156272408381E-5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Household density"/>
    <x v="3"/>
    <s v="Multinomial logistic"/>
    <s v="automobile"/>
    <n v="3.2000000000000001E-2"/>
    <n v="1.0325175053051183"/>
    <m/>
    <s v="Derived (4a)"/>
    <n v="1.617"/>
    <m/>
  </r>
  <r>
    <n v="55"/>
    <s v="Marshall and Garrick 2010"/>
    <n v="55.1"/>
    <s v="55.1.18"/>
    <s v="Table 2 p. 110"/>
    <x v="0"/>
    <x v="0"/>
    <x v="1"/>
    <n v="8.0327039057698876E-2"/>
    <n v="6.4524332037770808E-3"/>
    <n v="154.98029478470647"/>
    <n v="1.50269055833767E-3"/>
    <n v="7.0709975001703807E-3"/>
    <n v="729.26875790755855"/>
    <n v="0.88006996646817193"/>
    <n v="4.1412202255104003"/>
    <n v="0.88006996646817193"/>
    <n v="4.1412202255104003"/>
    <n v="1.1094895552100129E-3"/>
    <n v="5.2207673947414612E-3"/>
    <n v="7.8777280768077258E-4"/>
    <n v="3.7069105964005348E-3"/>
    <n v="8.6016620532843914E-4"/>
    <n v="4.0475619240842369E-3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Diversity"/>
    <s v="Mixed Use:ratio of the two land uses"/>
    <x v="4"/>
    <s v="Multinomial logistic"/>
    <s v="automobile"/>
    <n v="12.4131"/>
    <n v="246003.24355241624"/>
    <m/>
    <s v="Derived (4a)"/>
    <n v="58.58"/>
    <m/>
  </r>
  <r>
    <n v="127"/>
    <s v="Bordoloi et al. 2013"/>
    <n v="127.2"/>
    <s v="127.2.1"/>
    <s v="Table 4 p. 571"/>
    <x v="0"/>
    <x v="0"/>
    <x v="0"/>
    <n v="8.0974842767295593E-2"/>
    <n v="6.5569251611882432E-3"/>
    <n v="152.51050994438685"/>
    <n v="1.4787434987077381E-3"/>
    <n v="3.0462116073379404E-4"/>
    <n v="31.417165048543691"/>
    <n v="0.86604506436933959"/>
    <n v="0.17840528326008395"/>
    <n v="0.86604506436933959"/>
    <n v="0.17840528326008395"/>
    <n v="1.0918085946223636E-3"/>
    <n v="2.2491257049220688E-4"/>
    <n v="7.7521876433785087E-4"/>
    <n v="1.5969506545359728E-4"/>
    <n v="8.4645849198961357E-4"/>
    <n v="1.7437044934986038E-4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x v="1"/>
    <n v="816"/>
    <x v="1"/>
    <n v="0"/>
    <n v="0"/>
    <x v="0"/>
    <s v="Diversity"/>
    <s v="Entropy ( 0 - 1); 0 = homoegoeous"/>
    <x v="4"/>
    <s v="OLS"/>
    <m/>
    <n v="5.7000000000000002E-2"/>
    <m/>
    <m/>
    <m/>
    <n v="2.544"/>
    <m/>
  </r>
  <r>
    <n v="65"/>
    <s v="Sung et al. 2014"/>
    <n v="65.099999999999994"/>
    <s v="65.10.5"/>
    <s v="Table 3 p. 139 (1500m buffer)"/>
    <x v="0"/>
    <x v="1"/>
    <x v="0"/>
    <n v="8.355555555555555E-2"/>
    <n v="6.9815308641975301E-3"/>
    <n v="143.2350611136261"/>
    <n v="0.25006163988122171"/>
    <n v="-1.8804635319067872E-3"/>
    <n v="-1.0771276595744683"/>
    <n v="8.2080863111463316"/>
    <n v="-6.1724809059820411E-2"/>
    <n v="8.2080863111463316"/>
    <n v="-6.1724809059820411E-2"/>
    <n v="0.13698294623853721"/>
    <n v="-1.0301117557137997E-3"/>
    <n v="0.22266491239278952"/>
    <n v="-1.6744401411937771E-3"/>
    <n v="0.1888805549455809"/>
    <n v="-1.4203817731907682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-0.02"/>
    <m/>
    <m/>
    <s v=""/>
    <n v="-0.09"/>
    <m/>
  </r>
  <r>
    <n v="65"/>
    <s v="Sung et al. 2014"/>
    <n v="65.7"/>
    <s v="65.7.5"/>
    <s v="Table 3 p. 139 (500m buffer)"/>
    <x v="0"/>
    <x v="0"/>
    <x v="0"/>
    <n v="8.4648648648648656E-2"/>
    <n v="7.1653937180423677E-3"/>
    <n v="139.55967241297753"/>
    <n v="0.24364509829887823"/>
    <n v="7.6309644787208664E-3"/>
    <n v="4.3710089399744563"/>
    <n v="7.9974681325566372"/>
    <n v="0.25048070191167388"/>
    <n v="7.9974681325566372"/>
    <n v="0.25048070191167388"/>
    <n v="0.13346798580306621"/>
    <n v="4.1802173153520335E-3"/>
    <n v="0.21695136644477506"/>
    <n v="6.7949167970503552E-3"/>
    <n v="0.18403391019239079"/>
    <n v="5.7639420672256801E-3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5.8000000000000003E-2"/>
    <m/>
    <m/>
    <s v=""/>
    <n v="0.37"/>
    <m/>
  </r>
  <r>
    <n v="7"/>
    <s v="Bhiromkaew 2006"/>
    <n v="7.3"/>
    <s v="7.3.3"/>
    <s v="table 5.8 p. 137, mode share figure 4.7"/>
    <x v="0"/>
    <x v="0"/>
    <x v="0"/>
    <n v="8.4747657713928809E-2"/>
    <n v="7.1821654879972371E-3"/>
    <n v="139.23377311079645"/>
    <n v="3.7447604849765012E-4"/>
    <n v="5.0809284736209675E-5"/>
    <n v="18.891377569445975"/>
    <n v="3.6398368679028868E-2"/>
    <n v="4.9385670607393168E-3"/>
    <n v="3.6398368679028868E-2"/>
    <n v="4.9385670607393168E-3"/>
    <n v="2.4242957190992641E-4"/>
    <n v="3.2893086746310728E-5"/>
    <n v="7.1306536115277264E-2"/>
    <n v="9.6749421266569356E-3"/>
    <n v="2.1634351826938658E-4"/>
    <n v="2.9353704902308644E-5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Household density"/>
    <x v="3"/>
    <s v="Multinomial logistic"/>
    <s v="automobile"/>
    <n v="3.5000000000000003E-2"/>
    <n v="1.0356197087996233"/>
    <m/>
    <s v="Derived (4a)"/>
    <n v="1.601"/>
    <m/>
  </r>
  <r>
    <n v="103"/>
    <s v="Renneet al. 2016"/>
    <n v="103.1"/>
    <s v="103.1.8"/>
    <s v="Table 3 p. 40"/>
    <x v="0"/>
    <x v="0"/>
    <x v="0"/>
    <n v="8.4857351865398695E-2"/>
    <n v="7.2007701656080832E-3"/>
    <n v="138.87403388822827"/>
    <n v="0.2424481016101378"/>
    <n v="5.624795957355197E-2"/>
    <n v="32.218775862068959"/>
    <n v="7.958177611467498"/>
    <n v="1.8462972058604596"/>
    <n v="7.958177611467498"/>
    <n v="1.8462972058604596"/>
    <n v="0.13281227494257866"/>
    <n v="3.081244778667825E-2"/>
    <n v="0.21588551258986372"/>
    <n v="5.0085438920848387E-2"/>
    <n v="0.1831297755200568"/>
    <n v="4.2486107920653181E-2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1"/>
    <n v="4399"/>
    <x v="0"/>
    <n v="0"/>
    <n v="1"/>
    <x v="1"/>
    <s v="Diversity"/>
    <s v="job-population balance:Perfect balancing when index = 1"/>
    <x v="10"/>
    <s v="multi-level model"/>
    <m/>
    <n v="0.23200000000000001"/>
    <m/>
    <m/>
    <s v=""/>
    <n v="2.734"/>
    <m/>
  </r>
  <r>
    <n v="139"/>
    <s v="Vergel-Tovar 2016"/>
    <n v="139.1"/>
    <s v="139.1.1"/>
    <s v="Table 38, p. 344 (fully adjusted)"/>
    <x v="0"/>
    <x v="0"/>
    <x v="0"/>
    <n v="8.5199999999999998E-2"/>
    <n v="7.2590399999999996E-3"/>
    <n v="137.75926293283962"/>
    <n v="3.7051028119440072E-4"/>
    <n v="8.4846854393517758E-6"/>
    <n v="3.1546871211620271"/>
    <n v="3.6012903544534916E-2"/>
    <n v="8.2469549116984955E-4"/>
    <n v="3.6012903544534916E-2"/>
    <n v="8.2469549116984955E-4"/>
    <n v="2.3986220004868663E-4"/>
    <n v="5.4928443811149238E-6"/>
    <n v="7.0551387339892468E-2"/>
    <n v="1.6156267700835375E-3"/>
    <n v="2.1405240231026253E-4"/>
    <n v="4.9018000129050122E-6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x v="1"/>
    <n v="120"/>
    <x v="0"/>
    <n v="1"/>
    <n v="0"/>
    <x v="1"/>
    <s v="Density"/>
    <s v="population density"/>
    <x v="3"/>
    <s v="OLS"/>
    <m/>
    <n v="2.29E-2"/>
    <m/>
    <m/>
    <m/>
    <n v="0.26877934272300469"/>
    <s v="derived (8b)"/>
  </r>
  <r>
    <n v="7"/>
    <s v="Bhiromkaew 2006"/>
    <n v="7.2"/>
    <s v="7.2.1"/>
    <s v="Descriptives p. 100, table 5.4 p. 113 'transit', mode share p. 74"/>
    <x v="0"/>
    <x v="0"/>
    <x v="0"/>
    <n v="8.5705714285714274E-2"/>
    <n v="7.3454694612244877E-3"/>
    <n v="136.1383374172112"/>
    <n v="3.661507226732184E-4"/>
    <n v="1.5596460983800514E-5"/>
    <n v="5.7989132246557986"/>
    <n v="3.5589162643165112E-2"/>
    <n v="1.5159467187659736E-3"/>
    <n v="3.5589162643165112E-2"/>
    <n v="1.5159467187659736E-3"/>
    <n v="2.3703989429576437E-4"/>
    <n v="1.0096889707049861E-5"/>
    <n v="6.9721254095364532E-2"/>
    <n v="2.9698284119200821E-3"/>
    <n v="2.1153378401048684E-4"/>
    <n v="9.0104380649268541E-6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Household density"/>
    <x v="3"/>
    <s v="Multinomial logistic"/>
    <s v="automobile"/>
    <n v="1.0999999999999999E-2"/>
    <n v="1.0110607224447195"/>
    <m/>
    <s v="Derived (4a)"/>
    <n v="0.497"/>
    <m/>
  </r>
  <r>
    <n v="65"/>
    <s v="Sung et al. 2014"/>
    <n v="65.8"/>
    <s v="65.8.5"/>
    <s v="Table 3 p. 139 (750m buffer)"/>
    <x v="0"/>
    <x v="1"/>
    <x v="0"/>
    <n v="8.6099999999999996E-2"/>
    <n v="7.4132099999999991E-3"/>
    <n v="134.89433052618233"/>
    <n v="0.2355002835185564"/>
    <n v="-2.8387204175326787E-2"/>
    <n v="-16.260162601626018"/>
    <n v="7.7301206787970882"/>
    <n v="-0.93178874662220101"/>
    <n v="7.7301206787970882"/>
    <n v="-0.93178874662220101"/>
    <n v="0.12900628297769234"/>
    <n v="-1.5550417350131034E-2"/>
    <n v="0.20969889673219821"/>
    <n v="-2.527710501209917E-2"/>
    <n v="0.17788183850171929"/>
    <n v="-2.1441876812997241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-0.246"/>
    <m/>
    <m/>
    <s v=""/>
    <n v="-1.4"/>
    <m/>
  </r>
  <r>
    <n v="7"/>
    <s v="Bhiromkaew 2006"/>
    <n v="7.3"/>
    <s v="7.3.1"/>
    <s v="table 5.8 p. 137, mode share figure 4.7"/>
    <x v="0"/>
    <x v="0"/>
    <x v="0"/>
    <n v="8.7111538461538435E-2"/>
    <n v="7.5884201331360901E-3"/>
    <n v="131.77973576256471"/>
    <n v="3.5442805016251574E-4"/>
    <n v="2.8898787269270943E-5"/>
    <n v="10.74484524703078"/>
    <n v="3.444974088933097E-2"/>
    <n v="2.8089078530488449E-3"/>
    <n v="3.444974088933097E-2"/>
    <n v="2.8089078530488449E-3"/>
    <n v="2.294508308835346E-4"/>
    <n v="1.8708594727252225E-5"/>
    <n v="6.7489060143026275E-2"/>
    <n v="5.5028150034458463E-3"/>
    <n v="2.0476132359637002E-4"/>
    <n v="1.6695501185283062E-5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Household density"/>
    <x v="3"/>
    <s v="Multinomial logistic"/>
    <s v="automobile"/>
    <n v="2.1999999999999999E-2"/>
    <n v="1.0222437844704382"/>
    <m/>
    <s v="Derived (4a)"/>
    <n v="0.93600000000000005"/>
    <m/>
  </r>
  <r>
    <n v="65"/>
    <s v="Sung et al. 2014"/>
    <n v="65.599999999999994"/>
    <s v="65.6.9"/>
    <s v="Table 3 p. 139 (250m buffer)"/>
    <x v="0"/>
    <x v="1"/>
    <x v="0"/>
    <n v="8.7499999999999994E-2"/>
    <n v="7.656249999999999E-3"/>
    <n v="130.61224489795921"/>
    <n v="1.2664176919014276E-3"/>
    <n v="1.0637908611971991E-4"/>
    <n v="10.971428571428573"/>
    <n v="0.74169373691901597"/>
    <n v="6.2302273901197337E-2"/>
    <n v="0.74169373691901597"/>
    <n v="6.2302273901197337E-2"/>
    <n v="9.3504094632241024E-4"/>
    <n v="7.8543439491082453E-5"/>
    <n v="6.639087570693375E-4"/>
    <n v="5.5768335593824342E-5"/>
    <n v="7.2491950811796326E-4"/>
    <n v="6.0893238681908908E-5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0.17499999999999999"/>
    <m/>
    <m/>
    <s v=""/>
    <n v="0.96"/>
    <m/>
  </r>
  <r>
    <n v="55"/>
    <s v="Marshall and Garrick 2010"/>
    <n v="55.1"/>
    <s v="55.1.8"/>
    <s v="Table 2 p. 110"/>
    <x v="0"/>
    <x v="0"/>
    <x v="0"/>
    <n v="8.8303341176470582E-2"/>
    <n v="7.7974800629281651E-3"/>
    <n v="128.24656067468968"/>
    <n v="0.1245098471780486"/>
    <n v="7.4763521503315375E-2"/>
    <n v="77.007278653369184"/>
    <n v="2.181113790485389"/>
    <n v="1.3096775192643666"/>
    <n v="2.181113790485389"/>
    <n v="1.3096775192643666"/>
    <n v="8.9756178226198968E-2"/>
    <n v="5.3895238914508196E-2"/>
    <n v="6.1535617278296213E-2"/>
    <n v="3.6949844127804735E-2"/>
    <n v="7.8989725700713748E-2"/>
    <n v="4.7430385546304472E-2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Intersection density"/>
    <x v="8"/>
    <s v="Multinomial logistic"/>
    <s v="automobile"/>
    <n v="3.5999999999999999E-3"/>
    <n v="1.0036064877830035"/>
    <m/>
    <s v="Derived (4a)"/>
    <n v="6.8"/>
    <m/>
  </r>
  <r>
    <n v="65"/>
    <s v="Sung et al. 2014"/>
    <n v="65.5"/>
    <s v="65.5.5"/>
    <s v="Table 2 p. 138 (1500m buffer)"/>
    <x v="0"/>
    <x v="1"/>
    <x v="0"/>
    <n v="8.9399999999999993E-2"/>
    <n v="7.9923599999999987E-3"/>
    <n v="125.11948911210207"/>
    <n v="0.21843523774987583"/>
    <n v="8.2018063070323378E-3"/>
    <n v="4.6979865771812088"/>
    <n v="7.1699733141732063"/>
    <n v="0.26921815800057552"/>
    <n v="7.1699733141732063"/>
    <n v="0.26921815800057552"/>
    <n v="0.11965810687119431"/>
    <n v="4.4929225967996035E-3"/>
    <n v="0.19450349561882838"/>
    <n v="7.3032172534957676E-3"/>
    <n v="0.16499199535548081"/>
    <n v="6.1951194416075932E-3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0.126"/>
    <m/>
    <m/>
    <s v=""/>
    <n v="0.42"/>
    <m/>
  </r>
  <r>
    <n v="151"/>
    <s v="Gan et al. 2019"/>
    <n v="151.1"/>
    <s v="151.1.1"/>
    <s v="Table 2 p. 6 "/>
    <x v="0"/>
    <x v="0"/>
    <x v="0"/>
    <n v="8.9512996140375403E-2"/>
    <n v="8.0125764780268616E-3"/>
    <n v="124.80380096743303"/>
    <n v="3.3566593204782961E-4"/>
    <n v="1.659651078499202E-4"/>
    <n v="61.707412966438781"/>
    <n v="3.2626098242284303E-2"/>
    <n v="1.6131496814312522E-2"/>
    <n v="3.2626098242284303E-2"/>
    <n v="1.6131496814312522E-2"/>
    <n v="2.1730454734707129E-4"/>
    <n v="1.0744305332599502E-4"/>
    <n v="6.3916437385679578E-2"/>
    <n v="3.1602547090139148E-2"/>
    <n v="1.9392201181821643E-4"/>
    <n v="9.5881900821849852E-5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x v="2"/>
    <n v="112"/>
    <x v="0"/>
    <n v="0"/>
    <n v="0"/>
    <x v="0"/>
    <s v="Density"/>
    <s v="persons per square kilometre"/>
    <x v="3"/>
    <s v="OLS"/>
    <m/>
    <n v="18.700199999999999"/>
    <m/>
    <m/>
    <m/>
    <n v="5.5236154186973856"/>
    <s v="derived (8b)"/>
  </r>
  <r>
    <n v="178"/>
    <s v="Park et al. 2018"/>
    <n v="178.2"/>
    <s v="178.2.3"/>
    <s v="Table 6 p. 281"/>
    <x v="0"/>
    <x v="0"/>
    <x v="0"/>
    <n v="8.9700000000000002E-2"/>
    <n v="8.0460900000000005E-3"/>
    <n v="124.28396898369269"/>
    <n v="1.2050586624833058E-3"/>
    <n v="1.4966828588042658E-4"/>
    <n v="15.436068947774631"/>
    <n v="0.70575803567772843"/>
    <n v="8.7655148031173871E-2"/>
    <n v="0.70575803567772843"/>
    <n v="8.7655148031173871E-2"/>
    <n v="8.8973740602963064E-4"/>
    <n v="1.1050538582888012E-4"/>
    <n v="6.317418051888698E-4"/>
    <n v="7.8462332204457623E-5"/>
    <n v="6.8979653272933244E-4"/>
    <n v="8.5672729364983085E-5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x v="2"/>
    <n v="977"/>
    <x v="0"/>
    <n v="0"/>
    <n v="1"/>
    <x v="1"/>
    <s v="Diversity"/>
    <s v="Land use entropy index"/>
    <x v="4"/>
    <s v="Negative binomial regression (multilevel)"/>
    <m/>
    <n v="0.18"/>
    <m/>
    <m/>
    <m/>
    <n v="1.3846153846153846"/>
    <s v="derived (8b)"/>
  </r>
  <r>
    <n v="32"/>
    <s v="Chakraborty and Mishra 2012"/>
    <n v="32.1"/>
    <s v="32.1.1"/>
    <s v="Table 4 - Model I p. 10"/>
    <x v="0"/>
    <x v="0"/>
    <x v="0"/>
    <n v="8.9811958026009553E-2"/>
    <n v="8.0661878044657014E-3"/>
    <n v="123.97430164548956"/>
    <n v="3.3343495301614248E-4"/>
    <n v="1.3176436242063716E-4"/>
    <n v="48.991249013029652"/>
    <n v="3.2409251269997788E-2"/>
    <n v="1.2807248584747929E-2"/>
    <n v="3.2409251269997788E-2"/>
    <n v="1.2807248584747929E-2"/>
    <n v="2.1586024858948245E-4"/>
    <n v="8.5302058977531386E-5"/>
    <n v="6.3491621466120376E-2"/>
    <n v="2.5090150105321361E-2"/>
    <n v="1.9263312337037901E-4"/>
    <n v="7.6123335158462252E-5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1"/>
    <s v="not stated"/>
    <x v="1"/>
    <n v="0"/>
    <n v="1"/>
    <x v="1"/>
    <s v="Density"/>
    <s v="Household density"/>
    <x v="3"/>
    <s v="OLS"/>
    <m/>
    <n v="1.48"/>
    <m/>
    <m/>
    <s v=""/>
    <n v="4.4000000000000004"/>
    <m/>
  </r>
  <r>
    <n v="172"/>
    <s v="Sun et al. 2017"/>
    <n v="172.2"/>
    <s v="172.2.1"/>
    <s v="Table 2 Model 2 P. "/>
    <x v="0"/>
    <x v="0"/>
    <x v="0"/>
    <n v="8.9943000000000009E-2"/>
    <n v="8.0897432490000011E-3"/>
    <n v="123.61331740950038"/>
    <n v="0.15577981618264575"/>
    <n v="4.136670706803685E-2"/>
    <n v="32.825021984823188"/>
    <n v="8.5314092273880177E-2"/>
    <n v="2.2654815946959787E-2"/>
    <n v="8.5314092273880177E-2"/>
    <n v="2.2654815946959787E-2"/>
    <n v="0.24289398544846721"/>
    <n v="6.4499526259898673E-2"/>
    <n v="0.13086689126590345"/>
    <n v="3.47511795080956E-2"/>
    <n v="0.24167358247501872"/>
    <n v="6.4175453131911323E-2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x v="1"/>
    <n v="2300"/>
    <x v="1"/>
    <n v="0"/>
    <n v="0"/>
    <x v="0"/>
    <s v="Density"/>
    <s v="natural log of Floor area ratio: total floor area divided by the area of a network buffer"/>
    <x v="9"/>
    <s v="Spatial Error Model"/>
    <m/>
    <n v="6.2E-2"/>
    <m/>
    <m/>
    <m/>
    <n v="2.9523809523809521"/>
    <s v="derived (8b)"/>
  </r>
  <r>
    <n v="70"/>
    <s v="Guerra et al. 2012"/>
    <n v="70.3"/>
    <s v="70.3.1"/>
    <s v="Table 2 p. 7 (0.75 mi buffer)"/>
    <x v="0"/>
    <x v="0"/>
    <x v="0"/>
    <n v="9.0548314331017815E-2"/>
    <n v="8.1989972281888059E-3"/>
    <n v="121.96613465875075"/>
    <n v="3.2803388960231855E-4"/>
    <n v="1.0455426342921872E-4"/>
    <n v="38.874274203845729"/>
    <n v="3.1884278048922986E-2"/>
    <n v="1.0162478061089903E-2"/>
    <n v="3.1884278048922986E-2"/>
    <n v="1.0162478061089903E-2"/>
    <n v="2.1236368987357859E-4"/>
    <n v="6.7686692983949875E-5"/>
    <n v="6.2463168178056069E-2"/>
    <n v="1.9908889743768431E-2"/>
    <n v="1.8951280348335141E-4"/>
    <n v="6.0403428446461446E-5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Population density"/>
    <x v="3"/>
    <s v="OLS"/>
    <m/>
    <n v="0.183"/>
    <m/>
    <m/>
    <s v=""/>
    <n v="3.52"/>
    <m/>
  </r>
  <r>
    <n v="58"/>
    <s v="Boulange et al.  2017"/>
    <n v="58.1"/>
    <s v="58.1.4"/>
    <s v="Table 4 p. 10 Model 3"/>
    <x v="0"/>
    <x v="0"/>
    <x v="0"/>
    <n v="9.1214876538965026E-2"/>
    <n v="8.3201537020186327E-3"/>
    <n v="120.19008732463445"/>
    <n v="0.95006076539284956"/>
    <n v="6.3475161952682824E-2"/>
    <n v="8.0301024270628005"/>
    <e v="#N/A"/>
    <e v="#N/A"/>
    <e v="#N/A"/>
    <e v="#N/A"/>
    <n v="0.95006076539284956"/>
    <n v="6.3475161952682824E-2"/>
    <n v="1.0000000000000002"/>
    <n v="6.6811686436115375E-2"/>
    <n v="0.94416689389006447"/>
    <n v="6.3081382457943994E-2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x v="1"/>
    <n v="16890"/>
    <x v="1"/>
    <n v="0"/>
    <n v="1"/>
    <x v="1"/>
    <s v="Diversity"/>
    <s v="Housing diversity:Entropy: maximises eveness --&gt; 1"/>
    <x v="11"/>
    <s v="binary logistic (multilevel)"/>
    <s v="no transit trip"/>
    <n v="0.11394335230683679"/>
    <n v="1.3"/>
    <m/>
    <s v="Source"/>
    <s v=""/>
    <m/>
  </r>
  <r>
    <n v="54"/>
    <s v="Zhu et al. 2013"/>
    <n v="54.3"/>
    <s v="54.3.4"/>
    <s v="Table 5 p. 69"/>
    <x v="0"/>
    <x v="0"/>
    <x v="0"/>
    <n v="9.1214876538965026E-2"/>
    <n v="8.3201537020186327E-3"/>
    <n v="120.19008732463445"/>
    <n v="0.95006076539284956"/>
    <n v="5.4723500086628126E-3"/>
    <n v="0.69229490298989438"/>
    <e v="#N/A"/>
    <e v="#N/A"/>
    <e v="#N/A"/>
    <e v="#N/A"/>
    <n v="0.95006076539284956"/>
    <n v="5.4723500086628126E-3"/>
    <n v="1.0000000000000002"/>
    <n v="5.7600000000000004E-3"/>
    <n v="0.94416689389006447"/>
    <n v="5.4384013088067708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x v="1"/>
    <n v="8181"/>
    <x v="0"/>
    <n v="0"/>
    <n v="1"/>
    <x v="1"/>
    <s v="Diversity"/>
    <s v="Housing diversity:Entropy: maximises eveness --&gt; 1"/>
    <x v="11"/>
    <s v="Binary logistic"/>
    <s v="no transit trip"/>
    <n v="0.04"/>
    <n v="1.0408107741923882"/>
    <m/>
    <s v="Derived (4a)"/>
    <s v=""/>
    <m/>
  </r>
  <r>
    <n v="54"/>
    <s v="Zhu et al. 2013"/>
    <n v="54.2"/>
    <s v="54.2.2"/>
    <s v="Table 4 p. 68"/>
    <x v="0"/>
    <x v="0"/>
    <x v="0"/>
    <n v="9.1214876538965026E-2"/>
    <n v="8.3201537020186327E-3"/>
    <n v="120.19008732463445"/>
    <n v="0.95006076539284956"/>
    <n v="0"/>
    <n v="0"/>
    <e v="#N/A"/>
    <e v="#N/A"/>
    <e v="#N/A"/>
    <e v="#N/A"/>
    <n v="0.95006076539284956"/>
    <n v="0"/>
    <n v="1.0000000000000002"/>
    <n v="0"/>
    <n v="0.94416689389006447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x v="1"/>
    <n v="3334"/>
    <x v="0"/>
    <n v="0"/>
    <n v="1"/>
    <x v="1"/>
    <s v="Diversity"/>
    <s v="Residential density Index:Entropy: maximises eveness --&gt; 1"/>
    <x v="11"/>
    <s v="Binary logistic"/>
    <s v="no transit trip"/>
    <n v="0"/>
    <n v="1"/>
    <m/>
    <s v="Derived (4a)"/>
    <s v=""/>
    <m/>
  </r>
  <r>
    <n v="54"/>
    <s v="Zhu et al. 2013"/>
    <n v="54.1"/>
    <s v="54.1.2"/>
    <s v="Table 3 p. 68"/>
    <x v="0"/>
    <x v="0"/>
    <x v="0"/>
    <n v="9.1214876538965026E-2"/>
    <n v="8.3201537020186327E-3"/>
    <n v="120.19008732463445"/>
    <n v="0.95006076539284956"/>
    <n v="-5.472350008662813E-4"/>
    <n v="-6.9229490298989435E-2"/>
    <e v="#N/A"/>
    <e v="#N/A"/>
    <e v="#N/A"/>
    <e v="#N/A"/>
    <n v="0.95006076539284956"/>
    <n v="-5.472350008662813E-4"/>
    <n v="1.0000000000000002"/>
    <n v="-5.7600000000000001E-4"/>
    <n v="0.94416689389006447"/>
    <n v="-5.4384013088067703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x v="1"/>
    <n v="4934"/>
    <x v="0"/>
    <n v="0"/>
    <n v="1"/>
    <x v="1"/>
    <s v="Diversity"/>
    <s v="Residential density Index:Entropy: maximises eveness --&gt; 1"/>
    <x v="11"/>
    <s v="Multinomial logistic"/>
    <s v="automobile"/>
    <n v="0.01"/>
    <n v="1.0100501670841679"/>
    <m/>
    <s v="Derived (4a)"/>
    <s v=""/>
    <m/>
  </r>
  <r>
    <n v="54"/>
    <s v="Zhu et al. 2013"/>
    <n v="54.3"/>
    <s v="54.3.2"/>
    <s v="Table 5 p. 69"/>
    <x v="0"/>
    <x v="0"/>
    <x v="0"/>
    <n v="9.1214876538965026E-2"/>
    <n v="8.3201537020186327E-3"/>
    <n v="120.19008732463445"/>
    <n v="0.95006076539284956"/>
    <n v="-1.0944700017325626E-3"/>
    <n v="-0.13845898059797887"/>
    <e v="#N/A"/>
    <e v="#N/A"/>
    <e v="#N/A"/>
    <e v="#N/A"/>
    <n v="0.95006076539284956"/>
    <n v="-1.0944700017325626E-3"/>
    <n v="1.0000000000000002"/>
    <n v="-1.152E-3"/>
    <n v="0.94416689389006447"/>
    <n v="-1.0876802617613541E-3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x v="1"/>
    <n v="8181"/>
    <x v="0"/>
    <n v="0"/>
    <n v="1"/>
    <x v="1"/>
    <s v="Diversity"/>
    <s v="Residential density Index:Entropy: maximises eveness --&gt; 1"/>
    <x v="11"/>
    <s v="Binary logistic"/>
    <s v="no transit trip"/>
    <n v="0.02"/>
    <n v="1.0202013400267558"/>
    <m/>
    <s v="Derived (4a)"/>
    <s v=""/>
    <m/>
  </r>
  <r>
    <n v="54"/>
    <s v="Zhu et al. 2013"/>
    <n v="54.1"/>
    <s v="54.1.4"/>
    <s v="Table 3 p. 68"/>
    <x v="0"/>
    <x v="0"/>
    <x v="0"/>
    <n v="9.1214876538965026E-2"/>
    <n v="8.3201537020186327E-3"/>
    <n v="120.19008732463445"/>
    <n v="0.95006076539284956"/>
    <n v="-5.4723500086628126E-3"/>
    <n v="-0.69229490298989438"/>
    <e v="#N/A"/>
    <e v="#N/A"/>
    <e v="#N/A"/>
    <e v="#N/A"/>
    <n v="0.95006076539284956"/>
    <n v="-5.4723500086628126E-3"/>
    <n v="1.0000000000000002"/>
    <n v="-5.7600000000000004E-3"/>
    <n v="0.94416689389006447"/>
    <n v="-5.4384013088067708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x v="1"/>
    <n v="4934"/>
    <x v="0"/>
    <n v="0"/>
    <n v="1"/>
    <x v="1"/>
    <s v="Diversity"/>
    <s v="Housing diversity:Entropy: maximises eveness --&gt; 1"/>
    <x v="11"/>
    <s v="Multinomial logistic"/>
    <s v="automobile"/>
    <n v="0.04"/>
    <n v="1.0408107741923882"/>
    <m/>
    <s v="Derived (4a)"/>
    <s v=""/>
    <m/>
  </r>
  <r>
    <n v="54"/>
    <s v="Zhu et al. 2013"/>
    <n v="54.2"/>
    <s v="54.2.4"/>
    <s v="Table 4 p. 68"/>
    <x v="0"/>
    <x v="0"/>
    <x v="0"/>
    <n v="9.1214876538965026E-2"/>
    <n v="8.3201537020186327E-3"/>
    <n v="120.19008732463445"/>
    <n v="0.95006076539284956"/>
    <n v="-1.2312787519491329E-2"/>
    <n v="-1.5576635317272625"/>
    <e v="#N/A"/>
    <e v="#N/A"/>
    <e v="#N/A"/>
    <e v="#N/A"/>
    <n v="0.95006076539284956"/>
    <n v="-1.2312787519491329E-2"/>
    <n v="1.0000000000000002"/>
    <n v="-1.2960000000000003E-2"/>
    <n v="0.94416689389006447"/>
    <n v="-1.2236402944815235E-2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x v="1"/>
    <n v="3334"/>
    <x v="0"/>
    <n v="0"/>
    <n v="1"/>
    <x v="1"/>
    <s v="Diversity"/>
    <s v="Housing diversity:Entropy: maximises eveness --&gt; 1"/>
    <x v="11"/>
    <s v="Binary logistic"/>
    <s v="no transit trip"/>
    <n v="0.09"/>
    <n v="1.0941742837052104"/>
    <m/>
    <s v="Derived (4a)"/>
    <s v=""/>
    <m/>
  </r>
  <r>
    <n v="65"/>
    <s v="Sung et al. 2014"/>
    <n v="65.099999999999994"/>
    <s v="65.1.6"/>
    <s v="Table 2 p. 138 (250m buffer)"/>
    <x v="0"/>
    <x v="1"/>
    <x v="0"/>
    <n v="9.1439936102236427E-2"/>
    <n v="8.3612619143810813E-3"/>
    <n v="119.5991717805221"/>
    <n v="0.94538978389496986"/>
    <n v="0.27057717387922764"/>
    <n v="34.230120157787887"/>
    <e v="#N/A"/>
    <e v="#N/A"/>
    <e v="#N/A"/>
    <e v="#N/A"/>
    <n v="0.94538978389496986"/>
    <n v="0.27057717387922764"/>
    <n v="0.99508349184807343"/>
    <n v="0.28479986095136156"/>
    <n v="0.93952488965947467"/>
    <n v="0.26889860009476924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0.56899999999999995"/>
    <m/>
    <m/>
    <s v=""/>
    <n v="3.13"/>
    <m/>
  </r>
  <r>
    <n v="39"/>
    <s v="de Grange et al. 2012"/>
    <n v="39.1"/>
    <s v="39.1.1"/>
    <s v="Table 1 p. 14, Model 4"/>
    <x v="0"/>
    <x v="0"/>
    <x v="0"/>
    <n v="9.1999999999999998E-2"/>
    <n v="8.4639999999999993E-3"/>
    <n v="118.14744801512288"/>
    <n v="3.1776334494345492E-4"/>
    <n v="6.3234905643747534E-5"/>
    <n v="23.511342155009455"/>
    <n v="3.0886000395311995E-2"/>
    <n v="6.1463140786670875E-3"/>
    <n v="3.0886000395311995E-2"/>
    <n v="6.1463140786670875E-3"/>
    <n v="2.0571470990564958E-4"/>
    <n v="4.0937227271224272E-5"/>
    <n v="6.0507483784944818E-2"/>
    <n v="1.2040989273204019E-2"/>
    <n v="1.8357927108533648E-4"/>
    <n v="3.6532274945981959E-5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x v="1"/>
    <n v="41"/>
    <x v="1"/>
    <n v="0"/>
    <n v="1"/>
    <x v="1"/>
    <s v="Density"/>
    <s v="Population density"/>
    <x v="3"/>
    <s v="OLS"/>
    <m/>
    <n v="0.19900000000000001"/>
    <m/>
    <m/>
    <s v=""/>
    <n v="2.1630434782608696"/>
    <s v="derived (8b)"/>
  </r>
  <r>
    <n v="65"/>
    <s v="Sung et al. 2014"/>
    <n v="65.400000000000006"/>
    <s v="65.4.5"/>
    <s v="Table 2 p. 138 (1000m buffer)"/>
    <x v="0"/>
    <x v="1"/>
    <x v="0"/>
    <n v="9.2709727626459154E-2"/>
    <n v="8.5950935965722446E-3"/>
    <n v="116.34544624375047"/>
    <n v="0.20311739914953739"/>
    <n v="4.8395563990965375E-2"/>
    <n v="27.720931403820963"/>
    <n v="6.6671767181358916"/>
    <n v="1.5885481935699302"/>
    <n v="6.6671767181358916"/>
    <n v="1.5885481935699302"/>
    <n v="0.11126704512146961"/>
    <n v="2.6510931238821835E-2"/>
    <n v="0.1808638778365434"/>
    <n v="4.3093350988846174E-2"/>
    <n v="0.15342188065586895"/>
    <n v="3.6554910972589963E-2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0.63200000000000001"/>
    <m/>
    <m/>
    <s v=""/>
    <n v="2.57"/>
    <m/>
  </r>
  <r>
    <n v="52"/>
    <s v="Durning and Townsend 2015"/>
    <n v="52.1"/>
    <s v="52.1.10"/>
    <s v="Table 3 p. 101"/>
    <x v="0"/>
    <x v="0"/>
    <x v="0"/>
    <n v="9.4795794392523364E-2"/>
    <n v="8.9862426345095649E-3"/>
    <n v="111.28121514989299"/>
    <n v="0.10803882006042147"/>
    <n v="3.8451016059503997E-2"/>
    <n v="39.604984471846912"/>
    <n v="1.8925809137375567"/>
    <n v="0.67356954719919637"/>
    <n v="1.8925809137375567"/>
    <n v="0.67356954719919637"/>
    <n v="7.7882607749285418E-2"/>
    <n v="2.7718420097970681E-2"/>
    <n v="5.3395258552762143E-2"/>
    <n v="1.9003372518928047E-2"/>
    <n v="6.8540416320629946E-2"/>
    <n v="2.4393534168512199E-2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1"/>
    <n v="342"/>
    <x v="0"/>
    <n v="0"/>
    <n v="0"/>
    <x v="0"/>
    <s v="PT-design"/>
    <s v="intersection density"/>
    <x v="8"/>
    <s v="Bootstrapped regression"/>
    <m/>
    <n v="4.28E-3"/>
    <m/>
    <m/>
    <s v=""/>
    <n v="3.7543859649122808"/>
    <s v="derived (8b)"/>
  </r>
  <r>
    <n v="65"/>
    <s v="Sung et al. 2014"/>
    <n v="65.8"/>
    <s v="65.8.9"/>
    <s v="Table 3 p. 139 (750m buffer)"/>
    <x v="0"/>
    <x v="1"/>
    <x v="0"/>
    <n v="9.6463709677419351E-2"/>
    <n v="9.3052472847294475E-3"/>
    <n v="107.46624666719701"/>
    <n v="1.0419938510964804E-3"/>
    <n v="2.4927618899781099E-4"/>
    <n v="25.70915019019354"/>
    <n v="0.61025704094991406"/>
    <n v="0.14599179190644795"/>
    <n v="0.61025704094991406"/>
    <n v="0.14599179190644795"/>
    <n v="7.6934089188894657E-4"/>
    <n v="1.8404942156659268E-4"/>
    <n v="5.4625645786477394E-4"/>
    <n v="1.3068093241498988E-4"/>
    <n v="5.9645539921720928E-4"/>
    <n v="1.4269002515473298E-4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0.47"/>
    <m/>
    <m/>
    <s v=""/>
    <n v="2.48"/>
    <m/>
  </r>
  <r>
    <n v="70"/>
    <s v="Guerra et al. 2012"/>
    <s v="70.10"/>
    <s v="70.10.1"/>
    <s v="Table 3 p. 7 (1 mi buffer)"/>
    <x v="0"/>
    <x v="0"/>
    <x v="0"/>
    <n v="9.6625235229886391E-2"/>
    <n v="9.3364360832308788E-3"/>
    <n v="107.10725067738582"/>
    <n v="1.7030115127651162E-4"/>
    <n v="7.0593617960637488E-5"/>
    <n v="44.39833952065861"/>
    <n v="4.5699772425399207E-3"/>
    <n v="1.8943572907787272E-3"/>
    <n v="4.5699772425399207E-3"/>
    <n v="1.8943572907787272E-3"/>
    <n v="1.3409459481426218E-4"/>
    <n v="5.5585194380363019E-5"/>
    <n v="1.8397530049616171E-2"/>
    <n v="7.6261857186932531E-3"/>
    <n v="1.2486765494210976E-4"/>
    <n v="5.1760422419644402E-5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Job density"/>
    <x v="2"/>
    <s v="OLS"/>
    <m/>
    <n v="0.317"/>
    <m/>
    <m/>
    <s v=""/>
    <n v="4.29"/>
    <m/>
  </r>
  <r>
    <n v="65"/>
    <s v="Sung et al. 2014"/>
    <n v="65.2"/>
    <s v="65.2.6"/>
    <s v="Table 2 p. 138 (500m buffer)"/>
    <x v="0"/>
    <x v="0"/>
    <x v="0"/>
    <n v="9.6678260869565213E-2"/>
    <n v="9.3466861247637045E-3"/>
    <n v="106.98979153162493"/>
    <n v="0.84571702620706246"/>
    <n v="1.8805363794740241E-2"/>
    <n v="2.3790250044972119"/>
    <e v="#N/A"/>
    <e v="#N/A"/>
    <e v="#N/A"/>
    <e v="#N/A"/>
    <n v="0.84571702620706246"/>
    <n v="1.8805363794740241E-2"/>
    <n v="0.89017151009005102"/>
    <n v="1.9793853698362375E-2"/>
    <n v="0.84047046971115158"/>
    <n v="1.8688701364497167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5.0999999999999997E-2"/>
    <m/>
    <m/>
    <s v=""/>
    <n v="0.23"/>
    <m/>
  </r>
  <r>
    <n v="65"/>
    <s v="Sung et al. 2014"/>
    <n v="65.900000000000006"/>
    <s v="65.9.9"/>
    <s v="Table 3 p. 139 (1000m buffer)"/>
    <x v="0"/>
    <x v="1"/>
    <x v="0"/>
    <n v="9.889908256880732E-2"/>
    <n v="9.7810285329517684E-3"/>
    <n v="102.2387366145649"/>
    <n v="9.9130785897975416E-4"/>
    <n v="-1.0686298719801749E-4"/>
    <n v="-11.021335807050095"/>
    <n v="0.58057214066550733"/>
    <n v="-6.2585676763741688E-2"/>
    <n v="0.58057214066550733"/>
    <n v="-6.2585676763741688E-2"/>
    <n v="7.3191763229837957E-4"/>
    <n v="-7.8900720761765315E-5"/>
    <n v="5.1968475546181894E-4"/>
    <n v="-5.602201663878408E-5"/>
    <n v="5.6744185596943532E-4"/>
    <n v="-6.1170232073505119E-5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-0.22"/>
    <m/>
    <m/>
    <s v=""/>
    <n v="-1.0900000000000001"/>
    <m/>
  </r>
  <r>
    <n v="65"/>
    <s v="Sung et al. 2014"/>
    <n v="65.099999999999994"/>
    <s v="65.1.5"/>
    <s v="Table 2 p. 138 (250m buffer)"/>
    <x v="0"/>
    <x v="1"/>
    <x v="0"/>
    <n v="9.9003174603174593E-2"/>
    <n v="9.8016285815066741E-3"/>
    <n v="102.02386181891859"/>
    <n v="0.1781145900668516"/>
    <n v="-4.4437452846598668E-2"/>
    <n v="-25.45372923747836"/>
    <n v="5.8464782092831165"/>
    <n v="-1.4586261554776261"/>
    <n v="5.8464782092831165"/>
    <n v="-1.4586261554776261"/>
    <n v="9.7570588303811379E-2"/>
    <n v="-2.4342690934741291E-2"/>
    <n v="0.15860037393960705"/>
    <n v="-3.9568890093444678E-2"/>
    <n v="0.13453635924211158"/>
    <n v="-3.3565207194595929E-2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-0.496"/>
    <m/>
    <m/>
    <s v=""/>
    <n v="-2.52"/>
    <m/>
  </r>
  <r>
    <n v="187"/>
    <s v="Rodriguez &amp; Joo 2004"/>
    <n v="188.1"/>
    <s v="188.1.1"/>
    <s v="elasticities: Table 3, errors table 2"/>
    <x v="1"/>
    <x v="1"/>
    <x v="3"/>
    <n v="9.9507375227318645E-2"/>
    <n v="9.9017177246303878E-3"/>
    <n v="100.9925780364869"/>
    <n v="9.8049962441774927E-2"/>
    <n v="2.4610540572885507E-2"/>
    <n v="25.349137087158212"/>
    <n v="1.7176000941717762"/>
    <n v="0.43111762363711581"/>
    <n v="1.7176000941717762"/>
    <n v="0.43111762363711581"/>
    <n v="7.0681878610060908E-2"/>
    <n v="1.774115153112529E-2"/>
    <n v="4.8458536410701761E-2"/>
    <n v="1.2163092639086142E-2"/>
    <n v="6.2203430602286842E-2"/>
    <n v="1.5613061081173997E-2"/>
    <m/>
    <n v="0.251"/>
    <s v="Source"/>
    <n v="9.9507375227318645E-2"/>
    <s v="(8b, 8a)"/>
    <s v="Y"/>
    <s v="Pos"/>
    <s v="Y"/>
    <s v="Probability (mode choice)"/>
    <s v="primary mode"/>
    <s v="discrete"/>
    <s v="Disaggregate"/>
    <s v="Work"/>
    <s v="USA"/>
    <s v="Chapel Hill"/>
    <n v="1997"/>
    <s v="Pre-2010"/>
    <x v="0"/>
    <n v="509"/>
    <x v="1"/>
    <n v="0"/>
    <n v="0"/>
    <x v="0"/>
    <s v="Design"/>
    <s v="% sidewalk"/>
    <x v="8"/>
    <s v="multinomial logit"/>
    <s v="active mode,s auto"/>
    <n v="4.9489999999999998"/>
    <m/>
    <m/>
    <m/>
    <m/>
    <m/>
  </r>
  <r>
    <n v="93"/>
    <s v="Kim et al. 2016"/>
    <n v="93.1"/>
    <s v="93.1.2"/>
    <s v="Table 3 p. 9 (model 5)"/>
    <x v="0"/>
    <x v="0"/>
    <x v="0"/>
    <n v="9.9850796115331736E-2"/>
    <n v="9.9701814848655469E-3"/>
    <n v="100.29907695441369"/>
    <n v="2.6975927726933174E-4"/>
    <n v="1.1312985009832501E-4"/>
    <n v="42.062759270830746"/>
    <n v="2.6220095165042635E-2"/>
    <n v="1.0996008981086925E-2"/>
    <n v="2.6220095165042635E-2"/>
    <n v="1.0996008981086925E-2"/>
    <n v="1.7463767407689256E-4"/>
    <n v="7.3238385310891733E-5"/>
    <n v="5.1366702154136301E-2"/>
    <n v="2.1541825636420469E-2"/>
    <n v="1.5584620528973672E-4"/>
    <n v="6.535774421288128E-5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x v="1"/>
    <n v="50"/>
    <x v="0"/>
    <n v="0"/>
    <n v="1"/>
    <x v="1"/>
    <s v="Density"/>
    <s v="Change in dwelling units per service area"/>
    <x v="3"/>
    <s v="OLS"/>
    <m/>
    <n v="1272.68"/>
    <m/>
    <m/>
    <s v=""/>
    <n v="4.2"/>
    <m/>
  </r>
  <r>
    <n v="172"/>
    <s v="Sun et al. 2017"/>
    <n v="172.2"/>
    <s v="172.2.7"/>
    <s v="Table 2 Model 2 P. "/>
    <x v="0"/>
    <x v="0"/>
    <x v="0"/>
    <n v="0.102672"/>
    <n v="1.0541539584E-2"/>
    <n v="94.862803676021372"/>
    <n v="2.5513815417281294E-4"/>
    <n v="8.4501756662035639E-7"/>
    <n v="0.31418560577498278"/>
    <n v="2.4798949457316834E-2"/>
    <n v="8.2134120602633345E-5"/>
    <n v="2.4798949457316834E-2"/>
    <n v="8.2134120602633345E-5"/>
    <n v="1.6517220191291347E-4"/>
    <n v="5.470503327355694E-7"/>
    <n v="4.8582594475392801E-2"/>
    <n v="1.6090555290250094E-4"/>
    <n v="1.4739924259495036E-4"/>
    <n v="4.8818629147447554E-7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1"/>
    <n v="2300"/>
    <x v="1"/>
    <n v="0"/>
    <n v="0"/>
    <x v="0"/>
    <s v="Density"/>
    <s v="natural log of Population (total)"/>
    <x v="3"/>
    <s v="Spatial Error Model"/>
    <m/>
    <n v="2E-3"/>
    <m/>
    <m/>
    <m/>
    <n v="3.2258064516129031E-2"/>
    <s v="derived (8b)"/>
  </r>
  <r>
    <n v="65"/>
    <s v="Sung et al. 2014"/>
    <n v="65.099999999999994"/>
    <s v="65.10.6"/>
    <s v="Table 3 p. 139 (1500m buffer)"/>
    <x v="0"/>
    <x v="1"/>
    <x v="0"/>
    <n v="0.10297405063291139"/>
    <n v="1.0603655103749398E-2"/>
    <n v="94.307103561526176"/>
    <n v="0.74546479652388253"/>
    <n v="-0.12128637692963917"/>
    <n v="-15.343671442356749"/>
    <e v="#N/A"/>
    <e v="#N/A"/>
    <e v="#N/A"/>
    <e v="#N/A"/>
    <n v="0.74546479652388253"/>
    <n v="-0.12128637692963917"/>
    <n v="0.78464959682408664"/>
    <n v="-0.12766170475368208"/>
    <n v="0.74084017262548929"/>
    <n v="-0.12053395524599449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-0.28100000000000003"/>
    <m/>
    <m/>
    <s v=""/>
    <n v="-1.58"/>
    <m/>
  </r>
  <r>
    <n v="70"/>
    <s v="Guerra et al. 2012"/>
    <n v="70.400000000000006"/>
    <s v="70.4.1"/>
    <s v="Table 2 p. 7 (1 mi buffer)"/>
    <x v="0"/>
    <x v="0"/>
    <x v="0"/>
    <n v="0.10385725359911406"/>
    <n v="1.0786329125150691E-2"/>
    <n v="92.709946859333343"/>
    <n v="2.4934794037854172E-4"/>
    <n v="7.7689776834932936E-5"/>
    <n v="28.885801386390511"/>
    <n v="2.4236151550054669E-2"/>
    <n v="7.5513004134017672E-3"/>
    <n v="2.4236151550054669E-2"/>
    <n v="7.5513004134017672E-3"/>
    <n v="1.6142371370640824E-4"/>
    <n v="5.0295070713951674E-5"/>
    <n v="4.7480040411674175E-2"/>
    <n v="1.4793439793794286E-2"/>
    <n v="1.4405410148696723E-4"/>
    <n v="4.4883190050373405E-5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Population density"/>
    <x v="3"/>
    <s v="OLS"/>
    <m/>
    <n v="0.14599999999999999"/>
    <m/>
    <m/>
    <s v=""/>
    <n v="3"/>
    <m/>
  </r>
  <r>
    <n v="151"/>
    <s v="Gan et al. 2019"/>
    <n v="151.1"/>
    <s v="151.1.7"/>
    <s v="Table 2 p. 6 "/>
    <x v="0"/>
    <x v="0"/>
    <x v="0"/>
    <n v="0.10614764940837212"/>
    <n v="1.1267323474922684E-2"/>
    <n v="88.752222497709198"/>
    <n v="2.3870344697100819E-4"/>
    <n v="-5.7838464286371492E-5"/>
    <n v="-21.504893693023693"/>
    <n v="2.3201526780317682E-2"/>
    <n v="-5.6217901127991752E-3"/>
    <n v="2.3201526780317682E-2"/>
    <n v="-5.6217901127991752E-3"/>
    <n v="1.5453264553171673E-4"/>
    <n v="-3.7443660797869684E-5"/>
    <n v="4.5453149889200919E-2"/>
    <n v="-1.1013416102403148E-2"/>
    <n v="1.3790453020405099E-4"/>
    <n v="-3.3414625328408401E-5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x v="2"/>
    <n v="112"/>
    <x v="0"/>
    <n v="0"/>
    <n v="0"/>
    <x v="0"/>
    <s v="Density"/>
    <s v="Proportion residential"/>
    <x v="3"/>
    <s v="OLS"/>
    <m/>
    <n v="-334297.09999999998"/>
    <m/>
    <m/>
    <m/>
    <n v="-2.2826939162913922"/>
    <s v="derived (8b)"/>
  </r>
  <r>
    <n v="65"/>
    <s v="Sung et al. 2014"/>
    <n v="65.2"/>
    <s v="65.2.5"/>
    <s v="Table 2 p. 138 (500m buffer)"/>
    <x v="0"/>
    <x v="0"/>
    <x v="0"/>
    <n v="0.106488"/>
    <n v="1.1339694144E-2"/>
    <n v="88.185800013760939"/>
    <n v="0.15395592108684281"/>
    <n v="-4.0986145311739291E-3"/>
    <n v="-2.3476823679663439"/>
    <n v="5.0534879679789499"/>
    <n v="-0.1345339566835356"/>
    <n v="5.0534879679789499"/>
    <n v="-0.1345339566835356"/>
    <n v="8.4336548666004166E-2"/>
    <n v="-2.2452075985863627E-3"/>
    <n v="0.13708852624271442"/>
    <n v="-3.6495707456335432E-3"/>
    <n v="0.11628844722386636"/>
    <n v="-3.0958310419937703E-3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-5.0999999999999997E-2"/>
    <m/>
    <m/>
    <s v=""/>
    <n v="-0.25"/>
    <m/>
  </r>
  <r>
    <n v="129"/>
    <s v="Zhao et al. 2014"/>
    <n v="129.1"/>
    <s v="129.1.1"/>
    <s v="Table 2 p. 143"/>
    <x v="0"/>
    <x v="0"/>
    <x v="0"/>
    <n v="0.10671491150309889"/>
    <n v="1.1388072337114228E-2"/>
    <n v="87.811173866621488"/>
    <n v="2.3617245061186029E-4"/>
    <n v="5.4942806323001969E-5"/>
    <n v="20.428260392988239"/>
    <n v="2.2955518687209631E-2"/>
    <n v="5.3403375965650132E-3"/>
    <n v="2.2955518687209631E-2"/>
    <n v="5.3403375965650132E-3"/>
    <n v="1.5289412054109199E-4"/>
    <n v="3.5569059943493153E-5"/>
    <n v="4.4971205625968964E-2"/>
    <n v="1.0462034138267212E-2"/>
    <n v="1.3644231477195106E-4"/>
    <n v="3.174173641064345E-5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Population density (common catchment area)"/>
    <x v="3"/>
    <s v="OLS"/>
    <m/>
    <n v="0.13450000000000001"/>
    <m/>
    <m/>
    <m/>
    <n v="2.1800000000000002"/>
    <m/>
  </r>
  <r>
    <n v="44"/>
    <s v="Brown and Neog 2012"/>
    <n v="44.2"/>
    <s v="44.2.1"/>
    <s v="Table 3 p. 11"/>
    <x v="0"/>
    <x v="0"/>
    <x v="0"/>
    <n v="0.1076923076923077"/>
    <n v="1.1597633136094675E-2"/>
    <n v="86.224489795918359"/>
    <n v="5.1383229450973753E-14"/>
    <n v="2.1580956369408977E-15"/>
    <n v="3.6214285714285714"/>
    <e v="#N/A"/>
    <e v="#N/A"/>
    <e v="#N/A"/>
    <e v="#N/A"/>
    <n v="1.9330097817704073E-4"/>
    <n v="8.1186410834357109E-6"/>
    <n v="1.2540079161349729E-4"/>
    <n v="5.266833247766886E-6"/>
    <n v="2.1409678941561069E-14"/>
    <n v="8.9920651554556487E-16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x v="1"/>
    <n v="43"/>
    <x v="1"/>
    <n v="0"/>
    <n v="1"/>
    <x v="1"/>
    <s v="PT-Access"/>
    <s v="% of MSA employment in CBD"/>
    <x v="0"/>
    <s v="OLS"/>
    <m/>
    <n v="4.2000000000000003E-2"/>
    <m/>
    <n v="1.0428944787507632"/>
    <s v="Derived (4b)"/>
    <n v="0.39"/>
    <m/>
  </r>
  <r>
    <n v="65"/>
    <s v="Sung et al. 2014"/>
    <n v="65.400000000000006"/>
    <s v="65.4.6"/>
    <s v="Table 2 p. 138 (1000m buffer)"/>
    <x v="0"/>
    <x v="1"/>
    <x v="0"/>
    <n v="0.10783469387755101"/>
    <n v="1.1628321203665137E-2"/>
    <n v="85.996936486825746"/>
    <n v="0.67977582110773649"/>
    <n v="-3.5918674611511686E-2"/>
    <n v="-4.5439921270273853"/>
    <e v="#N/A"/>
    <e v="#N/A"/>
    <e v="#N/A"/>
    <e v="#N/A"/>
    <n v="0.67977582110773649"/>
    <n v="-3.5918674611511686E-2"/>
    <n v="0.71550772947312447"/>
    <n v="-3.7806712917630422E-2"/>
    <n v="0.67555871049097249"/>
    <n v="-3.5695846703632496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-0.10299999999999999"/>
    <m/>
    <m/>
    <s v=""/>
    <n v="-0.49"/>
    <m/>
  </r>
  <r>
    <n v="65"/>
    <s v="Sung et al. 2014"/>
    <n v="65.099999999999994"/>
    <s v="65.10.8"/>
    <s v="Table 3 p. 139 (1500m buffer)"/>
    <x v="0"/>
    <x v="1"/>
    <x v="0"/>
    <n v="0.10797628458498024"/>
    <n v="1.165887803277664E-2"/>
    <n v="85.771546557798857"/>
    <n v="0.14974108588104168"/>
    <n v="4.0906269840982968E-3"/>
    <n v="2.343107108865949"/>
    <n v="4.9151391545707579"/>
    <n v="0.13427177142456395"/>
    <n v="4.9151391545707579"/>
    <n v="0.13427177142456395"/>
    <n v="8.2027675763007971E-2"/>
    <n v="2.2408320464938516E-3"/>
    <n v="0.13333546794758552"/>
    <n v="3.6424583133921411E-3"/>
    <n v="0.11310483052418371"/>
    <n v="3.0897977602596504E-3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5.8000000000000003E-2"/>
    <m/>
    <m/>
    <s v=""/>
    <n v="0.253"/>
    <m/>
  </r>
  <r>
    <n v="169"/>
    <s v="Ingvardson and Nielsen 2018"/>
    <n v="169.4"/>
    <s v="169.4.2"/>
    <s v="Table 7 (Model II-A) p. 59"/>
    <x v="0"/>
    <x v="0"/>
    <x v="0"/>
    <n v="0.10881557747850282"/>
    <n v="1.184082990198005E-2"/>
    <n v="84.453539851355998"/>
    <n v="1.3428161935912102E-4"/>
    <n v="4.8511614091633369E-5"/>
    <n v="30.510337553976456"/>
    <n v="3.603404556943998E-3"/>
    <n v="1.3017937385383987E-3"/>
    <n v="3.603404556943998E-3"/>
    <n v="1.3017937385383987E-3"/>
    <n v="1.0573292783985903E-4"/>
    <n v="3.8197893476605263E-5"/>
    <n v="1.450636186985825E-2"/>
    <n v="5.2406802380161209E-3"/>
    <n v="9.8457531176508604E-5"/>
    <n v="3.5569527532103867E-5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2"/>
    <n v="48"/>
    <x v="0"/>
    <n v="0"/>
    <n v="1"/>
    <x v="1"/>
    <s v="Density"/>
    <s v="jobs per km^%2"/>
    <x v="2"/>
    <s v="OLS"/>
    <m/>
    <n v="0.18"/>
    <m/>
    <m/>
    <m/>
    <n v="3.32"/>
    <s v="source"/>
  </r>
  <r>
    <n v="65"/>
    <s v="Sung et al. 2014"/>
    <n v="65.099999999999994"/>
    <s v="65.10.7"/>
    <s v="Table 3 p. 139 (1500m buffer)"/>
    <x v="0"/>
    <x v="1"/>
    <x v="0"/>
    <n v="0.10960384615384615"/>
    <n v="1.2013003091715975E-2"/>
    <n v="83.24313182684422"/>
    <n v="0.14532694643077962"/>
    <n v="-8.2827639848758548E-3"/>
    <n v="-4.7443590553391601"/>
    <n v="4.7702483283952715"/>
    <n v="-0.27187553322856012"/>
    <n v="4.7702483283952715"/>
    <n v="-0.27187553322856012"/>
    <n v="7.9609624648523294E-2"/>
    <n v="-4.5372709472179373E-3"/>
    <n v="0.12940494116047407"/>
    <n v="-7.3753052165000596E-3"/>
    <n v="0.10977067215679596"/>
    <n v="-6.2562696889044292E-3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-0.13800000000000001"/>
    <m/>
    <m/>
    <s v=""/>
    <n v="-0.52"/>
    <m/>
  </r>
  <r>
    <n v="65"/>
    <s v="Sung et al. 2014"/>
    <n v="65.099999999999994"/>
    <s v="65.10.9"/>
    <s v="Table 3 p. 139 (1500m buffer)"/>
    <x v="0"/>
    <x v="1"/>
    <x v="0"/>
    <n v="0.11149411764705881"/>
    <n v="1.2430938269896191E-2"/>
    <n v="80.444450635048554"/>
    <n v="7.7999023429317323E-4"/>
    <n v="-2.9567869801585608E-5"/>
    <n v="-3.0494882346734205"/>
    <n v="0.45681126798272131"/>
    <n v="-1.7316801546688999E-2"/>
    <n v="0.45681126798272131"/>
    <n v="-1.7316801546688999E-2"/>
    <n v="5.7589436049389491E-4"/>
    <n v="-2.1831003417602567E-5"/>
    <n v="4.0890327913715573E-4"/>
    <n v="-1.5500705505531299E-5"/>
    <n v="4.4647997307402794E-4"/>
    <n v="-1.6925162819290251E-5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-7.8E-2"/>
    <m/>
    <m/>
    <s v=""/>
    <n v="-0.34"/>
    <m/>
  </r>
  <r>
    <n v="108"/>
    <s v="Thompson et al. 2011"/>
    <n v="108.1"/>
    <s v="108.1.2"/>
    <s v="Table 3 p. 3340"/>
    <x v="0"/>
    <x v="0"/>
    <x v="1"/>
    <n v="0.11153991466812105"/>
    <n v="1.2441152564171725E-2"/>
    <n v="80.378405042617956"/>
    <n v="7.7934985553855052E-4"/>
    <n v="7.7459582141976532E-4"/>
    <n v="79.888096771857988"/>
    <n v="0.45643622196544203"/>
    <n v="0.45365196101145283"/>
    <n v="0.45643622196544203"/>
    <n v="0.45365196101145283"/>
    <n v="5.7542154622372468E-4"/>
    <n v="5.7191147479175998E-4"/>
    <n v="4.0856756599467998E-4"/>
    <n v="4.0607530384211243E-4"/>
    <n v="4.4611340913957025E-4"/>
    <n v="4.4339211734381888E-4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x v="0"/>
    <n v="40436"/>
    <x v="0"/>
    <n v="0"/>
    <n v="1"/>
    <x v="1"/>
    <s v="Diversity"/>
    <s v="Entropy:Perfect balancing when index = 1"/>
    <x v="4"/>
    <s v="Negative binomial regression"/>
    <m/>
    <n v="1.3251999999999999"/>
    <m/>
    <n v="3.7629378673196339"/>
    <s v="Derived (4b)"/>
    <s v=""/>
    <m/>
  </r>
  <r>
    <n v="2"/>
    <s v="Cervero 2006"/>
    <n v="2.4"/>
    <s v="2.4.2"/>
    <s v="Table 3, p. 293"/>
    <x v="1"/>
    <x v="0"/>
    <x v="0"/>
    <n v="0.11153991466812105"/>
    <n v="1.2441152564171725E-2"/>
    <n v="80.378405042617956"/>
    <n v="7.7934985553855052E-4"/>
    <n v="3.351204378815767E-5"/>
    <n v="3.4562714168325717"/>
    <n v="0.45643622196544203"/>
    <n v="1.9626757544514005E-2"/>
    <n v="0.45643622196544203"/>
    <n v="1.9626757544514005E-2"/>
    <n v="5.7542154622372468E-4"/>
    <n v="2.4743126487620159E-5"/>
    <n v="4.0856756599467998E-4"/>
    <n v="1.7568405337771237E-5"/>
    <n v="4.4611340913957025E-4"/>
    <n v="1.9182876593001519E-5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x v="0"/>
    <n v="27"/>
    <x v="1"/>
    <n v="0"/>
    <n v="0"/>
    <x v="0"/>
    <s v="Diversity"/>
    <s v="Land use mix:Entropy: maximises eveness --&gt; 1"/>
    <x v="4"/>
    <s v="OLS"/>
    <m/>
    <n v="4.2999999999999997E-2"/>
    <m/>
    <m/>
    <s v=""/>
    <s v=""/>
    <m/>
  </r>
  <r>
    <n v="131"/>
    <s v="Zhang 2004"/>
    <n v="131.19999999999999"/>
    <s v="131.1.10"/>
    <s v="Table 3 (Boston - work trip, expanded)"/>
    <x v="1"/>
    <x v="0"/>
    <x v="3"/>
    <n v="0.11153991466812105"/>
    <n v="1.2441152564171725E-2"/>
    <n v="80.378405042617956"/>
    <n v="7.7934985553855052E-4"/>
    <n v="0"/>
    <n v="0"/>
    <n v="0.45643622196544203"/>
    <n v="0"/>
    <n v="0.45643622196544203"/>
    <n v="0"/>
    <n v="5.7542154622372468E-4"/>
    <n v="0"/>
    <n v="4.0856756599467998E-4"/>
    <n v="0"/>
    <n v="4.4611340913957025E-4"/>
    <n v="0"/>
    <m/>
    <n v="0"/>
    <s v="Source, transit only"/>
    <m/>
    <s v="Null value"/>
    <s v="N"/>
    <s v="Pos"/>
    <s v="insignificant"/>
    <s v="Mode choice (probability)"/>
    <s v="trip"/>
    <s v="discrete"/>
    <s v="Disaggregate"/>
    <s v="Work"/>
    <s v="USA"/>
    <s v="Boston"/>
    <n v="1991"/>
    <s v="Pre-2010"/>
    <x v="0"/>
    <n v="1036"/>
    <x v="1"/>
    <n v="0"/>
    <n v="1"/>
    <x v="1"/>
    <s v="Diversity"/>
    <s v="Land use &quot;balance&quot; (average)"/>
    <x v="4"/>
    <s v="Multinomial logistic"/>
    <s v="drive alone (log odds is combinatoin walk or bike ,transit)"/>
    <m/>
    <m/>
    <m/>
    <m/>
    <n v="-0.33999999999999997"/>
    <s v="average for work"/>
  </r>
  <r>
    <n v="117"/>
    <s v="Rajamani et al. 2003"/>
    <n v="117.1"/>
    <s v="117.1.1"/>
    <s v="Table 2 p. 163"/>
    <x v="1"/>
    <x v="0"/>
    <x v="0"/>
    <n v="0.11153991466812105"/>
    <n v="1.2441152564171725E-2"/>
    <n v="80.378405042617956"/>
    <n v="7.7934985553855052E-4"/>
    <n v="-2.8835944654926369E-5"/>
    <n v="-2.9740009865768644"/>
    <n v="0.45643622196544203"/>
    <n v="-1.6888140212721354E-2"/>
    <n v="0.45643622196544203"/>
    <n v="-1.6888140212721354E-2"/>
    <n v="5.7542154622372468E-4"/>
    <n v="-2.129059721027781E-5"/>
    <n v="4.0856756599467998E-4"/>
    <n v="-1.5116999941803159E-5"/>
    <n v="4.4611340913957025E-4"/>
    <n v="-1.6506196138164098E-5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x v="0"/>
    <n v="131"/>
    <x v="1"/>
    <n v="0"/>
    <n v="1"/>
    <x v="1"/>
    <s v="Diversity"/>
    <s v="Land use entropy:Entropy: maximises eveness --&gt; 1"/>
    <x v="4"/>
    <s v="Multinomial logistic"/>
    <s v="shared ride"/>
    <m/>
    <m/>
    <m/>
    <s v=""/>
    <s v=""/>
    <m/>
  </r>
  <r>
    <n v="58"/>
    <s v="Boulange et al.  2017"/>
    <n v="58.1"/>
    <s v="58.1.2"/>
    <s v="Table 4 p. 10 Model 3"/>
    <x v="0"/>
    <x v="0"/>
    <x v="0"/>
    <n v="0.11153991466812105"/>
    <n v="1.2441152564171725E-2"/>
    <n v="80.378405042617956"/>
    <n v="7.7934985553855052E-4"/>
    <n v="2.4065302575550646E-6"/>
    <n v="0.24819798504409746"/>
    <n v="0.45643622196544203"/>
    <n v="1.4094152593958132E-3"/>
    <n v="0.45643622196544203"/>
    <n v="1.4094152593958132E-3"/>
    <n v="5.7542154622372468E-4"/>
    <n v="1.7768263533963228E-6"/>
    <n v="4.0856756599467998E-4"/>
    <n v="1.2616031206452024E-6"/>
    <n v="4.4611340913957025E-4"/>
    <n v="1.3775397656980935E-6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x v="1"/>
    <n v="16890"/>
    <x v="1"/>
    <n v="0"/>
    <n v="1"/>
    <x v="1"/>
    <s v="Diversity"/>
    <s v="Land use mix:Entropy: maximises eveness --&gt; 1"/>
    <x v="4"/>
    <s v="binary logistic (multilevel)"/>
    <s v="no transit trip"/>
    <n v="0.11058971029924898"/>
    <n v="1.29"/>
    <m/>
    <s v="Source"/>
    <s v=""/>
    <m/>
  </r>
  <r>
    <n v="54"/>
    <s v="Zhu et al. 2013"/>
    <n v="54.2"/>
    <s v="54.2.3"/>
    <s v="Table 4 p. 68"/>
    <x v="0"/>
    <x v="0"/>
    <x v="0"/>
    <n v="0.11153991466812105"/>
    <n v="1.2441152564171725E-2"/>
    <n v="80.378405042617956"/>
    <n v="7.7934985553855052E-4"/>
    <n v="-7.4817586131700847E-8"/>
    <n v="-7.7163268840913244E-3"/>
    <n v="0.45643622196544203"/>
    <n v="-4.3817877308682438E-5"/>
    <n v="0.45643622196544203"/>
    <n v="-4.3817877308682438E-5"/>
    <n v="5.7542154622372468E-4"/>
    <n v="-5.5240468437477569E-8"/>
    <n v="4.0856756599467998E-4"/>
    <n v="-3.9222486335489278E-8"/>
    <n v="4.4611340913957025E-4"/>
    <n v="-4.2826887277398748E-8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x v="1"/>
    <n v="3334"/>
    <x v="0"/>
    <n v="0"/>
    <n v="1"/>
    <x v="1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54"/>
    <s v="Zhu et al. 2013"/>
    <n v="54.3"/>
    <s v="54.3.3"/>
    <s v="Table 5 p. 69"/>
    <x v="0"/>
    <x v="0"/>
    <x v="0"/>
    <n v="0.11153991466812105"/>
    <n v="1.2441152564171725E-2"/>
    <n v="80.378405042617956"/>
    <n v="7.7934985553855052E-4"/>
    <n v="-7.4817586131700847E-8"/>
    <n v="-7.7163268840913244E-3"/>
    <n v="0.45643622196544203"/>
    <n v="-4.3817877308682438E-5"/>
    <n v="0.45643622196544203"/>
    <n v="-4.3817877308682438E-5"/>
    <n v="5.7542154622372468E-4"/>
    <n v="-5.5240468437477569E-8"/>
    <n v="4.0856756599467998E-4"/>
    <n v="-3.9222486335489278E-8"/>
    <n v="4.4611340913957025E-4"/>
    <n v="-4.2826887277398748E-8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x v="1"/>
    <n v="8181"/>
    <x v="0"/>
    <n v="0"/>
    <n v="1"/>
    <x v="1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176"/>
    <s v="Lee et al. 2017"/>
    <n v="176.1"/>
    <s v="176.1.3"/>
    <s v="Table 5 p. 20 (TMS)"/>
    <x v="0"/>
    <x v="0"/>
    <x v="0"/>
    <n v="0.11153991466812105"/>
    <n v="1.2441152564171725E-2"/>
    <n v="80.378405042617956"/>
    <n v="7.7934985553855052E-4"/>
    <n v="-3.1954822919311187E-7"/>
    <n v="-3.2956671274400155E-2"/>
    <n v="0.45643622196544203"/>
    <n v="-1.8714751203471099E-4"/>
    <n v="0.45643622196544203"/>
    <n v="-1.8714751203471099E-4"/>
    <n v="5.7542154622372468E-4"/>
    <n v="-2.3593375276664592E-7"/>
    <n v="4.0856756599467998E-4"/>
    <n v="-1.6752045476305584E-7"/>
    <n v="4.4611340913957025E-4"/>
    <n v="-1.829149628973023E-7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x v="1"/>
    <n v="78"/>
    <x v="0"/>
    <n v="0"/>
    <n v="1"/>
    <x v="1"/>
    <s v="Diversity"/>
    <s v="Diversity: 1 - Herschman-Herfindal Index"/>
    <x v="4"/>
    <s v="OLS"/>
    <m/>
    <n v="-3.6999999999999998E-2"/>
    <m/>
    <m/>
    <m/>
    <m/>
    <m/>
  </r>
  <r>
    <n v="54"/>
    <s v="Zhu et al. 2013"/>
    <n v="54.1"/>
    <s v="54.1.3"/>
    <s v="Table 3 p. 68"/>
    <x v="0"/>
    <x v="0"/>
    <x v="0"/>
    <n v="0.11153991466812105"/>
    <n v="1.2441152564171725E-2"/>
    <n v="80.378405042617956"/>
    <n v="7.7934985553855052E-4"/>
    <n v="-5.2372310292190601E-7"/>
    <n v="-5.4014288188639271E-2"/>
    <n v="0.45643622196544203"/>
    <n v="-3.0672514116077707E-4"/>
    <n v="0.45643622196544203"/>
    <n v="-3.0672514116077707E-4"/>
    <n v="5.7542154622372468E-4"/>
    <n v="-3.86683279062343E-7"/>
    <n v="4.0856756599467998E-4"/>
    <n v="-2.7455740434842499E-7"/>
    <n v="4.4611340913957025E-4"/>
    <n v="-2.9978821094179124E-7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x v="1"/>
    <n v="4934"/>
    <x v="0"/>
    <n v="0"/>
    <n v="1"/>
    <x v="1"/>
    <s v="Diversity"/>
    <s v="Land use mix:Entropy: maximises eveness --&gt; 1"/>
    <x v="4"/>
    <s v="Multinomial logistic"/>
    <s v="automobile"/>
    <n v="-7.0000000000000007E-2"/>
    <n v="0.93239381990594827"/>
    <m/>
    <s v="Derived (4a)"/>
    <s v=""/>
    <m/>
  </r>
  <r>
    <n v="88"/>
    <s v="Lee et al. 2017"/>
    <n v="88.1"/>
    <s v="88.1.3"/>
    <s v="Table 5 p. 20"/>
    <x v="0"/>
    <x v="0"/>
    <x v="0"/>
    <n v="0.11153991466812105"/>
    <n v="1.2441152564171725E-2"/>
    <n v="80.378405042617956"/>
    <n v="7.7934985553855052E-4"/>
    <n v="-5.1236685900082515E-5"/>
    <n v="-5.284305967404535"/>
    <n v="0.45643622196544203"/>
    <n v="-3.0007421149906014E-2"/>
    <n v="0.45643622196544203"/>
    <n v="-3.0007421149906014E-2"/>
    <n v="5.7542154622372468E-4"/>
    <n v="-3.7829856276333699E-5"/>
    <n v="4.0856756599467998E-4"/>
    <n v="-2.6860398958263707E-5"/>
    <n v="4.4611340913957025E-4"/>
    <n v="-2.9328769945179676E-5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x v="1"/>
    <n v="78"/>
    <x v="0"/>
    <n v="0"/>
    <n v="1"/>
    <x v="1"/>
    <s v="Diversity"/>
    <s v="Land use diversity:1 -HHI (where HHI is maximised for a single use)"/>
    <x v="4"/>
    <s v="OLS"/>
    <m/>
    <n v="-5.8327416666666672"/>
    <m/>
    <m/>
    <s v=""/>
    <s v=""/>
    <m/>
  </r>
  <r>
    <n v="108"/>
    <s v="Thompson et al. 2011"/>
    <n v="108.1"/>
    <s v="108.1.3"/>
    <s v="Table 3 p. 3340"/>
    <x v="0"/>
    <x v="0"/>
    <x v="2"/>
    <n v="0.11153991466812105"/>
    <n v="1.2441152564171725E-2"/>
    <n v="80.378405042617956"/>
    <n v="7.7934985553855052E-4"/>
    <n v="-6.0892084977952473E-4"/>
    <n v="-62.801175049493217"/>
    <n v="0.45643622196544203"/>
    <n v="-0.3566222925098172"/>
    <n v="0.45643622196544203"/>
    <n v="-0.3566222925098172"/>
    <n v="5.7542154622372468E-4"/>
    <n v="-4.4958778707397434E-4"/>
    <n v="4.0856756599467998E-4"/>
    <n v="-3.1922160209539737E-4"/>
    <n v="4.4611340913957025E-4"/>
    <n v="-3.485568827155199E-4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x v="0"/>
    <n v="40436"/>
    <x v="0"/>
    <n v="0"/>
    <n v="1"/>
    <x v="1"/>
    <s v="Diversity"/>
    <s v="Entropy:Perfect balancing when index = 1"/>
    <x v="4"/>
    <s v="Negative binomial regression"/>
    <m/>
    <n v="-1.0703"/>
    <m/>
    <n v="0.34290563029732091"/>
    <s v="Derived (4b)"/>
    <s v=""/>
    <m/>
  </r>
  <r>
    <n v="65"/>
    <s v="Sung et al. 2014"/>
    <n v="65.7"/>
    <s v="65.7.9"/>
    <s v="Table 3 p. 139 (500m buffer)"/>
    <x v="0"/>
    <x v="0"/>
    <x v="0"/>
    <n v="0.11194594594594597"/>
    <n v="1.2531894813732656E-2"/>
    <n v="79.796392713429384"/>
    <n v="7.7370665791060228E-4"/>
    <n v="3.2046929770657151E-5"/>
    <n v="3.3051665861902455"/>
    <n v="0.45313121101714959"/>
    <n v="1.8768694760330339E-2"/>
    <n v="0.45313121101714959"/>
    <n v="1.8768694760330339E-2"/>
    <n v="5.7125497394345376E-4"/>
    <n v="2.3661381020737858E-5"/>
    <n v="4.0560916739757684E-4"/>
    <n v="1.6800331713607634E-5"/>
    <n v="4.4288314468983518E-4"/>
    <n v="1.8344219853052975E-5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7.5999999999999998E-2"/>
    <m/>
    <m/>
    <s v=""/>
    <n v="0.37"/>
    <m/>
  </r>
  <r>
    <n v="32"/>
    <s v="Chakraborty and Mishra 2012"/>
    <n v="32.1"/>
    <s v="32.1.3"/>
    <s v="Table 4 - Model I p. 10"/>
    <x v="0"/>
    <x v="0"/>
    <x v="1"/>
    <n v="0.11214358002166598"/>
    <n v="1.2576182540075802E-2"/>
    <n v="79.515385277953555"/>
    <n v="2.1386052111050158E-4"/>
    <n v="1.9522230752581408E-4"/>
    <n v="72.585519371036341"/>
    <n v="2.0786841039629585E-2"/>
    <n v="1.8975241680216359E-2"/>
    <n v="2.0786841039629585E-2"/>
    <n v="1.8975241680216359E-2"/>
    <n v="1.3844974809270884E-4"/>
    <n v="1.2638367829030352E-4"/>
    <n v="4.0722639093682088E-2"/>
    <n v="3.7173609842191493E-2"/>
    <n v="1.2355219443697122E-4"/>
    <n v="1.1278446518607663E-4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0"/>
    <s v="not stated"/>
    <x v="1"/>
    <n v="0"/>
    <n v="1"/>
    <x v="1"/>
    <s v="Density"/>
    <s v="residential density (household workers))"/>
    <x v="3"/>
    <s v="OLS"/>
    <m/>
    <n v="3.4188000000000001"/>
    <m/>
    <m/>
    <s v=""/>
    <n v="8.14"/>
    <m/>
  </r>
  <r>
    <n v="65"/>
    <s v="Sung et al. 2014"/>
    <n v="65.099999999999994"/>
    <s v="65.1.9"/>
    <s v="Table 2 p. 138 (250m buffer)"/>
    <x v="0"/>
    <x v="1"/>
    <x v="0"/>
    <n v="0.11250909090909089"/>
    <n v="1.2658295537190079E-2"/>
    <n v="78.999577554655716"/>
    <n v="7.6598072980152963E-4"/>
    <n v="3.7919110048094919E-5"/>
    <n v="3.9107950872656758"/>
    <n v="0.44860642229457404"/>
    <n v="2.220781232927059E-2"/>
    <n v="0.44860642229457404"/>
    <n v="2.220781232927059E-2"/>
    <n v="5.655506481301593E-4"/>
    <n v="2.7997019285035401E-5"/>
    <n v="4.0155891497224927E-4"/>
    <n v="1.9878772526786226E-5"/>
    <n v="4.384606890968667E-4"/>
    <n v="2.1705557953051287E-5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0.104"/>
    <m/>
    <m/>
    <s v=""/>
    <n v="0.44"/>
    <m/>
  </r>
  <r>
    <n v="65"/>
    <s v="Sung et al. 2014"/>
    <n v="65.3"/>
    <s v="65.3.5"/>
    <s v="Table 2 p. 138 (750m buffer)"/>
    <x v="0"/>
    <x v="1"/>
    <x v="0"/>
    <n v="0.11308263473053892"/>
    <n v="1.2787682277600488E-2"/>
    <n v="78.200253829550292"/>
    <n v="0.1365230241793422"/>
    <n v="-2.5782100070220415E-2"/>
    <n v="-14.767961535202913"/>
    <n v="4.4812661648345395"/>
    <n v="-0.84627815269667306"/>
    <n v="4.4812661648345395"/>
    <n v="-0.84627815269667306"/>
    <n v="7.4786864912044906E-2"/>
    <n v="-1.4123349864909856E-2"/>
    <n v="0.1215655757233747"/>
    <n v="-2.2957415844207865E-2"/>
    <n v="0.1031207528755375"/>
    <n v="-1.9474147939039503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-0.40699999999999997"/>
    <m/>
    <m/>
    <s v=""/>
    <n v="-1.67"/>
    <m/>
  </r>
  <r>
    <n v="59"/>
    <s v="Chakour and Eluru 2016"/>
    <n v="59.6"/>
    <s v="59.6.7"/>
    <s v="Table 3 p. 212 (alighting, PM peak)"/>
    <x v="0"/>
    <x v="0"/>
    <x v="0"/>
    <n v="0.11406844106463879"/>
    <n v="1.3011609246916972E-2"/>
    <n v="76.854444444444439"/>
    <n v="1.2219901348255801E-4"/>
    <n v="3.6659704044767401E-5"/>
    <n v="23.056333333333331"/>
    <n v="3.2791716702454347E-3"/>
    <n v="9.8375150107363044E-4"/>
    <n v="3.2791716702454347E-3"/>
    <n v="9.8375150107363044E-4"/>
    <n v="9.621912169601528E-5"/>
    <n v="2.8865736508804583E-5"/>
    <n v="1.3201085287606537E-2"/>
    <n v="3.9603255862819611E-3"/>
    <n v="8.9598362286061616E-5"/>
    <n v="2.6879508685818485E-5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x v="1"/>
    <n v="1813"/>
    <x v="0"/>
    <n v="0"/>
    <n v="0"/>
    <x v="0"/>
    <s v="Density"/>
    <s v="Job density"/>
    <x v="2"/>
    <s v="Ordered probit "/>
    <m/>
    <n v="3.0000000000000001E-3"/>
    <m/>
    <m/>
    <s v=""/>
    <n v="2.63"/>
    <m/>
  </r>
  <r>
    <n v="131"/>
    <s v="Zhang 2004"/>
    <n v="131.19999999999999"/>
    <s v="131.2.9"/>
    <s v="Table 3 (Boston - non-work trip, expanded)"/>
    <x v="1"/>
    <x v="0"/>
    <x v="3"/>
    <n v="0.11428571428571428"/>
    <n v="1.3061224489795917E-2"/>
    <n v="76.562500000000014"/>
    <n v="1.2173482011858658E-4"/>
    <n v="4.8693928047434631E-7"/>
    <n v="0.30625000000000008"/>
    <n v="3.2667151889263909E-3"/>
    <n v="1.3066860755705564E-5"/>
    <n v="3.2667151889263909E-3"/>
    <n v="1.3066860755705564E-5"/>
    <n v="9.5853617290492192E-5"/>
    <n v="3.8341446916196877E-7"/>
    <n v="1.3150938760125753E-2"/>
    <n v="5.2603755040503011E-5"/>
    <n v="8.9258007941042008E-5"/>
    <n v="3.5703203176416806E-7"/>
    <m/>
    <n v="4.0000000000000001E-3"/>
    <s v="Source"/>
    <n v="0.11428571428571428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x v="0"/>
    <n v="1036"/>
    <x v="1"/>
    <n v="0"/>
    <n v="1"/>
    <x v="1"/>
    <s v="Density"/>
    <s v="Job density (ave)"/>
    <x v="2"/>
    <s v="Multinomial logistic"/>
    <s v="drive alone or active modes"/>
    <m/>
    <m/>
    <m/>
    <m/>
    <n v="3.5000000000000003E-2"/>
    <m/>
  </r>
  <r>
    <n v="60"/>
    <s v="Imam and Tarawneh 2012"/>
    <n v="60.1"/>
    <s v="60.1.1"/>
    <s v="Table 5a p.238 (Model 2)"/>
    <x v="0"/>
    <x v="0"/>
    <x v="0"/>
    <n v="0.11550411280846065"/>
    <n v="1.3341200075669604E-2"/>
    <n v="74.955775666965948"/>
    <n v="2.0159722786155818E-4"/>
    <n v="1.0130367302572722E-4"/>
    <n v="37.665673631041116"/>
    <n v="1.9594871965279325E-2"/>
    <n v="9.8465267782095536E-3"/>
    <n v="1.9594871965279325E-2"/>
    <n v="9.8465267782095536E-3"/>
    <n v="1.3051069579690921E-4"/>
    <n v="6.5582314765010439E-5"/>
    <n v="3.8387501862726429E-2"/>
    <n v="1.9289922675160318E-2"/>
    <n v="1.1646740485512889E-4"/>
    <n v="5.8525486807295517E-5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x v="1"/>
    <n v="32"/>
    <x v="1"/>
    <n v="0"/>
    <n v="0"/>
    <x v="0"/>
    <s v="Density"/>
    <s v="Population density"/>
    <x v="3"/>
    <s v="OLS"/>
    <m/>
    <n v="3.6240000000000001"/>
    <m/>
    <m/>
    <s v=""/>
    <n v="4.3505402160864346"/>
    <s v="derived (8b)"/>
  </r>
  <r>
    <n v="69"/>
    <s v="Tsai et al. 2014"/>
    <n v="69.099999999999994"/>
    <s v="69.1.3"/>
    <s v="Table 5, p. 61"/>
    <x v="0"/>
    <x v="0"/>
    <x v="0"/>
    <n v="0.11666666666666667"/>
    <n v="1.3611111111111112E-2"/>
    <n v="73.469387755102034"/>
    <n v="7.1235995169455278E-4"/>
    <n v="-1.9946078647447477E-5"/>
    <n v="-2.0571428571428569"/>
    <n v="0.41720272701694633"/>
    <n v="-1.1681676356474498E-2"/>
    <n v="0.41720272701694633"/>
    <n v="-1.1681676356474498E-2"/>
    <n v="5.2596053230635558E-4"/>
    <n v="-1.4726894904577957E-5"/>
    <n v="3.7344867585150217E-4"/>
    <n v="-1.0456562923842061E-5"/>
    <n v="4.0776722331635419E-4"/>
    <n v="-1.1417482252857918E-5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x v="1"/>
    <n v="236"/>
    <x v="1"/>
    <n v="0"/>
    <n v="1"/>
    <x v="1"/>
    <s v="Diversity"/>
    <s v="Land use entropy"/>
    <x v="4"/>
    <s v="OLS (partial adjustment)"/>
    <m/>
    <n v="-2.8000000000000001E-2"/>
    <m/>
    <m/>
    <s v=""/>
    <n v="-0.24"/>
    <m/>
  </r>
  <r>
    <n v="65"/>
    <s v="Sung et al. 2014"/>
    <n v="65.400000000000006"/>
    <s v="65.4.9"/>
    <s v="Table 2 p. 138 (1000m buffer)"/>
    <x v="0"/>
    <x v="1"/>
    <x v="0"/>
    <n v="0.11705454545454545"/>
    <n v="1.3701766611570248E-2"/>
    <n v="72.98328955301028"/>
    <n v="7.076467384455851E-4"/>
    <n v="-1.4578655046760565E-4"/>
    <n v="-15.035725380552966"/>
    <n v="0.41444237332805051"/>
    <n v="-8.5381759983551658E-2"/>
    <n v="0.41444237332805051"/>
    <n v="-8.5381759983551658E-2"/>
    <n v="5.2248060036548289E-4"/>
    <n v="-1.0763936336489532E-4"/>
    <n v="3.7097781369446243E-4"/>
    <n v="-7.6427365266078375E-5"/>
    <n v="4.0506929809630549E-4"/>
    <n v="-8.3450756516608468E-5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-0.46400000000000002"/>
    <m/>
    <m/>
    <s v=""/>
    <n v="-1.76"/>
    <m/>
  </r>
  <r>
    <n v="155"/>
    <s v="Zhao et al. 2018"/>
    <n v="155.1"/>
    <s v="155.1.2"/>
    <s v="Table 3 p. 1183 - DR Model 1 (only) "/>
    <x v="0"/>
    <x v="0"/>
    <x v="0"/>
    <n v="0.11723419349117675"/>
    <n v="1.374385612352667E-2"/>
    <n v="72.759783790824514"/>
    <n v="1.1568847923778968E-4"/>
    <n v="2.4412762007393436E-5"/>
    <n v="15.353882228357472"/>
    <n v="3.104463553991662E-3"/>
    <n v="6.5510870575493654E-4"/>
    <n v="3.104463553991662E-3"/>
    <n v="6.5510870575493654E-4"/>
    <n v="9.1092747358362765E-5"/>
    <n v="1.9222532585015724E-5"/>
    <n v="1.2497756223126509E-2"/>
    <n v="2.6372958682816289E-3"/>
    <n v="8.4824729592031511E-5"/>
    <n v="1.7899845771292143E-5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x v="2"/>
    <n v="109"/>
    <x v="0"/>
    <n v="0"/>
    <n v="0"/>
    <x v="0"/>
    <s v="Density"/>
    <s v="Weighted job"/>
    <x v="2"/>
    <s v="OLS"/>
    <m/>
    <n v="2.74"/>
    <m/>
    <m/>
    <m/>
    <n v="1.8"/>
    <s v="source"/>
  </r>
  <r>
    <n v="151"/>
    <s v="Gan et al. 2019"/>
    <n v="151.1"/>
    <s v="151.1.3"/>
    <s v="Table 2 p. 6 "/>
    <x v="0"/>
    <x v="0"/>
    <x v="0"/>
    <n v="0.11800034066170169"/>
    <n v="1.392408039627765E-2"/>
    <n v="71.818028303494415"/>
    <n v="6.9725470076186097E-2"/>
    <n v="5.5753842237060203E-2"/>
    <n v="57.427092501988234"/>
    <n v="1.2214229458797194"/>
    <n v="0.97667354777091142"/>
    <n v="1.2214229458797194"/>
    <n v="0.97667354777091142"/>
    <n v="5.0263427840485007E-2"/>
    <n v="4.019161467180097E-2"/>
    <n v="3.445992376026244E-2"/>
    <n v="2.7554825384920312E-2"/>
    <n v="4.4234218260628198E-2"/>
    <n v="3.5370541406002834E-2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x v="2"/>
    <n v="112"/>
    <x v="0"/>
    <n v="0"/>
    <n v="0"/>
    <x v="0"/>
    <s v="PT-design"/>
    <s v="Number of exits"/>
    <x v="8"/>
    <s v="OLS"/>
    <m/>
    <n v="94176.4"/>
    <m/>
    <m/>
    <m/>
    <n v="6.7764164784456673"/>
    <s v="derived (8b)"/>
  </r>
  <r>
    <n v="44"/>
    <s v="Brown and Neog 2012"/>
    <n v="44.3"/>
    <s v="44.3.1"/>
    <s v="Table 6 p. 11"/>
    <x v="0"/>
    <x v="0"/>
    <x v="0"/>
    <n v="0.118491921005386"/>
    <n v="1.4040335343546635E-2"/>
    <n v="71.223370064279152"/>
    <n v="4.2443704508387951E-14"/>
    <n v="2.8012844975536047E-15"/>
    <n v="4.7007424242424243"/>
    <e v="#N/A"/>
    <e v="#N/A"/>
    <e v="#N/A"/>
    <e v="#N/A"/>
    <n v="1.5967096047858829E-4"/>
    <n v="1.0538283391586827E-5"/>
    <n v="1.0358387748748921E-4"/>
    <n v="6.8365359141742882E-6"/>
    <n v="1.7684876881514372E-14"/>
    <n v="1.1672018741799487E-15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x v="1"/>
    <n v="29"/>
    <x v="1"/>
    <n v="0"/>
    <n v="1"/>
    <x v="1"/>
    <s v="PT-Access"/>
    <s v="% of MSA employment in CBD"/>
    <x v="0"/>
    <s v="OLS"/>
    <m/>
    <n v="6.6000000000000003E-2"/>
    <m/>
    <n v="1.0682267171659934"/>
    <s v="Derived (4b)"/>
    <n v="0.55700000000000005"/>
    <m/>
  </r>
  <r>
    <n v="139"/>
    <s v="Vergel-Tovar 2016"/>
    <n v="139.19999999999999"/>
    <s v="139.2.1"/>
    <s v="Table 40, p. 352 (land use model)"/>
    <x v="0"/>
    <x v="0"/>
    <x v="0"/>
    <n v="0.1188"/>
    <n v="1.4113440000000001E-2"/>
    <n v="70.854447958825062"/>
    <n v="1.9056650622395409E-4"/>
    <n v="-2.5612138436499428E-5"/>
    <n v="-9.5228378056660876"/>
    <n v="1.8522706536884041E-2"/>
    <n v="-2.489451758557215E-3"/>
    <n v="1.8522706536884041E-2"/>
    <n v="-2.489451758557215E-3"/>
    <n v="1.2336958988321898E-4"/>
    <n v="-1.6580872880304631E-5"/>
    <n v="3.6287066991163949E-2"/>
    <n v="-4.8769818036124343E-3"/>
    <n v="1.1009470054545794E-4"/>
    <n v="-1.4796727753309547E-5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x v="1"/>
    <n v="120"/>
    <x v="0"/>
    <n v="1"/>
    <n v="0"/>
    <x v="1"/>
    <s v="Density"/>
    <s v="population density"/>
    <x v="3"/>
    <s v="OLS"/>
    <m/>
    <n v="-0.13439999999999999"/>
    <m/>
    <m/>
    <m/>
    <n v="-1.1313131313131313"/>
    <s v="derived (8b)"/>
  </r>
  <r>
    <n v="172"/>
    <s v="Sun et al. 2017"/>
    <n v="172.2"/>
    <s v="172.2.2"/>
    <s v="Table 2 Model 2 P. "/>
    <x v="0"/>
    <x v="0"/>
    <x v="0"/>
    <n v="0.11951100000000001"/>
    <n v="1.4282879121000002E-2"/>
    <n v="70.013895064735792"/>
    <n v="6.7885545844635316E-4"/>
    <n v="2.3860886852293333E-4"/>
    <n v="24.608973934618788"/>
    <n v="0.39758039154283853"/>
    <n v="0.13974433908221767"/>
    <n v="0.39758039154283853"/>
    <n v="0.13974433908221767"/>
    <n v="5.0122298064927734E-4"/>
    <n v="1.7617336179947255E-4"/>
    <n v="3.5588422882040246E-4"/>
    <n v="1.2508867993539678E-4"/>
    <n v="3.8858866878371822E-4"/>
    <n v="1.3658386542478277E-4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x v="1"/>
    <n v="2300"/>
    <x v="1"/>
    <n v="0"/>
    <n v="0"/>
    <x v="0"/>
    <s v="Diversity"/>
    <s v="Land use mix (entropy)"/>
    <x v="4"/>
    <s v="Spatial Error Model"/>
    <m/>
    <n v="1.2969999999999999"/>
    <m/>
    <m/>
    <m/>
    <n v="2.9410430839002264"/>
    <s v="derived (8b)"/>
  </r>
  <r>
    <n v="3"/>
    <s v="Cervero. 2002"/>
    <n v="3.1"/>
    <s v="3.1.2"/>
    <s v="Table 2 p. 275, Table 4 p. 281"/>
    <x v="1"/>
    <x v="0"/>
    <x v="0"/>
    <n v="0.12049612403100773"/>
    <n v="1.4519315906495999E-2"/>
    <n v="68.873768326274657"/>
    <n v="8.6796011906469545E-2"/>
    <n v="2.3261331190933838E-2"/>
    <n v="18.458169911441608"/>
    <n v="4.753454683828464E-2"/>
    <n v="1.2739258552660284E-2"/>
    <n v="4.753454683828464E-2"/>
    <n v="1.2739258552660284E-2"/>
    <n v="0.13533350962667021"/>
    <n v="3.6269380579947615E-2"/>
    <n v="7.2915250067828757E-2"/>
    <n v="1.9541287018178109E-2"/>
    <n v="0.13465353635664185"/>
    <n v="3.6087147743580017E-2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0"/>
    <n v="1960"/>
    <x v="1"/>
    <n v="0"/>
    <n v="1"/>
    <x v="1"/>
    <s v="Density"/>
    <s v="Total density (employment and population)"/>
    <x v="9"/>
    <s v="Binary logistic"/>
    <s v="automobile"/>
    <n v="2.58E-2"/>
    <n v="1.026135700809198"/>
    <m/>
    <s v="Derived (4a)"/>
    <n v="2.2241379310344831"/>
    <s v="derived (8b)"/>
  </r>
  <r>
    <n v="65"/>
    <s v="Sung et al. 2014"/>
    <n v="65.3"/>
    <s v="65.3.9"/>
    <s v="Table 2 p. 138 (750m buffer)"/>
    <x v="0"/>
    <x v="1"/>
    <x v="0"/>
    <n v="0.12141666666666666"/>
    <n v="1.4742006944444443E-2"/>
    <n v="67.833369212789052"/>
    <n v="6.5771305699148823E-4"/>
    <n v="1.8207470556695366E-4"/>
    <n v="18.778311599176391"/>
    <n v="0.3851980734160626"/>
    <n v="0.1066343826637686"/>
    <n v="0.3851980734160626"/>
    <n v="0.1066343826637686"/>
    <n v="4.8561279832925341E-4"/>
    <n v="1.3443219096148721E-4"/>
    <n v="3.4480050378945674E-4"/>
    <n v="9.5451123464035292E-5"/>
    <n v="3.7648639055347529E-4"/>
    <n v="1.0422272749691855E-4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0.58899999999999997"/>
    <m/>
    <m/>
    <s v=""/>
    <n v="2.2799999999999998"/>
    <m/>
  </r>
  <r>
    <n v="187"/>
    <s v="Rodriguez &amp; Joo 2004"/>
    <n v="188.3"/>
    <s v="18.3.1"/>
    <s v="elasticities: Table 3, errors table 2"/>
    <x v="1"/>
    <x v="0"/>
    <x v="3"/>
    <n v="0.12547624512279093"/>
    <n v="1.5744288090114716E-2"/>
    <n v="63.515097937509459"/>
    <n v="6.1664461768750109E-2"/>
    <n v="1.6957726986406282E-2"/>
    <n v="17.466651932815104"/>
    <n v="1.0802134208256591"/>
    <n v="0.29705869072705626"/>
    <n v="1.0802134208256591"/>
    <n v="0.29705869072705626"/>
    <n v="4.445243927433204E-2"/>
    <n v="1.2224420800441312E-2"/>
    <n v="3.0475988888234103E-2"/>
    <n v="8.380896944264379E-3"/>
    <n v="3.9120270653215175E-2"/>
    <n v="1.0758074429634175E-2"/>
    <m/>
    <n v="0.27500000000000002"/>
    <s v="Source"/>
    <n v="0.12547624512279093"/>
    <s v=" (8b, 8a)"/>
    <s v="Y"/>
    <s v="Pos"/>
    <s v="Y"/>
    <s v="Probability (mode choice)"/>
    <s v="primary mode"/>
    <s v="discrete"/>
    <s v="Disaggregate"/>
    <s v="Work"/>
    <s v="USA"/>
    <s v="Chapel Hill"/>
    <n v="1997"/>
    <s v="Pre-2010"/>
    <x v="0"/>
    <n v="509"/>
    <x v="1"/>
    <n v="0"/>
    <n v="0"/>
    <x v="0"/>
    <s v="Design"/>
    <s v="% sidewalk"/>
    <x v="8"/>
    <s v="multinomial logit (Heteroscedastic extreme value model)"/>
    <s v="active mode,s auto"/>
    <n v="4.3570000000000002"/>
    <m/>
    <m/>
    <m/>
    <m/>
    <m/>
  </r>
  <r>
    <n v="65"/>
    <s v="Sung et al. 2014"/>
    <n v="65.3"/>
    <s v="65.3.6"/>
    <s v="Table 2 p. 138 (750m buffer)"/>
    <x v="0"/>
    <x v="1"/>
    <x v="0"/>
    <n v="0.12597"/>
    <n v="1.5868440899999999E-2"/>
    <n v="63.018163302987126"/>
    <n v="0.49813662502445166"/>
    <n v="5.6475243588897162E-2"/>
    <n v="7.1445582281495597"/>
    <e v="#N/A"/>
    <e v="#N/A"/>
    <e v="#N/A"/>
    <e v="#N/A"/>
    <n v="0.49813662502445166"/>
    <n v="5.6475243588897162E-2"/>
    <n v="0.52432080469976317"/>
    <n v="5.9443822591226249E-2"/>
    <n v="0.49504634557531446"/>
    <n v="5.6124889336910129E-2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0.221"/>
    <m/>
    <m/>
    <s v=""/>
    <n v="0.9"/>
    <m/>
  </r>
  <r>
    <n v="131"/>
    <s v="Zhang 2004"/>
    <n v="131.19999999999999"/>
    <s v="131.2.10"/>
    <s v="Table 3 (Boston - non-work trip, expanded)"/>
    <x v="1"/>
    <x v="0"/>
    <x v="3"/>
    <n v="0.12604166666666666"/>
    <n v="1.588650173611111E-2"/>
    <n v="62.946520046444917"/>
    <n v="6.1033011638934984E-4"/>
    <n v="7.3849944083111333E-5"/>
    <n v="7.6165289256198347"/>
    <n v="0.35744764754460595"/>
    <n v="4.3251165352897317E-2"/>
    <n v="0.35744764754460595"/>
    <n v="4.3251165352897317E-2"/>
    <n v="4.506282984257172E-4"/>
    <n v="5.4526024109511777E-5"/>
    <n v="3.1996039818873328E-4"/>
    <n v="3.8715208180836723E-5"/>
    <n v="3.4936357142820488E-4"/>
    <n v="4.2272992142812789E-5"/>
    <m/>
    <n v="0.121"/>
    <s v="Source, transit only"/>
    <n v="0.12604166666666666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x v="0"/>
    <n v="1036"/>
    <x v="1"/>
    <n v="0"/>
    <n v="1"/>
    <x v="1"/>
    <s v="Diversity"/>
    <s v="Land use &quot;balance&quot; (average)"/>
    <x v="4"/>
    <s v="Multinomial logistic"/>
    <s v="drive alone (log odds is combinatoin walk or bike ,transit)"/>
    <m/>
    <m/>
    <m/>
    <m/>
    <n v="0.96"/>
    <s v="average for non-work"/>
  </r>
  <r>
    <n v="22"/>
    <s v="Bento et al. 2005"/>
    <n v="22.1"/>
    <s v="22.1.3"/>
    <s v="Table 2p. 471"/>
    <x v="0"/>
    <x v="0"/>
    <x v="1"/>
    <n v="0.13431581909649196"/>
    <n v="1.8040739259561553E-2"/>
    <n v="55.430101040344127"/>
    <n v="9.6770594135011406E-2"/>
    <n v="9.1932064428260837E-2"/>
    <n v="52.658595988326915"/>
    <n v="3.176422378971739"/>
    <n v="3.0176012600231519"/>
    <n v="3.176422378971739"/>
    <n v="3.0176012600231519"/>
    <n v="5.3010614103642932E-2"/>
    <n v="5.0360083398460785E-2"/>
    <n v="8.6168417816924817E-2"/>
    <n v="8.1859996926078565E-2"/>
    <n v="7.3094311991701522E-2"/>
    <n v="6.9439596392116443E-2"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0"/>
    <n v="6476"/>
    <x v="1"/>
    <n v="0"/>
    <n v="1"/>
    <x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3.4039999999999999"/>
    <m/>
    <m/>
    <m/>
    <m/>
    <m/>
  </r>
  <r>
    <n v="22"/>
    <s v="Bento et al. 2005"/>
    <n v="22.2"/>
    <s v="22.2.3"/>
    <s v="Table 2p. 471"/>
    <x v="0"/>
    <x v="0"/>
    <x v="1"/>
    <n v="0.13431581909649196"/>
    <n v="1.8040739259561553E-2"/>
    <n v="55.430101040344127"/>
    <n v="9.6770594135011406E-2"/>
    <n v="8.9996652545560607E-2"/>
    <n v="51.549993967520038"/>
    <n v="3.176422378971739"/>
    <n v="2.9540728124437172"/>
    <n v="3.176422378971739"/>
    <n v="2.9540728124437172"/>
    <n v="5.3010614103642932E-2"/>
    <n v="4.9299871116387929E-2"/>
    <n v="8.6168417816924817E-2"/>
    <n v="8.013662856974009E-2"/>
    <n v="7.3094311991701522E-2"/>
    <n v="6.797771015228242E-2"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0"/>
    <n v="4468"/>
    <x v="1"/>
    <n v="0"/>
    <n v="1"/>
    <x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2.7149999999999999"/>
    <m/>
    <m/>
    <m/>
    <m/>
    <m/>
  </r>
  <r>
    <n v="22"/>
    <s v="Bento et al. 2005"/>
    <n v="22.1"/>
    <s v="22.1.8"/>
    <s v="Table 2p. 471"/>
    <x v="0"/>
    <x v="0"/>
    <x v="0"/>
    <n v="0.13431581909649196"/>
    <n v="1.8040739259561553E-2"/>
    <n v="55.430101040344127"/>
    <n v="9.6770594135011406E-2"/>
    <n v="7.354565154260867E-2"/>
    <n v="42.126876790661534"/>
    <n v="3.176422378971739"/>
    <n v="2.4140810080185218"/>
    <n v="3.176422378971739"/>
    <n v="2.4140810080185218"/>
    <n v="5.3010614103642932E-2"/>
    <n v="4.0288066718768632E-2"/>
    <n v="8.6168417816924817E-2"/>
    <n v="6.5487997540862861E-2"/>
    <n v="7.3094311991701522E-2"/>
    <n v="5.555167711369316E-2"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0"/>
    <n v="6476"/>
    <x v="1"/>
    <n v="0"/>
    <n v="1"/>
    <x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3.3395999999999999"/>
    <m/>
    <m/>
    <m/>
    <m/>
    <m/>
  </r>
  <r>
    <n v="52"/>
    <s v="Durning and Townsend 2015"/>
    <n v="52.1"/>
    <s v="52.1.14"/>
    <s v="Table 3 p. 101"/>
    <x v="0"/>
    <x v="0"/>
    <x v="0"/>
    <n v="0.13431581909649196"/>
    <n v="1.8040739259561553E-2"/>
    <n v="55.430101040344127"/>
    <n v="9.6770594135011406E-2"/>
    <n v="3.1653661341562229E-2"/>
    <n v="18.131186050296563"/>
    <n v="3.176422378971739"/>
    <n v="1.0390077601616559"/>
    <n v="3.176422378971739"/>
    <n v="1.0390077601616559"/>
    <n v="5.3010614103642932E-2"/>
    <n v="1.7339771873301602E-2"/>
    <n v="8.6168417816924817E-2"/>
    <n v="2.8185689467916109E-2"/>
    <n v="7.3094311991701522E-2"/>
    <n v="2.3909149452485567E-2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1"/>
    <n v="342"/>
    <x v="0"/>
    <n v="0"/>
    <n v="0"/>
    <x v="0"/>
    <s v="Diversity"/>
    <s v="Residential to non-residential balancing index:Higher ratio means more even"/>
    <x v="10"/>
    <s v="Bootstrapped regression"/>
    <m/>
    <s v=""/>
    <m/>
    <m/>
    <s v=""/>
    <s v=""/>
    <m/>
  </r>
  <r>
    <n v="22"/>
    <s v="Bento et al. 2005"/>
    <n v="22.2"/>
    <s v="22.2.8"/>
    <s v="Table 2p. 471"/>
    <x v="0"/>
    <x v="0"/>
    <x v="0"/>
    <n v="0.13431581909649196"/>
    <n v="1.8040739259561553E-2"/>
    <n v="55.430101040344127"/>
    <n v="9.6770594135011406E-2"/>
    <n v="-4.0643649536704789E-2"/>
    <n v="-23.280642436944532"/>
    <n v="3.176422378971739"/>
    <n v="-1.3340973991681304"/>
    <n v="3.176422378971739"/>
    <n v="-1.3340973991681304"/>
    <n v="5.3010614103642932E-2"/>
    <n v="-2.2264457923530032E-2"/>
    <n v="8.6168417816924817E-2"/>
    <n v="-3.6190735483108423E-2"/>
    <n v="7.3094311991701522E-2"/>
    <n v="-3.0699611036514637E-2"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x v="0"/>
    <n v="4468"/>
    <x v="1"/>
    <n v="0"/>
    <n v="1"/>
    <x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-1.0589999999999999"/>
    <m/>
    <m/>
    <m/>
    <m/>
    <m/>
  </r>
  <r>
    <n v="139"/>
    <s v="Vergel-Tovar 2016"/>
    <n v="139.4"/>
    <s v="139.4.1"/>
    <s v="Table 44 p. 356"/>
    <x v="0"/>
    <x v="0"/>
    <x v="0"/>
    <n v="0.13469999999999999"/>
    <n v="1.8144089999999995E-2"/>
    <n v="55.114365063224461"/>
    <n v="1.4823278277397231E-4"/>
    <n v="1.9714960108938318E-6"/>
    <n v="0.73302105534088535"/>
    <n v="1.4407948116765337E-2"/>
    <n v="1.9162570995297898E-4"/>
    <n v="1.4407948116765337E-2"/>
    <n v="1.9162570995297898E-4"/>
    <n v="9.5963440692887797E-5"/>
    <n v="1.2763137612154077E-6"/>
    <n v="2.8226014242421257E-2"/>
    <n v="3.7540598942420271E-4"/>
    <n v="8.5637524420695027E-5"/>
    <n v="1.1389790747952438E-6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x v="1"/>
    <n v="120"/>
    <x v="0"/>
    <n v="1"/>
    <n v="0"/>
    <x v="1"/>
    <s v="Density"/>
    <s v="population density"/>
    <x v="3"/>
    <s v="OLS"/>
    <m/>
    <n v="1.3299999999999999E-2"/>
    <m/>
    <m/>
    <m/>
    <n v="9.8737936154417227E-2"/>
    <s v="derived (8b)"/>
  </r>
  <r>
    <n v="31"/>
    <s v="Frank et al. 2008"/>
    <n v="31.2"/>
    <s v="31.2.4"/>
    <s v="Table 4 p. 48 (significance from table 3 p. 46)"/>
    <x v="1"/>
    <x v="0"/>
    <x v="0"/>
    <n v="0.13529411764705884"/>
    <n v="1.8304498269896198E-2"/>
    <n v="54.631379962192803"/>
    <n v="5.3039588230930093E-2"/>
    <n v="1.2199105293113922E-2"/>
    <n v="12.565217391304346"/>
    <n v="0.92912632979718068"/>
    <n v="0.21369905585335155"/>
    <n v="0.92912632979718068"/>
    <n v="0.21369905585335155"/>
    <n v="3.8234973716511619E-2"/>
    <n v="8.7940439547976729E-3"/>
    <n v="2.6213378908976435E-2"/>
    <n v="6.02907714906458E-3"/>
    <n v="3.3648603870253618E-2"/>
    <n v="7.7391788901583327E-3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0"/>
    <n v="10475"/>
    <x v="1"/>
    <n v="0"/>
    <n v="0"/>
    <x v="0"/>
    <s v="PT-design"/>
    <s v="intersection density"/>
    <x v="8"/>
    <s v="Multinomial logistic (nested)"/>
    <s v="not choosing transit"/>
    <n v="0.18010000000000001"/>
    <n v="1.1973370908444088"/>
    <m/>
    <s v="Derived (4a)"/>
    <n v="1.7"/>
    <m/>
  </r>
  <r>
    <n v="65"/>
    <s v="Sung et al. 2014"/>
    <n v="65.2"/>
    <s v="65.2.9"/>
    <s v="Table 2 p. 138 (500m buffer)"/>
    <x v="0"/>
    <x v="0"/>
    <x v="0"/>
    <n v="0.13734285714285716"/>
    <n v="1.8863060408163268E-2"/>
    <n v="53.013666836757587"/>
    <n v="5.1402106783394552E-4"/>
    <n v="6.9185179646177744E-5"/>
    <n v="7.1354275015602253"/>
    <n v="0.30104302008324801"/>
    <n v="4.0519186331124855E-2"/>
    <n v="0.30104302008324801"/>
    <n v="4.0519186331124855E-2"/>
    <n v="3.7951992361657443E-4"/>
    <n v="5.1081863639096457E-5"/>
    <n v="2.6947119456354753E-4"/>
    <n v="3.6269744903475248E-5"/>
    <n v="2.9423459735230661E-4"/>
    <n v="3.9602799865231068E-5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0.253"/>
    <m/>
    <m/>
    <s v=""/>
    <n v="0.98"/>
    <m/>
  </r>
  <r>
    <n v="65"/>
    <s v="Sung et al. 2014"/>
    <n v="65.5"/>
    <s v="65.5.8"/>
    <s v="Table 2 p. 138 (1500m buffer)"/>
    <x v="0"/>
    <x v="1"/>
    <x v="0"/>
    <n v="0.13747499999999999"/>
    <n v="1.8899375624999996E-2"/>
    <n v="52.911800889189443"/>
    <n v="9.237411285022798E-2"/>
    <n v="-4.0637219725072286E-3"/>
    <n v="-2.3276959447172216"/>
    <n v="3.032111168871769"/>
    <n v="-0.13338863454100686"/>
    <n v="3.032111168871769"/>
    <n v="-0.13338863454100686"/>
    <n v="5.0602236074296703E-2"/>
    <n v="-2.2260935693804605E-3"/>
    <n v="8.2253614568502414E-2"/>
    <n v="-3.6185010120975579E-3"/>
    <n v="6.9773491472120044E-2"/>
    <n v="-3.0694754368415047E-3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-7.1999999999999995E-2"/>
    <m/>
    <m/>
    <s v=""/>
    <n v="-0.32"/>
    <m/>
  </r>
  <r>
    <n v="65"/>
    <s v="Sung et al. 2014"/>
    <n v="65.5"/>
    <s v="65.5.9"/>
    <s v="Table 2 p. 138 (1500m buffer)"/>
    <x v="0"/>
    <x v="1"/>
    <x v="0"/>
    <n v="0.13869655172413795"/>
    <n v="1.9236733460166473E-2"/>
    <n v="51.983877723871423"/>
    <n v="5.040362218303769E-4"/>
    <n v="-2.027334491446142E-5"/>
    <n v="-2.0908955298095564"/>
    <n v="0.29519526717178274"/>
    <n v="-1.1873344036183446E-2"/>
    <n v="0.29519526717178274"/>
    <n v="-1.1873344036183446E-2"/>
    <n v="3.7214775887522218E-4"/>
    <n v="-1.4968527157479188E-5"/>
    <n v="2.6423672354963974E-4"/>
    <n v="-1.0628129494613611E-5"/>
    <n v="2.8851909787703237E-4"/>
    <n v="-1.1604815154809996E-5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-9.0999999999999998E-2"/>
    <m/>
    <m/>
    <s v=""/>
    <n v="-0.28999999999999998"/>
    <m/>
  </r>
  <r>
    <n v="66"/>
    <s v="Armbruster 2010"/>
    <n v="66.099999999999994"/>
    <s v="66.1.1"/>
    <s v="Table 5 p. 33"/>
    <x v="0"/>
    <x v="0"/>
    <x v="0"/>
    <n v="0.13900000000000001"/>
    <n v="1.9321000000000005E-2"/>
    <n v="51.757155426737732"/>
    <n v="1.3920340311585329E-4"/>
    <n v="4.5380309415768177E-5"/>
    <n v="16.872832669116502"/>
    <n v="1.3530309370421854E-2"/>
    <n v="4.4108808547575241E-3"/>
    <n v="1.3530309370421854E-2"/>
    <n v="4.4108808547575241E-3"/>
    <n v="9.0117970324590728E-5"/>
    <n v="2.9378458325816578E-5"/>
    <n v="2.6506668534536142E-2"/>
    <n v="8.6411739422587817E-3"/>
    <n v="8.0421041895672459E-5"/>
    <n v="2.6217259657989222E-5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x v="1"/>
    <n v="54"/>
    <x v="0"/>
    <n v="0"/>
    <n v="1"/>
    <x v="1"/>
    <s v="Density"/>
    <s v="Population density"/>
    <x v="3"/>
    <s v="OLS"/>
    <m/>
    <n v="0.32600000000000001"/>
    <m/>
    <m/>
    <s v=""/>
    <n v="2.3453237410071943"/>
    <s v="derived (8b)"/>
  </r>
  <r>
    <n v="59"/>
    <s v="Chakour and Eluru 2016"/>
    <n v="59.1"/>
    <s v="59.1.6"/>
    <s v="Table 3 p. 212 (boarding, AM peak)"/>
    <x v="0"/>
    <x v="0"/>
    <x v="0"/>
    <n v="0.14492753623188406"/>
    <n v="2.1003990758244068E-2"/>
    <n v="47.609999999999992"/>
    <n v="7.570017679472202E-5"/>
    <n v="-2.2710053038416606E-5"/>
    <n v="-14.282999999999998"/>
    <n v="2.0313901733196465E-3"/>
    <n v="-6.0941705199589393E-4"/>
    <n v="2.0313901733196465E-3"/>
    <n v="-6.0941705199589393E-4"/>
    <n v="5.9606082863024742E-5"/>
    <n v="-1.7881824858907422E-5"/>
    <n v="8.177844171357869E-3"/>
    <n v="-2.4533532514073608E-3"/>
    <n v="5.5504636840137254E-5"/>
    <n v="-1.6651391052041176E-5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x v="1"/>
    <n v="1813"/>
    <x v="0"/>
    <n v="0"/>
    <n v="0"/>
    <x v="0"/>
    <s v="Density"/>
    <s v="Job density"/>
    <x v="2"/>
    <s v="Ordered probit "/>
    <m/>
    <n v="-3.0000000000000001E-3"/>
    <m/>
    <m/>
    <s v=""/>
    <n v="-2.0699999999999998"/>
    <m/>
  </r>
  <r>
    <n v="72"/>
    <s v="Bhattacharya 2013"/>
    <n v="72.3"/>
    <s v="72.3.1"/>
    <s v="Table 3.4 p. 66"/>
    <x v="0"/>
    <x v="0"/>
    <x v="0"/>
    <n v="0.14526459969932454"/>
    <n v="2.1101803925804997E-2"/>
    <n v="47.389313421546817"/>
    <n v="1.2745587823003151E-4"/>
    <n v="2.6765734428306618E-5"/>
    <n v="9.9517558185248305"/>
    <n v="1.2388472012396829E-2"/>
    <n v="2.6015791226033339E-3"/>
    <n v="1.2388472012396829E-2"/>
    <n v="2.6015791226033339E-3"/>
    <n v="8.2512817897628882E-5"/>
    <n v="1.7327691758502065E-5"/>
    <n v="2.4269742272104631E-2"/>
    <n v="5.0966458771419722E-3"/>
    <n v="7.3634223686732162E-5"/>
    <n v="1.5463186974213755E-5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x v="1"/>
    <n v="1298"/>
    <x v="1"/>
    <n v="0"/>
    <n v="1"/>
    <x v="1"/>
    <s v="Density"/>
    <s v="Population density"/>
    <x v="3"/>
    <s v="Negative binomial regression"/>
    <m/>
    <n v="3.7781599999999999E-2"/>
    <m/>
    <n v="1.0385043987484257"/>
    <s v="Derived (4b)"/>
    <n v="1.4456378252834332"/>
    <s v="derived (8b)"/>
  </r>
  <r>
    <n v="22"/>
    <s v="Bento et al. 2005"/>
    <n v="22.2"/>
    <s v="22.2.2"/>
    <s v="Table 2p. 471"/>
    <x v="0"/>
    <x v="0"/>
    <x v="1"/>
    <n v="0.14891809411301529"/>
    <n v="2.2176598754252881E-2"/>
    <n v="45.092577589619175"/>
    <n v="2.6871742196529875E-14"/>
    <n v="1.1447362175721727E-13"/>
    <n v="192.09438053177769"/>
    <e v="#N/A"/>
    <e v="#N/A"/>
    <e v="#N/A"/>
    <e v="#N/A"/>
    <n v="1.0109006591083482E-4"/>
    <n v="4.3064368078015635E-4"/>
    <n v="6.5580497362351085E-5"/>
    <n v="2.793729187636156E-4"/>
    <n v="1.1196559250465737E-14"/>
    <n v="4.7697342406984038E-14"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0"/>
    <n v="4468"/>
    <x v="1"/>
    <n v="0"/>
    <n v="1"/>
    <x v="1"/>
    <s v="PT-Access"/>
    <s v="Population centrality"/>
    <x v="0"/>
    <s v="Multinomial logistic"/>
    <s v="automobile"/>
    <n v="28.466000000000001"/>
    <m/>
    <m/>
    <m/>
    <m/>
    <m/>
  </r>
  <r>
    <n v="22"/>
    <s v="Bento et al. 2005"/>
    <n v="22.1"/>
    <s v="22.1.2"/>
    <s v="Table 2p. 471"/>
    <x v="0"/>
    <x v="0"/>
    <x v="1"/>
    <n v="0.14891809411301529"/>
    <n v="2.2176598754252881E-2"/>
    <n v="45.092577589619175"/>
    <n v="2.6871742196529875E-14"/>
    <n v="1.1098029527166839E-13"/>
    <n v="186.23234544512718"/>
    <e v="#N/A"/>
    <e v="#N/A"/>
    <e v="#N/A"/>
    <e v="#N/A"/>
    <n v="1.0109006591083482E-4"/>
    <n v="4.1750197221174782E-4"/>
    <n v="6.5580497362351085E-5"/>
    <n v="2.7084745410650999E-4"/>
    <n v="1.1196559250465737E-14"/>
    <n v="4.6241789704423493E-14"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0"/>
    <n v="6476"/>
    <x v="1"/>
    <n v="0"/>
    <n v="1"/>
    <x v="1"/>
    <s v="PT-Access"/>
    <s v="Population centrality"/>
    <x v="0"/>
    <s v="Multinomial logistic"/>
    <s v="automobile"/>
    <n v="18.837"/>
    <m/>
    <m/>
    <m/>
    <m/>
    <m/>
  </r>
  <r>
    <n v="22"/>
    <s v="Bento et al. 2005"/>
    <n v="22.2"/>
    <s v="22.2.7"/>
    <s v="Table 2p. 471"/>
    <x v="0"/>
    <x v="0"/>
    <x v="1"/>
    <n v="0.14891809411301529"/>
    <n v="2.2176598754252881E-2"/>
    <n v="45.092577589619175"/>
    <n v="2.6871742196529875E-14"/>
    <n v="1.0076903323698703E-13"/>
    <n v="169.09716596107191"/>
    <e v="#N/A"/>
    <e v="#N/A"/>
    <e v="#N/A"/>
    <e v="#N/A"/>
    <n v="1.0109006591083482E-4"/>
    <n v="3.7908774716563059E-4"/>
    <n v="6.5580497362351085E-5"/>
    <n v="2.4592686510881655E-4"/>
    <n v="1.1196559250465737E-14"/>
    <n v="4.1987097189246512E-14"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0"/>
    <n v="4468"/>
    <x v="1"/>
    <n v="0"/>
    <n v="1"/>
    <x v="1"/>
    <s v="PT-Access"/>
    <s v="Population centrality"/>
    <x v="0"/>
    <s v="Multinomial logistic"/>
    <s v="automobile"/>
    <n v="27.036000000000001"/>
    <m/>
    <m/>
    <m/>
    <m/>
    <m/>
  </r>
  <r>
    <n v="178"/>
    <s v="Park et al. 2018"/>
    <n v="178.2"/>
    <s v="178.2.2"/>
    <s v="Table 6 p. 281"/>
    <x v="0"/>
    <x v="0"/>
    <x v="0"/>
    <n v="0.14891809411301529"/>
    <n v="2.2176598754252881E-2"/>
    <n v="45.092577589619175"/>
    <n v="2.6871742196529875E-14"/>
    <n v="0"/>
    <n v="0"/>
    <e v="#N/A"/>
    <e v="#N/A"/>
    <e v="#N/A"/>
    <e v="#N/A"/>
    <n v="1.0109006591083482E-4"/>
    <n v="0"/>
    <n v="6.5580497362351085E-5"/>
    <n v="0"/>
    <n v="1.1196559250465737E-14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x v="2"/>
    <n v="977"/>
    <x v="0"/>
    <n v="0"/>
    <n v="1"/>
    <x v="1"/>
    <s v="PT-Access"/>
    <s v="Compactness index"/>
    <x v="0"/>
    <s v="Negative binomial regression (multilevel)"/>
    <m/>
    <n v="0"/>
    <m/>
    <m/>
    <m/>
    <m/>
    <m/>
  </r>
  <r>
    <n v="167"/>
    <s v="Alam et al. 2018"/>
    <n v="167.1"/>
    <s v="167.1.1"/>
    <s v="Table 2 p. 824"/>
    <x v="0"/>
    <x v="0"/>
    <x v="0"/>
    <n v="0.14891809411301529"/>
    <n v="2.2176598754252881E-2"/>
    <n v="45.092577589619175"/>
    <n v="2.6871742196529875E-14"/>
    <n v="-5.3743484393059751E-17"/>
    <n v="-9.0185155179238349E-2"/>
    <e v="#N/A"/>
    <e v="#N/A"/>
    <e v="#N/A"/>
    <e v="#N/A"/>
    <n v="1.0109006591083482E-4"/>
    <n v="-2.0218013182166966E-7"/>
    <n v="6.5580497362351085E-5"/>
    <n v="-1.3116099472470217E-7"/>
    <n v="1.1196559250465737E-14"/>
    <n v="-2.2393118500931475E-17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x v="2"/>
    <n v="358"/>
    <x v="0"/>
    <n v="0"/>
    <n v="1"/>
    <x v="1"/>
    <s v="PT-Access"/>
    <s v="Metropolitan Sprawl Indicator"/>
    <x v="0"/>
    <s v="OLS"/>
    <m/>
    <n v="-2E-3"/>
    <m/>
    <m/>
    <m/>
    <m/>
    <m/>
  </r>
  <r>
    <n v="22"/>
    <s v="Bento et al. 2005"/>
    <n v="22.1"/>
    <s v="22.1.7"/>
    <s v="Table 2p. 471"/>
    <x v="0"/>
    <x v="0"/>
    <x v="2"/>
    <n v="0.14891809411301529"/>
    <n v="2.2176598754252881E-2"/>
    <n v="45.092577589619175"/>
    <n v="2.6871742196529875E-14"/>
    <n v="-1.4376382075143482E-13"/>
    <n v="-241.24529010446258"/>
    <e v="#N/A"/>
    <e v="#N/A"/>
    <e v="#N/A"/>
    <e v="#N/A"/>
    <n v="1.0109006591083482E-4"/>
    <n v="-5.4083185262296623E-4"/>
    <n v="6.5580497362351085E-5"/>
    <n v="-3.5085566088857825E-4"/>
    <n v="1.1196559250465737E-14"/>
    <n v="-5.9901591989991696E-14"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0"/>
    <n v="6476"/>
    <x v="1"/>
    <n v="0"/>
    <n v="1"/>
    <x v="1"/>
    <s v="PT-Access"/>
    <s v="Population centrality"/>
    <x v="0"/>
    <s v="Multinomial logistic"/>
    <s v="automobile"/>
    <n v="-46.633000000000003"/>
    <m/>
    <m/>
    <m/>
    <m/>
    <m/>
  </r>
  <r>
    <n v="186"/>
    <s v="Pan et al. 2017"/>
    <n v="186.2"/>
    <s v="186.2.4"/>
    <s v="Table 3 p. 62 (low accessibility)"/>
    <x v="0"/>
    <x v="0"/>
    <x v="0"/>
    <n v="0.14963854730989501"/>
    <n v="2.2391694841015688E-2"/>
    <n v="44.65941533680887"/>
    <n v="7.1008730026157359E-5"/>
    <n v="3.0984375592879613E-5"/>
    <n v="19.486957421212391"/>
    <n v="1.905496691060581E-3"/>
    <n v="8.3145586669500552E-4"/>
    <n v="1.905496691060581E-3"/>
    <n v="8.3145586669500552E-4"/>
    <n v="5.5912052324723123E-5"/>
    <n v="2.439700060485236E-5"/>
    <n v="7.6710300232802498E-3"/>
    <n v="3.3472232968821832E-3"/>
    <n v="5.2064789535022737E-5"/>
    <n v="2.2718262860399315E-5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x v="1"/>
    <n v="244"/>
    <x v="0"/>
    <n v="0"/>
    <n v="0"/>
    <x v="0"/>
    <s v="Density"/>
    <s v="employment density"/>
    <x v="2"/>
    <s v="OLS"/>
    <m/>
    <n v="21.398"/>
    <m/>
    <m/>
    <m/>
    <n v="2.9159999999999999"/>
    <s v="source"/>
  </r>
  <r>
    <n v="31"/>
    <s v="Frank et al. 2008"/>
    <n v="31.2"/>
    <s v="31.2.3"/>
    <s v="Table 4 p. 48 (significance from table 3 p. 46)"/>
    <x v="1"/>
    <x v="0"/>
    <x v="0"/>
    <n v="0.15"/>
    <n v="2.2499999999999999E-2"/>
    <n v="44.444444444444443"/>
    <n v="4.3149468933736293E-2"/>
    <n v="1.0355872544096711E-2"/>
    <n v="10.666666666666666"/>
    <n v="0.75587516872388882"/>
    <n v="0.1814100404937333"/>
    <n v="0.75587516872388882"/>
    <n v="0.1814100404937333"/>
    <n v="3.1105422677485048E-2"/>
    <n v="7.4653014425964115E-3"/>
    <n v="2.1325455506110782E-2"/>
    <n v="5.1181093214665878E-3"/>
    <n v="2.7374258281221329E-2"/>
    <n v="6.5698219874931185E-3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0"/>
    <n v="10475"/>
    <x v="1"/>
    <n v="0"/>
    <n v="0"/>
    <x v="0"/>
    <s v="PT-design"/>
    <s v="intersection density"/>
    <x v="8"/>
    <s v="Multinomial logistic (nested)"/>
    <s v="not choosing transit"/>
    <n v="0.2198"/>
    <n v="1.2458275401611365"/>
    <m/>
    <s v="Derived (4a)"/>
    <n v="1.6"/>
    <m/>
  </r>
  <r>
    <n v="89"/>
    <s v="Duggal et al. 2016"/>
    <n v="89.2"/>
    <s v="89.2.2"/>
    <s v="Table 3 p. 6"/>
    <x v="0"/>
    <x v="0"/>
    <x v="1"/>
    <n v="0.15118196811434853"/>
    <n v="2.2855987482927897E-2"/>
    <n v="43.752211570247937"/>
    <n v="6.9566270763029867E-5"/>
    <n v="5.7392173379499636E-5"/>
    <n v="36.095574545454546"/>
    <n v="1.8667887554044069E-3"/>
    <n v="1.5401007232086355E-3"/>
    <n v="1.8667887554044069E-3"/>
    <n v="1.5401007232086355E-3"/>
    <n v="5.4776264404469414E-5"/>
    <n v="4.5190418133687267E-5"/>
    <n v="7.5152020242337421E-3"/>
    <n v="6.2000416699928371E-3"/>
    <n v="5.1007154256657498E-5"/>
    <n v="4.2080902261742435E-5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x v="1"/>
    <n v="30"/>
    <x v="0"/>
    <n v="0"/>
    <n v="1"/>
    <x v="1"/>
    <s v="Density"/>
    <s v="Employment density"/>
    <x v="2"/>
    <s v="OLS"/>
    <m/>
    <n v="0.82499999999999996"/>
    <m/>
    <m/>
    <s v=""/>
    <n v="5.4569999999999999"/>
    <m/>
  </r>
  <r>
    <n v="69"/>
    <s v="Tsai et al. 2014"/>
    <n v="69.099999999999994"/>
    <s v="69.1.1"/>
    <s v="Table 6, p. 61 (derived from table 5 and equation 7)"/>
    <x v="0"/>
    <x v="0"/>
    <x v="0"/>
    <n v="0.15267175572519082"/>
    <n v="2.3308664996212335E-2"/>
    <n v="42.902500000000011"/>
    <n v="1.1538837389607921E-4"/>
    <n v="6.9233024337647518E-5"/>
    <n v="25.741500000000006"/>
    <n v="1.1215533252908366E-2"/>
    <n v="6.7293199517450197E-3"/>
    <n v="1.1215533252908366E-2"/>
    <n v="6.7293199517450197E-3"/>
    <n v="7.4700516092378455E-5"/>
    <n v="4.4820309655427074E-5"/>
    <n v="2.1971886542579554E-2"/>
    <n v="1.3183131925547731E-2"/>
    <n v="6.6662545912379937E-5"/>
    <n v="3.999752754742796E-5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x v="1"/>
    <n v="236"/>
    <x v="1"/>
    <n v="0"/>
    <n v="1"/>
    <x v="1"/>
    <s v="Density"/>
    <s v="Population density"/>
    <x v="3"/>
    <s v="OLS"/>
    <m/>
    <n v="0.59599999999999997"/>
    <m/>
    <m/>
    <s v=""/>
    <n v="3.93"/>
    <m/>
  </r>
  <r>
    <n v="30"/>
    <s v="Brown et al. 2006"/>
    <n v="30.1"/>
    <s v="30.1.7"/>
    <s v="Table 5.3 p. 32 (Final model)"/>
    <x v="0"/>
    <x v="0"/>
    <x v="0"/>
    <n v="0.15749999999999997"/>
    <n v="2.4806249999999992E-2"/>
    <n v="40.312421264802232"/>
    <n v="2.8714187096244418E-4"/>
    <n v="-1.0552463757869824E-4"/>
    <n v="-14.81481481481482"/>
    <n v="0.1466722792486487"/>
    <n v="-5.3902062623878394E-2"/>
    <n v="0.1466722792486487"/>
    <n v="-5.3902062623878394E-2"/>
    <n v="1.0894715306137125E-4"/>
    <n v="-4.0038078750053935E-5"/>
    <n v="4.9822301562822018E-4"/>
    <n v="-1.8309695824337091E-4"/>
    <n v="1.3614973541616415E-4"/>
    <n v="-5.0035027765440322E-5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PT-design"/>
    <s v="Pedestrian friendly amenities of neighbourhood"/>
    <x v="5"/>
    <s v="Negative binomial regression"/>
    <m/>
    <n v="-0.21"/>
    <m/>
    <n v="0.81058424597018708"/>
    <s v="Derived (4b)"/>
    <n v="-2.3333333333333335"/>
    <s v="derived (8b)"/>
  </r>
  <r>
    <n v="50"/>
    <s v="Schneider et al. 2017"/>
    <n v="50.1"/>
    <s v="50.1.3"/>
    <s v="Table 3 (final model)"/>
    <x v="0"/>
    <x v="0"/>
    <x v="0"/>
    <n v="0.15859818286856109"/>
    <n v="2.5153383609209545E-2"/>
    <n v="39.756082741642146"/>
    <n v="2.8317912004308549E-4"/>
    <n v="6.2636557345958706E-5"/>
    <n v="8.7936714971028511"/>
    <n v="0.14464810315935575"/>
    <n v="3.1994799641819019E-2"/>
    <n v="0.14464810315935575"/>
    <n v="3.1994799641819019E-2"/>
    <n v="1.0744360908323813E-4"/>
    <n v="2.3765515553459824E-5"/>
    <n v="4.913472029624853E-4"/>
    <n v="1.0868137894648988E-4"/>
    <n v="1.3427077750806647E-4"/>
    <n v="2.9699432832444898E-5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1"/>
    <n v="5000"/>
    <x v="1"/>
    <n v="0"/>
    <n v="1"/>
    <x v="1"/>
    <s v="PT-design"/>
    <s v="pre-1940s housing share"/>
    <x v="5"/>
    <s v="Multinomial logistic (fractional)"/>
    <s v="automobile"/>
    <n v="1.4710000000000001"/>
    <n v="4.353586551546428"/>
    <m/>
    <s v="Derived (4a)"/>
    <s v=""/>
    <m/>
  </r>
  <r>
    <n v="164"/>
    <s v="Schneider et al. 2017b"/>
    <n v="164.1"/>
    <s v="164.1.3"/>
    <s v="Table 3 (Extended Model) p. 932"/>
    <x v="0"/>
    <x v="0"/>
    <x v="0"/>
    <n v="0.15859818286856109"/>
    <n v="2.5153383609209545E-2"/>
    <n v="39.756082741642146"/>
    <n v="2.8317912004308549E-4"/>
    <n v="3.9712632418315845E-5"/>
    <n v="5.5753358512829934"/>
    <n v="0.14464810315935575"/>
    <n v="2.0285241898838187E-2"/>
    <n v="0.14464810315935575"/>
    <n v="2.0285241898838187E-2"/>
    <n v="1.0744360908323813E-4"/>
    <n v="1.5067737171337551E-5"/>
    <n v="4.913472029624853E-4"/>
    <n v="6.8905824899971333E-5"/>
    <n v="1.3427077750806647E-4"/>
    <n v="1.8829940678140456E-5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2"/>
    <n v="120"/>
    <x v="0"/>
    <n v="0"/>
    <n v="1"/>
    <x v="1"/>
    <s v="PT-design"/>
    <s v="pre-1940 housing (%)"/>
    <x v="5"/>
    <s v="fractional multinomial logit model"/>
    <s v="auto, walk, bike"/>
    <n v="0.86099999999999999"/>
    <m/>
    <m/>
    <m/>
    <m/>
    <m/>
  </r>
  <r>
    <n v="8"/>
    <s v="Dill and Wardell 2007"/>
    <n v="8.1"/>
    <s v="8.1.2"/>
    <s v="Table 4, p. 55"/>
    <x v="0"/>
    <x v="0"/>
    <x v="0"/>
    <n v="0.15859818286856109"/>
    <n v="2.5153383609209545E-2"/>
    <n v="39.756082741642146"/>
    <n v="2.8317912004308549E-4"/>
    <n v="-3.9680922264265269E-5"/>
    <n v="-5.5708839993668171"/>
    <n v="0.14464810315935575"/>
    <n v="-2.0269044328785672E-2"/>
    <n v="0.14464810315935575"/>
    <n v="-2.0269044328785672E-2"/>
    <n v="1.0744360908323813E-4"/>
    <n v="-1.5055705728499318E-5"/>
    <n v="4.913472029624853E-4"/>
    <n v="-6.8850804263224209E-5"/>
    <n v="1.3427077750806647E-4"/>
    <n v="-1.8814905152079696E-5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x v="0"/>
    <n v="592"/>
    <x v="0"/>
    <n v="0"/>
    <n v="0"/>
    <x v="0"/>
    <s v="PT-design"/>
    <s v="Bicycle facilities"/>
    <x v="5"/>
    <s v="OLS"/>
    <m/>
    <n v="-2.7E-2"/>
    <m/>
    <m/>
    <s v=""/>
    <s v=""/>
    <m/>
  </r>
  <r>
    <n v="59"/>
    <s v="Chakour and Eluru 2016"/>
    <n v="59.2"/>
    <s v="59.2.7"/>
    <s v="Table 3 p. 212 (boarding, PM peak)"/>
    <x v="0"/>
    <x v="0"/>
    <x v="0"/>
    <n v="0.16"/>
    <n v="2.5600000000000001E-2"/>
    <n v="39.0625"/>
    <n v="6.2109602101319673E-5"/>
    <n v="-2.484384084052787E-5"/>
    <n v="-15.625"/>
    <n v="1.6666914229216277E-3"/>
    <n v="-6.6667656916865117E-4"/>
    <n v="1.6666914229216277E-3"/>
    <n v="-6.6667656916865117E-4"/>
    <n v="4.8904906780863353E-5"/>
    <n v="-1.9561962712345343E-5"/>
    <n v="6.7096626327172197E-3"/>
    <n v="-2.6838650530868879E-3"/>
    <n v="4.5539799969919381E-5"/>
    <n v="-1.8215919987967752E-5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x v="1"/>
    <n v="1813"/>
    <x v="0"/>
    <n v="0"/>
    <n v="0"/>
    <x v="0"/>
    <s v="Density"/>
    <s v="Job density"/>
    <x v="2"/>
    <s v="Ordered probit "/>
    <m/>
    <n v="-3.0000000000000001E-3"/>
    <m/>
    <m/>
    <s v=""/>
    <n v="-2.5"/>
    <m/>
  </r>
  <r>
    <n v="65"/>
    <s v="Sung et al. 2014"/>
    <n v="65.5"/>
    <s v="65.5.6"/>
    <s v="Table 2 p. 138 (1500m buffer)"/>
    <x v="0"/>
    <x v="1"/>
    <x v="0"/>
    <n v="0.16082644628099174"/>
    <n v="2.5865145823372723E-2"/>
    <n v="38.662066969534045"/>
    <n v="6.7496741317615724E-2"/>
    <n v="-1.313486586040802E-2"/>
    <n v="-7.5236382322713249"/>
    <n v="2.215530053786992"/>
    <n v="-0.43114214846694865"/>
    <n v="2.215530053786992"/>
    <n v="-0.43114214846694865"/>
    <n v="3.697449353519066E-2"/>
    <n v="-7.1952364419481021E-3"/>
    <n v="6.0101805296583946E-2"/>
    <n v="-1.1695811310715235E-2"/>
    <n v="5.0982717553740814E-2"/>
    <n v="-9.9212368359579625E-3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0"/>
    <s v="OLS"/>
    <m/>
    <n v="-0.28000000000000003"/>
    <m/>
    <m/>
    <s v=""/>
    <n v="-1.21"/>
    <m/>
  </r>
  <r>
    <n v="30"/>
    <s v="Brown et al. 2006"/>
    <n v="30.1"/>
    <s v="30.1.4"/>
    <s v="Table 5.3 p. 32 (Final model)"/>
    <x v="0"/>
    <x v="0"/>
    <x v="0"/>
    <n v="0.16100000000000003"/>
    <n v="2.592100000000001E-2"/>
    <n v="38.578758535550314"/>
    <n v="5.4625680910633693E-9"/>
    <n v="3.0781571193142086E-9"/>
    <n v="21.739130434782602"/>
    <n v="1.1637135050636396E-2"/>
    <n v="6.557525601033609E-3"/>
    <n v="1.1637135050636396E-2"/>
    <n v="6.557525601033609E-3"/>
    <n v="3.0875388733312884E-9"/>
    <n v="1.7398281551221809E-9"/>
    <n v="3.614008357222604E-5"/>
    <n v="2.0364937092949374E-5"/>
    <n v="3.5629185738205351E-9"/>
    <n v="2.0077046163478714E-9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PT-Access"/>
    <s v="Destination Index- intensity and diversity of land uses"/>
    <x v="1"/>
    <s v="Negative binomial regression"/>
    <m/>
    <n v="0.35"/>
    <m/>
    <n v="1.4190675485932571"/>
    <s v="Derived (4b)"/>
    <n v="3.4999999999999996"/>
    <s v="derived (8b)"/>
  </r>
  <r>
    <n v="30"/>
    <s v="Brown et al. 2006"/>
    <n v="30.1"/>
    <s v="30.1.3"/>
    <s v="Table 5.3 p. 32 (Final model)"/>
    <x v="0"/>
    <x v="0"/>
    <x v="0"/>
    <n v="0.1666"/>
    <n v="2.7755559999999999E-2"/>
    <n v="36.028817289220612"/>
    <n v="2.5663013236130452E-4"/>
    <n v="1.5269492875497618E-4"/>
    <n v="21.437146287086264"/>
    <n v="0.13108686069067929"/>
    <n v="7.7996682110954174E-2"/>
    <n v="0.13108686069067929"/>
    <n v="7.7996682110954174E-2"/>
    <n v="9.7370412113055539E-5"/>
    <n v="5.7935395207268041E-5"/>
    <n v="4.4528176269646632E-4"/>
    <n v="2.6494264880439747E-4"/>
    <n v="1.2168244395599372E-4"/>
    <n v="7.2401054153816265E-5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PT-design"/>
    <s v="Pedestrian amenity at bus stop"/>
    <x v="5"/>
    <s v="Negative binomial regression"/>
    <m/>
    <n v="0.25"/>
    <m/>
    <n v="1.2840254166877414"/>
    <s v="Derived (4b)"/>
    <n v="3.5714285714285712"/>
    <s v="derived (8b)"/>
  </r>
  <r>
    <n v="30"/>
    <s v="Brown et al. 2006"/>
    <n v="30.2"/>
    <s v="30.2.3"/>
    <s v="Table 5.4 p. 40 (Final model)"/>
    <x v="0"/>
    <x v="0"/>
    <x v="0"/>
    <n v="0.16660000000000003"/>
    <n v="2.7755560000000009E-2"/>
    <n v="36.028817289220598"/>
    <n v="2.5663013236130441E-4"/>
    <n v="1.6491052305537423E-4"/>
    <n v="23.15211799005316"/>
    <n v="0.13108686069067924"/>
    <n v="8.4236416679830478E-2"/>
    <n v="0.13108686069067924"/>
    <n v="8.4236416679830478E-2"/>
    <n v="9.7370412113055498E-5"/>
    <n v="6.2570226823849463E-5"/>
    <n v="4.4528176269646616E-4"/>
    <n v="2.8613806070874919E-4"/>
    <n v="1.2168244395599366E-4"/>
    <n v="7.8193138486121538E-5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PT-design"/>
    <s v="Pedestrian amenity at bus stop"/>
    <x v="5"/>
    <s v="Negative binomial regression"/>
    <m/>
    <n v="0.27"/>
    <m/>
    <n v="1.3099644507332473"/>
    <s v="Derived (4b)"/>
    <n v="3.8571428571428572"/>
    <s v="derived (8b)"/>
  </r>
  <r>
    <n v="115"/>
    <s v="Lund et al. 2004"/>
    <n v="115.4"/>
    <s v="115.4.3"/>
    <s v="Figure 5-22 p. 78 (imputed from table 5 - 24 p. 77)"/>
    <x v="1"/>
    <x v="0"/>
    <x v="0"/>
    <n v="0.17435158501440923"/>
    <n v="3.0398475197036767E-2"/>
    <n v="32.896386858821117"/>
    <n v="3.1937886512929635E-2"/>
    <n v="1.5457937072257942E-2"/>
    <n v="15.921851239669421"/>
    <n v="0.55947514426464895"/>
    <n v="0.27078596982409009"/>
    <n v="0.55947514426464895"/>
    <n v="0.27078596982409009"/>
    <n v="2.3023260400628149E-2"/>
    <n v="1.1143258033904023E-2"/>
    <n v="1.5784434771065937E-2"/>
    <n v="7.639666429195913E-3"/>
    <n v="2.026156928382775E-2"/>
    <n v="9.80659953337263E-3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0"/>
    <n v="22"/>
    <x v="0"/>
    <n v="1"/>
    <n v="0"/>
    <x v="1"/>
    <s v="PT-design"/>
    <s v="Crosswalk density"/>
    <x v="8"/>
    <s v="OLS"/>
    <m/>
    <n v="2.3E-2"/>
    <m/>
    <n v="1.0232665395472176"/>
    <s v="Derived (4b)"/>
    <n v="2.7759999999999998"/>
    <m/>
  </r>
  <r>
    <n v="30"/>
    <s v="Brown et al. 2006"/>
    <n v="30.2"/>
    <s v="30.2.7"/>
    <s v="Table 5.4 p. 40 (Final model)"/>
    <x v="0"/>
    <x v="0"/>
    <x v="0"/>
    <n v="0.17500000000000002"/>
    <n v="3.0625000000000006E-2"/>
    <n v="32.65306122448979"/>
    <n v="2.3258491547957966E-4"/>
    <n v="-8.547495643874552E-5"/>
    <n v="-11.999999999999998"/>
    <n v="0.11880454619140537"/>
    <n v="-4.3660670725341473E-2"/>
    <n v="0.11880454619140537"/>
    <n v="-4.3660670725341473E-2"/>
    <n v="8.8247193979710669E-5"/>
    <n v="-3.2430843787543667E-5"/>
    <n v="4.0356064265885812E-4"/>
    <n v="-1.4830853617713035E-4"/>
    <n v="1.102812856870929E-4"/>
    <n v="-4.0528372490006642E-5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PT-design"/>
    <s v="Pedestrian friendly amenities of neighbourhood"/>
    <x v="5"/>
    <s v="Negative binomial regression"/>
    <m/>
    <n v="-0.21"/>
    <m/>
    <n v="0.81058424597018708"/>
    <s v="Derived (4b)"/>
    <n v="-2.0999999999999996"/>
    <s v="derived (8b)"/>
  </r>
  <r>
    <n v="117"/>
    <s v="Rajamani et al. 2003"/>
    <n v="117.1"/>
    <s v="117.1.2"/>
    <s v="Table 2 p. 163"/>
    <x v="1"/>
    <x v="0"/>
    <x v="0"/>
    <n v="0.17690025108422736"/>
    <n v="3.1293698833662682E-2"/>
    <n v="31.955314880332981"/>
    <n v="8.5945383634492261E-5"/>
    <n v="6.6607672316731499E-6"/>
    <n v="2.476536903225806"/>
    <n v="8.3537298909744651E-3"/>
    <n v="6.4741406655052108E-4"/>
    <n v="8.3537298909744651E-3"/>
    <n v="6.4741406655052108E-4"/>
    <n v="5.5639613389786934E-5"/>
    <n v="4.3120700377084874E-6"/>
    <n v="1.6365446139107984E-2"/>
    <n v="1.2683220757808687E-3"/>
    <n v="4.9652646007919228E-5"/>
    <n v="3.8480800656137402E-6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x v="0"/>
    <n v="131"/>
    <x v="1"/>
    <n v="0"/>
    <n v="1"/>
    <x v="1"/>
    <s v="Density"/>
    <s v="Population density"/>
    <x v="3"/>
    <s v="Multinomial logistic"/>
    <s v="shared ride"/>
    <n v="2.8899999999999999E-2"/>
    <n v="1.0293216571626347"/>
    <m/>
    <s v="Derived (4a)"/>
    <n v="0.43809999999999999"/>
    <m/>
  </r>
  <r>
    <n v="30"/>
    <s v="Brown et al. 2006"/>
    <n v="30.2"/>
    <s v="30.2.4"/>
    <s v="Table 5.4 p. 40 (Final model)"/>
    <x v="0"/>
    <x v="0"/>
    <x v="0"/>
    <n v="0.17710000000000001"/>
    <n v="3.1364410000000002E-2"/>
    <n v="31.883271516983736"/>
    <n v="4.5145190835234464E-9"/>
    <n v="2.5439315035654619E-9"/>
    <n v="17.966223499820334"/>
    <n v="9.6174669839970226E-3"/>
    <n v="5.4194426454823221E-3"/>
    <n v="9.6174669839970226E-3"/>
    <n v="5.4194426454823221E-3"/>
    <n v="2.5516850192820569E-9"/>
    <n v="1.4378745083654392E-9"/>
    <n v="2.9867837662996733E-5"/>
    <n v="1.683052652309866E-5"/>
    <n v="2.9445608048103603E-9"/>
    <n v="1.659260013510638E-9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PT-Access"/>
    <s v="Destination Index- intensity and diversity of land uses"/>
    <x v="1"/>
    <s v="Negative binomial regression"/>
    <m/>
    <n v="0.35"/>
    <m/>
    <n v="1.4190675485932571"/>
    <s v="Derived (4b)"/>
    <n v="3.1818181818181817"/>
    <s v="derived (8b)"/>
  </r>
  <r>
    <n v="178"/>
    <s v="Park et al. 2018"/>
    <n v="178.1"/>
    <s v="178.1.3"/>
    <s v="Table 6 p. 281"/>
    <x v="0"/>
    <x v="0"/>
    <x v="0"/>
    <n v="0.18630000000000002"/>
    <n v="3.4707690000000006E-2"/>
    <n v="28.812058653284037"/>
    <n v="2.7936202189256335E-4"/>
    <n v="1.0794548525928649E-4"/>
    <n v="11.132979463628953"/>
    <n v="0.16361194517083141"/>
    <n v="6.321965561400926E-2"/>
    <n v="0.16361194517083141"/>
    <n v="6.321965561400926E-2"/>
    <n v="2.0626285544445483E-4"/>
    <n v="7.969996734373735E-5"/>
    <n v="1.4645317568850341E-4"/>
    <n v="5.6589507086037721E-5"/>
    <n v="1.5991167905522245E-4"/>
    <n v="6.1789872786937951E-5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x v="2"/>
    <n v="2431"/>
    <x v="0"/>
    <n v="0"/>
    <n v="1"/>
    <x v="1"/>
    <s v="Diversity"/>
    <s v="Land use entropy index"/>
    <x v="4"/>
    <s v="Negative binomial regression (multilevel)"/>
    <m/>
    <n v="0.56000000000000005"/>
    <m/>
    <m/>
    <m/>
    <n v="2.074074074074074"/>
    <s v="derived (8b)"/>
  </r>
  <r>
    <n v="169"/>
    <s v="Ingvardson and Nielsen 2018"/>
    <n v="169.4"/>
    <s v="169.4.1"/>
    <s v="Table 7 (Model II-A) p. 59"/>
    <x v="0"/>
    <x v="0"/>
    <x v="0"/>
    <n v="0.18692518582980089"/>
    <n v="3.4941025097505594E-2"/>
    <n v="28.619652606339503"/>
    <n v="7.6973956662576763E-5"/>
    <n v="-3.2517718806248268E-5"/>
    <n v="-12.090398572923045"/>
    <n v="7.4817240368996261E-3"/>
    <n v="-3.1606612023899359E-3"/>
    <n v="7.4817240368996261E-3"/>
    <n v="-3.1606612023899359E-3"/>
    <n v="4.9831660627659095E-5"/>
    <n v="-2.1051430876054009E-5"/>
    <n v="1.4657135597098832E-2"/>
    <n v="-6.1919204171978518E-3"/>
    <n v="4.4469644096881784E-5"/>
    <n v="-1.8786242059704101E-5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x v="2"/>
    <n v="48"/>
    <x v="0"/>
    <n v="0"/>
    <n v="1"/>
    <x v="1"/>
    <s v="Density"/>
    <s v="persons per km^2"/>
    <x v="3"/>
    <s v="OLS"/>
    <m/>
    <n v="-0.06"/>
    <m/>
    <m/>
    <m/>
    <n v="-2.2599999999999998"/>
    <s v="source"/>
  </r>
  <r>
    <n v="31"/>
    <s v="Frank et al. 2008"/>
    <n v="31.2"/>
    <s v="31.2.2"/>
    <s v="Table 4 p. 48 (significance from table 3 p. 46)"/>
    <x v="1"/>
    <x v="0"/>
    <x v="0"/>
    <n v="0.18749999999999997"/>
    <n v="3.5156249999999986E-2"/>
    <n v="28.444444444444457"/>
    <n v="2.7579763068075538E-4"/>
    <n v="8.2739289204226615E-5"/>
    <n v="8.5333333333333368"/>
    <n v="0.16152441381791907"/>
    <n v="4.8457324145375721E-2"/>
    <n v="0.16152441381791907"/>
    <n v="4.8457324145375721E-2"/>
    <n v="2.0363113942132495E-4"/>
    <n v="6.108934182639748E-5"/>
    <n v="1.4458457376176687E-4"/>
    <n v="4.3375372128530062E-5"/>
    <n v="1.5787135954568979E-4"/>
    <n v="4.7361407863706936E-5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0"/>
    <n v="10475"/>
    <x v="1"/>
    <n v="0"/>
    <n v="0"/>
    <x v="0"/>
    <s v="Diversity"/>
    <s v="Land use mix:Entropy: maximises eveness --&gt; 1"/>
    <x v="4"/>
    <s v="Multinomial logistic (nested)"/>
    <s v="not choosing transit"/>
    <n v="0.26200000000000001"/>
    <n v="1.2995265424293818"/>
    <m/>
    <s v="Derived (4a)"/>
    <n v="1.6"/>
    <m/>
  </r>
  <r>
    <n v="34"/>
    <s v="Hamidi and Ewing 2014"/>
    <n v="34.1"/>
    <s v="34.1.1"/>
    <s v="Table 6 p. 79"/>
    <x v="0"/>
    <x v="0"/>
    <x v="1"/>
    <n v="0.19117647058823528"/>
    <n v="3.6548442906574392E-2"/>
    <n v="27.360946745562131"/>
    <n v="1.6305040574326991E-14"/>
    <n v="1.6957242197300072E-14"/>
    <n v="28.455384615384617"/>
    <e v="#N/A"/>
    <e v="#N/A"/>
    <e v="#N/A"/>
    <e v="#N/A"/>
    <n v="6.1338696028067906E-5"/>
    <n v="6.3792243869190617E-5"/>
    <n v="3.9792457912005549E-5"/>
    <n v="4.1384156228485771E-5"/>
    <n v="6.7937669071295005E-15"/>
    <n v="7.0655175834146808E-15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0"/>
    <n v="451"/>
    <x v="1"/>
    <n v="0"/>
    <n v="1"/>
    <x v="1"/>
    <s v="PT-Access"/>
    <s v="Compactness index"/>
    <x v="0"/>
    <s v="OLS"/>
    <m/>
    <n v="1.04"/>
    <m/>
    <m/>
    <s v=""/>
    <n v="5.44"/>
    <m/>
  </r>
  <r>
    <n v="115"/>
    <s v="Lund et al. 2004"/>
    <n v="115.4"/>
    <s v="115.4.1"/>
    <s v="Figure 5-22 p. 78 (imputed from table 5 - 24 p. 77)"/>
    <x v="1"/>
    <x v="0"/>
    <x v="0"/>
    <n v="0.19229397074562971"/>
    <n v="3.6976971185121096E-2"/>
    <n v="27.043859135828381"/>
    <n v="1.9263105679754179E-4"/>
    <n v="1.0382813961387504E-4"/>
    <n v="14.576640074211499"/>
    <n v="9.8396085739326747E-2"/>
    <n v="5.303549021349712E-2"/>
    <n v="9.8396085739326747E-2"/>
    <n v="5.303549021349712E-2"/>
    <n v="7.3087930920532175E-5"/>
    <n v="3.9394394766166848E-5"/>
    <n v="3.342362634179351E-4"/>
    <n v="1.8015334598226704E-4"/>
    <n v="9.1336966385343487E-5"/>
    <n v="4.9230624881700144E-5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0"/>
    <n v="22"/>
    <x v="0"/>
    <n v="1"/>
    <n v="0"/>
    <x v="1"/>
    <s v="PT-design"/>
    <s v="Street tree density "/>
    <x v="5"/>
    <s v="OLS"/>
    <m/>
    <n v="1.2E-2"/>
    <m/>
    <n v="1.0120722888660778"/>
    <s v="Derived (4b)"/>
    <n v="2.8029999999999999"/>
    <m/>
  </r>
  <r>
    <n v="69"/>
    <s v="Tsai et al. 2014"/>
    <n v="69.099999999999994"/>
    <s v="69.1.2"/>
    <s v="Table 6, p. 61 (derived from table 5 and equation 7)"/>
    <x v="0"/>
    <x v="0"/>
    <x v="0"/>
    <n v="0.2010178117048346"/>
    <n v="4.0408160622600338E-2"/>
    <n v="24.747476365966993"/>
    <n v="6.6559549114867005E-5"/>
    <n v="5.2582043800744938E-5"/>
    <n v="19.550506329113926"/>
    <n v="6.4694631806553613E-3"/>
    <n v="5.1108759127177356E-3"/>
    <n v="6.4694631806553613E-3"/>
    <n v="5.1108759127177356E-3"/>
    <n v="4.3089546215760671E-5"/>
    <n v="3.4040741510450934E-5"/>
    <n v="1.2674057291024896E-2"/>
    <n v="1.0012505259909668E-2"/>
    <n v="3.8452998763750635E-5"/>
    <n v="3.0377869023363003E-5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x v="0"/>
    <n v="236"/>
    <x v="1"/>
    <n v="0"/>
    <n v="1"/>
    <x v="1"/>
    <s v="Density"/>
    <s v="Population density"/>
    <x v="3"/>
    <s v="OLS"/>
    <m/>
    <n v="0.59599999999999997"/>
    <m/>
    <m/>
    <s v=""/>
    <n v="3.93"/>
    <m/>
  </r>
  <r>
    <n v="34"/>
    <s v="Hamidi and Ewing 2014"/>
    <n v="34.200000000000003"/>
    <s v="34.2.2"/>
    <s v="Tabe 7 p. 80"/>
    <x v="0"/>
    <x v="0"/>
    <x v="0"/>
    <n v="0.20232558139534881"/>
    <n v="4.093564088696592E-2"/>
    <n v="24.428590302549878"/>
    <n v="2.3685986694073119E-4"/>
    <n v="2.060680842384361E-5"/>
    <n v="2.1252873563218393"/>
    <n v="0.13872001391077041"/>
    <n v="1.2068641210237024E-2"/>
    <n v="0.13872001391077041"/>
    <n v="1.2068641210237024E-2"/>
    <n v="1.7488201210892433E-4"/>
    <n v="1.5214735053476416E-5"/>
    <n v="1.2417178065802747E-4"/>
    <n v="1.0802944917248389E-5"/>
    <n v="1.3558270650638207E-4"/>
    <n v="1.179569546605524E-5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x v="1"/>
    <n v="451"/>
    <x v="1"/>
    <n v="0"/>
    <n v="1"/>
    <x v="1"/>
    <s v="Diversity"/>
    <s v="Mixed Use:Entropy: maximises eveness --&gt; 1"/>
    <x v="4"/>
    <s v="OLS"/>
    <m/>
    <n v="8.6999999999999994E-2"/>
    <m/>
    <m/>
    <s v=""/>
    <n v="0.43"/>
    <m/>
  </r>
  <r>
    <n v="34"/>
    <s v="Hamidi and Ewing 2014"/>
    <n v="34.200000000000003"/>
    <s v="34.2.3"/>
    <s v="Tabe 7 p. 80"/>
    <x v="0"/>
    <x v="0"/>
    <x v="1"/>
    <n v="0.21501014198782964"/>
    <n v="4.6229361157626665E-2"/>
    <n v="21.631274474902092"/>
    <n v="1.2890592246954654E-14"/>
    <n v="1.3664027781771934E-14"/>
    <n v="22.92915094339622"/>
    <e v="#N/A"/>
    <e v="#N/A"/>
    <e v="#N/A"/>
    <e v="#N/A"/>
    <n v="4.8493722898347165E-5"/>
    <n v="5.1403346272247999E-5"/>
    <n v="3.1459495430844134E-5"/>
    <n v="3.3347065156694782E-5"/>
    <n v="5.3710801038147938E-15"/>
    <n v="5.6933449100436818E-15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0"/>
    <n v="451"/>
    <x v="1"/>
    <n v="0"/>
    <n v="1"/>
    <x v="1"/>
    <s v="PT-Access"/>
    <s v="Centering factor"/>
    <x v="0"/>
    <s v="OLS"/>
    <m/>
    <n v="1.06"/>
    <m/>
    <m/>
    <s v=""/>
    <n v="4.93"/>
    <m/>
  </r>
  <r>
    <n v="103"/>
    <s v="Renneet al. 2016"/>
    <n v="103.1"/>
    <s v="103.1.1"/>
    <s v="Table 3 p. 40"/>
    <x v="0"/>
    <x v="0"/>
    <x v="0"/>
    <n v="0.21624649859943978"/>
    <n v="4.6762548156517515E-2"/>
    <n v="21.384634486831857"/>
    <n v="1.2743613597051431E-14"/>
    <n v="4.9190348484618527E-15"/>
    <n v="8.2544689119170975"/>
    <e v="#N/A"/>
    <e v="#N/A"/>
    <e v="#N/A"/>
    <e v="#N/A"/>
    <n v="4.794079702932327E-5"/>
    <n v="1.8505147653318781E-5"/>
    <n v="3.1100793978150638E-5"/>
    <n v="1.2004906475566147E-5"/>
    <n v="5.3098389996779954E-15"/>
    <n v="2.0495978538757064E-15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1"/>
    <n v="4399"/>
    <x v="0"/>
    <n v="0"/>
    <n v="1"/>
    <x v="1"/>
    <s v="PT-Access"/>
    <s v="Sprawl index"/>
    <x v="0"/>
    <s v="multi-level model"/>
    <m/>
    <n v="0.38600000000000001"/>
    <m/>
    <m/>
    <s v=""/>
    <n v="1.7849999999999999"/>
    <m/>
  </r>
  <r>
    <n v="34"/>
    <s v="Hamidi and Ewing 2014"/>
    <n v="34.200000000000003"/>
    <s v="34.2.4"/>
    <s v="Tabe 7 p. 80"/>
    <x v="0"/>
    <x v="0"/>
    <x v="0"/>
    <n v="0.22162162162162163"/>
    <n v="4.9116143170197232E-2"/>
    <n v="20.359904818560377"/>
    <n v="1.9766679310401724E-2"/>
    <n v="-1.6208677034529415E-3"/>
    <n v="-1.6695121951219509"/>
    <n v="0.34626479602346194"/>
    <n v="-2.8393713273923881E-2"/>
    <n v="0.34626479602346194"/>
    <n v="-2.8393713273923881E-2"/>
    <n v="1.4249327513730413E-2"/>
    <n v="-1.168444856125894E-3"/>
    <n v="9.769145497129348E-3"/>
    <n v="-8.0106993076460662E-4"/>
    <n v="1.2540089094397975E-2"/>
    <n v="-1.0282873057406339E-3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x v="1"/>
    <n v="451"/>
    <x v="1"/>
    <n v="0"/>
    <n v="1"/>
    <x v="1"/>
    <s v="PT-design"/>
    <s v="Street factor"/>
    <x v="8"/>
    <s v="OLS"/>
    <m/>
    <n v="-8.2000000000000003E-2"/>
    <m/>
    <m/>
    <s v=""/>
    <n v="-0.37"/>
    <m/>
  </r>
  <r>
    <n v="29"/>
    <s v="Blumenberg and Smart 2009"/>
    <n v="29.1"/>
    <s v="29.1.4"/>
    <s v="Table 3 p. 11"/>
    <x v="0"/>
    <x v="0"/>
    <x v="0"/>
    <n v="0.22972178581468936"/>
    <n v="5.2772098877890014E-2"/>
    <n v="18.949407381235904"/>
    <n v="3.308212282445417E-2"/>
    <n v="7.3716938037612714E-3"/>
    <n v="4.2224989526351404"/>
    <n v="1.0858959400092101"/>
    <n v="0.24197033591140141"/>
    <n v="1.0858959400092101"/>
    <n v="0.24197033591140141"/>
    <n v="1.8122278388926119E-2"/>
    <n v="4.0381896898990079E-3"/>
    <n v="2.9457648857991646E-2"/>
    <n v="6.5640517905130886E-3"/>
    <n v="2.4988117812987296E-2"/>
    <n v="5.5681055967028723E-3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x v="0"/>
    <n v="3394"/>
    <x v="0"/>
    <n v="1"/>
    <n v="1"/>
    <x v="1"/>
    <s v="Diversity"/>
    <s v="jobs to workers (distance decay function:ratio of the two land uses"/>
    <x v="10"/>
    <s v="OLS"/>
    <m/>
    <n v="1.0999999999999999E-2"/>
    <m/>
    <m/>
    <s v=""/>
    <n v="0.97"/>
    <m/>
  </r>
  <r>
    <n v="3"/>
    <s v="Cervero. 2002"/>
    <n v="3.1"/>
    <s v="3.1.3"/>
    <s v="Table 2 p. 275, Table 4 p. 281"/>
    <x v="1"/>
    <x v="0"/>
    <x v="0"/>
    <n v="0.23018693887590705"/>
    <n v="5.2986026829060569E-2"/>
    <n v="18.872900269086468"/>
    <n v="3.2948555709126949E-2"/>
    <n v="2.0263361761113072E-2"/>
    <n v="11.606833665488178"/>
    <n v="1.0815116993417595"/>
    <n v="0.66512969509518205"/>
    <n v="1.0815116993417595"/>
    <n v="0.66512969509518205"/>
    <n v="1.8049110761189233E-2"/>
    <n v="1.1100203118131379E-2"/>
    <n v="2.933871534205126E-2"/>
    <n v="1.8043309935361525E-2"/>
    <n v="2.4887229764434676E-2"/>
    <n v="1.5305646305127325E-2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0"/>
    <n v="1960"/>
    <x v="1"/>
    <n v="0"/>
    <n v="1"/>
    <x v="1"/>
    <s v="Diversity"/>
    <s v="Population to retail employment continuous (fraction) (relative):Entropy: maximises eveness --&gt; 1"/>
    <x v="10"/>
    <s v="Binary logistic"/>
    <s v="automobile"/>
    <n v="2.4392999999999998"/>
    <n v="11.465012424514097"/>
    <m/>
    <s v="Derived (4a)"/>
    <n v="2.6717415115005472"/>
    <s v="derived (8b)"/>
  </r>
  <r>
    <n v="27"/>
    <s v="Cervero 2007"/>
    <n v="27.1"/>
    <s v="27.1.1"/>
    <s v="Table 1 p. 2072 "/>
    <x v="1"/>
    <x v="0"/>
    <x v="3"/>
    <n v="0.24610350981558596"/>
    <n v="6.0566937543550213E-2"/>
    <n v="16.510658133919307"/>
    <n v="1.6029587930064561E-2"/>
    <n v="1.7311954964469727E-2"/>
    <n v="17.831510784632854"/>
    <n v="0.28079992131117082"/>
    <n v="0.30326391501606448"/>
    <n v="0.28079992131117082"/>
    <n v="0.30326391501606448"/>
    <n v="1.1555347498627872E-2"/>
    <n v="1.2479775298518103E-2"/>
    <n v="7.9221893717588022E-3"/>
    <n v="8.5559645214995077E-3"/>
    <n v="1.0169257953394236E-2"/>
    <n v="1.0982798589665776E-2"/>
    <m/>
    <n v="1.08"/>
    <s v="Ewing &amp; Cervero 2010"/>
    <n v="0.24610350981558596"/>
    <s v="Derived (8a)"/>
    <s v="Y"/>
    <s v="Pos"/>
    <s v="Y"/>
    <s v="Mode choice (probability)"/>
    <s v="trip"/>
    <s v="binary"/>
    <s v="Disaggregate"/>
    <s v="Work"/>
    <s v="USA"/>
    <s v="California"/>
    <n v="2000"/>
    <s v="Pre-2010"/>
    <x v="0"/>
    <n v="726"/>
    <x v="0"/>
    <n v="1"/>
    <n v="0"/>
    <x v="0"/>
    <s v="Design"/>
    <s v="% 4-way intersections"/>
    <x v="8"/>
    <s v="Binary logistic"/>
    <s v="not choosing transit"/>
    <n v="4.1369999999999996"/>
    <m/>
    <m/>
    <m/>
    <n v="16.809999999999999"/>
    <m/>
  </r>
  <r>
    <n v="3"/>
    <s v="Cervero. 2002"/>
    <n v="3.1"/>
    <s v="3.1.4"/>
    <s v="Table 2 p. 275, Table 4 p. 281"/>
    <x v="1"/>
    <x v="0"/>
    <x v="0"/>
    <n v="0.24978104259295059"/>
    <n v="6.2390569238821393E-2"/>
    <n v="16.028063410868324"/>
    <n v="2.7982002377633333E-2"/>
    <n v="1.2647865074690267E-2"/>
    <n v="7.2446846617124825"/>
    <n v="0.9184883006582405"/>
    <n v="0.41515671189752473"/>
    <n v="0.9184883006582405"/>
    <n v="0.41515671189752473"/>
    <n v="1.532844913423208E-2"/>
    <n v="6.9284590086728997E-3"/>
    <n v="2.4916297081591834E-2"/>
    <n v="1.1262166280879509E-2"/>
    <n v="2.1135813314214942E-2"/>
    <n v="9.5533876180251536E-3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0"/>
    <n v="1960"/>
    <x v="1"/>
    <n v="0"/>
    <n v="1"/>
    <x v="1"/>
    <s v="Diversity"/>
    <s v="Population to retail employment continuous (fraction) (relative):Entropy: maximises eveness --&gt; 1"/>
    <x v="10"/>
    <s v="Binary logistic"/>
    <s v="automobile"/>
    <n v="1.5519000000000001"/>
    <n v="4.7204304855298984"/>
    <m/>
    <s v="Derived (4a)"/>
    <n v="1.8095848880597014"/>
    <s v="derived (8b)"/>
  </r>
  <r>
    <n v="186"/>
    <s v="Pan et al. 2017"/>
    <n v="186.1"/>
    <s v="186.1.3"/>
    <s v="Table 2 p. 61"/>
    <x v="0"/>
    <x v="0"/>
    <x v="1"/>
    <n v="-0.2572283622984568"/>
    <n v="6.6166430370746154E-2"/>
    <n v="15.11340409928061"/>
    <n v="4.0648240150348502E-5"/>
    <n v="3.4431213644112807E-5"/>
    <n v="12.801854237905538"/>
    <n v="3.9509326085921158E-3"/>
    <n v="3.3466493072458574E-3"/>
    <n v="3.9509326085921158E-3"/>
    <n v="3.3466493072458574E-3"/>
    <n v="2.6314995306309175E-5"/>
    <n v="2.2290195641534774E-5"/>
    <n v="7.7401083885915789E-3"/>
    <n v="6.556282008039197E-3"/>
    <n v="2.3483433241900693E-5"/>
    <n v="1.9891712508547828E-5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x v="2"/>
    <n v="244"/>
    <x v="0"/>
    <n v="0"/>
    <n v="0"/>
    <x v="0"/>
    <s v="Density"/>
    <s v="residential density"/>
    <x v="3"/>
    <s v="OLS"/>
    <m/>
    <n v="22.148"/>
    <m/>
    <m/>
    <m/>
    <n v="-3.2930000000000001"/>
    <s v="source"/>
  </r>
  <r>
    <n v="30"/>
    <s v="Brown et al. 2006"/>
    <n v="30.1"/>
    <s v="30.1.6"/>
    <s v="Table 5.3 p. 32 (Final model)"/>
    <x v="0"/>
    <x v="0"/>
    <x v="0"/>
    <n v="0.26619999999999999"/>
    <n v="7.0862439999999999E-2"/>
    <n v="14.111848251344435"/>
    <n v="1.3700672048677221E-2"/>
    <n v="3.6471188993578759E-3"/>
    <n v="3.7565740045078884"/>
    <n v="0.24000290275479505"/>
    <n v="6.3888772713326436E-2"/>
    <n v="0.24000290275479505"/>
    <n v="6.3888772713326436E-2"/>
    <n v="9.8764876039184307E-3"/>
    <n v="2.629121000163086E-3"/>
    <n v="6.7711858198432435E-3"/>
    <n v="1.8024896652422714E-3"/>
    <n v="8.6917810242983437E-3"/>
    <n v="2.313752108668219E-3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PT-design"/>
    <s v="Pedestrian friendliness of road design (fewer lanes and more traffic control devices score more highly)"/>
    <x v="8"/>
    <s v="Negative binomial regression"/>
    <m/>
    <n v="0.11"/>
    <m/>
    <n v="1.1162780704588713"/>
    <s v="Derived (4b)"/>
    <n v="1"/>
    <s v="derived (8b)"/>
  </r>
  <r>
    <n v="30"/>
    <s v="Brown et al. 2006"/>
    <n v="30.2"/>
    <s v="30.2.6"/>
    <s v="Table 5.4 p. 40 (Final model)"/>
    <x v="0"/>
    <x v="0"/>
    <x v="0"/>
    <n v="0.29039999999999994"/>
    <n v="8.4332159999999962E-2"/>
    <n v="11.857872488976927"/>
    <n v="1.1512370263124615E-2"/>
    <n v="3.621791684779004E-3"/>
    <n v="3.7304866850321412"/>
    <n v="0.20166910578701538"/>
    <n v="6.3445100680595043E-2"/>
    <n v="0.20166910578701538"/>
    <n v="6.3445100680595043E-2"/>
    <n v="8.2989930560703525E-3"/>
    <n v="2.6108632154397326E-3"/>
    <n v="5.6896769736182835E-3"/>
    <n v="1.7899723759003119E-3"/>
    <n v="7.3035104440284729E-3"/>
    <n v="2.2976843856913577E-3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PT-design"/>
    <s v="Pedestrian friendliness of road design (fewer lanes and more traffic control devices score more highly)"/>
    <x v="8"/>
    <s v="Negative binomial regression"/>
    <m/>
    <n v="0.13"/>
    <m/>
    <n v="1.1388283833246218"/>
    <s v="Derived (4b)"/>
    <n v="1.0833333333333335"/>
    <s v="derived (8b)"/>
  </r>
  <r>
    <n v="25"/>
    <s v="Sung 2005"/>
    <n v="25.1"/>
    <s v="25.1.3"/>
    <s v="Table V-3, Model A, p. 112"/>
    <x v="0"/>
    <x v="0"/>
    <x v="0"/>
    <n v="0.29144500000000001"/>
    <n v="8.4940188025000002E-2"/>
    <n v="11.772990185819641"/>
    <n v="2.0553439983777306E-2"/>
    <n v="-9.1000355528174023E-3"/>
    <n v="-5.2124914047716455"/>
    <n v="0.67465129580828187"/>
    <n v="-0.29870186121911679"/>
    <n v="0.67465129580828187"/>
    <n v="-0.29870186121911679"/>
    <n v="1.1259107017182265E-2"/>
    <n v="-4.984969631857448E-3"/>
    <n v="1.8301607217852622E-2"/>
    <n v="-8.1030365957042473E-3"/>
    <n v="1.552475282502567E-2"/>
    <n v="-6.8735843132801148E-3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x v="0"/>
    <n v="2576"/>
    <x v="0"/>
    <n v="1"/>
    <n v="1"/>
    <x v="1"/>
    <s v="Diversity"/>
    <s v="jobs-housing balance:Appears to be an absolute value - ratio of the two land uses"/>
    <x v="10"/>
    <s v="Negative binomial regression"/>
    <m/>
    <n v="-1.1499999999999999"/>
    <m/>
    <n v="0.31663676937905327"/>
    <s v="Derived (4b)"/>
    <n v="-1.5191545574636722"/>
    <s v="derived (8b)"/>
  </r>
  <r>
    <n v="86"/>
    <s v="Chen and Zegras 2016"/>
    <n v="86.2"/>
    <s v="86.2.10"/>
    <s v="Table 2 (p-values), Table 3 p. 118 (am peak period)"/>
    <x v="0"/>
    <x v="0"/>
    <x v="1"/>
    <n v="0.29561638727755546"/>
    <n v="8.7389048427033655E-2"/>
    <n v="11.443081461574213"/>
    <n v="1.110966498072923E-2"/>
    <n v="1.0120904797444329E-2"/>
    <n v="10.424647211494108"/>
    <n v="0.19461467543599378"/>
    <n v="0.17729396932219035"/>
    <n v="0.19461467543599378"/>
    <n v="0.17729396932219035"/>
    <n v="8.0086924258910841E-3"/>
    <n v="7.2959187999867775E-3"/>
    <n v="5.4906508026360459E-3"/>
    <n v="5.0019828812014376E-3"/>
    <n v="7.0480320178992343E-3"/>
    <n v="6.4207571683062023E-3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1"/>
    <n v="120"/>
    <x v="0"/>
    <n v="0"/>
    <n v="1"/>
    <x v="1"/>
    <s v="PT-design"/>
    <s v="Sidewalk density"/>
    <x v="8"/>
    <s v="OLS"/>
    <m/>
    <n v="0.03"/>
    <m/>
    <m/>
    <s v=""/>
    <s v=""/>
    <m/>
  </r>
  <r>
    <n v="8"/>
    <s v="Dill and Wardell 2007"/>
    <n v="8.1"/>
    <s v="8.1.1"/>
    <s v="Table 4, p. 55"/>
    <x v="0"/>
    <x v="0"/>
    <x v="0"/>
    <n v="0.29561638727755546"/>
    <n v="8.7389048427033655E-2"/>
    <n v="11.443081461574213"/>
    <n v="1.110966498072923E-2"/>
    <n v="9.0002349210970972E-3"/>
    <n v="9.2703444751993622"/>
    <n v="0.19461467543599378"/>
    <n v="0.15766252187219748"/>
    <n v="0.19461467543599378"/>
    <n v="0.15766252187219748"/>
    <n v="8.0086924258910841E-3"/>
    <n v="6.4880546235067012E-3"/>
    <n v="5.4906508026360459E-3"/>
    <n v="4.4481221692241387E-3"/>
    <n v="7.0480320178992343E-3"/>
    <n v="5.7097980904500124E-3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x v="1"/>
    <n v="592"/>
    <x v="0"/>
    <n v="0"/>
    <n v="0"/>
    <x v="0"/>
    <s v="PT-design"/>
    <s v="Intersection to cul-de-sac continuous (fraction)"/>
    <x v="8"/>
    <s v="OLS"/>
    <m/>
    <n v="0.08"/>
    <m/>
    <m/>
    <s v=""/>
    <s v=""/>
    <m/>
  </r>
  <r>
    <n v="86"/>
    <s v="Chen and Zegras 2016"/>
    <n v="86.1"/>
    <s v="86.1.8"/>
    <s v="Table 2 (p-values), Table 3 p. 118 (Weekday boardings, Model 1)"/>
    <x v="0"/>
    <x v="0"/>
    <x v="0"/>
    <n v="0.29561638727755546"/>
    <n v="8.7389048427033655E-2"/>
    <n v="11.443081461574213"/>
    <n v="1.110966498072923E-2"/>
    <n v="4.2661113526000242E-3"/>
    <n v="4.3941432812444976"/>
    <n v="0.19461467543599378"/>
    <n v="7.4732035367421609E-2"/>
    <n v="0.19461467543599378"/>
    <n v="7.4732035367421609E-2"/>
    <n v="8.0086924258910841E-3"/>
    <n v="3.0753378915421765E-3"/>
    <n v="5.4906508026360459E-3"/>
    <n v="2.1084099082122418E-3"/>
    <n v="7.0480320178992343E-3"/>
    <n v="2.706444294873306E-3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x v="1"/>
    <n v="120"/>
    <x v="0"/>
    <n v="0"/>
    <n v="1"/>
    <x v="1"/>
    <s v="PT-design"/>
    <s v="Proportion of intersections that are four-way or more"/>
    <x v="8"/>
    <s v="OLS"/>
    <m/>
    <n v="2.74"/>
    <m/>
    <m/>
    <s v=""/>
    <s v=""/>
    <m/>
  </r>
  <r>
    <n v="131"/>
    <s v="Zhang 2004"/>
    <n v="131.1"/>
    <s v="131.1.7"/>
    <s v="Table 3 (Boston - work trip, expanded)"/>
    <x v="1"/>
    <x v="0"/>
    <x v="3"/>
    <n v="0.29561638727755546"/>
    <n v="8.7389048427033655E-2"/>
    <n v="11.443081461574213"/>
    <n v="1.110966498072923E-2"/>
    <n v="9.2210219340052623E-4"/>
    <n v="0.94977576131065977"/>
    <n v="0.19461467543599378"/>
    <n v="1.6153018061187484E-2"/>
    <n v="0.19461467543599378"/>
    <n v="1.6153018061187484E-2"/>
    <n v="8.0086924258910841E-3"/>
    <n v="6.6472147134896003E-4"/>
    <n v="5.4906508026360459E-3"/>
    <n v="4.5572401661879181E-4"/>
    <n v="7.0480320178992343E-3"/>
    <n v="5.8498665748563648E-4"/>
    <m/>
    <n v="8.3000000000000004E-2"/>
    <s v="Source"/>
    <m/>
    <m/>
    <s v="Y"/>
    <s v="Pos"/>
    <s v="Y"/>
    <s v="Mode choice (probability)"/>
    <s v="trip"/>
    <s v="discrete"/>
    <s v="Disaggregate"/>
    <s v="Work"/>
    <s v="USA"/>
    <s v="Boston"/>
    <n v="1991"/>
    <s v="Pre-2010"/>
    <x v="0"/>
    <n v="1619"/>
    <x v="1"/>
    <n v="0"/>
    <n v="1"/>
    <x v="1"/>
    <s v="Diversity"/>
    <s v="% non cul-de-sac proportion at intersections"/>
    <x v="8"/>
    <s v="Multinomial logistic"/>
    <s v="drive alone or active modes"/>
    <m/>
    <m/>
    <m/>
    <m/>
    <m/>
    <m/>
  </r>
  <r>
    <n v="115"/>
    <s v="Lund et al. 2004"/>
    <n v="115.1"/>
    <s v="115.1.1"/>
    <s v="Table 5-22 p. 71 (rail and bus, all)"/>
    <x v="1"/>
    <x v="0"/>
    <x v="3"/>
    <n v="0.29561638727755546"/>
    <n v="8.7389048427033655E-2"/>
    <n v="11.443081461574213"/>
    <n v="1.110966498072923E-2"/>
    <n v="1.1998438179187569E-2"/>
    <n v="12.358527978500151"/>
    <n v="0.19461467543599378"/>
    <n v="0.21018384947087329"/>
    <n v="0.19461467543599378"/>
    <n v="0.21018384947087329"/>
    <n v="8.0086924258910841E-3"/>
    <n v="8.649387819962372E-3"/>
    <n v="5.4906508026360459E-3"/>
    <n v="5.9299028668469301E-3"/>
    <n v="7.0480320178992343E-3"/>
    <n v="7.6118745793311736E-3"/>
    <m/>
    <n v="1.08"/>
    <s v="Ewing and Cervero 2010"/>
    <m/>
    <m/>
    <s v="Y"/>
    <s v="Pos"/>
    <s v="Y"/>
    <s v="Mode choice (probability)"/>
    <s v="trip"/>
    <s v="binary"/>
    <s v="Disaggregate"/>
    <s v="General"/>
    <s v="USA"/>
    <s v="Sacramento"/>
    <n v="2003"/>
    <s v="Pre-2010"/>
    <x v="0"/>
    <n v="967"/>
    <x v="0"/>
    <n v="1"/>
    <n v="0"/>
    <x v="0"/>
    <s v="Design"/>
    <s v="Proportion of intersections that are four-way or more"/>
    <x v="8"/>
    <s v="Binary logistic"/>
    <s v="not choosing transit"/>
    <n v="4.1369999999999996"/>
    <m/>
    <m/>
    <m/>
    <n v="16.809999999999999"/>
    <m/>
  </r>
  <r>
    <n v="86"/>
    <s v="Chen and Zegras 2016"/>
    <n v="86.3"/>
    <s v="86.3.8"/>
    <s v="Table 2 (p-values), Table 3 p. 118 (off peak)"/>
    <x v="0"/>
    <x v="0"/>
    <x v="0"/>
    <n v="0.29561638727755546"/>
    <n v="8.7389048427033655E-2"/>
    <n v="11.443081461574213"/>
    <n v="1.110966498072923E-2"/>
    <n v="2.4330166307797016E-3"/>
    <n v="2.5060348400847525"/>
    <n v="0.19461467543599378"/>
    <n v="4.2620613920482636E-2"/>
    <n v="0.19461467543599378"/>
    <n v="4.2620613920482636E-2"/>
    <n v="8.0086924258910841E-3"/>
    <n v="1.7539036412701475E-3"/>
    <n v="5.4906508026360459E-3"/>
    <n v="1.202452525777294E-3"/>
    <n v="7.0480320178992343E-3"/>
    <n v="1.5435190119199322E-3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x v="1"/>
    <n v="120"/>
    <x v="0"/>
    <n v="0"/>
    <n v="1"/>
    <x v="1"/>
    <s v="PT-design"/>
    <s v="Proportion of intersections that are four-way or more"/>
    <x v="8"/>
    <s v="OLS"/>
    <m/>
    <n v="1.23"/>
    <m/>
    <m/>
    <s v=""/>
    <s v=""/>
    <m/>
  </r>
  <r>
    <n v="86"/>
    <s v="Chen and Zegras 2016"/>
    <n v="86.2"/>
    <s v="86.2.8"/>
    <s v="Table 2 (p-values), Table 3 p. 118 (am peak period)"/>
    <x v="0"/>
    <x v="0"/>
    <x v="0"/>
    <n v="0.29561638727755546"/>
    <n v="8.7389048427033655E-2"/>
    <n v="11.443081461574213"/>
    <n v="1.110966498072923E-2"/>
    <n v="1.7442174019744892E-3"/>
    <n v="1.7965637894671513"/>
    <n v="0.19461467543599378"/>
    <n v="3.0554504043451024E-2"/>
    <n v="0.19461467543599378"/>
    <n v="3.0554504043451024E-2"/>
    <n v="8.0086924258910841E-3"/>
    <n v="1.2573647108649001E-3"/>
    <n v="5.4906508026360459E-3"/>
    <n v="8.6203217601385918E-4"/>
    <n v="7.0480320178992343E-3"/>
    <n v="1.1065410268101797E-3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x v="1"/>
    <n v="120"/>
    <x v="0"/>
    <n v="0"/>
    <n v="1"/>
    <x v="1"/>
    <s v="PT-design"/>
    <s v="Proportion of intersections that are four-way or more"/>
    <x v="8"/>
    <s v="OLS"/>
    <m/>
    <n v="1.01"/>
    <m/>
    <m/>
    <s v=""/>
    <s v=""/>
    <m/>
  </r>
  <r>
    <n v="131"/>
    <s v="Zhang 2004"/>
    <n v="131.19999999999999"/>
    <s v="131.2.7"/>
    <s v="Table 3 (Boston - non-work trip, expanded)"/>
    <x v="1"/>
    <x v="0"/>
    <x v="3"/>
    <n v="0.29561638727755546"/>
    <n v="8.7389048427033655E-2"/>
    <n v="11.443081461574213"/>
    <n v="1.110966498072923E-2"/>
    <n v="4.888252591520861E-4"/>
    <n v="0.50349558430926533"/>
    <n v="0.19461467543599378"/>
    <n v="8.5630457191837265E-3"/>
    <n v="0.19461467543599378"/>
    <n v="8.5630457191837265E-3"/>
    <n v="8.0086924258910841E-3"/>
    <n v="3.5238246673920766E-4"/>
    <n v="5.4906508026360459E-3"/>
    <n v="2.4158863531598601E-4"/>
    <n v="7.0480320178992343E-3"/>
    <n v="3.1011340878756629E-4"/>
    <m/>
    <n v="4.3999999999999997E-2"/>
    <s v="Source"/>
    <m/>
    <m/>
    <s v="Y"/>
    <s v="Pos"/>
    <s v="Y"/>
    <s v="Mode choice (probability)"/>
    <s v="trip"/>
    <s v="discrete"/>
    <s v="Disaggregate"/>
    <s v="Non-work"/>
    <s v="USA"/>
    <s v="Boston"/>
    <n v="1991"/>
    <s v="Pre-2010"/>
    <x v="0"/>
    <n v="1036"/>
    <x v="1"/>
    <n v="0"/>
    <n v="1"/>
    <x v="1"/>
    <s v="Diversity"/>
    <s v="% non cul-de-sac proportion at intersections"/>
    <x v="8"/>
    <s v="Multinomial logistic"/>
    <s v="drive alone or active modes"/>
    <m/>
    <m/>
    <m/>
    <m/>
    <m/>
    <m/>
  </r>
  <r>
    <n v="38"/>
    <s v="Choi et al. 2012"/>
    <n v="38.299999999999997"/>
    <s v="38.3.10"/>
    <s v="Table 2 p. 716 (multiplicative)"/>
    <x v="0"/>
    <x v="0"/>
    <x v="0"/>
    <n v="0.29561638727755546"/>
    <n v="8.7389048427033655E-2"/>
    <n v="11.443081461574213"/>
    <n v="1.110966498072923E-2"/>
    <n v="1.0443085081885478E-3"/>
    <n v="1.0756496573879759"/>
    <n v="0.19461467543599378"/>
    <n v="1.8293779490983417E-2"/>
    <n v="0.19461467543599378"/>
    <n v="1.8293779490983417E-2"/>
    <n v="8.0086924258910841E-3"/>
    <n v="7.5281708803376195E-4"/>
    <n v="5.4906508026360459E-3"/>
    <n v="5.1612117544778827E-4"/>
    <n v="7.0480320178992343E-3"/>
    <n v="6.6251500968252802E-4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1000"/>
    <x v="0"/>
    <n v="0"/>
    <n v="0"/>
    <x v="0"/>
    <s v="PT-design"/>
    <s v="Pedestrian friendly intersection"/>
    <x v="8"/>
    <s v="Multiplicative"/>
    <m/>
    <n v="9.4E-2"/>
    <m/>
    <m/>
    <s v=""/>
    <s v=""/>
    <m/>
  </r>
  <r>
    <n v="38"/>
    <s v="Choi et al. 2012"/>
    <n v="38.1"/>
    <s v="38.1.10"/>
    <s v="Table 2 p. 715 (multiplicative model)"/>
    <x v="0"/>
    <x v="0"/>
    <x v="0"/>
    <n v="0.29561638727755546"/>
    <n v="8.7389048427033655E-2"/>
    <n v="11.443081461574213"/>
    <n v="1.110966498072923E-2"/>
    <n v="9.4432152336198464E-4"/>
    <n v="0.97266192423380815"/>
    <n v="0.19461467543599378"/>
    <n v="1.6542247412059473E-2"/>
    <n v="0.19461467543599378"/>
    <n v="1.6542247412059473E-2"/>
    <n v="8.0086924258910841E-3"/>
    <n v="6.8073885620074221E-4"/>
    <n v="5.4906508026360459E-3"/>
    <n v="4.6670531822406395E-4"/>
    <n v="7.0480320178992343E-3"/>
    <n v="5.9908272152143496E-4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2000"/>
    <x v="0"/>
    <n v="0"/>
    <n v="0"/>
    <x v="0"/>
    <s v="PT-design"/>
    <s v="Pedestrian friendly intersection"/>
    <x v="8"/>
    <s v="Multiplicative"/>
    <m/>
    <n v="8.5000000000000006E-2"/>
    <m/>
    <m/>
    <s v=""/>
    <s v=""/>
    <m/>
  </r>
  <r>
    <n v="37"/>
    <s v="Moniruzzaman and Paez 2012"/>
    <n v="37.1"/>
    <s v="37.1.6"/>
    <s v="Table 2 (1), p. 203"/>
    <x v="0"/>
    <x v="0"/>
    <x v="0"/>
    <n v="0.29561638727755546"/>
    <n v="8.7389048427033655E-2"/>
    <n v="11.443081461574213"/>
    <n v="1.110966498072923E-2"/>
    <n v="5.0019521025171593E-4"/>
    <n v="0.51520676343778649"/>
    <n v="0.19461467543599378"/>
    <n v="8.762219982927576E-3"/>
    <n v="0.19461467543599378"/>
    <n v="8.762219982927576E-3"/>
    <n v="8.0086924258910841E-3"/>
    <n v="3.6057879321820652E-4"/>
    <n v="5.4906508026360459E-3"/>
    <n v="2.4720792547814686E-4"/>
    <n v="7.0480320178992343E-3"/>
    <n v="3.173265677380065E-4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1"/>
    <s v="PT-design"/>
    <s v="Sidewalk density"/>
    <x v="8"/>
    <s v="Binary logistic"/>
    <s v="not choosing transit"/>
    <n v="2.1299999999999999E-3"/>
    <n v="1.0021322700614574"/>
    <m/>
    <s v="Derived (4a)"/>
    <s v=""/>
    <m/>
  </r>
  <r>
    <n v="37"/>
    <s v="Moniruzzaman and Paez 2012"/>
    <n v="37.1"/>
    <s v="37.1.5"/>
    <s v="Table 2 (1), p. 203"/>
    <x v="0"/>
    <x v="0"/>
    <x v="0"/>
    <n v="0.29561638727755546"/>
    <n v="8.7389048427033655E-2"/>
    <n v="11.443081461574213"/>
    <n v="1.110966498072923E-2"/>
    <n v="2.1143071834331734E-4"/>
    <n v="0.21777604794369998"/>
    <n v="0.19461467543599378"/>
    <n v="3.7037589071279835E-3"/>
    <n v="0.19461467543599378"/>
    <n v="3.7037589071279835E-3"/>
    <n v="8.0086924258910841E-3"/>
    <n v="1.5241536045722332E-4"/>
    <n v="5.4906508026360459E-3"/>
    <n v="1.0449390196620052E-4"/>
    <n v="7.0480320178992343E-3"/>
    <n v="1.3413280013717586E-4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1"/>
    <s v="PT-design"/>
    <s v="Intersection density"/>
    <x v="8"/>
    <s v="Binary logistic"/>
    <s v="not choosing transit"/>
    <n v="3.4000000000000002E-4"/>
    <n v="1.0003400578065513"/>
    <m/>
    <s v="Derived (4a)"/>
    <s v=""/>
    <m/>
  </r>
  <r>
    <n v="164"/>
    <s v="Schneider et al. 2017b"/>
    <n v="164.1"/>
    <s v="164.1.4"/>
    <s v="Table 3 (Extended Model) p. 932"/>
    <x v="0"/>
    <x v="0"/>
    <x v="0"/>
    <n v="0.29561638727755546"/>
    <n v="8.7389048427033655E-2"/>
    <n v="11.443081461574213"/>
    <n v="1.110966498072923E-2"/>
    <n v="5.5909302338654323E-3"/>
    <n v="5.7587218177213542"/>
    <n v="0.19461467543599378"/>
    <n v="9.7939683576091535E-2"/>
    <n v="0.19461467543599378"/>
    <n v="9.7939683576091535E-2"/>
    <n v="8.0086924258910841E-3"/>
    <n v="4.0303682150012489E-3"/>
    <n v="5.4906508026360459E-3"/>
    <n v="2.7631657326574383E-3"/>
    <n v="7.0480320178992343E-3"/>
    <n v="3.5469166141801965E-3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2"/>
    <n v="120"/>
    <x v="0"/>
    <n v="0"/>
    <n v="1"/>
    <x v="1"/>
    <s v="PT-design"/>
    <s v="Proportion of roadways with sidewalks"/>
    <x v="8"/>
    <s v="fractional multinomial logit model"/>
    <s v="auto, walk, bike"/>
    <n v="0.77600000000000002"/>
    <m/>
    <m/>
    <m/>
    <m/>
    <m/>
  </r>
  <r>
    <n v="178"/>
    <s v="Park et al. 2018"/>
    <n v="178.1"/>
    <s v="178.1.4"/>
    <s v="Table 6 p. 281"/>
    <x v="0"/>
    <x v="0"/>
    <x v="0"/>
    <n v="0.29561638727755546"/>
    <n v="8.7389048427033655E-2"/>
    <n v="11.443081461574213"/>
    <n v="1.110966498072923E-2"/>
    <n v="0"/>
    <n v="0"/>
    <n v="0.19461467543599378"/>
    <n v="0"/>
    <n v="0.19461467543599378"/>
    <n v="0"/>
    <n v="8.0086924258910841E-3"/>
    <n v="0"/>
    <n v="5.4906508026360459E-3"/>
    <n v="0"/>
    <n v="7.0480320178992343E-3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x v="2"/>
    <n v="2431"/>
    <x v="0"/>
    <n v="0"/>
    <n v="1"/>
    <x v="1"/>
    <s v="PT-design"/>
    <s v="number of intersections per square mile"/>
    <x v="8"/>
    <s v="Negative binomial regression (multilevel)"/>
    <m/>
    <n v="0"/>
    <m/>
    <m/>
    <m/>
    <m/>
    <m/>
  </r>
  <r>
    <n v="178"/>
    <s v="Park et al. 2018"/>
    <n v="178.2"/>
    <s v="178.2.4"/>
    <s v="Table 6 p. 281"/>
    <x v="0"/>
    <x v="0"/>
    <x v="0"/>
    <n v="0.29561638727755546"/>
    <n v="8.7389048427033655E-2"/>
    <n v="11.443081461574213"/>
    <n v="1.110966498072923E-2"/>
    <n v="0"/>
    <n v="0"/>
    <n v="0.19461467543599378"/>
    <n v="0"/>
    <n v="0.19461467543599378"/>
    <n v="0"/>
    <n v="8.0086924258910841E-3"/>
    <n v="0"/>
    <n v="5.4906508026360459E-3"/>
    <n v="0"/>
    <n v="7.0480320178992343E-3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x v="2"/>
    <n v="977"/>
    <x v="0"/>
    <n v="0"/>
    <n v="1"/>
    <x v="1"/>
    <s v="PT-design"/>
    <s v="number of intersections per square mile"/>
    <x v="8"/>
    <s v="Negative binomial regression (multilevel)"/>
    <m/>
    <n v="0"/>
    <m/>
    <m/>
    <m/>
    <m/>
    <m/>
  </r>
  <r>
    <n v="164"/>
    <s v="Schneider et al. 2017b"/>
    <n v="164.1"/>
    <s v="164.1.5"/>
    <s v="Table 3 (Extended Model) p. 932"/>
    <x v="0"/>
    <x v="0"/>
    <x v="0"/>
    <n v="0.29561638727755546"/>
    <n v="8.7389048427033655E-2"/>
    <n v="11.443081461574213"/>
    <n v="1.110966498072923E-2"/>
    <n v="4.4043684593740005E-5"/>
    <n v="4.5365496758747993E-2"/>
    <n v="0.19461467543599378"/>
    <n v="7.7153968162713767E-4"/>
    <n v="0.19461467543599378"/>
    <n v="7.7153968162713767E-4"/>
    <n v="8.0086924258910841E-3"/>
    <n v="3.1750041412236026E-5"/>
    <n v="5.4906508026360459E-3"/>
    <n v="2.17673973594291E-5"/>
    <n v="7.0480320178992343E-3"/>
    <n v="2.7941553569922227E-5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x v="2"/>
    <n v="120"/>
    <x v="0"/>
    <n v="0"/>
    <n v="1"/>
    <x v="1"/>
    <s v="PT-design"/>
    <s v="bicycle facility density"/>
    <x v="8"/>
    <s v="fractional multinomial logit model"/>
    <s v="auto, walk, bike"/>
    <n v="1.66E-3"/>
    <m/>
    <m/>
    <m/>
    <m/>
    <m/>
  </r>
  <r>
    <n v="54"/>
    <s v="Zhu et al. 2013"/>
    <n v="54.3"/>
    <s v="54.3.1"/>
    <s v="Table 5 p. 69"/>
    <x v="0"/>
    <x v="0"/>
    <x v="0"/>
    <n v="0.29561638727755546"/>
    <n v="8.7389048427033655E-2"/>
    <n v="11.443081461574213"/>
    <n v="1.110966498072923E-2"/>
    <n v="-1.1945111787280067E-3"/>
    <n v="-1.2303601187484592"/>
    <n v="0.19461467543599378"/>
    <n v="-2.0924969902878048E-2"/>
    <n v="0.19461467543599378"/>
    <n v="-2.0924969902878048E-2"/>
    <n v="8.0086924258910841E-3"/>
    <n v="-8.610946096318093E-4"/>
    <n v="5.4906508026360459E-3"/>
    <n v="-5.903547742994276E-4"/>
    <n v="7.0480320178992343E-3"/>
    <n v="-7.578044025645256E-4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x v="1"/>
    <n v="8181"/>
    <x v="0"/>
    <n v="0"/>
    <n v="1"/>
    <x v="1"/>
    <s v="PT-design"/>
    <s v="Quality and diversity of non auto transportation infratructure (entropy measure)"/>
    <x v="8"/>
    <s v="Binary logistic"/>
    <s v="no transit trip"/>
    <n v="0.32"/>
    <n v="1.3771277643359572"/>
    <m/>
    <s v="Derived (4a)"/>
    <s v=""/>
    <m/>
  </r>
  <r>
    <n v="54"/>
    <s v="Zhu et al. 2013"/>
    <n v="54.1"/>
    <s v="54.1.1"/>
    <s v="Table 3 p. 68"/>
    <x v="0"/>
    <x v="0"/>
    <x v="0"/>
    <n v="0.29561638727755546"/>
    <n v="8.7389048427033655E-2"/>
    <n v="11.443081461574213"/>
    <n v="1.110966498072923E-2"/>
    <n v="-1.418482024739508E-3"/>
    <n v="-1.4610526410137954"/>
    <n v="0.19461467543599378"/>
    <n v="-2.4848401759667686E-2"/>
    <n v="0.19461467543599378"/>
    <n v="-2.4848401759667686E-2"/>
    <n v="8.0086924258910841E-3"/>
    <n v="-1.0225498489377736E-3"/>
    <n v="5.4906508026360459E-3"/>
    <n v="-7.0104629448057023E-4"/>
    <n v="7.0480320178992343E-3"/>
    <n v="-8.9989272804537411E-4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x v="1"/>
    <n v="4934"/>
    <x v="0"/>
    <n v="0"/>
    <n v="1"/>
    <x v="1"/>
    <s v="PT-design"/>
    <s v="Quality and diversity of non auto transportation infratructure (entropy measure)"/>
    <x v="8"/>
    <s v="Multinomial logistic"/>
    <s v="automobile"/>
    <n v="0.38"/>
    <m/>
    <n v="1.4622845894342245"/>
    <s v="Derived (4b)"/>
    <s v=""/>
    <m/>
  </r>
  <r>
    <n v="54"/>
    <s v="Zhu et al. 2013"/>
    <n v="54.2"/>
    <s v="54.2.1"/>
    <s v="Table 4 p. 68"/>
    <x v="0"/>
    <x v="0"/>
    <x v="0"/>
    <n v="0.29561638727755546"/>
    <n v="8.7389048427033655E-2"/>
    <n v="11.443081461574213"/>
    <n v="1.110966498072923E-2"/>
    <n v="-1.4931389734100084E-3"/>
    <n v="-1.5379501484355742"/>
    <n v="0.19461467543599378"/>
    <n v="-2.6156212378597565E-2"/>
    <n v="0.19461467543599378"/>
    <n v="-2.6156212378597565E-2"/>
    <n v="8.0086924258910841E-3"/>
    <n v="-1.0763682620397617E-3"/>
    <n v="5.4906508026360459E-3"/>
    <n v="-7.3794346787428447E-4"/>
    <n v="7.0480320178992343E-3"/>
    <n v="-9.4725550320565698E-4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x v="1"/>
    <n v="3334"/>
    <x v="0"/>
    <n v="0"/>
    <n v="1"/>
    <x v="1"/>
    <s v="PT-design"/>
    <s v="Quality and diversity of non auto transportation infratructure (entropy measure)"/>
    <x v="8"/>
    <s v="Binary logistic"/>
    <s v="no transit trip"/>
    <n v="0.4"/>
    <n v="1.4918246976412703"/>
    <m/>
    <s v="Derived (4a)"/>
    <s v=""/>
    <m/>
  </r>
  <r>
    <n v="38"/>
    <s v="Choi et al. 2012"/>
    <n v="38.6"/>
    <s v="38.6.1"/>
    <s v="Table 2 p. 717 (poisson)"/>
    <x v="0"/>
    <x v="0"/>
    <x v="0"/>
    <n v="0.29561638727755546"/>
    <n v="8.7389048427033655E-2"/>
    <n v="11.443081461574213"/>
    <n v="1.110966498072923E-2"/>
    <n v="-1.9664107015890738E-3"/>
    <n v="-2.0254254186986356"/>
    <n v="0.19461467543599378"/>
    <n v="-3.4446797552170901E-2"/>
    <n v="0.19461467543599378"/>
    <n v="-3.4446797552170901E-2"/>
    <n v="8.0086924258910841E-3"/>
    <n v="-1.4175385593827219E-3"/>
    <n v="5.4906508026360459E-3"/>
    <n v="-9.7184519206658002E-4"/>
    <n v="7.0480320178992343E-3"/>
    <n v="-1.2475016671681645E-3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x v="1"/>
    <n v="1000"/>
    <x v="0"/>
    <n v="0"/>
    <n v="0"/>
    <x v="0"/>
    <s v="PT-design"/>
    <s v="pedestrian friendly intersections"/>
    <x v="8"/>
    <s v="Poisson Regression"/>
    <m/>
    <n v="-6.6000000000000005E-5"/>
    <m/>
    <n v="0.99993400217795203"/>
    <s v="Derived (4b)"/>
    <s v=""/>
    <m/>
  </r>
  <r>
    <n v="30"/>
    <s v="Brown et al. 2006"/>
    <n v="30.1"/>
    <s v="30.1.1"/>
    <s v="Table 5.3 p. 32 (Final model)"/>
    <x v="0"/>
    <x v="0"/>
    <x v="0"/>
    <n v="0.29561638727755546"/>
    <n v="8.7389048427033655E-2"/>
    <n v="11.443081461574213"/>
    <n v="1.110966498072923E-2"/>
    <n v="-3.588421788775541E-3"/>
    <n v="-3.6961153120884704"/>
    <n v="0.19461467543599378"/>
    <n v="-6.2860540165825984E-2"/>
    <n v="0.19461467543599378"/>
    <n v="-6.2860540165825984E-2"/>
    <n v="8.0086924258910841E-3"/>
    <n v="-2.5868076535628197E-3"/>
    <n v="5.4906508026360459E-3"/>
    <n v="-1.7734802092514426E-3"/>
    <n v="7.0480320178992343E-3"/>
    <n v="-2.2765143417814524E-3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PT-design"/>
    <s v="Intersection density"/>
    <x v="8"/>
    <s v="Negative binomial regression"/>
    <m/>
    <n v="-0.01"/>
    <m/>
    <n v="0.99004983374916811"/>
    <s v="Derived (4b)"/>
    <m/>
    <m/>
  </r>
  <r>
    <n v="174"/>
    <s v="Park et al. 2019"/>
    <n v="174.1"/>
    <s v="174.1.3"/>
    <s v="Table 3 p. 6"/>
    <x v="0"/>
    <x v="0"/>
    <x v="0"/>
    <n v="0.31248887532820285"/>
    <n v="9.7649297203885099E-2"/>
    <n v="10.240729105423748"/>
    <n v="9.9294216458882355E-5"/>
    <n v="3.5440886092235962E-5"/>
    <n v="3.6552029581406877"/>
    <n v="5.8152929267168182E-2"/>
    <n v="2.0756408737471806E-2"/>
    <n v="5.8152929267168182E-2"/>
    <n v="2.0756408737471806E-2"/>
    <n v="7.3312429789777585E-5"/>
    <n v="2.6167258940005734E-5"/>
    <n v="5.2054152634596511E-5"/>
    <n v="1.8579584591561265E-5"/>
    <n v="5.6837736091840853E-5"/>
    <n v="2.0286979467788575E-5"/>
    <s v="7a, 8a, 8b"/>
    <n v="0.35692800000000002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x v="2"/>
    <n v="2209"/>
    <x v="0"/>
    <n v="0"/>
    <n v="0"/>
    <x v="0"/>
    <s v="Diversity"/>
    <s v="Land use entropy index (3 land uses: residential, commercial and public land)"/>
    <x v="4"/>
    <s v="multinomial logistic (multilevel)"/>
    <s v="automobile"/>
    <n v="0.88"/>
    <m/>
    <m/>
    <m/>
    <n v="1.4642262895174709"/>
    <s v="derived (8b)"/>
  </r>
  <r>
    <n v="3"/>
    <s v="Cervero. 2002a"/>
    <n v="3.1"/>
    <s v="3.1.5"/>
    <s v="Table 2 p. 275, Table 4 p. 281"/>
    <x v="1"/>
    <x v="0"/>
    <x v="0"/>
    <n v="0.31385322271857052"/>
    <n v="9.8503845410832638E-2"/>
    <n v="10.151887937260451"/>
    <n v="9.8560928962708218E-3"/>
    <n v="3.222942377080559E-3"/>
    <n v="3.3196673554841674"/>
    <n v="0.17265510016746199"/>
    <n v="5.6458217754760072E-2"/>
    <n v="0.17265510016746199"/>
    <n v="5.6458217754760072E-2"/>
    <n v="7.1050222184163327E-3"/>
    <n v="2.3233422654221408E-3"/>
    <n v="4.8711067764540868E-3"/>
    <n v="1.5928519159004865E-3"/>
    <n v="6.2527590548231132E-3"/>
    <n v="2.0446522109271582E-3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x v="0"/>
    <n v="1960"/>
    <x v="1"/>
    <n v="0"/>
    <n v="1"/>
    <x v="1"/>
    <s v="PT-design"/>
    <s v="continuous (fraction) of sidewalk miles to _x000a_road miles"/>
    <x v="8"/>
    <s v="Binary logistic"/>
    <s v="automobile"/>
    <n v="0.47010000000000002"/>
    <n v="1.6001542006369196"/>
    <m/>
    <s v="Derived (4a)"/>
    <n v="1.0418882978723405"/>
    <s v="derived (8b)"/>
  </r>
  <r>
    <n v="30"/>
    <s v="Brown et al. 2006"/>
    <n v="30.2"/>
    <s v="30.2.1"/>
    <s v="Table 5.4 p. 40 (Final model)"/>
    <x v="0"/>
    <x v="0"/>
    <x v="0"/>
    <n v="0.32299999999999995"/>
    <n v="0.10432899999999996"/>
    <n v="9.5850626383843451"/>
    <n v="9.3057831572148399E-3"/>
    <n v="-3.0057679597803926E-3"/>
    <n v="-3.0959752321981431"/>
    <n v="0.16301499387790072"/>
    <n v="-5.2653843022561923E-2"/>
    <n v="0.16301499387790072"/>
    <n v="-5.2653843022561923E-2"/>
    <n v="6.7083170570350894E-3"/>
    <n v="-2.1667864094223337E-3"/>
    <n v="4.5991311034083793E-3"/>
    <n v="-1.4855193464009063E-3"/>
    <n v="5.903639556858401E-3"/>
    <n v="-1.9068755768652632E-3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PT-design"/>
    <s v="Intersection density"/>
    <x v="8"/>
    <s v="Negative binomial regression"/>
    <m/>
    <n v="-0.01"/>
    <m/>
    <n v="0.99004983374916811"/>
    <s v="Derived (4b)"/>
    <n v="-1"/>
    <s v="derived (8b)"/>
  </r>
  <r>
    <n v="45"/>
    <s v="Asad 2013"/>
    <n v="45.1"/>
    <s v="45.1.3"/>
    <s v="Table 5-19 p. 164"/>
    <x v="0"/>
    <x v="0"/>
    <x v="0"/>
    <n v="0.33489510489510493"/>
    <n v="0.11215473128270334"/>
    <n v="8.9162533632160859"/>
    <n v="2.3980699885250304E-5"/>
    <n v="8.0310190035289308E-6"/>
    <n v="2.9860096053455831"/>
    <n v="2.3308789950820127E-3"/>
    <n v="7.8059996555578744E-4"/>
    <n v="2.3308789950820127E-3"/>
    <n v="7.8059996555578744E-4"/>
    <n v="1.5524706668437657E-5"/>
    <n v="5.1991482681921639E-6"/>
    <n v="4.5663284722679831E-3"/>
    <n v="1.5292410527056905E-3"/>
    <n v="1.3854207777910476E-5"/>
    <n v="4.6397063670219074E-6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x v="1"/>
    <n v="200"/>
    <x v="0"/>
    <n v="0"/>
    <n v="0"/>
    <x v="0"/>
    <s v="Density"/>
    <s v="Dwelling density (unit density)"/>
    <x v="3"/>
    <s v="OLS"/>
    <m/>
    <n v="1E-3"/>
    <m/>
    <m/>
    <s v=""/>
    <n v="1"/>
    <s v="derived (8b)"/>
  </r>
  <r>
    <n v="30"/>
    <s v="Brown et al. 2006"/>
    <n v="30.1"/>
    <s v="30.1.2"/>
    <s v="Table 5.3 p. 32 (Final model)"/>
    <x v="0"/>
    <x v="0"/>
    <x v="0"/>
    <n v="0.35200000000000004"/>
    <n v="0.12390400000000003"/>
    <n v="8.0707644628099153"/>
    <n v="7.8254216600112181E-5"/>
    <n v="-1.7215927652024683E-6"/>
    <n v="-0.17755681818181815"/>
    <n v="4.583058394633114E-2"/>
    <n v="-1.0082728468192852E-3"/>
    <n v="4.583058394633114E-2"/>
    <n v="-1.0082728468192852E-3"/>
    <n v="5.7777854187765929E-5"/>
    <n v="-1.2711127921308505E-6"/>
    <n v="4.1024110773761236E-5"/>
    <n v="-9.025304370227473E-7"/>
    <n v="4.4794074315826393E-5"/>
    <n v="-9.8546963494818064E-7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Diversity"/>
    <s v="Land use diversity:highest score achieved for pefect balancing"/>
    <x v="4"/>
    <s v="Negative binomial regression"/>
    <m/>
    <n v="-0.05"/>
    <m/>
    <n v="0.95122942450071402"/>
    <s v="Derived (4b)"/>
    <n v="-6.25E-2"/>
    <s v="derived (8b)"/>
  </r>
  <r>
    <n v="187"/>
    <s v="Rodriguez &amp; Joo 2004"/>
    <n v="188.1"/>
    <s v="188.1.2"/>
    <s v="elasticities: Table 3, errors table 2"/>
    <x v="1"/>
    <x v="1"/>
    <x v="3"/>
    <n v="0.35599999999999998"/>
    <n v="0.12673599999999999"/>
    <n v="7.8904178765307416"/>
    <n v="2.1221665127520222E-5"/>
    <n v="-7.5549127853971987E-6"/>
    <n v="-2.808988764044944"/>
    <n v="2.0627059978689617E-3"/>
    <n v="-7.3432333524135036E-4"/>
    <n v="2.0627059978689617E-3"/>
    <n v="-7.3432333524135036E-4"/>
    <n v="1.3738553407409245E-5"/>
    <n v="-4.8909250130376913E-6"/>
    <n v="4.0409618636833497E-3"/>
    <n v="-1.4385824234712725E-3"/>
    <n v="1.2260249261979927E-5"/>
    <n v="-4.3646487372648543E-6"/>
    <m/>
    <n v="-0.35599999999999998"/>
    <s v="Source"/>
    <n v="0.35599999999999998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x v="0"/>
    <n v="509"/>
    <x v="1"/>
    <n v="0"/>
    <n v="0"/>
    <x v="0"/>
    <s v="Density"/>
    <s v="gross population density at residence"/>
    <x v="3"/>
    <s v="multinomial logit"/>
    <s v="active mode,s auto"/>
    <n v="-1E-3"/>
    <m/>
    <m/>
    <m/>
    <m/>
    <m/>
  </r>
  <r>
    <n v="30"/>
    <s v="Brown et al. 2006"/>
    <n v="30.2"/>
    <s v="30.2.2"/>
    <s v="Table 5.4 p. 40 (Final model)"/>
    <x v="0"/>
    <x v="0"/>
    <x v="0"/>
    <n v="0.37399999999999994"/>
    <n v="0.13987599999999994"/>
    <n v="7.1491892819354312"/>
    <n v="6.9318614012556175E-5"/>
    <n v="-7.0150437380706847E-6"/>
    <n v="-0.72349795533186567"/>
    <n v="4.0597333876334872E-2"/>
    <n v="-4.1084501882850894E-3"/>
    <n v="4.0597333876334872E-2"/>
    <n v="-4.1084501882850894E-3"/>
    <n v="5.1180382948332483E-5"/>
    <n v="-5.179454754371247E-6"/>
    <n v="3.6339696740771223E-5"/>
    <n v="-3.6775773101660479E-6"/>
    <n v="3.9679180016787417E-5"/>
    <n v="-4.0155330176988866E-6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Diversity"/>
    <s v="Land use diversity:highest score achieved for pefect balancing"/>
    <x v="4"/>
    <s v="Negative binomial regression"/>
    <m/>
    <n v="-0.23"/>
    <m/>
    <n v="0.79453360250333405"/>
    <s v="Derived (4b)"/>
    <n v="-0.27058823529411768"/>
    <s v="derived (8b)"/>
  </r>
  <r>
    <n v="30"/>
    <s v="Brown et al. 2006"/>
    <n v="30.1"/>
    <s v="30.1.5"/>
    <s v="Table 5.3 p. 32 (Final model)"/>
    <x v="0"/>
    <x v="0"/>
    <x v="1"/>
    <n v="0.38279999999999997"/>
    <n v="0.14653583999999997"/>
    <n v="6.8242690661888599"/>
    <n v="4.860867509656429E-5"/>
    <n v="4.2289547334010933E-5"/>
    <n v="5.937114087584308"/>
    <n v="2.4829347053333783E-2"/>
    <n v="2.1601531936400391E-2"/>
    <n v="2.4829347053333783E-2"/>
    <n v="2.1601531936400391E-2"/>
    <n v="1.8443067004144789E-5"/>
    <n v="1.6045468293605967E-5"/>
    <n v="8.4341446307111857E-5"/>
    <n v="7.3377058287187318E-5"/>
    <n v="2.3048043223877663E-5"/>
    <n v="2.0051797604773567E-5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PT-design"/>
    <s v="Quality of pedestrian and bicycle amenity at stop"/>
    <x v="5"/>
    <s v="Negative binomial regression"/>
    <m/>
    <n v="0.25"/>
    <m/>
    <n v="1.2840254166877414"/>
    <s v="Derived (4b)"/>
    <n v="2.2727272727272729"/>
    <s v="derived (8b)"/>
  </r>
  <r>
    <n v="30"/>
    <s v="Brown et al. 2006"/>
    <n v="30.2"/>
    <s v="30.2.5"/>
    <s v="Table 5.4 p. 40 (Final model)"/>
    <x v="0"/>
    <x v="0"/>
    <x v="0"/>
    <n v="0.38279999999999997"/>
    <n v="0.14653583999999997"/>
    <n v="6.8242690661888599"/>
    <n v="4.860867509656429E-5"/>
    <n v="3.7214801653929619E-5"/>
    <n v="5.2246603970741905"/>
    <n v="2.4829347053333783E-2"/>
    <n v="1.9009348104032344E-2"/>
    <n v="2.4829347053333783E-2"/>
    <n v="1.9009348104032344E-2"/>
    <n v="1.8443067004144789E-5"/>
    <n v="1.4120012098373249E-5"/>
    <n v="8.4341446307111857E-5"/>
    <n v="6.457181129272483E-5"/>
    <n v="2.3048043223877663E-5"/>
    <n v="1.7645581892200739E-5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PT-design"/>
    <s v="Quality of pedestrian and bicycle amenity at stop"/>
    <x v="5"/>
    <s v="Negative binomial regression"/>
    <m/>
    <n v="0.22"/>
    <m/>
    <n v="1.2460767305873808"/>
    <s v="Derived (4b)"/>
    <n v="2"/>
    <s v="derived (8b)"/>
  </r>
  <r>
    <n v="161"/>
    <s v="Kathuria et al. 2018"/>
    <n v="161.1"/>
    <s v="161.1.2"/>
    <s v="Table 3 p. 48"/>
    <x v="0"/>
    <x v="0"/>
    <x v="0"/>
    <n v="0.38527999999999996"/>
    <n v="0.14844067839999997"/>
    <n v="6.7366978565358009"/>
    <n v="6.5404110347225871E-3"/>
    <n v="5.0791524013448662E-3"/>
    <n v="5.2315848214285721"/>
    <n v="0.11457230915139432"/>
    <n v="8.8974563840789792E-2"/>
    <n v="0.11457230915139432"/>
    <n v="8.8974563840789792E-2"/>
    <n v="4.714826271256206E-3"/>
    <n v="3.6614397857321441E-3"/>
    <n v="3.2324208839474874E-3"/>
    <n v="2.5102334100559395E-3"/>
    <n v="4.1492724094656253E-3"/>
    <n v="3.222241967742815E-3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x v="2"/>
    <n v="150"/>
    <x v="1"/>
    <n v="0"/>
    <n v="0"/>
    <x v="0"/>
    <s v="PT-design"/>
    <s v="Connectivity Index: degree of connecitivity within the buffer area and road network accessibility (4-way intersections *3 + 3-way intersections *2 + cul-de-sacs)/buffer area"/>
    <x v="8"/>
    <s v="Negative binomial regression"/>
    <m/>
    <n v="0.25800000000000001"/>
    <m/>
    <m/>
    <m/>
    <n v="2.015625"/>
    <s v="derived (8b)"/>
  </r>
  <r>
    <n v="34"/>
    <s v="Hamidi and Ewing 2014"/>
    <n v="34.200000000000003"/>
    <s v="34.2.1"/>
    <s v="Tabe 7 p. 80"/>
    <x v="0"/>
    <x v="0"/>
    <x v="1"/>
    <n v="0.43606557377049188"/>
    <n v="0.1901531846277883"/>
    <n v="5.2589179716207797"/>
    <n v="3.1339146156644639E-15"/>
    <n v="4.1681064388337374E-15"/>
    <n v="6.9943609022556377"/>
    <e v="#N/A"/>
    <e v="#N/A"/>
    <e v="#N/A"/>
    <e v="#N/A"/>
    <n v="1.1789620216636372E-5"/>
    <n v="1.5680194888126374E-5"/>
    <n v="7.648319847790052E-6"/>
    <n v="1.017226539756077E-5"/>
    <n v="1.305797756749803E-15"/>
    <n v="1.7367110164772381E-15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0"/>
    <n v="451"/>
    <x v="1"/>
    <n v="0"/>
    <n v="1"/>
    <x v="1"/>
    <s v="PT-Access"/>
    <s v="Density factor"/>
    <x v="0"/>
    <s v="OLS"/>
    <m/>
    <n v="1.33"/>
    <m/>
    <m/>
    <s v=""/>
    <n v="3.05"/>
    <m/>
  </r>
  <r>
    <n v="25"/>
    <s v="Sung 2005"/>
    <n v="25.4"/>
    <s v="25.4.3"/>
    <s v="Table V-6 Model A, p. 118"/>
    <x v="0"/>
    <x v="0"/>
    <x v="2"/>
    <n v="0.45731699999999997"/>
    <n v="0.20913883848899997"/>
    <n v="4.7815126411950342"/>
    <n v="8.3476272001693341E-3"/>
    <n v="-7.4654583052826389E-3"/>
    <n v="-4.2762071667861843"/>
    <n v="0.27400461976018581"/>
    <n v="-0.24504808554854915"/>
    <n v="0.27400461976018581"/>
    <n v="-0.24504808554854915"/>
    <n v="4.5728028038338718E-3"/>
    <n v="-4.0895535763275119E-3"/>
    <n v="7.4330620246122418E-3"/>
    <n v="-6.6475434629132447E-3"/>
    <n v="6.3052632094860199E-3"/>
    <n v="-5.6389292987707468E-3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x v="0"/>
    <n v="865"/>
    <x v="0"/>
    <n v="1"/>
    <n v="1"/>
    <x v="1"/>
    <s v="Diversity"/>
    <s v="jobs-housing balance:Appears to be an absolute value - ratio of the two land uses"/>
    <x v="10"/>
    <s v="Negative binomial regression"/>
    <m/>
    <n v="-1.629"/>
    <m/>
    <n v="0.19612560169848642"/>
    <s v="Derived (4b)"/>
    <n v="-1.9555822328931574"/>
    <s v="derived (8b)"/>
  </r>
  <r>
    <n v="179"/>
    <s v="Liu et al. 2018a"/>
    <n v="179.2"/>
    <s v="179.2.7"/>
    <s v="Table 2 p. 8"/>
    <x v="0"/>
    <x v="4"/>
    <x v="1"/>
    <n v="0.48859999999999998"/>
    <n v="0.23872995999999999"/>
    <n v="4.1888332742149332"/>
    <n v="4.0667834527726085E-3"/>
    <n v="5.1946651755645633E-2"/>
    <n v="53.505642944857023"/>
    <n v="7.1240288802827678E-2"/>
    <n v="0.90998070499403894"/>
    <n v="7.1240288802827678E-2"/>
    <n v="0.90998070499403894"/>
    <n v="2.9316471641993055E-3"/>
    <n v="3.7447101887183407E-2"/>
    <n v="2.0098974962652057E-3"/>
    <n v="2.5673224678793974E-2"/>
    <n v="2.5799895887700058E-3"/>
    <n v="3.295523901319479E-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x v="2"/>
    <n v="113"/>
    <x v="0"/>
    <n v="0"/>
    <n v="0"/>
    <x v="0"/>
    <s v="PT-design"/>
    <s v="density of bikeshare docks"/>
    <x v="8"/>
    <s v="Poisson Regression"/>
    <m/>
    <n v="0.183"/>
    <m/>
    <m/>
    <m/>
    <n v="26.142857142857142"/>
    <s v="derived (8b)"/>
  </r>
  <r>
    <n v="127"/>
    <s v="Bordoloi et al. 2013"/>
    <n v="127.4"/>
    <s v="127.4.1"/>
    <s v="Table 4 p. 571"/>
    <x v="0"/>
    <x v="0"/>
    <x v="1"/>
    <n v="0.50128095644748072"/>
    <n v="0.25128259729690106"/>
    <n v="3.9795831894337574"/>
    <n v="3.8586080205801337E-5"/>
    <n v="4.5300058161610764E-5"/>
    <n v="4.6720306643952307"/>
    <n v="2.2598431942251522E-2"/>
    <n v="2.6530559100203285E-2"/>
    <n v="2.2598431942251522E-2"/>
    <n v="2.6530559100203285E-2"/>
    <n v="2.8489466928035605E-5"/>
    <n v="3.3446634173513797E-5"/>
    <n v="2.0228425987281057E-5"/>
    <n v="2.3748172109067961E-5"/>
    <n v="2.2087343269022325E-5"/>
    <n v="2.5930540997832206E-5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x v="1"/>
    <n v="816"/>
    <x v="1"/>
    <n v="0"/>
    <n v="0"/>
    <x v="0"/>
    <s v="Diversity"/>
    <s v="Mix Type Index: alternative to dissimilarity index"/>
    <x v="4"/>
    <s v="OLS"/>
    <m/>
    <n v="0.28799999999999998"/>
    <m/>
    <m/>
    <m/>
    <n v="2.3420000000000001"/>
    <m/>
  </r>
  <r>
    <n v="73"/>
    <s v="Mangan 2013"/>
    <n v="73.150000000000006"/>
    <s v="73.15.4"/>
    <s v="Table 7 p. 53"/>
    <x v="0"/>
    <x v="0"/>
    <x v="1"/>
    <n v="0.50958053008281146"/>
    <n v="0.25967231663947909"/>
    <n v="3.8510073501149091"/>
    <n v="3.7388007453909014E-3"/>
    <n v="3.3608081959129801E-3"/>
    <n v="3.4616707190781684"/>
    <n v="6.5494818686813464E-2"/>
    <n v="5.8873296124119505E-2"/>
    <n v="6.5494818686813464E-2"/>
    <n v="5.8873296124119505E-2"/>
    <n v="2.6952122555870825E-3"/>
    <n v="2.4227264449620005E-3"/>
    <n v="1.8478009327180746E-3"/>
    <n v="1.6609883601714302E-3"/>
    <n v="2.3719155715108634E-3"/>
    <n v="2.1321150378432064E-3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x v="1"/>
    <n v="53"/>
    <x v="1"/>
    <n v="0"/>
    <n v="1"/>
    <x v="1"/>
    <s v="PT-design"/>
    <s v="Intersections per catchment"/>
    <x v="8"/>
    <s v="OLS"/>
    <m/>
    <n v="47.201999999999998"/>
    <m/>
    <m/>
    <s v=""/>
    <n v="1.764"/>
    <m/>
  </r>
  <r>
    <n v="154"/>
    <s v="Lu et al. 2018"/>
    <n v="154.1"/>
    <s v="154.1.6"/>
    <s v="Tables 3 (diagnostics) and 4 (elasticities) pp 8 - 9"/>
    <x v="0"/>
    <x v="0"/>
    <x v="0"/>
    <n v="0.5177272727272727"/>
    <n v="0.26804152892561983"/>
    <n v="3.7307651691447221"/>
    <n v="1.0460353163373545E-4"/>
    <n v="5.4156101150374848E-5"/>
    <n v="1.9315188762071993"/>
    <n v="3.8713189716340294E-5"/>
    <n v="2.0042874130414359E-5"/>
    <n v="3.8713189716340294E-5"/>
    <n v="2.0042874130414359E-5"/>
    <n v="3.6915020628758603E-4"/>
    <n v="1.9111912952798202E-4"/>
    <n v="1.6337109290448792E-2"/>
    <n v="8.4581670371914434E-3"/>
    <n v="4.0622877582126705E-4"/>
    <n v="2.1031571620928324E-4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x v="2"/>
    <n v="4768"/>
    <x v="0"/>
    <n v="0"/>
    <n v="1"/>
    <x v="1"/>
    <s v="Density"/>
    <s v="number of supermarkets and conveinence stores within an 800m radius buffer from centroid of street block"/>
    <x v="6"/>
    <s v="generalized linear mixed models"/>
    <m/>
    <n v="0.01"/>
    <m/>
    <m/>
    <m/>
    <n v="1"/>
    <s v="derived (8b)"/>
  </r>
  <r>
    <n v="187"/>
    <s v="Rodriguez &amp; Joo 2004"/>
    <n v="188.2"/>
    <s v="188.2.2"/>
    <s v="elasticities: Table 3, errors table 2"/>
    <x v="1"/>
    <x v="1"/>
    <x v="3"/>
    <n v="0.53700000000000003"/>
    <n v="0.28836900000000004"/>
    <n v="3.4677791302116381"/>
    <n v="9.3267617240459353E-6"/>
    <n v="-5.0084710458126674E-6"/>
    <n v="-1.8621973929236497"/>
    <n v="9.0654372469273984E-4"/>
    <n v="-4.8681398016000134E-4"/>
    <n v="9.0654372469273984E-4"/>
    <n v="-4.8681398016000134E-4"/>
    <n v="6.0379905768006191E-6"/>
    <n v="-3.2424009397419325E-6"/>
    <n v="1.7759722534522533E-3"/>
    <n v="-9.5369710010386008E-4"/>
    <n v="5.3882870574378234E-6"/>
    <n v="-2.8935101498441113E-6"/>
    <m/>
    <n v="-0.53700000000000003"/>
    <s v="Source"/>
    <n v="0.53700000000000003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x v="0"/>
    <n v="509"/>
    <x v="1"/>
    <n v="0"/>
    <n v="0"/>
    <x v="0"/>
    <s v="Density"/>
    <s v="gross population density at residence"/>
    <x v="3"/>
    <s v="multinomial logit (nested)"/>
    <s v="active mode,s auto"/>
    <n v="-1E-3"/>
    <m/>
    <m/>
    <m/>
    <m/>
    <m/>
  </r>
  <r>
    <n v="174"/>
    <s v="Park et al. 2019"/>
    <n v="174.1"/>
    <s v="174.1.2"/>
    <s v="Table 3 p. 6"/>
    <x v="0"/>
    <x v="0"/>
    <x v="0"/>
    <n v="0.54438577781801722"/>
    <n v="0.29635587509052763"/>
    <n v="3.3743214967293316"/>
    <n v="3.2760040634001193E-3"/>
    <n v="8.917050100945295E-4"/>
    <n v="0.91846631630252662"/>
    <n v="5.7387731190050896E-2"/>
    <n v="1.5620532340553573E-2"/>
    <n v="5.7387731190050896E-2"/>
    <n v="1.5620532340553573E-2"/>
    <n v="2.3615931691235215E-3"/>
    <n v="6.4280886713151224E-4"/>
    <n v="1.6190762161908264E-3"/>
    <n v="4.4070103264884765E-4"/>
    <n v="2.0783148339452865E-3"/>
    <n v="5.6570251871401408E-4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x v="2"/>
    <n v="2209"/>
    <x v="0"/>
    <n v="0"/>
    <n v="0"/>
    <x v="0"/>
    <s v="PT-design"/>
    <s v="intersection density (intersectoins per square ile)"/>
    <x v="8"/>
    <s v="multinomial logistic (multilevel)"/>
    <s v="automobile"/>
    <n v="1E-3"/>
    <m/>
    <m/>
    <m/>
    <n v="0.5"/>
    <s v="derived (8b)"/>
  </r>
  <r>
    <n v="179"/>
    <s v="Liu et al. 2018a"/>
    <n v="179.1"/>
    <s v="179.1.7"/>
    <s v="Table 2 p. 8"/>
    <x v="0"/>
    <x v="4"/>
    <x v="1"/>
    <n v="0.5583999999999999"/>
    <n v="0.3118105599999999"/>
    <n v="3.2070754755708091"/>
    <n v="3.1136310810290289E-3"/>
    <n v="3.9771655250416191E-2"/>
    <n v="40.965257879656171"/>
    <n v="5.4543346114664958E-2"/>
    <n v="0.69670397726106126"/>
    <n v="5.4543346114664958E-2"/>
    <n v="0.69670397726106126"/>
    <n v="2.2445423600900936E-3"/>
    <n v="2.8670437382374798E-2"/>
    <n v="1.5388277705780484E-3"/>
    <n v="1.9656062644701641E-2"/>
    <n v="1.9753045289020361E-3"/>
    <n v="2.5231354869477265E-2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x v="2"/>
    <n v="113"/>
    <x v="0"/>
    <n v="0"/>
    <n v="0"/>
    <x v="0"/>
    <s v="PT-design"/>
    <s v="density of bikeshare docks"/>
    <x v="8"/>
    <s v="Poisson Regression"/>
    <m/>
    <n v="0.183"/>
    <m/>
    <m/>
    <m/>
    <n v="22.875"/>
    <s v="derived (8b)"/>
  </r>
  <r>
    <n v="186"/>
    <s v="Pan et al. 2017"/>
    <n v="186.2"/>
    <s v="186.2.3"/>
    <s v="Table 3 p. 62 (low accessibility)"/>
    <x v="0"/>
    <x v="0"/>
    <x v="0"/>
    <n v="0.56377811583155513"/>
    <n v="0.31784576389057839"/>
    <n v="3.1461800458170024"/>
    <n v="8.4618052437763714E-6"/>
    <n v="-8.109987048678688E-7"/>
    <n v="-0.30153706791058277"/>
    <n v="8.2247157912702874E-4"/>
    <n v="-7.8827551124890824E-5"/>
    <n v="8.2247157912702874E-4"/>
    <n v="-7.8827551124890824E-5"/>
    <n v="5.4780321226518945E-6"/>
    <n v="-5.2502708685748136E-7"/>
    <n v="1.6112699961358639E-3"/>
    <n v="-1.5442778962795707E-4"/>
    <n v="4.8885815920491696E-6"/>
    <n v="-4.6853280423923189E-7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x v="1"/>
    <n v="244"/>
    <x v="0"/>
    <n v="0"/>
    <n v="0"/>
    <x v="0"/>
    <s v="Density"/>
    <s v="residential density"/>
    <x v="3"/>
    <s v="OLS"/>
    <m/>
    <n v="-2.5059999999999998"/>
    <m/>
    <m/>
    <m/>
    <n v="-0.17"/>
    <s v="source"/>
  </r>
  <r>
    <n v="100"/>
    <s v="Spears 2013"/>
    <n v="100.1"/>
    <s v="100.1.2"/>
    <s v="Table 4.5 p. 52 (Model 1)"/>
    <x v="0"/>
    <x v="0"/>
    <x v="0"/>
    <n v="0.57804938628158842"/>
    <n v="0.33414109298052103"/>
    <n v="2.9927477374304741"/>
    <n v="8.391093205576002E-5"/>
    <n v="5.456774562429166E-5"/>
    <n v="1.94620049203196"/>
    <n v="3.1054972821796431E-5"/>
    <n v="2.0195221478209689E-5"/>
    <n v="3.1054972821796431E-5"/>
    <n v="2.0195221478209689E-5"/>
    <n v="2.9612516321750565E-4"/>
    <n v="1.9257183996796611E-4"/>
    <n v="1.3105313427259666E-2"/>
    <n v="8.5224581816122236E-3"/>
    <n v="3.2586887531089412E-4"/>
    <n v="2.1191434130445053E-4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x v="1"/>
    <n v="284"/>
    <x v="1"/>
    <n v="1"/>
    <n v="1"/>
    <x v="1"/>
    <s v="Density"/>
    <s v="Commercial density"/>
    <x v="6"/>
    <s v="Binary logistic"/>
    <s v="no transit trip"/>
    <n v="1.7999999999999999E-2"/>
    <n v="1.02"/>
    <m/>
    <s v="Source"/>
    <n v="1.125"/>
    <s v="derived (8b)"/>
  </r>
  <r>
    <n v="187"/>
    <s v="Rodriguez &amp; Joo 2004"/>
    <n v="188.2"/>
    <s v="188.2.1"/>
    <s v="elasticities: Table 3, errors table 2"/>
    <x v="1"/>
    <x v="1"/>
    <x v="3"/>
    <n v="0.68308912739150729"/>
    <n v="0.4666107559604909"/>
    <n v="2.1431139064541251"/>
    <n v="2.0806701058800115E-3"/>
    <n v="5.7468108324405919E-3"/>
    <n v="5.919280609626294"/>
    <n v="3.6448348176799296E-2"/>
    <n v="0.10067033766431965"/>
    <n v="3.6448348176799296E-2"/>
    <n v="0.10067033766431965"/>
    <n v="1.4999054378906636E-3"/>
    <n v="4.1427388194540124E-3"/>
    <n v="1.0283148057738311E-3"/>
    <n v="2.8402054935473217E-3"/>
    <n v="1.3199884560304296E-3"/>
    <n v="3.6458081155560465E-3"/>
    <m/>
    <n v="2.762"/>
    <s v="Source"/>
    <n v="0.68308912739150729"/>
    <s v="(8b, 8a)"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x v="0"/>
    <n v="509"/>
    <x v="1"/>
    <n v="0"/>
    <n v="0"/>
    <x v="0"/>
    <s v="Design"/>
    <s v="% sidewalk"/>
    <x v="8"/>
    <s v="multinomial logit (nested)"/>
    <s v="active mode,s auto"/>
    <n v="6.4290000000000003"/>
    <m/>
    <m/>
    <m/>
    <m/>
    <m/>
  </r>
  <r>
    <n v="25"/>
    <s v="Sung 2005"/>
    <n v="25.2"/>
    <s v="25.2.3"/>
    <s v="Table V-4, Model A, p. 114"/>
    <x v="0"/>
    <x v="0"/>
    <x v="2"/>
    <n v="0.71242499999999997"/>
    <n v="0.50754938062499999"/>
    <n v="1.9702516408720523"/>
    <n v="3.4396910397817659E-3"/>
    <n v="-2.8411847988597384E-3"/>
    <n v="-1.6274278553603152"/>
    <n v="0.11290528587917802"/>
    <n v="-9.3259766136201031E-2"/>
    <n v="0.11290528587917802"/>
    <n v="-9.3259766136201031E-2"/>
    <n v="1.8842514709709651E-3"/>
    <n v="-1.5563917150220171E-3"/>
    <n v="3.0628388440348893E-3"/>
    <n v="-2.5299048851728186E-3"/>
    <n v="2.5981224179123302E-3"/>
    <n v="-2.1460491171955845E-3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x v="0"/>
    <n v="447"/>
    <x v="0"/>
    <n v="1"/>
    <n v="1"/>
    <x v="1"/>
    <s v="Diversity"/>
    <s v="jobs-housing balance:Appears to be an absolute value - ratio of the two land uses"/>
    <x v="10"/>
    <s v="Negative binomial regression"/>
    <m/>
    <n v="-2"/>
    <m/>
    <n v="0.1353352832366127"/>
    <s v="Derived (4b)"/>
    <n v="-1.1594202898550725"/>
    <s v="derived (8b)"/>
  </r>
  <r>
    <n v="178"/>
    <s v="Park et al. 2018"/>
    <n v="178.1"/>
    <s v="178.1.2"/>
    <s v="Table 6 p. 281"/>
    <x v="0"/>
    <x v="0"/>
    <x v="1"/>
    <n v="1.0698000000000001"/>
    <n v="1.1444720400000001"/>
    <n v="0.87376533899421416"/>
    <n v="5.2069760002190085E-16"/>
    <n v="1.1140845850068591E-15"/>
    <n v="1.8695083193120208"/>
    <e v="#N/A"/>
    <e v="#N/A"/>
    <e v="#N/A"/>
    <e v="#N/A"/>
    <n v="1.9588366962163279E-6"/>
    <n v="4.1911269952244554E-6"/>
    <n v="1.2707626969280954E-6"/>
    <n v="2.7189238663473533E-6"/>
    <n v="2.1695733337950047E-16"/>
    <n v="4.6420191049877928E-16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x v="2"/>
    <n v="2431"/>
    <x v="0"/>
    <n v="0"/>
    <n v="1"/>
    <x v="1"/>
    <s v="PT-Access"/>
    <s v="Compactness index"/>
    <x v="0"/>
    <s v="Negative binomial regression (multilevel)"/>
    <m/>
    <n v="0.02"/>
    <m/>
    <m/>
    <m/>
    <n v="2"/>
    <s v="derived (8b)"/>
  </r>
  <r>
    <n v="184"/>
    <s v="Etminani-Ghasrodashti et al. 2018"/>
    <n v="184.1"/>
    <s v="184.1.1"/>
    <s v="Table 7 p. 502"/>
    <x v="0"/>
    <x v="0"/>
    <x v="2"/>
    <n v="1.0906115596986781"/>
    <n v="1.1894335741483832"/>
    <n v="0.84073631494384637"/>
    <n v="8.1623982382050223E-4"/>
    <n v="-2.3910787776088098E-3"/>
    <n v="-2.4628383736755066"/>
    <n v="1.429856333798581E-2"/>
    <n v="-4.1885963352936935E-2"/>
    <n v="1.429856333798581E-2"/>
    <n v="-4.1885963352936935E-2"/>
    <n v="5.8840781482438938E-4"/>
    <n v="-1.723671643488896E-3"/>
    <n v="4.0340440972589715E-4"/>
    <n v="-1.1817258785225835E-3"/>
    <n v="5.178269932126896E-4"/>
    <n v="-1.5169134092826693E-3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x v="2"/>
    <n v="770"/>
    <x v="0"/>
    <n v="1"/>
    <n v="0"/>
    <x v="1"/>
    <s v="PT-design"/>
    <s v="intersection density"/>
    <x v="8"/>
    <s v="Multinomial logistic; SEM"/>
    <s v="auto"/>
    <n v="-4.8000000000000001E-2"/>
    <m/>
    <m/>
    <m/>
    <n v="-2.6859999999999999"/>
    <s v="source"/>
  </r>
  <r>
    <n v="100"/>
    <s v="Spears 2013"/>
    <n v="100.1"/>
    <s v="100.1.1"/>
    <s v="Table 4.5 p. 52 (Model 1)"/>
    <x v="0"/>
    <x v="0"/>
    <x v="1"/>
    <n v="1.2060667870036101"/>
    <n v="1.4545970947132114"/>
    <n v="0.68747559281847748"/>
    <n v="6.6744465153801386E-4"/>
    <n v="1.4242003851395017E-3"/>
    <n v="1.4669426173539706"/>
    <n v="1.1692028918592499E-2"/>
    <n v="2.494857371401565E-2"/>
    <n v="1.1692028918592499E-2"/>
    <n v="2.494857371401565E-2"/>
    <n v="4.8114492513915026E-4"/>
    <n v="1.0266720785192579E-3"/>
    <n v="3.2986642873922045E-4"/>
    <n v="7.0387243911899542E-4"/>
    <n v="4.2343052489659687E-4"/>
    <n v="9.0352048705151446E-4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x v="1"/>
    <n v="284"/>
    <x v="1"/>
    <n v="1"/>
    <n v="1"/>
    <x v="1"/>
    <s v="PT-design"/>
    <s v="Intersection density"/>
    <x v="8"/>
    <s v="Binary logistic"/>
    <s v="no transit trip"/>
    <n v="2.3E-2"/>
    <n v="1.02"/>
    <m/>
    <s v="Source"/>
    <n v="1.7692307692307694"/>
    <s v="derived (8b)"/>
  </r>
  <r>
    <n v="25"/>
    <s v="Sung 2005"/>
    <n v="25.3"/>
    <s v="25.3.3"/>
    <s v="Table V-5, Model A, p. 116"/>
    <x v="0"/>
    <x v="0"/>
    <x v="1"/>
    <n v="1.21818"/>
    <n v="1.4839625124"/>
    <n v="0.67387147023189187"/>
    <n v="1.1764536113241222E-3"/>
    <n v="2.3927360596596226E-3"/>
    <n v="1.3705568590884845"/>
    <n v="3.8616209936857812E-2"/>
    <n v="7.8539771661127938E-2"/>
    <n v="3.8616209936857812E-2"/>
    <n v="7.8539771661127938E-2"/>
    <n v="6.4445743005081763E-4"/>
    <n v="1.3107329663960058E-3"/>
    <n v="1.0475614749391152E-3"/>
    <n v="2.130588143612294E-3"/>
    <n v="8.8861774672909215E-4"/>
    <n v="1.8073196472736977E-3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x v="0"/>
    <n v="587"/>
    <x v="0"/>
    <n v="1"/>
    <n v="1"/>
    <x v="1"/>
    <s v="Diversity"/>
    <s v="jobs-housing balance:Appears to be an absolute value - ratio of the two land uses"/>
    <x v="10"/>
    <s v="Negative binomial regression"/>
    <m/>
    <n v="5.149"/>
    <m/>
    <n v="172.2591450135512"/>
    <s v="Derived (4b)"/>
    <n v="1.6695849546044099"/>
    <s v="derived (8b)"/>
  </r>
  <r>
    <n v="184"/>
    <s v="Etminani-Ghasrodashti et al. 2018"/>
    <n v="184.2"/>
    <s v="184.2.1"/>
    <s v="Table 8 p. 503"/>
    <x v="0"/>
    <x v="5"/>
    <x v="2"/>
    <n v="1.9105899964971147"/>
    <n v="3.6503541347148447"/>
    <n v="0.27394602361727216"/>
    <n v="2.6596407230086667E-4"/>
    <n v="-5.0113584948134494E-3"/>
    <n v="-5.1617563255753671"/>
    <n v="4.6590524285162411E-3"/>
    <n v="-8.778697725388232E-2"/>
    <n v="4.6590524285162411E-3"/>
    <n v="-8.778697725388232E-2"/>
    <n v="1.9172715424720991E-4"/>
    <n v="-3.6125687759670879E-3"/>
    <n v="1.314455340988375E-4"/>
    <n v="-2.4767281092249759E-3"/>
    <n v="1.6872905712628724E-4"/>
    <n v="-3.1792331439231313E-3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x v="2"/>
    <n v="770"/>
    <x v="0"/>
    <n v="1"/>
    <n v="0"/>
    <x v="1"/>
    <s v="PT-design"/>
    <s v="intersection density"/>
    <x v="8"/>
    <s v="Multinomial logistic; SEM"/>
    <s v="auto"/>
    <n v="-0.17799999999999999"/>
    <m/>
    <m/>
    <m/>
    <n v="-9.8620000000000001"/>
    <s v="sourc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76"/>
    <s v="Lee et al. 2017"/>
    <n v="176.1"/>
    <x v="0"/>
    <s v="Table 5 p. 20 (TMS)"/>
    <m/>
    <x v="0"/>
    <x v="0"/>
    <n v="7.9815095923159371E-2"/>
    <n v="6.3704495372231317E-3"/>
    <n v="156.97479340459518"/>
    <n v="7415.4251577821224"/>
    <n v="350301.65721535718"/>
    <n v="24641.085764415337"/>
    <n v="151.10351590042657"/>
    <n v="7138.0684053478963"/>
    <n v="-1.168038486489648"/>
    <n v="-55.177661267235905"/>
    <n v="0.10517482522438848"/>
    <n v="4.9684158075244031"/>
    <n v="2.7331969187850913E-4"/>
    <n v="1.291151066559597E-2"/>
    <n v="8.0392339624279066E-2"/>
    <n v="3.7977013048605319"/>
    <n v="2.4390978083841679E-4"/>
    <n v="1.1522198474225691E-2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0"/>
    <n v="78"/>
    <x v="0"/>
    <n v="0"/>
    <n v="1"/>
    <x v="0"/>
    <s v="Density"/>
    <s v="Population density"/>
    <x v="0"/>
    <s v="OLS"/>
    <m/>
    <n v="0.27900000000000003"/>
    <m/>
    <m/>
    <m/>
    <m/>
    <m/>
  </r>
  <r>
    <n v="184"/>
    <s v="Etminani-Ghasrodashti et al. 2018"/>
    <n v="184.2"/>
    <x v="1"/>
    <s v="Table 8 p. 503"/>
    <m/>
    <x v="1"/>
    <x v="1"/>
    <n v="1.9105899964971147"/>
    <n v="3.6503541347148447"/>
    <n v="0.27394602361727216"/>
    <n v="-5.1617563255753671"/>
    <n v="97.259043999999989"/>
    <n v="7.5046423855715041E-2"/>
    <n v="0.3135292118204922"/>
    <n v="-5.9075922000900611"/>
    <n v="-5.134927529592314E-2"/>
    <n v="0.9675352942619998"/>
    <n v="5.9228747883361185E-3"/>
    <n v="-0.11160021963668774"/>
    <n v="1.9172715424720977E-4"/>
    <n v="-3.6125687759670853E-3"/>
    <n v="1.3144553409883753E-4"/>
    <n v="-2.4767281092249764E-3"/>
    <n v="1.6872905712628713E-4"/>
    <n v="-3.1792331439231295E-3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PT-Design"/>
    <s v="intersection density"/>
    <x v="1"/>
    <s v="Multinomial logistic; SEM"/>
    <s v="auto"/>
    <n v="-0.17799999999999999"/>
    <m/>
    <m/>
    <m/>
    <n v="-9.8620000000000001"/>
    <s v="source"/>
  </r>
  <r>
    <n v="179"/>
    <s v="Liu et al. 2018a"/>
    <n v="179.1"/>
    <x v="2"/>
    <s v="Table 2 p. 8"/>
    <m/>
    <x v="2"/>
    <x v="0"/>
    <n v="0.5583999999999999"/>
    <n v="0.3118105599999999"/>
    <n v="3.2070754755708091"/>
    <n v="40.965257879656171"/>
    <n v="523.26562500000011"/>
    <n v="10.285333106007732"/>
    <n v="-6.7092431969632846"/>
    <n v="-85.699847052090817"/>
    <n v="-4.3834626649321272E-2"/>
    <n v="-0.55991722004244027"/>
    <n v="6.933886547332159E-2"/>
    <n v="0.88569306423692595"/>
    <n v="2.2445423600900918E-3"/>
    <n v="2.8670437382374778E-2"/>
    <n v="1.5388277705780486E-3"/>
    <n v="1.9656062644701645E-2"/>
    <n v="1.9753045289020348E-3"/>
    <n v="2.5231354869477248E-2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x v="0"/>
    <x v="0"/>
    <n v="113"/>
    <x v="0"/>
    <n v="0"/>
    <n v="0"/>
    <x v="1"/>
    <s v="PT-Design"/>
    <s v="density of bikeshare docks"/>
    <x v="1"/>
    <s v="Poisson Regression"/>
    <m/>
    <n v="0.183"/>
    <m/>
    <m/>
    <m/>
    <n v="22.875"/>
    <s v="derived (8b)"/>
  </r>
  <r>
    <n v="179"/>
    <s v="Liu et al. 2018a"/>
    <n v="179.2"/>
    <x v="3"/>
    <s v="Table 2 p. 8"/>
    <m/>
    <x v="2"/>
    <x v="0"/>
    <n v="0.48859999999999998"/>
    <n v="0.23872995999999999"/>
    <n v="4.1888332742149332"/>
    <n v="53.505642944857023"/>
    <n v="683.44897959183663"/>
    <n v="17.546324199170197"/>
    <n v="-4.5018944741690525"/>
    <n v="-57.504498876350972"/>
    <n v="-4.3694652542020693E-2"/>
    <n v="-0.5581292747802471"/>
    <n v="9.0565048781481236E-2"/>
    <n v="1.1568235941053724"/>
    <n v="2.9316471641993029E-3"/>
    <n v="3.7447101887183372E-2"/>
    <n v="2.0098974962652061E-3"/>
    <n v="2.5673224678793981E-2"/>
    <n v="2.5799895887700041E-3"/>
    <n v="3.2955239013194769E-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x v="0"/>
    <x v="0"/>
    <n v="113"/>
    <x v="0"/>
    <n v="0"/>
    <n v="0"/>
    <x v="1"/>
    <s v="PT-Design"/>
    <s v="density of bikeshare docks"/>
    <x v="1"/>
    <s v="Poisson Regression"/>
    <m/>
    <n v="0.183"/>
    <m/>
    <m/>
    <m/>
    <n v="26.142857142857142"/>
    <s v="derived (8b)"/>
  </r>
  <r>
    <n v="176"/>
    <s v="Lee et al. 2017"/>
    <n v="176.1"/>
    <x v="4"/>
    <s v="Table 5 p. 20 (TMS)"/>
    <m/>
    <x v="3"/>
    <x v="1"/>
    <n v="4.9965372243354164E-2"/>
    <n v="2.4965384234169469E-3"/>
    <n v="400.55462019740361"/>
    <n v="-4588.0857832504698"/>
    <n v="52553.459860457573"/>
    <n v="160444.00376148627"/>
    <n v="524.62321535226158"/>
    <n v="-6009.2087184879347"/>
    <n v="-1.1363692374830436"/>
    <n v="13.01635102960404"/>
    <n v="3.0009802495517421E-2"/>
    <n v="-0.3437422544770099"/>
    <n v="5.0148061085179244E-4"/>
    <n v="-5.7441256328311955E-3"/>
    <n v="6.8802211008019434E-2"/>
    <n v="-0.78808339803076655"/>
    <n v="4.6697413838890975E-4"/>
    <n v="-5.3488770256398662E-3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x v="0"/>
    <x v="0"/>
    <n v="78"/>
    <x v="0"/>
    <n v="0"/>
    <n v="1"/>
    <x v="0"/>
    <s v="Density"/>
    <s v="job density"/>
    <x v="2"/>
    <s v="OLS"/>
    <m/>
    <n v="-0.16800000000000001"/>
    <m/>
    <m/>
    <m/>
    <m/>
    <m/>
  </r>
  <r>
    <n v="32"/>
    <s v="Chakraborty and Mishra 2012"/>
    <n v="32.1"/>
    <x v="5"/>
    <s v="Table 4 - Model I p. 10"/>
    <m/>
    <x v="4"/>
    <x v="0"/>
    <n v="0.11214358002166598"/>
    <n v="1.2576182540075802E-2"/>
    <n v="79.515385277953555"/>
    <n v="72.585519371036341"/>
    <n v="66.259600000000006"/>
    <n v="6322.6964959013931"/>
    <n v="77.980536806994721"/>
    <n v="71.184434876118132"/>
    <n v="-1.1765668726271494"/>
    <n v="-1.0740275888228148"/>
    <n v="5.3276176180104239E-2"/>
    <n v="4.8633090371353431E-2"/>
    <n v="1.3844974809270878E-4"/>
    <n v="1.2638367829030347E-4"/>
    <n v="4.0722639093682123E-2"/>
    <n v="3.7173609842191528E-2"/>
    <n v="1.2355219443697119E-4"/>
    <n v="1.127844651860766E-4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x v="1"/>
    <x v="1"/>
    <s v="not stated"/>
    <x v="1"/>
    <n v="0"/>
    <n v="1"/>
    <x v="0"/>
    <s v="Density"/>
    <s v="residential density (household workers))"/>
    <x v="0"/>
    <s v="OLS"/>
    <m/>
    <n v="3.4188000000000001"/>
    <m/>
    <m/>
    <s v=""/>
    <n v="8.14"/>
    <m/>
  </r>
  <r>
    <n v="32"/>
    <s v="Chakraborty and Mishra 2012"/>
    <n v="32.1"/>
    <x v="6"/>
    <s v="Table 4 - Model I p. 10"/>
    <m/>
    <x v="4"/>
    <x v="2"/>
    <n v="8.9811958026009553E-2"/>
    <n v="8.0661878044657014E-3"/>
    <n v="123.97430164548956"/>
    <n v="48.991249013029652"/>
    <n v="19.360000000000007"/>
    <n v="15369.627468486835"/>
    <n v="120.28312778939599"/>
    <n v="47.532598186736863"/>
    <n v="-1.1703565972415766"/>
    <n v="-0.46249287738246497"/>
    <n v="8.3064135490037772E-2"/>
    <n v="3.282467166043139E-2"/>
    <n v="2.1586024858948237E-4"/>
    <n v="8.5302058977531359E-5"/>
    <n v="6.3491621466120446E-2"/>
    <n v="2.5090150105321389E-2"/>
    <n v="1.9263312337037899E-4"/>
    <n v="7.6123335158462239E-5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x v="1"/>
    <x v="2"/>
    <s v="not stated"/>
    <x v="1"/>
    <n v="0"/>
    <n v="1"/>
    <x v="0"/>
    <s v="Density"/>
    <s v="Household density"/>
    <x v="0"/>
    <s v="OLS"/>
    <m/>
    <n v="1.48"/>
    <m/>
    <m/>
    <s v=""/>
    <n v="4.4000000000000004"/>
    <m/>
  </r>
  <r>
    <n v="98"/>
    <s v="Jun et al. 2013"/>
    <n v="98.2"/>
    <x v="7"/>
    <s v="Table 7 p. 237"/>
    <m/>
    <x v="4"/>
    <x v="2"/>
    <n v="7.9815095923159371E-2"/>
    <n v="6.3704495372231317E-3"/>
    <n v="156.97479340459518"/>
    <n v="42.166746336234745"/>
    <n v="11.32687903593264"/>
    <n v="24641.085764415337"/>
    <n v="151.10351590042657"/>
    <n v="40.589597140377471"/>
    <n v="-1.168038486489648"/>
    <n v="-0.3137598177550891"/>
    <n v="0.10517482522438848"/>
    <n v="2.8252180366079009E-2"/>
    <n v="2.7331969187850913E-4"/>
    <n v="7.341944439725288E-5"/>
    <n v="8.0392339624279066E-2"/>
    <n v="2.1595081087803333E-2"/>
    <n v="2.4390978083841679E-4"/>
    <n v="6.5519320869761107E-5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x v="1"/>
    <x v="2"/>
    <s v="not stated"/>
    <x v="0"/>
    <n v="0"/>
    <n v="1"/>
    <x v="0"/>
    <s v="Density"/>
    <s v="Population density"/>
    <x v="0"/>
    <s v="Binary logistic"/>
    <s v="automobile"/>
    <n v="0.108"/>
    <n v="1.1140477453864677"/>
    <m/>
    <s v="Derived (2 - Reversed the reference case from PT; 4a)"/>
    <s v=""/>
    <m/>
  </r>
  <r>
    <n v="32"/>
    <s v="Chakraborty and Mishra 2012"/>
    <n v="32.1"/>
    <x v="8"/>
    <s v="Table 4 - Model I p. 10"/>
    <m/>
    <x v="4"/>
    <x v="2"/>
    <n v="2.0315119604762753E-2"/>
    <n v="4.1270408455581597E-4"/>
    <n v="2423.0436223481465"/>
    <n v="476.49239523702261"/>
    <n v="93.702399999999997"/>
    <n v="5871140.3958020275"/>
    <n v="-5627.3216268808046"/>
    <n v="-1106.6148112360602"/>
    <n v="-1.1336846662543281"/>
    <n v="-0.22293949522192869"/>
    <n v="0.18153594261091066"/>
    <n v="3.5699108063294689E-2"/>
    <n v="3.0335672954086789E-3"/>
    <n v="5.9655209397393603E-4"/>
    <n v="0.41619981440801651"/>
    <n v="8.1845842408851899E-2"/>
    <n v="2.8248300001311607E-3"/>
    <n v="5.5550383017681341E-4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x v="1"/>
    <x v="2"/>
    <s v="not stated"/>
    <x v="1"/>
    <n v="0"/>
    <n v="1"/>
    <x v="0"/>
    <s v="Density"/>
    <s v="Employment density"/>
    <x v="2"/>
    <s v="OLS"/>
    <m/>
    <n v="0.78920000000000001"/>
    <m/>
    <m/>
    <s v=""/>
    <n v="9.68"/>
    <m/>
  </r>
  <r>
    <n v="98"/>
    <s v="Jun et al. 2013"/>
    <n v="98.1"/>
    <x v="9"/>
    <s v="Table 7 p. 237"/>
    <m/>
    <x v="4"/>
    <x v="2"/>
    <n v="4.9965372243354164E-2"/>
    <n v="2.4965384234169469E-3"/>
    <n v="400.55462019740361"/>
    <n v="12.686836592588934"/>
    <n v="0.40183239591077596"/>
    <n v="160444.00376148627"/>
    <n v="524.62321535226158"/>
    <n v="16.61648292203591"/>
    <n v="-1.1363692374830436"/>
    <n v="-3.5992421751838061E-2"/>
    <n v="3.0009802495517421E-2"/>
    <n v="9.5050572690651744E-4"/>
    <n v="5.0148061085179244E-4"/>
    <n v="1.5883483159157956E-5"/>
    <n v="6.8802211008019434E-2"/>
    <n v="2.1791844713646975E-3"/>
    <n v="4.6697413838890975E-4"/>
    <n v="1.4790553617345371E-5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x v="1"/>
    <x v="2"/>
    <s v="not stated"/>
    <x v="0"/>
    <n v="0"/>
    <n v="1"/>
    <x v="0"/>
    <s v="Density"/>
    <s v="Population density"/>
    <x v="2"/>
    <s v="Binary logistic"/>
    <s v="automobile"/>
    <n v="1.7000000000000001E-2"/>
    <n v="1.0171453223252407"/>
    <m/>
    <s v="Derived (2 - Reversed the reference case from PT; 4a)"/>
    <s v=""/>
    <m/>
  </r>
  <r>
    <n v="187"/>
    <s v="Rodriguez &amp; Joo 2004"/>
    <n v="188.2"/>
    <x v="10"/>
    <s v="elasticities: Table 3, errors table 2"/>
    <n v="1"/>
    <x v="5"/>
    <x v="3"/>
    <n v="0.68308912739150729"/>
    <n v="0.4666107559604909"/>
    <n v="2.1431139064541251"/>
    <n v="5.919280609626294"/>
    <n v="16.349053043787823"/>
    <n v="4.5929372160370603"/>
    <n v="173.84989366898938"/>
    <n v="480.17340631374867"/>
    <n v="-4.4134103409584284E-2"/>
    <n v="-0.1218983936172718"/>
    <n v="4.6335388108438146E-2"/>
    <n v="0.12797834195550617"/>
    <n v="1.4999054378906623E-3"/>
    <n v="4.142738819454009E-3"/>
    <n v="1.0283148057738313E-3"/>
    <n v="2.8402054935473221E-3"/>
    <n v="1.3199884560304287E-3"/>
    <n v="3.6458081155560443E-3"/>
    <m/>
    <n v="2.762"/>
    <s v="source"/>
    <n v="0.68308912739150729"/>
    <s v="(8b, 8a)"/>
    <s v="N"/>
    <s v="pos"/>
    <s v="insignificant"/>
    <s v="Probability (mode choice)"/>
    <s v="primary mode"/>
    <s v="Discrete"/>
    <s v="Disaggregate"/>
    <s v="Work"/>
    <s v="USA"/>
    <s v="Chapel Hill"/>
    <n v="1997"/>
    <x v="1"/>
    <x v="1"/>
    <n v="509"/>
    <x v="1"/>
    <n v="0"/>
    <n v="0"/>
    <x v="1"/>
    <s v="Design"/>
    <s v="% sidewalk"/>
    <x v="1"/>
    <s v="multinomial logit (nested)"/>
    <s v="active mode,s auto"/>
    <n v="6.4290000000000003"/>
    <m/>
    <m/>
    <m/>
    <m/>
    <m/>
  </r>
  <r>
    <n v="2"/>
    <s v="Cervero 2006"/>
    <n v="2.1"/>
    <x v="11"/>
    <s v="Table 1 p. 290"/>
    <n v="1"/>
    <x v="5"/>
    <x v="2"/>
    <n v="7.9815095923159371E-2"/>
    <n v="6.3704495372231317E-3"/>
    <n v="156.97479340459518"/>
    <n v="92.929077695520334"/>
    <n v="55.014013995748037"/>
    <n v="24641.085764415337"/>
    <n v="151.10351590042657"/>
    <n v="89.453281413052522"/>
    <n v="-1.168038486489648"/>
    <n v="-0.69147878400187157"/>
    <n v="0.10517482522438848"/>
    <n v="6.2263496532837977E-2"/>
    <n v="2.7331969187850913E-4"/>
    <n v="1.6180525759207739E-4"/>
    <n v="8.0392339624279066E-2"/>
    <n v="4.7592265057573205E-2"/>
    <n v="2.4390978083841679E-4"/>
    <n v="1.4439459025634275E-4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x v="1"/>
    <x v="1"/>
    <n v="261"/>
    <x v="0"/>
    <n v="0"/>
    <n v="0"/>
    <x v="1"/>
    <s v="Density"/>
    <s v="Population density"/>
    <x v="0"/>
    <s v="OLS"/>
    <m/>
    <n v="0.59199999999999997"/>
    <m/>
    <m/>
    <s v=""/>
    <s v=""/>
    <m/>
  </r>
  <r>
    <n v="15"/>
    <s v="Gordon 2004"/>
    <n v="15.4"/>
    <x v="12"/>
    <s v="Model 1-b p. 21 (SD) (log-log)"/>
    <m/>
    <x v="5"/>
    <x v="2"/>
    <n v="3.292877906976744E-2"/>
    <n v="1.0843044910255543E-3"/>
    <n v="922.25016891167013"/>
    <n v="417.87155153387772"/>
    <n v="189.33760000000001"/>
    <n v="850545.37405760412"/>
    <n v="750.84395893861608"/>
    <n v="340.20739779508693"/>
    <n v="-1.1608707817202455"/>
    <n v="-0.5259905511974432"/>
    <n v="0.6179176810791599"/>
    <n v="0.27997850129696733"/>
    <n v="1.6057936853093623E-3"/>
    <n v="7.2758511881367211E-4"/>
    <n v="0.47231690636214813"/>
    <n v="0.21400679027268932"/>
    <n v="1.4330061005250123E-3"/>
    <n v="6.4929506414788311E-4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x v="1"/>
    <x v="1"/>
    <n v="593"/>
    <x v="1"/>
    <n v="0"/>
    <n v="1"/>
    <x v="0"/>
    <s v="Density"/>
    <s v="Population density"/>
    <x v="0"/>
    <s v="OLS"/>
    <m/>
    <n v="0.4531"/>
    <m/>
    <m/>
    <s v=""/>
    <n v="13.76"/>
    <m/>
  </r>
  <r>
    <n v="15"/>
    <s v="Gordon 2004"/>
    <n v="15.2"/>
    <x v="13"/>
    <s v="Model 1-b p. 21 (LA) (log-log)"/>
    <m/>
    <x v="5"/>
    <x v="2"/>
    <n v="1.4377150722642808E-2"/>
    <n v="2.0670246290158863E-4"/>
    <n v="4837.8717213258442"/>
    <n v="2021.2628051699378"/>
    <n v="844.48359999999991"/>
    <n v="23405002.792004287"/>
    <n v="2201.515161014438"/>
    <n v="919.7930342718322"/>
    <n v="-1.159689310484487"/>
    <n v="-0.48451819392041867"/>
    <n v="3.2414268667772119"/>
    <n v="1.3542681449395191"/>
    <n v="8.4235537409652964E-3"/>
    <n v="3.5193607529753011E-3"/>
    <n v="2.4776450922096749"/>
    <n v="1.0351601195252023"/>
    <n v="7.5171574090341711E-3"/>
    <n v="3.1406683654944768E-3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x v="1"/>
    <x v="1"/>
    <n v="3307"/>
    <x v="1"/>
    <n v="0"/>
    <n v="1"/>
    <x v="0"/>
    <s v="Density"/>
    <s v="Population density"/>
    <x v="0"/>
    <s v="OLS"/>
    <m/>
    <n v="0.4178"/>
    <m/>
    <m/>
    <s v=""/>
    <n v="29.06"/>
    <m/>
  </r>
  <r>
    <n v="15"/>
    <s v="Gordon 2004"/>
    <n v="15.3"/>
    <x v="14"/>
    <s v="Model 1-b p. 21 (SF) (log-log)"/>
    <m/>
    <x v="5"/>
    <x v="2"/>
    <n v="2.0450272142503709E-2"/>
    <n v="4.1821363070246325E-4"/>
    <n v="2391.1224469664567"/>
    <n v="988.25090733123659"/>
    <n v="408.44410000000005"/>
    <n v="5717466.5563868554"/>
    <n v="1502.0793554848124"/>
    <n v="620.8093976218729"/>
    <n v="-1.1599738372659045"/>
    <n v="-0.47941718694199836"/>
    <n v="1.6020781425818864"/>
    <n v="0.66213889632909362"/>
    <n v="4.163349008297069E-3"/>
    <n v="1.7207121451291785E-3"/>
    <n v="1.2245783139481898"/>
    <n v="0.50611821715478689"/>
    <n v="3.7153618064920137E-3"/>
    <n v="1.5355590346231493E-3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x v="1"/>
    <x v="1"/>
    <n v="1430"/>
    <x v="1"/>
    <n v="0"/>
    <n v="1"/>
    <x v="0"/>
    <s v="Density"/>
    <s v="Population density"/>
    <x v="0"/>
    <s v="OLS"/>
    <m/>
    <n v="0.4133"/>
    <m/>
    <m/>
    <s v=""/>
    <n v="20.21"/>
    <m/>
  </r>
  <r>
    <n v="15"/>
    <s v="Gordon 2004"/>
    <n v="15.13"/>
    <x v="15"/>
    <s v="Model 2-b p. 24 (SF) (log-log)"/>
    <m/>
    <x v="5"/>
    <x v="2"/>
    <n v="7.9815095923159371E-2"/>
    <n v="6.3704495372231317E-3"/>
    <n v="156.97479340459518"/>
    <n v="55.663261741269451"/>
    <n v="19.738192613454149"/>
    <n v="24641.085764415337"/>
    <n v="151.10351590042657"/>
    <n v="53.581306738291268"/>
    <n v="-1.168038486489648"/>
    <n v="-0.41418644730922921"/>
    <n v="0.10517482522438848"/>
    <n v="3.7294993024568159E-2"/>
    <n v="2.7331969187850913E-4"/>
    <n v="9.6919162740119339E-5"/>
    <n v="8.0392339624279066E-2"/>
    <n v="2.8507123630769359E-2"/>
    <n v="2.4390978083841679E-4"/>
    <n v="8.6490408285302601E-5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x v="1"/>
    <x v="1"/>
    <n v="1430"/>
    <x v="1"/>
    <n v="0"/>
    <n v="1"/>
    <x v="0"/>
    <s v="Density"/>
    <s v="Population density"/>
    <x v="0"/>
    <s v="Negative binomial regression"/>
    <m/>
    <n v="0.35460000000000003"/>
    <m/>
    <n v="1.0035346194066574"/>
    <s v="Derived (4c)"/>
    <m/>
    <m/>
  </r>
  <r>
    <n v="15"/>
    <s v="Gordon 2004"/>
    <n v="15.12"/>
    <x v="16"/>
    <s v="Model 2-b p. 24 (LA) (log-log)"/>
    <m/>
    <x v="5"/>
    <x v="2"/>
    <n v="7.9815095923159371E-2"/>
    <n v="6.3704495372231317E-3"/>
    <n v="156.97479340459518"/>
    <n v="54.642925584139583"/>
    <n v="19.021202395838991"/>
    <n v="24641.085764415337"/>
    <n v="151.10351590042657"/>
    <n v="52.599133884938496"/>
    <n v="-1.168038486489648"/>
    <n v="-0.40659419714704648"/>
    <n v="0.10517482522438848"/>
    <n v="3.6611356660609634E-2"/>
    <n v="2.7331969187850913E-4"/>
    <n v="9.5142584742909033E-5"/>
    <n v="8.0392339624279066E-2"/>
    <n v="2.7984573423211544E-2"/>
    <n v="2.4390978083841679E-4"/>
    <n v="8.4904994709852897E-5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x v="1"/>
    <x v="1"/>
    <n v="3307"/>
    <x v="1"/>
    <n v="0"/>
    <n v="1"/>
    <x v="0"/>
    <s v="Density"/>
    <s v="Population density"/>
    <x v="0"/>
    <s v="Negative binomial regression"/>
    <m/>
    <n v="0.34810000000000002"/>
    <m/>
    <n v="1.0034697157459149"/>
    <s v="Derived (4c)"/>
    <m/>
    <m/>
  </r>
  <r>
    <n v="15"/>
    <s v="Gordon 2004"/>
    <n v="15.14"/>
    <x v="17"/>
    <s v="Model 2-b p. 24(SD) (log-log)"/>
    <m/>
    <x v="5"/>
    <x v="2"/>
    <n v="7.9815095923159371E-2"/>
    <n v="6.3704495372231317E-3"/>
    <n v="156.97479340459518"/>
    <n v="49.698219591894834"/>
    <n v="15.734456322793903"/>
    <n v="24641.085764415337"/>
    <n v="151.10351590042657"/>
    <n v="47.839373134075053"/>
    <n v="-1.168038486489648"/>
    <n v="-0.36980098482262258"/>
    <n v="0.10517482522438848"/>
    <n v="3.3298349666041394E-2"/>
    <n v="2.7331969187850913E-4"/>
    <n v="8.6533014448735983E-5"/>
    <n v="8.0392339624279066E-2"/>
    <n v="2.5452214725046753E-2"/>
    <n v="2.4390978083841679E-4"/>
    <n v="7.722183661344276E-5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x v="1"/>
    <x v="1"/>
    <n v="593"/>
    <x v="1"/>
    <n v="0"/>
    <n v="1"/>
    <x v="0"/>
    <s v="Density"/>
    <s v="Population density"/>
    <x v="0"/>
    <s v="Negative binomial regression"/>
    <m/>
    <n v="0.31659999999999999"/>
    <m/>
    <n v="1.0031552420783894"/>
    <s v="Derived (4c)"/>
    <m/>
    <m/>
  </r>
  <r>
    <n v="15"/>
    <s v="Gordon 2004"/>
    <n v="15.5"/>
    <x v="18"/>
    <s v="Model 1-b p. 21 (Sacramento) (log-log)"/>
    <m/>
    <x v="5"/>
    <x v="2"/>
    <n v="3.6766826923076923E-2"/>
    <n v="1.351799561991494E-3"/>
    <n v="739.7546412330413"/>
    <n v="226.29094475318735"/>
    <n v="69.222400000000007"/>
    <n v="547236.92922582559"/>
    <n v="625.26193813450629"/>
    <n v="191.26762687534548"/>
    <n v="-1.1612313756619774"/>
    <n v="-0.35522067781499889"/>
    <n v="0.49564368528952463"/>
    <n v="0.1516174033300656"/>
    <n v="1.2880380742809957E-3"/>
    <n v="3.9401084692255658E-4"/>
    <n v="0.37885449674305782"/>
    <n v="0.11589159055370139"/>
    <n v="1.1494418212247245E-3"/>
    <n v="3.5161425311264324E-4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x v="1"/>
    <x v="1"/>
    <n v="397"/>
    <x v="1"/>
    <n v="0"/>
    <n v="1"/>
    <x v="0"/>
    <s v="Density"/>
    <s v="Population density"/>
    <x v="0"/>
    <s v="OLS"/>
    <m/>
    <n v="0.30590000000000001"/>
    <m/>
    <m/>
    <s v=""/>
    <n v="8.32"/>
    <m/>
  </r>
  <r>
    <n v="65"/>
    <s v="Sung et al. 2014"/>
    <n v="65.099999999999994"/>
    <x v="19"/>
    <s v="Table 2 p. 138 (250m buffer)"/>
    <m/>
    <x v="5"/>
    <x v="2"/>
    <n v="9.1439936102236427E-2"/>
    <n v="8.3612619143810813E-3"/>
    <n v="119.5991717805221"/>
    <n v="34.230120157787887"/>
    <n v="9.7968999999999973"/>
    <n v="14303.961890586834"/>
    <n v="-6.3698416718717454E-2"/>
    <n v="-1.8230932753813964E-2"/>
    <e v="#N/A"/>
    <e v="#N/A"/>
    <e v="#N/A"/>
    <e v="#N/A"/>
    <n v="0.94538978389496986"/>
    <n v="0.27057717387922764"/>
    <n v="0.99508349184807343"/>
    <n v="0.28479986095136156"/>
    <n v="0.93952488965947467"/>
    <n v="0.26889860009476924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56899999999999995"/>
    <m/>
    <m/>
    <s v=""/>
    <n v="3.13"/>
    <m/>
  </r>
  <r>
    <n v="65"/>
    <s v="Sung et al. 2014"/>
    <n v="65.8"/>
    <x v="20"/>
    <s v="Table 3 p. 139 (750m buffer)"/>
    <m/>
    <x v="5"/>
    <x v="2"/>
    <n v="4.9771103327495618E-2"/>
    <n v="2.4771627264362456E-3"/>
    <n v="403.68765012004025"/>
    <n v="114.72520435056458"/>
    <n v="32.604100000000003"/>
    <n v="162963.71885944004"/>
    <n v="367.01384070447284"/>
    <n v="104.30276443132624"/>
    <n v="-1.1627508666518753"/>
    <n v="-0.33044565704639639"/>
    <n v="0.27047513250860844"/>
    <n v="7.6867139333018947E-2"/>
    <n v="7.0288854505183823E-4"/>
    <n v="1.9975600428391704E-4"/>
    <n v="0.20674271306049954"/>
    <n v="5.8754831852802544E-2"/>
    <n v="6.2725590607512244E-4"/>
    <n v="1.7826173771520726E-4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0"/>
    <s v="OLS"/>
    <m/>
    <n v="1.0409999999999999"/>
    <m/>
    <m/>
    <s v=""/>
    <n v="5.71"/>
    <m/>
  </r>
  <r>
    <n v="65"/>
    <s v="Sung et al. 2014"/>
    <n v="65.3"/>
    <x v="21"/>
    <s v="Table 2 p. 138 (750m buffer)"/>
    <m/>
    <x v="5"/>
    <x v="2"/>
    <n v="0.12141666666666666"/>
    <n v="1.4742006944444443E-2"/>
    <n v="67.833369212789052"/>
    <n v="18.778311599176391"/>
    <n v="5.1983999999999995"/>
    <n v="4601.3659787585575"/>
    <n v="-13.409243017778085"/>
    <n v="-3.7120807446115069"/>
    <n v="-0.23692469163000016"/>
    <n v="-6.5587862383932938E-2"/>
    <n v="0.52969367519134425"/>
    <n v="0.14663510010321981"/>
    <n v="4.8561279832925309E-4"/>
    <n v="1.344321909614871E-4"/>
    <n v="3.4480050378945664E-4"/>
    <n v="9.5451123464035265E-5"/>
    <n v="3.7648639055347502E-4"/>
    <n v="1.0422272749691848E-4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58899999999999997"/>
    <m/>
    <m/>
    <s v=""/>
    <n v="2.2799999999999998"/>
    <m/>
  </r>
  <r>
    <n v="65"/>
    <s v="Sung et al. 2014"/>
    <n v="65.099999999999994"/>
    <x v="22"/>
    <s v="Table 2 p. 138 (250m buffer)"/>
    <m/>
    <x v="5"/>
    <x v="2"/>
    <n v="4.5708865248226961E-2"/>
    <n v="2.0893003622805702E-3"/>
    <n v="478.62912296078514"/>
    <n v="123.3896306410445"/>
    <n v="31.809599999999993"/>
    <n v="229085.83734621038"/>
    <n v="427.93004953551463"/>
    <n v="110.31951091015661"/>
    <n v="-1.1622267171626404"/>
    <n v="-0.29961972323109437"/>
    <n v="0.32068673742385256"/>
    <n v="8.2672399534394356E-2"/>
    <n v="8.3337433720676165E-4"/>
    <n v="2.1484223738322877E-4"/>
    <n v="0.24512288994041692"/>
    <n v="6.3192190780859608E-2"/>
    <n v="7.437010869850351E-4"/>
    <n v="1.9172465282256811E-4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0"/>
    <s v="OLS"/>
    <m/>
    <n v="3.1059999999999999"/>
    <m/>
    <m/>
    <s v=""/>
    <n v="5.64"/>
    <m/>
  </r>
  <r>
    <n v="187"/>
    <s v="Rodriguez &amp; Joo 2004"/>
    <n v="188.1"/>
    <x v="23"/>
    <s v="elasticities: Table 3, errors table 2"/>
    <n v="1"/>
    <x v="5"/>
    <x v="3"/>
    <n v="9.9507375227318645E-2"/>
    <n v="9.9017177246303878E-3"/>
    <n v="100.9925780364869"/>
    <n v="25.349137087158212"/>
    <n v="6.3626334088767118"/>
    <n v="10199.500818455897"/>
    <n v="-2.217506573334989"/>
    <n v="-0.55659414990708223"/>
    <n v="-4.3262093449047821E-2"/>
    <n v="-1.0858785455711003E-2"/>
    <n v="2.1835191705394852"/>
    <n v="0.54806331180541079"/>
    <n v="7.0681878610060853E-2"/>
    <n v="1.7741151531125272E-2"/>
    <n v="4.8458536410701775E-2"/>
    <n v="1.2163092639086145E-2"/>
    <n v="6.2203430602286801E-2"/>
    <n v="1.5613061081173987E-2"/>
    <m/>
    <n v="0.251"/>
    <s v="source"/>
    <n v="9.9507375227318645E-2"/>
    <s v="(8b, 8a)"/>
    <s v="Y"/>
    <s v="pos"/>
    <s v="Y"/>
    <s v="Probability (mode choice)"/>
    <s v="primary mode"/>
    <s v="Discrete"/>
    <s v="Disaggregate"/>
    <s v="Work"/>
    <s v="USA"/>
    <s v="Chapel Hill"/>
    <n v="1997"/>
    <x v="1"/>
    <x v="1"/>
    <n v="509"/>
    <x v="1"/>
    <n v="0"/>
    <n v="0"/>
    <x v="1"/>
    <s v="Design"/>
    <s v="% sidewalk"/>
    <x v="1"/>
    <s v="multinomial logit"/>
    <s v="active mode,s auto"/>
    <n v="4.9489999999999998"/>
    <m/>
    <m/>
    <m/>
    <m/>
    <m/>
  </r>
  <r>
    <n v="65"/>
    <s v="Sung et al. 2014"/>
    <n v="65.8"/>
    <x v="24"/>
    <s v="Table 3 p. 139 (750m buffer)"/>
    <m/>
    <x v="5"/>
    <x v="2"/>
    <n v="9.6463709677419351E-2"/>
    <n v="9.3052472847294475E-3"/>
    <n v="107.46624666719701"/>
    <n v="25.70915019019354"/>
    <n v="6.1504000000000012"/>
    <n v="11548.994172734832"/>
    <n v="-12.498096401657659"/>
    <n v="-2.9899196021685617"/>
    <n v="-0.23661990091903171"/>
    <n v="-5.6606578896859952E-2"/>
    <n v="0.83917682133109883"/>
    <n v="0.20075627096703877"/>
    <n v="7.6934089188894614E-4"/>
    <n v="1.8404942156659257E-4"/>
    <n v="5.4625645786477372E-4"/>
    <n v="1.3068093241498983E-4"/>
    <n v="5.9645539921720885E-4"/>
    <n v="1.4269002515473287E-4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47"/>
    <m/>
    <m/>
    <s v=""/>
    <n v="2.48"/>
    <m/>
  </r>
  <r>
    <n v="65"/>
    <s v="Sung et al. 2014"/>
    <n v="65.400000000000006"/>
    <x v="25"/>
    <s v="Table 2 p. 138 (1000m buffer)"/>
    <m/>
    <x v="5"/>
    <x v="2"/>
    <n v="9.2709727626459154E-2"/>
    <n v="8.5950935965722446E-3"/>
    <n v="116.34544624375047"/>
    <n v="27.720931403820963"/>
    <n v="6.604899999999998"/>
    <n v="13536.262861657431"/>
    <n v="-1.0942257914384919"/>
    <n v="-0.2607146139713008"/>
    <n v="-8.8458638218611146E-3"/>
    <n v="-2.1076508976519167E-3"/>
    <n v="1.9213842778586459"/>
    <n v="0.45779670357971242"/>
    <n v="0.11126704512146961"/>
    <n v="2.6510931238821835E-2"/>
    <n v="0.18086387783654337"/>
    <n v="4.3093350988846167E-2"/>
    <n v="0.15342188065586898"/>
    <n v="3.655491097258997E-2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0.63200000000000001"/>
    <m/>
    <m/>
    <s v=""/>
    <n v="2.57"/>
    <m/>
  </r>
  <r>
    <n v="65"/>
    <s v="Sung et al. 2014"/>
    <n v="65.3"/>
    <x v="26"/>
    <s v="Table 2 p. 138 (750m buffer)"/>
    <m/>
    <x v="5"/>
    <x v="2"/>
    <n v="6.1961002785515321E-2"/>
    <n v="3.8391658661866375E-3"/>
    <n v="260.4732472768307"/>
    <n v="57.939669124258224"/>
    <n v="12.888099999999998"/>
    <n v="67846.312546936999"/>
    <n v="244.69644775462297"/>
    <n v="54.430277838538331"/>
    <n v="-1.1645952015202963"/>
    <n v="-0.25905255662617471"/>
    <n v="0.17451991917810444"/>
    <n v="3.8820210821977549E-2"/>
    <n v="4.5352802283869125E-4"/>
    <n v="1.0088277340023848E-4"/>
    <n v="0.13339755577282902"/>
    <n v="2.9672952306108089E-2"/>
    <n v="4.0472722581524179E-4"/>
    <n v="9.002752411034239E-5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0"/>
    <s v="OLS"/>
    <m/>
    <n v="0.83"/>
    <m/>
    <m/>
    <s v=""/>
    <n v="3.59"/>
    <m/>
  </r>
  <r>
    <n v="65"/>
    <s v="Sung et al. 2014"/>
    <n v="65.599999999999994"/>
    <x v="27"/>
    <s v="Table 3 p. 139 (250m buffer)"/>
    <m/>
    <x v="5"/>
    <x v="2"/>
    <n v="7.0807999999999996E-2"/>
    <n v="5.0137728639999997E-3"/>
    <n v="199.45059880558642"/>
    <n v="42.368094000677893"/>
    <n v="9"/>
    <n v="39780.541363906996"/>
    <n v="-6.3684837216640228E-2"/>
    <n v="-1.3528187860907584E-2"/>
    <e v="#N/A"/>
    <e v="#N/A"/>
    <e v="#N/A"/>
    <e v="#N/A"/>
    <n v="1.5765874938378486"/>
    <n v="0.33490502179101117"/>
    <n v="1.6594596380221331"/>
    <n v="0.35250905414721362"/>
    <n v="1.566806851967288"/>
    <n v="0.33282737872229917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42399999999999999"/>
    <m/>
    <m/>
    <s v=""/>
    <n v="3"/>
    <m/>
  </r>
  <r>
    <n v="65"/>
    <s v="Sung et al. 2014"/>
    <n v="65.599999999999994"/>
    <x v="28"/>
    <s v="Table 3 p. 139 (250m buffer)"/>
    <m/>
    <x v="5"/>
    <x v="2"/>
    <n v="3.4512750455373407E-2"/>
    <n v="1.1911299439948772E-3"/>
    <n v="839.53896469611448"/>
    <n v="159.07164533579629"/>
    <n v="30.1401"/>
    <n v="704825.6732430238"/>
    <n v="695.09121654259593"/>
    <n v="131.70240825440837"/>
    <n v="-1.1610147597957943"/>
    <n v="-0.21998327161230813"/>
    <n v="0.56250027132313529"/>
    <n v="0.10657973890895106"/>
    <n v="1.4617794753793089E-3"/>
    <n v="2.7697066609749457E-4"/>
    <n v="0.42995757544147173"/>
    <n v="8.1466211606772851E-2"/>
    <n v="1.3044881948438116E-3"/>
    <n v="2.4716790071803121E-4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0"/>
    <s v="OLS"/>
    <m/>
    <n v="2.915"/>
    <m/>
    <m/>
    <s v=""/>
    <n v="5.49"/>
    <m/>
  </r>
  <r>
    <n v="65"/>
    <s v="Sung et al. 2014"/>
    <n v="65.599999999999994"/>
    <x v="29"/>
    <s v="Table 3 p. 139 (250m buffer)"/>
    <m/>
    <x v="5"/>
    <x v="2"/>
    <n v="4.1897297297297284E-2"/>
    <n v="1.7553835208181142E-3"/>
    <n v="569.67607827031429"/>
    <n v="105.97342278415692"/>
    <n v="19.713600000000007"/>
    <n v="324530.83415344526"/>
    <n v="499.27264011688499"/>
    <n v="92.876693605103398"/>
    <n v="-1.1617758469730124"/>
    <n v="-0.21611819015730763"/>
    <n v="0.381689191411552"/>
    <n v="7.1003350143142532E-2"/>
    <n v="9.919025010727727E-4"/>
    <n v="1.8451767085956143E-4"/>
    <n v="0.2917512536047322"/>
    <n v="5.4272735200566691E-2"/>
    <n v="8.8517120733941747E-4"/>
    <n v="1.6466308867410778E-4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0"/>
    <s v="OLS"/>
    <m/>
    <n v="2.0219999999999998"/>
    <m/>
    <m/>
    <s v=""/>
    <n v="4.4400000000000004"/>
    <m/>
  </r>
  <r>
    <n v="65"/>
    <s v="Sung et al. 2014"/>
    <n v="65.900000000000006"/>
    <x v="30"/>
    <s v="Table 3 p. 139 (1000m buffer)"/>
    <m/>
    <x v="5"/>
    <x v="2"/>
    <n v="4.2832281553398056E-2"/>
    <n v="1.8346043430695635E-3"/>
    <n v="545.07665578009733"/>
    <n v="96.189132368857983"/>
    <n v="16.974399999999999"/>
    <n v="297108.56067641469"/>
    <n v="480.27637014935863"/>
    <n v="84.753890763887156"/>
    <n v="-1.1618827829903333"/>
    <n v="-0.20503629283152111"/>
    <n v="0.36520730979912663"/>
    <n v="6.4447768752942072E-2"/>
    <n v="9.4907074172090116E-4"/>
    <n v="1.674815647207457E-4"/>
    <n v="0.27915301993611086"/>
    <n v="4.9261854275105543E-2"/>
    <n v="8.4694825690128175E-4"/>
    <n v="1.4946011194711227E-4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0"/>
    <s v="OLS"/>
    <m/>
    <n v="0.997"/>
    <m/>
    <m/>
    <s v=""/>
    <n v="4.12"/>
    <m/>
  </r>
  <r>
    <n v="65"/>
    <s v="Sung et al. 2014"/>
    <n v="65.099999999999994"/>
    <x v="31"/>
    <s v="Table 2 p. 138 (250m buffer)"/>
    <m/>
    <x v="5"/>
    <x v="2"/>
    <n v="5.7085714285714288E-2"/>
    <n v="3.2587787755102042E-3"/>
    <n v="306.86341997653307"/>
    <n v="51.501501501501501"/>
    <n v="8.6436000000000011"/>
    <n v="94165.158519694116"/>
    <n v="285.20019746197124"/>
    <n v="47.86571954043756"/>
    <n v="-1.1638085646662637"/>
    <n v="-0.19532431902506839"/>
    <n v="0.20560184131349338"/>
    <n v="3.4506568231326223E-2"/>
    <n v="5.3430116758042723E-4"/>
    <n v="8.9672833557358274E-5"/>
    <n v="0.15715560276889062"/>
    <n v="2.6375739123908452E-2"/>
    <n v="4.768089697107524E-4"/>
    <n v="8.0023803004495E-5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0"/>
    <s v="OLS"/>
    <m/>
    <n v="1.512"/>
    <m/>
    <m/>
    <s v=""/>
    <n v="2.94"/>
    <m/>
  </r>
  <r>
    <n v="65"/>
    <s v="Sung et al. 2014"/>
    <n v="65.900000000000006"/>
    <x v="32"/>
    <s v="Table 3 p. 139 (1000m buffer)"/>
    <m/>
    <x v="5"/>
    <x v="2"/>
    <n v="7.9687499999999994E-2"/>
    <n v="6.3500976562499995E-3"/>
    <n v="157.47789311803155"/>
    <n v="19.074509803921568"/>
    <n v="2.3103999999999996"/>
    <n v="24799.286820894165"/>
    <n v="-1.0915443772447233"/>
    <n v="-0.1322133126937671"/>
    <n v="-8.8456881559736533E-3"/>
    <n v="-1.0714339778923087E-3"/>
    <n v="2.6006651546410908"/>
    <n v="0.31500556685590209"/>
    <n v="0.15060408812639015"/>
    <n v="1.8241920174309003E-2"/>
    <n v="0.24480599234785963"/>
    <n v="2.9652125823134493E-2"/>
    <n v="0.20766222747794152"/>
    <n v="2.5153087303265664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0.28499999999999998"/>
    <m/>
    <m/>
    <s v=""/>
    <n v="1.52"/>
    <m/>
  </r>
  <r>
    <n v="65"/>
    <s v="Sung et al. 2014"/>
    <n v="65.3"/>
    <x v="33"/>
    <s v="Table 2 p. 138 (750m buffer)"/>
    <m/>
    <x v="5"/>
    <x v="2"/>
    <n v="0.12597"/>
    <n v="1.5868440899999999E-2"/>
    <n v="63.018163302987126"/>
    <n v="7.1445582281495597"/>
    <n v="0.81"/>
    <n v="3971.2889060819534"/>
    <n v="-6.3728891582501238E-2"/>
    <n v="-7.2251356253829127E-3"/>
    <e v="#N/A"/>
    <e v="#N/A"/>
    <e v="#N/A"/>
    <e v="#N/A"/>
    <n v="0.49813662502445166"/>
    <n v="5.6475243588897162E-2"/>
    <n v="0.52432080469976317"/>
    <n v="5.9443822591226249E-2"/>
    <n v="0.49504634557531446"/>
    <n v="5.6124889336910129E-2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221"/>
    <m/>
    <m/>
    <s v=""/>
    <n v="0.9"/>
    <m/>
  </r>
  <r>
    <n v="65"/>
    <s v="Sung et al. 2014"/>
    <n v="65.8"/>
    <x v="34"/>
    <s v="Table 3 p. 139 (750m buffer)"/>
    <m/>
    <x v="5"/>
    <x v="2"/>
    <n v="7.4228947368421047E-2"/>
    <n v="5.5099366274238221E-3"/>
    <n v="181.49029065467695"/>
    <n v="20.477186513985892"/>
    <n v="2.3104"/>
    <n v="32938.725601919119"/>
    <n v="-6.3686849600624346E-2"/>
    <n v="-7.1856598667392434E-3"/>
    <e v="#N/A"/>
    <e v="#N/A"/>
    <e v="#N/A"/>
    <e v="#N/A"/>
    <n v="1.4346175153781764"/>
    <n v="0.16186502502508887"/>
    <n v="1.5100271136709482"/>
    <n v="0.17037333918126574"/>
    <n v="1.4257176096044784"/>
    <n v="0.16086086645645409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26800000000000002"/>
    <m/>
    <m/>
    <s v=""/>
    <n v="1.52"/>
    <m/>
  </r>
  <r>
    <n v="65"/>
    <s v="Sung et al. 2014"/>
    <n v="65.400000000000006"/>
    <x v="35"/>
    <s v="Table 2 p. 138 (1000m buffer)"/>
    <m/>
    <x v="5"/>
    <x v="2"/>
    <n v="5.0904494382022471E-2"/>
    <n v="2.5912675482893575E-3"/>
    <n v="385.911520661059"/>
    <n v="34.967442887098557"/>
    <n v="3.1684000000000001"/>
    <n v="148927.70177893096"/>
    <n v="352.26180366119803"/>
    <n v="31.918442029741151"/>
    <n v="-1.1629051556521761"/>
    <n v="-0.10537083615364368"/>
    <n v="0.25856493171480555"/>
    <n v="2.3428568462678531E-2"/>
    <n v="6.7193729408252802E-4"/>
    <n v="6.0884238216817862E-5"/>
    <n v="0.19763892890715318"/>
    <n v="1.7908063348277149E-2"/>
    <n v="5.996350903603332E-4"/>
    <n v="5.4332935537549787E-5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0"/>
    <s v="OLS"/>
    <m/>
    <n v="0.69699999999999995"/>
    <m/>
    <m/>
    <s v=""/>
    <n v="1.78"/>
    <m/>
  </r>
  <r>
    <n v="65"/>
    <s v="Sung et al. 2014"/>
    <n v="65.099999999999994"/>
    <x v="36"/>
    <s v="Table 3 p. 139 (1500m buffer)"/>
    <m/>
    <x v="5"/>
    <x v="2"/>
    <n v="4.5050802139037428E-2"/>
    <n v="2.0295747733706992E-3"/>
    <n v="492.71404686372267"/>
    <n v="41.508694878034319"/>
    <n v="3.496900000000001"/>
    <n v="242767.1319768267"/>
    <n v="439.15411474063302"/>
    <n v="36.996538396324631"/>
    <n v="-1.1621460471723231"/>
    <n v="-9.7904993744032359E-2"/>
    <n v="0.33012379019940286"/>
    <n v="2.7811278705348694E-2"/>
    <n v="8.5789857436476664E-4"/>
    <n v="7.2273665397359761E-5"/>
    <n v="0.25233627727113683"/>
    <n v="2.1258069678706921E-2"/>
    <n v="7.655864523215994E-4"/>
    <n v="6.4496830675833146E-5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0"/>
    <s v="OLS"/>
    <m/>
    <n v="0.41499999999999998"/>
    <m/>
    <m/>
    <s v=""/>
    <n v="1.87"/>
    <m/>
  </r>
  <r>
    <n v="65"/>
    <s v="Sung et al. 2014"/>
    <n v="65.599999999999994"/>
    <x v="37"/>
    <s v="Table 3 p. 139 (250m buffer)"/>
    <m/>
    <x v="5"/>
    <x v="2"/>
    <n v="8.7499999999999994E-2"/>
    <n v="7.656249999999999E-3"/>
    <n v="130.61224489795921"/>
    <n v="10.971428571428573"/>
    <n v="0.92160000000000009"/>
    <n v="17059.558517284473"/>
    <n v="-12.245720346314931"/>
    <n v="-1.028640509090454"/>
    <n v="-0.23652761125723612"/>
    <n v="-1.9868319345607833E-2"/>
    <n v="1.0199180849762086"/>
    <n v="8.5673119138001519E-2"/>
    <n v="9.3504094632240969E-4"/>
    <n v="7.8543439491082412E-5"/>
    <n v="6.6390875706933718E-4"/>
    <n v="5.5768335593824315E-5"/>
    <n v="7.2491950811796272E-4"/>
    <n v="6.089323868190886E-5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17499999999999999"/>
    <m/>
    <m/>
    <s v=""/>
    <n v="0.96"/>
    <m/>
  </r>
  <r>
    <n v="65"/>
    <s v="Sung et al. 2014"/>
    <n v="65.3"/>
    <x v="38"/>
    <s v="Table 2 p. 138 (750m buffer)"/>
    <m/>
    <x v="5"/>
    <x v="2"/>
    <n v="4.7301818181818188E-2"/>
    <n v="2.2374620033057857E-3"/>
    <n v="446.93496404521227"/>
    <n v="34.882380073800732"/>
    <n v="2.7224999999999997"/>
    <n v="199750.86208609518"/>
    <n v="402.41575641688354"/>
    <n v="31.407744956824928"/>
    <n v="-1.1624268840702936"/>
    <n v="-9.0725093447918279E-2"/>
    <n v="0.29945130495548411"/>
    <n v="2.3371575449165627E-2"/>
    <n v="7.7818944056653907E-4"/>
    <n v="6.0736129457337248E-5"/>
    <n v="0.22889119100083405"/>
    <n v="1.7864499675233098E-2"/>
    <n v="6.9445422901956357E-4"/>
    <n v="5.42007636665189E-5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0"/>
    <s v="OLS"/>
    <m/>
    <n v="1.0840000000000001"/>
    <m/>
    <m/>
    <s v=""/>
    <n v="1.65"/>
    <m/>
  </r>
  <r>
    <n v="65"/>
    <s v="Sung et al. 2014"/>
    <n v="65.8"/>
    <x v="39"/>
    <s v="Table 3 p. 139 (750m buffer)"/>
    <m/>
    <x v="5"/>
    <x v="2"/>
    <n v="3.8117676767676759E-2"/>
    <n v="1.4529572821650844E-3"/>
    <n v="688.25148011913848"/>
    <n v="51.944403959031725"/>
    <n v="3.9204000000000012"/>
    <n v="473690.09988618485"/>
    <n v="588.06667829011587"/>
    <n v="44.383156410589905"/>
    <n v="-1.1613677986554165"/>
    <n v="-8.7651911867920235E-2"/>
    <n v="0.46113600509977209"/>
    <n v="3.480331771289509E-2"/>
    <n v="1.1983623510574664E-3"/>
    <n v="9.0444001721360146E-5"/>
    <n v="0.35247790767298337"/>
    <n v="2.6602565125803068E-2"/>
    <n v="1.0694154394896684E-3"/>
    <n v="8.0711991464603729E-5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0"/>
    <s v="OLS"/>
    <m/>
    <n v="1.0629999999999999"/>
    <m/>
    <m/>
    <s v=""/>
    <n v="1.98"/>
    <m/>
  </r>
  <r>
    <n v="65"/>
    <s v="Sung et al. 2014"/>
    <n v="65.099999999999994"/>
    <x v="40"/>
    <s v="Table 2 p. 138 (250m buffer)"/>
    <m/>
    <x v="5"/>
    <x v="2"/>
    <n v="2.4579245283018872E-2"/>
    <n v="6.0413929868280544E-4"/>
    <n v="1655.2473944010642"/>
    <n v="107.81453903431334"/>
    <n v="7.0225000000000009"/>
    <n v="2739843.9366715122"/>
    <n v="72829.069484024483"/>
    <n v="4743.7214408419359"/>
    <n v="-1.1339307600345676"/>
    <n v="-7.3858580054851575E-2"/>
    <n v="0.12401216933339906"/>
    <n v="8.07753264953095E-3"/>
    <n v="2.0723128197747448E-3"/>
    <n v="1.3498009551602804E-4"/>
    <n v="0.28431748070695351"/>
    <n v="1.8519019105847419E-2"/>
    <n v="1.9297186621889204E-3"/>
    <n v="1.2569222506167535E-4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2"/>
    <s v="OLS"/>
    <m/>
    <n v="1.861"/>
    <m/>
    <m/>
    <s v=""/>
    <n v="2.65"/>
    <m/>
  </r>
  <r>
    <n v="65"/>
    <s v="Sung et al. 2014"/>
    <n v="65.900000000000006"/>
    <x v="41"/>
    <s v="Table 3 p. 139 (1000m buffer)"/>
    <m/>
    <x v="5"/>
    <x v="2"/>
    <n v="7.85E-2"/>
    <n v="6.1622500000000002E-3"/>
    <n v="162.27838857560144"/>
    <n v="9.5541401273885338"/>
    <n v="0.56249999999999989"/>
    <n v="26334.275398693891"/>
    <n v="-6.3689495503246416E-2"/>
    <n v="-3.7497190477536325E-3"/>
    <e v="#N/A"/>
    <e v="#N/A"/>
    <e v="#N/A"/>
    <e v="#N/A"/>
    <n v="1.2827541229787776"/>
    <n v="7.5522148990375529E-2"/>
    <n v="1.3501811354649087"/>
    <n v="7.949191435049649E-2"/>
    <n v="1.274796328860863"/>
    <n v="7.5053633861683303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125"/>
    <m/>
    <m/>
    <s v=""/>
    <n v="0.75"/>
    <m/>
  </r>
  <r>
    <n v="65"/>
    <s v="Sung et al. 2014"/>
    <n v="65.8"/>
    <x v="42"/>
    <s v="Table 3 p. 139 (750m buffer)"/>
    <m/>
    <x v="5"/>
    <x v="2"/>
    <n v="1.8416494845360825E-2"/>
    <n v="3.3916728238920184E-4"/>
    <n v="2948.3975958874425"/>
    <n v="158.01052395879984"/>
    <n v="8.4681000000000033"/>
    <n v="8693048.3834348507"/>
    <n v="-3980.2383499630237"/>
    <n v="-213.30893365121838"/>
    <n v="-1.1335901616254926"/>
    <n v="-6.0751363941833413E-2"/>
    <n v="0.22089579065954829"/>
    <n v="1.1838247213026513E-2"/>
    <n v="3.6912924052428017E-3"/>
    <n v="1.9782374258177224E-4"/>
    <n v="0.50643848129329339"/>
    <n v="2.7141051089470184E-2"/>
    <n v="3.4372975807617362E-3"/>
    <n v="1.8421165194818298E-4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2"/>
    <s v="OLS"/>
    <m/>
    <n v="1.6240000000000001"/>
    <m/>
    <m/>
    <s v=""/>
    <n v="2.91"/>
    <m/>
  </r>
  <r>
    <n v="65"/>
    <s v="Sung et al. 2014"/>
    <n v="65.099999999999994"/>
    <x v="43"/>
    <s v="Table 2 p. 138 (250m buffer)"/>
    <m/>
    <x v="5"/>
    <x v="2"/>
    <n v="0.11250909090909089"/>
    <n v="1.2658295537190079E-2"/>
    <n v="78.999577554655716"/>
    <n v="3.9107950872656758"/>
    <n v="0.19359999999999999"/>
    <n v="6240.9332538140634"/>
    <n v="-13.044759488923292"/>
    <n v="-0.64576777373965855"/>
    <n v="-0.23680778372806649"/>
    <n v="-1.1722932525674202E-2"/>
    <n v="0.61688778044065973"/>
    <n v="3.0538412682934415E-2"/>
    <n v="5.6555064813015887E-4"/>
    <n v="2.7997019285035381E-5"/>
    <n v="4.0155891497224911E-4"/>
    <n v="1.9878772526786216E-5"/>
    <n v="4.3846068909686643E-4"/>
    <n v="2.1705557953051274E-5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104"/>
    <m/>
    <m/>
    <s v=""/>
    <n v="0.44"/>
    <m/>
  </r>
  <r>
    <n v="65"/>
    <s v="Sung et al. 2014"/>
    <n v="65.599999999999994"/>
    <x v="44"/>
    <s v="Table 3 p. 139 (250m buffer)"/>
    <m/>
    <x v="5"/>
    <x v="2"/>
    <n v="1.9616157205240174E-2"/>
    <n v="3.8479362350069598E-4"/>
    <n v="2598.7956632503588"/>
    <n v="116.74049998886937"/>
    <n v="5.2441000000000013"/>
    <n v="6753738.8993288716"/>
    <n v="-4863.4609070650649"/>
    <n v="-218.47152740626979"/>
    <n v="-1.1336487957226176"/>
    <n v="-5.0924637552655708E-2"/>
    <n v="0.19470339536194917"/>
    <n v="8.7462712230541185E-3"/>
    <n v="3.2536028071365295E-3"/>
    <n v="1.4615509169938005E-4"/>
    <n v="0.4463882790855298"/>
    <n v="2.0052207884801086E-2"/>
    <n v="3.0297250474781512E-3"/>
    <n v="1.3609827885776603E-4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2"/>
    <s v="OLS"/>
    <m/>
    <n v="1.5489999999999999"/>
    <m/>
    <m/>
    <s v=""/>
    <n v="2.29"/>
    <m/>
  </r>
  <r>
    <n v="65"/>
    <s v="Sung et al. 2014"/>
    <n v="65.3"/>
    <x v="45"/>
    <s v="Table 2 p. 138 (750m buffer)"/>
    <m/>
    <x v="5"/>
    <x v="2"/>
    <n v="1.8853333333333333E-2"/>
    <n v="3.5544817777777776E-4"/>
    <n v="2813.3496315887401"/>
    <n v="119.34229137199435"/>
    <n v="5.0625"/>
    <n v="7914936.149560499"/>
    <n v="-4256.0374240119181"/>
    <n v="-180.54110752658556"/>
    <n v="-1.1336110833961559"/>
    <n v="-4.8087782157664932E-2"/>
    <n v="0.21077791276806762"/>
    <n v="8.941199059621428E-3"/>
    <n v="3.5222169977554823E-3"/>
    <n v="1.4941244504478756E-4"/>
    <n v="0.48324164853349733"/>
    <n v="2.0499110730790956E-2"/>
    <n v="3.2798561143807382E-3"/>
    <n v="1.391314963720309E-4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2"/>
    <s v="OLS"/>
    <m/>
    <n v="1.5149999999999999"/>
    <m/>
    <m/>
    <s v=""/>
    <n v="2.25"/>
    <m/>
  </r>
  <r>
    <n v="65"/>
    <s v="Sung et al. 2014"/>
    <n v="65.900000000000006"/>
    <x v="46"/>
    <s v="Table 3 p. 139 (1000m buffer)"/>
    <m/>
    <x v="5"/>
    <x v="2"/>
    <n v="3.1050399999999995E-2"/>
    <n v="9.6412734015999973E-4"/>
    <n v="1037.2073878063111"/>
    <n v="40.257130342926345"/>
    <n v="1.5625"/>
    <n v="1075799.1653199913"/>
    <n v="825.31573658126865"/>
    <n v="32.032979683928772"/>
    <n v="-1.1607088510623709"/>
    <n v="-4.505059263628379E-2"/>
    <n v="0.69494027268953817"/>
    <n v="2.6972716803899042E-2"/>
    <n v="1.8059536661956554E-3"/>
    <n v="7.0094479646051958E-5"/>
    <n v="0.53119056106300555"/>
    <n v="2.0617099246538432E-2"/>
    <n v="1.6116283459075311E-3"/>
    <n v="6.2552130989708995E-5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0"/>
    <s v="OLS"/>
    <m/>
    <n v="1.0489999999999999"/>
    <m/>
    <m/>
    <s v=""/>
    <n v="1.25"/>
    <m/>
  </r>
  <r>
    <n v="65"/>
    <s v="Sung et al. 2014"/>
    <n v="65.5"/>
    <x v="47"/>
    <s v="Table 2 p. 138 (1500m buffer)"/>
    <m/>
    <x v="5"/>
    <x v="2"/>
    <n v="8.9399999999999993E-2"/>
    <n v="7.9923599999999987E-3"/>
    <n v="125.11948911210207"/>
    <n v="4.6979865771812088"/>
    <n v="0.1764"/>
    <n v="15654.886555673429"/>
    <n v="-1.0935045960190892"/>
    <n v="-4.1058910571324762E-2"/>
    <n v="-8.8458166586264861E-3"/>
    <n v="-3.3214272389810726E-4"/>
    <n v="2.0662830131747612"/>
    <n v="7.7584794578685931E-2"/>
    <n v="0.11965810687119431"/>
    <n v="4.4929225967996035E-3"/>
    <n v="0.19450349561882832"/>
    <n v="7.303217253495765E-3"/>
    <n v="0.16499199535548084"/>
    <n v="6.195119441607594E-3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0.126"/>
    <m/>
    <m/>
    <s v=""/>
    <n v="0.42"/>
    <m/>
  </r>
  <r>
    <n v="65"/>
    <s v="Sung et al. 2014"/>
    <n v="65.400000000000006"/>
    <x v="48"/>
    <s v="Table 2 p. 138 (1000m buffer)"/>
    <m/>
    <x v="5"/>
    <x v="2"/>
    <n v="3.8204444444444444E-2"/>
    <n v="1.459579575308642E-3"/>
    <n v="685.12879798865401"/>
    <n v="23.557468590041879"/>
    <n v="0.80999999999999994"/>
    <n v="469401.46983337787"/>
    <n v="585.78542486087929"/>
    <n v="20.141646048416472"/>
    <n v="-1.1613767307086311"/>
    <n v="-3.9932777508685569E-2"/>
    <n v="0.45904377398303148"/>
    <n v="1.5783761124632555E-2"/>
    <n v="1.1929252327837147E-3"/>
    <n v="4.1017541204035245E-5"/>
    <n v="0.35087867178977039"/>
    <n v="1.2064612250819465E-2"/>
    <n v="1.0645633693097678E-3"/>
    <n v="3.6603946890347057E-5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0"/>
    <s v="OLS"/>
    <m/>
    <n v="1.228"/>
    <m/>
    <m/>
    <s v=""/>
    <n v="0.9"/>
    <m/>
  </r>
  <r>
    <n v="65"/>
    <s v="Sung et al. 2014"/>
    <n v="65.5"/>
    <x v="49"/>
    <s v="Table 2 p. 138 (1500m buffer)"/>
    <m/>
    <x v="5"/>
    <x v="2"/>
    <n v="3.7551724137931029E-2"/>
    <n v="1.410131985731272E-3"/>
    <n v="709.15347649632668"/>
    <n v="23.16804407713499"/>
    <n v="0.75690000000000013"/>
    <n v="502898.65322682617"/>
    <n v="603.2592372361604"/>
    <n v="19.708479280505358"/>
    <n v="-1.1613100398318943"/>
    <n v="-3.7939999001307984E-2"/>
    <n v="0.47514057085285699"/>
    <n v="1.5522842449762837E-2"/>
    <n v="1.2347562655551528E-3"/>
    <n v="4.0339487195686837E-5"/>
    <n v="0.36318255875189459"/>
    <n v="1.1865174194424396E-2"/>
    <n v="1.1018932739551355E-3"/>
    <n v="3.5998853260114274E-5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0"/>
    <s v="OLS"/>
    <m/>
    <n v="0.36299999999999999"/>
    <m/>
    <m/>
    <s v=""/>
    <n v="0.87"/>
    <m/>
  </r>
  <r>
    <n v="65"/>
    <s v="Sung et al. 2014"/>
    <n v="65.099999999999994"/>
    <x v="50"/>
    <s v="Table 3 p. 139 (1500m buffer)"/>
    <m/>
    <x v="5"/>
    <x v="2"/>
    <n v="0.10797628458498024"/>
    <n v="1.165887803277664E-2"/>
    <n v="85.771546557798857"/>
    <n v="2.343107108865949"/>
    <n v="6.4008999999999996E-2"/>
    <n v="7356.7581989166565"/>
    <n v="-1.0979064921566237"/>
    <n v="-2.9992609552734646E-2"/>
    <n v="-8.8461035673668351E-3"/>
    <n v="-2.4165785725332718E-4"/>
    <n v="1.4164722931958142"/>
    <n v="3.8695190105523254E-2"/>
    <n v="8.2027675763007971E-2"/>
    <n v="2.2408320464938516E-3"/>
    <n v="0.13333546794758552"/>
    <n v="3.6424583133921411E-3"/>
    <n v="0.11310483052418373"/>
    <n v="3.0897977602596508E-3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5.8000000000000003E-2"/>
    <m/>
    <m/>
    <s v=""/>
    <n v="0.253"/>
    <m/>
  </r>
  <r>
    <n v="65"/>
    <s v="Sung et al. 2014"/>
    <n v="65.900000000000006"/>
    <x v="51"/>
    <s v="Table 3 p. 139 (1000m buffer)"/>
    <m/>
    <x v="5"/>
    <x v="2"/>
    <n v="1.6048E-2"/>
    <n v="2.57538304E-4"/>
    <n v="3882.9175484513557"/>
    <n v="93.469591226321029"/>
    <n v="2.25"/>
    <n v="15077048.688071487"/>
    <n v="-3004.1738754304802"/>
    <n v="-72.316473529362511"/>
    <n v="-1.1334852759179539"/>
    <n v="-2.7285257561896984E-2"/>
    <n v="0.29091060958921677"/>
    <n v="7.0028001940316258E-3"/>
    <n v="4.8612792510666731E-3"/>
    <n v="1.1702071413167696E-4"/>
    <n v="0.66695850958761049"/>
    <n v="1.605502524279296E-2"/>
    <n v="4.5267785844778103E-3"/>
    <n v="1.0896861408554984E-4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2"/>
    <s v="OLS"/>
    <m/>
    <n v="1.4159999999999999"/>
    <m/>
    <m/>
    <s v=""/>
    <n v="1.5"/>
    <m/>
  </r>
  <r>
    <n v="65"/>
    <s v="Sung et al. 2014"/>
    <n v="65.5"/>
    <x v="52"/>
    <s v="Table 2 p. 138 (1500m buffer)"/>
    <m/>
    <x v="5"/>
    <x v="2"/>
    <n v="2.5392857142857141E-2"/>
    <n v="6.4479719387755085E-4"/>
    <n v="1550.8752356479754"/>
    <n v="33.080168776371309"/>
    <n v="0.7056"/>
    <n v="2405213.9965461632"/>
    <n v="1120.6649652517378"/>
    <n v="23.903783708819567"/>
    <n v="-1.1602787945078208"/>
    <n v="-2.4748746686851817E-2"/>
    <n v="1.039103338290065"/>
    <n v="2.2164074205727084E-2"/>
    <n v="2.7003363556387795E-3"/>
    <n v="5.759817446577516E-5"/>
    <n v="0.79425802038001669"/>
    <n v="1.6941523574705755E-2"/>
    <n v="2.409773127457751E-3"/>
    <n v="5.1400460808673821E-5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0"/>
    <s v="OLS"/>
    <m/>
    <n v="1.1850000000000001"/>
    <m/>
    <m/>
    <s v=""/>
    <n v="0.84"/>
    <m/>
  </r>
  <r>
    <n v="187"/>
    <s v="Rodriguez &amp; Joo 2004"/>
    <n v="188.1"/>
    <x v="53"/>
    <s v="elasticities: Table 3, errors table 2"/>
    <n v="1"/>
    <x v="5"/>
    <x v="3"/>
    <n v="0.35599999999999998"/>
    <n v="0.12673599999999999"/>
    <n v="7.8904178765307416"/>
    <n v="-2.808988764044944"/>
    <n v="1"/>
    <n v="62.258694266275896"/>
    <n v="7.8750370127626841"/>
    <n v="-2.8035131765435155"/>
    <n v="-1.3591192269256829"/>
    <n v="0.48384644478554306"/>
    <n v="5.2866661144286495E-3"/>
    <n v="-1.8820531367365991E-3"/>
    <n v="1.373855340740924E-5"/>
    <n v="-4.8909250130376888E-6"/>
    <n v="4.0409618636833532E-3"/>
    <n v="-1.4385824234712736E-3"/>
    <n v="1.2260249261979925E-5"/>
    <n v="-4.3646487372648534E-6"/>
    <m/>
    <n v="-0.35599999999999998"/>
    <s v="source"/>
    <n v="0.35599999999999998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x v="1"/>
    <x v="1"/>
    <n v="509"/>
    <x v="1"/>
    <n v="0"/>
    <n v="0"/>
    <x v="1"/>
    <s v="Density"/>
    <s v="gross population density at residence"/>
    <x v="0"/>
    <s v="multinomial logit"/>
    <s v="active mode,s auto"/>
    <n v="-1E-3"/>
    <m/>
    <m/>
    <m/>
    <m/>
    <m/>
  </r>
  <r>
    <n v="65"/>
    <s v="Sung et al. 2014"/>
    <n v="65.099999999999994"/>
    <x v="54"/>
    <s v="Table 3 p. 139 (1500m buffer)"/>
    <m/>
    <x v="5"/>
    <x v="2"/>
    <n v="2.7941176470588233E-2"/>
    <n v="7.8070934256055347E-4"/>
    <n v="1280.886426592798"/>
    <n v="24.336842105263162"/>
    <n v="0.46240000000000009"/>
    <n v="1640670.0378296673"/>
    <n v="972.53606784811063"/>
    <n v="18.478185289114101"/>
    <n v="-1.1604617946724642"/>
    <n v="-2.204877409877682E-2"/>
    <n v="0.85820788884214205"/>
    <n v="1.6305949888000697E-2"/>
    <n v="2.2302401287152118E-3"/>
    <n v="4.2374562445589022E-5"/>
    <n v="0.6559872091143204"/>
    <n v="1.2463756973172087E-2"/>
    <n v="1.9902604794892289E-3"/>
    <n v="3.7814949110295348E-5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0"/>
    <s v="OLS"/>
    <m/>
    <n v="0.5"/>
    <m/>
    <m/>
    <s v=""/>
    <n v="0.68"/>
    <m/>
  </r>
  <r>
    <n v="65"/>
    <s v="Sung et al. 2014"/>
    <n v="65.099999999999994"/>
    <x v="55"/>
    <s v="Table 2 p. 138 (250m buffer)"/>
    <m/>
    <x v="5"/>
    <x v="2"/>
    <n v="4.126363636363637E-2"/>
    <n v="1.7026876859504137E-3"/>
    <n v="587.30676697283775"/>
    <n v="10.663141661158843"/>
    <n v="0.19359999999999999"/>
    <n v="344929.23853208713"/>
    <n v="-1.0860350796060863"/>
    <n v="-1.9718052905328104E-2"/>
    <n v="-8.8453245287570502E-3"/>
    <n v="-1.6059571214411302E-4"/>
    <n v="9.6990645080981537"/>
    <n v="0.1760962152090301"/>
    <n v="0.56167121834750244"/>
    <n v="1.0197702640317255E-2"/>
    <n v="0.91299301161996571"/>
    <n v="1.6576301118972098E-2"/>
    <n v="0.77446699995558288"/>
    <n v="1.4061222851193564E-2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6.8000000000000005E-2"/>
    <m/>
    <m/>
    <s v=""/>
    <n v="0.44"/>
    <m/>
  </r>
  <r>
    <n v="65"/>
    <s v="Sung et al. 2014"/>
    <n v="65.599999999999994"/>
    <x v="56"/>
    <s v="Table 3 p. 139 (250m buffer)"/>
    <m/>
    <x v="5"/>
    <x v="2"/>
    <n v="9.1772020725388592E-3"/>
    <n v="8.4221037880211533E-5"/>
    <n v="11873.517890177398"/>
    <n v="210.30374887082206"/>
    <n v="3.7248999999999999"/>
    <n v="140980427.08836272"/>
    <n v="-48.922327021679294"/>
    <n v="-0.86651225620798356"/>
    <n v="-4.1679782858965408"/>
    <n v="-7.382323139979953E-2"/>
    <n v="0.12320843844164429"/>
    <n v="2.1822678616784034E-3"/>
    <n v="1.1748559289576403"/>
    <n v="2.0809048213697723E-2"/>
    <n v="51.994416866070615"/>
    <n v="0.92092511153184264"/>
    <n v="1.2928620319258621"/>
    <n v="2.2899172309470868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6"/>
    <s v="OLS"/>
    <m/>
    <n v="2.214"/>
    <m/>
    <m/>
    <s v=""/>
    <n v="1.93"/>
    <m/>
  </r>
  <r>
    <n v="65"/>
    <s v="Sung et al. 2014"/>
    <n v="65.3"/>
    <x v="57"/>
    <s v="Table 2 p. 138 (750m buffer)"/>
    <m/>
    <x v="5"/>
    <x v="2"/>
    <n v="5.1176470588235289E-2"/>
    <n v="2.6190311418685117E-3"/>
    <n v="381.8205839608932"/>
    <n v="6.6436781609195412"/>
    <n v="0.11560000000000001"/>
    <n v="145786.9583362375"/>
    <n v="-1.0871169578974886"/>
    <n v="-1.8915835067416301E-2"/>
    <n v="-8.8453962238357487E-3"/>
    <n v="-1.5390989429474203E-4"/>
    <n v="6.3055675204363579"/>
    <n v="0.10971687485559262"/>
    <n v="0.3651543701579521"/>
    <n v="6.3536860407483664E-3"/>
    <n v="0.59355611828847221"/>
    <n v="1.0327876458219415E-2"/>
    <n v="0.50349742044630286"/>
    <n v="8.7608551157656693E-3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8.6999999999999994E-2"/>
    <m/>
    <m/>
    <s v=""/>
    <n v="0.34"/>
    <m/>
  </r>
  <r>
    <n v="187"/>
    <s v="Rodriguez &amp; Joo 2004"/>
    <n v="188.2"/>
    <x v="58"/>
    <s v="elasticities: Table 3, errors table 2"/>
    <n v="1"/>
    <x v="5"/>
    <x v="3"/>
    <n v="0.53700000000000003"/>
    <n v="0.28836900000000004"/>
    <n v="3.4677791302116381"/>
    <n v="-1.8621973929236497"/>
    <n v="1"/>
    <n v="12.025492095931385"/>
    <n v="3.4648050111855606"/>
    <n v="-1.8606002910066461"/>
    <n v="-1.7417426769439808"/>
    <n v="0.93531581751891768"/>
    <n v="2.3234498738707323E-3"/>
    <n v="-1.2476925822685833E-3"/>
    <n v="6.0379905768006166E-6"/>
    <n v="-3.2424009397419312E-6"/>
    <n v="1.7759722534522551E-3"/>
    <n v="-9.5369710010386106E-4"/>
    <n v="5.3882870574378225E-6"/>
    <n v="-2.8935101498441109E-6"/>
    <m/>
    <n v="-0.53700000000000003"/>
    <s v="source"/>
    <n v="0.53700000000000003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x v="1"/>
    <x v="1"/>
    <n v="509"/>
    <x v="1"/>
    <n v="0"/>
    <n v="0"/>
    <x v="1"/>
    <s v="Density"/>
    <s v="gross population density at residence"/>
    <x v="0"/>
    <s v="multinomial logit (nested)"/>
    <s v="active mode,s auto"/>
    <n v="-1E-3"/>
    <m/>
    <m/>
    <m/>
    <m/>
    <m/>
  </r>
  <r>
    <n v="65"/>
    <s v="Sung et al. 2014"/>
    <n v="65.900000000000006"/>
    <x v="59"/>
    <s v="Table 3 p. 139 (1000m buffer)"/>
    <m/>
    <x v="5"/>
    <x v="2"/>
    <n v="5.0820000000000004E-2"/>
    <n v="2.5826724000000004E-3"/>
    <n v="387.1958363747566"/>
    <n v="3.9354584809130264"/>
    <n v="4.0000000000000008E-2"/>
    <n v="149920.61570594728"/>
    <n v="-1.0870739899882698"/>
    <n v="-1.1049020034240775E-2"/>
    <n v="-8.8453933790910919E-3"/>
    <n v="-8.9904578305081867E-5"/>
    <n v="6.3943370065740552"/>
    <n v="6.4992041334818701E-2"/>
    <n v="0.37029499638942143"/>
    <n v="3.7636783433020798E-3"/>
    <n v="0.60191217370197569"/>
    <n v="6.1178353335068813E-3"/>
    <n v="0.51058563370225762"/>
    <n v="5.1895923809497473E-3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4.2000000000000003E-2"/>
    <m/>
    <m/>
    <s v=""/>
    <n v="0.2"/>
    <m/>
  </r>
  <r>
    <n v="65"/>
    <s v="Sung et al. 2014"/>
    <n v="65.099999999999994"/>
    <x v="60"/>
    <s v="Table 3 p. 139 (1500m buffer)"/>
    <m/>
    <x v="5"/>
    <x v="2"/>
    <n v="7.0643478260869579E-3"/>
    <n v="4.9905010207939526E-5"/>
    <n v="20038.068238705764"/>
    <n v="162.78926637124565"/>
    <n v="1.3224999999999998"/>
    <n v="401524178.73902875"/>
    <n v="-48.840332897527219"/>
    <n v="-0.39677886445951116"/>
    <n v="-4.1673822316412341"/>
    <n v="-3.3855813249853393E-2"/>
    <n v="0.20792987553591505"/>
    <n v="1.6892223088537741E-3"/>
    <n v="1.9827184742423054"/>
    <n v="1.6107604884744491E-2"/>
    <n v="87.747176770242831"/>
    <n v="0.7128580640814528"/>
    <n v="2.1818687484687116"/>
    <n v="1.7725501712559814E-2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6"/>
    <s v="OLS"/>
    <m/>
    <n v="2.0310000000000001"/>
    <m/>
    <m/>
    <s v=""/>
    <n v="1.1499999999999999"/>
    <m/>
  </r>
  <r>
    <n v="65"/>
    <s v="Sung et al. 2014"/>
    <n v="65.900000000000006"/>
    <x v="61"/>
    <s v="Table 3 p. 139 (1000m buffer)"/>
    <m/>
    <x v="5"/>
    <x v="2"/>
    <n v="1.0218181818181817E-2"/>
    <n v="1.0441123966942146E-4"/>
    <n v="9577.5129494307348"/>
    <n v="53.825622775800731"/>
    <n v="0.3025000000000001"/>
    <n v="91728754.296513408"/>
    <n v="-48.970697909564691"/>
    <n v="-0.27521532225175355"/>
    <n v="-4.1683290604685288"/>
    <n v="-2.3426009319833133E-2"/>
    <n v="9.9383386252375236E-2"/>
    <n v="5.5853463073834877E-4"/>
    <n v="0.94767178332344781"/>
    <n v="5.3259154222777766E-3"/>
    <n v="41.94015669482863"/>
    <n v="0.23570368062493691"/>
    <n v="1.0428588196966346"/>
    <n v="5.8608665666950869E-3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6"/>
    <s v="OLS"/>
    <m/>
    <n v="1.405"/>
    <m/>
    <m/>
    <s v=""/>
    <n v="0.55000000000000004"/>
    <m/>
  </r>
  <r>
    <n v="65"/>
    <s v="Sung et al. 2014"/>
    <n v="65.8"/>
    <x v="62"/>
    <s v="Table 3 p. 139 (750m buffer)"/>
    <m/>
    <x v="5"/>
    <x v="2"/>
    <n v="9.7159999999999989E-3"/>
    <n v="9.4400655999999985E-5"/>
    <n v="10593.146725590552"/>
    <n v="51.461506792918897"/>
    <n v="0.24999999999999997"/>
    <n v="112214757.54988983"/>
    <n v="-48.94670299893145"/>
    <n v="-0.23778308316880895"/>
    <n v="-4.1681551341635501"/>
    <n v="-2.0248897641766524E-2"/>
    <n v="0.10992235648399983"/>
    <n v="5.3400280779927105E-4"/>
    <n v="1.0481662934263143"/>
    <n v="5.0919918534650345E-3"/>
    <n v="46.387641124409591"/>
    <n v="0.22535116058238178"/>
    <n v="1.15344730406021"/>
    <n v="5.6034470031244999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6"/>
    <s v="OLS"/>
    <m/>
    <n v="0.69399999999999995"/>
    <m/>
    <m/>
    <s v=""/>
    <n v="0.5"/>
    <m/>
  </r>
  <r>
    <n v="65"/>
    <s v="Sung et al. 2014"/>
    <n v="65.599999999999994"/>
    <x v="63"/>
    <s v="Table 3 p. 139 (250m buffer)"/>
    <m/>
    <x v="5"/>
    <x v="2"/>
    <n v="3.3814285714285706E-2"/>
    <n v="1.1434059183673465E-3"/>
    <n v="874.58004540319871"/>
    <n v="4.1402619349387422"/>
    <n v="1.9600000000000003E-2"/>
    <n v="764890.25581746106"/>
    <n v="-1.0853758227449017"/>
    <n v="-5.138169144874364E-3"/>
    <n v="-8.8452807708988869E-3"/>
    <n v="-4.1873559169435327E-5"/>
    <n v="14.443232659455031"/>
    <n v="6.8374263409860109E-2"/>
    <n v="0.83640520979515165"/>
    <n v="3.9595422631702477E-3"/>
    <n v="1.3595713764223012"/>
    <n v="6.4362108959831734E-3"/>
    <n v="1.1532872121934168"/>
    <n v="5.4596616625236342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1.7999999999999999E-2"/>
    <m/>
    <m/>
    <s v=""/>
    <n v="0.14000000000000001"/>
    <m/>
  </r>
  <r>
    <n v="65"/>
    <s v="Sung et al. 2014"/>
    <n v="65.3"/>
    <x v="64"/>
    <s v="Table 2 p. 138 (750m buffer)"/>
    <m/>
    <x v="5"/>
    <x v="2"/>
    <n v="9.4975609756097583E-3"/>
    <n v="9.0203664485425387E-5"/>
    <n v="11086.024117807037"/>
    <n v="43.168977914740609"/>
    <n v="0.16809999999999994"/>
    <n v="122899930.7405993"/>
    <n v="-48.936649996892235"/>
    <n v="-0.19055931508789839"/>
    <n v="-4.1680822189347468"/>
    <n v="-1.6230512160531906E-2"/>
    <n v="0.11503681829724392"/>
    <n v="4.4795337044946788E-4"/>
    <n v="1.0969353214305384"/>
    <n v="4.2714661416505166E-3"/>
    <n v="48.545962931964709"/>
    <n v="0.18903797965707059"/>
    <n v="1.2071148415739641"/>
    <n v="4.7005051930890168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6"/>
    <s v="OLS"/>
    <m/>
    <n v="0.64900000000000002"/>
    <m/>
    <m/>
    <s v=""/>
    <n v="0.41"/>
    <m/>
  </r>
  <r>
    <n v="65"/>
    <s v="Sung et al. 2014"/>
    <n v="65.099999999999994"/>
    <x v="65"/>
    <s v="Table 2 p. 138 (250m buffer)"/>
    <m/>
    <x v="5"/>
    <x v="2"/>
    <n v="1.0851428571428571E-2"/>
    <n v="1.1775350204081632E-4"/>
    <n v="8492.3164293948121"/>
    <n v="32.253817798841496"/>
    <n v="0.12249999999999998"/>
    <n v="72119438.336969048"/>
    <n v="-49.002715298787308"/>
    <n v="-0.18611231270479417"/>
    <n v="-4.1685608947324715"/>
    <n v="-1.5832194278193927E-2"/>
    <n v="8.8122581335700709E-2"/>
    <n v="3.3468956391299127E-4"/>
    <n v="0.84029420765961438"/>
    <n v="3.1914374006912151E-3"/>
    <n v="37.188055357529521"/>
    <n v="0.14124023424789711"/>
    <n v="0.92469591373148796"/>
    <n v="3.511995080352191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6"/>
    <s v="OLS"/>
    <m/>
    <n v="0.42199999999999999"/>
    <m/>
    <m/>
    <s v=""/>
    <n v="0.35"/>
    <m/>
  </r>
  <r>
    <n v="65"/>
    <s v="Sung et al. 2014"/>
    <n v="65.099999999999994"/>
    <x v="66"/>
    <s v="Table 3 p. 139 (1500m buffer)"/>
    <m/>
    <x v="5"/>
    <x v="2"/>
    <n v="1.3663157894736841E-2"/>
    <n v="1.8668188365650966E-4"/>
    <n v="5356.7061806595912"/>
    <n v="13.906009244992298"/>
    <n v="3.61E-2"/>
    <n v="28694301.105916664"/>
    <n v="-2476.9235309236215"/>
    <n v="-6.4300934862777206"/>
    <n v="-1.1333942476885832"/>
    <n v="-2.9422914669995619E-3"/>
    <n v="0.40132777504573097"/>
    <n v="1.0418469040187174E-3"/>
    <n v="6.7064119402913732E-3"/>
    <n v="1.7409845396996404E-5"/>
    <n v="0.92010729714731676"/>
    <n v="2.3885985433944341E-3"/>
    <n v="6.2449491959006356E-3"/>
    <n v="1.6211888112558048E-5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2"/>
    <s v="OLS"/>
    <m/>
    <n v="0.11799999999999999"/>
    <m/>
    <m/>
    <s v=""/>
    <n v="0.19"/>
    <m/>
  </r>
  <r>
    <n v="65"/>
    <s v="Sung et al. 2014"/>
    <n v="65.400000000000006"/>
    <x v="67"/>
    <s v="Table 2 p. 138 (1000m buffer)"/>
    <m/>
    <x v="5"/>
    <x v="2"/>
    <n v="2.2285714285714287E-2"/>
    <n v="4.9665306122448989E-4"/>
    <n v="2013.4779750164362"/>
    <n v="3.141025641025641"/>
    <n v="4.9000000000000007E-3"/>
    <n v="4054093.5558762886"/>
    <n v="-10666.045873599378"/>
    <n v="-16.639031562815031"/>
    <n v="-1.1337925711840366"/>
    <n v="-1.7687164110470974E-3"/>
    <n v="0.150851028330516"/>
    <n v="2.35327604195605E-4"/>
    <n v="2.520805188441607E-3"/>
    <n v="3.9324560939689073E-6"/>
    <n v="0.34584980302763335"/>
    <n v="5.3952569272310805E-4"/>
    <n v="2.3473506361878227E-3"/>
    <n v="3.661866992453004E-6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2"/>
    <s v="OLS"/>
    <m/>
    <n v="0.19500000000000001"/>
    <m/>
    <m/>
    <s v=""/>
    <n v="7.0000000000000007E-2"/>
    <m/>
  </r>
  <r>
    <n v="65"/>
    <s v="Sung et al. 2014"/>
    <n v="65.5"/>
    <x v="68"/>
    <s v="Table 2 p. 138 (1500m buffer)"/>
    <m/>
    <x v="5"/>
    <x v="2"/>
    <n v="8.3799999999999986E-3"/>
    <n v="7.0224399999999971E-5"/>
    <n v="14240.064706854035"/>
    <n v="5.9665871121718403"/>
    <n v="2.5000000000000009E-3"/>
    <n v="202779442.85538989"/>
    <n v="-48.888850474421851"/>
    <n v="-2.0484428348782755E-2"/>
    <n v="-4.1677351498855373"/>
    <n v="-1.7462810278020401E-3"/>
    <n v="0.14776548551721966"/>
    <n v="6.1913738431715041E-5"/>
    <n v="1.4090200229056082"/>
    <n v="5.9037938959744982E-4"/>
    <n v="62.357581587551401"/>
    <n v="2.6127826685184038E-2"/>
    <n v="1.5505462797078413"/>
    <n v="6.4967889119758545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6"/>
    <s v="OLS"/>
    <m/>
    <n v="0.41899999999999998"/>
    <m/>
    <m/>
    <s v=""/>
    <n v="0.05"/>
    <m/>
  </r>
  <r>
    <n v="65"/>
    <s v="Sung et al. 2014"/>
    <n v="65.5"/>
    <x v="69"/>
    <s v="Table 2 p. 138 (1500m buffer)"/>
    <m/>
    <x v="5"/>
    <x v="2"/>
    <n v="8.2242424242424238E-3"/>
    <n v="6.7638163452708906E-5"/>
    <n v="14784.552816830659"/>
    <n v="-80.250552689756816"/>
    <n v="0.43559999999999993"/>
    <n v="218583001.99365538"/>
    <n v="-1912.8858241785945"/>
    <n v="10.38314425364141"/>
    <n v="-1.133241346836324"/>
    <n v="6.1512340306275667E-3"/>
    <n v="1.107667937518674"/>
    <n v="-6.0124215648513623E-3"/>
    <n v="1.8509751738978657E-2"/>
    <n v="-1.0047093243917614E-4"/>
    <n v="2.5395036563589852"/>
    <n v="-1.3784425846716571E-2"/>
    <n v="1.7236110794833313E-2"/>
    <n v="-9.3557609394355221E-5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2"/>
    <s v="OLS"/>
    <m/>
    <n v="-1.357"/>
    <m/>
    <m/>
    <s v=""/>
    <n v="-0.66"/>
    <m/>
  </r>
  <r>
    <n v="65"/>
    <s v="Sung et al. 2014"/>
    <n v="65.099999999999994"/>
    <x v="70"/>
    <s v="Table 3 p. 139 (1500m buffer)"/>
    <m/>
    <x v="5"/>
    <x v="2"/>
    <n v="8.355555555555555E-2"/>
    <n v="6.9815308641975301E-3"/>
    <n v="143.2350611136261"/>
    <n v="-1.0771276595744683"/>
    <n v="8.1000000000000013E-3"/>
    <n v="20516.282732224205"/>
    <n v="-1.0922972293118447"/>
    <n v="8.214075164425072E-3"/>
    <n v="-8.8457375634980323E-3"/>
    <n v="6.6519946477505208E-5"/>
    <n v="2.365452223074235"/>
    <n v="-1.7788200717518247E-2"/>
    <n v="0.13698294623853721"/>
    <n v="-1.0301117557137997E-3"/>
    <n v="0.22266491239278946"/>
    <n v="-1.6744401411937766E-3"/>
    <n v="0.18888055494558093"/>
    <n v="-1.4203817731907684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-0.02"/>
    <m/>
    <m/>
    <s v=""/>
    <n v="-0.09"/>
    <m/>
  </r>
  <r>
    <n v="65"/>
    <s v="Sung et al. 2014"/>
    <n v="65.400000000000006"/>
    <x v="71"/>
    <s v="Table 2 p. 138 (1000m buffer)"/>
    <m/>
    <x v="5"/>
    <x v="2"/>
    <n v="6.9800000000000001E-3"/>
    <n v="4.8720400000000002E-5"/>
    <n v="20525.283043653169"/>
    <n v="-171.91977077363893"/>
    <n v="1.44"/>
    <n v="421287244.02207631"/>
    <n v="-48.837507317738272"/>
    <n v="0.40906296129337577"/>
    <n v="-4.1673616585288684"/>
    <n v="3.4905821251837804E-2"/>
    <n v="0.21298557813883781"/>
    <n v="-1.7839672024909054E-3"/>
    <n v="2.0309272029074581"/>
    <n v="-1.7011046251552867E-2"/>
    <n v="89.880701973646396"/>
    <n v="-0.75284075973126219"/>
    <n v="2.2349197084735608"/>
    <n v="-1.8719687478174544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6"/>
    <s v="OLS"/>
    <m/>
    <n v="-4.1879999999999997"/>
    <m/>
    <m/>
    <s v=""/>
    <n v="-1.2"/>
    <m/>
  </r>
  <r>
    <n v="65"/>
    <s v="Sung et al. 2014"/>
    <n v="65.099999999999994"/>
    <x v="72"/>
    <s v="Table 2 p. 138 (250m buffer)"/>
    <m/>
    <x v="5"/>
    <x v="2"/>
    <n v="2.2195588235294116E-2"/>
    <n v="4.9264413711072662E-4"/>
    <n v="2029.8627846559355"/>
    <n v="-30.636719008812033"/>
    <n v="0.46240000000000003"/>
    <n v="4120342.9245311487"/>
    <n v="-1.0846097399962178"/>
    <n v="1.6370014805762917E-2"/>
    <n v="-8.8452298562462176E-3"/>
    <n v="1.3350105422032417E-4"/>
    <n v="33.5221236977101"/>
    <n v="-0.50594941296953855"/>
    <n v="1.9412606280912854"/>
    <n v="-2.9299446659781771E-2"/>
    <n v="3.1555068682258569"/>
    <n v="-4.7626065162132858E-2"/>
    <n v="2.6767301682166278"/>
    <n v="-4.0399888428893561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-0.129"/>
    <m/>
    <m/>
    <s v=""/>
    <n v="-0.68"/>
    <m/>
  </r>
  <r>
    <n v="65"/>
    <s v="Sung et al. 2014"/>
    <n v="65.599999999999994"/>
    <x v="73"/>
    <s v="Table 3 p. 139 (250m buffer)"/>
    <m/>
    <x v="5"/>
    <x v="2"/>
    <n v="4.7418181818181825E-2"/>
    <n v="2.2484839669421495E-3"/>
    <n v="444.74410967669075"/>
    <n v="-6.9593558282208576"/>
    <n v="0.1089"/>
    <n v="197797.32309211235"/>
    <n v="-1.0866792129557383"/>
    <n v="1.7004356324331397E-2"/>
    <n v="-8.8453672319365288E-3"/>
    <n v="1.3841230644534282E-4"/>
    <n v="7.344716682875208"/>
    <n v="-0.11493012665363127"/>
    <n v="0.4253313259483269"/>
    <n v="-6.6555845884394204E-3"/>
    <n v="0.69137337917433106"/>
    <n v="-1.0818610637319934E-2"/>
    <n v="0.58647312739911495"/>
    <n v="-9.1771314975413517E-3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-4.8000000000000001E-2"/>
    <m/>
    <m/>
    <s v=""/>
    <n v="-0.33"/>
    <m/>
  </r>
  <r>
    <n v="65"/>
    <s v="Sung et al. 2014"/>
    <n v="65.400000000000006"/>
    <x v="74"/>
    <s v="Table 2 p. 138 (1000m buffer)"/>
    <m/>
    <x v="5"/>
    <x v="2"/>
    <n v="7.5843333333333332E-2"/>
    <n v="5.7522112111111105E-3"/>
    <n v="173.84618945639127"/>
    <n v="-3.9555223487012703"/>
    <n v="0.09"/>
    <n v="30222.497588507489"/>
    <n v="-1.0908324786025909"/>
    <n v="2.481971138564475E-2"/>
    <n v="-8.8456413738793351E-3"/>
    <n v="2.0126487817987649E-4"/>
    <n v="2.8709790195599334"/>
    <n v="-6.5323385632047162E-2"/>
    <n v="0.16625791924777525"/>
    <n v="-3.7828664366446299E-3"/>
    <n v="0.27025119579081308"/>
    <n v="-6.1490254578283696E-3"/>
    <n v="0.22924669759207472"/>
    <n v="-5.216050110312476E-3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-6.0999999999999999E-2"/>
    <m/>
    <m/>
    <s v=""/>
    <n v="-0.3"/>
    <m/>
  </r>
  <r>
    <n v="65"/>
    <s v="Sung et al. 2014"/>
    <n v="65.8"/>
    <x v="75"/>
    <s v="Table 3 p. 139 (750m buffer)"/>
    <m/>
    <x v="5"/>
    <x v="2"/>
    <n v="2.3108E-2"/>
    <n v="5.3397966400000002E-4"/>
    <n v="1872.7304940961196"/>
    <n v="-64.912584386359697"/>
    <n v="2.2499999999999996"/>
    <n v="3507119.5035174964"/>
    <n v="-1.0846583683927302"/>
    <n v="3.7596428365228814E-2"/>
    <n v="-8.8452330902601232E-3"/>
    <n v="3.065934693745964E-4"/>
    <n v="30.927165988810824"/>
    <n v="-1.0719974275041608"/>
    <n v="1.7909870572019733"/>
    <n v="-6.2079193376734794E-2"/>
    <n v="2.91123812955562"/>
    <n v="-0.10090933604665689"/>
    <n v="2.4695236783386765"/>
    <n v="-8.5598629738575197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-0.318"/>
    <m/>
    <m/>
    <s v=""/>
    <n v="-1.5"/>
    <m/>
  </r>
  <r>
    <n v="65"/>
    <s v="Sung et al. 2014"/>
    <n v="65.099999999999994"/>
    <x v="76"/>
    <s v="Table 3 p. 139 (1500m buffer)"/>
    <m/>
    <x v="5"/>
    <x v="2"/>
    <n v="0.11149411764705881"/>
    <n v="1.2430938269896191E-2"/>
    <n v="80.444450635048554"/>
    <n v="-3.0494882346734205"/>
    <n v="0.11560000000000001"/>
    <n v="6471.309637974764"/>
    <n v="-13.006185472610733"/>
    <n v="0.49303847889572766"/>
    <n v="-0.23679503469036473"/>
    <n v="8.9764261750423461E-3"/>
    <n v="0.62817042998350481"/>
    <n v="-2.38126846598147E-2"/>
    <n v="5.7589436049389458E-4"/>
    <n v="-2.1831003417602554E-5"/>
    <n v="4.0890327913715557E-4"/>
    <n v="-1.5500705505531292E-5"/>
    <n v="4.4647997307402766E-4"/>
    <n v="-1.6925162819290241E-5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7.8E-2"/>
    <m/>
    <m/>
    <s v=""/>
    <n v="-0.34"/>
    <m/>
  </r>
  <r>
    <n v="65"/>
    <s v="Sung et al. 2014"/>
    <n v="65.5"/>
    <x v="77"/>
    <s v="Table 2 p. 138 (1500m buffer)"/>
    <m/>
    <x v="5"/>
    <x v="2"/>
    <n v="0.13869655172413795"/>
    <n v="1.9236733460166473E-2"/>
    <n v="51.983877723871423"/>
    <n v="-2.0908955298095564"/>
    <n v="8.409999999999998E-2"/>
    <n v="2702.3235432104157"/>
    <n v="-14.269264125694669"/>
    <n v="0.57393834166369095"/>
    <n v="-0.23717726447241633"/>
    <n v="9.5397439316095289E-3"/>
    <n v="0.40592899279228872"/>
    <n v="-1.6327275948091437E-2"/>
    <n v="3.7214775887522197E-4"/>
    <n v="-1.4968527157479178E-5"/>
    <n v="2.6423672354963963E-4"/>
    <n v="-1.0628129494613605E-5"/>
    <n v="2.8851909787703221E-4"/>
    <n v="-1.160481515480999E-5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9.0999999999999998E-2"/>
    <m/>
    <m/>
    <s v=""/>
    <n v="-0.28999999999999998"/>
    <m/>
  </r>
  <r>
    <n v="65"/>
    <s v="Sung et al. 2014"/>
    <n v="65.8"/>
    <x v="78"/>
    <s v="Table 3 p. 139 (750m buffer)"/>
    <m/>
    <x v="5"/>
    <x v="2"/>
    <n v="3.7514285714285708E-2"/>
    <n v="1.4073216326530608E-3"/>
    <n v="710.56962161152569"/>
    <n v="-29.855293221629861"/>
    <n v="1.2544000000000002"/>
    <n v="504909.18715714681"/>
    <n v="-1.08568681527463"/>
    <n v="4.5616217230578848E-2"/>
    <n v="-8.845301419446526E-3"/>
    <n v="3.7164418443946524E-4"/>
    <n v="11.734686172658765"/>
    <n v="-0.49304457423043069"/>
    <n v="0.67955373160161059"/>
    <n v="-2.8552129586973268E-2"/>
    <n v="1.1046102910487494"/>
    <n v="-4.641130598870425E-2"/>
    <n v="0.93701069705962259"/>
    <n v="-3.9369441447657104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-0.20200000000000001"/>
    <m/>
    <m/>
    <s v=""/>
    <n v="-1.1200000000000001"/>
    <m/>
  </r>
  <r>
    <n v="65"/>
    <s v="Sung et al. 2014"/>
    <n v="65.5"/>
    <x v="79"/>
    <s v="Table 2 p. 138 (1500m buffer)"/>
    <m/>
    <x v="5"/>
    <x v="2"/>
    <n v="0.13747499999999999"/>
    <n v="1.8899375624999996E-2"/>
    <n v="52.911800889189443"/>
    <n v="-2.3276959447172216"/>
    <n v="0.10240000000000002"/>
    <n v="2799.6586733372287"/>
    <n v="-1.1067041140131537"/>
    <n v="4.8686127383666657E-2"/>
    <n v="-8.8466701982878801E-3"/>
    <n v="3.8918271536308037E-4"/>
    <n v="0.87381075601948288"/>
    <n v="-3.844068277880909E-2"/>
    <n v="5.0602236074296703E-2"/>
    <n v="-2.2260935693804605E-3"/>
    <n v="8.2253614568502401E-2"/>
    <n v="-3.6185010120975574E-3"/>
    <n v="6.9773491472120044E-2"/>
    <n v="-3.0694754368415047E-3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-7.1999999999999995E-2"/>
    <m/>
    <m/>
    <s v=""/>
    <n v="-0.32"/>
    <m/>
  </r>
  <r>
    <n v="65"/>
    <s v="Sung et al. 2014"/>
    <n v="65.400000000000006"/>
    <x v="80"/>
    <s v="Table 2 p. 138 (1000m buffer)"/>
    <m/>
    <x v="5"/>
    <x v="2"/>
    <n v="0.10783469387755101"/>
    <n v="1.1628321203665137E-2"/>
    <n v="85.996936486825746"/>
    <n v="-4.5439921270273853"/>
    <n v="0.24010000000000001"/>
    <n v="7395.4730851191416"/>
    <n v="-6.3711675532779968E-2"/>
    <n v="3.3664612234765605E-3"/>
    <e v="#N/A"/>
    <e v="#N/A"/>
    <e v="#N/A"/>
    <e v="#N/A"/>
    <n v="0.67977582110773649"/>
    <n v="-3.5918674611511686E-2"/>
    <n v="0.71550772947312447"/>
    <n v="-3.7806712917630422E-2"/>
    <n v="0.67555871049097249"/>
    <n v="-3.5695846703632496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-0.10299999999999999"/>
    <m/>
    <m/>
    <s v=""/>
    <n v="-0.49"/>
    <m/>
  </r>
  <r>
    <n v="65"/>
    <s v="Sung et al. 2014"/>
    <n v="65.099999999999994"/>
    <x v="81"/>
    <s v="Table 3 p. 139 (1500m buffer)"/>
    <m/>
    <x v="5"/>
    <x v="2"/>
    <n v="0.10960384615384615"/>
    <n v="1.2013003091715975E-2"/>
    <n v="83.24313182684422"/>
    <n v="-4.7443590553391601"/>
    <n v="0.27040000000000008"/>
    <n v="6929.4189963413655"/>
    <n v="-1.0983335200569218"/>
    <n v="6.2598420642124203E-2"/>
    <n v="-8.8461312789960573E-3"/>
    <n v="5.0417640611510135E-4"/>
    <n v="1.3747168444970785"/>
    <n v="-7.8350611835266495E-2"/>
    <n v="7.9609624648523294E-2"/>
    <n v="-4.5372709472179373E-3"/>
    <n v="0.12940494116047407"/>
    <n v="-7.3753052165000596E-3"/>
    <n v="0.10977067215679598"/>
    <n v="-6.2562696889044301E-3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-0.13800000000000001"/>
    <m/>
    <m/>
    <s v=""/>
    <n v="-0.52"/>
    <m/>
  </r>
  <r>
    <n v="65"/>
    <s v="Sung et al. 2014"/>
    <n v="65.3"/>
    <x v="82"/>
    <s v="Table 2 p. 138 (750m buffer)"/>
    <m/>
    <x v="5"/>
    <x v="2"/>
    <n v="3.4643452380952379E-2"/>
    <n v="1.200168792871315E-3"/>
    <n v="833.21613254713452"/>
    <n v="-48.494012130375772"/>
    <n v="2.8224"/>
    <n v="694249.12353680399"/>
    <n v="-1.0854426958399761"/>
    <n v="6.3173850340582441E-2"/>
    <n v="-8.8452852119711971E-3"/>
    <n v="5.1480444462193562E-4"/>
    <n v="13.760129242877385"/>
    <n v="-0.80085328206470663"/>
    <n v="0.79684680414415732"/>
    <n v="-4.6377280847994098E-2"/>
    <n v="1.2952694383303969"/>
    <n v="-7.5385976580267425E-2"/>
    <n v="1.098741636869675"/>
    <n v="-6.394786200745195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-0.48099999999999998"/>
    <m/>
    <m/>
    <s v=""/>
    <n v="-1.68"/>
    <m/>
  </r>
  <r>
    <n v="65"/>
    <s v="Sung et al. 2014"/>
    <n v="65.900000000000006"/>
    <x v="83"/>
    <s v="Table 3 p. 139 (1000m buffer)"/>
    <m/>
    <x v="5"/>
    <x v="2"/>
    <n v="9.889908256880732E-2"/>
    <n v="9.7810285329517684E-3"/>
    <n v="102.2387366145649"/>
    <n v="-11.021335807050095"/>
    <n v="1.1881000000000002"/>
    <n v="10452.759264542374"/>
    <n v="-12.57285914719917"/>
    <n v="1.3553542160680705"/>
    <n v="-0.23664654242392083"/>
    <n v="2.5510497273298665E-2"/>
    <n v="0.79835651350896653"/>
    <n v="-8.6062832156266589E-2"/>
    <n v="7.3191763229837913E-4"/>
    <n v="-7.8900720761765261E-5"/>
    <n v="5.1968475546181872E-4"/>
    <n v="-5.6022016638784053E-5"/>
    <n v="5.6744185596943489E-4"/>
    <n v="-6.1170232073505079E-5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0.22"/>
    <m/>
    <m/>
    <s v=""/>
    <n v="-1.0900000000000001"/>
    <m/>
  </r>
  <r>
    <n v="65"/>
    <s v="Sung et al. 2014"/>
    <n v="65.8"/>
    <x v="84"/>
    <s v="Table 3 p. 139 (750m buffer)"/>
    <m/>
    <x v="5"/>
    <x v="2"/>
    <n v="8.6099999999999996E-2"/>
    <n v="7.4132099999999991E-3"/>
    <n v="134.89433052618233"/>
    <n v="-16.260162601626018"/>
    <n v="1.96"/>
    <n v="18196.480408106927"/>
    <n v="-1.0928125143711798"/>
    <n v="0.13172762048230199"/>
    <n v="-8.8457713412558835E-3"/>
    <n v="1.0662692774749841E-3"/>
    <n v="2.2277094137596851"/>
    <n v="-0.26852809273459244"/>
    <n v="0.12900628297769234"/>
    <n v="-1.5550417350131034E-2"/>
    <n v="0.20969889673219816"/>
    <n v="-2.5277105012099167E-2"/>
    <n v="0.17788183850171932"/>
    <n v="-2.1441876812997245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-0.246"/>
    <m/>
    <m/>
    <s v=""/>
    <n v="-1.4"/>
    <m/>
  </r>
  <r>
    <n v="65"/>
    <s v="Sung et al. 2014"/>
    <n v="65.900000000000006"/>
    <x v="85"/>
    <s v="Table 3 p. 139 (1000m buffer)"/>
    <m/>
    <x v="5"/>
    <x v="2"/>
    <n v="6.0101449275362324E-2"/>
    <n v="3.6121842049989506E-3"/>
    <n v="276.84080967301901"/>
    <n v="-34.441765131420297"/>
    <n v="4.2848999999999995"/>
    <n v="76640.833900412734"/>
    <n v="-1.0882919579246817"/>
    <n v="0.13539440248540965"/>
    <n v="-8.8454739298413163E-3"/>
    <n v="1.1004654116115583E-3"/>
    <n v="4.5718813786746599"/>
    <n v="-0.56878776232091444"/>
    <n v="0.26475689299276373"/>
    <n v="-3.2938405057229739E-2"/>
    <n v="0.43036065439097676"/>
    <n v="-5.3541169012781421E-2"/>
    <n v="0.36506317207588634"/>
    <n v="-4.5417509237961021E-2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-0.39"/>
    <m/>
    <m/>
    <s v=""/>
    <n v="-2.0699999999999998"/>
    <m/>
  </r>
  <r>
    <n v="65"/>
    <s v="Sung et al. 2014"/>
    <n v="65.599999999999994"/>
    <x v="86"/>
    <s v="Table 3 p. 139 (250m buffer)"/>
    <m/>
    <x v="5"/>
    <x v="2"/>
    <n v="7.5879310344827589E-2"/>
    <n v="5.7576697384066587E-3"/>
    <n v="173.68137552758171"/>
    <n v="-22.931152010906615"/>
    <n v="3.0276000000000005"/>
    <n v="30165.220205152858"/>
    <n v="-1.090838973827482"/>
    <n v="0.14402346971444246"/>
    <n v="-8.8456418009838483E-3"/>
    <n v="1.1678900869838975E-3"/>
    <n v="2.8682572036074347"/>
    <n v="-0.37869599859228964"/>
    <n v="0.16610029933702189"/>
    <n v="-2.1930222521467001E-2"/>
    <n v="0.26999498562317553"/>
    <n v="-3.5647437951827871E-2"/>
    <n v="0.22902936151462078"/>
    <n v="-3.0238746600775385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-0.27"/>
    <m/>
    <m/>
    <s v=""/>
    <n v="-1.74"/>
    <m/>
  </r>
  <r>
    <n v="65"/>
    <s v="Sung et al. 2014"/>
    <n v="65.099999999999994"/>
    <x v="87"/>
    <s v="Table 3 p. 139 (1500m buffer)"/>
    <m/>
    <x v="5"/>
    <x v="2"/>
    <n v="0.10297405063291139"/>
    <n v="1.0603655103749398E-2"/>
    <n v="94.307103561526176"/>
    <n v="-15.343671442356749"/>
    <n v="2.4964000000000008"/>
    <n v="8893.8297821644228"/>
    <n v="-6.3707516502615316E-2"/>
    <n v="1.0365149227459011E-2"/>
    <e v="#N/A"/>
    <e v="#N/A"/>
    <e v="#N/A"/>
    <e v="#N/A"/>
    <n v="0.74546479652388253"/>
    <n v="-0.12128637692963917"/>
    <n v="0.78464959682408664"/>
    <n v="-0.12766170475368208"/>
    <n v="0.74084017262548929"/>
    <n v="-0.12053395524599449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-0.28100000000000003"/>
    <m/>
    <m/>
    <s v=""/>
    <n v="-1.58"/>
    <m/>
  </r>
  <r>
    <n v="65"/>
    <s v="Sung et al. 2014"/>
    <n v="65.3"/>
    <x v="88"/>
    <s v="Table 2 p. 138 (750m buffer)"/>
    <m/>
    <x v="5"/>
    <x v="2"/>
    <n v="0.11308263473053892"/>
    <n v="1.2787682277600488E-2"/>
    <n v="78.200253829550292"/>
    <n v="-14.767961535202913"/>
    <n v="2.7888999999999995"/>
    <n v="6115.2796990060951"/>
    <n v="-1.0992688396735475"/>
    <n v="0.20759472183467009"/>
    <n v="-8.8461919011864152E-3"/>
    <n v="1.6705856481552519E-3"/>
    <n v="1.2914363482509239"/>
    <n v="-0.24388517149449046"/>
    <n v="7.4786864912044906E-2"/>
    <n v="-1.4123349864909856E-2"/>
    <n v="0.12156557572337469"/>
    <n v="-2.2957415844207862E-2"/>
    <n v="0.10312075287553751"/>
    <n v="-1.9474147939039507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-0.40699999999999997"/>
    <m/>
    <m/>
    <s v=""/>
    <n v="-1.67"/>
    <m/>
  </r>
  <r>
    <n v="65"/>
    <s v="Sung et al. 2014"/>
    <n v="65.5"/>
    <x v="89"/>
    <s v="Table 2 p. 138 (1500m buffer)"/>
    <m/>
    <x v="5"/>
    <x v="2"/>
    <n v="0.16082644628099174"/>
    <n v="2.5865145823372723E-2"/>
    <n v="38.662066969534045"/>
    <n v="-7.5236382322713249"/>
    <n v="1.4641"/>
    <n v="1494.7554223567354"/>
    <n v="-1.1153020292581877"/>
    <n v="0.21703777489364331"/>
    <n v="-8.8472153979537761E-3"/>
    <n v="1.7216681164418047E-3"/>
    <n v="0.63848384292712268"/>
    <n v="-0.12424895583361807"/>
    <n v="3.697449353519066E-2"/>
    <n v="-7.1952364419481021E-3"/>
    <n v="6.0101805296583939E-2"/>
    <n v="-1.1695811310715233E-2"/>
    <n v="5.0982717553740821E-2"/>
    <n v="-9.9212368359579643E-3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5"/>
    <s v="OLS"/>
    <m/>
    <n v="-0.28000000000000003"/>
    <m/>
    <m/>
    <s v=""/>
    <n v="-1.21"/>
    <m/>
  </r>
  <r>
    <n v="65"/>
    <s v="Sung et al. 2014"/>
    <n v="65.400000000000006"/>
    <x v="90"/>
    <s v="Table 2 p. 138 (1000m buffer)"/>
    <m/>
    <x v="5"/>
    <x v="2"/>
    <n v="0.11705454545454545"/>
    <n v="1.3701766611570248E-2"/>
    <n v="72.98328955301028"/>
    <n v="-15.035725380552966"/>
    <n v="3.0975999999999999"/>
    <n v="5326.5605539785392"/>
    <n v="-13.224772837988745"/>
    <n v="2.7245148009910891"/>
    <n v="-0.23686631388513488"/>
    <n v="4.879825052135995E-2"/>
    <n v="0.56990810451442941"/>
    <n v="-0.11741018805964469"/>
    <n v="5.2248060036548256E-4"/>
    <n v="-1.0763936336489525E-4"/>
    <n v="3.7097781369446227E-4"/>
    <n v="-7.6427365266078335E-5"/>
    <n v="4.0506929809630522E-4"/>
    <n v="-8.3450756516608414E-5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0.46400000000000002"/>
    <m/>
    <m/>
    <s v=""/>
    <n v="-1.76"/>
    <m/>
  </r>
  <r>
    <n v="65"/>
    <s v="Sung et al. 2014"/>
    <n v="65.099999999999994"/>
    <x v="91"/>
    <s v="Table 2 p. 138 (250m buffer)"/>
    <m/>
    <x v="5"/>
    <x v="2"/>
    <n v="9.9003174603174593E-2"/>
    <n v="9.8016285815066741E-3"/>
    <n v="102.02386181891859"/>
    <n v="-25.45372923747836"/>
    <n v="6.3504000000000005"/>
    <n v="10408.868380445794"/>
    <n v="-1.0956723218125102"/>
    <n v="0.27335709622435955"/>
    <n v="-8.8459582333949016E-3"/>
    <n v="2.2069604277332273E-3"/>
    <n v="1.6848707912005865"/>
    <n v="-0.42035504395505191"/>
    <n v="9.7570588303811379E-2"/>
    <n v="-2.4342690934741291E-2"/>
    <n v="0.15860037393960702"/>
    <n v="-3.9568890093444671E-2"/>
    <n v="0.1345363592421116"/>
    <n v="-3.3565207194595936E-2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-0.496"/>
    <m/>
    <m/>
    <s v=""/>
    <n v="-2.52"/>
    <m/>
  </r>
  <r>
    <n v="55"/>
    <s v="Marshall and Garrick 2010"/>
    <n v="55.1"/>
    <x v="92"/>
    <s v="Table 2 p. 110"/>
    <m/>
    <x v="4"/>
    <x v="0"/>
    <n v="8.0327039057698876E-2"/>
    <n v="6.4524332037770808E-3"/>
    <n v="154.98029478470647"/>
    <n v="729.26875790755855"/>
    <n v="3431.6163999999999"/>
    <n v="24018.891771554518"/>
    <n v="-12.067821305481063"/>
    <n v="-56.785832459050155"/>
    <n v="-0.23646028252322879"/>
    <n v="-1.1126775618135047"/>
    <n v="1.2102020418480373"/>
    <n v="5.6946758367038601"/>
    <n v="1.1094895552100123E-3"/>
    <n v="5.2207673947414577E-3"/>
    <n v="7.8777280768077226E-4"/>
    <n v="3.7069105964005335E-3"/>
    <n v="8.601662053284386E-4"/>
    <n v="4.0475619240842343E-3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Diversity"/>
    <s v="Mixed Use:ratio of the two land uses"/>
    <x v="4"/>
    <s v="Multinomial logistic"/>
    <s v="automobile"/>
    <n v="12.4131"/>
    <n v="246003.24355241624"/>
    <m/>
    <s v="Derived (4a)"/>
    <n v="58.58"/>
    <m/>
  </r>
  <r>
    <n v="22"/>
    <s v="Bento et al. 2005"/>
    <n v="22.2"/>
    <x v="93"/>
    <s v="Table 2p. 471"/>
    <m/>
    <x v="4"/>
    <x v="0"/>
    <n v="0.14891809411301529"/>
    <n v="2.2176598754252881E-2"/>
    <n v="45.092577589619175"/>
    <n v="192.09438053177769"/>
    <n v="818.32206106537285"/>
    <n v="2033.3405536758255"/>
    <n v="10.146137465224008"/>
    <n v="43.222545601854272"/>
    <e v="#N/A"/>
    <e v="#N/A"/>
    <n v="8.9572474004306319E-15"/>
    <n v="3.8157873925834487E-14"/>
    <n v="1.0109006591083482E-4"/>
    <n v="4.3064368078015635E-4"/>
    <n v="6.5580497362351098E-5"/>
    <n v="2.7937291876361565E-4"/>
    <n v="1.1196559250465736E-14"/>
    <n v="4.7697342406984032E-14"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x v="1"/>
    <x v="1"/>
    <n v="4468"/>
    <x v="1"/>
    <n v="0"/>
    <n v="1"/>
    <x v="0"/>
    <s v="PT-Access"/>
    <s v="Population centrality"/>
    <x v="7"/>
    <s v="Multinomial logistic"/>
    <s v="automobile"/>
    <n v="28.466000000000001"/>
    <m/>
    <m/>
    <m/>
    <m/>
    <m/>
  </r>
  <r>
    <n v="22"/>
    <s v="Bento et al. 2005"/>
    <n v="22.1"/>
    <x v="94"/>
    <s v="Table 2p. 471"/>
    <m/>
    <x v="4"/>
    <x v="0"/>
    <n v="0.14891809411301529"/>
    <n v="2.2176598754252881E-2"/>
    <n v="45.092577589619175"/>
    <n v="186.23234544512718"/>
    <n v="769.13958668837529"/>
    <n v="2033.3405536758255"/>
    <n v="10.146137465224008"/>
    <n v="41.903547731375156"/>
    <e v="#N/A"/>
    <e v="#N/A"/>
    <n v="8.9572474004306319E-15"/>
    <n v="3.6993431763778507E-14"/>
    <n v="1.0109006591083482E-4"/>
    <n v="4.1750197221174782E-4"/>
    <n v="6.5580497362351098E-5"/>
    <n v="2.7084745410651005E-4"/>
    <n v="1.1196559250465736E-14"/>
    <n v="4.6241789704423487E-14"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x v="1"/>
    <x v="1"/>
    <n v="6476"/>
    <x v="1"/>
    <n v="0"/>
    <n v="1"/>
    <x v="0"/>
    <s v="PT-Access"/>
    <s v="Population centrality"/>
    <x v="7"/>
    <s v="Multinomial logistic"/>
    <s v="automobile"/>
    <n v="18.837"/>
    <m/>
    <m/>
    <m/>
    <m/>
    <m/>
  </r>
  <r>
    <n v="22"/>
    <s v="Bento et al. 2005"/>
    <n v="22.2"/>
    <x v="95"/>
    <s v="Table 2p. 471"/>
    <m/>
    <x v="4"/>
    <x v="0"/>
    <n v="0.14891809411301529"/>
    <n v="2.2176598754252881E-2"/>
    <n v="45.092577589619175"/>
    <n v="169.09716596107191"/>
    <n v="634.11437235401968"/>
    <n v="2033.3405536758255"/>
    <n v="10.146137465224008"/>
    <n v="38.048015494590032"/>
    <e v="#N/A"/>
    <e v="#N/A"/>
    <n v="8.9572474004306319E-15"/>
    <n v="3.3589677751614869E-14"/>
    <n v="1.0109006591083482E-4"/>
    <n v="3.7908774716563059E-4"/>
    <n v="6.5580497362351098E-5"/>
    <n v="2.459268651088166E-4"/>
    <n v="1.1196559250465736E-14"/>
    <n v="4.1987097189246512E-14"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x v="1"/>
    <x v="1"/>
    <n v="4468"/>
    <x v="1"/>
    <n v="0"/>
    <n v="1"/>
    <x v="0"/>
    <s v="PT-Access"/>
    <s v="Population centrality"/>
    <x v="7"/>
    <s v="Multinomial logistic"/>
    <s v="automobile"/>
    <n v="27.036000000000001"/>
    <m/>
    <m/>
    <m/>
    <m/>
    <m/>
  </r>
  <r>
    <n v="178"/>
    <s v="Park et al. 2018"/>
    <n v="178.1"/>
    <x v="96"/>
    <s v="Table 6 p. 281"/>
    <m/>
    <x v="4"/>
    <x v="0"/>
    <n v="1.0698000000000001"/>
    <n v="1.1444720400000001"/>
    <n v="0.87376533899421416"/>
    <n v="1.8695083193120208"/>
    <n v="3.9999999999999996"/>
    <n v="0.76346586762767399"/>
    <n v="0.81909801383264247"/>
    <n v="1.7525421103963219"/>
    <e v="#N/A"/>
    <e v="#N/A"/>
    <n v="1.7356586670472507E-16"/>
    <n v="3.7136152840142978E-16"/>
    <n v="1.9588366962163279E-6"/>
    <n v="4.1911269952244554E-6"/>
    <n v="1.2707626969280957E-6"/>
    <n v="2.7189238663473537E-6"/>
    <n v="2.1695733337950045E-16"/>
    <n v="4.6420191049877918E-16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PT-Access"/>
    <s v="Compactness index"/>
    <x v="7"/>
    <s v="Negative binomial regression (multilevel)"/>
    <m/>
    <n v="0.02"/>
    <m/>
    <m/>
    <m/>
    <n v="2"/>
    <s v="derived (8b)"/>
  </r>
  <r>
    <n v="100"/>
    <s v="Spears 2013"/>
    <n v="100.1"/>
    <x v="97"/>
    <s v="Table 4.5 p. 52 (Model 1)"/>
    <m/>
    <x v="4"/>
    <x v="0"/>
    <n v="1.2060667870036101"/>
    <n v="1.4545970947132114"/>
    <n v="0.68747559281847748"/>
    <n v="1.4669426173539706"/>
    <n v="3.1301775147929001"/>
    <n v="0.47262269072111707"/>
    <n v="1.0063010269359012"/>
    <n v="2.1472556665573355"/>
    <n v="-4.6146259907819238E-2"/>
    <n v="-9.8467372510993259E-2"/>
    <n v="1.4863628252511932E-2"/>
    <n v="3.1716165577202499E-2"/>
    <n v="4.8114492513914988E-4"/>
    <n v="1.026672078519257E-3"/>
    <n v="3.2986642873922056E-4"/>
    <n v="7.0387243911899564E-4"/>
    <n v="4.234305248965966E-4"/>
    <n v="9.0352048705151381E-4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x v="0"/>
    <x v="2"/>
    <n v="284"/>
    <x v="1"/>
    <n v="1"/>
    <n v="1"/>
    <x v="0"/>
    <s v="PT-Design"/>
    <s v="intersection density"/>
    <x v="1"/>
    <s v="Binary logistic"/>
    <s v="no transit trip"/>
    <n v="2.3E-2"/>
    <n v="1.02"/>
    <m/>
    <s v="Source"/>
    <n v="1.7692307692307694"/>
    <s v="derived (8b)"/>
  </r>
  <r>
    <n v="25"/>
    <s v="Sung 2005"/>
    <n v="25.3"/>
    <x v="98"/>
    <s v="Table V-5, Model A, p. 116"/>
    <m/>
    <x v="4"/>
    <x v="0"/>
    <n v="1.21818"/>
    <n v="1.4839625124"/>
    <n v="0.67387147023189187"/>
    <n v="1.3705568590884845"/>
    <n v="2.7875139206414095"/>
    <n v="0.45410275839249153"/>
    <n v="1.7810097028431866"/>
    <n v="3.6223154891761293"/>
    <n v="-8.9628369034974661E-3"/>
    <n v="-1.822911065036284E-2"/>
    <n v="1.1128635369951973E-2"/>
    <n v="2.2634030690353669E-2"/>
    <n v="6.4445743005081763E-4"/>
    <n v="1.3107329663960058E-3"/>
    <n v="1.047561474939115E-3"/>
    <n v="2.1305881436122936E-3"/>
    <n v="8.8861774672909226E-4"/>
    <n v="1.8073196472736979E-3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x v="1"/>
    <x v="1"/>
    <n v="587"/>
    <x v="0"/>
    <n v="1"/>
    <n v="1"/>
    <x v="0"/>
    <s v="Diversity"/>
    <s v="jobs-housing balance:Appears to be an absolute value - ratio of the two land uses"/>
    <x v="5"/>
    <s v="Negative binomial regression"/>
    <m/>
    <n v="5.149"/>
    <m/>
    <n v="172.2591450135512"/>
    <s v="Derived (4b)"/>
    <n v="1.6695849546044099"/>
    <s v="derived (8b)"/>
  </r>
  <r>
    <n v="160"/>
    <s v="Moshiur et al. 2019"/>
    <n v="160.19999999999999"/>
    <x v="99"/>
    <s v="Table 4 (alighting) p. 599"/>
    <m/>
    <x v="4"/>
    <x v="0"/>
    <n v="7.8895368819793588E-2"/>
    <n v="6.2244792212112583E-3"/>
    <n v="160.65601064138568"/>
    <n v="293.37590211243219"/>
    <n v="535.73731600000008"/>
    <n v="25810.353755205029"/>
    <n v="12.10543039997097"/>
    <n v="22.105874220779871"/>
    <e v="#N/A"/>
    <e v="#N/A"/>
    <n v="3.1912915841217962E-14"/>
    <n v="5.8276565169131827E-14"/>
    <n v="3.6016407960782131E-4"/>
    <n v="6.5770002218777288E-4"/>
    <n v="2.3365045081252413E-4"/>
    <n v="4.2667194033039574E-4"/>
    <n v="3.9891144801263954E-14"/>
    <n v="7.2845706460942727E-14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PT-Access"/>
    <s v="number of bus stops"/>
    <x v="7"/>
    <s v="panel OLS"/>
    <m/>
    <n v="10.096"/>
    <m/>
    <m/>
    <m/>
    <n v="23.146000000000001"/>
    <s v="source"/>
  </r>
  <r>
    <n v="160"/>
    <s v="Moshiur et al. 2019"/>
    <n v="160.1"/>
    <x v="100"/>
    <s v="Table 4 (Boarding) p. 599"/>
    <m/>
    <x v="4"/>
    <x v="0"/>
    <n v="7.6819515443840788E-2"/>
    <n v="5.9012379530264938E-3"/>
    <n v="169.45596974057665"/>
    <n v="293.84460276245926"/>
    <n v="509.54032899999999"/>
    <n v="28715.32568071923"/>
    <n v="12.152984721404307"/>
    <n v="21.073845750647397"/>
    <e v="#N/A"/>
    <e v="#N/A"/>
    <n v="3.3660950994197781E-14"/>
    <n v="5.8369668466912726E-14"/>
    <n v="3.7989212561676488E-4"/>
    <n v="6.5875077116102712E-4"/>
    <n v="2.4644869223809629E-4"/>
    <n v="4.2735359623444653E-4"/>
    <n v="4.2076188742474566E-14"/>
    <n v="7.2962085583168109E-14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PT-Access"/>
    <s v="number of bus stops"/>
    <x v="7"/>
    <s v="panel OLS"/>
    <m/>
    <n v="9.5869999999999997"/>
    <m/>
    <m/>
    <m/>
    <n v="22.573"/>
    <s v="source"/>
  </r>
  <r>
    <n v="33"/>
    <s v="Ramos-Santiago and Brown 2016"/>
    <n v="33.299999999999997"/>
    <x v="101"/>
    <s v="(Modern Streetcar) Table 4, p. 931"/>
    <m/>
    <x v="4"/>
    <x v="0"/>
    <n v="4.9965372243354164E-2"/>
    <n v="2.4965384234169469E-3"/>
    <n v="400.55462019740361"/>
    <n v="562.77924137735204"/>
    <n v="790.70483413517968"/>
    <n v="160444.00376148627"/>
    <n v="524.62321535226158"/>
    <n v="737.09561756992753"/>
    <n v="-1.1363692374830436"/>
    <n v="-1.5965987786636764"/>
    <n v="3.0009802495517421E-2"/>
    <n v="4.2163772506201978E-2"/>
    <n v="5.0148061085179244E-4"/>
    <n v="7.0458025824676838E-4"/>
    <n v="6.8802211008019434E-2"/>
    <n v="9.6667106466267305E-2"/>
    <n v="4.6697413838890975E-4"/>
    <n v="6.5609866443641824E-4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125"/>
    <x v="1"/>
    <n v="0"/>
    <n v="0"/>
    <x v="1"/>
    <s v="Density"/>
    <s v="Employment density"/>
    <x v="2"/>
    <s v="Negative binomial regression"/>
    <m/>
    <n v="2E-3"/>
    <m/>
    <n v="1.0020020013340003"/>
    <s v="Derived (4b)"/>
    <s v=""/>
    <m/>
  </r>
  <r>
    <n v="34"/>
    <s v="Hamidi and Ewing 2014"/>
    <n v="34.200000000000003"/>
    <x v="102"/>
    <s v="Tabe 7 p. 80"/>
    <m/>
    <x v="4"/>
    <x v="0"/>
    <n v="0.43606557377049188"/>
    <n v="0.1901531846277883"/>
    <n v="5.2589179716207797"/>
    <n v="6.9943609022556377"/>
    <n v="9.3024999999999984"/>
    <n v="27.656218232236014"/>
    <n v="3.7518347440569055"/>
    <n v="4.9899402095956846"/>
    <e v="#N/A"/>
    <e v="#N/A"/>
    <n v="1.0446382054066115E-15"/>
    <n v="1.3893688131907934E-15"/>
    <n v="1.1789620216636372E-5"/>
    <n v="1.5680194888126374E-5"/>
    <n v="7.6483198477900537E-6"/>
    <n v="1.0172265397560772E-5"/>
    <n v="1.3057977567498028E-15"/>
    <n v="1.7367110164772379E-15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x v="2"/>
    <x v="1"/>
    <n v="451"/>
    <x v="1"/>
    <n v="0"/>
    <n v="1"/>
    <x v="0"/>
    <s v="PT-Access"/>
    <s v="Density factor"/>
    <x v="7"/>
    <s v="OLS"/>
    <m/>
    <n v="1.33"/>
    <m/>
    <m/>
    <s v=""/>
    <n v="3.05"/>
    <m/>
  </r>
  <r>
    <n v="51"/>
    <s v="Cervero et al. 2010"/>
    <n v="51.1"/>
    <x v="103"/>
    <s v="Table 3 p. 7"/>
    <m/>
    <x v="4"/>
    <x v="0"/>
    <n v="2.0737327188940089E-2"/>
    <n v="4.3003673894115383E-4"/>
    <n v="2325.3827160493834"/>
    <n v="2784.8250748159107"/>
    <n v="3335.0427195480834"/>
    <n v="5407404.7761012074"/>
    <n v="-1.9046468654475108"/>
    <n v="-2.280961457638663"/>
    <n v="-1.3226147233684096"/>
    <n v="-1.5839330964902709"/>
    <n v="1.9054197766165175"/>
    <n v="2.2818870783501266"/>
    <n v="4.569260719078529"/>
    <n v="5.4720419722905689"/>
    <n v="2.461835127721097"/>
    <n v="2.9482373574134484"/>
    <n v="4.5463028045063378"/>
    <n v="5.4445480996798965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x v="1"/>
    <x v="1"/>
    <n v="69"/>
    <x v="1"/>
    <n v="0"/>
    <n v="0"/>
    <x v="1"/>
    <s v="Density"/>
    <s v="Total density (employment and population)"/>
    <x v="8"/>
    <s v="OLS"/>
    <m/>
    <n v="3.5999999999999997E-2"/>
    <m/>
    <m/>
    <s v=""/>
    <n v="1.736"/>
    <m/>
  </r>
  <r>
    <n v="127"/>
    <s v="Bordoloi et al. 2013"/>
    <n v="127.4"/>
    <x v="104"/>
    <s v="Table 4 p. 571"/>
    <m/>
    <x v="4"/>
    <x v="0"/>
    <n v="0.50128095644748072"/>
    <n v="0.25128259729690106"/>
    <n v="3.9795831894337574"/>
    <n v="4.6720306643952307"/>
    <n v="5.4849640000000006"/>
    <n v="15.837082361623757"/>
    <n v="6.1741671378214464"/>
    <n v="7.2484722198023777"/>
    <n v="-0.25099079465443924"/>
    <n v="-0.29466319292431165"/>
    <n v="3.1075561627026359E-2"/>
    <n v="3.6482709350128942E-2"/>
    <n v="2.8489466928035588E-5"/>
    <n v="3.3446634173513777E-5"/>
    <n v="2.0228425987281047E-5"/>
    <n v="2.3748172109067948E-5"/>
    <n v="2.2087343269022308E-5"/>
    <n v="2.5930540997832189E-5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Mix Type Index: alternative to dissimilarity index"/>
    <x v="4"/>
    <s v="OLS"/>
    <m/>
    <n v="0.28799999999999998"/>
    <m/>
    <m/>
    <m/>
    <n v="2.3420000000000001"/>
    <m/>
  </r>
  <r>
    <n v="160"/>
    <s v="Moshiur et al. 2019"/>
    <n v="160.19999999999999"/>
    <x v="105"/>
    <s v="Table 4 (alighting) p. 599"/>
    <m/>
    <x v="4"/>
    <x v="0"/>
    <n v="3.7352885434314108E-2"/>
    <n v="1.3952380502689949E-3"/>
    <n v="716.72357258835143"/>
    <n v="799.34922437266493"/>
    <n v="891.50016399999993"/>
    <n v="513692.67950380984"/>
    <n v="-11.373692501819058"/>
    <n v="-12.684879676482989"/>
    <n v="-0.23617785495212273"/>
    <n v="-0.26340501748560374"/>
    <n v="5.5967136479639494"/>
    <n v="6.2419165277062367"/>
    <n v="5.1309575766663937E-3"/>
    <n v="5.7224669538711763E-3"/>
    <n v="3.6431427743331139E-3"/>
    <n v="4.0631332110722083E-3"/>
    <n v="3.977934075807427E-3"/>
    <n v="4.4365200751232273E-3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Diversity"/>
    <s v="normalised land use land use entropy"/>
    <x v="4"/>
    <s v="panel OLS"/>
    <m/>
    <n v="538.00199999999995"/>
    <m/>
    <m/>
    <m/>
    <n v="29.858000000000001"/>
    <s v="source"/>
  </r>
  <r>
    <n v="107"/>
    <s v="Brownet al. 2014"/>
    <n v="107.9"/>
    <x v="106"/>
    <s v="Table 2 p. 952 (rail to regional centres)"/>
    <m/>
    <x v="4"/>
    <x v="0"/>
    <n v="7.9815095923159371E-2"/>
    <n v="6.3704495372231317E-3"/>
    <n v="156.97479340459518"/>
    <n v="169.68975167036737"/>
    <n v="183.43462155566715"/>
    <n v="24641.085764415337"/>
    <n v="151.10351590042657"/>
    <n v="163.34290068836111"/>
    <n v="-1.168038486489648"/>
    <n v="-1.2626496038953094"/>
    <n v="0.10517482522438848"/>
    <n v="0.11369398606756394"/>
    <n v="2.7331969187850913E-4"/>
    <n v="2.9545858692066839E-4"/>
    <n v="8.0392339624279066E-2"/>
    <n v="8.6904119133845673E-2"/>
    <n v="2.4390978083841679E-4"/>
    <n v="2.6366647308632854E-4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x v="1"/>
    <x v="1"/>
    <n v="25269"/>
    <x v="0"/>
    <n v="0"/>
    <n v="1"/>
    <x v="0"/>
    <s v="Density"/>
    <s v="Population density"/>
    <x v="0"/>
    <s v="Negative binomial regression"/>
    <m/>
    <n v="0.22270000000000001"/>
    <m/>
    <n v="1.2494456838001653"/>
    <s v="Derived (4b)"/>
    <s v=""/>
    <m/>
  </r>
  <r>
    <n v="27"/>
    <s v="Cervero 2007"/>
    <n v="27.1"/>
    <x v="107"/>
    <s v="Table 1 p. 2072 "/>
    <n v="1"/>
    <x v="4"/>
    <x v="3"/>
    <n v="0.24610350981558596"/>
    <n v="6.0566937543550213E-2"/>
    <n v="16.510658133919307"/>
    <n v="17.831510784632854"/>
    <n v="19.258031647403481"/>
    <n v="272.60183201515576"/>
    <n v="-2.4981780177663895"/>
    <n v="-2.6980322591877006"/>
    <n v="-4.3357127219699122E-2"/>
    <n v="-4.6825697397275053E-2"/>
    <n v="0.35697017795319325"/>
    <n v="0.38552779218944871"/>
    <n v="1.1555347498627863E-2"/>
    <n v="1.2479775298518094E-2"/>
    <n v="7.9221893717588039E-3"/>
    <n v="8.5559645214995095E-3"/>
    <n v="1.0169257953394227E-2"/>
    <n v="1.0982798589665766E-2"/>
    <m/>
    <n v="1.08"/>
    <s v="Ewing &amp; Cervero 2010"/>
    <n v="0.24610350981558596"/>
    <s v="Derived (8a)"/>
    <s v="Y"/>
    <s v="pos"/>
    <s v="Y"/>
    <s v="Mode choice (probability)"/>
    <s v="trip"/>
    <s v="binary"/>
    <s v="Disaggregate"/>
    <s v="Work"/>
    <s v="USA"/>
    <s v="California"/>
    <n v="2000"/>
    <x v="1"/>
    <x v="1"/>
    <n v="726"/>
    <x v="0"/>
    <n v="1"/>
    <n v="0"/>
    <x v="1"/>
    <s v="Design"/>
    <s v="% 4-way intersections"/>
    <x v="1"/>
    <s v="Binary logistic"/>
    <s v="not choosing transit"/>
    <n v="4.1369999999999996"/>
    <m/>
    <m/>
    <m/>
    <n v="16.809999999999999"/>
    <m/>
  </r>
  <r>
    <n v="3"/>
    <s v="Cervero. 2002a"/>
    <n v="3.1"/>
    <x v="108"/>
    <s v="Table 2 p. 275, Table 4 p. 281"/>
    <n v="1"/>
    <x v="4"/>
    <x v="2"/>
    <n v="0.31385322271857052"/>
    <n v="9.8503845410832638E-2"/>
    <n v="10.151887937260451"/>
    <n v="3.3196673554841674"/>
    <n v="1.0855312252433229"/>
    <n v="103.06082869069425"/>
    <n v="-2.7597259359062822"/>
    <n v="-0.90243038104135431"/>
    <n v="-4.3428560050066213E-2"/>
    <n v="-1.4201139136371652E-2"/>
    <n v="0.2194898116193077"/>
    <n v="7.1773168399513615E-2"/>
    <n v="7.1050222184163275E-3"/>
    <n v="2.3233422654221391E-3"/>
    <n v="4.8711067764540877E-3"/>
    <n v="1.5928519159004867E-3"/>
    <n v="6.2527590548231088E-3"/>
    <n v="2.0446522109271565E-3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PT-Design"/>
    <s v="continuous (fraction) of sidewalk miles to _x000a_road miles"/>
    <x v="1"/>
    <s v="Binary logistic"/>
    <s v="automobile"/>
    <n v="0.47010000000000002"/>
    <n v="1.6001542006369196"/>
    <m/>
    <s v="Derived (4a)"/>
    <n v="1.0418882978723405"/>
    <s v="derived (8b)"/>
  </r>
  <r>
    <n v="34"/>
    <s v="Hamidi and Ewing 2014"/>
    <n v="34.200000000000003"/>
    <x v="109"/>
    <s v="Tabe 7 p. 80"/>
    <m/>
    <x v="4"/>
    <x v="0"/>
    <n v="0.21501014198782964"/>
    <n v="4.6229361157626665E-2"/>
    <n v="21.631274474902092"/>
    <n v="22.92915094339622"/>
    <n v="24.304899999999993"/>
    <n v="467.91203540855076"/>
    <n v="8.1557795447361734"/>
    <n v="8.6451263174203437"/>
    <e v="#N/A"/>
    <e v="#N/A"/>
    <n v="4.2968640830796785E-15"/>
    <n v="4.5546759280644596E-15"/>
    <n v="4.8493722898347165E-5"/>
    <n v="5.1403346272247999E-5"/>
    <n v="3.1459495430844134E-5"/>
    <n v="3.3347065156694782E-5"/>
    <n v="5.371080103814793E-15"/>
    <n v="5.693344910043681E-15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x v="2"/>
    <x v="1"/>
    <n v="451"/>
    <x v="1"/>
    <n v="0"/>
    <n v="1"/>
    <x v="0"/>
    <s v="PT-Access"/>
    <s v="Centering factor"/>
    <x v="7"/>
    <s v="OLS"/>
    <m/>
    <n v="1.06"/>
    <m/>
    <m/>
    <s v=""/>
    <n v="4.93"/>
    <m/>
  </r>
  <r>
    <n v="34"/>
    <s v="Hamidi and Ewing 2014"/>
    <n v="34.1"/>
    <x v="110"/>
    <s v="Table 6 p. 79"/>
    <m/>
    <x v="4"/>
    <x v="0"/>
    <n v="0.19117647058823528"/>
    <n v="3.6548442906574392E-2"/>
    <n v="27.360946745562131"/>
    <n v="28.455384615384617"/>
    <n v="29.593600000000006"/>
    <n v="748.62140681348694"/>
    <n v="8.8549239147241785"/>
    <n v="9.2091208713131465"/>
    <e v="#N/A"/>
    <e v="#N/A"/>
    <n v="5.4350135257388188E-15"/>
    <n v="5.6524140667683721E-15"/>
    <n v="6.1338696028067906E-5"/>
    <n v="6.3792243869190617E-5"/>
    <n v="3.9792457912005556E-5"/>
    <n v="4.1384156228485778E-5"/>
    <n v="6.7937669071294998E-15"/>
    <n v="7.06551758341468E-15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x v="2"/>
    <x v="1"/>
    <n v="451"/>
    <x v="1"/>
    <n v="0"/>
    <n v="1"/>
    <x v="0"/>
    <s v="PT-Access"/>
    <s v="Compactness index"/>
    <x v="7"/>
    <s v="OLS"/>
    <m/>
    <n v="1.04"/>
    <m/>
    <m/>
    <s v=""/>
    <n v="5.44"/>
    <m/>
  </r>
  <r>
    <n v="108"/>
    <s v="Thompson et al. 2011"/>
    <n v="108.1"/>
    <x v="111"/>
    <s v="Table 3 p. 3340"/>
    <m/>
    <x v="4"/>
    <x v="0"/>
    <n v="0.11153991466812105"/>
    <n v="1.2441152564171725E-2"/>
    <n v="80.378405042617956"/>
    <n v="79.888096771857988"/>
    <n v="79.400779381549654"/>
    <n v="6460.6879971951521"/>
    <n v="-13.007913560995096"/>
    <n v="-12.928565288273026"/>
    <n v="-0.23679560742651923"/>
    <n v="-0.23535115422121747"/>
    <n v="0.6276546966063965"/>
    <n v="0.62382600295709745"/>
    <n v="5.7542154622372435E-4"/>
    <n v="5.7191147479175965E-4"/>
    <n v="4.0856756599467981E-4"/>
    <n v="4.0607530384211227E-4"/>
    <n v="4.4611340913956992E-4"/>
    <n v="4.4339211734381855E-4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Diversity"/>
    <s v="Entropy:Perfect balancing when index = 1"/>
    <x v="4"/>
    <s v="Negative binomial regression"/>
    <m/>
    <n v="1.3251999999999999"/>
    <m/>
    <n v="3.7629378673196339"/>
    <s v="Derived (4b)"/>
    <s v=""/>
    <m/>
  </r>
  <r>
    <n v="37"/>
    <s v="Moniruzzaman and Paez 2012"/>
    <n v="37.1"/>
    <x v="112"/>
    <s v="Table 2 (1), p. 203"/>
    <m/>
    <x v="4"/>
    <x v="0"/>
    <n v="7.9815095923159371E-2"/>
    <n v="6.3704495372231317E-3"/>
    <n v="156.97479340459518"/>
    <n v="154.32032398111221"/>
    <n v="151.7107420696137"/>
    <n v="24641.085764415337"/>
    <n v="151.10351590042657"/>
    <n v="148.54833073955405"/>
    <n v="-1.168038486489648"/>
    <n v="-1.1482867646966679"/>
    <n v="0.10517482522438848"/>
    <n v="0.10339630173266633"/>
    <n v="2.7331969187850913E-4"/>
    <n v="2.686978111982314E-4"/>
    <n v="8.0392339624279066E-2"/>
    <n v="7.9032892016248898E-2"/>
    <n v="2.4390978083841679E-4"/>
    <n v="2.3978522656265333E-4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1"/>
    <n v="761"/>
    <x v="0"/>
    <n v="0"/>
    <n v="1"/>
    <x v="0"/>
    <s v="Density"/>
    <s v="Population density"/>
    <x v="0"/>
    <s v="Binary logistic"/>
    <s v="not choosing transit"/>
    <n v="0.22681000000000001"/>
    <n v="1.2545914729136154"/>
    <m/>
    <s v="Derived (4a)"/>
    <s v=""/>
    <m/>
  </r>
  <r>
    <n v="22"/>
    <s v="Bento et al. 2005"/>
    <n v="22.1"/>
    <x v="113"/>
    <s v="Table 2p. 471"/>
    <m/>
    <x v="4"/>
    <x v="0"/>
    <n v="0.13431581909649196"/>
    <n v="1.8040739259561553E-2"/>
    <n v="55.430101040344127"/>
    <n v="52.658595988326915"/>
    <n v="50.02566618891057"/>
    <n v="3072.4961013427592"/>
    <n v="-1.1056534597389862"/>
    <n v="-1.0503707867520369"/>
    <n v="-8.8466029988479526E-3"/>
    <n v="-8.4042728489055543E-3"/>
    <n v="0.91539916771563523"/>
    <n v="0.86962920932985344"/>
    <n v="5.3010614103642932E-2"/>
    <n v="5.0360083398460785E-2"/>
    <n v="8.6168417816924803E-2"/>
    <n v="8.1859996926078565E-2"/>
    <n v="7.3094311991701522E-2"/>
    <n v="6.9439596392116443E-2"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x v="1"/>
    <x v="1"/>
    <n v="6476"/>
    <x v="1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4039999999999999"/>
    <m/>
    <m/>
    <m/>
    <m/>
    <m/>
  </r>
  <r>
    <n v="22"/>
    <s v="Bento et al. 2005"/>
    <n v="22.2"/>
    <x v="114"/>
    <s v="Table 2p. 471"/>
    <m/>
    <x v="4"/>
    <x v="0"/>
    <n v="0.13431581909649196"/>
    <n v="1.8040739259561553E-2"/>
    <n v="55.430101040344127"/>
    <n v="51.549993967520038"/>
    <n v="47.94149438979364"/>
    <n v="3072.4961013427592"/>
    <n v="-1.1056534597389862"/>
    <n v="-1.0282577175572571"/>
    <n v="-8.8466029988479526E-3"/>
    <n v="-8.2273407889285957E-3"/>
    <n v="0.91539916771563523"/>
    <n v="0.85132122597554083"/>
    <n v="5.3010614103642932E-2"/>
    <n v="4.9299871116387929E-2"/>
    <n v="8.6168417816924803E-2"/>
    <n v="8.0136628569740076E-2"/>
    <n v="7.3094311991701522E-2"/>
    <n v="6.797771015228242E-2"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x v="1"/>
    <x v="1"/>
    <n v="4468"/>
    <x v="1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2.7149999999999999"/>
    <m/>
    <m/>
    <m/>
    <m/>
    <m/>
  </r>
  <r>
    <n v="86"/>
    <s v="Chen and Zegras 2016"/>
    <n v="86.2"/>
    <x v="115"/>
    <s v="Table 2 (p-values), Table 3 p. 118 (am peak period)"/>
    <m/>
    <x v="4"/>
    <x v="0"/>
    <n v="0.29561638727755546"/>
    <n v="8.7389048427033655E-2"/>
    <n v="11.443081461574213"/>
    <n v="10.424647211494108"/>
    <n v="9.4968536096711329"/>
    <n v="130.94411333622344"/>
    <n v="-2.677593971330039"/>
    <n v="-2.4392881078816657"/>
    <n v="-4.3407607214200471E-2"/>
    <n v="-3.9544330172136627E-2"/>
    <n v="0.24740617802988649"/>
    <n v="0.2253870281852266"/>
    <n v="8.0086924258910772E-3"/>
    <n v="7.2959187999867715E-3"/>
    <n v="5.4906508026360467E-3"/>
    <n v="5.0019828812014385E-3"/>
    <n v="7.0480320178992291E-3"/>
    <n v="6.420757168306198E-3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PT-Design"/>
    <s v="Sidewalk density"/>
    <x v="1"/>
    <s v="OLS"/>
    <m/>
    <n v="0.03"/>
    <m/>
    <m/>
    <s v=""/>
    <s v=""/>
    <m/>
  </r>
  <r>
    <n v="73"/>
    <s v="Mangan 2013"/>
    <n v="73.150000000000006"/>
    <x v="116"/>
    <s v="Table 7 p. 53"/>
    <m/>
    <x v="4"/>
    <x v="0"/>
    <n v="0.50958053008281146"/>
    <n v="0.25967231663947909"/>
    <n v="3.8510073501149091"/>
    <n v="3.4616707190781684"/>
    <n v="3.1116960000000002"/>
    <n v="14.830257610639054"/>
    <n v="-4.9705161242781211"/>
    <n v="-4.4679972178204386"/>
    <n v="-4.3734672785170417E-2"/>
    <n v="-3.9313099774886652E-2"/>
    <n v="8.326105282535147E-2"/>
    <n v="7.4843364969568185E-2"/>
    <n v="2.6952122555870804E-3"/>
    <n v="2.4227264449619987E-3"/>
    <n v="1.847800932718075E-3"/>
    <n v="1.6609883601714304E-3"/>
    <n v="2.3719155715108617E-3"/>
    <n v="2.1321150378432047E-3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PT-Design"/>
    <s v="Intersections per catchment"/>
    <x v="1"/>
    <s v="OLS"/>
    <m/>
    <n v="47.201999999999998"/>
    <m/>
    <m/>
    <s v=""/>
    <n v="1.764"/>
    <m/>
  </r>
  <r>
    <n v="22"/>
    <s v="Bento et al. 2005"/>
    <n v="22.1"/>
    <x v="117"/>
    <s v="Table 2p. 471"/>
    <m/>
    <x v="4"/>
    <x v="0"/>
    <n v="7.9815095923159371E-2"/>
    <n v="6.3704495372231317E-3"/>
    <n v="156.97479340459518"/>
    <n v="139.7075661300897"/>
    <n v="124.33973385577984"/>
    <n v="24641.085764415337"/>
    <n v="151.10351590042657"/>
    <n v="134.48212915137964"/>
    <n v="-1.168038486489648"/>
    <n v="-1.0395542529757869"/>
    <n v="0.10517482522438848"/>
    <n v="9.3605594449705745E-2"/>
    <n v="2.7331969187850913E-4"/>
    <n v="2.4325452577187313E-4"/>
    <n v="8.0392339624279066E-2"/>
    <n v="7.1549182265608371E-2"/>
    <n v="2.4390978083841679E-4"/>
    <n v="2.1707970494619095E-4"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x v="1"/>
    <x v="1"/>
    <n v="6476"/>
    <x v="1"/>
    <n v="0"/>
    <n v="1"/>
    <x v="0"/>
    <s v="Density"/>
    <s v="Population density"/>
    <x v="0"/>
    <s v="Multinomial logistic"/>
    <s v="automobile"/>
    <n v="0.3"/>
    <m/>
    <m/>
    <m/>
    <m/>
    <m/>
  </r>
  <r>
    <n v="30"/>
    <s v="Brown et al. 2006"/>
    <n v="30.1"/>
    <x v="118"/>
    <s v="Table 5.3 p. 32 (Final model)"/>
    <m/>
    <x v="4"/>
    <x v="0"/>
    <n v="0.38279999999999997"/>
    <n v="0.14653583999999997"/>
    <n v="6.8242690661888599"/>
    <n v="5.937114087584308"/>
    <n v="5.1652892561983483"/>
    <n v="46.570648287742173"/>
    <n v="9.0239932828795979"/>
    <n v="7.8508741561052497"/>
    <n v="-5.0602950624164578"/>
    <n v="-4.4024567043023186"/>
    <n v="1.4058614202310256E-4"/>
    <n v="1.2230994356009922E-4"/>
    <n v="1.8443067004144789E-5"/>
    <n v="1.6045468293605967E-5"/>
    <n v="8.4341446307111857E-5"/>
    <n v="7.3377058287187318E-5"/>
    <n v="2.3048043223877663E-5"/>
    <n v="2.0051797604773567E-5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Quality of pedestrian and bicycle amenity at stop"/>
    <x v="9"/>
    <s v="Negative binomial regression"/>
    <m/>
    <n v="0.25"/>
    <m/>
    <n v="1.2840254166877414"/>
    <s v="Derived (4b)"/>
    <n v="2.2727272727272729"/>
    <s v="derived (8b)"/>
  </r>
  <r>
    <n v="186"/>
    <s v="Pan et al. 2017"/>
    <n v="186.1"/>
    <x v="119"/>
    <s v="Table 2 p. 61"/>
    <m/>
    <x v="4"/>
    <x v="0"/>
    <n v="-0.2572283622984568"/>
    <n v="6.6166430370746154E-2"/>
    <n v="15.11340409928061"/>
    <n v="12.801854237905538"/>
    <n v="10.843849000000001"/>
    <n v="228.41498346815195"/>
    <n v="15.057075230104887"/>
    <n v="12.75414070044987"/>
    <n v="-1.2557447301509312"/>
    <n v="-1.0636823372026059"/>
    <n v="1.012614573468751E-2"/>
    <n v="8.5773820931201641E-3"/>
    <n v="2.6314995306309165E-5"/>
    <n v="2.2290195641534763E-5"/>
    <n v="7.7401083885915859E-3"/>
    <n v="6.5562820080392022E-3"/>
    <n v="2.348343324190069E-5"/>
    <n v="1.9891712508547828E-5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x v="0"/>
    <x v="0"/>
    <n v="244"/>
    <x v="0"/>
    <n v="0"/>
    <n v="0"/>
    <x v="1"/>
    <s v="Density"/>
    <s v="residential density"/>
    <x v="0"/>
    <s v="OLS"/>
    <m/>
    <n v="22.148"/>
    <m/>
    <m/>
    <m/>
    <n v="-3.2930000000000001"/>
    <s v="source"/>
  </r>
  <r>
    <n v="89"/>
    <s v="Duggal et al. 2016"/>
    <n v="89.2"/>
    <x v="120"/>
    <s v="Table 3 p. 6"/>
    <m/>
    <x v="4"/>
    <x v="0"/>
    <n v="0.15118196811434853"/>
    <n v="2.2855987482927897E-2"/>
    <n v="43.752211570247937"/>
    <n v="36.095574545454546"/>
    <n v="29.778848999999997"/>
    <n v="1914.2560172877374"/>
    <n v="44.912373559344466"/>
    <n v="37.052708186459185"/>
    <n v="-1.1632827751414274"/>
    <n v="-0.95970828949167752"/>
    <n v="3.2779430363782973E-3"/>
    <n v="2.7043030050120953E-3"/>
    <n v="5.4776264404469387E-5"/>
    <n v="4.519041813368724E-5"/>
    <n v="7.5152020242337482E-3"/>
    <n v="6.2000416699928415E-3"/>
    <n v="5.1007154256657491E-5"/>
    <n v="4.2080902261742428E-5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x v="2"/>
    <x v="2"/>
    <n v="30"/>
    <x v="0"/>
    <n v="0"/>
    <n v="1"/>
    <x v="0"/>
    <s v="Density"/>
    <s v="Employment density"/>
    <x v="2"/>
    <s v="OLS"/>
    <m/>
    <n v="0.82499999999999996"/>
    <m/>
    <m/>
    <s v=""/>
    <n v="5.4569999999999999"/>
    <m/>
  </r>
  <r>
    <n v="8"/>
    <s v="Dill and Wardell 2007"/>
    <n v="8.1"/>
    <x v="121"/>
    <s v="Table 4, p. 55"/>
    <m/>
    <x v="4"/>
    <x v="2"/>
    <n v="0.29561638727755546"/>
    <n v="8.7389048427033655E-2"/>
    <n v="11.443081461574213"/>
    <n v="9.2703444751993622"/>
    <n v="7.510152486237458"/>
    <n v="130.94411333622344"/>
    <n v="-2.677593971330039"/>
    <n v="-2.1691900527230694"/>
    <n v="-4.3407607214200471E-2"/>
    <n v="-3.5165656477326966E-2"/>
    <n v="0.24740617802988649"/>
    <n v="0.20043032144193335"/>
    <n v="8.0086924258910772E-3"/>
    <n v="6.4880546235066951E-3"/>
    <n v="5.4906508026360467E-3"/>
    <n v="4.4481221692241387E-3"/>
    <n v="7.0480320178992291E-3"/>
    <n v="5.709798090450008E-3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x v="2"/>
    <x v="2"/>
    <n v="592"/>
    <x v="0"/>
    <n v="0"/>
    <n v="0"/>
    <x v="1"/>
    <s v="PT-Design"/>
    <s v="Intersection to cul-de-sac continuous (fraction)"/>
    <x v="1"/>
    <s v="OLS"/>
    <m/>
    <n v="0.08"/>
    <m/>
    <m/>
    <s v=""/>
    <s v=""/>
    <m/>
  </r>
  <r>
    <n v="107"/>
    <s v="Brownet al. 2014"/>
    <n v="107.1"/>
    <x v="122"/>
    <s v="Table 2 p. 952 (rail to all other destinations)"/>
    <m/>
    <x v="4"/>
    <x v="2"/>
    <n v="7.9815095923159371E-2"/>
    <n v="6.3704495372231317E-3"/>
    <n v="156.97479340459518"/>
    <n v="126.05075910388993"/>
    <n v="101.21875956042362"/>
    <n v="24641.085764415337"/>
    <n v="151.10351590042657"/>
    <n v="121.33612326804254"/>
    <n v="-1.168038486489648"/>
    <n v="-0.93793490465118745"/>
    <n v="0.10517482522438848"/>
    <n v="8.4455384655183957E-2"/>
    <n v="2.7331969187850913E-4"/>
    <n v="2.1947571257844285E-4"/>
    <n v="8.0392339624279066E-2"/>
    <n v="6.4555048718296093E-2"/>
    <n v="2.4390978083841679E-4"/>
    <n v="1.9585955401324868E-4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x v="1"/>
    <x v="1"/>
    <n v="59101"/>
    <x v="0"/>
    <n v="0"/>
    <n v="1"/>
    <x v="0"/>
    <s v="Density"/>
    <s v="Population density"/>
    <x v="0"/>
    <s v="Negative binomial regression"/>
    <m/>
    <n v="0.1646"/>
    <m/>
    <n v="1.1789214558027765"/>
    <s v="Derived (4b)"/>
    <s v=""/>
    <m/>
  </r>
  <r>
    <n v="151"/>
    <s v="Gan et al. 2019"/>
    <n v="151.1"/>
    <x v="123"/>
    <s v="Table 2 p. 6 "/>
    <m/>
    <x v="4"/>
    <x v="2"/>
    <n v="0.11800034066170169"/>
    <n v="1.392408039627765E-2"/>
    <n v="71.818028303494415"/>
    <n v="57.427092501988234"/>
    <n v="45.919820289349978"/>
    <n v="5157.8291894015247"/>
    <n v="-2.2374638913091447"/>
    <n v="-1.7891196527017001"/>
    <n v="-4.3269623048407153E-2"/>
    <n v="-3.4599232310115309E-2"/>
    <n v="1.552748178528252"/>
    <n v="1.2416076490406376"/>
    <n v="5.0263427840484966E-2"/>
    <n v="4.0191614671800935E-2"/>
    <n v="3.4459923760262447E-2"/>
    <n v="2.7554825384920319E-2"/>
    <n v="4.4234218260628164E-2"/>
    <n v="3.5370541406002806E-2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x v="0"/>
    <x v="0"/>
    <n v="112"/>
    <x v="0"/>
    <n v="0"/>
    <n v="0"/>
    <x v="1"/>
    <s v="PT-Design"/>
    <s v="Number of exits"/>
    <x v="1"/>
    <s v="OLS"/>
    <m/>
    <n v="94176.4"/>
    <m/>
    <m/>
    <m/>
    <n v="6.7764164784456673"/>
    <s v="derived (8b)"/>
  </r>
  <r>
    <n v="69"/>
    <s v="Tsai et al. 2014"/>
    <n v="69.099999999999994"/>
    <x v="124"/>
    <s v="Table 6, p. 61 (derived from table 5 and equation 7)"/>
    <m/>
    <x v="4"/>
    <x v="2"/>
    <n v="0.2010178117048346"/>
    <n v="4.0408160622600338E-2"/>
    <n v="24.747476365966993"/>
    <n v="19.550506329113926"/>
    <n v="15.444900000000002"/>
    <n v="612.43758648409482"/>
    <n v="24.596802583278201"/>
    <n v="19.43147404078978"/>
    <n v="-1.2163993074506514"/>
    <n v="-0.96095545288601469"/>
    <n v="1.6581079325434359E-2"/>
    <n v="1.3099052667093145E-2"/>
    <n v="4.3089546215760658E-5"/>
    <n v="3.4040741510450921E-5"/>
    <n v="1.2674057291024908E-2"/>
    <n v="1.0012505259909679E-2"/>
    <n v="3.8452998763750629E-5"/>
    <n v="3.0377869023362999E-5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x v="1"/>
    <x v="1"/>
    <n v="236"/>
    <x v="1"/>
    <n v="0"/>
    <n v="1"/>
    <x v="0"/>
    <s v="Density"/>
    <s v="Population density"/>
    <x v="0"/>
    <s v="OLS"/>
    <m/>
    <n v="0.59599999999999997"/>
    <m/>
    <m/>
    <s v=""/>
    <n v="3.93"/>
    <m/>
  </r>
  <r>
    <n v="161"/>
    <s v="Kathuria et al. 2018"/>
    <n v="161.1"/>
    <x v="125"/>
    <s v="Table 3 p. 48"/>
    <m/>
    <x v="4"/>
    <x v="2"/>
    <n v="0.38527999999999996"/>
    <n v="0.14844067839999997"/>
    <n v="6.7366978565358009"/>
    <n v="5.2315848214285721"/>
    <n v="4.062744140625"/>
    <n v="45.383098010254052"/>
    <n v="-3.2008400139956201"/>
    <n v="-2.4857083380687186"/>
    <n v="-4.3522947602815332E-2"/>
    <n v="-3.3799050649394327E-2"/>
    <n v="0.14565138549650461"/>
    <n v="0.11310995294887555"/>
    <n v="4.7148262712562025E-3"/>
    <n v="3.6614397857321415E-3"/>
    <n v="3.2324208839474883E-3"/>
    <n v="2.5102334100559403E-3"/>
    <n v="4.1492724094656227E-3"/>
    <n v="3.2222419677428132E-3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x v="0"/>
    <x v="0"/>
    <n v="150"/>
    <x v="1"/>
    <n v="0"/>
    <n v="0"/>
    <x v="1"/>
    <s v="PT-Design"/>
    <s v="Connectivity Index: degree of connecitivity within the buffer area and road network accessibility (4-way intersections *3 + 3-way intersections *2 + cul-de-sacs)/buffer area"/>
    <x v="1"/>
    <s v="Negative binomial regression"/>
    <m/>
    <n v="0.25800000000000001"/>
    <m/>
    <m/>
    <m/>
    <n v="2.015625"/>
    <s v="derived (8b)"/>
  </r>
  <r>
    <n v="30"/>
    <s v="Brown et al. 2006"/>
    <n v="30.2"/>
    <x v="126"/>
    <s v="Table 5.4 p. 40 (Final model)"/>
    <m/>
    <x v="4"/>
    <x v="2"/>
    <n v="0.38279999999999997"/>
    <n v="0.14653583999999997"/>
    <n v="6.8242690661888599"/>
    <n v="5.2246603970741905"/>
    <n v="4"/>
    <n v="46.570648287742173"/>
    <n v="9.0239932828795979"/>
    <n v="6.9087692573726196"/>
    <n v="-5.0602950624164578"/>
    <n v="-3.8741618997860399"/>
    <n v="1.4058614202310256E-4"/>
    <n v="1.0763275033288731E-4"/>
    <n v="1.8443067004144789E-5"/>
    <n v="1.4120012098373249E-5"/>
    <n v="8.4341446307111857E-5"/>
    <n v="6.457181129272483E-5"/>
    <n v="2.3048043223877663E-5"/>
    <n v="1.7645581892200739E-5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Quality of pedestrian and bicycle amenity at stop"/>
    <x v="9"/>
    <s v="Negative binomial regression"/>
    <m/>
    <n v="0.22"/>
    <m/>
    <n v="1.2460767305873808"/>
    <s v="Derived (4b)"/>
    <n v="2"/>
    <s v="derived (8b)"/>
  </r>
  <r>
    <n v="22"/>
    <s v="Bento et al. 2005"/>
    <n v="22.1"/>
    <x v="127"/>
    <s v="Table 2p. 471"/>
    <m/>
    <x v="4"/>
    <x v="2"/>
    <n v="0.13431581909649196"/>
    <n v="1.8040739259561553E-2"/>
    <n v="55.430101040344127"/>
    <n v="42.126876790661534"/>
    <n v="32.01642636090277"/>
    <n v="3072.4961013427592"/>
    <n v="-1.1056534597389862"/>
    <n v="-0.84029662940162952"/>
    <n v="-8.8466029988479526E-3"/>
    <n v="-6.7234182791244441E-3"/>
    <n v="0.91539916771563523"/>
    <n v="0.69570336746388284"/>
    <n v="5.3010614103642932E-2"/>
    <n v="4.0288066718768632E-2"/>
    <n v="8.6168417816924803E-2"/>
    <n v="6.5487997540862847E-2"/>
    <n v="7.3094311991701522E-2"/>
    <n v="5.555167711369316E-2"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x v="1"/>
    <x v="1"/>
    <n v="6476"/>
    <x v="1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3395999999999999"/>
    <m/>
    <m/>
    <m/>
    <m/>
    <m/>
  </r>
  <r>
    <n v="36"/>
    <s v="Chan and Miranda-Moreno 2013"/>
    <n v="36.1"/>
    <x v="128"/>
    <s v="Table 5, p. 261"/>
    <m/>
    <x v="4"/>
    <x v="2"/>
    <n v="7.9815095923159371E-2"/>
    <n v="6.3704495372231317E-3"/>
    <n v="156.97479340459518"/>
    <n v="116.47529670620962"/>
    <n v="86.424670156007522"/>
    <n v="24641.085764415337"/>
    <n v="151.10351590042657"/>
    <n v="112.11880879811652"/>
    <n v="-1.168038486489648"/>
    <n v="-0.86668455697531888"/>
    <n v="0.10517482522438848"/>
    <n v="7.8039720316496253E-2"/>
    <n v="2.7331969187850913E-4"/>
    <n v="2.0280321137385377E-4"/>
    <n v="8.0392339624279066E-2"/>
    <n v="5.9651116001215067E-2"/>
    <n v="2.4390978083841679E-4"/>
    <n v="1.8098105738210526E-4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x v="2"/>
    <x v="2"/>
    <n v="130"/>
    <x v="0"/>
    <n v="0"/>
    <n v="1"/>
    <x v="0"/>
    <s v="Density"/>
    <s v="Population density"/>
    <x v="0"/>
    <s v="OLS"/>
    <m/>
    <n v="0.122"/>
    <m/>
    <n v="1.1297541017803188"/>
    <s v="Derived (4b)"/>
    <s v=""/>
    <m/>
  </r>
  <r>
    <n v="111"/>
    <s v="Chatman 2008"/>
    <n v="111.3"/>
    <x v="129"/>
    <s v="Table 5 p. 1020 (col. 4 combined Density)"/>
    <n v="1"/>
    <x v="4"/>
    <x v="2"/>
    <n v="5.0312491313407426E-2"/>
    <n v="2.5313467821616977E-3"/>
    <n v="395.04662381581261"/>
    <n v="288.83438853669321"/>
    <n v="211.17837483471789"/>
    <n v="156061.83498827217"/>
    <n v="-1.912300376489029"/>
    <n v="-1.3981592972661887"/>
    <n v="-1.3263008098819558"/>
    <n v="-0.96971157413709319"/>
    <n v="0.32370140386312635"/>
    <n v="0.2366710444204862"/>
    <n v="0.77624685517265679"/>
    <n v="0.56754512569093629"/>
    <n v="0.41822778198405414"/>
    <n v="0.30578306051982135"/>
    <n v="0.77234665991490403"/>
    <n v="0.56469353693018298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Building density"/>
    <x v="8"/>
    <s v="Negative binomial regression"/>
    <m/>
    <n v="1.052"/>
    <m/>
    <n v="2.8633721394136336"/>
    <s v="Derived (4b)"/>
    <s v=""/>
    <m/>
  </r>
  <r>
    <n v="160"/>
    <s v="Moshiur et al. 2019"/>
    <n v="160.1"/>
    <x v="130"/>
    <s v="Table 4 (Boarding) p. 599"/>
    <m/>
    <x v="4"/>
    <x v="2"/>
    <n v="3.5907338487459362E-2"/>
    <n v="1.2893369572529803E-3"/>
    <n v="775.59244259201853"/>
    <n v="559.46780926177757"/>
    <n v="403.56792100000001"/>
    <n v="601543.63700585358"/>
    <n v="-11.360009524075833"/>
    <n v="-8.1944579299760179"/>
    <n v="-0.23617194793910345"/>
    <n v="-0.17036086875859474"/>
    <n v="6.0564058093364217"/>
    <n v="4.3687430460589436"/>
    <n v="5.5523943566571487E-3"/>
    <n v="4.0051781532255987E-3"/>
    <n v="3.9423762676762918E-3"/>
    <n v="2.8438036430464518E-3"/>
    <n v="4.3046660167510853E-3"/>
    <n v="3.1051386446556586E-3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Diversity"/>
    <s v="normalised land use land use entropy"/>
    <x v="4"/>
    <s v="panel OLS"/>
    <m/>
    <n v="347.96899999999999"/>
    <m/>
    <m/>
    <m/>
    <n v="20.088999999999999"/>
    <s v="source"/>
  </r>
  <r>
    <n v="107"/>
    <s v="Brownet al. 2014"/>
    <n v="107.2"/>
    <x v="131"/>
    <s v="Table 1 p. 947 (Bus to CBD)"/>
    <m/>
    <x v="4"/>
    <x v="2"/>
    <n v="7.9815095923159371E-2"/>
    <n v="6.3704495372231317E-3"/>
    <n v="156.97479340459518"/>
    <n v="106.27193513491095"/>
    <n v="71.94610008633471"/>
    <n v="24641.085764415337"/>
    <n v="151.10351590042657"/>
    <n v="102.2970802645888"/>
    <n v="-1.168038486489648"/>
    <n v="-0.79076205535349176"/>
    <n v="0.10517482522438848"/>
    <n v="7.1203356676911009E-2"/>
    <n v="2.7331969187850913E-4"/>
    <n v="1.850374314017507E-4"/>
    <n v="8.0392339624279066E-2"/>
    <n v="5.4425613925636933E-2"/>
    <n v="2.4390978083841679E-4"/>
    <n v="1.6512692162760819E-4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4376"/>
    <x v="0"/>
    <n v="0"/>
    <n v="1"/>
    <x v="0"/>
    <s v="Density"/>
    <s v="Population density"/>
    <x v="0"/>
    <s v="Negative binomial regression"/>
    <m/>
    <n v="0.1129"/>
    <m/>
    <n v="1.1195199753532641"/>
    <s v="Derived (4b)"/>
    <s v=""/>
    <m/>
  </r>
  <r>
    <n v="100"/>
    <s v="Spears 2013"/>
    <n v="100.1"/>
    <x v="132"/>
    <s v="Table 4.5 p. 52 (Model 1)"/>
    <m/>
    <x v="4"/>
    <x v="2"/>
    <n v="0.57804938628158842"/>
    <n v="0.33414109298052103"/>
    <n v="2.9927477374304741"/>
    <n v="1.94620049203196"/>
    <n v="1.2656249999999998"/>
    <n v="8.9565390198952226"/>
    <n v="3.1886097039860579"/>
    <n v="2.07357061779074"/>
    <n v="10.623335081664193"/>
    <n v="6.9084138647471107"/>
    <n v="3.1054972821796431E-5"/>
    <n v="2.0195221478209689E-5"/>
    <n v="2.961251632175057E-4"/>
    <n v="1.9257183996796616E-4"/>
    <n v="1.3105313427259666E-2"/>
    <n v="8.5224581816122236E-3"/>
    <n v="3.2586887531089412E-4"/>
    <n v="2.1191434130445053E-4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x v="0"/>
    <x v="2"/>
    <n v="284"/>
    <x v="1"/>
    <n v="1"/>
    <n v="1"/>
    <x v="0"/>
    <s v="Density"/>
    <s v="Commercial density"/>
    <x v="6"/>
    <s v="Binary logistic"/>
    <s v="no transit trip"/>
    <n v="1.7999999999999999E-2"/>
    <n v="1.02"/>
    <m/>
    <s v="Source"/>
    <n v="1.125"/>
    <s v="derived (8b)"/>
  </r>
  <r>
    <n v="30"/>
    <s v="Brown et al. 2006"/>
    <n v="30.2"/>
    <x v="133"/>
    <s v="Table 5.4 p. 40 (Final model)"/>
    <m/>
    <x v="4"/>
    <x v="2"/>
    <n v="0.16660000000000003"/>
    <n v="2.7755560000000009E-2"/>
    <n v="36.028817289220598"/>
    <n v="23.15211799005316"/>
    <n v="14.877551020408161"/>
    <n v="1298.075675260041"/>
    <n v="-125.55566738290055"/>
    <n v="-80.682071860251895"/>
    <n v="-3.1605840786835158"/>
    <n v="-2.0309913289620276"/>
    <n v="7.4222636522969178E-4"/>
    <n v="4.7695466229659997E-4"/>
    <n v="9.7370412113055498E-5"/>
    <n v="6.2570226823849463E-5"/>
    <n v="4.4528176269646616E-4"/>
    <n v="2.8613806070874919E-4"/>
    <n v="1.2168244395599366E-4"/>
    <n v="7.8193138486121538E-5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Pedestrian amenity at bus stop"/>
    <x v="9"/>
    <s v="Negative binomial regression"/>
    <m/>
    <n v="0.27"/>
    <m/>
    <n v="1.3099644507332473"/>
    <s v="Derived (4b)"/>
    <n v="3.8571428571428572"/>
    <s v="derived (8b)"/>
  </r>
  <r>
    <n v="3"/>
    <s v="Cervero. 2002"/>
    <n v="3.1"/>
    <x v="134"/>
    <s v="Table 2 p. 275, Table 4 p. 281"/>
    <n v="1"/>
    <x v="4"/>
    <x v="2"/>
    <n v="0.23018693887590705"/>
    <n v="5.2986026829060569E-2"/>
    <n v="18.872900269086468"/>
    <n v="11.606833665488178"/>
    <n v="7.138202704275229"/>
    <n v="356.18636456688409"/>
    <n v="-1.1500899187832212"/>
    <n v="-0.70730530005168102"/>
    <n v="-8.849338746132647E-3"/>
    <n v="-5.4423433288715781E-3"/>
    <n v="0.31167609068811986"/>
    <n v="0.19168079577319372"/>
    <n v="1.8049110761189233E-2"/>
    <n v="1.1100203118131379E-2"/>
    <n v="2.9338715342051253E-2"/>
    <n v="1.8043309935361521E-2"/>
    <n v="2.4887229764434679E-2"/>
    <n v="1.5305646305127327E-2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iversity"/>
    <s v="Population to retail employment continuous (fraction) (relative):Entropy: maximises eveness --&gt; 1"/>
    <x v="5"/>
    <s v="Binary logistic"/>
    <s v="automobile"/>
    <n v="2.4392999999999998"/>
    <n v="11.465012424514097"/>
    <m/>
    <s v="Derived (4a)"/>
    <n v="2.6717415115005472"/>
    <s v="derived (8b)"/>
  </r>
  <r>
    <n v="160"/>
    <s v="Moshiur et al. 2019"/>
    <n v="160.19999999999999"/>
    <x v="135"/>
    <s v="Table 4 (alighting) p. 599"/>
    <m/>
    <x v="4"/>
    <x v="2"/>
    <n v="3.6965224234214548E-2"/>
    <n v="1.3664278026857626E-3"/>
    <n v="731.83522615279367"/>
    <n v="448.20504523451172"/>
    <n v="274.49862400000006"/>
    <n v="535582.79823811061"/>
    <n v="-52.196539678687287"/>
    <n v="-31.967240154256569"/>
    <n v="-4.1903725164086065"/>
    <n v="-2.5663510530090989"/>
    <n v="7.5940657389725079E-3"/>
    <n v="4.6509083690095552E-3"/>
    <n v="7.2413328755494819E-2"/>
    <n v="4.4348807122960091E-2"/>
    <n v="3.2047238381930718"/>
    <n v="1.9627005390439562"/>
    <n v="7.9686743749428704E-2"/>
    <n v="4.8803336202549501E-2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Density"/>
    <s v="number of commercial centers"/>
    <x v="6"/>
    <s v="panel OLS"/>
    <m/>
    <n v="68.540999999999997"/>
    <m/>
    <m/>
    <m/>
    <n v="16.568000000000001"/>
    <s v="source"/>
  </r>
  <r>
    <n v="38"/>
    <s v="Choi et al. 2012"/>
    <n v="38.200000000000003"/>
    <x v="136"/>
    <s v="Table 2 p. 715 (poisson model)"/>
    <m/>
    <x v="4"/>
    <x v="2"/>
    <n v="5.0312491313407426E-2"/>
    <n v="2.5313467821616977E-3"/>
    <n v="395.04662381581261"/>
    <n v="239.79330065619826"/>
    <n v="145.55453349831234"/>
    <n v="156061.83498827217"/>
    <n v="-1.912300376489029"/>
    <n v="-1.1607663285288405"/>
    <n v="-1.3263008098819558"/>
    <n v="-0.80506459159834709"/>
    <n v="0.32370140386312635"/>
    <n v="0.19648675214491768"/>
    <n v="0.77624685517265679"/>
    <n v="0.47118184108980266"/>
    <n v="0.41822778198405414"/>
    <n v="0.25386426366432085"/>
    <n v="0.77234665991490403"/>
    <n v="0.46881442256834671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x v="0"/>
    <x v="2"/>
    <n v="1000"/>
    <x v="0"/>
    <n v="0"/>
    <n v="0"/>
    <x v="1"/>
    <s v="Density"/>
    <s v="commercial density (common catchment area)"/>
    <x v="8"/>
    <s v="Poisson Regression"/>
    <m/>
    <n v="1.9999999999999999E-6"/>
    <m/>
    <n v="1.000002000002"/>
    <s v="Derived (4b)"/>
    <s v=""/>
    <m/>
  </r>
  <r>
    <n v="55"/>
    <s v="Marshall and Garrick 2010"/>
    <n v="55.1"/>
    <x v="137"/>
    <s v="Table 2 p. 110"/>
    <m/>
    <x v="4"/>
    <x v="2"/>
    <n v="8.8303341176470582E-2"/>
    <n v="7.7974800629281651E-3"/>
    <n v="128.24656067468968"/>
    <n v="77.007278653369184"/>
    <n v="46.239999999999988"/>
    <n v="16447.18032488686"/>
    <n v="-2.2072073886376176"/>
    <n v="-1.3253457521854406"/>
    <n v="-4.3258155497957404E-2"/>
    <n v="-2.5974909712486453E-2"/>
    <n v="2.7727663679183481"/>
    <n v="1.6649428352047717"/>
    <n v="8.9756178226198899E-2"/>
    <n v="5.3895238914508155E-2"/>
    <n v="6.1535617278296227E-2"/>
    <n v="3.6949844127804742E-2"/>
    <n v="7.8989725700713692E-2"/>
    <n v="4.7430385546304445E-2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Intersection density"/>
    <x v="1"/>
    <s v="Multinomial logistic"/>
    <s v="automobile"/>
    <n v="3.5999999999999999E-3"/>
    <n v="1.0036064877830035"/>
    <m/>
    <s v="Derived (4a)"/>
    <n v="6.8"/>
    <m/>
  </r>
  <r>
    <n v="69"/>
    <s v="Tsai et al. 2014"/>
    <n v="69.099999999999994"/>
    <x v="138"/>
    <s v="Table 6, p. 61 (derived from table 5 and equation 7)"/>
    <m/>
    <x v="4"/>
    <x v="2"/>
    <n v="0.15267175572519082"/>
    <n v="2.3308664996212335E-2"/>
    <n v="42.902500000000011"/>
    <n v="25.741500000000006"/>
    <n v="15.444900000000004"/>
    <n v="1840.6245062500009"/>
    <n v="42.451677509171802"/>
    <n v="25.47100650550308"/>
    <n v="-1.1916139580044698"/>
    <n v="-0.71496837480268183"/>
    <n v="2.8745143352787741E-2"/>
    <n v="1.7247086011672644E-2"/>
    <n v="7.4700516092378414E-5"/>
    <n v="4.4820309655427047E-5"/>
    <n v="2.1971886542579575E-2"/>
    <n v="1.3183131925547745E-2"/>
    <n v="6.6662545912379924E-5"/>
    <n v="3.9997527547427953E-5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x v="1"/>
    <x v="2"/>
    <n v="236"/>
    <x v="1"/>
    <n v="0"/>
    <n v="1"/>
    <x v="0"/>
    <s v="Density"/>
    <s v="Population density"/>
    <x v="0"/>
    <s v="OLS"/>
    <m/>
    <n v="0.59599999999999997"/>
    <m/>
    <m/>
    <s v=""/>
    <n v="3.93"/>
    <m/>
  </r>
  <r>
    <n v="38"/>
    <s v="Choi et al. 2012"/>
    <n v="38.4"/>
    <x v="139"/>
    <s v="Table 2 p. 716 (poisson)"/>
    <m/>
    <x v="4"/>
    <x v="2"/>
    <n v="5.0312491313407426E-2"/>
    <n v="2.5313467821616977E-3"/>
    <n v="395.04662381581261"/>
    <n v="235.84283441804013"/>
    <n v="140.79817214756994"/>
    <n v="156061.83498827217"/>
    <n v="-1.912300376489029"/>
    <n v="-1.1416433247639501"/>
    <n v="-1.3263008098819558"/>
    <n v="-0.79180158349952756"/>
    <n v="0.32370140386312635"/>
    <n v="0.19324973810628643"/>
    <n v="0.77624685517265679"/>
    <n v="0.46341937253807608"/>
    <n v="0.41822778198405414"/>
    <n v="0.24968198584448031"/>
    <n v="0.77234665991490403"/>
    <n v="0.46109095596919769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x v="0"/>
    <x v="2"/>
    <n v="1000"/>
    <x v="0"/>
    <n v="0"/>
    <n v="0"/>
    <x v="1"/>
    <s v="Density"/>
    <s v="commercial density (common catchment area)"/>
    <x v="8"/>
    <s v="Poisson Regression"/>
    <m/>
    <n v="1.9999999999999999E-6"/>
    <m/>
    <n v="1.000002000002"/>
    <s v="Derived (4b)"/>
    <s v=""/>
    <m/>
  </r>
  <r>
    <n v="30"/>
    <s v="Brown et al. 2006"/>
    <n v="30.1"/>
    <x v="140"/>
    <s v="Table 5.3 p. 32 (Final model)"/>
    <m/>
    <x v="4"/>
    <x v="2"/>
    <n v="0.1666"/>
    <n v="2.7755559999999999E-2"/>
    <n v="36.028817289220612"/>
    <n v="21.437146287086264"/>
    <n v="12.755102040816327"/>
    <n v="1298.0756752600421"/>
    <n v="-125.5556673829004"/>
    <n v="-74.705622092825735"/>
    <n v="-3.1605840786835158"/>
    <n v="-1.8805475268166918"/>
    <n v="7.422263652296921E-4"/>
    <n v="4.4162468731166678E-4"/>
    <n v="9.7370412113055539E-5"/>
    <n v="5.7935395207268041E-5"/>
    <n v="4.4528176269646632E-4"/>
    <n v="2.6494264880439747E-4"/>
    <n v="1.2168244395599372E-4"/>
    <n v="7.2401054153816265E-5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Pedestrian amenity at bus stop"/>
    <x v="9"/>
    <s v="Negative binomial regression"/>
    <m/>
    <n v="0.25"/>
    <m/>
    <n v="1.2840254166877414"/>
    <s v="Derived (4b)"/>
    <n v="3.5714285714285712"/>
    <s v="derived (8b)"/>
  </r>
  <r>
    <n v="29"/>
    <s v="Blumenberg and Smart 2009"/>
    <n v="29.1"/>
    <x v="141"/>
    <s v="Table 3 p. 11"/>
    <m/>
    <x v="4"/>
    <x v="2"/>
    <n v="7.1857402652973898E-2"/>
    <n v="5.1634863160316203E-3"/>
    <n v="193.66759952383231"/>
    <n v="114.1148955745151"/>
    <n v="67.240000000000009"/>
    <n v="37507.139105323491"/>
    <n v="184.80816033893583"/>
    <n v="108.89464200644824"/>
    <n v="-1.1663941279659689"/>
    <n v="-0.68727523054358286"/>
    <n v="0.12975940588783508"/>
    <n v="7.6458225790521264E-2"/>
    <n v="3.3720807959448354E-4"/>
    <n v="1.9869335337670637E-4"/>
    <n v="9.9184022462825719E-2"/>
    <n v="5.844227115859358E-2"/>
    <n v="3.0092361156104836E-4"/>
    <n v="1.7731343081458077E-4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x v="1"/>
    <x v="1"/>
    <n v="3394"/>
    <x v="0"/>
    <n v="1"/>
    <n v="1"/>
    <x v="0"/>
    <s v="Density"/>
    <s v="Residential density"/>
    <x v="0"/>
    <s v="OLS"/>
    <m/>
    <n v="0.317"/>
    <m/>
    <m/>
    <s v=""/>
    <n v="8.1999999999999993"/>
    <m/>
  </r>
  <r>
    <n v="86"/>
    <s v="Chen and Zegras 2016"/>
    <n v="86.2"/>
    <x v="142"/>
    <s v="Table 2 (p-values), Table 3 p. 118 (am peak period)"/>
    <m/>
    <x v="4"/>
    <x v="2"/>
    <n v="7.9815095923159371E-2"/>
    <n v="6.3704495372231317E-3"/>
    <n v="156.97479340459518"/>
    <n v="90.103531414237622"/>
    <n v="51.719427031772391"/>
    <n v="24641.085764415337"/>
    <n v="151.10351590042657"/>
    <n v="86.733418126844839"/>
    <n v="-1.168038486489648"/>
    <n v="-0.67045409124505795"/>
    <n v="0.10517482522438848"/>
    <n v="6.0370349678798979E-2"/>
    <n v="2.7331969187850913E-4"/>
    <n v="1.5688550313826423E-4"/>
    <n v="8.0392339624279066E-2"/>
    <n v="4.6145202944336182E-2"/>
    <n v="2.4390978083841679E-4"/>
    <n v="1.4000421420125122E-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Density"/>
    <s v="Population density"/>
    <x v="0"/>
    <s v="OLS"/>
    <m/>
    <n v="0.45"/>
    <m/>
    <m/>
    <s v=""/>
    <s v=""/>
    <m/>
  </r>
  <r>
    <n v="33"/>
    <s v="Ramos-Santiago and Brown 2016"/>
    <n v="33.4"/>
    <x v="143"/>
    <s v="(Legacy Streetcar) Table 4, p. 931"/>
    <m/>
    <x v="4"/>
    <x v="2"/>
    <n v="7.9815095923159371E-2"/>
    <n v="6.3704495372231317E-3"/>
    <n v="156.97479340459518"/>
    <n v="88.84773306700086"/>
    <n v="50.287816915922477"/>
    <n v="24641.085764415337"/>
    <n v="151.10351590042657"/>
    <n v="85.524589999641435"/>
    <n v="-1.168038486489648"/>
    <n v="-0.66110978335314075"/>
    <n v="0.10517482522438848"/>
    <n v="5.9528951077003872E-2"/>
    <n v="2.7331969187850913E-4"/>
    <n v="1.5469894560323616E-4"/>
    <n v="8.0392339624279066E-2"/>
    <n v="4.5502064227341946E-2"/>
    <n v="2.4390978083841679E-4"/>
    <n v="1.380529359545439E-4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350"/>
    <x v="1"/>
    <n v="0"/>
    <n v="0"/>
    <x v="1"/>
    <s v="Density"/>
    <s v="Population density"/>
    <x v="0"/>
    <s v="Negative binomial regression"/>
    <m/>
    <n v="2.0000000000000001E-4"/>
    <m/>
    <n v="1.0002000200013335"/>
    <s v="Derived (4b)"/>
    <s v=""/>
    <m/>
  </r>
  <r>
    <n v="30"/>
    <s v="Brown et al. 2006"/>
    <n v="30.1"/>
    <x v="144"/>
    <s v="Table 5.3 p. 32 (Final model)"/>
    <m/>
    <x v="4"/>
    <x v="2"/>
    <n v="0.16100000000000003"/>
    <n v="2.592100000000001E-2"/>
    <n v="38.578758535550314"/>
    <n v="21.739130434782602"/>
    <n v="12.249999999999996"/>
    <n v="1488.3206101442961"/>
    <n v="38.589775158918705"/>
    <n v="21.745338302050691"/>
    <n v="-0.37955840143862701"/>
    <n v="-0.21388115921066633"/>
    <n v="1.8944488455984471E-2"/>
    <n v="1.067521924494725E-2"/>
    <n v="3.0875388733312884E-9"/>
    <n v="1.7398281551221809E-9"/>
    <n v="3.614008357222604E-5"/>
    <n v="2.0364937092949374E-5"/>
    <n v="3.5629185738205351E-9"/>
    <n v="2.0077046163478714E-9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Access"/>
    <s v="Destination Index- intensity and diversity of land uses"/>
    <x v="10"/>
    <s v="Negative binomial regression"/>
    <m/>
    <n v="0.35"/>
    <m/>
    <n v="1.4190675485932571"/>
    <s v="Derived (4b)"/>
    <n v="3.4999999999999996"/>
    <s v="derived (8b)"/>
  </r>
  <r>
    <n v="30"/>
    <s v="Brown et al. 2006"/>
    <n v="30.2"/>
    <x v="145"/>
    <s v="Table 5.4 p. 40 (Final model)"/>
    <m/>
    <x v="4"/>
    <x v="2"/>
    <n v="0.17710000000000001"/>
    <n v="3.1364410000000002E-2"/>
    <n v="31.883271516983736"/>
    <n v="17.966223499820334"/>
    <n v="10.12396694214876"/>
    <n v="1016.5430026257064"/>
    <n v="31.890795646078733"/>
    <n v="17.970463346565367"/>
    <n v="-0.38034422760375514"/>
    <n v="-0.21432397225471603"/>
    <n v="1.5656602029739234E-2"/>
    <n v="8.8224952437580585E-3"/>
    <n v="2.5516850192820569E-9"/>
    <n v="1.4378745083654392E-9"/>
    <n v="2.9867837662996733E-5"/>
    <n v="1.683052652309866E-5"/>
    <n v="2.9445608048103603E-9"/>
    <n v="1.659260013510638E-9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Access"/>
    <s v="Destination Index- intensity and diversity of land uses"/>
    <x v="10"/>
    <s v="Negative binomial regression"/>
    <m/>
    <n v="0.35"/>
    <m/>
    <n v="1.4190675485932571"/>
    <s v="Derived (4b)"/>
    <n v="3.1818181818181817"/>
    <s v="derived (8b)"/>
  </r>
  <r>
    <n v="47"/>
    <s v="Lee and Lee 2013"/>
    <n v="47.1"/>
    <x v="146"/>
    <s v="A-3 p. 327, Random effects, Model 4"/>
    <m/>
    <x v="4"/>
    <x v="2"/>
    <n v="5.3646529837006018E-4"/>
    <n v="2.877950163552777E-7"/>
    <n v="3474695.332338619"/>
    <n v="1923591.3359826594"/>
    <n v="1064900.1636000001"/>
    <n v="12073507652575.787"/>
    <n v="13.091856150252042"/>
    <n v="7.2476515647795301"/>
    <e v="#N/A"/>
    <e v="#N/A"/>
    <n v="6.9021793378348763E-10"/>
    <n v="3.8210464814253873E-10"/>
    <n v="7.7896895440957117"/>
    <n v="4.3123721316113857"/>
    <n v="5.0534314128422153"/>
    <n v="2.7975796301494502"/>
    <n v="8.627724172237688E-10"/>
    <n v="4.7763081017507838E-10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7"/>
    <s v="2SLS"/>
    <m/>
    <n v="0.55359999999999998"/>
    <m/>
    <m/>
    <s v=""/>
    <n v="1031.94"/>
    <m/>
  </r>
  <r>
    <n v="47"/>
    <s v="Lee and Lee 2013"/>
    <n v="47.8"/>
    <x v="147"/>
    <s v="A-4 p. 328 random effect model 8"/>
    <m/>
    <x v="4"/>
    <x v="2"/>
    <n v="5.4425956077995313E-4"/>
    <n v="2.9621846950038751E-7"/>
    <n v="3375886.7287601451"/>
    <n v="1850661.1047063116"/>
    <n v="1014532.4176"/>
    <n v="11396611205418.873"/>
    <n v="13.09185470650015"/>
    <n v="7.1769547501033824"/>
    <e v="#N/A"/>
    <e v="#N/A"/>
    <n v="6.7059046614129155E-10"/>
    <n v="3.6761769353865603E-10"/>
    <n v="7.5681770739235708"/>
    <n v="4.1488746719249017"/>
    <n v="4.90972888544783"/>
    <n v="2.6915133750025007"/>
    <n v="8.3823808267118263E-10"/>
    <n v="4.5952211692034233E-10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7"/>
    <s v="2SLS"/>
    <m/>
    <n v="0.54820000000000002"/>
    <m/>
    <m/>
    <s v=""/>
    <n v="1007.24"/>
    <m/>
  </r>
  <r>
    <n v="115"/>
    <s v="Lund et al. 2004"/>
    <n v="115.4"/>
    <x v="148"/>
    <s v="Figure 5-22 p. 78 (imputed from table 5 - 24 p. 77)"/>
    <n v="1"/>
    <x v="4"/>
    <x v="2"/>
    <n v="0.19229397074562971"/>
    <n v="3.6976971185121096E-2"/>
    <n v="27.043859135828381"/>
    <n v="14.576640074211499"/>
    <n v="7.8568089999999975"/>
    <n v="731.37031695852818"/>
    <n v="795.6610952137919"/>
    <n v="428.86133032023383"/>
    <n v="-3.2554647464340323"/>
    <n v="-1.7546954983279435"/>
    <n v="5.5712806521060021E-4"/>
    <n v="3.0029202714851354E-4"/>
    <n v="7.3087930920532175E-5"/>
    <n v="3.9394394766166848E-5"/>
    <n v="3.342362634179351E-4"/>
    <n v="1.8015334598226704E-4"/>
    <n v="9.1336966385343487E-5"/>
    <n v="4.9230624881700144E-5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x v="1"/>
    <x v="1"/>
    <n v="22"/>
    <x v="0"/>
    <n v="1"/>
    <n v="0"/>
    <x v="0"/>
    <s v="PT-Design"/>
    <s v="Street tree density "/>
    <x v="9"/>
    <s v="OLS"/>
    <m/>
    <n v="1.2E-2"/>
    <m/>
    <n v="1.0120722888660778"/>
    <s v="Derived (4b)"/>
    <n v="2.8029999999999999"/>
    <m/>
  </r>
  <r>
    <n v="33"/>
    <s v="Ramos-Santiago and Brown 2016"/>
    <n v="33.299999999999997"/>
    <x v="149"/>
    <s v="(Modern Streetcar) Table 4, p. 931"/>
    <m/>
    <x v="4"/>
    <x v="2"/>
    <n v="7.9815095923159371E-2"/>
    <n v="6.3704495372231317E-3"/>
    <n v="156.97479340459518"/>
    <n v="82.411766537412475"/>
    <n v="43.266177432141546"/>
    <n v="24641.085764415337"/>
    <n v="151.10351590042657"/>
    <n v="79.329345847723957"/>
    <n v="-1.168038486489648"/>
    <n v="-0.61322020540706523"/>
    <n v="0.10517482522438848"/>
    <n v="5.5216783242803956E-2"/>
    <n v="2.7331969187850913E-4"/>
    <n v="1.4349283823621731E-4"/>
    <n v="8.0392339624279066E-2"/>
    <n v="4.2205978302746514E-2"/>
    <n v="2.4390978083841679E-4"/>
    <n v="1.2805263494016883E-4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125"/>
    <x v="1"/>
    <n v="0"/>
    <n v="0"/>
    <x v="1"/>
    <s v="Density"/>
    <s v="Population density"/>
    <x v="0"/>
    <s v="Negative binomial regression"/>
    <m/>
    <n v="2.9999999999999997E-4"/>
    <m/>
    <n v="1.0003000450045003"/>
    <s v="Derived (4b)"/>
    <s v=""/>
    <m/>
  </r>
  <r>
    <n v="36"/>
    <s v="Chan and Miranda-Moreno 2013"/>
    <n v="36.200000000000003"/>
    <x v="150"/>
    <s v="Table 5, p. 261"/>
    <m/>
    <x v="4"/>
    <x v="2"/>
    <n v="6.021384603925508E-2"/>
    <n v="3.6257072548391148E-3"/>
    <n v="275.80825745524055"/>
    <n v="143.42029387672508"/>
    <n v="74.578552815897055"/>
    <n v="76070.194880496259"/>
    <n v="-59.174823634826403"/>
    <n v="-30.77090829010973"/>
    <n v="-4.2304228710964695"/>
    <n v="-2.1998198929701642"/>
    <n v="2.8619912838539108E-3"/>
    <n v="1.4882354676040337E-3"/>
    <n v="2.7290561190363726E-2"/>
    <n v="1.4191091818989138E-2"/>
    <n v="1.2077709105147143"/>
    <n v="0.62804087346765147"/>
    <n v="3.0031708163804016E-2"/>
    <n v="1.5616488245178089E-2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x v="2"/>
    <x v="2"/>
    <n v="130"/>
    <x v="0"/>
    <n v="0"/>
    <n v="1"/>
    <x v="0"/>
    <s v="Density"/>
    <s v="Commercial density"/>
    <x v="6"/>
    <s v="OLS"/>
    <m/>
    <n v="3.29"/>
    <m/>
    <n v="26.842863655898565"/>
    <s v="Derived (4b)"/>
    <s v=""/>
    <m/>
  </r>
  <r>
    <n v="154"/>
    <s v="Lu et al. 2018"/>
    <n v="154.1"/>
    <x v="151"/>
    <s v="Tables 3 (diagnostics) and 4 (elasticities) pp 8 - 9"/>
    <m/>
    <x v="4"/>
    <x v="2"/>
    <n v="0.5177272727272727"/>
    <n v="0.26804152892561983"/>
    <n v="3.7307651691447221"/>
    <n v="1.9315188762071993"/>
    <n v="1"/>
    <n v="13.918608747303447"/>
    <n v="4.0401307316995183"/>
    <n v="2.0916858651844321"/>
    <n v="35.672455453053743"/>
    <n v="18.468603073194643"/>
    <n v="3.8713189716340294E-5"/>
    <n v="2.0042874130414359E-5"/>
    <n v="3.6915020628758614E-4"/>
    <n v="1.9111912952798207E-4"/>
    <n v="1.6337109290448792E-2"/>
    <n v="8.4581670371914434E-3"/>
    <n v="4.0622877582126705E-4"/>
    <n v="2.1031571620928324E-4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ensity"/>
    <s v="number of supermarkets and conveinence stores within an 800m radius buffer from centroid of street block"/>
    <x v="6"/>
    <s v="generalized linear mixed models"/>
    <m/>
    <n v="0.01"/>
    <m/>
    <m/>
    <m/>
    <n v="1"/>
    <s v="derived (8b)"/>
  </r>
  <r>
    <n v="3"/>
    <s v="Cervero. 2002"/>
    <n v="3.1"/>
    <x v="152"/>
    <s v="Table 2 p. 275, Table 4 p. 281"/>
    <n v="1"/>
    <x v="4"/>
    <x v="2"/>
    <n v="1.1914507772020725E-2"/>
    <n v="1.4195549544954227E-4"/>
    <n v="7044.4613421496424"/>
    <n v="3599.7197458384671"/>
    <n v="1839.4567901234568"/>
    <n v="49624435.601040743"/>
    <n v="-1.9036023720799526"/>
    <n v="-0.97274081213285579"/>
    <n v="-1.3221109719925157"/>
    <n v="-0.67559870668817557"/>
    <n v="5.7722351956525904"/>
    <n v="2.9496121849784736"/>
    <n v="13.842014166354545"/>
    <n v="7.073269239007173"/>
    <n v="7.4578271646571412"/>
    <n v="3.8109496811397992"/>
    <n v="13.772465983776266"/>
    <n v="7.0377301177096721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ensity"/>
    <s v="Total density (employment and population)"/>
    <x v="8"/>
    <s v="Binary logistic"/>
    <s v="automobile"/>
    <n v="3.8600000000000002E-2"/>
    <n v="1.0393546586272466"/>
    <m/>
    <s v="Derived (4a)"/>
    <n v="42.888888888888893"/>
    <s v="derived (8b)"/>
  </r>
  <r>
    <n v="86"/>
    <s v="Chen and Zegras 2016"/>
    <n v="86.4"/>
    <x v="153"/>
    <s v="Table 2 (p-values), Table 3 p. 118 (pm peak)"/>
    <m/>
    <x v="4"/>
    <x v="2"/>
    <n v="4.9965372243354164E-2"/>
    <n v="2.4965384234169469E-3"/>
    <n v="400.55462019740361"/>
    <n v="203.08119244008364"/>
    <n v="102.96216456712241"/>
    <n v="160444.00376148627"/>
    <n v="524.62321535226158"/>
    <n v="265.98397018359663"/>
    <n v="-1.1363692374830436"/>
    <n v="-0.57613920340390312"/>
    <n v="3.0009802495517421E-2"/>
    <n v="1.5214969865227333E-2"/>
    <n v="5.0148061085179244E-4"/>
    <n v="2.5425066970185877E-4"/>
    <n v="6.8802211008019434E-2"/>
    <n v="3.4882720981065853E-2"/>
    <n v="4.6697413838890975E-4"/>
    <n v="2.3675588816317726E-4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Density"/>
    <s v="Employment density"/>
    <x v="2"/>
    <s v="OLS"/>
    <m/>
    <n v="0.09"/>
    <m/>
    <m/>
    <s v=""/>
    <s v=""/>
    <m/>
  </r>
  <r>
    <n v="164"/>
    <s v="Schneider et al. 2017b"/>
    <n v="164.1"/>
    <x v="154"/>
    <s v="Table 3 (Extended Model) p. 932"/>
    <m/>
    <x v="4"/>
    <x v="2"/>
    <n v="0.29561638727755546"/>
    <n v="8.7389048427033655E-2"/>
    <n v="11.443081461574213"/>
    <n v="5.7587218177213542"/>
    <n v="2.8980722618519006"/>
    <n v="130.94411333622344"/>
    <n v="-2.677593971330039"/>
    <n v="-1.3474970770308763"/>
    <n v="-4.3407607214200471E-2"/>
    <n v="-2.1844844464220622E-2"/>
    <n v="0.24740617802988649"/>
    <n v="0.12450696606888965"/>
    <n v="8.0086924258910772E-3"/>
    <n v="4.0303682150012454E-3"/>
    <n v="5.4906508026360467E-3"/>
    <n v="2.7631657326574388E-3"/>
    <n v="7.0480320178992291E-3"/>
    <n v="3.5469166141801939E-3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PT-Design"/>
    <s v="Proportion of roadways with sidewalks"/>
    <x v="1"/>
    <s v="fractional multinomial logit model"/>
    <s v="auto, walk, bike"/>
    <n v="0.77600000000000002"/>
    <m/>
    <m/>
    <m/>
    <m/>
    <m/>
  </r>
  <r>
    <n v="60"/>
    <s v="Imam and Tarawneh 2012"/>
    <n v="60.1"/>
    <x v="155"/>
    <s v="Table 5a p.238 (Model 2)"/>
    <m/>
    <x v="4"/>
    <x v="2"/>
    <n v="0.11550411280846065"/>
    <n v="1.3341200075669604E-2"/>
    <n v="74.955775666965948"/>
    <n v="37.665673631041116"/>
    <n v="18.927200171785401"/>
    <n v="5618.368305836525"/>
    <n v="73.590393131345792"/>
    <n v="36.979561686890328"/>
    <n v="-1.1776268478278746"/>
    <n v="-0.59176371820250262"/>
    <n v="5.0221187964951571E-2"/>
    <n v="2.5236412516836868E-2"/>
    <n v="1.3051069579690915E-4"/>
    <n v="6.5582314765010412E-5"/>
    <n v="3.8387501862726464E-2"/>
    <n v="1.9289922675160335E-2"/>
    <n v="1.1646740485512887E-4"/>
    <n v="5.8525486807295503E-5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x v="2"/>
    <x v="2"/>
    <n v="32"/>
    <x v="1"/>
    <n v="0"/>
    <n v="0"/>
    <x v="1"/>
    <s v="Density"/>
    <s v="Population density"/>
    <x v="0"/>
    <s v="OLS"/>
    <m/>
    <n v="3.6240000000000001"/>
    <m/>
    <m/>
    <s v=""/>
    <n v="4.3505402160864346"/>
    <s v="derived (8b)"/>
  </r>
  <r>
    <n v="107"/>
    <s v="Brownet al. 2014"/>
    <n v="107.6"/>
    <x v="156"/>
    <s v="Table 2 p. 952 (Regional rail model)"/>
    <m/>
    <x v="4"/>
    <x v="2"/>
    <n v="7.9815095923159371E-2"/>
    <n v="6.3704495372231317E-3"/>
    <n v="156.97479340459518"/>
    <n v="78.487396702297588"/>
    <n v="39.243698351148794"/>
    <n v="24641.085764415337"/>
    <n v="151.10351590042657"/>
    <n v="75.551757950213286"/>
    <n v="-1.168038486489648"/>
    <n v="-0.58401924324482402"/>
    <n v="0.10517482522438848"/>
    <n v="5.258741261219424E-2"/>
    <n v="2.7331969187850913E-4"/>
    <n v="1.3665984593925457E-4"/>
    <n v="8.0392339624279066E-2"/>
    <n v="4.0196169812139533E-2"/>
    <n v="2.4390978083841679E-4"/>
    <n v="1.219548904192084E-4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70409"/>
    <x v="0"/>
    <n v="0"/>
    <n v="1"/>
    <x v="0"/>
    <s v="Density"/>
    <s v="Population density"/>
    <x v="0"/>
    <s v="Negative binomial regression"/>
    <m/>
    <n v="0.1013"/>
    <m/>
    <n v="1.10660857454338"/>
    <s v="Derived (4b)"/>
    <s v=""/>
    <m/>
  </r>
  <r>
    <n v="151"/>
    <s v="Gan et al. 2019"/>
    <n v="151.1"/>
    <x v="157"/>
    <s v="Table 2 p. 6 "/>
    <m/>
    <x v="4"/>
    <x v="2"/>
    <n v="8.9512996140375403E-2"/>
    <n v="8.0125764780268616E-3"/>
    <n v="124.80380096743303"/>
    <n v="61.707412966438781"/>
    <n v="30.510327293671494"/>
    <n v="15575.98873591864"/>
    <n v="121.06381238751284"/>
    <n v="59.858230345381251"/>
    <n v="-1.1702831685619297"/>
    <n v="-0.5786293863675489"/>
    <n v="8.3619909091117092E-2"/>
    <n v="4.13446403274857E-2"/>
    <n v="2.1730454734707121E-4"/>
    <n v="1.0744305332599498E-4"/>
    <n v="6.3916437385679647E-2"/>
    <n v="3.1602547090139183E-2"/>
    <n v="1.939220118182164E-4"/>
    <n v="9.5881900821849839E-5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x v="0"/>
    <x v="0"/>
    <n v="112"/>
    <x v="0"/>
    <n v="0"/>
    <n v="0"/>
    <x v="1"/>
    <s v="Density"/>
    <s v="persons per square kilometre"/>
    <x v="0"/>
    <s v="OLS"/>
    <m/>
    <n v="18.700199999999999"/>
    <m/>
    <m/>
    <m/>
    <n v="5.5236154186973856"/>
    <s v="derived (8b)"/>
  </r>
  <r>
    <n v="31"/>
    <s v="Frank et al. 2008"/>
    <n v="31.1"/>
    <x v="158"/>
    <s v="Table 4 p. 48 (significance from table 3 p. 46)"/>
    <n v="1"/>
    <x v="4"/>
    <x v="2"/>
    <n v="6.6666666666666666E-2"/>
    <n v="4.4444444444444444E-3"/>
    <n v="225"/>
    <n v="58.5"/>
    <n v="15.21"/>
    <n v="50625"/>
    <n v="-2.1909921950246916"/>
    <n v="-0.56965797070641977"/>
    <n v="-4.3251881979593981E-2"/>
    <n v="-1.1245489314694436E-2"/>
    <n v="4.8646328564252386"/>
    <n v="1.2648045426705621"/>
    <n v="0.15747120230476794"/>
    <n v="4.0942512599239665E-2"/>
    <n v="0.10796011849968587"/>
    <n v="2.8069630809918329E-2"/>
    <n v="0.13858218254868288"/>
    <n v="3.6031367462657546E-2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PT-Design"/>
    <s v="intersection density"/>
    <x v="1"/>
    <s v="Multinomial logistic (nested)"/>
    <s v="not choosing transit"/>
    <n v="0.2848"/>
    <n v="1.329496102309317"/>
    <m/>
    <s v="Derived (4a)"/>
    <n v="3.9"/>
    <m/>
  </r>
  <r>
    <n v="11"/>
    <s v="Concas and DeSalvo 2008"/>
    <n v="11.1"/>
    <x v="159"/>
    <s v="Table 4.8 and 4.9, Model I: Exogenous Residential Location and Population Density"/>
    <m/>
    <x v="4"/>
    <x v="2"/>
    <n v="7.9815095923159371E-2"/>
    <n v="6.3704495372231317E-3"/>
    <n v="156.97479340459518"/>
    <n v="74.5630268671827"/>
    <n v="35.417437761911785"/>
    <n v="24641.085764415337"/>
    <n v="151.10351590042657"/>
    <n v="71.774170052702615"/>
    <n v="-1.168038486489648"/>
    <n v="-0.5548182810825828"/>
    <n v="0.10517482522438848"/>
    <n v="4.9958041981584524E-2"/>
    <n v="2.7331969187850913E-4"/>
    <n v="1.2982685364229182E-4"/>
    <n v="8.0392339624279066E-2"/>
    <n v="3.8186361321532553E-2"/>
    <n v="2.4390978083841679E-4"/>
    <n v="1.1585714589824798E-4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99"/>
    <x v="1"/>
    <n v="1"/>
    <n v="1"/>
    <x v="0"/>
    <s v="Density"/>
    <s v="Population density (gross)"/>
    <x v="0"/>
    <s v="2SLS"/>
    <m/>
    <n v="0.47499999999999998"/>
    <m/>
    <m/>
    <s v=""/>
    <s v=""/>
    <m/>
  </r>
  <r>
    <n v="33"/>
    <s v="Ramos-Santiago and Brown 2016"/>
    <n v="33.1"/>
    <x v="160"/>
    <s v="(Streetcar) Table 3 p. 929"/>
    <m/>
    <x v="4"/>
    <x v="2"/>
    <n v="7.9815095923159371E-2"/>
    <n v="6.3704495372231317E-3"/>
    <n v="156.97479340459518"/>
    <n v="73.935127693564326"/>
    <n v="34.823445143668799"/>
    <n v="24641.085764415337"/>
    <n v="151.10351590042657"/>
    <n v="71.169755989100906"/>
    <n v="-1.168038486489648"/>
    <n v="-0.55014612713662414"/>
    <n v="0.10517482522438848"/>
    <n v="4.953734268068697E-2"/>
    <n v="2.7331969187850913E-4"/>
    <n v="1.2873357487477779E-4"/>
    <n v="8.0392339624279066E-2"/>
    <n v="3.7864791963035438E-2"/>
    <n v="2.4390978083841679E-4"/>
    <n v="1.1488150677489431E-4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475"/>
    <x v="1"/>
    <n v="0"/>
    <n v="1"/>
    <x v="0"/>
    <s v="Density"/>
    <s v="Population density"/>
    <x v="0"/>
    <s v="Negative binomial regression"/>
    <m/>
    <n v="1.9000000000000001E-4"/>
    <m/>
    <n v="1.0001900180511432"/>
    <s v="Derived (4b)"/>
    <s v=""/>
    <m/>
  </r>
  <r>
    <n v="107"/>
    <s v="Brownet al. 2014"/>
    <n v="107.1"/>
    <x v="161"/>
    <s v="Table 1 p. 947 (Regional bus model)"/>
    <m/>
    <x v="4"/>
    <x v="2"/>
    <n v="7.9815095923159371E-2"/>
    <n v="6.3704495372231317E-3"/>
    <n v="156.97479340459518"/>
    <n v="73.778152900159725"/>
    <n v="34.675731863075072"/>
    <n v="24641.085764415337"/>
    <n v="151.10351590042657"/>
    <n v="71.01865247320049"/>
    <n v="-1.168038486489648"/>
    <n v="-0.54897808865013453"/>
    <n v="0.10517482522438848"/>
    <n v="4.9432167855462582E-2"/>
    <n v="2.7331969187850913E-4"/>
    <n v="1.2846025518289928E-4"/>
    <n v="8.0392339624279066E-2"/>
    <n v="3.7784399623411159E-2"/>
    <n v="2.4390978083841679E-4"/>
    <n v="1.1463759699405588E-4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40269"/>
    <x v="0"/>
    <n v="0"/>
    <n v="1"/>
    <x v="0"/>
    <s v="Density"/>
    <s v="Population density"/>
    <x v="0"/>
    <s v="Negative binomial regression"/>
    <m/>
    <n v="7.9600000000000004E-2"/>
    <m/>
    <n v="1.0828538394993001"/>
    <s v="Derived (4b)"/>
    <s v=""/>
    <m/>
  </r>
  <r>
    <n v="38"/>
    <s v="Choi et al. 2012"/>
    <n v="38.6"/>
    <x v="162"/>
    <s v="Table 2 p. 717 (poisson)"/>
    <m/>
    <x v="4"/>
    <x v="2"/>
    <n v="5.0312491313407426E-2"/>
    <n v="2.5313467821616977E-3"/>
    <n v="395.04662381581261"/>
    <n v="184.48677332198449"/>
    <n v="86.155323141366765"/>
    <n v="156061.83498827217"/>
    <n v="-1.912300376489029"/>
    <n v="-0.8930442758203766"/>
    <n v="-1.3263008098819558"/>
    <n v="-0.61938247821487336"/>
    <n v="0.32370140386312635"/>
    <n v="0.15116855560408002"/>
    <n v="0.77624685517265679"/>
    <n v="0.36250728136563076"/>
    <n v="0.41822778198405414"/>
    <n v="0.19531237418655328"/>
    <n v="0.77234665991490403"/>
    <n v="0.3606858901802602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Density"/>
    <s v="commercial density (common catchment area)"/>
    <x v="8"/>
    <s v="Poisson Regression"/>
    <m/>
    <n v="1.9999999999999999E-6"/>
    <m/>
    <n v="1.000002000002"/>
    <s v="Derived (4b)"/>
    <s v=""/>
    <m/>
  </r>
  <r>
    <n v="174"/>
    <s v="Park et al. 2019"/>
    <n v="174.1"/>
    <x v="163"/>
    <s v="Table 3 p. 6"/>
    <m/>
    <x v="4"/>
    <x v="2"/>
    <n v="0.31248887532820285"/>
    <n v="9.7649297203885099E-2"/>
    <n v="10.240729105423748"/>
    <n v="3.6552029581406877"/>
    <n v="1.3046442814432395"/>
    <n v="104.87253261067308"/>
    <n v="120.02114723423111"/>
    <n v="42.838908040019646"/>
    <n v="-0.24167179861219282"/>
    <n v="-8.6259431735052766E-2"/>
    <n v="7.996727126253618E-2"/>
    <n v="2.8542558197194517E-2"/>
    <n v="7.3312429789777544E-5"/>
    <n v="2.6167258940005721E-5"/>
    <n v="5.205415263459649E-5"/>
    <n v="1.8579584591561258E-5"/>
    <n v="5.6837736091840819E-5"/>
    <n v="2.0286979467788561E-5"/>
    <s v="7a, 8a, 8b"/>
    <n v="0.35692800000000002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x v="0"/>
    <x v="0"/>
    <n v="2209"/>
    <x v="0"/>
    <n v="0"/>
    <n v="0"/>
    <x v="1"/>
    <s v="Diversity"/>
    <s v="Land use entropy index (3 land uses: residential, commercial and public land)"/>
    <x v="4"/>
    <s v="multinomial logistic (multilevel)"/>
    <s v="automobile"/>
    <n v="0.88"/>
    <m/>
    <m/>
    <m/>
    <n v="1.4642262895174709"/>
    <s v="derived (8b)"/>
  </r>
  <r>
    <n v="3"/>
    <s v="Cervero. 2002"/>
    <n v="3.1"/>
    <x v="164"/>
    <s v="Table 2 p. 275, Table 4 p. 281"/>
    <n v="1"/>
    <x v="4"/>
    <x v="2"/>
    <n v="0.24978104259295059"/>
    <n v="6.2390569238821393E-2"/>
    <n v="16.028063410868324"/>
    <n v="7.2446846617124825"/>
    <n v="3.2745974670940421"/>
    <n v="256.89881670281591"/>
    <n v="-1.1626653883312661"/>
    <n v="-0.5255247555257323"/>
    <n v="-8.8500752846347296E-3"/>
    <n v="-4.000234028654898E-3"/>
    <n v="0.26469509582389894"/>
    <n v="0.11964218331240233"/>
    <n v="1.532844913423208E-2"/>
    <n v="6.9284590086728997E-3"/>
    <n v="2.4916297081591831E-2"/>
    <n v="1.1262166280879508E-2"/>
    <n v="2.1135813314214946E-2"/>
    <n v="9.5533876180251553E-3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iversity"/>
    <s v="Population to retail employment continuous (fraction) (relative):Entropy: maximises eveness --&gt; 1"/>
    <x v="5"/>
    <s v="Binary logistic"/>
    <s v="automobile"/>
    <n v="1.5519000000000001"/>
    <n v="4.7204304855298984"/>
    <m/>
    <s v="Derived (4a)"/>
    <n v="1.8095848880597014"/>
    <s v="derived (8b)"/>
  </r>
  <r>
    <n v="38"/>
    <s v="Choi et al. 2012"/>
    <n v="38.1"/>
    <x v="165"/>
    <s v="Table 2 p. 715 (multiplicative model)"/>
    <m/>
    <x v="4"/>
    <x v="2"/>
    <n v="4.9965372243354164E-2"/>
    <n v="2.4965384234169469E-3"/>
    <n v="400.55462019740361"/>
    <n v="180.24957908883164"/>
    <n v="81.112310589974243"/>
    <n v="160444.00376148627"/>
    <n v="524.62321535226158"/>
    <n v="236.08044690851773"/>
    <n v="-1.1363692374830436"/>
    <n v="-0.51136615686736964"/>
    <n v="3.0009802495517421E-2"/>
    <n v="1.350441112298284E-2"/>
    <n v="5.0148061085179244E-4"/>
    <n v="2.2566627488330659E-4"/>
    <n v="6.8802211008019434E-2"/>
    <n v="3.0960994953608746E-2"/>
    <n v="4.6697413838890975E-4"/>
    <n v="2.101383622750094E-4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2"/>
    <s v="Multiplicative"/>
    <m/>
    <n v="0.45"/>
    <m/>
    <m/>
    <s v=""/>
    <s v=""/>
    <m/>
  </r>
  <r>
    <n v="160"/>
    <s v="Moshiur et al. 2019"/>
    <n v="160.1"/>
    <x v="166"/>
    <s v="Table 4 (Boarding) p. 599"/>
    <m/>
    <x v="4"/>
    <x v="2"/>
    <n v="3.2303598367695502E-2"/>
    <n v="1.0435224675013795E-3"/>
    <n v="958.29273555979091"/>
    <n v="430.84983417569936"/>
    <n v="193.710724"/>
    <n v="918324.96702666732"/>
    <n v="-51.331372941648475"/>
    <n v="-23.078661351847774"/>
    <n v="-4.1847102116278148"/>
    <n v="-1.8814519132298129"/>
    <n v="9.9439570151293542E-3"/>
    <n v="4.4708178117577419E-3"/>
    <n v="9.4820752574167014E-2"/>
    <n v="4.2631550889436855E-2"/>
    <n v="4.1963866508040022"/>
    <n v="1.8867016575888624"/>
    <n v="0.10434483737128672"/>
    <n v="4.6913593529692571E-2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Density"/>
    <s v="number of commercial centers"/>
    <x v="6"/>
    <s v="panel OLS"/>
    <m/>
    <n v="50.317"/>
    <m/>
    <m/>
    <m/>
    <n v="13.917999999999999"/>
    <s v="source"/>
  </r>
  <r>
    <n v="107"/>
    <s v="Brownet al. 2014"/>
    <n v="107.5"/>
    <x v="167"/>
    <s v="Table 1 p. 947 (Bus to all other destinations)"/>
    <m/>
    <x v="4"/>
    <x v="2"/>
    <n v="7.9815095923159371E-2"/>
    <n v="6.3704495372231317E-3"/>
    <n v="156.97479340459518"/>
    <n v="69.225883891426477"/>
    <n v="30.528614796119076"/>
    <n v="24641.085764415337"/>
    <n v="151.10351590042657"/>
    <n v="66.636650512088124"/>
    <n v="-1.168038486489648"/>
    <n v="-0.51510497254193477"/>
    <n v="0.10517482522438848"/>
    <n v="4.6382097923955319E-2"/>
    <n v="2.7331969187850913E-4"/>
    <n v="1.2053398411842253E-4"/>
    <n v="8.0392339624279066E-2"/>
    <n v="3.5453021774307071E-2"/>
    <n v="2.4390978083841679E-4"/>
    <n v="1.0756421334974181E-4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33032"/>
    <x v="0"/>
    <n v="0"/>
    <n v="1"/>
    <x v="0"/>
    <s v="Density"/>
    <s v="Population density"/>
    <x v="0"/>
    <s v="Negative binomial regression"/>
    <m/>
    <n v="7.4899999999999994E-2"/>
    <m/>
    <n v="1.0777763678587842"/>
    <s v="Derived (4b)"/>
    <s v=""/>
    <m/>
  </r>
  <r>
    <n v="186"/>
    <s v="Pan et al. 2017"/>
    <n v="186.2"/>
    <x v="168"/>
    <s v="Table 3 p. 62 (low accessibility)"/>
    <m/>
    <x v="4"/>
    <x v="2"/>
    <n v="0.14963854730989501"/>
    <n v="2.2391694841015688E-2"/>
    <n v="44.65941533680887"/>
    <n v="19.486957421212391"/>
    <n v="8.5030559999999991"/>
    <n v="1994.4633782255994"/>
    <n v="45.86885311129388"/>
    <n v="20.014690761141942"/>
    <n v="-1.1626548210486989"/>
    <n v="-0.50731978514437559"/>
    <n v="3.3459113095797542E-3"/>
    <n v="1.4599750295251543E-3"/>
    <n v="5.5912052324723096E-5"/>
    <n v="2.4397000604852347E-5"/>
    <n v="7.6710300232802559E-3"/>
    <n v="3.3472232968821858E-3"/>
    <n v="5.206478953502273E-5"/>
    <n v="2.2718262860399312E-5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x v="0"/>
    <x v="2"/>
    <n v="244"/>
    <x v="0"/>
    <n v="0"/>
    <n v="0"/>
    <x v="1"/>
    <s v="Density"/>
    <s v="employment density"/>
    <x v="2"/>
    <s v="OLS"/>
    <m/>
    <n v="21.398"/>
    <m/>
    <m/>
    <m/>
    <n v="2.9159999999999999"/>
    <s v="source"/>
  </r>
  <r>
    <n v="31"/>
    <s v="Frank et al. 2008"/>
    <n v="31.1"/>
    <x v="169"/>
    <s v="Table 4 p. 48 (significance from table 3 p. 46)"/>
    <n v="1"/>
    <x v="4"/>
    <x v="2"/>
    <n v="6.021384603925508E-2"/>
    <n v="3.6257072548391148E-3"/>
    <n v="275.80825745524055"/>
    <n v="118.59755070575343"/>
    <n v="50.996946803473975"/>
    <n v="76070.194880496259"/>
    <n v="-59.174823634826403"/>
    <n v="-25.445174162975352"/>
    <n v="-4.2304228710964695"/>
    <n v="-1.8190818345714819"/>
    <n v="2.8619912838539108E-3"/>
    <n v="1.2306562520571817E-3"/>
    <n v="2.7290561190363726E-2"/>
    <n v="1.1734941311856402E-2"/>
    <n v="1.2077709105147143"/>
    <n v="0.51934149152132714"/>
    <n v="3.0031708163804016E-2"/>
    <n v="1.2913634510435727E-2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Density"/>
    <s v="Retail floor area continuous (fraction)"/>
    <x v="6"/>
    <s v="Multinomial logistic (nested)"/>
    <s v="not choosing transit"/>
    <s v="not stated"/>
    <m/>
    <m/>
    <m/>
    <m/>
    <m/>
  </r>
  <r>
    <n v="38"/>
    <s v="Choi et al. 2012"/>
    <n v="38.6"/>
    <x v="170"/>
    <s v="Table 2 p. 717 (poisson)"/>
    <m/>
    <x v="4"/>
    <x v="2"/>
    <n v="5.0312491313407426E-2"/>
    <n v="2.5313467821616977E-3"/>
    <n v="395.04662381581261"/>
    <n v="169.0799549931678"/>
    <n v="72.366220737075807"/>
    <n v="156061.83498827217"/>
    <n v="-1.912300376489029"/>
    <n v="-0.81846456113730437"/>
    <n v="-1.3263008098819558"/>
    <n v="-0.56765674662947707"/>
    <n v="0.32370140386312635"/>
    <n v="0.13854420085341806"/>
    <n v="0.77624685517265679"/>
    <n v="0.3322336540138971"/>
    <n v="0.41822778198405414"/>
    <n v="0.17900149068917517"/>
    <n v="0.77234665991490403"/>
    <n v="0.33056437044357889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Density"/>
    <s v="commercial density (common catchment area)"/>
    <x v="8"/>
    <s v="Poisson Regression"/>
    <m/>
    <n v="9.9999999999999995E-7"/>
    <m/>
    <n v="1.0000010000005"/>
    <s v="Derived (4b)"/>
    <s v=""/>
    <m/>
  </r>
  <r>
    <n v="161"/>
    <s v="Kathuria et al. 2018"/>
    <n v="161.1"/>
    <x v="171"/>
    <s v="Table 3 p. 48"/>
    <m/>
    <x v="4"/>
    <x v="2"/>
    <n v="5.1340000000000004E-2"/>
    <n v="2.6357956000000004E-3"/>
    <n v="379.39208943212435"/>
    <n v="161.49962462946672"/>
    <n v="68.747160212271396"/>
    <n v="143938.35752367304"/>
    <n v="-2.1823441424145789"/>
    <n v="-0.92898025454303801"/>
    <n v="-4.3248498759112075E-2"/>
    <n v="-1.8410020951778832E-2"/>
    <n v="8.2026809943081549"/>
    <n v="3.491717245657096"/>
    <n v="0.26552590430130962"/>
    <n v="0.1130290669429815"/>
    <n v="0.18204095525749139"/>
    <n v="7.7491193834008945E-2"/>
    <n v="0.23367548353426168"/>
    <n v="9.9470979830864531E-2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x v="0"/>
    <x v="0"/>
    <n v="150"/>
    <x v="1"/>
    <n v="0"/>
    <n v="0"/>
    <x v="1"/>
    <s v="PT-Design"/>
    <s v="Walkway availability and quality index (WAQI): sum of segment length times score on Likert scale, divided by buffer area"/>
    <x v="1"/>
    <s v="Negative binomial regression"/>
    <m/>
    <n v="1.252"/>
    <m/>
    <m/>
    <m/>
    <n v="8.2913907284768218"/>
    <s v="derived (8b)"/>
  </r>
  <r>
    <n v="14"/>
    <s v="Taylor et al. 2009"/>
    <n v="14.2"/>
    <x v="172"/>
    <s v="Table 7 , p 71"/>
    <m/>
    <x v="4"/>
    <x v="2"/>
    <n v="7.9815095923159371E-2"/>
    <n v="6.3704495372231317E-3"/>
    <n v="156.97479340459518"/>
    <n v="66.502371225856749"/>
    <n v="28.173729569834212"/>
    <n v="24641.085764415337"/>
    <n v="151.10351590042657"/>
    <n v="64.015004511215722"/>
    <n v="-1.168038486489648"/>
    <n v="-0.49483950480133942"/>
    <n v="0.10517482522438848"/>
    <n v="4.4557314706312183E-2"/>
    <n v="2.7331969187850913E-4"/>
    <n v="1.1579188746433041E-4"/>
    <n v="8.0392339624279066E-2"/>
    <n v="3.4058214681825828E-2"/>
    <n v="2.4390978083841679E-4"/>
    <n v="1.0333237865219528E-4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x v="1"/>
    <x v="1"/>
    <n v="265"/>
    <x v="1"/>
    <n v="0"/>
    <n v="1"/>
    <x v="0"/>
    <s v="Density"/>
    <s v="Population density"/>
    <x v="0"/>
    <s v="2SLS"/>
    <m/>
    <n v="0.42365000000000003"/>
    <m/>
    <m/>
    <s v=""/>
    <s v=""/>
    <m/>
  </r>
  <r>
    <n v="93"/>
    <s v="Kim et al. 2016"/>
    <n v="93.1"/>
    <x v="173"/>
    <s v="Table 3 p. 9 (model 5)"/>
    <m/>
    <x v="4"/>
    <x v="2"/>
    <n v="9.9850796115331736E-2"/>
    <n v="9.9701814848655469E-3"/>
    <n v="100.29907695441369"/>
    <n v="42.062759270830746"/>
    <n v="17.640000000000004"/>
    <n v="10059.904837907399"/>
    <n v="97.86927200737766"/>
    <n v="41.043763845691366"/>
    <n v="-1.1729703876405297"/>
    <n v="-0.49191251350758797"/>
    <n v="6.720147649220698E-2"/>
    <n v="2.8182507897064998E-2"/>
    <n v="1.7463767407689248E-4"/>
    <n v="7.3238385310891692E-5"/>
    <n v="5.136670215413635E-2"/>
    <n v="2.154182563642049E-2"/>
    <n v="1.5584620528973669E-4"/>
    <n v="6.5357744212881267E-5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x v="2"/>
    <x v="2"/>
    <n v="50"/>
    <x v="0"/>
    <n v="0"/>
    <n v="1"/>
    <x v="0"/>
    <s v="Density"/>
    <s v="Change in dwelling units per service area"/>
    <x v="0"/>
    <s v="OLS"/>
    <m/>
    <n v="1272.68"/>
    <m/>
    <m/>
    <s v=""/>
    <n v="4.2"/>
    <m/>
  </r>
  <r>
    <n v="70"/>
    <s v="Guerra et al. 2012"/>
    <s v="70.10"/>
    <x v="174"/>
    <s v="Table 3 p. 7 (1 mi buffer)"/>
    <m/>
    <x v="4"/>
    <x v="2"/>
    <n v="9.6625235229886391E-2"/>
    <n v="9.3364360832308788E-3"/>
    <n v="107.10725067738582"/>
    <n v="44.39833952065861"/>
    <n v="18.404099999999996"/>
    <n v="11471.963147668366"/>
    <n v="114.33762271052927"/>
    <n v="47.395489670232521"/>
    <n v="-1.1452710275198286"/>
    <n v="-0.47474033365077084"/>
    <n v="8.0245421637682012E-3"/>
    <n v="3.3263513462589863E-3"/>
    <n v="1.3409459481426213E-4"/>
    <n v="5.5585194380362999E-5"/>
    <n v="1.8397530049616185E-2"/>
    <n v="7.6261857186932583E-3"/>
    <n v="1.2486765494210974E-4"/>
    <n v="5.1760422419644388E-5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2"/>
    <s v="OLS"/>
    <m/>
    <n v="0.317"/>
    <m/>
    <m/>
    <s v=""/>
    <n v="4.29"/>
    <m/>
  </r>
  <r>
    <n v="15"/>
    <s v="Gordon 2004"/>
    <n v="15.1"/>
    <x v="175"/>
    <s v="Model 1-b p. 21 (pooled) (log-log)"/>
    <m/>
    <x v="4"/>
    <x v="2"/>
    <n v="1.0725890985324948E-2"/>
    <n v="1.1504473742907499E-4"/>
    <n v="8692.2706970103645"/>
    <n v="3557.7463962863421"/>
    <n v="1456.1855999999998"/>
    <n v="75555569.870105043"/>
    <n v="2758.0508593917298"/>
    <n v="1128.8702167490351"/>
    <n v="-1.1595660550084799"/>
    <n v="-0.47461038631497082"/>
    <n v="5.8239162577192252"/>
    <n v="2.3837289242844788"/>
    <n v="1.5134714925268503E-2"/>
    <n v="6.1946388189123985E-3"/>
    <n v="4.4516190327393685"/>
    <n v="1.8220476701002235"/>
    <n v="1.3506180162514723E-2"/>
    <n v="5.5280795405172759E-3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x v="1"/>
    <x v="1"/>
    <n v="5727"/>
    <x v="1"/>
    <n v="0"/>
    <n v="1"/>
    <x v="0"/>
    <s v="Density"/>
    <s v="Population density"/>
    <x v="0"/>
    <s v="OLS"/>
    <m/>
    <n v="0.4093"/>
    <m/>
    <m/>
    <s v=""/>
    <n v="38.159999999999997"/>
    <m/>
  </r>
  <r>
    <n v="7"/>
    <s v="Bhiromkaew 2006"/>
    <n v="7.3"/>
    <x v="176"/>
    <s v="table 5.8 p. 137, mode share figure 4.7"/>
    <m/>
    <x v="4"/>
    <x v="2"/>
    <n v="6.6174137092853677E-2"/>
    <n v="4.3790164199837929E-3"/>
    <n v="228.36178358146032"/>
    <n v="93.253954960395291"/>
    <n v="38.081240999999999"/>
    <n v="52149.104200505717"/>
    <n v="263.94919342416239"/>
    <n v="107.78645099620701"/>
    <n v="-1.1388053586155509"/>
    <n v="-0.46504323952746157"/>
    <n v="1.7109007554141648E-2"/>
    <n v="6.9866445902138164E-3"/>
    <n v="2.8590110050209289E-4"/>
    <n v="1.1675074494169496E-4"/>
    <n v="3.9225101466551865E-2"/>
    <n v="1.6017985969942E-2"/>
    <n v="2.6622847859388726E-4"/>
    <n v="1.0871722125568696E-4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2"/>
    <s v="Multinomial logistic"/>
    <s v="automobile"/>
    <n v="6.0000000000000001E-3"/>
    <n v="1.0060180360540649"/>
    <m/>
    <s v="Derived (4a)"/>
    <n v="6.1710000000000003"/>
    <m/>
  </r>
  <r>
    <n v="178"/>
    <s v="Park et al. 2018"/>
    <n v="178.1"/>
    <x v="177"/>
    <s v="Table 6 p. 281"/>
    <m/>
    <x v="4"/>
    <x v="2"/>
    <n v="0.18630000000000002"/>
    <n v="3.4707690000000006E-2"/>
    <n v="28.812058653284037"/>
    <n v="11.132979463628953"/>
    <n v="4.3017832647462271"/>
    <n v="830.13472384027955"/>
    <n v="-18.311750985601357"/>
    <n v="-7.0756605808363648"/>
    <n v="-0.23805075820039509"/>
    <n v="-9.1982812968632671E-2"/>
    <n v="0.22498610072001607"/>
    <n v="8.6934629318214218E-2"/>
    <n v="2.0626285544445472E-4"/>
    <n v="7.9699967343737309E-5"/>
    <n v="1.4645317568850335E-4"/>
    <n v="5.65895070860377E-5"/>
    <n v="1.5991167905522234E-4"/>
    <n v="6.1789872786937911E-5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Diversity"/>
    <s v="Land use entropy index"/>
    <x v="4"/>
    <s v="Negative binomial regression (multilevel)"/>
    <m/>
    <n v="0.56000000000000005"/>
    <m/>
    <m/>
    <m/>
    <n v="2.074074074074074"/>
    <s v="derived (8b)"/>
  </r>
  <r>
    <n v="103"/>
    <s v="Renneet al. 2016"/>
    <n v="103.1"/>
    <x v="178"/>
    <s v="Table 3 p. 40"/>
    <m/>
    <x v="4"/>
    <x v="2"/>
    <n v="0.21624649859943978"/>
    <n v="4.6762548156517515E-2"/>
    <n v="21.384634486831857"/>
    <n v="8.2544689119170975"/>
    <n v="3.1862249999999999"/>
    <n v="457.30259213539841"/>
    <n v="8.1204672412845849"/>
    <n v="3.1345003551358497"/>
    <e v="#N/A"/>
    <e v="#N/A"/>
    <n v="4.2478711997699215E-15"/>
    <n v="1.6396782831111897E-15"/>
    <n v="4.794079702932327E-5"/>
    <n v="1.8505147653318781E-5"/>
    <n v="3.1100793978150645E-5"/>
    <n v="1.2004906475566149E-5"/>
    <n v="5.3098389996779946E-15"/>
    <n v="2.049597853875706E-15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PT-Access"/>
    <s v="Sprawl index"/>
    <x v="7"/>
    <s v="multi-level model"/>
    <m/>
    <n v="0.38600000000000001"/>
    <m/>
    <m/>
    <s v=""/>
    <n v="1.7849999999999999"/>
    <m/>
  </r>
  <r>
    <n v="86"/>
    <s v="Chen and Zegras 2016"/>
    <n v="86.1"/>
    <x v="179"/>
    <s v="Table 2 (p-values), Table 3 p. 118 (Weekday boardings, Model 1)"/>
    <m/>
    <x v="4"/>
    <x v="2"/>
    <n v="0.29561638727755546"/>
    <n v="8.7389048427033655E-2"/>
    <n v="11.443081461574213"/>
    <n v="4.3941432812444976"/>
    <n v="1.6873510199978872"/>
    <n v="130.94411333622344"/>
    <n v="-2.677593971330039"/>
    <n v="-1.028196084990735"/>
    <n v="-4.3407607214200471E-2"/>
    <n v="-1.666852117025298E-2"/>
    <n v="0.24740617802988649"/>
    <n v="9.5003972363476408E-2"/>
    <n v="8.0086924258910772E-3"/>
    <n v="3.0753378915421739E-3"/>
    <n v="5.4906508026360467E-3"/>
    <n v="2.1084099082122418E-3"/>
    <n v="7.0480320178992291E-3"/>
    <n v="2.7064442948733038E-3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x v="2"/>
    <x v="2"/>
    <n v="120"/>
    <x v="0"/>
    <n v="0"/>
    <n v="1"/>
    <x v="0"/>
    <s v="PT-Design"/>
    <s v="Proportion of intersections that are four-way or more"/>
    <x v="1"/>
    <s v="OLS"/>
    <m/>
    <n v="2.74"/>
    <m/>
    <m/>
    <s v=""/>
    <s v=""/>
    <m/>
  </r>
  <r>
    <n v="169"/>
    <s v="Ingvardson and Nielsen 2018"/>
    <n v="169.1"/>
    <x v="180"/>
    <s v="Table 4 (Model I-A) p. 58"/>
    <m/>
    <x v="4"/>
    <x v="2"/>
    <n v="7.2774455336555952E-2"/>
    <n v="5.296121349532377E-3"/>
    <n v="188.81742581073891"/>
    <n v="72.003287084277929"/>
    <n v="27.457600000000003"/>
    <n v="35652.020289793894"/>
    <n v="212.50765521474028"/>
    <n v="81.037275242651063"/>
    <n v="-1.1399959749811333"/>
    <n v="-0.43472395150521853"/>
    <n v="1.414631955437127E-2"/>
    <n v="5.3945312710718986E-3"/>
    <n v="2.3639292436164518E-4"/>
    <n v="9.0145639494972234E-5"/>
    <n v="3.2432671395025196E-2"/>
    <n v="1.2367814778424075E-2"/>
    <n v="2.2012691973775721E-4"/>
    <n v="8.3942791449464224E-5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jobs per km^%2"/>
    <x v="2"/>
    <s v="OLS"/>
    <m/>
    <n v="0.19"/>
    <m/>
    <m/>
    <m/>
    <n v="5.24"/>
    <s v="source"/>
  </r>
  <r>
    <n v="177"/>
    <s v="Tu et al. 2018"/>
    <n v="177.3"/>
    <x v="181"/>
    <s v="Table 4 Model 3. p. 51"/>
    <m/>
    <x v="4"/>
    <x v="2"/>
    <n v="4.0343716433941995E-2"/>
    <n v="1.6276154557023214E-3"/>
    <n v="614.39573856129107"/>
    <n v="230.76703940362091"/>
    <n v="86.676100000000005"/>
    <n v="377482.12356227433"/>
    <n v="964.12775830059923"/>
    <n v="362.12638601770504"/>
    <n v="-1.1352482736634883"/>
    <n v="-0.42639925158800623"/>
    <n v="4.6030912736008969E-2"/>
    <n v="1.7289210823644968E-2"/>
    <n v="7.6920233781503026E-4"/>
    <n v="2.8891239808332537E-4"/>
    <n v="0.10553313609537013"/>
    <n v="3.9638245917421017E-2"/>
    <n v="7.1627415133317313E-4"/>
    <n v="2.6903257124073982E-4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ensity"/>
    <s v="Employment density(logarithm): number of employed peole in TAZ"/>
    <x v="2"/>
    <s v="OLS"/>
    <m/>
    <n v="0.37559999999999999"/>
    <m/>
    <m/>
    <m/>
    <n v="9.31"/>
    <s v="source"/>
  </r>
  <r>
    <n v="38"/>
    <s v="Choi et al. 2012"/>
    <n v="38.1"/>
    <x v="182"/>
    <s v="Table 2 p. 715 (multiplicative model)"/>
    <m/>
    <x v="4"/>
    <x v="2"/>
    <n v="4.9965372243354164E-2"/>
    <n v="2.4965384234169469E-3"/>
    <n v="400.55462019740361"/>
    <n v="149.80742795382895"/>
    <n v="56.027978054732024"/>
    <n v="160444.00376148627"/>
    <n v="524.62321535226158"/>
    <n v="196.20908254174583"/>
    <n v="-1.1363692374830436"/>
    <n v="-0.4250020948186583"/>
    <n v="3.0009802495517421E-2"/>
    <n v="1.1223666133323516E-2"/>
    <n v="5.0148061085179244E-4"/>
    <n v="1.8755374845857037E-4"/>
    <n v="6.8802211008019434E-2"/>
    <n v="2.573202691699927E-2"/>
    <n v="4.6697413838890975E-4"/>
    <n v="1.7464832775745224E-4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2"/>
    <s v="Multiplicative"/>
    <m/>
    <n v="0.49199999999999999"/>
    <m/>
    <m/>
    <s v=""/>
    <s v=""/>
    <m/>
  </r>
  <r>
    <n v="38"/>
    <s v="Choi et al. 2012"/>
    <n v="38.299999999999997"/>
    <x v="183"/>
    <s v="Table 2 p. 716 (multiplicative)"/>
    <m/>
    <x v="4"/>
    <x v="2"/>
    <n v="4.9965372243354164E-2"/>
    <n v="2.4965384234169469E-3"/>
    <n v="400.55462019740361"/>
    <n v="149.80742795382895"/>
    <n v="56.027978054732024"/>
    <n v="160444.00376148627"/>
    <n v="524.62321535226158"/>
    <n v="196.20908254174583"/>
    <n v="-1.1363692374830436"/>
    <n v="-0.4250020948186583"/>
    <n v="3.0009802495517421E-2"/>
    <n v="1.1223666133323516E-2"/>
    <n v="5.0148061085179244E-4"/>
    <n v="1.8755374845857037E-4"/>
    <n v="6.8802211008019434E-2"/>
    <n v="2.573202691699927E-2"/>
    <n v="4.6697413838890975E-4"/>
    <n v="1.7464832775745224E-4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2"/>
    <s v="Multiplicative"/>
    <m/>
    <n v="0.374"/>
    <m/>
    <m/>
    <s v=""/>
    <s v=""/>
    <m/>
  </r>
  <r>
    <n v="150"/>
    <s v="He et al. 2018"/>
    <n v="150.19999999999999"/>
    <x v="184"/>
    <s v="Table 4 p.1602"/>
    <m/>
    <x v="4"/>
    <x v="2"/>
    <n v="5.2345707764125851E-2"/>
    <n v="2.7400731213272655E-3"/>
    <n v="364.95376426874674"/>
    <n v="135.67492547817307"/>
    <n v="50.438404000000006"/>
    <n v="133191.25005392797"/>
    <n v="-56.228065695635209"/>
    <n v="-20.903301650615205"/>
    <n v="-4.2146323006638342"/>
    <n v="-1.5668284021024284"/>
    <n v="3.787031258541392E-3"/>
    <n v="1.4078637736909504E-3"/>
    <n v="3.6111293865253954E-2"/>
    <n v="1.3424706315622197E-2"/>
    <n v="1.5981412022740782"/>
    <n v="0.59412372127901836"/>
    <n v="3.9738422057865319E-2"/>
    <n v="1.4773124650800523E-2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x v="0"/>
    <x v="0"/>
    <n v="108"/>
    <x v="0"/>
    <n v="0"/>
    <n v="0"/>
    <x v="1"/>
    <s v="Density"/>
    <s v="Count_Shopping malls"/>
    <x v="6"/>
    <s v="OLS"/>
    <m/>
    <n v="2003"/>
    <m/>
    <m/>
    <m/>
    <n v="7.1020000000000003"/>
    <s v="source"/>
  </r>
  <r>
    <n v="7"/>
    <s v="Bhiromkaew 2006"/>
    <n v="7.3"/>
    <x v="185"/>
    <s v="table 5.8 p. 137, mode share figure 4.7"/>
    <m/>
    <x v="4"/>
    <x v="2"/>
    <n v="4.430577083581734E-2"/>
    <n v="1.9630013293559625E-3"/>
    <n v="509.42400549880841"/>
    <n v="189.29813976331599"/>
    <n v="70.341769000000014"/>
    <n v="259512.81737844998"/>
    <n v="728.54818379547396"/>
    <n v="270.72304098701971"/>
    <n v="-1.1356806798054375"/>
    <n v="-0.4220104230106021"/>
    <n v="3.8166364886667498E-2"/>
    <n v="1.4182334944148995E-2"/>
    <n v="6.3778133762184283E-4"/>
    <n v="2.3699476170024465E-4"/>
    <n v="8.750241827595491E-2"/>
    <n v="3.2515242363207776E-2"/>
    <n v="5.9389612314344553E-4"/>
    <n v="2.2068734513918081E-4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2"/>
    <s v="Multinomial logistic"/>
    <s v="automobile"/>
    <n v="5.0000000000000001E-3"/>
    <n v="1.005012520859401"/>
    <m/>
    <s v="Derived (4a)"/>
    <n v="8.3870000000000005"/>
    <m/>
  </r>
  <r>
    <n v="169"/>
    <s v="Ingvardson and Nielsen 2018"/>
    <n v="169.4"/>
    <x v="186"/>
    <s v="Table 7 (Model II-A) p. 59"/>
    <m/>
    <x v="4"/>
    <x v="2"/>
    <n v="0.10881557747850282"/>
    <n v="1.184082990198005E-2"/>
    <n v="84.453539851355998"/>
    <n v="30.510337553976456"/>
    <n v="11.022399999999998"/>
    <n v="7132.4003934245757"/>
    <n v="88.885559557799567"/>
    <n v="32.111483196035621"/>
    <n v="-1.1485653537881035"/>
    <n v="-0.41493958345092119"/>
    <n v="6.3273119899040714E-3"/>
    <n v="2.2858535587859802E-3"/>
    <n v="1.0573292783985899E-4"/>
    <n v="3.8197893476605249E-5"/>
    <n v="1.4506361869858261E-2"/>
    <n v="5.2406802380161243E-3"/>
    <n v="9.845753117650859E-5"/>
    <n v="3.5569527532103861E-5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jobs per km^%2"/>
    <x v="2"/>
    <s v="OLS"/>
    <m/>
    <n v="0.18"/>
    <m/>
    <m/>
    <m/>
    <n v="3.32"/>
    <s v="source"/>
  </r>
  <r>
    <n v="7"/>
    <s v="Bhiromkaew 2006"/>
    <n v="7.3"/>
    <x v="187"/>
    <s v="table 5.8 p. 137, mode share figure 4.7"/>
    <m/>
    <x v="4"/>
    <x v="2"/>
    <n v="4.6323073919833424E-2"/>
    <n v="2.1458271773823518E-3"/>
    <n v="466.02075439266196"/>
    <n v="165.87845645342767"/>
    <n v="59.043856000000005"/>
    <n v="217175.34352470576"/>
    <n v="642.91372216418551"/>
    <n v="228.84288920631428"/>
    <n v="-1.1359165321807765"/>
    <n v="-0.40432551392188482"/>
    <n v="3.491456618636319E-2"/>
    <n v="1.2427717633054327E-2"/>
    <n v="5.8344195971893093E-4"/>
    <n v="2.0767412351509448E-4"/>
    <n v="8.0047156270569866E-2"/>
    <n v="2.8492505109462402E-2"/>
    <n v="5.4329579358394244E-4"/>
    <n v="1.9338423619092679E-4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2"/>
    <s v="Multinomial logistic"/>
    <s v="automobile"/>
    <n v="5.0000000000000001E-3"/>
    <n v="1.005012520859401"/>
    <m/>
    <s v="Derived (4a)"/>
    <n v="7.6840000000000002"/>
    <m/>
  </r>
  <r>
    <n v="52"/>
    <s v="Durning and Townsend 2015"/>
    <n v="52.1"/>
    <x v="188"/>
    <s v="Table 3 p. 101"/>
    <m/>
    <x v="4"/>
    <x v="2"/>
    <n v="9.4795794392523364E-2"/>
    <n v="8.9862426345095649E-3"/>
    <n v="111.28121514989299"/>
    <n v="39.604984471846912"/>
    <n v="14.095413973530315"/>
    <n v="12383.508845236773"/>
    <n v="-2.2130139955205355"/>
    <n v="-0.78761168100575851"/>
    <n v="-4.3260380105735019E-2"/>
    <n v="-1.5396369279631093E-2"/>
    <n v="2.4059655800937576"/>
    <n v="0.85628314995536836"/>
    <n v="7.7882607749285349E-2"/>
    <n v="2.7718420097970656E-2"/>
    <n v="5.3395258552762156E-2"/>
    <n v="1.9003372518928051E-2"/>
    <n v="6.8540416320629891E-2"/>
    <n v="2.4393534168512178E-2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PT-Design"/>
    <s v="intersection density"/>
    <x v="1"/>
    <s v="Bootstrapped regression"/>
    <m/>
    <n v="4.28E-3"/>
    <m/>
    <m/>
    <s v=""/>
    <n v="3.7543859649122808"/>
    <s v="derived (8b)"/>
  </r>
  <r>
    <n v="172"/>
    <s v="Sun et al. 2017"/>
    <n v="172.2"/>
    <x v="189"/>
    <s v="Table 2 Model 2 P. "/>
    <m/>
    <x v="4"/>
    <x v="2"/>
    <n v="0.11951100000000001"/>
    <n v="1.4282879121000002E-2"/>
    <n v="70.013895064735792"/>
    <n v="24.608973934618788"/>
    <n v="8.649734421357353"/>
    <n v="4901.9455021358344"/>
    <n v="-13.32719339782777"/>
    <n v="-4.6843352258222897"/>
    <n v="-0.23689892206896468"/>
    <n v="-8.326689142125418E-2"/>
    <n v="0.54672085172365259"/>
    <n v="0.19216527200979147"/>
    <n v="5.0122298064927701E-4"/>
    <n v="1.7617336179947242E-4"/>
    <n v="3.5588422882040229E-4"/>
    <n v="1.2508867993539673E-4"/>
    <n v="3.8858866878371795E-4"/>
    <n v="1.3658386542478266E-4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iversity"/>
    <s v="Land use mix (entropy)"/>
    <x v="4"/>
    <s v="Spatial Error Model"/>
    <m/>
    <n v="1.2969999999999999"/>
    <m/>
    <m/>
    <m/>
    <n v="2.9410430839002264"/>
    <s v="derived (8b)"/>
  </r>
  <r>
    <n v="110"/>
    <s v="Chapman and Frank 2004"/>
    <n v="110.1"/>
    <x v="190"/>
    <s v="Table 105 p. 237"/>
    <n v="1"/>
    <x v="4"/>
    <x v="2"/>
    <n v="7.639096609288433E-2"/>
    <n v="5.8355797006042036E-3"/>
    <n v="171.36258114964346"/>
    <n v="59.692922255433473"/>
    <n v="20.793599999999994"/>
    <n v="29365.13421826814"/>
    <n v="190.65154694383926"/>
    <n v="66.412094713131026"/>
    <n v="-1.1406974815162962"/>
    <n v="-0.39735376080533968"/>
    <n v="1.2838591682923275E-2"/>
    <n v="4.4722310440034382E-3"/>
    <n v="2.145400590553969E-4"/>
    <n v="7.4733486038509981E-5"/>
    <n v="2.9434498749074837E-2"/>
    <n v="1.0253295869311396E-2"/>
    <n v="1.997777322978263E-4"/>
    <n v="6.9591135721789159E-5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x v="2"/>
    <x v="1"/>
    <n v="4140"/>
    <x v="0"/>
    <n v="0"/>
    <n v="1"/>
    <x v="0"/>
    <s v="Density"/>
    <s v="Net employment density"/>
    <x v="2"/>
    <s v="Multinomial logistic"/>
    <s v="automobile"/>
    <n v="8.9999999999999993E-3"/>
    <n v="1.0090406217738679"/>
    <m/>
    <s v="Derived (4a)"/>
    <n v="4.5599999999999996"/>
    <m/>
  </r>
  <r>
    <n v="31"/>
    <s v="Frank et al. 2008"/>
    <n v="31.2"/>
    <x v="191"/>
    <s v="Table 4 p. 48 (significance from table 3 p. 46)"/>
    <n v="1"/>
    <x v="4"/>
    <x v="2"/>
    <n v="6.021384603925508E-2"/>
    <n v="3.6257072548391148E-3"/>
    <n v="275.80825745524055"/>
    <n v="93.7748075347818"/>
    <n v="31.883434561825815"/>
    <n v="76070.194880496259"/>
    <n v="-59.174823634826403"/>
    <n v="-20.119440035840977"/>
    <n v="-4.2304228710964695"/>
    <n v="-1.4383437761727997"/>
    <n v="2.8619912838539108E-3"/>
    <n v="9.7307703651032973E-4"/>
    <n v="2.7290561190363726E-2"/>
    <n v="9.2787908047236682E-3"/>
    <n v="1.2077709105147143"/>
    <n v="0.41064210957500291"/>
    <n v="3.0031708163804016E-2"/>
    <n v="1.0210780775693366E-2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Density"/>
    <s v="Retail floor area continuous (fraction)"/>
    <x v="6"/>
    <s v="Multinomial logistic (nested)"/>
    <s v="not choosing transit"/>
    <s v="not stated"/>
    <m/>
    <m/>
    <m/>
    <m/>
    <m/>
  </r>
  <r>
    <n v="70"/>
    <s v="Guerra et al. 2012"/>
    <n v="70.900000000000006"/>
    <x v="192"/>
    <s v="Table 3 p. 7 (0.75 mi buffer)"/>
    <m/>
    <x v="4"/>
    <x v="2"/>
    <n v="6.9770556478405327E-2"/>
    <n v="4.8679305513063473E-3"/>
    <n v="205.42610241874593"/>
    <n v="68.796928708539781"/>
    <n v="23.039999999999996"/>
    <n v="42199.883554957094"/>
    <n v="233.78021016625445"/>
    <n v="78.292681713302983"/>
    <n v="-1.1394397736510509"/>
    <n v="-0.38159686599005765"/>
    <n v="1.5390651986419052E-2"/>
    <n v="5.1543088975580711E-3"/>
    <n v="2.5718641636210822E-4"/>
    <n v="8.6131389063701455E-5"/>
    <n v="3.5285499985505307E-2"/>
    <n v="1.1817067054115846E-2"/>
    <n v="2.3948962848639643E-4"/>
    <n v="8.020475832145166E-5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2"/>
    <s v="OLS"/>
    <m/>
    <n v="0.34200000000000003"/>
    <m/>
    <m/>
    <s v=""/>
    <n v="4.8"/>
    <m/>
  </r>
  <r>
    <n v="45"/>
    <s v="Asad 2013"/>
    <n v="45.1"/>
    <x v="193"/>
    <s v="Table 5-19 p. 164"/>
    <m/>
    <x v="4"/>
    <x v="2"/>
    <n v="0.33489510489510493"/>
    <n v="0.11215473128270334"/>
    <n v="8.9162533632160859"/>
    <n v="2.9860096053455831"/>
    <n v="1"/>
    <n v="79.49957403706216"/>
    <n v="8.8966181568666372"/>
    <n v="2.9794338708555475"/>
    <n v="-1.3327080418647184"/>
    <n v="-0.44631739947483473"/>
    <n v="5.9739870892237543E-3"/>
    <n v="2.0006590328875916E-3"/>
    <n v="1.552470666843765E-5"/>
    <n v="5.1991482681921622E-6"/>
    <n v="4.5663284722679874E-3"/>
    <n v="1.529241052705692E-3"/>
    <n v="1.3854207777910474E-5"/>
    <n v="4.6397063670219065E-6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x v="0"/>
    <x v="2"/>
    <n v="200"/>
    <x v="0"/>
    <n v="0"/>
    <n v="0"/>
    <x v="1"/>
    <s v="Density"/>
    <s v="Dwelling density (unit density)"/>
    <x v="0"/>
    <s v="OLS"/>
    <m/>
    <n v="1E-3"/>
    <m/>
    <m/>
    <s v=""/>
    <n v="1"/>
    <s v="derived (8b)"/>
  </r>
  <r>
    <n v="15"/>
    <s v="Gordon 2004"/>
    <n v="15.11"/>
    <x v="194"/>
    <s v="Model 2-b p. 24 (pooled) (log-log)"/>
    <m/>
    <x v="4"/>
    <x v="2"/>
    <n v="7.9815095923159371E-2"/>
    <n v="6.3704495372231317E-3"/>
    <n v="156.97479340459518"/>
    <n v="52.523765873177545"/>
    <n v="17.574452061165207"/>
    <n v="24641.085764415337"/>
    <n v="151.10351590042657"/>
    <n v="50.55923642028273"/>
    <n v="-1.168038486489648"/>
    <n v="-0.39082567757943626"/>
    <n v="0.10517482522438848"/>
    <n v="3.5191496520080384E-2"/>
    <n v="2.7331969187850913E-4"/>
    <n v="9.1452768902549152E-5"/>
    <n v="8.0392339624279066E-2"/>
    <n v="2.6899276838283775E-2"/>
    <n v="2.4390978083841679E-4"/>
    <n v="8.1612212668534263E-5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x v="1"/>
    <x v="1"/>
    <n v="5727"/>
    <x v="1"/>
    <n v="0"/>
    <n v="1"/>
    <x v="0"/>
    <s v="Density"/>
    <s v="Population density"/>
    <x v="0"/>
    <s v="Negative binomial regression"/>
    <m/>
    <n v="0.33460000000000001"/>
    <m/>
    <n v="1.0033349292474338"/>
    <s v="Derived (4c)"/>
    <m/>
    <m/>
  </r>
  <r>
    <n v="52"/>
    <s v="Durning and Townsend 2015"/>
    <n v="52.1"/>
    <x v="195"/>
    <s v="Table 3 p. 101"/>
    <m/>
    <x v="4"/>
    <x v="2"/>
    <n v="0.13431581909649196"/>
    <n v="1.8040739259561553E-2"/>
    <n v="55.430101040344127"/>
    <n v="18.131186050296563"/>
    <n v="5.930710957052006"/>
    <n v="3072.4961013427592"/>
    <n v="-1.1056534597389862"/>
    <n v="-0.36165924668062238"/>
    <n v="-8.8466029988479526E-3"/>
    <n v="-2.8937238409231653E-3"/>
    <n v="0.91539916771563523"/>
    <n v="0.29942706775978428"/>
    <n v="5.3010614103642932E-2"/>
    <n v="1.7339771873301602E-2"/>
    <n v="8.6168417816924803E-2"/>
    <n v="2.8185689467916102E-2"/>
    <n v="7.3094311991701522E-2"/>
    <n v="2.3909149452485567E-2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Diversity"/>
    <s v="Residential to non-residential balancing index:Higher ratio means more even"/>
    <x v="5"/>
    <s v="Bootstrapped regression"/>
    <m/>
    <s v=""/>
    <m/>
    <m/>
    <s v=""/>
    <s v=""/>
    <m/>
  </r>
  <r>
    <n v="31"/>
    <s v="Frank et al. 2008"/>
    <n v="31.2"/>
    <x v="196"/>
    <s v="Table 4 p. 48 (significance from table 3 p. 46)"/>
    <n v="1"/>
    <x v="4"/>
    <x v="2"/>
    <n v="0.15"/>
    <n v="2.2499999999999999E-2"/>
    <n v="44.444444444444443"/>
    <n v="10.666666666666666"/>
    <n v="2.56"/>
    <n v="1975.3086419753085"/>
    <n v="-2.2812369745831278"/>
    <n v="-0.54749687389995061"/>
    <n v="-4.3285685362387173E-2"/>
    <n v="-1.0388564486972921E-2"/>
    <n v="0.96091513213338053"/>
    <n v="0.23061963171201133"/>
    <n v="3.110542267748502E-2"/>
    <n v="7.4653014425964045E-3"/>
    <n v="2.1325455506110789E-2"/>
    <n v="5.1181093214665895E-3"/>
    <n v="2.7374258281221309E-2"/>
    <n v="6.5698219874931142E-3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PT-Design"/>
    <s v="intersection density"/>
    <x v="1"/>
    <s v="Multinomial logistic (nested)"/>
    <s v="not choosing transit"/>
    <n v="0.2198"/>
    <n v="1.2458275401611365"/>
    <m/>
    <s v="Derived (4a)"/>
    <n v="1.6"/>
    <m/>
  </r>
  <r>
    <n v="52"/>
    <s v="Durning and Townsend 2015"/>
    <n v="52.1"/>
    <x v="197"/>
    <s v="Table 3 p. 101"/>
    <m/>
    <x v="4"/>
    <x v="2"/>
    <n v="5.4350000000000002E-2"/>
    <n v="2.9539225000000001E-3"/>
    <n v="338.53291682500134"/>
    <n v="110.39558417663294"/>
    <n v="36"/>
    <n v="114604.53577404327"/>
    <n v="312.35820330497239"/>
    <n v="101.8600100977515"/>
    <n v="-1.1633957984166508"/>
    <n v="-0.37938336986366983"/>
    <n v="0.2268207499276739"/>
    <n v="7.3966246551414455E-2"/>
    <n v="5.8944312338641831E-4"/>
    <n v="1.9221740253631101E-4"/>
    <n v="0.1733746713922838"/>
    <n v="5.6537480341023745E-2"/>
    <n v="5.2601750738764735E-4"/>
    <n v="1.7153430915911179E-4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Density"/>
    <s v="Population density"/>
    <x v="0"/>
    <s v="Bootstrapped regression"/>
    <m/>
    <n v="6.0000000000000002E-5"/>
    <m/>
    <m/>
    <s v=""/>
    <n v="6"/>
    <s v="derived (8b)"/>
  </r>
  <r>
    <n v="66"/>
    <s v="Armbruster 2010"/>
    <n v="66.099999999999994"/>
    <x v="198"/>
    <s v="Table 5 p. 33"/>
    <m/>
    <x v="4"/>
    <x v="2"/>
    <n v="0.13900000000000001"/>
    <n v="1.9321000000000005E-2"/>
    <n v="51.757155426737732"/>
    <n v="16.872832669116502"/>
    <n v="5.5005434501319801"/>
    <n v="2678.8031378674873"/>
    <n v="51.102458486233189"/>
    <n v="16.659401466512019"/>
    <n v="-1.185978476159109"/>
    <n v="-0.38662898322786954"/>
    <n v="3.4677859152126136E-2"/>
    <n v="1.130498208359312E-2"/>
    <n v="9.0117970324590687E-5"/>
    <n v="2.9378458325816565E-5"/>
    <n v="2.6506668534536166E-2"/>
    <n v="8.6411739422587903E-3"/>
    <n v="8.0421041895672446E-5"/>
    <n v="2.6217259657989219E-5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x v="2"/>
    <x v="2"/>
    <n v="54"/>
    <x v="0"/>
    <n v="0"/>
    <n v="1"/>
    <x v="0"/>
    <s v="Density"/>
    <s v="Population density"/>
    <x v="0"/>
    <s v="OLS"/>
    <m/>
    <n v="0.32600000000000001"/>
    <m/>
    <m/>
    <s v=""/>
    <n v="2.3453237410071943"/>
    <s v="derived (8b)"/>
  </r>
  <r>
    <n v="70"/>
    <s v="Guerra et al. 2012"/>
    <n v="70.3"/>
    <x v="199"/>
    <s v="Table 2 p. 7 (0.75 mi buffer)"/>
    <m/>
    <x v="4"/>
    <x v="2"/>
    <n v="9.0548314331017815E-2"/>
    <n v="8.1989972281888059E-3"/>
    <n v="121.96613465875075"/>
    <n v="38.874274203845729"/>
    <n v="12.3904"/>
    <n v="14875.73800359652"/>
    <n v="118.39184961598146"/>
    <n v="37.735042094669851"/>
    <n v="-1.1705385391798022"/>
    <n v="-0.37308582636942544"/>
    <n v="8.1718641686409937E-2"/>
    <n v="2.6046188094519515E-2"/>
    <n v="2.1236368987357848E-4"/>
    <n v="6.7686692983949848E-5"/>
    <n v="6.2463168178056132E-2"/>
    <n v="1.9908889743768452E-2"/>
    <n v="1.8951280348335138E-4"/>
    <n v="6.0403428446461439E-5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0"/>
    <s v="OLS"/>
    <m/>
    <n v="0.183"/>
    <m/>
    <m/>
    <s v=""/>
    <n v="3.52"/>
    <m/>
  </r>
  <r>
    <n v="70"/>
    <s v="Guerra et al. 2012"/>
    <n v="70.8"/>
    <x v="200"/>
    <s v="Table 3 p. 7 (0.5 mi buffer)"/>
    <m/>
    <x v="4"/>
    <x v="2"/>
    <n v="6.5261764065138061E-2"/>
    <n v="4.259097848893746E-3"/>
    <n v="234.79150643597893"/>
    <n v="74.775790539913217"/>
    <n v="23.814399999999992"/>
    <n v="55127.051494476334"/>
    <n v="272.57690955344418"/>
    <n v="86.809587809100989"/>
    <n v="-1.138649860136987"/>
    <n v="-0.36263425680230493"/>
    <n v="1.7590726409038204E-2"/>
    <n v="5.6022489628082973E-3"/>
    <n v="2.939508924208646E-4"/>
    <n v="9.3616718484987346E-5"/>
    <n v="4.0329518008649562E-2"/>
    <n v="1.2844040387009174E-2"/>
    <n v="2.7372437088590124E-4"/>
    <n v="8.7175028320774075E-5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2"/>
    <s v="OLS"/>
    <m/>
    <n v="0.42099999999999999"/>
    <m/>
    <m/>
    <s v=""/>
    <n v="4.88"/>
    <m/>
  </r>
  <r>
    <n v="51"/>
    <s v="Cervero et al. 2010"/>
    <n v="51.1"/>
    <x v="201"/>
    <s v="Table 3 p. 7"/>
    <m/>
    <x v="4"/>
    <x v="2"/>
    <n v="3.9507320474087846E-3"/>
    <n v="1.5608283710422807E-5"/>
    <n v="64068.543252595155"/>
    <n v="20218.883340225995"/>
    <n v="6380.717006689697"/>
    <n v="4104778234.509656"/>
    <n v="3800.2809325844842"/>
    <n v="1199.3005137181508"/>
    <n v="-1.1594323688199546"/>
    <n v="-0.36589606405797254"/>
    <n v="42.92662339491006"/>
    <n v="13.546872560994997"/>
    <n v="0.11155418090450966"/>
    <n v="3.5204499046127227E-2"/>
    <n v="32.811765358530913"/>
    <n v="10.354804749585636"/>
    <n v="9.9550660360478355E-2"/>
    <n v="3.1416403215776906E-2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x v="1"/>
    <x v="2"/>
    <n v="69"/>
    <x v="1"/>
    <n v="0"/>
    <n v="0"/>
    <x v="1"/>
    <s v="Density"/>
    <s v="Population density"/>
    <x v="0"/>
    <s v="OLS"/>
    <m/>
    <n v="1.7000000000000001E-2"/>
    <m/>
    <m/>
    <s v=""/>
    <n v="4.3029999999999999"/>
    <m/>
  </r>
  <r>
    <n v="160"/>
    <s v="Moshiur et al. 2019"/>
    <n v="160.1"/>
    <x v="202"/>
    <s v="Table 4 (Boarding) p. 599"/>
    <m/>
    <x v="4"/>
    <x v="2"/>
    <n v="5.3228986585428149E-2"/>
    <n v="2.8333250129116898E-3"/>
    <n v="352.94221292753906"/>
    <n v="111.29274442398912"/>
    <n v="35.093776000000005"/>
    <n v="124568.20566618833"/>
    <n v="-56.524444469089516"/>
    <n v="-17.823769222237726"/>
    <n v="-4.2162893969866451"/>
    <n v="-1.3295162808217218"/>
    <n v="3.6623904825135787E-3"/>
    <n v="1.1548561578122022E-3"/>
    <n v="3.4922779859571505E-2"/>
    <n v="1.1012148366294957E-2"/>
    <n v="1.5455423336473153"/>
    <n v="0.4873535713065314"/>
    <n v="3.8430530090445746E-2"/>
    <n v="1.211824204296158E-2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Density"/>
    <s v="number of financial centers"/>
    <x v="6"/>
    <s v="panel OLS"/>
    <m/>
    <n v="5.4420000000000002"/>
    <m/>
    <m/>
    <m/>
    <n v="5.9240000000000004"/>
    <s v="source"/>
  </r>
  <r>
    <n v="70"/>
    <s v="Guerra et al. 2012"/>
    <n v="70.2"/>
    <x v="203"/>
    <s v="Table 2 p. 7 (0.5 mi buffer)"/>
    <m/>
    <x v="4"/>
    <x v="2"/>
    <n v="6.8193791258575318E-2"/>
    <n v="4.6503931662181435E-3"/>
    <n v="215.03558177925711"/>
    <n v="67.748103085836846"/>
    <n v="21.3444"/>
    <n v="46240.301431143576"/>
    <n v="204.16816147334256"/>
    <n v="64.324264551440223"/>
    <n v="-1.1656964949402981"/>
    <n v="-0.36725887712426958"/>
    <n v="0.1440761872663564"/>
    <n v="4.5391968651752719E-2"/>
    <n v="3.7441335439975171E-4"/>
    <n v="1.1796091754074159E-4"/>
    <n v="0.11012732137920699"/>
    <n v="3.4696197994918521E-2"/>
    <n v="3.3412550185082576E-4"/>
    <n v="1.0526801544050453E-4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0"/>
    <s v="OLS"/>
    <m/>
    <n v="0.249"/>
    <m/>
    <m/>
    <s v=""/>
    <n v="4.62"/>
    <m/>
  </r>
  <r>
    <n v="30"/>
    <s v="Brown et al. 2006"/>
    <n v="30.2"/>
    <x v="204"/>
    <s v="Table 5.4 p. 40 (Final model)"/>
    <m/>
    <x v="4"/>
    <x v="2"/>
    <n v="0.29039999999999994"/>
    <n v="8.4332159999999962E-2"/>
    <n v="11.857872488976927"/>
    <n v="3.7304866850321412"/>
    <n v="1.1736111111111116"/>
    <n v="140.60913996483586"/>
    <n v="-2.6558555123787753"/>
    <n v="-0.83553214419436272"/>
    <n v="-4.3401848126961608E-2"/>
    <n v="-1.3654221420742121E-2"/>
    <n v="0.25637420496523594"/>
    <n v="8.0655324882063228E-2"/>
    <n v="8.2989930560703456E-3"/>
    <n v="2.6108632154397305E-3"/>
    <n v="5.6896769736182844E-3"/>
    <n v="1.7899723759003123E-3"/>
    <n v="7.3035104440284677E-3"/>
    <n v="2.2976843856913559E-3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Pedestrian friendliness of road design (fewer lanes and more traffic control devices score more highly)"/>
    <x v="1"/>
    <s v="Negative binomial regression"/>
    <m/>
    <n v="0.13"/>
    <m/>
    <n v="1.1388283833246218"/>
    <s v="Derived (4b)"/>
    <n v="1.0833333333333335"/>
    <s v="derived (8b)"/>
  </r>
  <r>
    <n v="70"/>
    <s v="Guerra et al. 2012"/>
    <n v="70.400000000000006"/>
    <x v="205"/>
    <s v="Table 2 p. 7 (1 mi buffer)"/>
    <m/>
    <x v="4"/>
    <x v="2"/>
    <n v="0.10385725359911406"/>
    <n v="1.0786329125150691E-2"/>
    <n v="92.709946859333343"/>
    <n v="28.885801386390511"/>
    <n v="9"/>
    <n v="8595.1342466604128"/>
    <n v="90.630120830935525"/>
    <n v="28.237786328570461"/>
    <n v="-1.174094368155203"/>
    <n v="-0.36581464962835947"/>
    <n v="6.2116676480411859E-2"/>
    <n v="1.9353802265880776E-2"/>
    <n v="1.6142371370640818E-4"/>
    <n v="5.0295070713951654E-5"/>
    <n v="4.7480040411674224E-2"/>
    <n v="1.4793439793794301E-2"/>
    <n v="1.440541014869672E-4"/>
    <n v="4.4883190050373398E-5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0"/>
    <s v="OLS"/>
    <m/>
    <n v="0.14599999999999999"/>
    <m/>
    <m/>
    <s v=""/>
    <n v="3"/>
    <m/>
  </r>
  <r>
    <n v="177"/>
    <s v="Tu et al. 2018"/>
    <n v="177.3"/>
    <x v="206"/>
    <s v="Table 4 Model 3. p. 51"/>
    <m/>
    <x v="4"/>
    <x v="2"/>
    <n v="4.1372950268817196E-2"/>
    <n v="1.711721013946021E-3"/>
    <n v="584.20735146243578"/>
    <n v="179.8276398385718"/>
    <n v="55.353600000000007"/>
    <n v="341298.22950275399"/>
    <n v="-11.414780917898758"/>
    <n v="-3.5136379345477766"/>
    <n v="-0.23619550968486958"/>
    <n v="-7.2704461764770703E-2"/>
    <n v="4.5619278927338947"/>
    <n v="1.4042286938199104"/>
    <n v="4.182286241130824E-3"/>
    <n v="1.2873693937421242E-3"/>
    <n v="2.9695560081921184E-3"/>
    <n v="9.1407314027265477E-4"/>
    <n v="3.2424471854986384E-3"/>
    <n v="9.9807306979246687E-4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iversity"/>
    <s v="land use mix (entropy)"/>
    <x v="4"/>
    <s v="OLS"/>
    <m/>
    <n v="0.54049999999999998"/>
    <m/>
    <m/>
    <m/>
    <n v="7.44"/>
    <s v="source"/>
  </r>
  <r>
    <n v="31"/>
    <s v="Frank et al. 2008"/>
    <n v="31.2"/>
    <x v="207"/>
    <s v="Table 4 p. 48 (significance from table 3 p. 46)"/>
    <n v="1"/>
    <x v="4"/>
    <x v="2"/>
    <n v="0.18749999999999997"/>
    <n v="3.5156249999999986E-2"/>
    <n v="28.444444444444457"/>
    <n v="8.5333333333333368"/>
    <n v="2.5600000000000009"/>
    <n v="809.08641975308717"/>
    <n v="-18.463407923154161"/>
    <n v="-5.5390223769462485"/>
    <n v="-0.23807617998634509"/>
    <n v="-7.1422853995903521E-2"/>
    <n v="0.22211549406148551"/>
    <n v="6.6634648218445655E-2"/>
    <n v="2.0363113942132482E-4"/>
    <n v="6.1089341826397439E-5"/>
    <n v="1.4458457376176679E-4"/>
    <n v="4.3375372128530035E-5"/>
    <n v="1.5787135954568971E-4"/>
    <n v="4.7361407863706909E-5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Diversity"/>
    <s v="Land use mix:Entropy: maximises eveness --&gt; 1"/>
    <x v="4"/>
    <s v="Multinomial logistic (nested)"/>
    <s v="not choosing transit"/>
    <n v="0.26200000000000001"/>
    <n v="1.2995265424293818"/>
    <m/>
    <s v="Derived (4a)"/>
    <n v="1.6"/>
    <m/>
  </r>
  <r>
    <n v="59"/>
    <s v="Chakour and Eluru 2016"/>
    <n v="59.6"/>
    <x v="208"/>
    <s v="Table 3 p. 212 (alighting, PM peak)"/>
    <m/>
    <x v="4"/>
    <x v="2"/>
    <n v="0.11406844106463879"/>
    <n v="1.3011609246916972E-2"/>
    <n v="76.854444444444439"/>
    <n v="23.056333333333331"/>
    <n v="6.9168999999999992"/>
    <n v="5906.6056308641964"/>
    <n v="80.507514676123037"/>
    <n v="24.15225440283691"/>
    <n v="-1.1501119283814594"/>
    <n v="-0.34503357851443778"/>
    <n v="5.7579830125136173E-3"/>
    <n v="1.7273949037540852E-3"/>
    <n v="9.6219121696015239E-5"/>
    <n v="2.8865736508804569E-5"/>
    <n v="1.3201085287606548E-2"/>
    <n v="3.9603255862819637E-3"/>
    <n v="8.9598362286061602E-5"/>
    <n v="2.6879508685818479E-5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x v="2"/>
    <x v="2"/>
    <n v="1813"/>
    <x v="0"/>
    <n v="0"/>
    <n v="0"/>
    <x v="1"/>
    <s v="Density"/>
    <s v="Job density"/>
    <x v="2"/>
    <s v="Ordered probit "/>
    <m/>
    <n v="3.0000000000000001E-3"/>
    <m/>
    <m/>
    <s v=""/>
    <n v="2.63"/>
    <m/>
  </r>
  <r>
    <n v="110"/>
    <s v="Chapman and Frank 2004"/>
    <n v="110.4"/>
    <x v="209"/>
    <s v="Table 111 p. 245"/>
    <n v="1"/>
    <x v="4"/>
    <x v="2"/>
    <n v="1.9778878258022964E-2"/>
    <n v="3.912040251456935E-4"/>
    <n v="2556.2109173789217"/>
    <n v="757.87917820463667"/>
    <n v="224.70009999999999"/>
    <n v="6534214.2541271886"/>
    <n v="-5019.967105265694"/>
    <n v="-1488.3468803326084"/>
    <n v="-1.1336570341716503"/>
    <n v="-0.33611274233383442"/>
    <n v="0.19151291958540262"/>
    <n v="5.6780781712560117E-2"/>
    <n v="3.2002881696420174E-3"/>
    <n v="9.4883867036812963E-4"/>
    <n v="0.43907360956623792"/>
    <n v="0.1301789082141207"/>
    <n v="2.9800789467740209E-3"/>
    <n v="8.8354985412623444E-4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25372"/>
    <x v="0"/>
    <n v="0"/>
    <n v="1"/>
    <x v="0"/>
    <s v="Density"/>
    <s v="Net employment density"/>
    <x v="2"/>
    <s v="Multinomial logistic"/>
    <s v="automobile"/>
    <n v="1.4E-2"/>
    <n v="1.0140984589384923"/>
    <m/>
    <s v="Derived (4a)"/>
    <n v="14.99"/>
    <m/>
  </r>
  <r>
    <n v="38"/>
    <s v="Choi et al. 2012"/>
    <n v="38.6"/>
    <x v="210"/>
    <s v="Table 2 p. 717 (poisson)"/>
    <m/>
    <x v="4"/>
    <x v="2"/>
    <n v="7.9815095923159371E-2"/>
    <n v="6.3704495372231317E-3"/>
    <n v="156.97479340459518"/>
    <n v="46.307564054355574"/>
    <n v="13.660731396034894"/>
    <n v="24641.085764415337"/>
    <n v="151.10351590042657"/>
    <n v="44.575537190625838"/>
    <n v="-1.168038486489648"/>
    <n v="-0.34457135351444618"/>
    <n v="0.10517482522438848"/>
    <n v="3.10265734411946E-2"/>
    <n v="2.7331969187850913E-4"/>
    <n v="8.0629309104160186E-5"/>
    <n v="8.0392339624279066E-2"/>
    <n v="2.3715740189162324E-2"/>
    <n v="2.4390978083841679E-4"/>
    <n v="7.1953385347332948E-5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Density"/>
    <s v="Population (gross)  (common catchment area)"/>
    <x v="0"/>
    <s v="Poisson Regression"/>
    <m/>
    <n v="5.0000000000000004E-6"/>
    <m/>
    <n v="1.0000050000125"/>
    <s v="Derived (4b)"/>
    <s v=""/>
    <m/>
  </r>
  <r>
    <n v="65"/>
    <s v="Sung et al. 2014"/>
    <n v="65.2"/>
    <x v="211"/>
    <s v="Table 2 p. 138 (500m buffer)"/>
    <m/>
    <x v="4"/>
    <x v="2"/>
    <n v="5.8728486055776893E-2"/>
    <n v="3.449035074403581E-3"/>
    <n v="289.93616429746612"/>
    <n v="85.478110149686074"/>
    <n v="25.200399999999998"/>
    <n v="84062.979367527267"/>
    <n v="270.52139954778545"/>
    <n v="79.754307450479459"/>
    <n v="-1.1640663144531322"/>
    <n v="-0.34318653862812909"/>
    <n v="0.19426039521911498"/>
    <n v="5.7271266937313818E-2"/>
    <n v="5.0482794958021883E-4"/>
    <n v="1.4883186161139138E-4"/>
    <n v="0.14848655687977705"/>
    <n v="4.3776361239625229E-2"/>
    <n v="4.505071467662528E-4"/>
    <n v="1.3281716548818636E-4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0"/>
    <s v="OLS"/>
    <m/>
    <n v="2.609"/>
    <m/>
    <m/>
    <s v=""/>
    <n v="5.0199999999999996"/>
    <m/>
  </r>
  <r>
    <n v="7"/>
    <s v="Bhiromkaew 2006"/>
    <n v="7.1"/>
    <x v="212"/>
    <s v="Descriptives p. 100, table 5.4 p. 113 'Lev transit', mode share p. 74"/>
    <m/>
    <x v="4"/>
    <x v="2"/>
    <n v="7.504076738609114E-2"/>
    <n v="5.63111676989344E-3"/>
    <n v="177.58466763581666"/>
    <n v="50.512942924709179"/>
    <n v="14.368117680899999"/>
    <n v="31536.314179323468"/>
    <n v="198.38482014328625"/>
    <n v="56.429427328586563"/>
    <n v="-1.140431498278659"/>
    <n v="-0.32438921641719443"/>
    <n v="1.3304754291328748E-2"/>
    <n v="3.7844612549739164E-3"/>
    <n v="2.2232989738086941E-4"/>
    <n v="6.3240467582975293E-5"/>
    <n v="3.0503250139636402E-2"/>
    <n v="8.6764750236287772E-3"/>
    <n v="2.0703155819160846E-4"/>
    <n v="5.8888942507090178E-5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2"/>
    <s v="Multinomial logistic"/>
    <s v="automobile"/>
    <n v="4.0000000000000001E-3"/>
    <n v="1.0040080106773419"/>
    <m/>
    <s v="Derived (4a)"/>
    <n v="4.17"/>
    <m/>
  </r>
  <r>
    <n v="21"/>
    <s v="Lane et al. 2006"/>
    <n v="21.1"/>
    <x v="213"/>
    <s v="Table 5 p. 207"/>
    <m/>
    <x v="4"/>
    <x v="2"/>
    <n v="3.9358273784503295E-2"/>
    <n v="1.5490737152959193E-3"/>
    <n v="645.54707121150147"/>
    <n v="181.33417230331077"/>
    <n v="50.936768999999991"/>
    <n v="416731.02114974736"/>
    <n v="1043.1170366257193"/>
    <n v="293.01157558816453"/>
    <n v="-1.1351470589852057"/>
    <n v="-0.31886280886894425"/>
    <n v="4.8364790048032638E-2"/>
    <n v="1.3585669524492368E-2"/>
    <n v="8.0820273511060027E-4"/>
    <n v="2.2702414829256761E-4"/>
    <n v="0.11088391837101713"/>
    <n v="3.114729267041871E-2"/>
    <n v="7.5259096304996034E-4"/>
    <n v="2.1140280152073384E-4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x v="2"/>
    <x v="1"/>
    <n v="348"/>
    <x v="0"/>
    <n v="0"/>
    <n v="0"/>
    <x v="1"/>
    <s v="Density"/>
    <s v="Employment (Common catchment area)"/>
    <x v="2"/>
    <s v="OLS"/>
    <m/>
    <n v="0.28089999999999998"/>
    <m/>
    <m/>
    <s v=""/>
    <n v="7.1369999999999996"/>
    <m/>
  </r>
  <r>
    <n v="70"/>
    <s v="Guerra et al. 2012"/>
    <n v="70.7"/>
    <x v="214"/>
    <s v="Table 3 p. 7 (0.25 mi buffer)"/>
    <m/>
    <x v="4"/>
    <x v="2"/>
    <n v="6.5943130740668363E-2"/>
    <n v="4.348496491880881E-3"/>
    <n v="229.96454104702843"/>
    <n v="64.449472632923474"/>
    <n v="18.0625"/>
    <n v="52883.690138970422"/>
    <n v="266.0927596369649"/>
    <n v="74.574705961013876"/>
    <n v="-1.1387657793786992"/>
    <n v="-0.31914856785841683"/>
    <n v="1.7229087145200193E-2"/>
    <n v="4.828594771172796E-3"/>
    <n v="2.8790769773590899E-4"/>
    <n v="8.0688523550436468E-5"/>
    <n v="3.9500402890578254E-2"/>
    <n v="1.1070315986520524E-2"/>
    <n v="2.6809700350607333E-4"/>
    <n v="7.5136411951875275E-5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2"/>
    <s v="OLS"/>
    <m/>
    <n v="0.68500000000000005"/>
    <m/>
    <m/>
    <s v=""/>
    <n v="4.25"/>
    <m/>
  </r>
  <r>
    <n v="65"/>
    <s v="Sung et al. 2014"/>
    <n v="65.7"/>
    <x v="215"/>
    <s v="Table 3 p. 139 (500m buffer)"/>
    <m/>
    <x v="4"/>
    <x v="2"/>
    <n v="5.4016015624999997E-2"/>
    <n v="2.9177299440002438E-3"/>
    <n v="342.73219907013998"/>
    <n v="94.786702439236052"/>
    <n v="26.214399999999998"/>
    <n v="117465.36027945406"/>
    <n v="315.92980292184313"/>
    <n v="87.374178155670776"/>
    <n v="-1.1633468142243979"/>
    <n v="-0.32173752163552788"/>
    <n v="0.22963431487412986"/>
    <n v="6.3508125390219092E-2"/>
    <n v="5.9675478473317938E-4"/>
    <n v="1.6503969677537754E-4"/>
    <n v="0.17552527224422612"/>
    <n v="4.854362034240766E-2"/>
    <n v="5.3254241492137146E-4"/>
    <n v="1.4728099535548433E-4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0"/>
    <s v="OLS"/>
    <m/>
    <n v="0.96699999999999997"/>
    <m/>
    <m/>
    <s v=""/>
    <n v="5.12"/>
    <m/>
  </r>
  <r>
    <n v="103"/>
    <s v="Renneet al. 2016"/>
    <n v="103.1"/>
    <x v="216"/>
    <s v="Table 3 p. 40"/>
    <m/>
    <x v="4"/>
    <x v="2"/>
    <n v="4.6661031276415896E-2"/>
    <n v="2.1772518397786622E-3"/>
    <n v="459.29459409787859"/>
    <n v="126.76530797101449"/>
    <n v="34.987225000000002"/>
    <n v="210951.52416753504"/>
    <n v="460.8609456672047"/>
    <n v="127.1976210041485"/>
    <n v="-0.37616832021340962"/>
    <n v="-0.10382245637890107"/>
    <n v="0.22554124254063987"/>
    <n v="6.2249382941216611E-2"/>
    <n v="3.6758308650117556E-8"/>
    <n v="1.0145293187432446E-8"/>
    <n v="4.3026125373301076E-4"/>
    <n v="1.1875210603031099E-4"/>
    <n v="4.2417882334360921E-8"/>
    <n v="1.1707335524283615E-8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PT-Access"/>
    <s v="Walkscore"/>
    <x v="10"/>
    <s v="multi-level model"/>
    <m/>
    <n v="0.27600000000000002"/>
    <m/>
    <m/>
    <s v=""/>
    <n v="5.915"/>
    <m/>
  </r>
  <r>
    <n v="31"/>
    <s v="Frank et al. 2008"/>
    <n v="31.2"/>
    <x v="217"/>
    <s v="Table 4 p. 48 (significance from table 3 p. 46)"/>
    <n v="1"/>
    <x v="4"/>
    <x v="2"/>
    <n v="0.13529411764705884"/>
    <n v="1.8304498269896198E-2"/>
    <n v="54.631379962192803"/>
    <n v="12.565217391304346"/>
    <n v="2.8899999999999992"/>
    <n v="2984.5876765734811"/>
    <n v="-2.2596103933798215"/>
    <n v="-0.51971039047735901"/>
    <n v="-4.3277825885554053E-2"/>
    <n v="-9.9538999536774326E-3"/>
    <n v="1.1811626931374868"/>
    <n v="0.27166741942162198"/>
    <n v="3.8234973716511592E-2"/>
    <n v="8.7940439547976659E-3"/>
    <n v="2.6213378908976442E-2"/>
    <n v="6.0290771490645817E-3"/>
    <n v="3.3648603870253598E-2"/>
    <n v="7.7391788901583275E-3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PT-Design"/>
    <s v="intersection density"/>
    <x v="1"/>
    <s v="Multinomial logistic (nested)"/>
    <s v="not choosing transit"/>
    <n v="0.18010000000000001"/>
    <n v="1.1973370908444088"/>
    <m/>
    <s v="Derived (4a)"/>
    <n v="1.7"/>
    <m/>
  </r>
  <r>
    <n v="174"/>
    <s v="Park et al. 2019"/>
    <n v="174.1"/>
    <x v="218"/>
    <s v="Table 3 p. 6"/>
    <m/>
    <x v="4"/>
    <x v="2"/>
    <n v="0.54438577781801722"/>
    <n v="0.29635587509052763"/>
    <n v="3.3743214967293316"/>
    <n v="0.91846631630252662"/>
    <n v="0.25"/>
    <n v="11.386045563289676"/>
    <n v="-6.0789241720387786"/>
    <n v="-1.6546399318460383"/>
    <n v="-4.3804950970261818E-2"/>
    <n v="-1.1923396153113044E-2"/>
    <n v="7.2954823205028871E-2"/>
    <n v="1.9857784088022787E-2"/>
    <n v="2.3615931691235194E-3"/>
    <n v="6.428088671315117E-4"/>
    <n v="1.6190762161908269E-3"/>
    <n v="4.4070103264884776E-4"/>
    <n v="2.0783148339452847E-3"/>
    <n v="5.6570251871401354E-4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x v="0"/>
    <x v="0"/>
    <n v="2209"/>
    <x v="0"/>
    <n v="0"/>
    <n v="0"/>
    <x v="1"/>
    <s v="PT-Design"/>
    <s v="intersection density (intersectoins per square ile)"/>
    <x v="1"/>
    <s v="multinomial logistic (multilevel)"/>
    <s v="automobile"/>
    <n v="1E-3"/>
    <m/>
    <m/>
    <m/>
    <n v="0.5"/>
    <s v="derived (8b)"/>
  </r>
  <r>
    <n v="65"/>
    <s v="Sung et al. 2014"/>
    <n v="65.7"/>
    <x v="219"/>
    <s v="Table 3 p. 139 (500m buffer)"/>
    <m/>
    <x v="4"/>
    <x v="2"/>
    <n v="4.4792586490939042E-2"/>
    <n v="2.0063758045482548E-3"/>
    <n v="498.4111140759868"/>
    <n v="135.51349621723412"/>
    <n v="36.844900000000003"/>
    <n v="248413.63863446633"/>
    <n v="443.67423349827817"/>
    <n v="120.63103102008034"/>
    <n v="-1.1621147158740335"/>
    <n v="-0.31596853221370685"/>
    <n v="0.33394088742466943"/>
    <n v="9.0795521822780792E-2"/>
    <n v="8.6781813292124001E-4"/>
    <n v="2.3595193997808886E-4"/>
    <n v="0.25525394674059237"/>
    <n v="6.94012508332464E-2"/>
    <n v="7.7443864052982668E-4"/>
    <n v="2.1056289641229511E-4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0"/>
    <s v="OLS"/>
    <m/>
    <n v="2.8029999999999999"/>
    <m/>
    <m/>
    <s v=""/>
    <n v="6.07"/>
    <m/>
  </r>
  <r>
    <n v="11"/>
    <s v="Concas and DeSalvo 2008"/>
    <n v="11.2"/>
    <x v="220"/>
    <s v="Table 4.10 and 4.11, Model I: Exogenous Residential Location and Population Density"/>
    <m/>
    <x v="4"/>
    <x v="2"/>
    <n v="7.9815095923159371E-2"/>
    <n v="6.3704495372231317E-3"/>
    <n v="156.97479340459518"/>
    <n v="42.226219425836106"/>
    <n v="11.358853025549912"/>
    <n v="24641.085764415337"/>
    <n v="151.10351590042657"/>
    <n v="40.64684577721475"/>
    <n v="-1.168038486489648"/>
    <n v="-0.31420235286571535"/>
    <n v="0.10517482522438848"/>
    <n v="2.8292027985360502E-2"/>
    <n v="2.7331969187850913E-4"/>
    <n v="7.3522997115318961E-5"/>
    <n v="8.0392339624279066E-2"/>
    <n v="2.1625539358931072E-2"/>
    <n v="2.4390978083841679E-4"/>
    <n v="6.5611731045534118E-5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12"/>
    <x v="1"/>
    <n v="1"/>
    <n v="1"/>
    <x v="0"/>
    <s v="Density"/>
    <s v="Population density (gross)"/>
    <x v="0"/>
    <s v="2SLS"/>
    <m/>
    <n v="0.26900000000000002"/>
    <m/>
    <m/>
    <s v=""/>
    <s v=""/>
    <m/>
  </r>
  <r>
    <n v="3"/>
    <s v="Cervero. 2002"/>
    <n v="3.1"/>
    <x v="221"/>
    <s v="Table 2 p. 275, Table 4 p. 281"/>
    <n v="1"/>
    <x v="4"/>
    <x v="2"/>
    <n v="0.12049612403100773"/>
    <n v="1.4519315906495999E-2"/>
    <n v="68.873768326274657"/>
    <n v="18.458169911441608"/>
    <n v="4.9467895362663521"/>
    <n v="4743.5959634613546"/>
    <n v="-1.9571676580127562"/>
    <n v="-0.5245209323474187"/>
    <n v="-1.3477292373066261"/>
    <n v="-0.36119143559817579"/>
    <n v="5.6435200689003949E-2"/>
    <n v="1.512463378465306E-2"/>
    <n v="0.13533350962667021"/>
    <n v="3.6269380579947615E-2"/>
    <n v="7.2915250067828757E-2"/>
    <n v="1.9541287018178109E-2"/>
    <n v="0.13465353635664185"/>
    <n v="3.6087147743580017E-2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ensity"/>
    <s v="Total density (employment and population)"/>
    <x v="8"/>
    <s v="Binary logistic"/>
    <s v="automobile"/>
    <n v="2.58E-2"/>
    <n v="1.026135700809198"/>
    <m/>
    <s v="Derived (4a)"/>
    <n v="2.2241379310344831"/>
    <s v="derived (8b)"/>
  </r>
  <r>
    <n v="110"/>
    <s v="Chapman and Frank 2004"/>
    <n v="110.2"/>
    <x v="222"/>
    <s v="Table 107, p. 240"/>
    <n v="1"/>
    <x v="4"/>
    <x v="2"/>
    <n v="4.4708591900305676E-2"/>
    <n v="1.9988581897080783E-3"/>
    <n v="500.28561563241476"/>
    <n v="133.97872188318786"/>
    <n v="35.880099999999999"/>
    <n v="250285.69720870425"/>
    <n v="710.00052035679812"/>
    <n v="190.14130984668418"/>
    <n v="-1.1357269288133101"/>
    <n v="-0.30415274310530577"/>
    <n v="3.7481711006299427E-2"/>
    <n v="1.0037769581423961E-2"/>
    <n v="6.2634038774553769E-4"/>
    <n v="1.6773675275050283E-4"/>
    <n v="8.5932741142905486E-2"/>
    <n v="2.3013171809250284E-2"/>
    <n v="5.832424157114403E-4"/>
    <n v="1.5619492338651738E-4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8489"/>
    <x v="0"/>
    <n v="0"/>
    <n v="1"/>
    <x v="0"/>
    <s v="Density"/>
    <s v="Net employment density"/>
    <x v="2"/>
    <s v="Multinomial logistic"/>
    <s v="automobile"/>
    <n v="1.2E-2"/>
    <n v="1.0120722888660778"/>
    <m/>
    <s v="Derived (4a)"/>
    <n v="5.99"/>
    <m/>
  </r>
  <r>
    <n v="30"/>
    <s v="Brown et al. 2006"/>
    <n v="30.1"/>
    <x v="223"/>
    <s v="Table 5.3 p. 32 (Final model)"/>
    <m/>
    <x v="4"/>
    <x v="2"/>
    <n v="0.26619999999999999"/>
    <n v="7.0862439999999999E-2"/>
    <n v="14.111848251344435"/>
    <n v="3.7565740045078884"/>
    <n v="0.99999999999999989"/>
    <n v="199.14426106897298"/>
    <n v="-2.5641273683431036"/>
    <n v="-0.68257070545293419"/>
    <n v="-4.3376489765105407E-2"/>
    <n v="-1.1546821575471058E-2"/>
    <n v="0.30510649185945421"/>
    <n v="8.1219348132986702E-2"/>
    <n v="9.876487603918422E-3"/>
    <n v="2.6291210001630838E-3"/>
    <n v="6.7711858198432444E-3"/>
    <n v="1.8024896652422716E-3"/>
    <n v="8.6917810242983368E-3"/>
    <n v="2.3137521086682173E-3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Pedestrian friendliness of road design (fewer lanes and more traffic control devices score more highly)"/>
    <x v="1"/>
    <s v="Negative binomial regression"/>
    <m/>
    <n v="0.11"/>
    <m/>
    <n v="1.1162780704588713"/>
    <s v="Derived (4b)"/>
    <n v="1"/>
    <s v="derived (8b)"/>
  </r>
  <r>
    <n v="172"/>
    <s v="Sun et al. 2017"/>
    <n v="172.2"/>
    <x v="224"/>
    <s v="Table 2 Model 2 P. "/>
    <m/>
    <x v="4"/>
    <x v="2"/>
    <n v="8.9943000000000009E-2"/>
    <n v="8.0897432490000011E-3"/>
    <n v="123.61331740950038"/>
    <n v="32.825021984823188"/>
    <n v="8.7165532879818581"/>
    <n v="15280.25224098189"/>
    <n v="-1.9328452138443373"/>
    <n v="-0.51325931515550838"/>
    <n v="-1.3361510567510753"/>
    <n v="-0.35480956851602102"/>
    <n v="0.10128881496349564"/>
    <n v="2.6896839658296413E-2"/>
    <n v="0.24289398544846724"/>
    <n v="6.4499526259898687E-2"/>
    <n v="0.13086689126590342"/>
    <n v="3.4751179508095593E-2"/>
    <n v="0.24167358247501872"/>
    <n v="6.4175453131911323E-2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ensity"/>
    <s v="natural log of Floor area ratio: total floor area divided by the area of a network buffer"/>
    <x v="8"/>
    <s v="Spatial Error Model"/>
    <m/>
    <n v="6.2E-2"/>
    <m/>
    <m/>
    <m/>
    <n v="2.9523809523809521"/>
    <s v="derived (8b)"/>
  </r>
  <r>
    <n v="21"/>
    <s v="Lane et al. 2006"/>
    <n v="21.2"/>
    <x v="225"/>
    <s v="Table 5 p. 207"/>
    <m/>
    <x v="4"/>
    <x v="2"/>
    <n v="2.6526526526526529E-2"/>
    <n v="7.0365660956251558E-4"/>
    <n v="1421.1477394090421"/>
    <n v="376.60415094339618"/>
    <n v="99.800099999999986"/>
    <n v="2019660.8972274305"/>
    <n v="1051.3182424720067"/>
    <n v="278.59933425508177"/>
    <n v="-1.160358039224489"/>
    <n v="-0.30749488039448958"/>
    <n v="0.95218449961664564"/>
    <n v="0.25232889239841111"/>
    <n v="2.4744588212195638E-3"/>
    <n v="6.5573158762318449E-4"/>
    <n v="0.72781998462884234"/>
    <n v="0.19287229592664323"/>
    <n v="2.2082006043151374E-3"/>
    <n v="5.8517316014351144E-4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x v="2"/>
    <x v="1"/>
    <n v="868"/>
    <x v="0"/>
    <n v="0"/>
    <n v="0"/>
    <x v="1"/>
    <s v="Density"/>
    <s v="Population (common catchment area)"/>
    <x v="0"/>
    <s v="OLS"/>
    <m/>
    <n v="0.26500000000000001"/>
    <m/>
    <m/>
    <s v=""/>
    <n v="9.99"/>
    <m/>
  </r>
  <r>
    <n v="31"/>
    <s v="Frank et al. 2008"/>
    <n v="31.1"/>
    <x v="226"/>
    <s v="Table 4 p. 48 (significance from table 3 p. 46)"/>
    <n v="1"/>
    <x v="4"/>
    <x v="2"/>
    <n v="7.7777777777777779E-2"/>
    <n v="6.0493827160493828E-3"/>
    <n v="165.30612244897958"/>
    <n v="23.142857142857142"/>
    <n v="3.24"/>
    <n v="27326.114119117032"/>
    <n v="-2.1987238032958611"/>
    <n v="-0.30782133246142057"/>
    <n v="-4.3254884586646003E-2"/>
    <n v="-6.055683842130441E-3"/>
    <n v="3.574015976149155"/>
    <n v="0.50036223666088175"/>
    <n v="0.11569312822391112"/>
    <n v="1.6197037951347557E-2"/>
    <n v="7.9317638081401853E-2"/>
    <n v="1.110446933139626E-2"/>
    <n v="0.10181548105617517"/>
    <n v="1.4254167347864525E-2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PT-Design"/>
    <s v="intersection density"/>
    <x v="1"/>
    <s v="Multinomial logistic (nested)"/>
    <s v="not choosing transit"/>
    <n v="8.4290000000000004E-2"/>
    <n v="1.0879443519272471"/>
    <m/>
    <s v="Derived (4a)"/>
    <n v="1.8"/>
    <m/>
  </r>
  <r>
    <n v="177"/>
    <s v="Tu et al. 2018"/>
    <n v="177.2"/>
    <x v="227"/>
    <s v="Table 4 Model 2 p. 51"/>
    <m/>
    <x v="4"/>
    <x v="2"/>
    <n v="4.5403508771929821E-2"/>
    <n v="2.0614786088027082E-3"/>
    <n v="485.08871046728581"/>
    <n v="125.54095826893355"/>
    <n v="32.49"/>
    <n v="235311.05702281423"/>
    <n v="679.7772628709763"/>
    <n v="175.92635563100865"/>
    <n v="-1.1358077071124488"/>
    <n v="-0.29394703460070171"/>
    <n v="3.6343149373122233E-2"/>
    <n v="9.405607057764033E-3"/>
    <n v="6.0731438504580651E-4"/>
    <n v="1.5717296284985472E-4"/>
    <n v="8.332240881088851E-2"/>
    <n v="2.1563839400257943E-2"/>
    <n v="5.6552557676406608E-4"/>
    <n v="1.4635801926654029E-4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ensity"/>
    <s v="Employment density(logarithm): number of employed peole in TAZ"/>
    <x v="2"/>
    <s v="OLS"/>
    <m/>
    <n v="0.25879999999999997"/>
    <m/>
    <m/>
    <m/>
    <n v="5.7"/>
    <s v="source"/>
  </r>
  <r>
    <n v="65"/>
    <s v="Sung et al. 2014"/>
    <n v="65.7"/>
    <x v="228"/>
    <s v="Table 3 p. 139 (500m buffer)"/>
    <m/>
    <x v="4"/>
    <x v="2"/>
    <n v="4.2483690280065892E-2"/>
    <n v="1.8048639398125651E-3"/>
    <n v="554.05838520096415"/>
    <n v="142.87836014208384"/>
    <n v="36.84490000000001"/>
    <n v="306980.6942115"/>
    <n v="-1.0861556070309839"/>
    <n v="-0.28009346331872198"/>
    <n v="-8.8453325230104709E-3"/>
    <n v="-2.2809989697038483E-3"/>
    <n v="9.1499848486598161"/>
    <n v="2.3595614928329987"/>
    <n v="0.52987410626220133"/>
    <n v="0.13664181502647144"/>
    <n v="0.86130700711186992"/>
    <n v="0.22211040576598057"/>
    <n v="0.73062317602526583"/>
    <n v="0.18841018214069144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2.8029999999999999"/>
    <m/>
    <m/>
    <s v=""/>
    <n v="6.07"/>
    <m/>
  </r>
  <r>
    <n v="38"/>
    <s v="Choi et al. 2012"/>
    <n v="38.5"/>
    <x v="229"/>
    <s v="Table 2 p. 717 (multiplicative)"/>
    <m/>
    <x v="4"/>
    <x v="2"/>
    <n v="4.9965372243354164E-2"/>
    <n v="2.4965384234169469E-3"/>
    <n v="400.55462019740361"/>
    <n v="102.54198277053533"/>
    <n v="26.250747589257042"/>
    <n v="160444.00376148627"/>
    <n v="524.62321535226158"/>
    <n v="134.30354313017898"/>
    <n v="-1.1363692374830436"/>
    <n v="-0.29091052479565915"/>
    <n v="3.0009802495517421E-2"/>
    <n v="7.6825094388524601E-3"/>
    <n v="5.0148061085179244E-4"/>
    <n v="1.2837903637805888E-4"/>
    <n v="6.8802211008019434E-2"/>
    <n v="1.7613366018052974E-2"/>
    <n v="4.6697413838890975E-4"/>
    <n v="1.195453794275609E-4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2"/>
    <n v="1000"/>
    <x v="0"/>
    <n v="0"/>
    <n v="0"/>
    <x v="1"/>
    <s v="Density"/>
    <s v="Employment (common catchment area)"/>
    <x v="2"/>
    <s v="Multiplicative"/>
    <m/>
    <n v="0.25600000000000001"/>
    <m/>
    <m/>
    <s v=""/>
    <s v=""/>
    <m/>
  </r>
  <r>
    <n v="91"/>
    <s v="Verbas et al. 2015"/>
    <n v="91.1"/>
    <x v="230"/>
    <s v="Table 2 p. 14 (long term elasticity)"/>
    <m/>
    <x v="4"/>
    <x v="2"/>
    <n v="1.174573929064947E-2"/>
    <n v="1.379623914839067E-4"/>
    <n v="7248.3521722414471"/>
    <n v="1848.329803921569"/>
    <n v="471.3241000000001"/>
    <n v="52538609.212837301"/>
    <n v="7659.1697194383114"/>
    <n v="1953.0882784567693"/>
    <n v="-0.3758799766368533"/>
    <n v="-9.584939404239759E-2"/>
    <n v="3.5593764357502873"/>
    <n v="0.90764099111632324"/>
    <n v="5.8010081062530793E-7"/>
    <n v="1.4792570670945353E-7"/>
    <n v="6.7901628567010423E-3"/>
    <n v="1.7314915284587658E-3"/>
    <n v="6.6941730538771693E-7"/>
    <n v="1.7070141287386782E-7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x v="2"/>
    <x v="2"/>
    <n v="23196"/>
    <x v="1"/>
    <n v="0"/>
    <n v="1"/>
    <x v="0"/>
    <s v="PT-Access"/>
    <s v="Walkscore"/>
    <x v="10"/>
    <s v="OLS"/>
    <m/>
    <s v=""/>
    <m/>
    <m/>
    <s v=""/>
    <n v="21.71"/>
    <m/>
  </r>
  <r>
    <n v="65"/>
    <s v="Sung et al. 2014"/>
    <n v="65.2"/>
    <x v="231"/>
    <s v="Table 2 p. 138 (500m buffer)"/>
    <m/>
    <x v="4"/>
    <x v="2"/>
    <n v="7.2423323615160351E-2"/>
    <n v="5.2451378034662427E-3"/>
    <n v="190.65276022665245"/>
    <n v="47.360433473423193"/>
    <n v="11.764900000000003"/>
    <n v="36348.474982041429"/>
    <n v="182.06088683004771"/>
    <n v="45.226109019225817"/>
    <n v="-1.1665052233751931"/>
    <n v="-0.28977389554907851"/>
    <n v="0.12773943064669407"/>
    <n v="3.1732007445806572E-2"/>
    <n v="3.319587339518073E-4"/>
    <n v="8.2462533018436366E-5"/>
    <n v="9.764001670601094E-2"/>
    <n v="2.425495182997359E-2"/>
    <n v="2.96239109187837E-4"/>
    <n v="7.3589349591568967E-5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0"/>
    <s v="OLS"/>
    <m/>
    <n v="0.76200000000000001"/>
    <m/>
    <m/>
    <s v=""/>
    <n v="3.43"/>
    <m/>
  </r>
  <r>
    <n v="38"/>
    <s v="Choi et al. 2012"/>
    <n v="38.5"/>
    <x v="232"/>
    <s v="Table 2 p. 717 (multiplicative)"/>
    <m/>
    <x v="4"/>
    <x v="2"/>
    <n v="4.9965372243354164E-2"/>
    <n v="2.4965384234169469E-3"/>
    <n v="400.55462019740361"/>
    <n v="98.135881948363888"/>
    <n v="24.043291077349149"/>
    <n v="160444.00376148627"/>
    <n v="524.62321535226158"/>
    <n v="128.53268776130409"/>
    <n v="-1.1363692374830436"/>
    <n v="-0.27841046318334567"/>
    <n v="3.0009802495517421E-2"/>
    <n v="7.3524016114017684E-3"/>
    <n v="5.0148061085179244E-4"/>
    <n v="1.2286274965868913E-4"/>
    <n v="6.8802211008019434E-2"/>
    <n v="1.6856541696964759E-2"/>
    <n v="4.6697413838890975E-4"/>
    <n v="1.1440866390528289E-4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2"/>
    <n v="1000"/>
    <x v="0"/>
    <n v="0"/>
    <n v="0"/>
    <x v="1"/>
    <s v="Density"/>
    <s v="Employment (common catchment area)"/>
    <x v="2"/>
    <s v="Multiplicative"/>
    <m/>
    <n v="0.245"/>
    <m/>
    <m/>
    <s v=""/>
    <s v=""/>
    <m/>
  </r>
  <r>
    <n v="115"/>
    <s v="Lund et al. 2004"/>
    <n v="115.1"/>
    <x v="233"/>
    <s v="Table 5-22 p. 71 (rail and bus, all)"/>
    <n v="1"/>
    <x v="4"/>
    <x v="3"/>
    <n v="0.29561638727755546"/>
    <n v="8.7389048427033655E-2"/>
    <n v="11.443081461574213"/>
    <n v="12.358527978500151"/>
    <n v="13.347210216780162"/>
    <n v="130.94411333622344"/>
    <n v="-2.677593971330039"/>
    <n v="-2.8918014890364421"/>
    <n v="-4.3407607214200471E-2"/>
    <n v="-4.6880215791336513E-2"/>
    <n v="0.24740617802988649"/>
    <n v="0.26719867227227745"/>
    <n v="8.0086924258910772E-3"/>
    <n v="8.6493878199623633E-3"/>
    <n v="5.4906508026360467E-3"/>
    <n v="5.929902866846931E-3"/>
    <n v="7.0480320178992291E-3"/>
    <n v="7.6118745793311675E-3"/>
    <m/>
    <n v="1.08"/>
    <s v="Ewing and Cervero 2010"/>
    <m/>
    <m/>
    <s v="Y"/>
    <s v="pos"/>
    <s v="Y"/>
    <s v="Mode choice (probability)"/>
    <s v="trip"/>
    <s v="binary"/>
    <s v="Disaggregate"/>
    <s v="General"/>
    <s v="USA"/>
    <s v="Sacramento"/>
    <n v="2003"/>
    <x v="1"/>
    <x v="1"/>
    <n v="967"/>
    <x v="0"/>
    <n v="1"/>
    <n v="0"/>
    <x v="1"/>
    <s v="Design"/>
    <s v="Proportion of intersections that are four-way or more"/>
    <x v="1"/>
    <s v="Binary logistic"/>
    <s v="not choosing transit"/>
    <n v="4.1369999999999996"/>
    <m/>
    <m/>
    <m/>
    <n v="16.809999999999999"/>
    <m/>
  </r>
  <r>
    <n v="2"/>
    <s v="Cervero 2006"/>
    <n v="2.2999999999999998"/>
    <x v="234"/>
    <s v="Table 2 p, 292"/>
    <n v="1"/>
    <x v="4"/>
    <x v="2"/>
    <n v="5.0312491313407426E-2"/>
    <n v="2.5313467821616977E-3"/>
    <n v="395.04662381581261"/>
    <n v="92.045863349084343"/>
    <n v="21.446686160336654"/>
    <n v="156061.83498827217"/>
    <n v="-1.912300376489029"/>
    <n v="-0.44556598772194378"/>
    <n v="-1.3263008098819558"/>
    <n v="-0.30902808870249571"/>
    <n v="0.32370140386312635"/>
    <n v="7.542242710010845E-2"/>
    <n v="0.77624685517265679"/>
    <n v="0.18086551725522904"/>
    <n v="0.41822778198405414"/>
    <n v="9.7447073202284615E-2"/>
    <n v="0.77234665991490403"/>
    <n v="0.17995677176017266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x v="1"/>
    <x v="1"/>
    <n v="68"/>
    <x v="1"/>
    <n v="0"/>
    <n v="0"/>
    <x v="1"/>
    <s v="Density"/>
    <s v="Total density: population and employment"/>
    <x v="8"/>
    <s v="OLS"/>
    <m/>
    <s v=""/>
    <m/>
    <m/>
    <s v=""/>
    <s v=""/>
    <m/>
  </r>
  <r>
    <n v="129"/>
    <s v="Zhao et al. 2014"/>
    <n v="129.1"/>
    <x v="235"/>
    <s v="Table 2 p. 143"/>
    <m/>
    <x v="4"/>
    <x v="2"/>
    <n v="0.10671491150309889"/>
    <n v="1.1388072337114228E-2"/>
    <n v="87.811173866621488"/>
    <n v="20.428260392988239"/>
    <n v="4.7524000000000006"/>
    <n v="7710.8022558340281"/>
    <n v="85.943121594270863"/>
    <n v="19.99367950120725"/>
    <n v="-1.1749244561798278"/>
    <n v="-0.27333267141364409"/>
    <n v="5.8834445096966434E-2"/>
    <n v="1.3687157472047615E-2"/>
    <n v="1.5289412054109194E-4"/>
    <n v="3.556905994349314E-5"/>
    <n v="4.4971205625969006E-2"/>
    <n v="1.0462034138267221E-2"/>
    <n v="1.3644231477195104E-4"/>
    <n v="3.1741736410643443E-5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Population density (common catchment area)"/>
    <x v="0"/>
    <s v="OLS"/>
    <m/>
    <n v="0.13450000000000001"/>
    <m/>
    <m/>
    <m/>
    <n v="2.1800000000000002"/>
    <m/>
  </r>
  <r>
    <n v="103"/>
    <s v="Renneet al. 2016"/>
    <n v="103.1"/>
    <x v="236"/>
    <s v="Table 3 p. 40"/>
    <m/>
    <x v="4"/>
    <x v="2"/>
    <n v="8.4857351865398695E-2"/>
    <n v="7.2007701656080832E-3"/>
    <n v="138.87403388822827"/>
    <n v="32.218775862068959"/>
    <n v="7.4747559999999993"/>
    <n v="19285.997288388775"/>
    <n v="-1.0925588692805597"/>
    <n v="-0.25347365767308988"/>
    <n v="-8.8457547183649326E-3"/>
    <n v="-2.0522150946606643E-3"/>
    <n v="2.293432136197453"/>
    <n v="0.53207625559780913"/>
    <n v="0.13281227494257866"/>
    <n v="3.081244778667825E-2"/>
    <n v="0.21588551258986369"/>
    <n v="5.008543892084838E-2"/>
    <n v="0.18312977552005683"/>
    <n v="4.2486107920653188E-2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Diversity"/>
    <s v="job-population balance:Perfect balancing when index = 1"/>
    <x v="5"/>
    <s v="multi-level model"/>
    <m/>
    <n v="0.23200000000000001"/>
    <m/>
    <m/>
    <s v=""/>
    <n v="2.734"/>
    <m/>
  </r>
  <r>
    <n v="115"/>
    <s v="Lund et al. 2004"/>
    <n v="115.4"/>
    <x v="237"/>
    <s v="Figure 5-22 p. 78 (imputed from table 5 - 24 p. 77)"/>
    <n v="1"/>
    <x v="4"/>
    <x v="2"/>
    <n v="0.17435158501440923"/>
    <n v="3.0398475197036767E-2"/>
    <n v="32.896386858821117"/>
    <n v="15.921851239669421"/>
    <n v="7.7061759999999992"/>
    <n v="1082.1722683652188"/>
    <n v="-2.3230951858472171"/>
    <n v="-1.124378069950053"/>
    <n v="-4.3300489406209897E-2"/>
    <n v="-2.0957436872605588E-2"/>
    <n v="0.71123930831598514"/>
    <n v="0.34423982522493679"/>
    <n v="2.3023260400628132E-2"/>
    <n v="1.1143258033904015E-2"/>
    <n v="1.578443477106594E-2"/>
    <n v="7.6396664291959147E-3"/>
    <n v="2.0261569283827736E-2"/>
    <n v="9.806599533372623E-3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x v="1"/>
    <x v="1"/>
    <n v="22"/>
    <x v="0"/>
    <n v="1"/>
    <n v="0"/>
    <x v="0"/>
    <s v="PT-Design"/>
    <s v="Crosswalk density"/>
    <x v="1"/>
    <s v="OLS"/>
    <m/>
    <n v="2.3E-2"/>
    <m/>
    <n v="1.0232665395472176"/>
    <s v="Derived (4b)"/>
    <n v="2.7759999999999998"/>
    <m/>
  </r>
  <r>
    <n v="150"/>
    <s v="He et al. 2018"/>
    <n v="150.1"/>
    <x v="238"/>
    <s v="Table 3 p. 1602"/>
    <m/>
    <x v="4"/>
    <x v="2"/>
    <n v="4.5586743292623091E-2"/>
    <n v="2.0781511640275163E-3"/>
    <n v="481.19694914876715"/>
    <n v="108.45258166972513"/>
    <n v="24.443135999999999"/>
    <n v="231550.50387008119"/>
    <n v="-54.210429862366951"/>
    <n v="-12.21799324039692"/>
    <n v="-4.2029072080784555"/>
    <n v="-0.9472548361762051"/>
    <n v="4.9932568625301599E-3"/>
    <n v="1.1253845200794226E-3"/>
    <n v="4.7613276362807648E-2"/>
    <n v="1.0731121118775321E-2"/>
    <n v="2.1071728699225947"/>
    <n v="0.47491643114482285"/>
    <n v="5.23956986621179E-2"/>
    <n v="1.1808987563923352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x v="0"/>
    <x v="0"/>
    <n v="108"/>
    <x v="0"/>
    <n v="0"/>
    <n v="0"/>
    <x v="1"/>
    <s v="Density"/>
    <s v="Count_Shopping malls"/>
    <x v="6"/>
    <s v="OLS"/>
    <m/>
    <n v="1333"/>
    <m/>
    <m/>
    <m/>
    <n v="4.944"/>
    <s v="source"/>
  </r>
  <r>
    <n v="179"/>
    <s v="Liu et al. 2018a"/>
    <n v="179.1"/>
    <x v="239"/>
    <s v="Table 2 p. 8"/>
    <m/>
    <x v="4"/>
    <x v="2"/>
    <n v="3.5000000000000001E-3"/>
    <n v="1.2250000000000001E-5"/>
    <n v="81632.653061224482"/>
    <n v="18204.081632653058"/>
    <n v="4059.5102040816323"/>
    <n v="6663890045.8142433"/>
    <n v="-48.750676346022082"/>
    <n v="-10.871400825162924"/>
    <n v="-4.1667283768721912"/>
    <n v="-0.92918042804249867"/>
    <n v="0.84708102540044361"/>
    <n v="0.18889906866429892"/>
    <n v="8.0773539344108194"/>
    <n v="1.8012499273736127"/>
    <n v="357.47132672953813"/>
    <n v="79.716105860687009"/>
    <n v="8.888667931813492"/>
    <n v="1.9821729487944089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x v="0"/>
    <x v="0"/>
    <n v="113"/>
    <x v="0"/>
    <n v="0"/>
    <n v="0"/>
    <x v="1"/>
    <s v="Density"/>
    <s v="commercial-oriented land use percentage"/>
    <x v="6"/>
    <s v="Poisson Regression"/>
    <m/>
    <n v="0.44600000000000001"/>
    <m/>
    <m/>
    <m/>
    <n v="63.714285714285715"/>
    <s v="derived (8b)"/>
  </r>
  <r>
    <n v="29"/>
    <s v="Blumenberg and Smart 2009"/>
    <n v="29.1"/>
    <x v="240"/>
    <s v="Table 3 p. 11"/>
    <m/>
    <x v="4"/>
    <x v="2"/>
    <n v="0.22972178581468936"/>
    <n v="5.2772098877890014E-2"/>
    <n v="18.949407381235904"/>
    <n v="4.2224989526351404"/>
    <n v="0.94089999999999996"/>
    <n v="359.08004010003776"/>
    <n v="-1.1498070244252476"/>
    <n v="-0.25621165130344475"/>
    <n v="-8.8493219932961678E-3"/>
    <n v="-1.9718955900027259E-3"/>
    <n v="0.31293956568584619"/>
    <n v="6.9732364804983085E-2"/>
    <n v="1.8122278388926119E-2"/>
    <n v="4.0381896898990079E-3"/>
    <n v="2.9457648857991639E-2"/>
    <n v="6.5640517905130868E-3"/>
    <n v="2.49881178129873E-2"/>
    <n v="5.5681055967028732E-3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x v="1"/>
    <x v="1"/>
    <n v="3394"/>
    <x v="0"/>
    <n v="1"/>
    <n v="1"/>
    <x v="0"/>
    <s v="Diversity"/>
    <s v="jobs to workers (distance decay function:ratio of the two land uses"/>
    <x v="5"/>
    <s v="OLS"/>
    <m/>
    <n v="1.0999999999999999E-2"/>
    <m/>
    <m/>
    <s v=""/>
    <n v="0.97"/>
    <m/>
  </r>
  <r>
    <n v="179"/>
    <s v="Liu et al. 2018a"/>
    <n v="179.2"/>
    <x v="241"/>
    <s v="Table 2 p. 8"/>
    <m/>
    <x v="4"/>
    <x v="2"/>
    <n v="3.5000000000000001E-3"/>
    <n v="1.2250000000000001E-5"/>
    <n v="81632.653061224482"/>
    <n v="18122.448979591834"/>
    <n v="4023.1836734693875"/>
    <n v="6663890045.8142433"/>
    <n v="-48.750676346022082"/>
    <n v="-10.822650148816903"/>
    <n v="-4.1667283768721912"/>
    <n v="-0.92501369966562641"/>
    <n v="0.84708102540044361"/>
    <n v="0.18805198763889849"/>
    <n v="8.0773539344108194"/>
    <n v="1.7931725734392019"/>
    <n v="357.47132672953813"/>
    <n v="79.358634533957471"/>
    <n v="8.888667931813492"/>
    <n v="1.9732842808625952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x v="0"/>
    <x v="0"/>
    <n v="113"/>
    <x v="0"/>
    <n v="0"/>
    <n v="0"/>
    <x v="1"/>
    <s v="Density"/>
    <s v="commercial-oriented land use percentage"/>
    <x v="6"/>
    <s v="Poisson Regression"/>
    <m/>
    <n v="0.44400000000000001"/>
    <m/>
    <m/>
    <m/>
    <n v="63.428571428571431"/>
    <s v="derived (8b)"/>
  </r>
  <r>
    <n v="50"/>
    <s v="Schneider et al. 2017"/>
    <n v="50.1"/>
    <x v="242"/>
    <s v="Table 3 (final model)"/>
    <m/>
    <x v="4"/>
    <x v="2"/>
    <n v="0.15859818286856109"/>
    <n v="2.5153383609209545E-2"/>
    <n v="39.756082741642146"/>
    <n v="8.7936714971028511"/>
    <n v="1.9450774086945417"/>
    <n v="1580.5461149602966"/>
    <n v="-94.636288953714342"/>
    <n v="-20.932656825673281"/>
    <n v="-3.1348022198624252"/>
    <n v="-0.69338876038168518"/>
    <n v="8.1901141944863069E-4"/>
    <n v="1.8115762113210865E-4"/>
    <n v="1.0744360908323813E-4"/>
    <n v="2.3765515553459824E-5"/>
    <n v="4.913472029624853E-4"/>
    <n v="1.0868137894648988E-4"/>
    <n v="1.3427077750806647E-4"/>
    <n v="2.9699432832444898E-5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2"/>
    <x v="2"/>
    <n v="5000"/>
    <x v="1"/>
    <n v="0"/>
    <n v="1"/>
    <x v="0"/>
    <s v="PT-Design"/>
    <s v="pre-1940s housing share"/>
    <x v="9"/>
    <s v="Multinomial logistic (fractional)"/>
    <s v="automobile"/>
    <n v="1.4710000000000001"/>
    <n v="4.353586551546428"/>
    <m/>
    <s v="Derived (4a)"/>
    <s v=""/>
    <m/>
  </r>
  <r>
    <n v="102"/>
    <s v="Tsa et al. 2012"/>
    <n v="102.1"/>
    <x v="243"/>
    <s v="Table 2 p. 68"/>
    <m/>
    <x v="4"/>
    <x v="2"/>
    <n v="4.6808510638297871E-2"/>
    <n v="2.191036668175645E-3"/>
    <n v="456.40495867768595"/>
    <n v="100.40909090909091"/>
    <n v="22.09"/>
    <n v="208305.48630558021"/>
    <n v="-2.1802279759689722"/>
    <n v="-0.4796501547131739"/>
    <n v="-4.3247666883488134E-2"/>
    <n v="-9.514486714367389E-3"/>
    <n v="9.8677447014172195"/>
    <n v="2.1709038343117881"/>
    <n v="0.3194250559148139"/>
    <n v="7.0273512301259056E-2"/>
    <n v="0.21899348187860981"/>
    <n v="4.8178566013294157E-2"/>
    <n v="0.28110931244264509"/>
    <n v="6.1844048737381918E-2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x v="2"/>
    <x v="2"/>
    <n v="1824"/>
    <x v="0"/>
    <n v="0"/>
    <n v="1"/>
    <x v="0"/>
    <s v="PT-Design"/>
    <s v="Road link density"/>
    <x v="1"/>
    <s v="Global regression "/>
    <m/>
    <n v="0.16"/>
    <m/>
    <m/>
    <s v=""/>
    <n v="4.7"/>
    <m/>
  </r>
  <r>
    <n v="86"/>
    <s v="Chen and Zegras 2016"/>
    <n v="86.3"/>
    <x v="244"/>
    <s v="Table 2 (p-values), Table 3 p. 118 (off peak)"/>
    <m/>
    <x v="4"/>
    <x v="2"/>
    <n v="0.29561638727755546"/>
    <n v="8.7389048427033655E-2"/>
    <n v="11.443081461574213"/>
    <n v="2.5060348400847525"/>
    <n v="0.54882162997856077"/>
    <n v="130.94411333622344"/>
    <n v="-2.677593971330039"/>
    <n v="-0.58639307972127852"/>
    <n v="-4.3407607214200471E-2"/>
    <n v="-9.5062659799099031E-3"/>
    <n v="0.24740617802988649"/>
    <n v="5.418195298854514E-2"/>
    <n v="8.0086924258910772E-3"/>
    <n v="1.7539036412701459E-3"/>
    <n v="5.4906508026360467E-3"/>
    <n v="1.2024525257772942E-3"/>
    <n v="7.0480320178992291E-3"/>
    <n v="1.5435190119199311E-3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x v="2"/>
    <x v="2"/>
    <n v="120"/>
    <x v="0"/>
    <n v="0"/>
    <n v="1"/>
    <x v="0"/>
    <s v="PT-Design"/>
    <s v="Proportion of intersections that are four-way or more"/>
    <x v="1"/>
    <s v="OLS"/>
    <m/>
    <n v="1.23"/>
    <m/>
    <m/>
    <s v=""/>
    <s v=""/>
    <m/>
  </r>
  <r>
    <n v="110"/>
    <s v="Chapman and Frank 2004"/>
    <n v="110.3"/>
    <x v="245"/>
    <s v="Table 109 p. 242"/>
    <n v="1"/>
    <x v="4"/>
    <x v="2"/>
    <n v="7.1735874240982878E-2"/>
    <n v="5.146035653118111E-3"/>
    <n v="194.32434351559053"/>
    <n v="42.098880538555797"/>
    <n v="9.1204000000000001"/>
    <n v="37761.950482765227"/>
    <n v="219.50874605874716"/>
    <n v="47.554888442239722"/>
    <n v="-1.139800958354191"/>
    <n v="-0.246929146988909"/>
    <n v="1.4558901270693054E-2"/>
    <n v="3.1540744421367948E-3"/>
    <n v="2.4328739596498993E-4"/>
    <n v="5.2706350804909379E-5"/>
    <n v="3.3378580129634905E-2"/>
    <n v="7.2312137120966197E-3"/>
    <n v="2.2654698836443882E-4"/>
    <n v="4.9079669726294078E-5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4224"/>
    <x v="0"/>
    <n v="0"/>
    <n v="1"/>
    <x v="0"/>
    <s v="Density"/>
    <s v="Net employment density"/>
    <x v="2"/>
    <s v="Multinomial logistic"/>
    <s v="automobile"/>
    <n v="6.0000000000000001E-3"/>
    <n v="1.0060180360540649"/>
    <m/>
    <s v="Derived (4a)"/>
    <n v="3.02"/>
    <m/>
  </r>
  <r>
    <n v="7"/>
    <s v="Bhiromkaew 2006"/>
    <n v="7.2"/>
    <x v="246"/>
    <s v="Descriptives p. 100, table 5.4 p. 113 'transit', mode share p. 74"/>
    <m/>
    <x v="4"/>
    <x v="2"/>
    <n v="7.1158509006004012E-2"/>
    <n v="5.0635334039575543E-3"/>
    <n v="197.49055061400807"/>
    <n v="42.131293107153816"/>
    <n v="8.9880039999999983"/>
    <n v="39002.517581824082"/>
    <n v="223.55736212042342"/>
    <n v="47.692209680282339"/>
    <n v="-1.1396937859467478"/>
    <n v="-0.24313453377307262"/>
    <n v="1.4796115485415104E-2"/>
    <n v="3.1565028120343129E-3"/>
    <n v="2.4725137837771358E-4"/>
    <n v="5.2746930226242239E-5"/>
    <n v="3.3922431174900729E-2"/>
    <n v="7.2367811335456445E-3"/>
    <n v="2.3023821237532584E-4"/>
    <n v="4.9117456910689992E-5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2"/>
    <s v="Multinomial logistic"/>
    <s v="automobile"/>
    <n v="3.0000000000000001E-3"/>
    <n v="1.0030045045033771"/>
    <m/>
    <s v="Derived (4a)"/>
    <n v="2.9980000000000002"/>
    <m/>
  </r>
  <r>
    <n v="110"/>
    <s v="Chapman and Frank 2004"/>
    <n v="110.1"/>
    <x v="247"/>
    <s v="Table 105 p. 237"/>
    <n v="1"/>
    <x v="4"/>
    <x v="2"/>
    <n v="4.6555416234905493E-2"/>
    <n v="2.1674067808053021E-3"/>
    <n v="461.38085792480956"/>
    <n v="98.37738270646345"/>
    <n v="20.976399999999995"/>
    <n v="212872.29605943331"/>
    <n v="462.96149604325683"/>
    <n v="98.714412382549952"/>
    <n v="-0.3761669271170765"/>
    <n v="-8.020774402509312E-2"/>
    <n v="0.22656572343338324"/>
    <n v="4.830920594023666E-2"/>
    <n v="3.6925276715192497E-8"/>
    <n v="7.8733480519570164E-9"/>
    <n v="4.3221563878636908E-4"/>
    <n v="9.2158663668562185E-5"/>
    <n v="4.2610558004108369E-8"/>
    <n v="9.0855853685834483E-9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x v="2"/>
    <x v="1"/>
    <n v="4140"/>
    <x v="0"/>
    <n v="0"/>
    <n v="1"/>
    <x v="0"/>
    <s v="PT-Access"/>
    <s v="Walkability index"/>
    <x v="10"/>
    <s v="Multinomial logistic"/>
    <s v="automobile"/>
    <n v="0.184"/>
    <n v="1.2020158230963014"/>
    <m/>
    <s v="Derived (4a)"/>
    <n v="4.58"/>
    <m/>
  </r>
  <r>
    <n v="55"/>
    <s v="Marshall and Garrick 2010"/>
    <n v="55.1"/>
    <x v="248"/>
    <s v="Table 2 p. 110"/>
    <m/>
    <x v="4"/>
    <x v="2"/>
    <n v="2.729376E-2"/>
    <n v="7.4494933493759997E-4"/>
    <n v="1342.373169691821"/>
    <n v="285.7796067672611"/>
    <n v="60.839999999999996"/>
    <n v="1801965.7267084664"/>
    <n v="-30.705176946250955"/>
    <n v="-6.5368658965623503"/>
    <e v="#N/A"/>
    <e v="#N/A"/>
    <e v="#N/A"/>
    <e v="#N/A"/>
    <n v="4.2774115006931367E-2"/>
    <n v="9.1062381478503474E-3"/>
    <n v="4.2774115006931367E-2"/>
    <n v="9.1062381478503474E-3"/>
    <n v="4.2774115006931367E-2"/>
    <n v="9.1062381478503474E-3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curbs"/>
    <x v="11"/>
    <s v="Multinomial logistic"/>
    <s v="automobile"/>
    <n v="0.28079999999999999"/>
    <n v="1.3241887397017764"/>
    <m/>
    <s v="Derived (4a)"/>
    <n v="7.8"/>
    <m/>
  </r>
  <r>
    <n v="155"/>
    <s v="Zhao et al. 2018"/>
    <n v="155.1"/>
    <x v="249"/>
    <s v="Table 3 p. 1183 - DR Model 1 (only) "/>
    <m/>
    <x v="4"/>
    <x v="2"/>
    <n v="0.11723419349117675"/>
    <n v="1.374385612352667E-2"/>
    <n v="72.759783790824514"/>
    <n v="15.353882228357472"/>
    <n v="3.24"/>
    <n v="5293.9861372875293"/>
    <n v="76.025695313477314"/>
    <n v="16.043059934426608"/>
    <n v="-1.1510813297879032"/>
    <n v="-0.24290296441278494"/>
    <n v="5.4512084771437793E-3"/>
    <n v="1.1503224528663903E-3"/>
    <n v="9.1092747358362724E-5"/>
    <n v="1.9222532585015714E-5"/>
    <n v="1.2497756223126519E-2"/>
    <n v="2.6372958682816311E-3"/>
    <n v="8.4824729592031497E-5"/>
    <n v="1.7899845771292139E-5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x v="0"/>
    <x v="0"/>
    <n v="109"/>
    <x v="0"/>
    <n v="0"/>
    <n v="0"/>
    <x v="1"/>
    <s v="Density"/>
    <s v="Weighted job"/>
    <x v="2"/>
    <s v="OLS"/>
    <m/>
    <n v="2.74"/>
    <m/>
    <m/>
    <m/>
    <n v="1.8"/>
    <s v="source"/>
  </r>
  <r>
    <n v="72"/>
    <s v="Bhattacharya 2013"/>
    <n v="72.3"/>
    <x v="250"/>
    <s v="Table 3.4 p. 66"/>
    <m/>
    <x v="4"/>
    <x v="2"/>
    <n v="0.14526459969932454"/>
    <n v="2.1101803925804997E-2"/>
    <n v="47.389313421546817"/>
    <n v="9.9517558185248305"/>
    <n v="2.0898687218902143"/>
    <n v="2245.747026565597"/>
    <n v="46.839868452448982"/>
    <n v="9.8363723750142853"/>
    <n v="-1.1884885582016518"/>
    <n v="-0.24958259722234685"/>
    <n v="3.1751357326322498E-2"/>
    <n v="6.6677850385277243E-3"/>
    <n v="8.2512817897628855E-5"/>
    <n v="1.7327691758502059E-5"/>
    <n v="2.4269742272104652E-2"/>
    <n v="5.0966458771419766E-3"/>
    <n v="7.3634223686732148E-5"/>
    <n v="1.5463186974213751E-5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x v="1"/>
    <x v="2"/>
    <n v="1298"/>
    <x v="1"/>
    <n v="0"/>
    <n v="1"/>
    <x v="0"/>
    <s v="Density"/>
    <s v="Population density"/>
    <x v="0"/>
    <s v="Negative binomial regression"/>
    <m/>
    <n v="3.7781599999999999E-2"/>
    <m/>
    <n v="1.0385043987484257"/>
    <s v="Derived (4b)"/>
    <n v="1.4456378252834332"/>
    <s v="derived (8b)"/>
  </r>
  <r>
    <n v="91"/>
    <s v="Verbas et al. 2015"/>
    <n v="91.1"/>
    <x v="251"/>
    <s v="Table 2 p. 13 (medium term elasticity)"/>
    <m/>
    <x v="4"/>
    <x v="2"/>
    <n v="1.1194029850746268E-2"/>
    <n v="1.2530630429939853E-4"/>
    <n v="7980.4444444444443"/>
    <n v="1675.8933333333332"/>
    <n v="351.93759999999992"/>
    <n v="63687493.530864194"/>
    <n v="8481.3061461870639"/>
    <n v="1781.0742906992834"/>
    <n v="-0.37587818852050325"/>
    <n v="-7.8934419589305679E-2"/>
    <n v="3.9188777293620229"/>
    <n v="0.82296432316602475"/>
    <n v="6.3869168900231065E-7"/>
    <n v="1.3412525469048523E-7"/>
    <n v="7.4759774579048694E-3"/>
    <n v="1.5699552661600225E-3"/>
    <n v="7.3702925697446665E-7"/>
    <n v="1.5477614396463799E-7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x v="2"/>
    <x v="2"/>
    <n v="23196"/>
    <x v="1"/>
    <n v="0"/>
    <n v="1"/>
    <x v="0"/>
    <s v="PT-Access"/>
    <s v="Walkscore"/>
    <x v="10"/>
    <s v="OLS"/>
    <m/>
    <s v=""/>
    <m/>
    <m/>
    <s v=""/>
    <n v="18.760000000000002"/>
    <m/>
  </r>
  <r>
    <n v="70"/>
    <s v="Guerra et al. 2012"/>
    <n v="70.099999999999994"/>
    <x v="252"/>
    <s v="Table 2 p. 7 (0.25 mi buffer)"/>
    <m/>
    <x v="4"/>
    <x v="2"/>
    <n v="3.4387203231752414E-2"/>
    <n v="1.1824797461018437E-3"/>
    <n v="845.68044678701233"/>
    <n v="175.06512406456073"/>
    <n v="36.240399999999994"/>
    <n v="715175.41807788075"/>
    <n v="699.29585635837736"/>
    <n v="144.76190896494154"/>
    <n v="-1.1610030998330376"/>
    <n v="-0.24034037027085225"/>
    <n v="0.56661513136862063"/>
    <n v="0.11729554425288427"/>
    <n v="1.4724728354809852E-3"/>
    <n v="3.0481802033445465E-4"/>
    <n v="0.43310284547712213"/>
    <n v="8.9657037317385807E-2"/>
    <n v="1.3140309215346696E-3"/>
    <n v="2.7201880707674995E-4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0"/>
    <s v="OLS"/>
    <m/>
    <n v="0.33800000000000002"/>
    <m/>
    <m/>
    <s v=""/>
    <n v="6.02"/>
    <m/>
  </r>
  <r>
    <n v="127"/>
    <s v="Bordoloi et al. 2013"/>
    <n v="127.2"/>
    <x v="253"/>
    <s v="Table 4 p. 571"/>
    <m/>
    <x v="4"/>
    <x v="2"/>
    <n v="8.0974842767295593E-2"/>
    <n v="6.5569251611882432E-3"/>
    <n v="152.51050994438685"/>
    <n v="31.417165048543691"/>
    <n v="6.4719359999999995"/>
    <n v="23259.45564349692"/>
    <n v="-12.083057923953781"/>
    <n v="-2.489109932334479"/>
    <n v="-0.23646612517501572"/>
    <n v="-4.8712021786053238E-2"/>
    <n v="1.1909161148156215"/>
    <n v="0.24532871965201802"/>
    <n v="1.091808594622363E-3"/>
    <n v="2.2491257049220674E-4"/>
    <n v="7.7521876433785054E-4"/>
    <n v="1.5969506545359719E-4"/>
    <n v="8.4645849198961302E-4"/>
    <n v="1.7437044934986027E-4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Entropy ( 0 - 1); 0 = homoegoeous"/>
    <x v="4"/>
    <s v="OLS"/>
    <m/>
    <n v="5.7000000000000002E-2"/>
    <m/>
    <m/>
    <m/>
    <n v="2.544"/>
    <m/>
  </r>
  <r>
    <n v="91"/>
    <s v="Verbas et al. 2015"/>
    <n v="91.1"/>
    <x v="254"/>
    <s v="Table 2 p. 12"/>
    <m/>
    <x v="4"/>
    <x v="2"/>
    <n v="1.1212255772646538E-2"/>
    <n v="1.2571467951124561E-4"/>
    <n v="7954.5205372022328"/>
    <n v="1606.813148514851"/>
    <n v="324.57625599999994"/>
    <n v="63274396.9767721"/>
    <n v="8452.0320666212647"/>
    <n v="1707.3104774574956"/>
    <n v="-0.37587824621756405"/>
    <n v="-7.5927405735947945E-2"/>
    <n v="3.9061475332611937"/>
    <n v="0.78904180171876115"/>
    <n v="6.3661694439161501E-7"/>
    <n v="1.2859662276710623E-7"/>
    <n v="7.4516922758560795E-3"/>
    <n v="1.5052418397229282E-3"/>
    <n v="7.3463506975524441E-7"/>
    <n v="1.4839628409055939E-7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x v="2"/>
    <x v="2"/>
    <n v="92784"/>
    <x v="1"/>
    <n v="0"/>
    <n v="1"/>
    <x v="0"/>
    <s v="PT-Access"/>
    <s v="Walkscore"/>
    <x v="10"/>
    <s v="OLS"/>
    <m/>
    <s v=""/>
    <m/>
    <m/>
    <s v=""/>
    <n v="18.015999999999998"/>
    <m/>
  </r>
  <r>
    <n v="62"/>
    <s v="Currie and Delbosc 2013"/>
    <n v="62.1"/>
    <x v="255"/>
    <s v="Table 5 p. 57"/>
    <m/>
    <x v="4"/>
    <x v="2"/>
    <n v="3.8405759702725015E-2"/>
    <n v="1.4750023783434566E-3"/>
    <n v="677.96500851956489"/>
    <n v="135.13598064906273"/>
    <n v="26.936100000000003"/>
    <n v="459636.55277693371"/>
    <n v="1130.4622884311902"/>
    <n v="225.33040498287593"/>
    <n v="-1.1350516217333178"/>
    <n v="-0.22624517794094151"/>
    <n v="5.0793562172662232E-2"/>
    <n v="1.0124472131460695E-2"/>
    <n v="8.4878887788381529E-4"/>
    <n v="1.6918560093140387E-4"/>
    <n v="0.1164522619892106"/>
    <n v="2.3211951096233321E-2"/>
    <n v="7.9038440638939315E-4"/>
    <n v="1.5754407750392862E-4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x v="2"/>
    <x v="2"/>
    <n v="91"/>
    <x v="1"/>
    <n v="0"/>
    <n v="0"/>
    <x v="1"/>
    <s v="Density"/>
    <s v="Employment density"/>
    <x v="2"/>
    <s v="OLS"/>
    <m/>
    <n v="0.3"/>
    <m/>
    <m/>
    <s v=""/>
    <n v="5.19"/>
    <m/>
  </r>
  <r>
    <n v="39"/>
    <s v="de Grange et al. 2012"/>
    <n v="39.1"/>
    <x v="256"/>
    <s v="Table 1 p. 14, Model 4"/>
    <m/>
    <x v="4"/>
    <x v="2"/>
    <n v="9.1999999999999998E-2"/>
    <n v="8.4639999999999993E-3"/>
    <n v="118.14744801512288"/>
    <n v="23.511342155009455"/>
    <n v="4.6787570888468819"/>
    <n v="13958.819472486162"/>
    <n v="114.79039639920067"/>
    <n v="22.843288883440934"/>
    <n v="-1.1709017481685904"/>
    <n v="-0.2330094478855495"/>
    <n v="7.9160079947805925E-2"/>
    <n v="1.5752855909613381E-2"/>
    <n v="2.057147099056495E-4"/>
    <n v="4.0937227271224251E-5"/>
    <n v="6.0507483784944874E-2"/>
    <n v="1.2040989273204031E-2"/>
    <n v="1.8357927108533646E-4"/>
    <n v="3.6532274945981959E-5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x v="2"/>
    <x v="2"/>
    <n v="41"/>
    <x v="1"/>
    <n v="0"/>
    <n v="1"/>
    <x v="0"/>
    <s v="Density"/>
    <s v="Population density"/>
    <x v="0"/>
    <s v="OLS"/>
    <m/>
    <n v="0.19900000000000001"/>
    <m/>
    <m/>
    <s v=""/>
    <n v="2.1630434782608696"/>
    <s v="derived (8b)"/>
  </r>
  <r>
    <n v="70"/>
    <s v="Guerra et al. 2012"/>
    <n v="70.13"/>
    <x v="257"/>
    <s v="Table 5 p. 9 (model 3"/>
    <m/>
    <x v="4"/>
    <x v="2"/>
    <n v="5.1030927835051552E-2"/>
    <n v="2.6041555957062395E-3"/>
    <n v="384.00163248648084"/>
    <n v="76.032323232323208"/>
    <n v="15.054399999999996"/>
    <n v="147457.2537522823"/>
    <n v="496.58669201175462"/>
    <n v="98.32416501832742"/>
    <n v="-1.13650822430604"/>
    <n v="-0.22502862841259594"/>
    <n v="2.8769642310445265E-2"/>
    <n v="5.696389177468163E-3"/>
    <n v="4.8075683943553756E-4"/>
    <n v="9.5189854208236439E-5"/>
    <n v="6.5958947952562005E-2"/>
    <n v="1.3059871694607277E-2"/>
    <n v="4.4767635280785486E-4"/>
    <n v="8.8639917855955265E-5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0"/>
    <n v="0"/>
    <n v="0"/>
    <x v="1"/>
    <s v="Density"/>
    <s v="Job density"/>
    <x v="2"/>
    <s v="OLS"/>
    <m/>
    <n v="0.19800000000000001"/>
    <m/>
    <m/>
    <s v=""/>
    <n v="3.88"/>
    <m/>
  </r>
  <r>
    <n v="64"/>
    <s v="Currie et al. 2011"/>
    <n v="64.099999999999994"/>
    <x v="258"/>
    <s v="Table 5 p. 555"/>
    <m/>
    <x v="4"/>
    <x v="2"/>
    <n v="6.2554952233216887E-2"/>
    <n v="3.9131220489000461E-3"/>
    <n v="255.55042431684279"/>
    <n v="49.988048721417655"/>
    <n v="9.7781289999999998"/>
    <n v="65306.019368518399"/>
    <n v="300.95883699254756"/>
    <n v="58.870358157073582"/>
    <n v="-1.1382014710212665"/>
    <n v="-0.22264283356327963"/>
    <n v="1.9145997511187451E-2"/>
    <n v="3.7451358531996027E-3"/>
    <n v="3.1994034378304685E-4"/>
    <n v="6.2583318089681541E-5"/>
    <n v="4.3895222600032036E-2"/>
    <n v="8.5863153302667295E-3"/>
    <n v="2.9792550926379627E-4"/>
    <n v="5.8277010935294572E-5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x v="2"/>
    <x v="2"/>
    <n v="57"/>
    <x v="1"/>
    <n v="0"/>
    <n v="1"/>
    <x v="0"/>
    <s v="Density"/>
    <s v="Job density"/>
    <x v="2"/>
    <s v="OLS"/>
    <m/>
    <n v="25.643000000000001"/>
    <m/>
    <m/>
    <s v=""/>
    <n v="3.1269999999999998"/>
    <m/>
  </r>
  <r>
    <n v="2"/>
    <s v="Cervero 2006"/>
    <n v="2.2000000000000002"/>
    <x v="259"/>
    <s v="Table 1 p. 290"/>
    <n v="1"/>
    <x v="4"/>
    <x v="2"/>
    <n v="7.9815095923159371E-2"/>
    <n v="6.3704495372231317E-3"/>
    <n v="156.97479340459518"/>
    <n v="30.139160333682273"/>
    <n v="5.7867187840669967"/>
    <n v="24641.085764415337"/>
    <n v="151.10351590042657"/>
    <n v="29.011875052881901"/>
    <n v="-1.168038486489648"/>
    <n v="-0.22426338940601243"/>
    <n v="0.10517482522438848"/>
    <n v="2.0193566443082588E-2"/>
    <n v="2.7331969187850913E-4"/>
    <n v="5.2477380840673755E-5"/>
    <n v="8.0392339624279066E-2"/>
    <n v="1.5435329207861581E-2"/>
    <n v="2.4390978083841679E-4"/>
    <n v="4.6830677920976026E-5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x v="1"/>
    <x v="1"/>
    <n v="225"/>
    <x v="0"/>
    <n v="0"/>
    <n v="0"/>
    <x v="1"/>
    <s v="Density"/>
    <s v="Population Density"/>
    <x v="0"/>
    <s v="OLS"/>
    <m/>
    <n v="0.192"/>
    <m/>
    <m/>
    <s v=""/>
    <s v=""/>
    <m/>
  </r>
  <r>
    <n v="50"/>
    <s v="Schneider et al. 2017"/>
    <n v="50.1"/>
    <x v="260"/>
    <s v="Table 3 (final model)"/>
    <m/>
    <x v="4"/>
    <x v="2"/>
    <n v="7.9815095923159371E-2"/>
    <n v="6.3704495372231317E-3"/>
    <n v="156.97479340459518"/>
    <n v="29.908018521570554"/>
    <n v="5.6983006792759552"/>
    <n v="24641.085764415337"/>
    <n v="151.10351590042657"/>
    <n v="28.78937856332351"/>
    <n v="-1.168038486489648"/>
    <n v="-0.22254347930753196"/>
    <n v="0.10517482522438848"/>
    <n v="2.0038698905666948E-2"/>
    <n v="2.7331969187850913E-4"/>
    <n v="5.2074923812405632E-5"/>
    <n v="8.0392339624279066E-2"/>
    <n v="1.5316953316690555E-2"/>
    <n v="2.4390978083841679E-4"/>
    <n v="4.6471526317638963E-5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2"/>
    <x v="2"/>
    <n v="5000"/>
    <x v="1"/>
    <n v="0"/>
    <n v="1"/>
    <x v="0"/>
    <s v="Density"/>
    <s v="Population density"/>
    <x v="0"/>
    <s v="Multinomial logistic (fractional)"/>
    <s v="automobile"/>
    <n v="2.63E-2"/>
    <n v="1.0266488969479457"/>
    <m/>
    <s v="Derived (4a)"/>
    <s v=""/>
    <m/>
  </r>
  <r>
    <n v="71"/>
    <s v="Chao. et al. 2016"/>
    <n v="71.3"/>
    <x v="261"/>
    <s v="Table 5"/>
    <m/>
    <x v="4"/>
    <x v="2"/>
    <n v="4.9965372243354164E-2"/>
    <n v="2.4965384234169469E-3"/>
    <n v="400.55462019740361"/>
    <n v="72.5404417177498"/>
    <n v="13.13707399508449"/>
    <n v="160444.00376148627"/>
    <n v="524.62321535226158"/>
    <n v="95.009264300294575"/>
    <n v="-1.1363692374830436"/>
    <n v="-0.20579646890817921"/>
    <n v="3.0009802495517421E-2"/>
    <n v="5.4347752319382049E-3"/>
    <n v="5.0148061085179244E-4"/>
    <n v="9.0818138625259611E-5"/>
    <n v="6.8802211008019434E-2"/>
    <n v="1.2460080413552321E-2"/>
    <n v="4.6697413838890975E-4"/>
    <n v="8.4569016462231558E-5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x v="0"/>
    <x v="2"/>
    <n v="46"/>
    <x v="0"/>
    <n v="0"/>
    <n v="1"/>
    <x v="0"/>
    <s v="Density"/>
    <s v="Employment density"/>
    <x v="2"/>
    <s v="OLS"/>
    <m/>
    <n v="1.0000000000000001E-5"/>
    <m/>
    <m/>
    <s v=""/>
    <s v=""/>
    <m/>
  </r>
  <r>
    <n v="113"/>
    <s v="Ewing et al. 2015"/>
    <n v="113.1"/>
    <x v="262"/>
    <s v="Table 11 p. 2343"/>
    <m/>
    <x v="4"/>
    <x v="2"/>
    <n v="6.7926762940735186E-2"/>
    <n v="4.6140451236068346E-3"/>
    <n v="216.7295666190391"/>
    <n v="39.248153225349995"/>
    <n v="7.1075560000000007"/>
    <n v="46971.705046876508"/>
    <n v="-2.1918066567109116"/>
    <n v="-0.39692029493208492"/>
    <n v="-4.3252199258201916E-2"/>
    <n v="-7.8326597072157448E-3"/>
    <n v="4.6858212032612458"/>
    <n v="0.84856824770688799"/>
    <n v="0.1516829574688506"/>
    <n v="2.7468683896167193E-2"/>
    <n v="0.10399177642034234"/>
    <n v="1.8832156769344948E-2"/>
    <n v="0.13348825051065158"/>
    <n v="2.4173754377662799E-2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x v="2"/>
    <x v="2"/>
    <n v="62011"/>
    <x v="0"/>
    <n v="0"/>
    <n v="1"/>
    <x v="0"/>
    <s v="PT-Design"/>
    <s v="Four-way intersection density"/>
    <x v="1"/>
    <s v="logistic"/>
    <s v="no transit trip"/>
    <n v="7.4999999999999997E-3"/>
    <n v="1.0075281954445339"/>
    <m/>
    <s v="Derived (4a)"/>
    <n v="2.6659999999999999"/>
    <m/>
  </r>
  <r>
    <n v="21"/>
    <s v="Lane et al. 2006"/>
    <n v="21.1"/>
    <x v="263"/>
    <s v="Table 5 p. 207"/>
    <m/>
    <x v="4"/>
    <x v="2"/>
    <n v="3.9038128249566727E-2"/>
    <n v="1.5239754572296197E-3"/>
    <n v="656.1785462200711"/>
    <n v="118.24337402885681"/>
    <n v="21.307455999999998"/>
    <n v="430570.28451948595"/>
    <n v="564.49157812339786"/>
    <n v="101.72138237783629"/>
    <n v="-1.1614635941071569"/>
    <n v="-0.20929573965810969"/>
    <n v="0.43964678925749767"/>
    <n v="7.9224351424201075E-2"/>
    <n v="1.1425179430426173E-3"/>
    <n v="2.0588173333627963E-4"/>
    <n v="0.3360522246774012"/>
    <n v="6.0556610886867694E-2"/>
    <n v="1.0195800352919805E-3"/>
    <n v="1.8372832235961489E-4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x v="2"/>
    <x v="1"/>
    <n v="348"/>
    <x v="0"/>
    <n v="0"/>
    <n v="0"/>
    <x v="1"/>
    <s v="Density"/>
    <s v="Households (Common catchment area)"/>
    <x v="0"/>
    <s v="OLS"/>
    <m/>
    <n v="0.1802"/>
    <m/>
    <m/>
    <s v=""/>
    <n v="4.6159999999999997"/>
    <m/>
  </r>
  <r>
    <n v="127"/>
    <s v="Bordoloi et al. 2013"/>
    <n v="127.1"/>
    <x v="264"/>
    <s v="Table 4 p. 571"/>
    <m/>
    <x v="4"/>
    <x v="2"/>
    <n v="4.9189337730145645E-2"/>
    <n v="2.4195909463303297E-3"/>
    <n v="413.29299959426987"/>
    <n v="73.979446927374298"/>
    <n v="13.242321"/>
    <n v="170811.10351362915"/>
    <n v="-1.0868813059242441"/>
    <n v="-0.19455175376043971"/>
    <n v="-8.8453806194560853E-3"/>
    <n v="-1.5833231308826391E-3"/>
    <n v="6.8253180266788895"/>
    <n v="1.2217319267755211"/>
    <n v="0.39525303584207355"/>
    <n v="7.0750293415731164E-2"/>
    <n v="0.64248130891785371"/>
    <n v="0.1150041542962958"/>
    <n v="0.544999321475929"/>
    <n v="9.7554878544191287E-2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Area Index"/>
    <x v="5"/>
    <s v="OLS"/>
    <m/>
    <n v="0.29599999999999999"/>
    <m/>
    <m/>
    <m/>
    <n v="3.6389999999999998"/>
    <m/>
  </r>
  <r>
    <n v="103"/>
    <s v="Renneet al. 2016"/>
    <n v="103.1"/>
    <x v="265"/>
    <s v="Table 3 p. 40"/>
    <m/>
    <x v="4"/>
    <x v="2"/>
    <n v="5.5982085732565579E-2"/>
    <n v="3.1339939229683227E-3"/>
    <n v="319.08166530612243"/>
    <n v="55.839291428571421"/>
    <n v="9.7718759999999989"/>
    <n v="101813.10913452833"/>
    <n v="-1.9145067351381075"/>
    <n v="-0.33503867864916881"/>
    <n v="-1.3273617587083342"/>
    <n v="-0.23228830777395845"/>
    <n v="0.26145567834224265"/>
    <n v="4.5754743709892458E-2"/>
    <n v="0.6269795115439678"/>
    <n v="0.10972141452019436"/>
    <n v="0.3378052338829185"/>
    <n v="5.911591592951073E-2"/>
    <n v="0.62382929908083573"/>
    <n v="0.10917012733914624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Density"/>
    <s v="Population and job density within retail precinct"/>
    <x v="8"/>
    <s v="multi-level model"/>
    <m/>
    <n v="0.17499999999999999"/>
    <m/>
    <m/>
    <s v=""/>
    <n v="3.1259999999999999"/>
    <m/>
  </r>
  <r>
    <n v="110"/>
    <s v="Chapman and Frank 2004"/>
    <n v="110.3"/>
    <x v="266"/>
    <s v="Table 109 p. 242"/>
    <n v="1"/>
    <x v="4"/>
    <x v="2"/>
    <n v="4.3978604725881665E-2"/>
    <n v="1.934117673635341E-3"/>
    <n v="517.03162306583636"/>
    <n v="88.224718000582612"/>
    <n v="15.054399999999999"/>
    <n v="267321.69925009308"/>
    <n v="519.01738424984194"/>
    <n v="88.563562304605171"/>
    <n v="-0.37613391924179496"/>
    <n v="-6.4182358438326592E-2"/>
    <n v="0.25389359290874158"/>
    <n v="4.3323637544073736E-2"/>
    <n v="4.1379124045329216E-8"/>
    <n v="7.0608090243359049E-9"/>
    <n v="4.8434855802485853E-4"/>
    <n v="8.2647778277752923E-5"/>
    <n v="4.7750151715647185E-8"/>
    <n v="8.147941985864912E-9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4224"/>
    <x v="0"/>
    <n v="0"/>
    <n v="1"/>
    <x v="0"/>
    <s v="PT-Access"/>
    <s v="Walkability index"/>
    <x v="10"/>
    <s v="Multinomial logistic"/>
    <s v="automobile"/>
    <n v="0.155"/>
    <n v="1.167657961105125"/>
    <m/>
    <s v="Derived (4a)"/>
    <n v="3.88"/>
    <m/>
  </r>
  <r>
    <n v="11"/>
    <s v="Concas and DeSalvo 2008"/>
    <n v="11.2"/>
    <x v="267"/>
    <s v="Table 4.10 and 4.11, Model I: Exogenous Residential Location and Population Density"/>
    <m/>
    <x v="4"/>
    <x v="2"/>
    <n v="5.0312491313407426E-2"/>
    <n v="2.5313467821616977E-3"/>
    <n v="395.04662381581261"/>
    <n v="67.157926048688154"/>
    <n v="11.416847428276986"/>
    <n v="156061.83498827217"/>
    <n v="-1.912300376489029"/>
    <n v="-0.32509106400313492"/>
    <n v="-1.3263008098819558"/>
    <n v="-0.22547113767993249"/>
    <n v="0.32370140386312635"/>
    <n v="5.5029238656731483E-2"/>
    <n v="0.77624685517265679"/>
    <n v="0.13196196537935168"/>
    <n v="0.41822778198405414"/>
    <n v="7.1098722937289208E-2"/>
    <n v="0.77234665991490403"/>
    <n v="0.13129893218553371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12"/>
    <x v="1"/>
    <n v="1"/>
    <n v="1"/>
    <x v="0"/>
    <s v="Density"/>
    <s v="Retail density (common catchment area)"/>
    <x v="8"/>
    <s v="2SLS"/>
    <m/>
    <n v="0.17"/>
    <m/>
    <m/>
    <s v=""/>
    <s v=""/>
    <m/>
  </r>
  <r>
    <n v="127"/>
    <s v="Bordoloi et al. 2013"/>
    <n v="127.3"/>
    <x v="268"/>
    <s v="Table 4 p. 571"/>
    <m/>
    <x v="4"/>
    <x v="2"/>
    <n v="6.6745655608214854E-2"/>
    <n v="4.4549825425704232E-3"/>
    <n v="224.46777073631873"/>
    <n v="37.935053254437868"/>
    <n v="6.4110240000000003"/>
    <n v="50385.780099332544"/>
    <n v="-11.783774854408053"/>
    <n v="-1.991457950394961"/>
    <n v="-0.23634865086078818"/>
    <n v="-3.9942921995473203E-2"/>
    <n v="1.7528122194601523"/>
    <n v="0.29622526508876579"/>
    <n v="1.6069439502562947E-3"/>
    <n v="2.7157352759331381E-4"/>
    <n v="1.1409812210800062E-3"/>
    <n v="1.9282582636252107E-4"/>
    <n v="1.2458331611835752E-3"/>
    <n v="2.1054580424002421E-4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Dissimilarity of land uses in adjacent actively developed cells (20m cells)"/>
    <x v="4"/>
    <s v="OLS"/>
    <m/>
    <n v="0.20300000000000001"/>
    <m/>
    <m/>
    <m/>
    <n v="2.532"/>
    <m/>
  </r>
  <r>
    <n v="38"/>
    <s v="Choi et al. 2012"/>
    <n v="38.4"/>
    <x v="269"/>
    <s v="Table 2 p. 716 (poisson)"/>
    <m/>
    <x v="4"/>
    <x v="2"/>
    <n v="5.0312491313407426E-2"/>
    <n v="2.5313467821616977E-3"/>
    <n v="395.04662381581261"/>
    <n v="65.18269292960909"/>
    <n v="10.7551443333855"/>
    <n v="156061.83498827217"/>
    <n v="-1.912300376489029"/>
    <n v="-0.31552956212068978"/>
    <n v="-1.3263008098819558"/>
    <n v="-0.21883963363052272"/>
    <n v="0.32370140386312635"/>
    <n v="5.3410731637415852E-2"/>
    <n v="0.77624685517265679"/>
    <n v="0.12808073110348839"/>
    <n v="0.41822778198405414"/>
    <n v="6.9007584027368937E-2"/>
    <n v="0.77234665991490403"/>
    <n v="0.12743719888595917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x v="0"/>
    <x v="2"/>
    <n v="1000"/>
    <x v="0"/>
    <n v="0"/>
    <n v="0"/>
    <x v="1"/>
    <s v="Density"/>
    <s v="commercial density (common catchment area)"/>
    <x v="8"/>
    <s v="Poisson Regression"/>
    <m/>
    <n v="9.9999999999999995E-7"/>
    <m/>
    <n v="1.0000010000005"/>
    <s v="Derived (4b)"/>
    <s v=""/>
    <m/>
  </r>
  <r>
    <n v="86"/>
    <s v="Chen and Zegras 2016"/>
    <n v="86.2"/>
    <x v="270"/>
    <s v="Table 2 (p-values), Table 3 p. 118 (am peak period)"/>
    <m/>
    <x v="4"/>
    <x v="2"/>
    <n v="0.29561638727755546"/>
    <n v="8.7389048427033655E-2"/>
    <n v="11.443081461574213"/>
    <n v="1.7965637894671513"/>
    <n v="0.28206051494634277"/>
    <n v="130.94411333622344"/>
    <n v="-2.677593971330039"/>
    <n v="-0.42038225349881614"/>
    <n v="-4.3407607214200471E-2"/>
    <n v="-6.8149943326294739E-3"/>
    <n v="0.24740617802988649"/>
    <n v="3.8842769950692177E-2"/>
    <n v="8.0086924258910772E-3"/>
    <n v="1.257364710864899E-3"/>
    <n v="5.4906508026360467E-3"/>
    <n v="8.6203217601385929E-4"/>
    <n v="7.0480320178992291E-3"/>
    <n v="1.106541026810179E-3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PT-Design"/>
    <s v="Proportion of intersections that are four-way or more"/>
    <x v="1"/>
    <s v="OLS"/>
    <m/>
    <n v="1.01"/>
    <m/>
    <m/>
    <s v=""/>
    <s v=""/>
    <m/>
  </r>
  <r>
    <n v="128"/>
    <s v="Zhao et al. 2013"/>
    <n v="128.1"/>
    <x v="271"/>
    <s v="Table  2  p. 120"/>
    <m/>
    <x v="4"/>
    <x v="2"/>
    <n v="7.1637324008172798E-2"/>
    <n v="5.1319061910519307E-3"/>
    <n v="194.85936857996649"/>
    <n v="30.012288004430705"/>
    <n v="4.6225000000000005"/>
    <n v="37970.17352338323"/>
    <n v="185.89308158771289"/>
    <n v="28.631298270639881"/>
    <n v="-1.1663511655696854"/>
    <n v="-0.17964169416373493"/>
    <n v="0.13055790416560428"/>
    <n v="2.0108560597459638E-2"/>
    <n v="3.3928315129324585E-4"/>
    <n v="5.2256474635372552E-5"/>
    <n v="9.9794369516874717E-2"/>
    <n v="1.5370353404034106E-2"/>
    <n v="3.0277540013797275E-4"/>
    <n v="4.663354179898446E-5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Population density (common catchment area)"/>
    <x v="0"/>
    <s v="OLS"/>
    <m/>
    <n v="0.1769"/>
    <m/>
    <m/>
    <m/>
    <n v="2.15"/>
    <m/>
  </r>
  <r>
    <n v="155"/>
    <s v="Zhao et al. 2018"/>
    <n v="155.1"/>
    <x v="272"/>
    <s v="Table 3 p. 1183 - DR Model 1 (only) "/>
    <m/>
    <x v="4"/>
    <x v="2"/>
    <n v="6.5795083253183825E-2"/>
    <n v="4.328992980293391E-3"/>
    <n v="231.00060558015193"/>
    <n v="35.564967537095818"/>
    <n v="5.4755999999999991"/>
    <n v="53361.279778396914"/>
    <n v="218.50648842692618"/>
    <n v="33.641367077940465"/>
    <n v="-1.1652599244015136"/>
    <n v="-0.17940399454597528"/>
    <n v="0.15477292749798369"/>
    <n v="2.3828916501161038E-2"/>
    <n v="4.022111637897394E-4"/>
    <n v="6.1924629796159707E-5"/>
    <n v="0.11830357431558233"/>
    <n v="1.8214076839708524E-2"/>
    <n v="3.5893219451720623E-4"/>
    <n v="5.5261378271987672E-5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x v="0"/>
    <x v="0"/>
    <n v="109"/>
    <x v="0"/>
    <n v="0"/>
    <n v="0"/>
    <x v="1"/>
    <s v="Density"/>
    <s v="Weighted population"/>
    <x v="0"/>
    <s v="OLS"/>
    <m/>
    <n v="0.61"/>
    <m/>
    <m/>
    <m/>
    <n v="2.34"/>
    <s v="source"/>
  </r>
  <r>
    <n v="71"/>
    <s v="Chao. et al. 2016"/>
    <n v="71.099999999999994"/>
    <x v="273"/>
    <s v="Table 4"/>
    <m/>
    <x v="4"/>
    <x v="2"/>
    <n v="7.9815095923159371E-2"/>
    <n v="6.3704495372231317E-3"/>
    <n v="156.97479340459518"/>
    <n v="24.017143390903062"/>
    <n v="3.6746229388081684"/>
    <n v="24641.085764415337"/>
    <n v="151.10351590042657"/>
    <n v="23.118837932765267"/>
    <n v="-1.168038486489648"/>
    <n v="-0.17870988843291616"/>
    <n v="0.10517482522438848"/>
    <n v="1.6091748259331438E-2"/>
    <n v="2.7331969187850913E-4"/>
    <n v="4.1817912857411897E-5"/>
    <n v="8.0392339624279066E-2"/>
    <n v="1.2300027962514696E-2"/>
    <n v="2.4390978083841679E-4"/>
    <n v="3.7318196468277767E-5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x v="0"/>
    <x v="2"/>
    <n v="39"/>
    <x v="0"/>
    <n v="0"/>
    <n v="1"/>
    <x v="0"/>
    <s v="Density"/>
    <s v="Population density"/>
    <x v="0"/>
    <s v="OLS"/>
    <m/>
    <n v="0.153"/>
    <m/>
    <m/>
    <s v=""/>
    <s v=""/>
    <m/>
  </r>
  <r>
    <n v="155"/>
    <s v="Zhao et al. 2018"/>
    <n v="155.1"/>
    <x v="274"/>
    <s v="Table 3 p. 1183 - DR Model 1 (only) "/>
    <m/>
    <x v="4"/>
    <x v="2"/>
    <n v="6.8252265990194946E-2"/>
    <n v="4.6583718127963221E-3"/>
    <n v="214.66727865153408"/>
    <n v="32.819423172291401"/>
    <n v="5.0176000000000016"/>
    <n v="46082.040523655378"/>
    <n v="12.339365070945338"/>
    <n v="1.8865047644179118"/>
    <e v="#N/A"/>
    <e v="#N/A"/>
    <n v="4.264178333645821E-14"/>
    <n v="6.5192922784107078E-15"/>
    <n v="4.8124836742042621E-4"/>
    <n v="7.357569314037825E-5"/>
    <n v="3.1220186677975427E-4"/>
    <n v="4.7731006073155326E-5"/>
    <n v="5.3302229170227361E-14"/>
    <n v="8.1491153479605771E-15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x v="0"/>
    <x v="0"/>
    <n v="109"/>
    <x v="0"/>
    <n v="0"/>
    <n v="0"/>
    <x v="1"/>
    <s v="PT-Access"/>
    <s v="number of transfer stations"/>
    <x v="7"/>
    <s v="OLS"/>
    <m/>
    <n v="17.82"/>
    <m/>
    <m/>
    <m/>
    <n v="2.2400000000000002"/>
    <s v="source"/>
  </r>
  <r>
    <n v="93"/>
    <s v="Kim et al. 2016"/>
    <n v="93.1"/>
    <x v="275"/>
    <s v="Table 3 p. 9 (model 5)"/>
    <m/>
    <x v="4"/>
    <x v="2"/>
    <n v="6.3076860911148364E-2"/>
    <n v="3.9786903824043564E-3"/>
    <n v="251.33898441116986"/>
    <n v="36.463450570881093"/>
    <n v="5.29"/>
    <n v="63171.285084838288"/>
    <n v="-60.437218999569126"/>
    <n v="-8.7680371303925995"/>
    <n v="-4.2367494730678406"/>
    <n v="-0.61465397162458701"/>
    <n v="2.6080799368169687E-3"/>
    <n v="3.7837183946544926E-4"/>
    <n v="2.4869385698903686E-2"/>
    <n v="3.6079704001535351E-3"/>
    <n v="1.1006193826498663"/>
    <n v="0.15967431614569505"/>
    <n v="2.7367342441689178E-2"/>
    <n v="3.9703659212150504E-3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x v="2"/>
    <x v="2"/>
    <n v="50"/>
    <x v="0"/>
    <n v="0"/>
    <n v="1"/>
    <x v="0"/>
    <s v="Density"/>
    <s v="Change in commercial area"/>
    <x v="6"/>
    <s v="OLS"/>
    <m/>
    <n v="5879.8"/>
    <m/>
    <m/>
    <s v=""/>
    <n v="2.2999999999999998"/>
    <m/>
  </r>
  <r>
    <n v="2"/>
    <s v="Cervero 2006"/>
    <n v="2.4"/>
    <x v="276"/>
    <s v="Table 3, p. 293"/>
    <n v="1"/>
    <x v="4"/>
    <x v="2"/>
    <n v="7.9815095923159371E-2"/>
    <n v="6.3704495372231317E-3"/>
    <n v="156.97479340459518"/>
    <n v="22.761345043666299"/>
    <n v="3.3003950313316133"/>
    <n v="24641.085764415337"/>
    <n v="151.10351590042657"/>
    <n v="21.910009805561852"/>
    <n v="-1.168038486489648"/>
    <n v="-0.16936558054099896"/>
    <n v="0.10517482522438848"/>
    <n v="1.5250349657536329E-2"/>
    <n v="2.7331969187850913E-4"/>
    <n v="3.9631355322383821E-5"/>
    <n v="8.0392339624279066E-2"/>
    <n v="1.1656889245520463E-2"/>
    <n v="2.4390978083841679E-4"/>
    <n v="3.5366918221570434E-5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x v="1"/>
    <x v="1"/>
    <n v="27"/>
    <x v="1"/>
    <n v="0"/>
    <n v="0"/>
    <x v="1"/>
    <s v="Density"/>
    <s v="Dwelling density"/>
    <x v="0"/>
    <s v="OLS"/>
    <m/>
    <n v="0.14499999999999999"/>
    <m/>
    <m/>
    <s v=""/>
    <s v=""/>
    <m/>
  </r>
  <r>
    <n v="104"/>
    <s v="Peterson 2011"/>
    <n v="104.1"/>
    <x v="277"/>
    <s v="Table 5.7 p. 26"/>
    <m/>
    <x v="4"/>
    <x v="2"/>
    <n v="1.4376595527417544E-2"/>
    <n v="2.0668649895896215E-4"/>
    <n v="4838.2453863062974"/>
    <n v="681.17656793806361"/>
    <n v="95.902848999999975"/>
    <n v="23408618.418114174"/>
    <n v="-11.221991157997913"/>
    <n v="-1.579944135134526"/>
    <n v="-0.23611157617643416"/>
    <n v="-3.3242148809880162E-2"/>
    <n v="37.780638200512229"/>
    <n v="5.3191360522501165"/>
    <n v="3.4636549950475271E-2"/>
    <n v="4.8764798675274132E-3"/>
    <n v="2.4593050087520992E-2"/>
    <n v="3.4624555218220805E-3"/>
    <n v="2.6853060127212967E-2"/>
    <n v="3.7806423353103137E-3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x v="0"/>
    <x v="2"/>
    <n v="15"/>
    <x v="1"/>
    <n v="0"/>
    <n v="1"/>
    <x v="0"/>
    <s v="Diversity"/>
    <s v="Proportion of eight land-use types within route area:Closer to 1 implies greater mixture of land use types"/>
    <x v="4"/>
    <s v="OLS"/>
    <m/>
    <n v="0.247"/>
    <m/>
    <n v="1.28017911277827"/>
    <s v="Derived (4b)"/>
    <n v="9.7929999999999993"/>
    <m/>
  </r>
  <r>
    <n v="169"/>
    <s v="Ingvardson and Nielsen 2018"/>
    <n v="169.5"/>
    <x v="278"/>
    <s v="Table 5 (Model II-B) p. 59 (country dummies)"/>
    <m/>
    <x v="4"/>
    <x v="2"/>
    <n v="6.7544712088686037E-2"/>
    <n v="4.5622881311434896E-3"/>
    <n v="219.18826063915444"/>
    <n v="30.794416552830448"/>
    <n v="4.3264000000000014"/>
    <n v="48043.493602017901"/>
    <n v="251.76996720222058"/>
    <n v="35.371918290283986"/>
    <n v="-1.139043089217626"/>
    <n v="-0.16002758203704912"/>
    <n v="1.6421721481767737E-2"/>
    <n v="2.3071369349321126E-3"/>
    <n v="2.7441616522284602E-4"/>
    <n v="3.8553550614713541E-5"/>
    <n v="3.7649389617684943E-2"/>
    <n v="5.2894757386458937E-3"/>
    <n v="2.5553381235869811E-4"/>
    <n v="3.5900712192160584E-5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jobs per km^%2"/>
    <x v="2"/>
    <s v="OLS"/>
    <m/>
    <n v="7.0000000000000007E-2"/>
    <m/>
    <m/>
    <m/>
    <n v="2.08"/>
    <s v="source"/>
  </r>
  <r>
    <n v="164"/>
    <s v="Schneider et al. 2017b"/>
    <n v="164.1"/>
    <x v="279"/>
    <s v="Table 3 (Extended Model) p. 932"/>
    <m/>
    <x v="4"/>
    <x v="2"/>
    <n v="0.15859818286856109"/>
    <n v="2.5153383609209545E-2"/>
    <n v="39.756082741642146"/>
    <n v="5.5753358512829934"/>
    <n v="0.78187707920333971"/>
    <n v="1580.5461149602966"/>
    <n v="-94.636288953714342"/>
    <n v="-13.271657020759745"/>
    <n v="-3.1348022198624252"/>
    <n v="-0.43962015364189205"/>
    <n v="8.1901141944863069E-4"/>
    <n v="1.1485698324798065E-4"/>
    <n v="1.0744360908323813E-4"/>
    <n v="1.5067737171337551E-5"/>
    <n v="4.913472029624853E-4"/>
    <n v="6.8905824899971333E-5"/>
    <n v="1.3427077750806647E-4"/>
    <n v="1.8829940678140456E-5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PT-Design"/>
    <s v="pre-1940 housing (%)"/>
    <x v="9"/>
    <s v="fractional multinomial logit model"/>
    <s v="auto, walk, bike"/>
    <n v="0.86099999999999999"/>
    <m/>
    <m/>
    <m/>
    <m/>
    <m/>
  </r>
  <r>
    <n v="187"/>
    <s v="Rodriguez &amp; Joo 2004"/>
    <n v="188.3"/>
    <x v="280"/>
    <s v="elasticities: Table 3, errors table 2"/>
    <n v="1"/>
    <x v="4"/>
    <x v="3"/>
    <n v="0.12547624512279093"/>
    <n v="1.5744288090114716E-2"/>
    <n v="63.515097937509459"/>
    <n v="17.466651932815104"/>
    <n v="4.8033292815241539"/>
    <n v="4034.1676660114185"/>
    <n v="-2.2466135597533938"/>
    <n v="-0.61781872893218337"/>
    <n v="-4.3273031219397927E-2"/>
    <n v="-1.1900083585334431E-2"/>
    <n v="1.3732339213594464"/>
    <n v="0.37763932837384778"/>
    <n v="4.4452439274331998E-2"/>
    <n v="1.22244208004413E-2"/>
    <n v="3.047598888823411E-2"/>
    <n v="8.3808969442643808E-3"/>
    <n v="3.9120270653215147E-2"/>
    <n v="1.0758074429634166E-2"/>
    <m/>
    <n v="0.27500000000000002"/>
    <s v="source"/>
    <n v="0.12547624512279093"/>
    <s v=" (8b, 8a)"/>
    <s v="Y"/>
    <s v="pos"/>
    <s v="Y"/>
    <s v="Probability (mode choice)"/>
    <s v="primary mode"/>
    <s v="Discrete"/>
    <s v="Disaggregate"/>
    <s v="Work"/>
    <s v="USA"/>
    <s v="Chapel Hill"/>
    <n v="1997"/>
    <x v="1"/>
    <x v="1"/>
    <n v="509"/>
    <x v="1"/>
    <n v="0"/>
    <n v="0"/>
    <x v="1"/>
    <s v="Design"/>
    <s v="% sidewalk"/>
    <x v="1"/>
    <s v="multinomial logit (Heteroscedastic extreme value model)"/>
    <s v="active mode,s auto"/>
    <n v="4.3570000000000002"/>
    <m/>
    <m/>
    <m/>
    <m/>
    <m/>
  </r>
  <r>
    <n v="7"/>
    <s v="Bhiromkaew 2006"/>
    <n v="7.3"/>
    <x v="281"/>
    <s v="table 5.8 p. 137, mode share figure 4.7"/>
    <m/>
    <x v="4"/>
    <x v="2"/>
    <n v="8.4747657713928809E-2"/>
    <n v="7.1821654879972371E-3"/>
    <n v="139.23377311079645"/>
    <n v="18.891377569445975"/>
    <n v="2.5632009999999998"/>
    <n v="19386.043574668744"/>
    <n v="134.5950154274538"/>
    <n v="18.261986288212363"/>
    <n v="-1.1691469728219877"/>
    <n v="-0.15863103041946014"/>
    <n v="9.3288147954533315E-2"/>
    <n v="1.2657429202619037E-2"/>
    <n v="2.424295719099263E-4"/>
    <n v="3.2893086746310715E-5"/>
    <n v="7.1306536115277333E-2"/>
    <n v="9.674942126656946E-3"/>
    <n v="2.1634351826938653E-4"/>
    <n v="2.9353704902308638E-5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0"/>
    <s v="Multinomial logistic"/>
    <s v="automobile"/>
    <n v="3.5000000000000003E-2"/>
    <n v="1.0356197087996233"/>
    <m/>
    <s v="Derived (4a)"/>
    <n v="1.601"/>
    <m/>
  </r>
  <r>
    <n v="65"/>
    <s v="Sung et al. 2014"/>
    <n v="65.2"/>
    <x v="282"/>
    <s v="Table 2 p. 138 (500m buffer)"/>
    <m/>
    <x v="4"/>
    <x v="2"/>
    <n v="0.13734285714285716"/>
    <n v="1.8863060408163268E-2"/>
    <n v="53.013666836757587"/>
    <n v="7.1354275015602253"/>
    <n v="0.96040000000000014"/>
    <n v="2810.4488714787312"/>
    <n v="-14.193583378817344"/>
    <n v="-1.9103995484552996"/>
    <n v="-0.23715624608454264"/>
    <n v="-3.1920282097995106E-2"/>
    <n v="0.41397035630123658"/>
    <n v="5.571875407672125E-2"/>
    <n v="3.7951992361657416E-4"/>
    <n v="5.1081863639096423E-5"/>
    <n v="2.6947119456354742E-4"/>
    <n v="3.6269744903475235E-5"/>
    <n v="2.9423459735230639E-4"/>
    <n v="3.9602799865231034E-5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253"/>
    <m/>
    <m/>
    <s v=""/>
    <n v="0.98"/>
    <m/>
  </r>
  <r>
    <n v="38"/>
    <s v="Choi et al. 2012"/>
    <n v="38.299999999999997"/>
    <x v="283"/>
    <s v="Table 2 p. 716 (multiplicative)"/>
    <m/>
    <x v="4"/>
    <x v="2"/>
    <n v="4.9965372243354164E-2"/>
    <n v="2.4965384234169469E-3"/>
    <n v="400.55462019740361"/>
    <n v="53.674319106452089"/>
    <n v="7.1923587602645807"/>
    <n v="160444.00376148627"/>
    <n v="524.62321535226158"/>
    <n v="70.29951085720306"/>
    <n v="-1.1363692374830436"/>
    <n v="-0.15227347782272785"/>
    <n v="3.0009802495517421E-2"/>
    <n v="4.021313534399335E-3"/>
    <n v="5.0148061085179244E-4"/>
    <n v="6.719840185414019E-5"/>
    <n v="6.8802211008019434E-2"/>
    <n v="9.2194962750746044E-3"/>
    <n v="4.6697413838890975E-4"/>
    <n v="6.2574534544113916E-5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2"/>
    <s v="Multiplicative"/>
    <m/>
    <n v="0.13400000000000001"/>
    <m/>
    <m/>
    <s v=""/>
    <s v=""/>
    <m/>
  </r>
  <r>
    <n v="110"/>
    <s v="Chapman and Frank 2004"/>
    <n v="110.4"/>
    <x v="284"/>
    <s v="Table 111 p. 245"/>
    <n v="1"/>
    <x v="4"/>
    <x v="2"/>
    <n v="1.2521961465975258E-2"/>
    <n v="1.5679951895536924E-4"/>
    <n v="6377.5705860719881"/>
    <n v="844.11695633474528"/>
    <n v="111.72490000000002"/>
    <n v="40673406.580330603"/>
    <n v="6693.4591453199837"/>
    <n v="885.92706028807788"/>
    <n v="-0.37588263807350908"/>
    <n v="-4.9750748205376845E-2"/>
    <n v="3.1317703557964798"/>
    <n v="0.41451214455354474"/>
    <n v="5.1041033587864742E-7"/>
    <n v="6.7556448554972622E-8"/>
    <n v="5.9744258943952161E-3"/>
    <n v="7.9075788088305335E-4"/>
    <n v="5.8899678371009225E-7"/>
    <n v="7.7957925458656041E-8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25372"/>
    <x v="0"/>
    <n v="0"/>
    <n v="1"/>
    <x v="0"/>
    <s v="PT-Access"/>
    <s v="Walkability index"/>
    <x v="10"/>
    <s v="Multinomial logistic"/>
    <s v="automobile"/>
    <n v="0.154"/>
    <n v="1.1664908867784396"/>
    <m/>
    <s v="Derived (4a)"/>
    <n v="10.57"/>
    <m/>
  </r>
  <r>
    <n v="67"/>
    <s v="Kerkman et al. 2015"/>
    <n v="67.099999999999994"/>
    <x v="285"/>
    <s v="Table 6 p. 29 (2012)"/>
    <m/>
    <x v="4"/>
    <x v="2"/>
    <n v="4.2394822006472495E-2"/>
    <n v="1.7973209329604845E-3"/>
    <n v="556.38366062583759"/>
    <n v="72.886259541984728"/>
    <n v="9.5480999999999998"/>
    <n v="309562.77781140723"/>
    <n v="-1.9096198852438544"/>
    <n v="-0.25016020496694491"/>
    <n v="-1.3250108600305839"/>
    <n v="-0.1735764226640065"/>
    <n v="0.45590105363122935"/>
    <n v="5.9723038025691046E-2"/>
    <n v="1.0932660622651544"/>
    <n v="0.14321785415673524"/>
    <n v="0.58903200353436014"/>
    <n v="7.7163192463001185E-2"/>
    <n v="1.0877730273071444"/>
    <n v="0.14249826657723594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x v="0"/>
    <x v="2"/>
    <n v="1232"/>
    <x v="0"/>
    <n v="0"/>
    <n v="1"/>
    <x v="0"/>
    <s v="Density"/>
    <s v="Sum of number of inhabitants, employees, students,_x000a_and train travelers within service area)"/>
    <x v="8"/>
    <s v="OLS"/>
    <m/>
    <n v="0.13100000000000001"/>
    <m/>
    <m/>
    <s v=""/>
    <n v="3.09"/>
    <m/>
  </r>
  <r>
    <n v="71"/>
    <s v="Chao. et al. 2016"/>
    <n v="71.2"/>
    <x v="286"/>
    <s v="Table 5"/>
    <m/>
    <x v="4"/>
    <x v="2"/>
    <n v="4.9965372243354164E-2"/>
    <n v="2.4965384234169469E-3"/>
    <n v="400.55462019740361"/>
    <n v="52.152211549701953"/>
    <n v="6.7902179437711947"/>
    <n v="160444.00376148627"/>
    <n v="524.62321535226158"/>
    <n v="68.305942638864465"/>
    <n v="-1.1363692374830436"/>
    <n v="-0.1479552747202923"/>
    <n v="3.0009802495517421E-2"/>
    <n v="3.9072762849163686E-3"/>
    <n v="5.0148061085179244E-4"/>
    <n v="6.5292775532903383E-5"/>
    <n v="6.8802211008019434E-2"/>
    <n v="8.9580478732441318E-3"/>
    <n v="4.6697413838890975E-4"/>
    <n v="6.0800032818236051E-5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x v="0"/>
    <x v="2"/>
    <n v="32"/>
    <x v="0"/>
    <n v="0"/>
    <n v="1"/>
    <x v="0"/>
    <s v="Density"/>
    <s v="Employment density"/>
    <x v="2"/>
    <s v="OLS"/>
    <m/>
    <n v="1.0000000000000001E-5"/>
    <m/>
    <m/>
    <s v=""/>
    <s v=""/>
    <m/>
  </r>
  <r>
    <n v="115"/>
    <s v="Lund et al. 2004"/>
    <n v="115.4"/>
    <x v="287"/>
    <s v="Figure 5-22 p. 78 (imputed from table 5 - 24 p. 77)"/>
    <n v="1"/>
    <x v="4"/>
    <x v="2"/>
    <n v="4.3741588156123827E-2"/>
    <n v="1.9133265344199522E-3"/>
    <n v="522.64994082840224"/>
    <n v="67.944492307692286"/>
    <n v="8.8327839999999984"/>
    <n v="273162.96064793237"/>
    <n v="-29.579823218175093"/>
    <n v="-3.8453770183627625"/>
    <n v="-2.9219308432501774"/>
    <n v="-0.37985100962252305"/>
    <n v="1.0767063563439285E-2"/>
    <n v="1.3997182632471072E-3"/>
    <n v="1.4124982155479049E-3"/>
    <n v="1.8362476802122766E-4"/>
    <n v="6.4594539714436794E-3"/>
    <n v="8.3972901628767834E-4"/>
    <n v="1.7651792903144517E-3"/>
    <n v="2.2947330774087874E-4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x v="1"/>
    <x v="1"/>
    <n v="22"/>
    <x v="0"/>
    <n v="1"/>
    <n v="0"/>
    <x v="0"/>
    <s v="PT-Design"/>
    <s v="Street Furniture Density"/>
    <x v="9"/>
    <s v="OLS"/>
    <m/>
    <n v="1.6E-2"/>
    <m/>
    <n v="1.0161286854060949"/>
    <s v="Derived (4b)"/>
    <n v="2.972"/>
    <m/>
  </r>
  <r>
    <n v="72"/>
    <s v="Bhattacharya 2013"/>
    <n v="72.2"/>
    <x v="288"/>
    <s v="Table 3.3 p. 64"/>
    <m/>
    <x v="4"/>
    <x v="2"/>
    <n v="3.2161159794204051E-2"/>
    <n v="1.0343401993083271E-3"/>
    <n v="966.79989878447077"/>
    <n v="125.68398684198121"/>
    <n v="16.338918289457556"/>
    <n v="934702.04428966297"/>
    <n v="780.11009057598596"/>
    <n v="101.41431177487817"/>
    <n v="-1.1608034526981073"/>
    <n v="-0.15090444885075394"/>
    <n v="0.64776648642900259"/>
    <n v="8.4209643235770335E-2"/>
    <n v="1.6833623074939495E-3"/>
    <n v="2.1883709997421344E-4"/>
    <n v="0.49513239754023197"/>
    <n v="6.4367211680230157E-2"/>
    <n v="1.5022281368406044E-3"/>
    <n v="1.9528965778927858E-4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0491"/>
    <x v="1"/>
    <n v="0"/>
    <n v="1"/>
    <x v="0"/>
    <s v="Density"/>
    <s v="Population density"/>
    <x v="0"/>
    <s v="Negative binomial regression"/>
    <m/>
    <n v="1.9844899999999999E-2"/>
    <m/>
    <n v="1.02004311906927"/>
    <s v="Derived (4b)"/>
    <n v="4.0421427843975968"/>
    <s v="derived (8b)"/>
  </r>
  <r>
    <n v="7"/>
    <s v="Bhiromkaew 2006"/>
    <n v="7.3"/>
    <x v="289"/>
    <s v="table 5.8 p. 137, mode share figure 4.7"/>
    <m/>
    <x v="4"/>
    <x v="2"/>
    <n v="8.0089053803339499E-2"/>
    <n v="6.4142565391142091E-3"/>
    <n v="155.90271357280281"/>
    <n v="20.190025018532253"/>
    <n v="2.6146890000000007"/>
    <n v="24305.656099363394"/>
    <n v="150.10987976218726"/>
    <n v="19.439829868722295"/>
    <n v="-1.1680982560498094"/>
    <n v="-0.15127339655147451"/>
    <n v="0.10445652003353703"/>
    <n v="1.3527537170423178E-2"/>
    <n v="2.7145301938326713E-4"/>
    <n v="3.5154251822210622E-5"/>
    <n v="7.984328965216253E-2"/>
    <n v="1.0340025383113655E-2"/>
    <n v="2.4224396716768443E-4"/>
    <n v="3.1371562724083803E-5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0"/>
    <s v="Multinomial logistic"/>
    <s v="automobile"/>
    <n v="3.2000000000000001E-2"/>
    <n v="1.0325175053051183"/>
    <m/>
    <s v="Derived (4a)"/>
    <n v="1.617"/>
    <m/>
  </r>
  <r>
    <n v="113"/>
    <s v="Ewing et al. 2015"/>
    <n v="113.1"/>
    <x v="290"/>
    <s v="Table 11 p. 2343"/>
    <m/>
    <x v="4"/>
    <x v="2"/>
    <n v="6.2889289191820838E-2"/>
    <n v="3.9550626950524735E-3"/>
    <n v="252.84049257953231"/>
    <n v="32.660569492764054"/>
    <n v="4.2189160000000001"/>
    <n v="63928.314687860533"/>
    <n v="-1.0886982077329848"/>
    <n v="-0.14063215550462521"/>
    <n v="-8.8455007575617538E-3"/>
    <n v="-1.1426140221577365E-3"/>
    <n v="4.1755286771650857"/>
    <n v="0.5393722466613291"/>
    <n v="0.24180417373140281"/>
    <n v="3.1234957420084464E-2"/>
    <n v="0.39305115445798866"/>
    <n v="5.0772225656648899E-2"/>
    <n v="0.33341454375651436"/>
    <n v="4.3068690323930237E-2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x v="2"/>
    <x v="2"/>
    <n v="62011"/>
    <x v="0"/>
    <n v="0"/>
    <n v="1"/>
    <x v="0"/>
    <s v="Diversity"/>
    <s v="job-population balance:Perfect balancing when index = 1"/>
    <x v="5"/>
    <s v="logistic"/>
    <s v="no transit trip"/>
    <n v="0.246"/>
    <n v="1.2788995735417383"/>
    <m/>
    <s v="Derived (4a)"/>
    <n v="2.0539999999999998"/>
    <m/>
  </r>
  <r>
    <n v="164"/>
    <s v="Schneider et al. 2017b"/>
    <n v="164.1"/>
    <x v="291"/>
    <s v="Table 3 (Extended Model) p. 932"/>
    <m/>
    <x v="4"/>
    <x v="2"/>
    <n v="4.9965372243354164E-2"/>
    <n v="2.4965384234169469E-3"/>
    <n v="400.55462019740361"/>
    <n v="51.509966846231492"/>
    <n v="6.6240071908102447"/>
    <n v="160444.00376148627"/>
    <n v="524.62321535226158"/>
    <n v="67.464767766854294"/>
    <n v="-1.1363692374830436"/>
    <n v="-0.14613323326287364"/>
    <n v="3.0009802495517421E-2"/>
    <n v="3.8591589103235051E-3"/>
    <n v="5.0148061085179244E-4"/>
    <n v="6.4488707248647989E-5"/>
    <n v="6.8802211008019434E-2"/>
    <n v="8.8477311938729621E-3"/>
    <n v="4.6697413838890975E-4"/>
    <n v="6.0051291817844762E-5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Density"/>
    <s v="jobs within 1  mile"/>
    <x v="2"/>
    <s v="fractional multinomial logit model"/>
    <s v="auto, walk, bike"/>
    <n v="8.9800000000000001E-3"/>
    <m/>
    <m/>
    <m/>
    <m/>
    <m/>
  </r>
  <r>
    <n v="52"/>
    <s v="Durning and Townsend 2015"/>
    <n v="52.1"/>
    <x v="292"/>
    <s v="Table 3 p. 101"/>
    <m/>
    <x v="4"/>
    <x v="2"/>
    <n v="2.6562500000000003E-2"/>
    <n v="7.0556640625000014E-4"/>
    <n v="1417.3010380622834"/>
    <n v="180.70588235294113"/>
    <n v="23.039999999999996"/>
    <n v="2008742.2324924262"/>
    <n v="-50.456073659552025"/>
    <n v="-6.4331493915928837"/>
    <n v="-4.178800350834555"/>
    <n v="-0.53279704473140577"/>
    <n v="1.4706968003630676E-2"/>
    <n v="1.8751384204629114E-3"/>
    <n v="0.14023851592145231"/>
    <n v="1.788041077998517E-2"/>
    <n v="6.2063949100281324"/>
    <n v="0.79131535102858686"/>
    <n v="0.15432449901268985"/>
    <n v="1.9676373624117956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Density"/>
    <s v="Commercial density"/>
    <x v="6"/>
    <s v="Bootstrapped regression"/>
    <m/>
    <n v="2.4000000000000001E-4"/>
    <m/>
    <m/>
    <s v=""/>
    <n v="4.8"/>
    <s v="derived (8b)"/>
  </r>
  <r>
    <n v="2"/>
    <s v="Cervero 2006"/>
    <n v="2.2999999999999998"/>
    <x v="293"/>
    <s v="Table 2 p, 292"/>
    <n v="1"/>
    <x v="4"/>
    <x v="2"/>
    <n v="7.9815095923159371E-2"/>
    <n v="6.3704495372231317E-3"/>
    <n v="156.97479340459518"/>
    <n v="3.2964706614964987"/>
    <n v="6.9225883891426476E-2"/>
    <n v="24641.085764415337"/>
    <n v="151.10351590042657"/>
    <n v="3.1731738339089581"/>
    <n v="-1.168038486489648"/>
    <n v="-2.4528808216282609E-2"/>
    <n v="0.10517482522438848"/>
    <n v="2.2086713297121583E-3"/>
    <n v="2.7331969187850913E-4"/>
    <n v="5.7397135294486925E-6"/>
    <n v="8.0392339624279066E-2"/>
    <n v="1.6882391321098604E-3"/>
    <n v="2.4390978083841679E-4"/>
    <n v="5.122105397606753E-6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x v="1"/>
    <x v="1"/>
    <n v="68"/>
    <x v="1"/>
    <n v="0"/>
    <n v="0"/>
    <x v="1"/>
    <s v="Density"/>
    <s v="Population (common catchment area)"/>
    <x v="0"/>
    <s v="OLS"/>
    <m/>
    <n v="2.1000000000000001E-2"/>
    <m/>
    <m/>
    <s v=""/>
    <s v=""/>
    <m/>
  </r>
  <r>
    <n v="178"/>
    <s v="Park et al. 2018"/>
    <n v="178.2"/>
    <x v="294"/>
    <s v="Table 6 p. 281"/>
    <m/>
    <x v="4"/>
    <x v="2"/>
    <n v="8.9700000000000002E-2"/>
    <n v="8.0460900000000005E-3"/>
    <n v="124.28396898369269"/>
    <n v="15.436068947774631"/>
    <n v="1.917159763313609"/>
    <n v="15446.504946339486"/>
    <n v="-12.304460259946941"/>
    <n v="-1.52821396428541"/>
    <n v="-0.23654942298844675"/>
    <n v="-2.9379438335165084E-2"/>
    <n v="0.97050217411178541"/>
    <n v="0.12053637002468374"/>
    <n v="8.8973740602963009E-4"/>
    <n v="1.1050538582888005E-4"/>
    <n v="6.3174180518886947E-4"/>
    <n v="7.8462332204457582E-5"/>
    <n v="6.897965327293319E-4"/>
    <n v="8.5672729364983017E-5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Diversity"/>
    <s v="Land use entropy index"/>
    <x v="4"/>
    <s v="Negative binomial regression (multilevel)"/>
    <m/>
    <n v="0.18"/>
    <m/>
    <m/>
    <m/>
    <n v="1.3846153846153846"/>
    <s v="derived (8b)"/>
  </r>
  <r>
    <n v="113"/>
    <s v="Ewing et al. 2015"/>
    <n v="113.1"/>
    <x v="295"/>
    <s v="Table 11 p. 2343"/>
    <m/>
    <x v="4"/>
    <x v="2"/>
    <n v="1.8708913010243081E-2"/>
    <n v="3.5002342602484282E-4"/>
    <n v="2856.9516370856427"/>
    <n v="349.61945658835555"/>
    <n v="42.784681000000013"/>
    <n v="8162172.6566463336"/>
    <n v="-11.240071101550969"/>
    <n v="-1.3755037010522999"/>
    <n v="-0.23611956729084527"/>
    <n v="-2.8895132047217192E-2"/>
    <n v="22.309214919646188"/>
    <n v="2.7300901757917027"/>
    <n v="2.045265177414967E-2"/>
    <n v="2.5028932608615662E-3"/>
    <n v="1.452203207950814E-2"/>
    <n v="1.7771336757298089E-3"/>
    <n v="1.5856552937214635E-2"/>
    <n v="1.9404456656916412E-3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x v="2"/>
    <x v="2"/>
    <n v="62011"/>
    <x v="0"/>
    <n v="0"/>
    <n v="1"/>
    <x v="0"/>
    <s v="Diversity"/>
    <s v="Land use entropy:Entropy: maximises eveness --&gt; 1"/>
    <x v="4"/>
    <s v="logistic"/>
    <s v="no transit trip"/>
    <n v="0.625"/>
    <n v="1.8682459574322223"/>
    <m/>
    <s v="Derived (4a)"/>
    <n v="6.5410000000000004"/>
    <m/>
  </r>
  <r>
    <n v="88"/>
    <s v="Lee et al. 2017"/>
    <n v="88.1"/>
    <x v="296"/>
    <s v="Table 5 p. 20"/>
    <m/>
    <x v="4"/>
    <x v="2"/>
    <n v="7.9815095923159371E-2"/>
    <n v="6.3704495372231317E-3"/>
    <n v="156.97479340459518"/>
    <n v="19.009174876802014"/>
    <n v="2.3019538465993161"/>
    <n v="24641.085764415337"/>
    <n v="151.10351590042657"/>
    <n v="18.298180847720481"/>
    <n v="-1.168038486489648"/>
    <n v="-0.14144594409682401"/>
    <n v="0.10517482522438848"/>
    <n v="1.2736354684502885E-2"/>
    <n v="2.7331969187850913E-4"/>
    <n v="3.309819180204846E-5"/>
    <n v="8.0392339624279066E-2"/>
    <n v="9.7352702910354361E-3"/>
    <n v="2.4390978083841679E-4"/>
    <n v="2.953674011960312E-5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x v="0"/>
    <x v="2"/>
    <n v="78"/>
    <x v="0"/>
    <n v="0"/>
    <n v="1"/>
    <x v="0"/>
    <s v="Density"/>
    <s v="Population density"/>
    <x v="0"/>
    <s v="OLS"/>
    <m/>
    <n v="7.1520643493541822E-4"/>
    <m/>
    <m/>
    <s v=""/>
    <s v=""/>
    <m/>
  </r>
  <r>
    <n v="131"/>
    <s v="Zhang 2004"/>
    <n v="131.19999999999999"/>
    <x v="297"/>
    <s v="Table 3 (Boston - non-work trip, expanded)"/>
    <n v="1"/>
    <x v="4"/>
    <x v="3"/>
    <n v="0.12604166666666666"/>
    <n v="1.588650173611111E-2"/>
    <n v="62.946520046444917"/>
    <n v="7.6165289256198347"/>
    <n v="0.92159999999999997"/>
    <n v="3962.2643859574919"/>
    <n v="-13.618239536049265"/>
    <n v="-1.6478069838619609"/>
    <n v="-0.23698895333551118"/>
    <n v="-2.867566335359685E-2"/>
    <n v="0.49153350232853815"/>
    <n v="5.9475553781753114E-2"/>
    <n v="4.5062829842571693E-4"/>
    <n v="5.452602410951175E-5"/>
    <n v="3.1996039818873317E-4"/>
    <n v="3.871520818083671E-5"/>
    <n v="3.4936357142820466E-4"/>
    <n v="4.2272992142812762E-5"/>
    <m/>
    <n v="0.121"/>
    <s v="Source, transit only"/>
    <n v="0.12604166666666666"/>
    <s v="Derived (8a)"/>
    <s v="Y"/>
    <s v="pos"/>
    <s v="Y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iversity"/>
    <s v="Land use &quot;balance&quot; (average)"/>
    <x v="4"/>
    <s v="Multinomial logistic"/>
    <s v="drive alone (log odds is combinatoin walk or bike ,transit)"/>
    <m/>
    <m/>
    <m/>
    <m/>
    <n v="0.96"/>
    <s v="average for non-work"/>
  </r>
  <r>
    <n v="38"/>
    <s v="Choi et al. 2012"/>
    <n v="38.299999999999997"/>
    <x v="298"/>
    <s v="Table 2 p. 716 (multiplicative)"/>
    <m/>
    <x v="4"/>
    <x v="2"/>
    <n v="7.9815095923159371E-2"/>
    <n v="6.3704495372231317E-3"/>
    <n v="156.97479340459518"/>
    <n v="18.993950001956016"/>
    <n v="2.2982679502366778"/>
    <n v="24641.085764415337"/>
    <n v="151.10351590042657"/>
    <n v="18.283525423951616"/>
    <n v="-1.168038486489648"/>
    <n v="-0.1413326568652474"/>
    <n v="0.10517482522438848"/>
    <n v="1.2726153852151006E-2"/>
    <n v="2.7331969187850913E-4"/>
    <n v="3.3071682717299607E-5"/>
    <n v="8.0392339624279066E-2"/>
    <n v="9.7274730945377669E-3"/>
    <n v="2.4390978083841679E-4"/>
    <n v="2.9513083481448432E-5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Population (gross)  (common catchment area)"/>
    <x v="0"/>
    <s v="Multiplicative"/>
    <m/>
    <n v="0.121"/>
    <m/>
    <m/>
    <s v=""/>
    <s v=""/>
    <m/>
  </r>
  <r>
    <n v="9"/>
    <s v="Kuby et al. 2004"/>
    <n v="9.1"/>
    <x v="299"/>
    <s v="Table 2 p. 239"/>
    <n v="1"/>
    <x v="4"/>
    <x v="2"/>
    <n v="4.6932524201704955E-2"/>
    <n v="2.2026618279436211E-3"/>
    <n v="453.99615470414182"/>
    <n v="49.155676990333113"/>
    <n v="5.3222490000000002"/>
    <n v="206112.50848614707"/>
    <n v="408.1312835984877"/>
    <n v="44.189734512820259"/>
    <n v="-1.1623798627136006"/>
    <n v="-0.12585474233554392"/>
    <n v="0.30418237978171325"/>
    <n v="3.2934840200232032E-2"/>
    <n v="7.9048416899608789E-4"/>
    <n v="8.5588355924436416E-5"/>
    <n v="0.23250747629920882"/>
    <n v="2.5174359483836336E-2"/>
    <n v="7.0542601263350122E-4"/>
    <n v="7.6378825807871283E-5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x v="1"/>
    <x v="1"/>
    <n v="268"/>
    <x v="0"/>
    <n v="0"/>
    <n v="0"/>
    <x v="1"/>
    <s v="Density"/>
    <s v="Population density"/>
    <x v="0"/>
    <s v="OLS"/>
    <m/>
    <n v="9.1560000000000002E-2"/>
    <m/>
    <m/>
    <s v=""/>
    <n v="2.3069999999999999"/>
    <m/>
  </r>
  <r>
    <n v="113"/>
    <s v="Ewing et al. 2015"/>
    <n v="113.2"/>
    <x v="300"/>
    <s v="Table 12 p. 2343"/>
    <m/>
    <x v="4"/>
    <x v="2"/>
    <n v="5.3991750687442712E-2"/>
    <n v="2.9151091422949704E-3"/>
    <n v="343.04032925941584"/>
    <n v="40.413581190051779"/>
    <n v="4.7611239999999997"/>
    <n v="117676.66749840844"/>
    <n v="-1.0874669824340253"/>
    <n v="-0.12811448520055252"/>
    <n v="-8.8454193893454207E-3"/>
    <n v="-1.042078858258784E-3"/>
    <n v="5.6651318688452683"/>
    <n v="0.66740918546866101"/>
    <n v="0.32806684770648237"/>
    <n v="3.8649555328300687E-2"/>
    <n v="0.53327058520363269"/>
    <n v="6.2824607642839966E-2"/>
    <n v="0.45235885163503015"/>
    <n v="5.3292396311122904E-2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x v="2"/>
    <x v="2"/>
    <n v="6719"/>
    <x v="0"/>
    <n v="0"/>
    <n v="1"/>
    <x v="0"/>
    <s v="Diversity"/>
    <s v="job-population balance:Perfect balancing when index = 1"/>
    <x v="5"/>
    <s v="Negative binomial regression"/>
    <m/>
    <n v="0.187"/>
    <m/>
    <n v="1.2056272850499248"/>
    <s v="Derived (4b)"/>
    <n v="2.1819999999999999"/>
    <m/>
  </r>
  <r>
    <n v="33"/>
    <s v="Ramos-Santiago and Brown 2016"/>
    <n v="33.200000000000003"/>
    <x v="301"/>
    <s v="(Light rail) Table 3 p. 929"/>
    <m/>
    <x v="4"/>
    <x v="2"/>
    <n v="7.9815095923159371E-2"/>
    <n v="6.3704495372231317E-3"/>
    <n v="156.97479340459518"/>
    <n v="18.052101241528447"/>
    <n v="2.0759916427757714"/>
    <n v="24641.085764415337"/>
    <n v="151.10351590042657"/>
    <n v="17.376904328549056"/>
    <n v="-1.168038486489648"/>
    <n v="-0.13432442594630953"/>
    <n v="0.10517482522438848"/>
    <n v="1.2095104900804676E-2"/>
    <n v="2.7331969187850913E-4"/>
    <n v="3.1431764566028548E-5"/>
    <n v="8.0392339624279066E-2"/>
    <n v="9.2451190567920932E-3"/>
    <n v="2.4390978083841679E-4"/>
    <n v="2.8049624796417933E-5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432"/>
    <x v="1"/>
    <n v="0"/>
    <n v="1"/>
    <x v="0"/>
    <s v="Density"/>
    <s v="Population density"/>
    <x v="0"/>
    <s v="Negative binomial regression"/>
    <m/>
    <n v="1E-4"/>
    <m/>
    <n v="1.0001000050001667"/>
    <s v="Derived (4b)"/>
    <s v=""/>
    <m/>
  </r>
  <r>
    <n v="177"/>
    <s v="Tu et al. 2018"/>
    <n v="177.2"/>
    <x v="302"/>
    <s v="Table 4 Model 2 p. 51"/>
    <m/>
    <x v="4"/>
    <x v="2"/>
    <n v="5.8071742424242428E-2"/>
    <n v="3.3723272681875577E-3"/>
    <n v="296.5311253843538"/>
    <n v="34.095756685500035"/>
    <n v="3.9203999999999999"/>
    <n v="87930.708321711354"/>
    <n v="-11.635333986101706"/>
    <n v="-1.3378545541566458"/>
    <n v="-0.23628818846716407"/>
    <n v="-2.7168900300740883E-2"/>
    <n v="2.3155367842741645"/>
    <n v="0.26624516630625122"/>
    <n v="2.1228388219653636E-3"/>
    <n v="2.4408835956916253E-4"/>
    <n v="1.5072829583482196E-3"/>
    <n v="1.7331048448094289E-4"/>
    <n v="1.6457966687827017E-3"/>
    <n v="1.8923707485980605E-4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iversity"/>
    <s v="land use mix (entropy)"/>
    <x v="4"/>
    <s v="OLS"/>
    <m/>
    <n v="0.2019"/>
    <m/>
    <m/>
    <m/>
    <n v="1.98"/>
    <s v="source"/>
  </r>
  <r>
    <n v="128"/>
    <s v="Zhao et al. 2013"/>
    <n v="128.1"/>
    <x v="303"/>
    <s v="Table  2  p. 120"/>
    <m/>
    <x v="4"/>
    <x v="2"/>
    <n v="3.4439017243834052E-2"/>
    <n v="1.1860459087210992E-3"/>
    <n v="843.13768349682982"/>
    <n v="96.402286293300406"/>
    <n v="11.022399999999998"/>
    <n v="710881.15333240037"/>
    <n v="1678.8737831551423"/>
    <n v="191.95829371875882"/>
    <n v="-1.1346794689830124"/>
    <n v="-0.12973645605112102"/>
    <n v="6.3168402216402519E-2"/>
    <n v="7.2225195414111557E-3"/>
    <n v="1.0555793872600453E-3"/>
    <n v="1.2069234751068047E-4"/>
    <n v="0.14482353687537769"/>
    <n v="1.655876654209704E-2"/>
    <n v="9.8294582921079859E-4"/>
    <n v="1.1238760536165889E-4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Employment density at work (common catchment area)"/>
    <x v="2"/>
    <s v="OLS"/>
    <m/>
    <n v="0.24060000000000001"/>
    <m/>
    <m/>
    <m/>
    <n v="3.32"/>
    <m/>
  </r>
  <r>
    <n v="67"/>
    <s v="Kerkman et al. 2015"/>
    <n v="67.2"/>
    <x v="304"/>
    <s v="Table 6 p. 29 (2013)"/>
    <m/>
    <x v="4"/>
    <x v="2"/>
    <n v="4.2481203007518793E-2"/>
    <n v="1.8046526089660238E-3"/>
    <n v="554.12326728796313"/>
    <n v="62.615929203539835"/>
    <n v="7.0756000000000014"/>
    <n v="307052.59534988744"/>
    <n v="-1.9096466216606036"/>
    <n v="-0.21579006824764821"/>
    <n v="-1.3250237320403166"/>
    <n v="-0.14972768172055578"/>
    <n v="0.45404888618404227"/>
    <n v="5.130752413879678E-2"/>
    <n v="1.0888245024233563"/>
    <n v="0.12303716877383926"/>
    <n v="0.58663897133228882"/>
    <n v="6.6290203760548644E-2"/>
    <n v="1.0833537837562486"/>
    <n v="0.12241897756445609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x v="0"/>
    <x v="2"/>
    <n v="1284"/>
    <x v="0"/>
    <n v="0"/>
    <n v="1"/>
    <x v="0"/>
    <s v="Density"/>
    <s v="Sum of number of inhabitants, employees, students,_x000a_and train travelers within service area)"/>
    <x v="8"/>
    <s v="OLS"/>
    <m/>
    <n v="0.113"/>
    <m/>
    <m/>
    <s v=""/>
    <n v="2.66"/>
    <m/>
  </r>
  <r>
    <n v="150"/>
    <s v="He et al. 2018"/>
    <n v="150.1"/>
    <x v="305"/>
    <s v="Table 3 p. 1602"/>
    <m/>
    <x v="4"/>
    <x v="2"/>
    <n v="6.2340116200624504E-2"/>
    <n v="3.8862900879073656E-3"/>
    <n v="257.31481113867795"/>
    <n v="28.456796491858778"/>
    <n v="3.1470760000000002"/>
    <n v="66210.912031333501"/>
    <n v="303.40896015463517"/>
    <n v="33.554411402589977"/>
    <n v="-1.1381667112079132"/>
    <n v="-0.12587141148744913"/>
    <n v="1.9278186474637363E-2"/>
    <n v="2.1320009789300405E-3"/>
    <n v="3.2214929541305598E-4"/>
    <n v="3.5626930680738619E-5"/>
    <n v="4.4198286672432058E-2"/>
    <n v="4.8879489041475438E-3"/>
    <n v="2.9998246473095621E-4"/>
    <n v="3.3175470592613177E-5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x v="0"/>
    <x v="0"/>
    <n v="108"/>
    <x v="0"/>
    <n v="0"/>
    <n v="0"/>
    <x v="1"/>
    <s v="Density"/>
    <s v="Count_offices"/>
    <x v="2"/>
    <s v="OLS"/>
    <m/>
    <n v="1007"/>
    <m/>
    <m/>
    <m/>
    <n v="1.774"/>
    <s v="source"/>
  </r>
  <r>
    <n v="72"/>
    <s v="Bhattacharya 2013"/>
    <n v="72.400000000000006"/>
    <x v="306"/>
    <s v="Table 3.5 p. 67"/>
    <m/>
    <x v="4"/>
    <x v="2"/>
    <n v="3.4187648600865699E-2"/>
    <n v="1.1687953168562743E-3"/>
    <n v="855.5817991209226"/>
    <n v="94.113997903301481"/>
    <n v="10.352539769363164"/>
    <n v="732020.21498699475"/>
    <n v="1728.9467904740682"/>
    <n v="190.1841469521475"/>
    <n v="-1.1346572593238884"/>
    <n v="-0.12481229852562772"/>
    <n v="6.410072313664647E-2"/>
    <n v="7.0510795450311114E-3"/>
    <n v="1.0711589921129487E-3"/>
    <n v="1.1782748913242435E-4"/>
    <n v="0.1469610298059425"/>
    <n v="1.6165713278653675E-2"/>
    <n v="9.974534141406863E-4"/>
    <n v="1.0971987555547549E-4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605"/>
    <x v="1"/>
    <n v="0"/>
    <n v="1"/>
    <x v="0"/>
    <s v="Density"/>
    <s v="Employment density"/>
    <x v="2"/>
    <s v="Negative binomial regression"/>
    <m/>
    <n v="1.6402999999999999E-3"/>
    <m/>
    <n v="1.0016416460279076"/>
    <s v="Derived (4b)"/>
    <n v="3.2175362887406824"/>
    <s v="derived (8b)"/>
  </r>
  <r>
    <n v="14"/>
    <s v="Taylor et al. 2009"/>
    <n v="14.1"/>
    <x v="307"/>
    <s v="Table 2 p. 68"/>
    <m/>
    <x v="4"/>
    <x v="2"/>
    <n v="7.9815095923159371E-2"/>
    <n v="6.3704495372231317E-3"/>
    <n v="156.97479340459518"/>
    <n v="17.067869286881631"/>
    <n v="1.8557894275626399"/>
    <n v="24641.085764415337"/>
    <n v="151.10351590042657"/>
    <n v="16.429485283853381"/>
    <n v="-1.168038486489648"/>
    <n v="-0.12700082463601942"/>
    <n v="0.10517482522438848"/>
    <n v="1.1435658746647759E-2"/>
    <n v="2.7331969187850913E-4"/>
    <n v="2.9718050097950296E-5"/>
    <n v="8.0392339624279066E-2"/>
    <n v="8.7410590873478623E-3"/>
    <n v="2.4390978083841679E-4"/>
    <n v="2.6520310470561058E-5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x v="1"/>
    <x v="1"/>
    <n v="265"/>
    <x v="1"/>
    <n v="0"/>
    <n v="1"/>
    <x v="0"/>
    <s v="Density"/>
    <s v="Population density"/>
    <x v="0"/>
    <s v="OLS"/>
    <m/>
    <n v="0.10872999999999999"/>
    <m/>
    <m/>
    <s v=""/>
    <s v=""/>
    <m/>
  </r>
  <r>
    <n v="117"/>
    <s v="Rajamani et al. 2003"/>
    <n v="117.1"/>
    <x v="308"/>
    <s v="Table 2 p. 163"/>
    <n v="1"/>
    <x v="4"/>
    <x v="2"/>
    <n v="0.17690025108422736"/>
    <n v="3.1293698833662682E-2"/>
    <n v="31.955314880332981"/>
    <n v="2.476536903225806"/>
    <n v="0.19193160999999997"/>
    <n v="1021.1421491012304"/>
    <n v="31.704535047969753"/>
    <n v="2.4571014662176558"/>
    <n v="-1.2030611786887921"/>
    <n v="-9.3237241348381392E-2"/>
    <n v="2.1410409815713363E-2"/>
    <n v="1.6593067607177856E-3"/>
    <n v="5.5639613389786907E-5"/>
    <n v="4.3120700377084857E-6"/>
    <n v="1.6365446139107998E-2"/>
    <n v="1.2683220757808698E-3"/>
    <n v="4.9652646007919221E-5"/>
    <n v="3.8480800656137394E-6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x v="1"/>
    <x v="1"/>
    <n v="131"/>
    <x v="1"/>
    <n v="0"/>
    <n v="1"/>
    <x v="0"/>
    <s v="Density"/>
    <s v="Population density"/>
    <x v="0"/>
    <s v="Multinomial logistic"/>
    <s v="shared ride"/>
    <n v="2.8899999999999999E-2"/>
    <n v="1.0293216571626347"/>
    <m/>
    <s v="Derived (4a)"/>
    <n v="0.43809999999999999"/>
    <m/>
  </r>
  <r>
    <n v="37"/>
    <s v="Moniruzzaman and Paez 2012"/>
    <n v="37.200000000000003"/>
    <x v="309"/>
    <s v="Table 2 (2), p. 203"/>
    <m/>
    <x v="4"/>
    <x v="2"/>
    <n v="7.9815095923159371E-2"/>
    <n v="6.3704495372231317E-3"/>
    <n v="156.97479340459518"/>
    <n v="16.701840235654519"/>
    <n v="1.7770462454971598"/>
    <n v="24641.085764415337"/>
    <n v="151.10351590042657"/>
    <n v="16.07714669902365"/>
    <n v="-1.168038486489648"/>
    <n v="-0.12427722800159285"/>
    <n v="0.10517482522438848"/>
    <n v="1.1190415286504217E-2"/>
    <n v="2.7331969187850913E-4"/>
    <n v="2.9080731549346625E-5"/>
    <n v="8.0392339624279066E-2"/>
    <n v="8.5536026737390945E-3"/>
    <n v="2.4390978083841679E-4"/>
    <n v="2.5951569058459374E-5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Dwelling density"/>
    <x v="0"/>
    <s v="Binary logistic"/>
    <s v="not choosing transit"/>
    <n v="0.58640999999999999"/>
    <n v="1.7975237080793633"/>
    <m/>
    <s v="Derived (4a)"/>
    <s v=""/>
    <m/>
  </r>
  <r>
    <n v="110"/>
    <s v="Chapman and Frank 2004"/>
    <n v="110.3"/>
    <x v="310"/>
    <s v="Table 109 p. 242"/>
    <n v="1"/>
    <x v="4"/>
    <x v="2"/>
    <n v="3.453900589968345E-2"/>
    <n v="1.1929429285383682E-3"/>
    <n v="838.2630686492538"/>
    <n v="89.17454106657506"/>
    <n v="9.4863999999999997"/>
    <n v="702684.97226126364"/>
    <n v="843.49534930721939"/>
    <n v="89.731151805919012"/>
    <n v="-0.37602908949059344"/>
    <n v="-4.0002026496334067E-2"/>
    <n v="0.41163753396756048"/>
    <n v="4.3790057739849092E-2"/>
    <n v="6.7087949658814138E-8"/>
    <n v="7.1368253543154197E-9"/>
    <n v="7.8527403437769901E-4"/>
    <n v="8.3537560279217874E-5"/>
    <n v="7.741729310148785E-8"/>
    <n v="8.2356623369630206E-9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4224"/>
    <x v="0"/>
    <n v="0"/>
    <n v="1"/>
    <x v="0"/>
    <s v="PT-Access"/>
    <s v="Walkability index"/>
    <x v="10"/>
    <s v="Multinomial logistic"/>
    <s v="automobile"/>
    <n v="0.108"/>
    <n v="1.1140477453864677"/>
    <m/>
    <s v="Derived (4a)"/>
    <n v="3.08"/>
    <m/>
  </r>
  <r>
    <n v="86"/>
    <s v="Chen and Zegras 2016"/>
    <n v="86.4"/>
    <x v="311"/>
    <s v="Table 2 (p-values), Table 3 p. 118 (pm peak)"/>
    <m/>
    <x v="4"/>
    <x v="2"/>
    <n v="4.1892191067381762E-2"/>
    <n v="1.7549556724260203E-3"/>
    <n v="569.81496211674528"/>
    <n v="59.260756060141503"/>
    <n v="6.1631186302547167"/>
    <n v="324689.09105210786"/>
    <n v="572.22781486722226"/>
    <n v="59.511692746191116"/>
    <n v="-0.3761085736965914"/>
    <n v="-3.9115291664445502E-2"/>
    <n v="0.27981338388378818"/>
    <n v="2.9100591923913968E-2"/>
    <n v="4.5603485257827267E-8"/>
    <n v="4.7427624668140352E-9"/>
    <n v="5.3379530947392716E-4"/>
    <n v="5.5514712185288422E-5"/>
    <n v="5.2624925975670361E-8"/>
    <n v="5.4729923014697176E-9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PT-Access"/>
    <s v="Walkability index"/>
    <x v="10"/>
    <s v="OLS"/>
    <m/>
    <n v="0.09"/>
    <m/>
    <m/>
    <s v=""/>
    <s v=""/>
    <m/>
  </r>
  <r>
    <n v="76"/>
    <s v="Woldeamanuel and Kent 2016"/>
    <n v="76.099999999999994"/>
    <x v="312"/>
    <s v="Table 3"/>
    <m/>
    <x v="4"/>
    <x v="2"/>
    <n v="2.5924228998389812E-2"/>
    <n v="6.7206564916095525E-4"/>
    <n v="1487.9498769926072"/>
    <n v="154.29581339712919"/>
    <n v="16"/>
    <n v="2213994.836442315"/>
    <n v="-2.1730315406569072"/>
    <n v="-0.22533666912285394"/>
    <n v="-4.324482604642374E-2"/>
    <n v="-4.4843550936920851E-3"/>
    <n v="32.170354934809467"/>
    <n v="3.3359665931579214"/>
    <n v="1.041374471552255"/>
    <n v="0.10798732109439135"/>
    <n v="0.71395220018539951"/>
    <n v="7.4034641326042164E-2"/>
    <n v="0.91645929545190996"/>
    <n v="9.5034002571993209E-2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x v="0"/>
    <x v="2"/>
    <n v="18"/>
    <x v="1"/>
    <n v="0"/>
    <n v="1"/>
    <x v="0"/>
    <s v="PT-Design"/>
    <s v="Connectivity index"/>
    <x v="1"/>
    <s v="OLS"/>
    <m/>
    <n v="0.04"/>
    <m/>
    <m/>
    <s v=""/>
    <n v="4"/>
    <m/>
  </r>
  <r>
    <n v="38"/>
    <s v="Choi et al. 2012"/>
    <n v="38.299999999999997"/>
    <x v="313"/>
    <s v="Table 2 p. 716 (multiplicative)"/>
    <m/>
    <x v="4"/>
    <x v="2"/>
    <n v="0.29561638727755546"/>
    <n v="8.7389048427033655E-2"/>
    <n v="11.443081461574213"/>
    <n v="1.0756496573879759"/>
    <n v="0.10111106779446975"/>
    <n v="130.94411333622344"/>
    <n v="-2.677593971330039"/>
    <n v="-0.25169383330502365"/>
    <n v="-4.3407607214200471E-2"/>
    <n v="-4.0803150781348442E-3"/>
    <n v="0.24740617802988649"/>
    <n v="2.3256180734809329E-2"/>
    <n v="8.0086924258910772E-3"/>
    <n v="7.528170880337613E-4"/>
    <n v="5.4906508026360467E-3"/>
    <n v="5.1612117544778838E-4"/>
    <n v="7.0480320178992291E-3"/>
    <n v="6.6251500968252748E-4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PT-Design"/>
    <s v="Pedestrian friendly intersection"/>
    <x v="1"/>
    <s v="Multiplicative"/>
    <m/>
    <n v="9.4E-2"/>
    <m/>
    <m/>
    <s v=""/>
    <s v=""/>
    <m/>
  </r>
  <r>
    <n v="110"/>
    <s v="Chapman and Frank 2004"/>
    <n v="110.2"/>
    <x v="314"/>
    <s v="Table 107, p. 240"/>
    <n v="1"/>
    <x v="4"/>
    <x v="2"/>
    <n v="2.960109065147035E-2"/>
    <n v="8.7622456775656539E-4"/>
    <n v="1141.2599427111957"/>
    <n v="106.07717252620994"/>
    <n v="9.8596000000000004"/>
    <n v="1302474.2568371615"/>
    <n v="1150.9802603206901"/>
    <n v="106.98065101474988"/>
    <n v="-0.37598431151988998"/>
    <n v="-3.4946773462929126E-2"/>
    <n v="0.5604272047802259"/>
    <n v="5.2090265385663762E-2"/>
    <n v="9.1337424309535044E-8"/>
    <n v="8.4895783633352457E-9"/>
    <n v="1.0691175992407595E-3"/>
    <n v="9.9371727492733353E-5"/>
    <n v="1.0540039134997208E-7"/>
    <n v="9.7966949326200613E-9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8489"/>
    <x v="0"/>
    <n v="0"/>
    <n v="1"/>
    <x v="0"/>
    <s v="PT-Access"/>
    <s v="Walkability index"/>
    <x v="10"/>
    <s v="Multinomial logistic"/>
    <s v="automobile"/>
    <n v="0.125"/>
    <n v="1.1331484530668263"/>
    <m/>
    <s v="Derived (4a)"/>
    <n v="3.14"/>
    <m/>
  </r>
  <r>
    <n v="154"/>
    <s v="Lu et al. 2018"/>
    <n v="154.1"/>
    <x v="315"/>
    <s v="Tables 3 (diagnostics) and 4 (elasticities) pp 8 - 9"/>
    <m/>
    <x v="4"/>
    <x v="2"/>
    <n v="4.6363636363636357E-2"/>
    <n v="2.1495867768595036E-3"/>
    <n v="465.20569011918502"/>
    <n v="43.137254901960787"/>
    <n v="3.9999999999999996"/>
    <n v="216416.33411926721"/>
    <n v="-1.0865624406110541"/>
    <n v="-0.10075397176575228"/>
    <n v="-8.8453594941755743E-3"/>
    <n v="-8.2020606218718951E-4"/>
    <n v="7.6826289968645511"/>
    <n v="0.71238923425471279"/>
    <n v="0.44489977205305692"/>
    <n v="4.1254342499465274E-2"/>
    <n v="0.72318176450417526"/>
    <n v="6.7058672708568967E-2"/>
    <n v="0.61345531066481751"/>
    <n v="5.6884037898010345E-2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iversity"/>
    <s v="ratio of job number to the resident numbers in a TPU"/>
    <x v="5"/>
    <s v="generalized linear mixed models"/>
    <m/>
    <n v="0.04"/>
    <m/>
    <m/>
    <m/>
    <n v="2"/>
    <s v="derived (8b)"/>
  </r>
  <r>
    <n v="70"/>
    <s v="Guerra et al. 2012"/>
    <n v="70.13"/>
    <x v="316"/>
    <s v="Table 5 p. 9 (model 3"/>
    <m/>
    <x v="4"/>
    <x v="2"/>
    <n v="4.0616740088105729E-2"/>
    <n v="1.6497195753847351E-3"/>
    <n v="606.16362618282415"/>
    <n v="55.888286334056389"/>
    <n v="5.1528999999999989"/>
    <n v="367434.34170711058"/>
    <n v="527.07874075449149"/>
    <n v="48.596659897564116"/>
    <n v="-1.1616332474082691"/>
    <n v="-0.10710258541104242"/>
    <n v="0.4061362468357535"/>
    <n v="3.7445761958256475E-2"/>
    <n v="1.0554334994996679E-3"/>
    <n v="9.7310968653869384E-5"/>
    <n v="0.31043781646122315"/>
    <n v="2.8622366677724775E-2"/>
    <n v="9.4186610479173028E-4"/>
    <n v="8.6840054861797534E-5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0"/>
    <n v="0"/>
    <n v="0"/>
    <x v="1"/>
    <s v="Density"/>
    <s v="Population density"/>
    <x v="0"/>
    <s v="OLS"/>
    <m/>
    <n v="9.2200000000000004E-2"/>
    <m/>
    <m/>
    <s v=""/>
    <n v="2.27"/>
    <m/>
  </r>
  <r>
    <n v="110"/>
    <s v="Chapman and Frank 2004"/>
    <n v="110.4"/>
    <x v="317"/>
    <s v="Table 111 p. 245"/>
    <n v="1"/>
    <x v="4"/>
    <x v="2"/>
    <n v="1.0036138706752309E-2"/>
    <n v="1.0072408014117192E-4"/>
    <n v="9928.1125089296347"/>
    <n v="905.72682040397183"/>
    <n v="82.628099999999989"/>
    <n v="98567417.989965081"/>
    <n v="10715.340782926069"/>
    <n v="977.54447566297415"/>
    <n v="-0.37587471546749329"/>
    <n v="-3.4290486797406733E-2"/>
    <n v="4.875299775181051"/>
    <n v="0.44476628965670278"/>
    <n v="7.9456764483179898E-7"/>
    <n v="7.2487215057453601E-8"/>
    <n v="9.3005277880194893E-3"/>
    <n v="8.4847320716250154E-4"/>
    <n v="9.169049965267578E-7"/>
    <n v="8.3647868249856184E-8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25372"/>
    <x v="0"/>
    <n v="0"/>
    <n v="1"/>
    <x v="0"/>
    <s v="PT-Access"/>
    <s v="Walkability index"/>
    <x v="10"/>
    <s v="Multinomial logistic"/>
    <s v="automobile"/>
    <n v="0.14099999999999999"/>
    <n v="1.1514246479847441"/>
    <m/>
    <s v="Derived (4a)"/>
    <n v="9.09"/>
    <m/>
  </r>
  <r>
    <n v="103"/>
    <s v="Renneet al. 2016"/>
    <n v="103.1"/>
    <x v="318"/>
    <s v="Table 3 p. 40"/>
    <m/>
    <x v="4"/>
    <x v="2"/>
    <n v="4.4400592007893432E-2"/>
    <n v="1.9714125706514099E-3"/>
    <n v="507.25049382716071"/>
    <n v="45.652544444444459"/>
    <n v="4.1087290000000012"/>
    <n v="257303.06348789841"/>
    <n v="-2.1791845157362628"/>
    <n v="-0.19612660641626364"/>
    <n v="-4.3247256111110965E-2"/>
    <n v="-3.8922530499999868E-3"/>
    <n v="10.967055194264594"/>
    <n v="0.98703496748381347"/>
    <n v="0.35501042281177891"/>
    <n v="3.1950938053060103E-2"/>
    <n v="0.24339032632268642"/>
    <n v="2.1905129369041779E-2"/>
    <n v="0.31242613570428945"/>
    <n v="2.8118352213386051E-2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PT-Design"/>
    <s v="Block density"/>
    <x v="1"/>
    <s v="multi-level model"/>
    <m/>
    <n v="0.09"/>
    <m/>
    <m/>
    <s v=""/>
    <n v="2.0270000000000001"/>
    <m/>
  </r>
  <r>
    <n v="31"/>
    <s v="Frank et al. 2008"/>
    <n v="31.1"/>
    <x v="319"/>
    <s v="Table 4 p. 48 (significance from table 3 p. 46)"/>
    <n v="1"/>
    <x v="4"/>
    <x v="2"/>
    <n v="3.7499999999999999E-2"/>
    <n v="1.4062499999999999E-3"/>
    <n v="711.11111111111109"/>
    <n v="63.999999999999993"/>
    <n v="5.76"/>
    <n v="505679.01234567899"/>
    <n v="-11.375117195777149"/>
    <n v="-1.0237605476199434"/>
    <n v="-0.23617846920004684"/>
    <n v="-2.1256062228004215E-2"/>
    <n v="5.5528873515371346"/>
    <n v="0.49975986163834207"/>
    <n v="5.0907784855331178E-3"/>
    <n v="4.5817006369798058E-4"/>
    <n v="3.6146143440441681E-3"/>
    <n v="3.2531529096397509E-4"/>
    <n v="3.9467839886422407E-3"/>
    <n v="3.5521055897780166E-4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Diversity"/>
    <s v="Land use mix:Entropy: maximises eveness --&gt; 1"/>
    <x v="4"/>
    <s v="Multinomial logistic (nested)"/>
    <s v="not choosing transit"/>
    <n v="0.19159999999999999"/>
    <n v="1.2111859456788328"/>
    <m/>
    <s v="Derived (4a)"/>
    <n v="2.4"/>
    <m/>
  </r>
  <r>
    <n v="131"/>
    <s v="Zhang 2004"/>
    <n v="131.1"/>
    <x v="320"/>
    <s v="Table 3 (Boston - work trip, expanded)"/>
    <n v="1"/>
    <x v="4"/>
    <x v="3"/>
    <n v="4.9723756906077346E-2"/>
    <n v="2.4724520008546744E-3"/>
    <n v="404.45679012345687"/>
    <n v="36.401111111111113"/>
    <n v="3.2761000000000005"/>
    <n v="163585.29507697004"/>
    <n v="531.33735164308769"/>
    <n v="47.820361647877888"/>
    <n v="-1.1363381346928236"/>
    <n v="-0.10227043212235412"/>
    <n v="3.0302155505269487E-2"/>
    <n v="2.7271939954742535E-3"/>
    <n v="5.063659934175965E-4"/>
    <n v="4.5572939407583681E-5"/>
    <n v="6.9472476447746859E-2"/>
    <n v="6.252522880297217E-3"/>
    <n v="4.7152336175866594E-4"/>
    <n v="4.243710255827993E-5"/>
    <m/>
    <n v="0.09"/>
    <s v="source"/>
    <n v="4.9723756906077346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ensity"/>
    <s v="Job density (ave)"/>
    <x v="2"/>
    <s v="Multinomial logistic"/>
    <s v="drive alone or active modes"/>
    <m/>
    <m/>
    <m/>
    <m/>
    <n v="1.81"/>
    <m/>
  </r>
  <r>
    <n v="97"/>
    <s v="Concas and DeSalvo 2014"/>
    <n v="97.1"/>
    <x v="321"/>
    <s v="Model I (RL exogensous) Table 3 p. 26"/>
    <m/>
    <x v="4"/>
    <x v="2"/>
    <n v="7.9815095923159371E-2"/>
    <n v="6.3704495372231317E-3"/>
    <n v="156.97479340459518"/>
    <n v="13.97075661300897"/>
    <n v="1.2433973385577983"/>
    <n v="24641.085764415337"/>
    <n v="151.10351590042657"/>
    <n v="13.448212915137963"/>
    <n v="-1.168038486489648"/>
    <n v="-0.10395542529757867"/>
    <n v="0.10517482522438848"/>
    <n v="9.3605594449705735E-3"/>
    <n v="2.7331969187850913E-4"/>
    <n v="2.432545257718731E-5"/>
    <n v="8.0392339624279066E-2"/>
    <n v="7.1549182265608366E-3"/>
    <n v="2.4390978083841679E-4"/>
    <n v="2.1707970494619093E-5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29"/>
    <x v="0"/>
    <n v="1"/>
    <n v="1"/>
    <x v="0"/>
    <s v="Density"/>
    <s v="Gross population density"/>
    <x v="0"/>
    <s v="3SLS"/>
    <m/>
    <s v=""/>
    <m/>
    <m/>
    <s v=""/>
    <s v=""/>
    <m/>
  </r>
  <r>
    <n v="113"/>
    <s v="Ewing et al. 2015"/>
    <n v="113.2"/>
    <x v="322"/>
    <s v="Table 12 p. 2343"/>
    <m/>
    <x v="4"/>
    <x v="2"/>
    <n v="2.033601841196778E-2"/>
    <n v="4.1355364485189258E-4"/>
    <n v="2418.0659811573746"/>
    <n v="213.6603100950656"/>
    <n v="18.879024999999995"/>
    <n v="5847043.0892305765"/>
    <n v="-11.248103194059883"/>
    <n v="-0.9938823982271312"/>
    <n v="-0.23612310930933045"/>
    <n v="-2.0863837938572438E-2"/>
    <n v="18.88206750274362"/>
    <n v="1.6684194845424263"/>
    <n v="1.7310710072074912E-2"/>
    <n v="1.5295743419685391E-3"/>
    <n v="1.2291153722348458E-2"/>
    <n v="1.0860463429067098E-3"/>
    <n v="1.3420665137689336E-2"/>
    <n v="1.1858499715662297E-3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x v="2"/>
    <x v="2"/>
    <n v="6719"/>
    <x v="0"/>
    <n v="0"/>
    <n v="1"/>
    <x v="0"/>
    <s v="Diversity"/>
    <s v="Land use entropy:Entropy: maximises eveness --&gt; 1"/>
    <x v="4"/>
    <s v="Negative binomial regression"/>
    <m/>
    <n v="0.188"/>
    <m/>
    <n v="1.2068335153496053"/>
    <s v="Derived (4b)"/>
    <n v="4.3449999999999998"/>
    <m/>
  </r>
  <r>
    <n v="34"/>
    <s v="Hamidi and Ewing 2014"/>
    <n v="34.200000000000003"/>
    <x v="323"/>
    <s v="Tabe 7 p. 80"/>
    <m/>
    <x v="4"/>
    <x v="2"/>
    <n v="0.20232558139534881"/>
    <n v="4.093564088696592E-2"/>
    <n v="24.428590302549878"/>
    <n v="2.1252873563218393"/>
    <n v="0.18490000000000001"/>
    <n v="596.75602416983395"/>
    <n v="-20.668932949496558"/>
    <n v="-1.7981971666062004"/>
    <n v="-0.23840420875403434"/>
    <n v="-2.0741166161600988E-2"/>
    <n v="0.19075670171284489"/>
    <n v="1.6595833049017506E-2"/>
    <n v="1.748820121089242E-4"/>
    <n v="1.5214735053476405E-5"/>
    <n v="1.2417178065802741E-4"/>
    <n v="1.0802944917248384E-5"/>
    <n v="1.3558270650638199E-4"/>
    <n v="1.1795695466055233E-5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x v="2"/>
    <x v="2"/>
    <n v="451"/>
    <x v="1"/>
    <n v="0"/>
    <n v="1"/>
    <x v="0"/>
    <s v="Diversity"/>
    <s v="Mixed Use:Entropy: maximises eveness --&gt; 1"/>
    <x v="4"/>
    <s v="OLS"/>
    <m/>
    <n v="8.6999999999999994E-2"/>
    <m/>
    <m/>
    <s v=""/>
    <n v="0.43"/>
    <m/>
  </r>
  <r>
    <n v="183"/>
    <s v="An et al. 2019"/>
    <n v="183.2"/>
    <x v="324"/>
    <s v="Table 4 p. 183 (weekend ridership)"/>
    <m/>
    <x v="4"/>
    <x v="2"/>
    <n v="8.8844225904334915E-3"/>
    <n v="7.8932964765404958E-5"/>
    <n v="12668.978074902918"/>
    <n v="1092.9241491118923"/>
    <n v="94.284099999999981"/>
    <n v="160503005.46237084"/>
    <n v="13.078390492278889"/>
    <n v="1.1282432344596587"/>
    <e v="#N/A"/>
    <e v="#N/A"/>
    <n v="2.516582040625263E-12"/>
    <n v="2.1709985360770403E-13"/>
    <n v="2.8401743636622158E-2"/>
    <n v="2.4501543308249225E-3"/>
    <n v="1.8425158366110413E-2"/>
    <n v="1.5894968331680061E-3"/>
    <n v="3.1457275507611947E-12"/>
    <n v="2.7137481700787154E-13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x v="0"/>
    <x v="0"/>
    <n v="286"/>
    <x v="0"/>
    <n v="0"/>
    <n v="0"/>
    <x v="1"/>
    <s v="PT-Access"/>
    <s v="Betweenness centrality"/>
    <x v="7"/>
    <s v="OLS"/>
    <m/>
    <n v="39260.449999999997"/>
    <m/>
    <m/>
    <m/>
    <n v="9.7100000000000009"/>
    <s v="source"/>
  </r>
  <r>
    <n v="38"/>
    <s v="Choi et al. 2012"/>
    <n v="38.1"/>
    <x v="325"/>
    <s v="Table 2 p. 715 (multiplicative model)"/>
    <m/>
    <x v="4"/>
    <x v="2"/>
    <n v="0.29561638727755546"/>
    <n v="8.7389048427033655E-2"/>
    <n v="11.443081461574213"/>
    <n v="0.97266192423380815"/>
    <n v="8.2676263559873703E-2"/>
    <n v="130.94411333622344"/>
    <n v="-2.677593971330039"/>
    <n v="-0.22759548756305334"/>
    <n v="-4.3407607214200471E-2"/>
    <n v="-3.6896466132070403E-3"/>
    <n v="0.24740617802988649"/>
    <n v="2.1029525132540354E-2"/>
    <n v="8.0086924258910772E-3"/>
    <n v="6.8073885620074156E-4"/>
    <n v="5.4906508026360467E-3"/>
    <n v="4.66705318224064E-4"/>
    <n v="7.0480320178992291E-3"/>
    <n v="5.9908272152143453E-4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2000"/>
    <x v="0"/>
    <n v="0"/>
    <n v="0"/>
    <x v="1"/>
    <s v="PT-Design"/>
    <s v="Pedestrian friendly intersection"/>
    <x v="1"/>
    <s v="Multiplicative"/>
    <m/>
    <n v="8.5000000000000006E-2"/>
    <m/>
    <m/>
    <s v=""/>
    <s v=""/>
    <m/>
  </r>
  <r>
    <n v="131"/>
    <s v="Zhang 2004"/>
    <n v="131.1"/>
    <x v="326"/>
    <s v="Table 3 (Boston - work trip, expanded)"/>
    <n v="1"/>
    <x v="4"/>
    <x v="3"/>
    <n v="0.29561638727755546"/>
    <n v="8.7389048427033655E-2"/>
    <n v="11.443081461574213"/>
    <n v="0.94977576131065977"/>
    <n v="7.8831388188784768E-2"/>
    <n v="130.94411333622344"/>
    <n v="-2.677593971330039"/>
    <n v="-0.22224029962039324"/>
    <n v="-4.3407607214200471E-2"/>
    <n v="-3.6028313987786394E-3"/>
    <n v="0.24740617802988649"/>
    <n v="2.0534712776480578E-2"/>
    <n v="8.0086924258910772E-3"/>
    <n v="6.6472147134895949E-4"/>
    <n v="5.4906508026360467E-3"/>
    <n v="4.5572401661879192E-4"/>
    <n v="7.0480320178992291E-3"/>
    <n v="5.8498665748563604E-4"/>
    <m/>
    <n v="8.3000000000000004E-2"/>
    <s v="source"/>
    <m/>
    <m/>
    <s v="Y"/>
    <s v="pos"/>
    <s v="Y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iversity"/>
    <s v="% non cul-de-sac proportion at intersections"/>
    <x v="1"/>
    <s v="Multinomial logistic"/>
    <s v="drive alone or active modes"/>
    <m/>
    <m/>
    <m/>
    <m/>
    <m/>
    <m/>
  </r>
  <r>
    <n v="7"/>
    <s v="Bhiromkaew 2006"/>
    <n v="7.3"/>
    <x v="327"/>
    <s v="table 5.8 p. 137, mode share figure 4.7"/>
    <m/>
    <x v="4"/>
    <x v="2"/>
    <n v="8.7111538461538435E-2"/>
    <n v="7.5884201331360901E-3"/>
    <n v="131.77973576256471"/>
    <n v="10.74484524703078"/>
    <n v="0.87609600000000021"/>
    <n v="17365.898757651375"/>
    <n v="127.6169402478958"/>
    <n v="10.405425886828528"/>
    <n v="-1.1697025480654433"/>
    <n v="-9.5373334840083188E-2"/>
    <n v="8.8293861557890818E-2"/>
    <n v="7.1991636135288074E-3"/>
    <n v="2.2945083088353449E-4"/>
    <n v="1.8708594727252218E-5"/>
    <n v="6.748906014302633E-2"/>
    <n v="5.5028150034458507E-3"/>
    <n v="2.0476132359636997E-4"/>
    <n v="1.6695501185283056E-5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0"/>
    <s v="Multinomial logistic"/>
    <s v="automobile"/>
    <n v="2.1999999999999999E-2"/>
    <n v="1.0222437844704382"/>
    <m/>
    <s v="Derived (4a)"/>
    <n v="0.93600000000000005"/>
    <m/>
  </r>
  <r>
    <n v="102"/>
    <s v="Tsa et al. 2012"/>
    <n v="102.1"/>
    <x v="328"/>
    <s v="Table 2 p. 68"/>
    <m/>
    <x v="4"/>
    <x v="2"/>
    <n v="2.1978021978021976E-2"/>
    <n v="4.8303345006641703E-4"/>
    <n v="2070.2500000000005"/>
    <n v="165.62000000000003"/>
    <n v="13.249600000000003"/>
    <n v="4285935.0625000019"/>
    <n v="-1.9048391399478677"/>
    <n v="-0.15238713119582942"/>
    <n v="-1.3227074375283197"/>
    <n v="-0.10581659500226558"/>
    <n v="1.6963638997205714"/>
    <n v="0.13570911197764571"/>
    <n v="4.0679376940339473"/>
    <n v="0.32543501552271581"/>
    <n v="2.1917313386689705"/>
    <n v="0.17533850709351764"/>
    <n v="4.047498640146153"/>
    <n v="0.32379989121169223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x v="2"/>
    <x v="2"/>
    <n v="1824"/>
    <x v="0"/>
    <n v="0"/>
    <n v="1"/>
    <x v="0"/>
    <s v="Density"/>
    <s v="Population and employment density"/>
    <x v="8"/>
    <s v="Global regression "/>
    <m/>
    <n v="2E-3"/>
    <m/>
    <m/>
    <s v=""/>
    <n v="3.64"/>
    <m/>
  </r>
  <r>
    <n v="31"/>
    <s v="Frank et al. 2008"/>
    <n v="31.2"/>
    <x v="329"/>
    <s v="Table 4 p. 48 (significance from table 3 p. 46)"/>
    <n v="1"/>
    <x v="4"/>
    <x v="2"/>
    <n v="7.2727272727272724E-2"/>
    <n v="5.289256198347107E-3"/>
    <n v="189.06250000000003"/>
    <n v="15.125000000000002"/>
    <n v="1.2100000000000002"/>
    <n v="35744.628906250007"/>
    <n v="-11.900770050519228"/>
    <n v="-0.95206160404153817"/>
    <n v="-0.23639526314946577"/>
    <n v="-1.8911621051957261E-2"/>
    <n v="1.4763413881406107"/>
    <n v="0.11810731105124886"/>
    <n v="1.3534809010609292E-3"/>
    <n v="1.0827847208487433E-4"/>
    <n v="9.6101440934182123E-4"/>
    <n v="7.6881152747345694E-5"/>
    <n v="1.0493280672928226E-3"/>
    <n v="8.3946245383425804E-5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x v="1"/>
    <x v="1"/>
    <n v="10475"/>
    <x v="1"/>
    <n v="0"/>
    <n v="0"/>
    <x v="1"/>
    <s v="Diversity"/>
    <s v="Land use mix:Entropy: maximises eveness --&gt; 1"/>
    <x v="4"/>
    <s v="Multinomial logistic (nested)"/>
    <s v="not choosing transit"/>
    <n v="0.16250000000000001"/>
    <n v="1.1764483184486905"/>
    <m/>
    <s v="Derived (4a)"/>
    <n v="1.1000000000000001"/>
    <m/>
  </r>
  <r>
    <n v="187"/>
    <s v="Rodriguez &amp; Joo 2004"/>
    <n v="18.3"/>
    <x v="330"/>
    <s v="elasticities: Table 3, errors table 2"/>
    <n v="1"/>
    <x v="4"/>
    <x v="3"/>
    <n v="7.9815095923159371E-2"/>
    <n v="6.3704495372231317E-3"/>
    <n v="156.97479340459518"/>
    <n v="-32.022857854537413"/>
    <n v="6.5326630023256316"/>
    <n v="24641.085764415337"/>
    <n v="151.10351590042657"/>
    <n v="-30.825117243687018"/>
    <n v="-1.168038486489648"/>
    <n v="0.23827985124388817"/>
    <n v="0.10517482522438848"/>
    <n v="-2.1455664345775248E-2"/>
    <n v="2.7331969187850913E-4"/>
    <n v="-5.5757217143215858E-5"/>
    <n v="8.0392339624279066E-2"/>
    <n v="-1.6400037283352927E-2"/>
    <n v="2.4390978083841679E-4"/>
    <n v="-4.9757595291037023E-5"/>
    <m/>
    <n v="-0.20399999999999999"/>
    <s v="source"/>
    <m/>
    <m/>
    <s v="N"/>
    <s v="pos"/>
    <s v="insignificant"/>
    <s v="Probability (mode choice)"/>
    <s v="primary mode"/>
    <s v="Discrete"/>
    <s v="Disaggregate"/>
    <s v="Work"/>
    <s v="USA"/>
    <s v="Chapel Hill"/>
    <n v="1997"/>
    <x v="1"/>
    <x v="1"/>
    <n v="509"/>
    <x v="1"/>
    <n v="0"/>
    <n v="0"/>
    <x v="1"/>
    <s v="Density"/>
    <s v="gross population density at residence"/>
    <x v="0"/>
    <s v="multinomial logit (Heteroscedastic extreme value model)"/>
    <s v="active mode,s auto"/>
    <n v="0"/>
    <m/>
    <m/>
    <m/>
    <m/>
    <m/>
  </r>
  <r>
    <n v="97"/>
    <s v="Concas and DeSalvo 2014"/>
    <n v="97.3"/>
    <x v="331"/>
    <s v="Model III Table 7 p. 32"/>
    <m/>
    <x v="4"/>
    <x v="2"/>
    <n v="6.021384603925508E-2"/>
    <n v="3.6257072548391148E-3"/>
    <n v="275.80825745524055"/>
    <n v="21.237235824053521"/>
    <n v="1.6352671584521212"/>
    <n v="76070.194880496259"/>
    <n v="-59.174823634826403"/>
    <n v="-4.5564614198816331"/>
    <n v="-4.2304228710964695"/>
    <n v="-0.32574256107442817"/>
    <n v="2.8619912838539108E-3"/>
    <n v="2.2037332885675113E-4"/>
    <n v="2.7290561190363726E-2"/>
    <n v="2.1013732116580068E-3"/>
    <n v="1.2077709105147143"/>
    <n v="9.2998360109632999E-2"/>
    <n v="3.0031708163804016E-2"/>
    <n v="2.3124415286129092E-3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12"/>
    <x v="0"/>
    <n v="0"/>
    <n v="1"/>
    <x v="0"/>
    <s v="Density"/>
    <s v="Retail establishment density"/>
    <x v="6"/>
    <s v="3SLS"/>
    <m/>
    <s v=""/>
    <m/>
    <m/>
    <s v=""/>
    <s v=""/>
    <m/>
  </r>
  <r>
    <n v="37"/>
    <s v="Moniruzzaman and Paez 2012"/>
    <n v="37.1"/>
    <x v="332"/>
    <s v="Table 2 (1), p. 203"/>
    <m/>
    <x v="4"/>
    <x v="2"/>
    <n v="7.9815095923159371E-2"/>
    <n v="6.3704495372231317E-3"/>
    <n v="156.97479340459518"/>
    <n v="11.717576595471813"/>
    <n v="0.87467292227523674"/>
    <n v="24641.085764415337"/>
    <n v="151.10351590042657"/>
    <n v="11.279307862153308"/>
    <n v="-1.168038486489648"/>
    <n v="-8.7189669978573567E-2"/>
    <n v="0.10517482522438848"/>
    <n v="7.8509042359794362E-3"/>
    <n v="2.7331969187850913E-4"/>
    <n v="2.0402284692820203E-5"/>
    <n v="8.0392339624279066E-2"/>
    <n v="6.0009851059889853E-3"/>
    <n v="2.4390978083841679E-4"/>
    <n v="1.8206945697277969E-5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Dwelling density"/>
    <x v="0"/>
    <s v="Binary logistic"/>
    <s v="not choosing transit"/>
    <n v="0.41141"/>
    <n v="1.5089438967463207"/>
    <m/>
    <s v="Derived (4a)"/>
    <s v=""/>
    <m/>
  </r>
  <r>
    <n v="97"/>
    <s v="Concas and DeSalvo 2014"/>
    <n v="97.2"/>
    <x v="333"/>
    <s v="Model II (density exogensous) Table 5 p. 29"/>
    <m/>
    <x v="4"/>
    <x v="2"/>
    <n v="7.9815095923159371E-2"/>
    <n v="6.3704495372231317E-3"/>
    <n v="156.97479340459518"/>
    <n v="11.302185125130851"/>
    <n v="0.81375732900942133"/>
    <n v="24641.085764415337"/>
    <n v="151.10351590042657"/>
    <n v="10.879453144830713"/>
    <n v="-1.168038486489648"/>
    <n v="-8.4098771027254646E-2"/>
    <n v="0.10517482522438848"/>
    <n v="7.5725874161559703E-3"/>
    <n v="2.7331969187850913E-4"/>
    <n v="1.9679017815252656E-5"/>
    <n v="8.0392339624279066E-2"/>
    <n v="5.7882484529480924E-3"/>
    <n v="2.4390978083841679E-4"/>
    <n v="1.7561504220366008E-5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12"/>
    <x v="0"/>
    <n v="0"/>
    <n v="1"/>
    <x v="0"/>
    <s v="Density"/>
    <s v="Gross population density"/>
    <x v="0"/>
    <s v="3SLS"/>
    <m/>
    <s v=""/>
    <m/>
    <m/>
    <s v=""/>
    <s v=""/>
    <m/>
  </r>
  <r>
    <n v="9"/>
    <s v="Kuby et al. 2004"/>
    <n v="9.1"/>
    <x v="334"/>
    <s v="Table 2 p. 239"/>
    <n v="1"/>
    <x v="4"/>
    <x v="2"/>
    <n v="3.507240887132191E-2"/>
    <n v="1.2300738640371798E-3"/>
    <n v="812.95931019779334"/>
    <n v="57.709181237761776"/>
    <n v="4.0965760000000007"/>
    <n v="660902.84003727196"/>
    <n v="1563.3174530632398"/>
    <n v="110.97452123284329"/>
    <n v="-1.1347361576973276"/>
    <n v="-8.0551011299278996E-2"/>
    <n v="6.0907419627077367E-2"/>
    <n v="4.323607927103062E-3"/>
    <n v="1.0177971016155658E-3"/>
    <n v="7.2249910498116781E-5"/>
    <n v="0.13963987726217483"/>
    <n v="9.912553905042332E-3"/>
    <n v="9.4776331187433334E-4"/>
    <n v="6.7278452991884687E-5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x v="1"/>
    <x v="1"/>
    <n v="268"/>
    <x v="0"/>
    <n v="0"/>
    <n v="0"/>
    <x v="1"/>
    <s v="Density"/>
    <s v="Employment density"/>
    <x v="2"/>
    <s v="OLS"/>
    <m/>
    <n v="2.2939999999999999E-2"/>
    <m/>
    <m/>
    <s v=""/>
    <n v="2.024"/>
    <m/>
  </r>
  <r>
    <n v="37"/>
    <s v="Moniruzzaman and Paez 2012"/>
    <n v="37.299999999999997"/>
    <x v="335"/>
    <s v="Table 2 (3), p. 203"/>
    <m/>
    <x v="4"/>
    <x v="2"/>
    <n v="7.9815095923159371E-2"/>
    <n v="6.3704495372231317E-3"/>
    <n v="156.97479340459518"/>
    <n v="11.035729329494819"/>
    <n v="0.77583998801623566"/>
    <n v="24641.085764415337"/>
    <n v="151.10351590042657"/>
    <n v="10.622963509269445"/>
    <n v="-1.168038486489648"/>
    <n v="-8.2116092041024533E-2"/>
    <n v="0.10517482522438848"/>
    <n v="7.3940591242676454E-3"/>
    <n v="2.7331969187850913E-4"/>
    <n v="1.9215073162847391E-5"/>
    <n v="8.0392339624279066E-2"/>
    <n v="5.6517870227207707E-3"/>
    <n v="2.4390978083841679E-4"/>
    <n v="1.7147481221468351E-5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Dwelling density"/>
    <x v="0"/>
    <s v="Binary logistic"/>
    <s v="not choosing transit"/>
    <n v="0.38746999999999998"/>
    <n v="1.473248755493382"/>
    <m/>
    <s v="Derived (4a)"/>
    <s v=""/>
    <m/>
  </r>
  <r>
    <n v="55"/>
    <s v="Marshall and Garrick 2010"/>
    <n v="55.1"/>
    <x v="336"/>
    <s v="Table 2 p. 110"/>
    <m/>
    <x v="4"/>
    <x v="2"/>
    <n v="3.9310596E-3"/>
    <n v="1.545322957875216E-5"/>
    <n v="64711.392198235204"/>
    <n v="4451.7259417791583"/>
    <n v="306.25"/>
    <n v="4187564280.2338161"/>
    <n v="-30.032470421414057"/>
    <n v="-2.0660400453317762"/>
    <e v="#N/A"/>
    <e v="#N/A"/>
    <e v="#N/A"/>
    <e v="#N/A"/>
    <n v="2.0619992969476724"/>
    <n v="0.14185223730053947"/>
    <n v="2.0619992969476724"/>
    <n v="0.14185223730053947"/>
    <n v="2.0619992969476724"/>
    <n v="0.14185223730053947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Average outside shoulder width"/>
    <x v="11"/>
    <s v="Multinomial logistic"/>
    <s v="automobile"/>
    <n v="4.2700000000000002E-2"/>
    <n v="1.0436247604546653"/>
    <m/>
    <s v="Derived (4a)"/>
    <n v="17.5"/>
    <m/>
  </r>
  <r>
    <n v="58"/>
    <s v="Boulange et al.  2017"/>
    <n v="58.1"/>
    <x v="337"/>
    <s v="Table 4 p. 10 Model 3"/>
    <m/>
    <x v="4"/>
    <x v="2"/>
    <n v="9.1214876538965026E-2"/>
    <n v="8.3201537020186327E-3"/>
    <n v="120.19008732463445"/>
    <n v="8.0301024270628005"/>
    <n v="0.53650468540680873"/>
    <n v="14445.657091103254"/>
    <n v="-6.3698249923063832E-2"/>
    <n v="-4.2557875003890501E-3"/>
    <e v="#N/A"/>
    <e v="#N/A"/>
    <e v="#N/A"/>
    <e v="#N/A"/>
    <n v="0.95006076539284956"/>
    <n v="6.3475161952682824E-2"/>
    <n v="1.0000000000000002"/>
    <n v="6.6811686436115375E-2"/>
    <n v="0.94416689389006447"/>
    <n v="6.3081382457943994E-2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x v="1"/>
    <x v="2"/>
    <n v="16890"/>
    <x v="1"/>
    <n v="0"/>
    <n v="1"/>
    <x v="0"/>
    <s v="Diversity"/>
    <s v="Housing diversity:Entropy: maximises eveness --&gt; 1"/>
    <x v="3"/>
    <s v="binary logistic (multilevel)"/>
    <s v="no transit trip"/>
    <n v="0.11394335230683679"/>
    <n v="1.3"/>
    <m/>
    <s v="Source"/>
    <s v=""/>
    <m/>
  </r>
  <r>
    <n v="44"/>
    <s v="Brown and Neog 2012"/>
    <n v="44.3"/>
    <x v="338"/>
    <s v="Table 6 p. 11"/>
    <m/>
    <x v="4"/>
    <x v="2"/>
    <n v="0.118491921005386"/>
    <n v="1.4040335343546635E-2"/>
    <n v="71.223370064279152"/>
    <n v="4.7007424242424243"/>
    <n v="0.310249"/>
    <n v="5072.7684433132554"/>
    <n v="11.059082979711192"/>
    <n v="0.72989947666093868"/>
    <e v="#N/A"/>
    <e v="#N/A"/>
    <n v="1.4147901505303175E-14"/>
    <n v="9.3376149935000952E-16"/>
    <n v="1.5967096047858829E-4"/>
    <n v="1.0538283391586827E-5"/>
    <n v="1.0358387748748922E-4"/>
    <n v="6.836535914174289E-6"/>
    <n v="1.7684876881514369E-14"/>
    <n v="1.1672018741799485E-15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x v="1"/>
    <x v="2"/>
    <n v="29"/>
    <x v="1"/>
    <n v="0"/>
    <n v="1"/>
    <x v="0"/>
    <s v="PT-Access"/>
    <s v="% of MSA employment in CBD"/>
    <x v="7"/>
    <s v="OLS"/>
    <m/>
    <n v="6.6000000000000003E-2"/>
    <m/>
    <n v="1.0682267171659934"/>
    <s v="Derived (4b)"/>
    <n v="0.55700000000000005"/>
    <m/>
  </r>
  <r>
    <n v="172"/>
    <s v="Sun et al. 2017"/>
    <n v="172.2"/>
    <x v="339"/>
    <s v="Table 2 Model 2 P. "/>
    <m/>
    <x v="4"/>
    <x v="2"/>
    <n v="7.6229999999999992E-2"/>
    <n v="5.811012899999999E-3"/>
    <n v="172.08703838878074"/>
    <n v="10.670600989373126"/>
    <n v="0.66165195554805933"/>
    <n v="29613.948781421695"/>
    <n v="-2.1975720351602517"/>
    <n v="-0.13626484918418172"/>
    <n v="-4.3254438604884413E-2"/>
    <n v="-2.6820779745730674E-3"/>
    <n v="3.7206233827154409"/>
    <n v="0.23070469409203631"/>
    <n v="0.12043890149399136"/>
    <n v="7.4680549649379212E-3"/>
    <n v="8.2571275807612268E-2"/>
    <n v="5.1199970990026137E-3"/>
    <n v="0.10599198830336094"/>
    <n v="6.5722452187265013E-3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PT-Design"/>
    <s v="Intersection density"/>
    <x v="1"/>
    <s v="Spatial Error Model"/>
    <m/>
    <n v="5.6369999999999996"/>
    <m/>
    <m/>
    <m/>
    <n v="0.81341991341991338"/>
    <s v="derived (8b)"/>
  </r>
  <r>
    <n v="37"/>
    <s v="Moniruzzaman and Paez 2012"/>
    <n v="37.1"/>
    <x v="340"/>
    <s v="Table 2 (1), p. 203"/>
    <m/>
    <x v="4"/>
    <x v="2"/>
    <n v="5.0312491313407426E-2"/>
    <n v="2.5313467821616977E-3"/>
    <n v="395.04662381581261"/>
    <n v="24.385678815324361"/>
    <n v="1.5052940474221481"/>
    <n v="156061.83498827217"/>
    <n v="-1.912300376489029"/>
    <n v="-0.1180436433782243"/>
    <n v="-1.3263008098819558"/>
    <n v="-8.1870704905367075E-2"/>
    <n v="0.32370140386312635"/>
    <n v="1.998163758603886E-2"/>
    <n v="0.77624685517265679"/>
    <n v="4.7916639076180677E-2"/>
    <n v="0.41822778198405414"/>
    <n v="2.5816619477967592E-2"/>
    <n v="0.77234665991490403"/>
    <n v="4.7675885445751083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Building density"/>
    <x v="8"/>
    <s v="Binary logistic"/>
    <s v="not choosing transit"/>
    <n v="0.22681000000000001"/>
    <n v="1.2545914729136154"/>
    <m/>
    <s v="Derived (4a)"/>
    <s v=""/>
    <m/>
  </r>
  <r>
    <n v="65"/>
    <s v="Sung et al. 2014"/>
    <n v="65.2"/>
    <x v="341"/>
    <s v="Table 2 p. 138 (500m buffer)"/>
    <m/>
    <x v="4"/>
    <x v="2"/>
    <n v="2.1901079136690649E-2"/>
    <n v="4.7965726735158643E-4"/>
    <n v="2084.8219511433044"/>
    <n v="126.93438449536009"/>
    <n v="7.7283999999999988"/>
    <n v="4346482.5679689748"/>
    <n v="-9029.2434313208378"/>
    <n v="-549.74548631596917"/>
    <n v="-1.13377072375684"/>
    <n v="-6.9029630515935206E-2"/>
    <n v="0.15619616361258334"/>
    <n v="9.5100034215521365E-3"/>
    <n v="2.6101253932892393E-3"/>
    <n v="1.5891748457041535E-4"/>
    <n v="0.35810436970124404"/>
    <n v="2.1803184549260245E-2"/>
    <n v="2.4305247904758557E-3"/>
    <n v="1.4798250186812248E-4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2"/>
    <s v="OLS"/>
    <m/>
    <n v="1.107"/>
    <m/>
    <m/>
    <s v=""/>
    <n v="2.78"/>
    <m/>
  </r>
  <r>
    <n v="58"/>
    <s v="Boulange et al.  2017"/>
    <n v="58.1"/>
    <x v="342"/>
    <s v="Table 4 p. 10 Model 3"/>
    <m/>
    <x v="4"/>
    <x v="2"/>
    <n v="4.1892191067381762E-2"/>
    <n v="1.7549556724260203E-3"/>
    <n v="569.81496211674528"/>
    <n v="34.350240838766766"/>
    <n v="2.0707407213353073"/>
    <n v="324689.09105210786"/>
    <n v="572.22781486722226"/>
    <n v="34.495695203073865"/>
    <n v="-0.3761085736965914"/>
    <n v="-2.2673009567895492E-2"/>
    <n v="0.27981338388378818"/>
    <n v="1.6868032195246498E-2"/>
    <n v="4.5603485257827267E-8"/>
    <n v="2.7491217427396532E-9"/>
    <n v="5.3379530947392716E-4"/>
    <n v="3.217886271522071E-5"/>
    <n v="5.2624925975670361E-8"/>
    <n v="3.1723963068140488E-9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x v="1"/>
    <x v="2"/>
    <n v="16890"/>
    <x v="1"/>
    <n v="0"/>
    <n v="1"/>
    <x v="0"/>
    <s v="PT-Access"/>
    <s v="Walk access to amenities"/>
    <x v="10"/>
    <s v="binary logistic (multilevel)"/>
    <s v="no transit trip"/>
    <n v="8.6359830674748214E-2"/>
    <n v="1.22"/>
    <m/>
    <s v="Source"/>
    <s v=""/>
    <m/>
  </r>
  <r>
    <n v="71"/>
    <s v="Chao. et al. 2016"/>
    <n v="71.099999999999994"/>
    <x v="343"/>
    <s v="Table 4"/>
    <m/>
    <x v="4"/>
    <x v="2"/>
    <n v="4.9965372243354164E-2"/>
    <n v="2.4965384234169469E-3"/>
    <n v="400.55462019740361"/>
    <n v="22.431058731054602"/>
    <n v="1.2561392889390579"/>
    <n v="160444.00376148627"/>
    <n v="524.62321535226158"/>
    <n v="29.37890005972665"/>
    <n v="-1.1363692374830436"/>
    <n v="-6.363667729905044E-2"/>
    <n v="3.0009802495517421E-2"/>
    <n v="1.6805489397489757E-3"/>
    <n v="5.0148061085179244E-4"/>
    <n v="2.8082914207700376E-5"/>
    <n v="6.8802211008019434E-2"/>
    <n v="3.8529238164490883E-3"/>
    <n v="4.6697413838890975E-4"/>
    <n v="2.6150551749778948E-5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x v="0"/>
    <x v="2"/>
    <n v="39"/>
    <x v="0"/>
    <n v="0"/>
    <n v="1"/>
    <x v="0"/>
    <s v="Density"/>
    <s v="Employment density"/>
    <x v="2"/>
    <s v="OLS"/>
    <m/>
    <n v="5.6000000000000001E-2"/>
    <m/>
    <m/>
    <s v=""/>
    <s v=""/>
    <m/>
  </r>
  <r>
    <n v="55"/>
    <s v="Marshall and Garrick 2010"/>
    <n v="55.1"/>
    <x v="344"/>
    <s v="Table 2 p. 110"/>
    <m/>
    <x v="4"/>
    <x v="2"/>
    <n v="6.6813276727132383E-3"/>
    <n v="4.4640139470163696E-5"/>
    <n v="22401.363702467235"/>
    <n v="1163.3915264693853"/>
    <n v="60.419528999999997"/>
    <n v="501821095.73021656"/>
    <n v="-30.058818629418429"/>
    <n v="-1.5610734843474716"/>
    <e v="#N/A"/>
    <e v="#N/A"/>
    <e v="#N/A"/>
    <e v="#N/A"/>
    <n v="0.71380934076730118"/>
    <n v="3.7070945751035388E-2"/>
    <n v="0.71380934076730118"/>
    <n v="3.7070945751035388E-2"/>
    <n v="0.71380934076730118"/>
    <n v="3.7070945751035388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raised median"/>
    <x v="11"/>
    <s v="Multinomial logistic"/>
    <s v="automobile"/>
    <n v="0.1096"/>
    <n v="1.1158316485210276"/>
    <m/>
    <s v="Derived (4a)"/>
    <n v="7.7729999999999997"/>
    <m/>
  </r>
  <r>
    <n v="72"/>
    <s v="Bhattacharya 2013"/>
    <n v="72.2"/>
    <x v="345"/>
    <s v="Table 3.3 p. 64"/>
    <m/>
    <x v="4"/>
    <x v="2"/>
    <n v="1.2348825587206395E-2"/>
    <n v="1.5249349338324338E-4"/>
    <n v="6557.6568403926676"/>
    <n v="327.88284201963342"/>
    <n v="16.394142100981671"/>
    <n v="43002863.236348748"/>
    <n v="-2283.5480501934098"/>
    <n v="-114.1774025096705"/>
    <n v="-1.1333503315817293"/>
    <n v="-5.6667516579086467E-2"/>
    <n v="0.49130374907815977"/>
    <n v="2.456518745390799E-2"/>
    <n v="8.2099608698955311E-3"/>
    <n v="4.104980434947766E-4"/>
    <n v="1.1263914255402288"/>
    <n v="5.631957127701144E-2"/>
    <n v="7.6450401480411033E-3"/>
    <n v="3.8225200740205518E-4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0491"/>
    <x v="1"/>
    <n v="0"/>
    <n v="1"/>
    <x v="0"/>
    <s v="Density"/>
    <s v="Employment density"/>
    <x v="2"/>
    <s v="Negative binomial regression"/>
    <m/>
    <n v="1.0005000000000001E-3"/>
    <m/>
    <n v="1.0010010006670835"/>
    <s v="Derived (4b)"/>
    <n v="4.0489680291380017"/>
    <s v="derived (8b)"/>
  </r>
  <r>
    <n v="73"/>
    <s v="Mangan 2013"/>
    <n v="73.150000000000006"/>
    <x v="346"/>
    <s v="Table 7 p. 53"/>
    <m/>
    <x v="4"/>
    <x v="2"/>
    <n v="3.6100723041562928E-2"/>
    <n v="1.3032622041236324E-3"/>
    <n v="767.30530267502195"/>
    <n v="38.22638118386714"/>
    <n v="1.9043999999999999"/>
    <n v="588757.42751320708"/>
    <n v="-11.361806858949725"/>
    <n v="-0.56603383088001014"/>
    <n v="-0.23617272465278433"/>
    <n v="-1.1765888449272826E-2"/>
    <n v="5.99169362342555"/>
    <n v="0.29850017142787449"/>
    <n v="5.4930674906627048E-3"/>
    <n v="2.7365911721805773E-4"/>
    <n v="3.9002523093425901E-3"/>
    <n v="1.943066612082744E-4"/>
    <n v="4.2586710229660287E-3"/>
    <n v="2.1216272231281197E-4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Diversity"/>
    <s v="Total acreage with two or more land uses"/>
    <x v="4"/>
    <s v="OLS"/>
    <m/>
    <n v="1206.2840000000001"/>
    <m/>
    <m/>
    <s v=""/>
    <n v="1.38"/>
    <m/>
  </r>
  <r>
    <n v="38"/>
    <s v="Choi et al. 2012"/>
    <n v="38.5"/>
    <x v="347"/>
    <s v="Table 2 p. 717 (multiplicative)"/>
    <m/>
    <x v="4"/>
    <x v="2"/>
    <n v="5.0312491313407426E-2"/>
    <n v="2.5313467821616977E-3"/>
    <n v="395.04662381581261"/>
    <n v="18.567191319343191"/>
    <n v="0.87265799200913008"/>
    <n v="156061.83498827217"/>
    <n v="-1.912300376489029"/>
    <n v="-8.9878117694984355E-2"/>
    <n v="-1.3263008098819558"/>
    <n v="-6.2336138064451922E-2"/>
    <n v="0.32370140386312635"/>
    <n v="1.5213965981566938E-2"/>
    <n v="0.77624685517265679"/>
    <n v="3.6483602193114868E-2"/>
    <n v="0.41822778198405414"/>
    <n v="1.9656705753250545E-2"/>
    <n v="0.77234665991490403"/>
    <n v="3.630029301600049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2"/>
    <n v="1000"/>
    <x v="0"/>
    <n v="0"/>
    <n v="0"/>
    <x v="1"/>
    <s v="Density"/>
    <s v="commercial density (common catchment area)"/>
    <x v="8"/>
    <s v="Multiplicative"/>
    <m/>
    <n v="4.7E-2"/>
    <m/>
    <m/>
    <s v=""/>
    <s v=""/>
    <m/>
  </r>
  <r>
    <n v="174"/>
    <s v="Park et al. 2019"/>
    <n v="174.1"/>
    <x v="348"/>
    <s v="Table 3 p. 6"/>
    <m/>
    <x v="4"/>
    <x v="2"/>
    <n v="4.6885330104119514E-2"/>
    <n v="2.1982341789722557E-3"/>
    <n v="454.91058667258636"/>
    <n v="16.637990779080507"/>
    <n v="0.60852120235224638"/>
    <n v="206943.64186679671"/>
    <n v="-1.9110829949180665"/>
    <n v="-6.9896331672732348E-2"/>
    <n v="-1.325715098987954"/>
    <n v="-4.8486969173405232E-2"/>
    <n v="0.37275396538199806"/>
    <n v="1.3633178080674274E-2"/>
    <n v="0.89387654773119718"/>
    <n v="3.269281963203035E-2"/>
    <n v="0.48160453525061914"/>
    <n v="1.7614300593163195E-2"/>
    <n v="0.88938533073077242"/>
    <n v="3.2528556963213419E-2"/>
    <s v="7a, 8a, 8b"/>
    <n v="3.6574200000000001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x v="0"/>
    <x v="0"/>
    <n v="2209"/>
    <x v="0"/>
    <n v="0"/>
    <n v="0"/>
    <x v="1"/>
    <s v="Density"/>
    <s v="Activity density (population + employment)"/>
    <x v="8"/>
    <s v="multinomial logistic (multilevel)"/>
    <s v="automobile"/>
    <n v="1E-3"/>
    <m/>
    <m/>
    <m/>
    <n v="1"/>
    <s v="derived (8b)"/>
  </r>
  <r>
    <n v="37"/>
    <s v="Moniruzzaman and Paez 2012"/>
    <n v="37.1"/>
    <x v="349"/>
    <s v="Table 2 (1), p. 203"/>
    <m/>
    <x v="4"/>
    <x v="2"/>
    <n v="0.29561638727755546"/>
    <n v="8.7389048427033655E-2"/>
    <n v="11.443081461574213"/>
    <n v="0.51520676343778649"/>
    <n v="2.3196375030919626E-2"/>
    <n v="130.94411333622344"/>
    <n v="-2.677593971330039"/>
    <n v="-0.12055446152348726"/>
    <n v="-4.3407607214200471E-2"/>
    <n v="-1.9543593127869215E-3"/>
    <n v="0.24740617802988649"/>
    <n v="1.1139074441208719E-2"/>
    <n v="8.0086924258910772E-3"/>
    <n v="3.605787932182062E-4"/>
    <n v="5.4906508026360467E-3"/>
    <n v="2.4720792547814691E-4"/>
    <n v="7.0480320178992291E-3"/>
    <n v="3.1732656773800628E-4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PT-Design"/>
    <s v="Sidewalk density"/>
    <x v="1"/>
    <s v="Binary logistic"/>
    <s v="not choosing transit"/>
    <n v="2.1299999999999999E-3"/>
    <n v="1.0021322700614574"/>
    <m/>
    <s v="Derived (4a)"/>
    <s v=""/>
    <m/>
  </r>
  <r>
    <n v="97"/>
    <s v="Concas and DeSalvo 2014"/>
    <n v="97.1"/>
    <x v="350"/>
    <s v="Model I (RL exogensous) Table 3 p. 26"/>
    <m/>
    <x v="4"/>
    <x v="2"/>
    <n v="6.021384603925508E-2"/>
    <n v="3.6257072548391148E-3"/>
    <n v="275.80825745524055"/>
    <n v="12.411371585485824"/>
    <n v="0.55851172134686211"/>
    <n v="76070.194880496259"/>
    <n v="-59.174823634826403"/>
    <n v="-2.6628670635671878"/>
    <n v="-4.2304228710964695"/>
    <n v="-0.19036902919934112"/>
    <n v="2.8619912838539108E-3"/>
    <n v="1.2878960777342599E-4"/>
    <n v="2.7290561190363726E-2"/>
    <n v="1.2280752535663677E-3"/>
    <n v="1.2077709105147143"/>
    <n v="5.434969097316214E-2"/>
    <n v="3.0031708163804016E-2"/>
    <n v="1.3514268673711807E-3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29"/>
    <x v="0"/>
    <n v="1"/>
    <n v="1"/>
    <x v="0"/>
    <s v="Density"/>
    <s v="Retail establishment density"/>
    <x v="6"/>
    <s v="3SLS"/>
    <m/>
    <s v=""/>
    <m/>
    <m/>
    <s v=""/>
    <s v=""/>
    <m/>
  </r>
  <r>
    <n v="131"/>
    <s v="Zhang 2004"/>
    <n v="131.19999999999999"/>
    <x v="351"/>
    <s v="Table 3 (Boston - non-work trip, expanded)"/>
    <n v="1"/>
    <x v="4"/>
    <x v="3"/>
    <n v="0.29561638727755546"/>
    <n v="8.7389048427033655E-2"/>
    <n v="11.443081461574213"/>
    <n v="0.50349558430926533"/>
    <n v="2.2153805709607673E-2"/>
    <n v="130.94411333622344"/>
    <n v="-2.677593971330039"/>
    <n v="-0.1178141347385217"/>
    <n v="-4.3407607214200471E-2"/>
    <n v="-1.9099347174248206E-3"/>
    <n v="0.24740617802988649"/>
    <n v="1.0885871833315006E-2"/>
    <n v="8.0086924258910772E-3"/>
    <n v="3.5238246673920738E-4"/>
    <n v="5.4906508026360467E-3"/>
    <n v="2.4158863531598604E-4"/>
    <n v="7.0480320178992291E-3"/>
    <n v="3.1011340878756607E-4"/>
    <m/>
    <n v="4.3999999999999997E-2"/>
    <s v="source"/>
    <m/>
    <m/>
    <s v="Y"/>
    <s v="pos"/>
    <s v="Y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iversity"/>
    <s v="% non cul-de-sac proportion at intersections"/>
    <x v="1"/>
    <s v="Multinomial logistic"/>
    <s v="drive alone or active modes"/>
    <m/>
    <m/>
    <m/>
    <m/>
    <m/>
    <m/>
  </r>
  <r>
    <n v="2"/>
    <s v="Cervero 2006"/>
    <n v="2.4"/>
    <x v="352"/>
    <s v="Table 3, p. 293"/>
    <n v="1"/>
    <x v="4"/>
    <x v="2"/>
    <n v="0.11153991466812105"/>
    <n v="1.2441152564171725E-2"/>
    <n v="80.378405042617956"/>
    <n v="3.4562714168325717"/>
    <n v="0.14861967092380057"/>
    <n v="6460.6879971951521"/>
    <n v="-13.007913560995096"/>
    <n v="-0.55934028312278905"/>
    <n v="-0.23679560742651923"/>
    <n v="-1.0182211119340326E-2"/>
    <n v="0.6276546966063965"/>
    <n v="2.6989151954075048E-2"/>
    <n v="5.7542154622372435E-4"/>
    <n v="2.4743126487620145E-5"/>
    <n v="4.0856756599467981E-4"/>
    <n v="1.756840533777123E-5"/>
    <n v="4.4611340913956992E-4"/>
    <n v="1.9182876593001505E-5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x v="1"/>
    <x v="1"/>
    <n v="27"/>
    <x v="1"/>
    <n v="0"/>
    <n v="0"/>
    <x v="1"/>
    <s v="Diversity"/>
    <s v="Land use mix:Entropy: maximises eveness --&gt; 1"/>
    <x v="4"/>
    <s v="OLS"/>
    <m/>
    <n v="4.2999999999999997E-2"/>
    <m/>
    <m/>
    <s v=""/>
    <s v=""/>
    <m/>
  </r>
  <r>
    <n v="33"/>
    <s v="Ramos-Santiago and Brown 2016"/>
    <n v="33.200000000000003"/>
    <x v="353"/>
    <s v="(Light rail) Table 3 p. 929"/>
    <m/>
    <x v="4"/>
    <x v="2"/>
    <n v="4.9965372243354164E-2"/>
    <n v="2.4965384234169469E-3"/>
    <n v="400.55462019740361"/>
    <n v="17.223848668488355"/>
    <n v="0.74062549274499911"/>
    <n v="160444.00376148627"/>
    <n v="524.62321535226158"/>
    <n v="22.558798260147245"/>
    <n v="-1.1363692374830436"/>
    <n v="-4.8863877211770872E-2"/>
    <n v="3.0009802495517421E-2"/>
    <n v="1.2904215073072491E-3"/>
    <n v="5.0148061085179244E-4"/>
    <n v="2.1563666266627075E-5"/>
    <n v="6.8802211008019434E-2"/>
    <n v="2.9584950733448356E-3"/>
    <n v="4.6697413838890975E-4"/>
    <n v="2.0079887950723117E-5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432"/>
    <x v="1"/>
    <n v="0"/>
    <n v="1"/>
    <x v="0"/>
    <s v="Density"/>
    <s v="Employment density"/>
    <x v="2"/>
    <s v="Negative binomial regression"/>
    <m/>
    <n v="9.0000000000000002E-6"/>
    <m/>
    <n v="1.0000090000405002"/>
    <s v="Derived (4b)"/>
    <s v=""/>
    <m/>
  </r>
  <r>
    <n v="7"/>
    <s v="Bhiromkaew 2006"/>
    <n v="7.2"/>
    <x v="354"/>
    <s v="Descriptives p. 100, table 5.4 p. 113 'transit', mode share p. 74"/>
    <m/>
    <x v="4"/>
    <x v="2"/>
    <n v="8.5705714285714274E-2"/>
    <n v="7.3454694612244877E-3"/>
    <n v="136.1383374172112"/>
    <n v="5.7989132246557986"/>
    <n v="0.24700899999999998"/>
    <n v="18533.646914722449"/>
    <n v="131.70025684716046"/>
    <n v="5.6098698985948658"/>
    <n v="-1.1693702364082861"/>
    <n v="-4.9810190553785882E-2"/>
    <n v="9.1214172247955763E-2"/>
    <n v="3.8853351653891388E-3"/>
    <n v="2.3703989429576426E-4"/>
    <n v="1.0096889707049856E-5"/>
    <n v="6.9721254095364588E-2"/>
    <n v="2.9698284119200847E-3"/>
    <n v="2.1153378401048679E-4"/>
    <n v="9.0104380649268507E-6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0"/>
    <s v="Multinomial logistic"/>
    <s v="automobile"/>
    <n v="1.0999999999999999E-2"/>
    <n v="1.0110607224447195"/>
    <m/>
    <s v="Derived (4a)"/>
    <n v="0.497"/>
    <m/>
  </r>
  <r>
    <n v="44"/>
    <s v="Brown and Neog 2012"/>
    <n v="44.2"/>
    <x v="355"/>
    <s v="Table 3 p. 11"/>
    <m/>
    <x v="4"/>
    <x v="2"/>
    <n v="0.1076923076923077"/>
    <n v="1.1597633136094675E-2"/>
    <n v="86.224489795918359"/>
    <n v="3.6214285714285714"/>
    <n v="0.15209999999999999"/>
    <n v="7434.6626405664292"/>
    <n v="11.366128091440535"/>
    <n v="0.47737737984050249"/>
    <e v="#N/A"/>
    <e v="#N/A"/>
    <n v="1.7127743153359843E-14"/>
    <n v="7.1936521244111347E-16"/>
    <n v="1.9330097817704073E-4"/>
    <n v="8.1186410834357109E-6"/>
    <n v="1.2540079161349731E-4"/>
    <n v="5.2668332477668877E-6"/>
    <n v="2.1409678941561069E-14"/>
    <n v="8.9920651554556487E-16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x v="1"/>
    <x v="2"/>
    <n v="43"/>
    <x v="1"/>
    <n v="0"/>
    <n v="1"/>
    <x v="0"/>
    <s v="PT-Access"/>
    <s v="% of MSA employment in CBD"/>
    <x v="7"/>
    <s v="OLS"/>
    <m/>
    <n v="4.2000000000000003E-2"/>
    <m/>
    <n v="1.0428944787507632"/>
    <s v="Derived (4b)"/>
    <n v="0.39"/>
    <m/>
  </r>
  <r>
    <n v="65"/>
    <s v="Sung et al. 2014"/>
    <n v="65.7"/>
    <x v="356"/>
    <s v="Table 3 p. 139 (500m buffer)"/>
    <m/>
    <x v="4"/>
    <x v="2"/>
    <n v="0.11194594594594597"/>
    <n v="1.2531894813732656E-2"/>
    <n v="79.796392713429384"/>
    <n v="3.3051665861902455"/>
    <n v="0.13689999999999999"/>
    <n v="6367.4642900758463"/>
    <n v="-13.023285822221144"/>
    <n v="-0.53942449875639986"/>
    <n v="-0.23680069564976033"/>
    <n v="-9.8082848138130747E-3"/>
    <n v="0.62310990908909814"/>
    <n v="2.5809212434470447E-2"/>
    <n v="5.7125497394345344E-4"/>
    <n v="2.3661381020737845E-5"/>
    <n v="4.0560916739757662E-4"/>
    <n v="1.6800331713607627E-5"/>
    <n v="4.4288314468983486E-4"/>
    <n v="1.8344219853052961E-5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7.5999999999999998E-2"/>
    <m/>
    <m/>
    <s v=""/>
    <n v="0.37"/>
    <m/>
  </r>
  <r>
    <n v="104"/>
    <s v="Peterson 2011"/>
    <n v="104.1"/>
    <x v="357"/>
    <s v="Table 5.7 p. 26"/>
    <m/>
    <x v="4"/>
    <x v="2"/>
    <n v="1.4746376811594204E-2"/>
    <n v="2.1745562906952322E-4"/>
    <n v="4598.6392915139841"/>
    <n v="187.16461916461915"/>
    <n v="7.6175999999999995"/>
    <n v="21147483.333456237"/>
    <n v="2150.6033717907817"/>
    <n v="87.529557231884809"/>
    <n v="-1.1597037723753865"/>
    <n v="-4.7199943535678232E-2"/>
    <n v="3.0811385271798075"/>
    <n v="0.12540233805621817"/>
    <n v="8.0070095775021024E-3"/>
    <n v="3.2588528980433557E-4"/>
    <n v="2.3551257097696814"/>
    <n v="9.5853616387626031E-2"/>
    <n v="7.1454344829561256E-3"/>
    <n v="2.9081918345631432E-4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x v="0"/>
    <x v="2"/>
    <n v="15"/>
    <x v="1"/>
    <n v="0"/>
    <n v="1"/>
    <x v="0"/>
    <s v="Density"/>
    <s v="Household density"/>
    <x v="0"/>
    <s v="OLS"/>
    <m/>
    <n v="1.0999999999999999E-2"/>
    <m/>
    <n v="1.0110607224447195"/>
    <s v="Derived (4b)"/>
    <n v="2.76"/>
    <m/>
  </r>
  <r>
    <n v="184"/>
    <s v="Etminani-Ghasrodashti et al. 2018"/>
    <n v="184.2"/>
    <x v="358"/>
    <s v="Table 8 p. 503"/>
    <m/>
    <x v="4"/>
    <x v="2"/>
    <n v="1.0752819899902892E-2"/>
    <n v="1.1562313579974764E-4"/>
    <n v="8648.7880914416655"/>
    <n v="339.53884041459406"/>
    <n v="13.329800999999998"/>
    <n v="74801535.450663164"/>
    <n v="-11.210534974908603"/>
    <n v="-0.440109296882221"/>
    <n v="-0.2361064996236206"/>
    <n v="-9.2691977475875282E-3"/>
    <n v="67.536205311222318"/>
    <n v="2.6513731860381355"/>
    <n v="6.1915871730721314E-2"/>
    <n v="2.4307270646983289E-3"/>
    <n v="4.3962234600829819E-2"/>
    <n v="1.7258933853600686E-3"/>
    <n v="4.8002200819399196E-2"/>
    <n v="1.8844965827866024E-3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Diversity"/>
    <s v="land use diversity"/>
    <x v="4"/>
    <s v="Multinomial logistic; SEM"/>
    <s v="auto"/>
    <n v="0.106"/>
    <m/>
    <m/>
    <m/>
    <n v="3.6509999999999998"/>
    <s v="source"/>
  </r>
  <r>
    <n v="25"/>
    <s v="Sung 2005"/>
    <n v="25.5"/>
    <x v="359"/>
    <s v="Table V-7 Model A, p. 120"/>
    <m/>
    <x v="4"/>
    <x v="2"/>
    <n v="4.8120000000000003E-2"/>
    <n v="2.3155344000000003E-3"/>
    <n v="431.86574986750355"/>
    <n v="16.625103906899419"/>
    <n v="0.64"/>
    <n v="186508.02590862114"/>
    <n v="-1.0867583966849146"/>
    <n v="-4.1835851238782473E-2"/>
    <n v="-8.8453724780004871E-3"/>
    <n v="-3.4051145891310678E-4"/>
    <n v="7.1320372969528893"/>
    <n v="0.27455490778349845"/>
    <n v="0.41301509795451902"/>
    <n v="1.5899429210857165E-2"/>
    <n v="0.67135342849758506"/>
    <n v="2.5844421583443036E-2"/>
    <n v="0.56949075081731915"/>
    <n v="2.1923115943463519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x v="1"/>
    <x v="1"/>
    <n v="1887"/>
    <x v="0"/>
    <n v="1"/>
    <n v="1"/>
    <x v="0"/>
    <s v="Diversity"/>
    <s v="jobs-housing balance:Appears to be an absolute value - ratio of the two land uses"/>
    <x v="5"/>
    <s v="Negative binomial regression"/>
    <m/>
    <n v="9.6000000000000002E-2"/>
    <m/>
    <n v="1.1007590639939788"/>
    <s v="Derived (4b)"/>
    <n v="0.8"/>
    <s v="derived (8b)"/>
  </r>
  <r>
    <n v="65"/>
    <s v="Sung et al. 2014"/>
    <n v="65.7"/>
    <x v="360"/>
    <s v="Table 3 p. 139 (500m buffer)"/>
    <m/>
    <x v="4"/>
    <x v="2"/>
    <n v="1.8147846889952156E-2"/>
    <n v="3.2934434674114613E-4"/>
    <n v="3036.3357072771232"/>
    <n v="115.16517704131402"/>
    <n v="4.3681000000000001"/>
    <n v="9219334.5272860676"/>
    <n v="-3830.4758412765623"/>
    <n v="-145.28611818377874"/>
    <n v="-1.133577539031914"/>
    <n v="-4.2995462477941476E-2"/>
    <n v="0.22748416892699297"/>
    <n v="8.6282470432319167E-3"/>
    <n v="3.8013878968267377E-3"/>
    <n v="1.4418284153874136E-4"/>
    <n v="0.52154337882885993"/>
    <n v="1.9781618815599832E-2"/>
    <n v="3.539817491223651E-3"/>
    <n v="1.3426173762462189E-4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2"/>
    <s v="OLS"/>
    <m/>
    <n v="0.80700000000000005"/>
    <m/>
    <m/>
    <s v=""/>
    <n v="2.09"/>
    <m/>
  </r>
  <r>
    <n v="93"/>
    <s v="Kim et al. 2016"/>
    <n v="93.1"/>
    <x v="361"/>
    <s v="Table 3 p. 9 (model 5)"/>
    <m/>
    <x v="4"/>
    <x v="2"/>
    <n v="1.3006765463539002E-2"/>
    <n v="1.6917594782351095E-4"/>
    <n v="5911.0057479519946"/>
    <n v="215.27258316827908"/>
    <n v="7.84"/>
    <n v="34939988.952321522"/>
    <n v="-1.0842293524953652"/>
    <n v="-3.9486487310457521E-2"/>
    <n v="-8.8452045487849296E-3"/>
    <n v="-3.2213300292060695E-4"/>
    <n v="97.617172627906854"/>
    <n v="3.5551142748379543"/>
    <n v="5.6529942898901329"/>
    <n v="0.20587607850691328"/>
    <n v="9.1889064506134162"/>
    <n v="0.33465026299468215"/>
    <n v="7.794698010943077"/>
    <n v="0.28387466488486157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x v="2"/>
    <x v="2"/>
    <n v="50"/>
    <x v="0"/>
    <n v="0"/>
    <n v="1"/>
    <x v="0"/>
    <s v="Diversity"/>
    <s v="Change in job and population balance:Perfect balancing when index = 1"/>
    <x v="5"/>
    <s v="OLS"/>
    <m/>
    <n v="-1786.76"/>
    <m/>
    <m/>
    <s v=""/>
    <n v="-2.8"/>
    <m/>
  </r>
  <r>
    <n v="33"/>
    <s v="Ramos-Santiago and Brown 2016"/>
    <n v="33.1"/>
    <x v="362"/>
    <s v="(Streetcar) Table 3 p. 929"/>
    <m/>
    <x v="4"/>
    <x v="2"/>
    <n v="4.9965372243354164E-2"/>
    <n v="2.4965384234169469E-3"/>
    <n v="400.55462019740361"/>
    <n v="13.654907002529489"/>
    <n v="0.46549577971623035"/>
    <n v="160444.00376148627"/>
    <n v="524.62321535226158"/>
    <n v="17.8844054113586"/>
    <n v="-1.1363692374830436"/>
    <n v="-3.8738827305796961E-2"/>
    <n v="3.0009802495517421E-2"/>
    <n v="1.0230341670721889E-3"/>
    <n v="5.0148061085179244E-4"/>
    <n v="1.7095474023937607E-5"/>
    <n v="6.8802211008019434E-2"/>
    <n v="2.3454673732633828E-3"/>
    <n v="4.6697413838890975E-4"/>
    <n v="1.5919148377677933E-5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x v="0"/>
    <x v="2"/>
    <n v="475"/>
    <x v="1"/>
    <n v="0"/>
    <n v="1"/>
    <x v="0"/>
    <s v="Density"/>
    <s v="Employment density"/>
    <x v="2"/>
    <s v="Negative binomial regression"/>
    <m/>
    <n v="1.0000000000000001E-5"/>
    <m/>
    <n v="1.0000100000500001"/>
    <s v="Derived (4b)"/>
    <s v=""/>
    <m/>
  </r>
  <r>
    <n v="65"/>
    <s v="Sung et al. 2014"/>
    <n v="65.2"/>
    <x v="363"/>
    <s v="Table 2 p. 138 (500m buffer)"/>
    <m/>
    <x v="4"/>
    <x v="2"/>
    <n v="9.5517241379310339E-3"/>
    <n v="9.1235434007134352E-5"/>
    <n v="10960.653729359175"/>
    <n v="364.33212996389898"/>
    <n v="12.1104"/>
    <n v="120135930.17491519"/>
    <n v="-48.939120998883759"/>
    <n v="-1.6267363820028962"/>
    <n v="-4.1681001438502392"/>
    <n v="-0.13854764878158193"/>
    <n v="0.1137358820515284"/>
    <n v="3.780580719392804E-3"/>
    <n v="1.0845302241757859"/>
    <n v="3.604978465160312E-2"/>
    <n v="47.996963023099291"/>
    <n v="1.5954190508878203"/>
    <n v="1.1934637386193692"/>
    <n v="3.9670734671707827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6"/>
    <s v="OLS"/>
    <m/>
    <n v="3.3239999999999998"/>
    <m/>
    <m/>
    <s v=""/>
    <n v="3.48"/>
    <m/>
  </r>
  <r>
    <n v="65"/>
    <s v="Sung et al. 2014"/>
    <n v="65.7"/>
    <x v="364"/>
    <s v="Table 3 p. 139 (500m buffer)"/>
    <m/>
    <x v="4"/>
    <x v="2"/>
    <n v="8.4648648648648656E-2"/>
    <n v="7.1653937180423677E-3"/>
    <n v="139.55967241297753"/>
    <n v="4.3710089399744563"/>
    <n v="0.13689999999999997"/>
    <n v="19476.902164017603"/>
    <n v="-1.0925166425819897"/>
    <n v="-3.421762124566792E-2"/>
    <n v="-8.8457519502515847E-3"/>
    <n v="-2.7704895108187966E-4"/>
    <n v="2.3047550983268641"/>
    <n v="7.2184929679597387E-2"/>
    <n v="0.13346798580306621"/>
    <n v="4.1802173153520335E-3"/>
    <n v="0.216951366444775"/>
    <n v="6.7949167970503535E-3"/>
    <n v="0.18403391019239082"/>
    <n v="5.7639420672256809E-3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5.8000000000000003E-2"/>
    <m/>
    <m/>
    <s v=""/>
    <n v="0.37"/>
    <m/>
  </r>
  <r>
    <n v="65"/>
    <s v="Sung et al. 2014"/>
    <n v="65.7"/>
    <x v="365"/>
    <s v="Table 3 p. 139 (500m buffer)"/>
    <m/>
    <x v="4"/>
    <x v="2"/>
    <n v="9.2879256965944269E-3"/>
    <n v="8.6265563745459075E-5"/>
    <n v="11592.111111111111"/>
    <n v="347.76333333333332"/>
    <n v="10.4329"/>
    <n v="134377040.01234567"/>
    <n v="-48.927220867281008"/>
    <n v="-1.4678166260184302"/>
    <n v="-4.1680138037904362"/>
    <n v="-0.12504041411371308"/>
    <n v="0.1202883527403095"/>
    <n v="3.6086505822092848E-3"/>
    <n v="1.1470114075703937"/>
    <n v="3.4410342227111805E-2"/>
    <n v="50.762129896442595"/>
    <n v="1.5228638968932777"/>
    <n v="1.2622207221180646"/>
    <n v="3.7866621663541933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6"/>
    <s v="OLS"/>
    <m/>
    <n v="3"/>
    <m/>
    <m/>
    <s v=""/>
    <n v="3.23"/>
    <m/>
  </r>
  <r>
    <n v="72"/>
    <s v="Bhattacharya 2013"/>
    <n v="72.099999999999994"/>
    <x v="366"/>
    <s v="Table 3.2 p. 61"/>
    <m/>
    <x v="4"/>
    <x v="2"/>
    <n v="1.4633995165389142E-2"/>
    <n v="2.1415381450063279E-4"/>
    <n v="4669.5409200710046"/>
    <n v="140.08622760213012"/>
    <n v="4.2025868280639038"/>
    <n v="21804612.404217564"/>
    <n v="2165.983792118559"/>
    <n v="64.979513763556767"/>
    <n v="-1.1596993317395823"/>
    <n v="-3.4790979952187467E-2"/>
    <n v="3.1286433923232759"/>
    <n v="9.385930176969827E-2"/>
    <n v="8.1304613167946741E-3"/>
    <n v="2.439138395038402E-4"/>
    <n v="2.3914369396126736"/>
    <n v="7.17431081883802E-2"/>
    <n v="7.255602493420432E-3"/>
    <n v="2.1766807480261296E-4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2851"/>
    <x v="1"/>
    <n v="0"/>
    <n v="1"/>
    <x v="0"/>
    <s v="Density"/>
    <s v="Population density"/>
    <x v="0"/>
    <s v="Negative binomial regression"/>
    <m/>
    <n v="4.8401E-3"/>
    <m/>
    <n v="1.004851832204716"/>
    <s v="Derived (4b)"/>
    <n v="2.0500211774671753"/>
    <s v="derived (8b)"/>
  </r>
  <r>
    <n v="128"/>
    <s v="Zhao et al. 2013"/>
    <n v="128.1"/>
    <x v="367"/>
    <s v="Table  2  p. 120"/>
    <n v="1"/>
    <x v="4"/>
    <x v="2"/>
    <n v="1.2129181861111369E-2"/>
    <n v="1.4711705261991306E-4"/>
    <n v="6797.3085525548704"/>
    <n v="197.04544192406144"/>
    <n v="5.7120999999999995"/>
    <n v="46203403.558635585"/>
    <n v="7157.3192273599416"/>
    <n v="207.48169944656004"/>
    <n v="-0.37588127006453126"/>
    <n v="-1.0896326155887736E-2"/>
    <n v="3.337886917407602"/>
    <n v="9.6761151512816335E-2"/>
    <n v="5.4400284474423729E-7"/>
    <n v="1.576995955410684E-8"/>
    <n v="6.3676310094107503E-3"/>
    <n v="1.8458962934485241E-4"/>
    <n v="6.2776143694644319E-7"/>
    <n v="1.8198015995537258E-8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PT-Access"/>
    <s v="Number of shopping centres"/>
    <x v="10"/>
    <s v="OLS"/>
    <m/>
    <n v="141.05439999999999"/>
    <m/>
    <m/>
    <m/>
    <n v="2.39"/>
    <m/>
  </r>
  <r>
    <n v="55"/>
    <s v="Marshall and Garrick 2010"/>
    <n v="55.1"/>
    <x v="368"/>
    <s v="Table 2 p. 110"/>
    <m/>
    <x v="4"/>
    <x v="2"/>
    <n v="7.8909351620947629E-3"/>
    <n v="6.2266857732383508E-5"/>
    <n v="16059.907893504056"/>
    <n v="457.36024005574751"/>
    <n v="13.024880999999999"/>
    <n v="257920641.54783389"/>
    <n v="-2.1701558410943158"/>
    <n v="-6.1802533552682747E-2"/>
    <n v="-4.3243685682641357E-2"/>
    <n v="-1.2315103296892482E-3"/>
    <n v="347.22469159956836"/>
    <n v="9.8883984488787728"/>
    <n v="11.239880021750741"/>
    <n v="0.32009363061322599"/>
    <n v="7.705909152341059"/>
    <n v="0.21945184761539233"/>
    <n v="9.891631499611611"/>
    <n v="0.28169769012406681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City - wide Intersection density"/>
    <x v="1"/>
    <s v="Multinomial logistic"/>
    <s v="automobile"/>
    <n v="5.0000000000000001E-4"/>
    <n v="1.0005001250208359"/>
    <m/>
    <s v="Derived (4a)"/>
    <n v="3.609"/>
    <m/>
  </r>
  <r>
    <n v="111"/>
    <s v="Chatman 2008"/>
    <n v="111.2"/>
    <x v="369"/>
    <s v="Table 5 p. 1020 (col. 3 Built form)"/>
    <n v="1"/>
    <x v="4"/>
    <x v="2"/>
    <n v="5.0312491313407426E-2"/>
    <n v="2.5313467821616977E-3"/>
    <n v="395.04662381581261"/>
    <n v="11.177449174244602"/>
    <n v="0.31625474693607675"/>
    <n v="156061.83498827217"/>
    <n v="-1.912300376489029"/>
    <n v="-5.4106626852380588E-2"/>
    <n v="-1.3263008098819558"/>
    <n v="-3.7526355114800056E-2"/>
    <n v="0.32370140386312635"/>
    <n v="9.1588075209032959E-3"/>
    <n v="0.77624685517265679"/>
    <n v="2.196312852025515E-2"/>
    <n v="0.41822778198405414"/>
    <n v="1.1833336863456828E-2"/>
    <n v="0.77234665991490403"/>
    <n v="2.1852776395632295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Building density"/>
    <x v="8"/>
    <s v="Negative binomial regression"/>
    <m/>
    <n v="0.60199999999999998"/>
    <m/>
    <n v="1.8257666846595977"/>
    <s v="Derived (4b)"/>
    <s v=""/>
    <m/>
  </r>
  <r>
    <n v="97"/>
    <s v="Concas and DeSalvo 2014"/>
    <n v="97.2"/>
    <x v="370"/>
    <s v="Model II (density exogensous) Table 5 p. 29"/>
    <m/>
    <x v="4"/>
    <x v="2"/>
    <n v="6.021384603925508E-2"/>
    <n v="3.6257072548391148E-3"/>
    <n v="275.80825745524055"/>
    <n v="7.7226312087467353"/>
    <n v="0.2162336738449086"/>
    <n v="76070.194880496259"/>
    <n v="-59.174823634826403"/>
    <n v="-1.6568950617751392"/>
    <n v="-4.2304228710964695"/>
    <n v="-0.11845184039070115"/>
    <n v="2.8619912838539108E-3"/>
    <n v="8.0135755947909499E-5"/>
    <n v="2.7290561190363726E-2"/>
    <n v="7.641357133301843E-4"/>
    <n v="1.2077709105147143"/>
    <n v="3.3817585494412002E-2"/>
    <n v="3.0031708163804016E-2"/>
    <n v="8.4088782858651246E-4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12"/>
    <x v="0"/>
    <n v="0"/>
    <n v="1"/>
    <x v="0"/>
    <s v="Density"/>
    <s v="Retail establishment density"/>
    <x v="6"/>
    <s v="3SLS"/>
    <m/>
    <s v=""/>
    <m/>
    <m/>
    <s v=""/>
    <s v=""/>
    <m/>
  </r>
  <r>
    <n v="50"/>
    <s v="Schneider et al. 2017"/>
    <n v="50.1"/>
    <x v="371"/>
    <s v="Table 3 (final model)"/>
    <m/>
    <x v="4"/>
    <x v="2"/>
    <n v="4.9965372243354164E-2"/>
    <n v="2.4965384234169469E-3"/>
    <n v="400.55462019740361"/>
    <n v="10.539491743126115"/>
    <n v="0.27731770051405236"/>
    <n v="160444.00376148627"/>
    <n v="524.62321535226158"/>
    <n v="13.804015152122005"/>
    <n v="-1.1363692374830436"/>
    <n v="-2.990042703712319E-2"/>
    <n v="3.0009802495517421E-2"/>
    <n v="7.8962530867444859E-4"/>
    <n v="5.0148061085179244E-4"/>
    <n v="1.3195081247110695E-5"/>
    <n v="6.8802211008019434E-2"/>
    <n v="1.8103407082671367E-3"/>
    <n v="4.6697413838890975E-4"/>
    <n v="1.2287138451624452E-5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2"/>
    <x v="2"/>
    <n v="5000"/>
    <x v="1"/>
    <n v="0"/>
    <n v="1"/>
    <x v="0"/>
    <s v="Density"/>
    <s v="Employment density"/>
    <x v="2"/>
    <s v="Multinomial logistic (fractional)"/>
    <s v="automobile"/>
    <n v="3.2200000000000002E-3"/>
    <n v="1.0032251897688569"/>
    <m/>
    <s v="Derived (4a)"/>
    <s v=""/>
    <m/>
  </r>
  <r>
    <n v="139"/>
    <s v="Vergel-Tovar 2016"/>
    <n v="139.1"/>
    <x v="372"/>
    <s v="Table 38, p. 344 (fully adjusted)"/>
    <m/>
    <x v="4"/>
    <x v="2"/>
    <n v="8.5199999999999998E-2"/>
    <n v="7.2590399999999996E-3"/>
    <n v="137.75926293283962"/>
    <n v="3.1546871211620271"/>
    <n v="7.224233507461042E-2"/>
    <n v="18977.614523799239"/>
    <n v="133.21663276903976"/>
    <n v="3.0506608904110104"/>
    <n v="-1.169252062394653"/>
    <n v="-2.6775872228837552E-2"/>
    <n v="9.2300210038549088E-2"/>
    <n v="2.113674809882774E-3"/>
    <n v="2.3986220004868652E-4"/>
    <n v="5.4928443811149213E-6"/>
    <n v="7.0551387339892524E-2"/>
    <n v="1.6156267700835388E-3"/>
    <n v="2.140524023102625E-4"/>
    <n v="4.9018000129050114E-6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x v="2"/>
    <x v="2"/>
    <n v="120"/>
    <x v="0"/>
    <n v="1"/>
    <n v="0"/>
    <x v="0"/>
    <s v="Density"/>
    <s v="population density"/>
    <x v="0"/>
    <s v="OLS"/>
    <m/>
    <n v="2.29E-2"/>
    <m/>
    <m/>
    <m/>
    <n v="0.26877934272300469"/>
    <s v="derived (8b)"/>
  </r>
  <r>
    <n v="80"/>
    <s v="Saghapour et al. 2016"/>
    <n v="80.099999999999994"/>
    <x v="373"/>
    <s v="Table 5 p. 7"/>
    <m/>
    <x v="4"/>
    <x v="2"/>
    <n v="4.8777320926206448E-4"/>
    <n v="2.3792270367381374E-7"/>
    <n v="4203045.7142542219"/>
    <n v="94736.650399290171"/>
    <n v="2135.3641000000002"/>
    <n v="17665593276110.781"/>
    <n v="-11.196052545428977"/>
    <n v="-0.25235902437396912"/>
    <n v="-0.23610006750255144"/>
    <n v="-5.3216955215075095E-3"/>
    <n v="32820.524134614323"/>
    <n v="739.7746139942069"/>
    <n v="30.089214416021584"/>
    <n v="0.67821089293712655"/>
    <n v="21.3642974916797"/>
    <n v="0.48155126546246046"/>
    <n v="23.32759714952337"/>
    <n v="0.5258040397502568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x v="1"/>
    <x v="2"/>
    <n v="22201"/>
    <x v="0"/>
    <n v="0"/>
    <n v="1"/>
    <x v="0"/>
    <s v="Diversity"/>
    <s v="Land use mix:Entropy: maximises eveness --&gt; 1"/>
    <x v="4"/>
    <s v="Multinomial logistic"/>
    <s v="automobile"/>
    <n v="7.0000000000000007E-2"/>
    <n v="1.08"/>
    <m/>
    <s v="Source"/>
    <n v="46.21"/>
    <m/>
  </r>
  <r>
    <n v="65"/>
    <s v="Sung et al. 2014"/>
    <n v="65.2"/>
    <x v="374"/>
    <s v="Table 2 p. 138 (500m buffer)"/>
    <m/>
    <x v="4"/>
    <x v="2"/>
    <n v="9.6678260869565213E-2"/>
    <n v="9.3466861247637045E-3"/>
    <n v="106.98979153162493"/>
    <n v="2.3790250044972119"/>
    <n v="5.2900000000000003E-2"/>
    <n v="11446.815491980562"/>
    <n v="-6.3702415316906055E-2"/>
    <n v="-1.4164869069867229E-3"/>
    <e v="#N/A"/>
    <e v="#N/A"/>
    <e v="#N/A"/>
    <e v="#N/A"/>
    <n v="0.84571702620706246"/>
    <n v="1.8805363794740241E-2"/>
    <n v="0.89017151009005102"/>
    <n v="1.9793853698362375E-2"/>
    <n v="0.84047046971115158"/>
    <n v="1.8688701364497167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5.0999999999999997E-2"/>
    <m/>
    <m/>
    <s v=""/>
    <n v="0.23"/>
    <m/>
  </r>
  <r>
    <n v="183"/>
    <s v="An et al. 2019"/>
    <n v="183.1"/>
    <x v="375"/>
    <s v="Table 4 p. 183 (weekday ridership)"/>
    <m/>
    <x v="4"/>
    <x v="2"/>
    <n v="2.0085063408785821E-3"/>
    <n v="4.0340977213494711E-6"/>
    <n v="247886.90534385067"/>
    <n v="4914.0994972824228"/>
    <n v="97.416899999999984"/>
    <n v="61447917840.95118"/>
    <n v="13.091214077831847"/>
    <n v="0.25951967260817604"/>
    <e v="#N/A"/>
    <e v="#N/A"/>
    <n v="4.924057255496431E-11"/>
    <n v="9.7614302176470906E-13"/>
    <n v="0.55572125035078013"/>
    <n v="1.101659449574339E-2"/>
    <n v="0.36051490979318546"/>
    <n v="7.1468322803097143E-3"/>
    <n v="6.1550715693306538E-11"/>
    <n v="1.2201787771979795E-12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x v="0"/>
    <x v="0"/>
    <n v="286"/>
    <x v="0"/>
    <n v="0"/>
    <n v="0"/>
    <x v="1"/>
    <s v="PT-Access"/>
    <s v="Betweenness centrality"/>
    <x v="7"/>
    <s v="OLS"/>
    <m/>
    <n v="13236.06"/>
    <m/>
    <m/>
    <m/>
    <n v="9.8699999999999992"/>
    <s v="source"/>
  </r>
  <r>
    <n v="37"/>
    <s v="Moniruzzaman and Paez 2012"/>
    <n v="37.1"/>
    <x v="376"/>
    <s v="Table 2 (1), p. 203"/>
    <m/>
    <x v="4"/>
    <x v="2"/>
    <n v="0.29561638727755546"/>
    <n v="8.7389048427033655E-2"/>
    <n v="11.443081461574213"/>
    <n v="0.21777604794369998"/>
    <n v="4.1445485831097381E-3"/>
    <n v="130.94411333622344"/>
    <n v="-2.677593971330039"/>
    <n v="-5.0957937775085449E-2"/>
    <n v="-4.3407607214200471E-2"/>
    <n v="-8.2610066017135223E-4"/>
    <n v="0.24740617802988649"/>
    <n v="4.7084467474193823E-3"/>
    <n v="8.0086924258910772E-3"/>
    <n v="1.5241536045722319E-4"/>
    <n v="5.4906508026360467E-3"/>
    <n v="1.0449390196620053E-4"/>
    <n v="7.0480320178992291E-3"/>
    <n v="1.3413280013717578E-4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PT-Design"/>
    <s v="Intersection density"/>
    <x v="1"/>
    <s v="Binary logistic"/>
    <s v="not choosing transit"/>
    <n v="3.4000000000000002E-4"/>
    <n v="1.0003400578065513"/>
    <m/>
    <s v="Derived (4a)"/>
    <s v=""/>
    <m/>
  </r>
  <r>
    <n v="47"/>
    <s v="Lee and Lee 2013"/>
    <n v="47.1"/>
    <x v="377"/>
    <s v="A-3 p. 327, Pooled Model 2"/>
    <m/>
    <x v="4"/>
    <x v="2"/>
    <n v="9.2670157068062836E-3"/>
    <n v="8.587758011019437E-5"/>
    <n v="11644.482747614029"/>
    <n v="206.10734463276833"/>
    <n v="3.6480999999999995"/>
    <n v="135593978.45948076"/>
    <n v="13.077202763298034"/>
    <n v="0.23146648891037522"/>
    <e v="#N/A"/>
    <e v="#N/A"/>
    <n v="2.3130749758788847E-12"/>
    <n v="4.0941427073056259E-14"/>
    <n v="2.6104995353489674E-2"/>
    <n v="4.6205841775676722E-4"/>
    <n v="1.6935181152555046E-2"/>
    <n v="2.9975270640022431E-4"/>
    <n v="2.8913437198298698E-12"/>
    <n v="5.1176783840988696E-14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7"/>
    <s v="2SLS"/>
    <m/>
    <n v="1.77E-2"/>
    <m/>
    <m/>
    <s v=""/>
    <n v="1.91"/>
    <m/>
  </r>
  <r>
    <n v="55"/>
    <s v="Marshall and Garrick 2010"/>
    <n v="55.1"/>
    <x v="378"/>
    <s v="Table 2 p. 110"/>
    <m/>
    <x v="4"/>
    <x v="2"/>
    <n v="5.771587875417131E-3"/>
    <n v="3.331122660366203E-5"/>
    <n v="30019.90926056341"/>
    <n v="498.44168746925374"/>
    <n v="8.2759782399999988"/>
    <n v="901194952.01246083"/>
    <n v="-2.1700194809066722"/>
    <n v="-3.6030361135208036E-2"/>
    <n v="-4.3243631535205482E-2"/>
    <n v="-7.1800445789561742E-4"/>
    <n v="649.04816415929361"/>
    <n v="10.77660359944432"/>
    <n v="21.010094241515365"/>
    <n v="0.34884538579822566"/>
    <n v="14.404235382756635"/>
    <n v="0.23916366064161787"/>
    <n v="18.489886867743532"/>
    <n v="0.30700060854550076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bike lanes"/>
    <x v="1"/>
    <s v="Multinomial logistic"/>
    <s v="automobile"/>
    <n v="5.8400000000000001E-2"/>
    <n v="1.0601389664970762"/>
    <m/>
    <s v="Derived (4a)"/>
    <n v="2.8767999999999998"/>
    <m/>
  </r>
  <r>
    <n v="129"/>
    <s v="Zhao et al. 2014"/>
    <n v="129.1"/>
    <x v="379"/>
    <s v="Table 2 p. 143"/>
    <m/>
    <x v="4"/>
    <x v="2"/>
    <n v="4.5169113181222163E-3"/>
    <n v="2.0402487855780576E-5"/>
    <n v="49013.630448831413"/>
    <n v="737.22943964823241"/>
    <n v="11.088900000000001"/>
    <n v="2402335969.7746139"/>
    <n v="-1754.3674059355044"/>
    <n v="-26.38799223340926"/>
    <n v="-1.1331806883306061"/>
    <n v="-1.704452733307147E-2"/>
    <n v="3.6721318271970436"/>
    <n v="5.5233690393637458E-2"/>
    <n v="6.136337991914969E-2"/>
    <n v="9.2298590776588576E-4"/>
    <n v="8.418942072738183"/>
    <n v="0.12663195706743816"/>
    <n v="5.7141015716846905E-2"/>
    <n v="8.5947599906601607E-4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Employment density at work (common catchment area)"/>
    <x v="2"/>
    <s v="OLS"/>
    <m/>
    <n v="1.4200000000000001E-2"/>
    <m/>
    <m/>
    <m/>
    <n v="3.33"/>
    <m/>
  </r>
  <r>
    <n v="176"/>
    <s v="Lee et al. 2017"/>
    <n v="176.1"/>
    <x v="380"/>
    <s v="Table 5 p. 20 (TMS)"/>
    <m/>
    <x v="4"/>
    <x v="2"/>
    <n v="7.9815095923159371E-2"/>
    <n v="6.3704495372231317E-3"/>
    <n v="156.97479340459518"/>
    <n v="2.2256225774870262"/>
    <n v="3.1555358347584175E-2"/>
    <n v="24641.085764415337"/>
    <n v="151.10351590042657"/>
    <n v="2.1423783349653043"/>
    <n v="-1.168038486489648"/>
    <n v="-1.6560702330117135E-2"/>
    <n v="0.10517482522438848"/>
    <n v="1.4911914233218459E-3"/>
    <n v="2.7331969187850913E-4"/>
    <n v="3.8751857156373242E-6"/>
    <n v="8.0392339624279066E-2"/>
    <n v="1.1398199815663059E-3"/>
    <n v="2.4390978083841679E-4"/>
    <n v="3.4582056349946548E-6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2"/>
    <n v="78"/>
    <x v="0"/>
    <n v="0"/>
    <n v="1"/>
    <x v="0"/>
    <s v="Density"/>
    <s v="Ratio of residential area"/>
    <x v="0"/>
    <s v="OLS"/>
    <m/>
    <n v="2.4E-2"/>
    <m/>
    <m/>
    <m/>
    <m/>
    <m/>
  </r>
  <r>
    <n v="111"/>
    <s v="Chatman 2008"/>
    <n v="111.1"/>
    <x v="381"/>
    <s v="Table 5 p. 1020 (col. 1 Activity Density)"/>
    <n v="1"/>
    <x v="4"/>
    <x v="2"/>
    <n v="6.021384603925508E-2"/>
    <n v="3.6257072548391148E-3"/>
    <n v="275.80825745524055"/>
    <n v="3.7443729032123461"/>
    <n v="5.0833606534010811E-2"/>
    <n v="76070.194880496259"/>
    <n v="-59.174823634826403"/>
    <n v="-0.80335740566640335"/>
    <n v="-4.2304228710964695"/>
    <n v="-5.7432220898005676E-2"/>
    <n v="2.8619912838539108E-3"/>
    <n v="3.88543936696007E-5"/>
    <n v="2.7290561190363726E-2"/>
    <n v="3.7049665872037799E-4"/>
    <n v="1.2077709105147143"/>
    <n v="1.6396697881147764E-2"/>
    <n v="3.0031708163804016E-2"/>
    <n v="4.0771047003180334E-4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6"/>
    <s v="Negative binomial regression"/>
    <m/>
    <n v="8.0000000000000002E-3"/>
    <m/>
    <n v="1.0080320855042735"/>
    <s v="Derived (4b)"/>
    <s v=""/>
    <m/>
  </r>
  <r>
    <n v="106"/>
    <s v="Noland and DiPetrillo 2015"/>
    <n v="106.1"/>
    <x v="382"/>
    <s v="Table 13 p. 40"/>
    <m/>
    <x v="4"/>
    <x v="2"/>
    <n v="7.9815095923159371E-2"/>
    <n v="6.3704495372231317E-3"/>
    <n v="156.97479340459518"/>
    <n v="2.0900326600611825"/>
    <n v="2.782763031809507E-2"/>
    <n v="24641.085764415337"/>
    <n v="151.10351590042657"/>
    <n v="2.011859843433442"/>
    <n v="-1.168038486489648"/>
    <n v="-1.5551787213884834E-2"/>
    <n v="0.10517482522438848"/>
    <n v="1.400344698455031E-3"/>
    <n v="2.7331969187850913E-4"/>
    <n v="3.6391007133965808E-6"/>
    <n v="8.0392339624279066E-2"/>
    <n v="1.0703795927311944E-3"/>
    <n v="2.4390978083841679E-4"/>
    <n v="3.2475239941658895E-6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x v="0"/>
    <x v="2"/>
    <n v="779"/>
    <x v="1"/>
    <n v="1"/>
    <n v="1"/>
    <x v="0"/>
    <s v="Density"/>
    <s v="Population density"/>
    <x v="0"/>
    <s v="SEM"/>
    <m/>
    <n v="4.7E-2"/>
    <m/>
    <m/>
    <s v=""/>
    <s v=""/>
    <m/>
  </r>
  <r>
    <n v="139"/>
    <s v="Vergel-Tovar 2016"/>
    <n v="139.4"/>
    <x v="383"/>
    <s v="Table 44 p. 356"/>
    <m/>
    <x v="4"/>
    <x v="2"/>
    <n v="0.13469999999999999"/>
    <n v="1.8144089999999995E-2"/>
    <n v="55.114365063224461"/>
    <n v="0.73302105534088535"/>
    <n v="9.7491800360337746E-3"/>
    <n v="3037.5932363223769"/>
    <n v="54.372588790287068"/>
    <n v="0.72315543091081802"/>
    <n v="-1.1843254066845383"/>
    <n v="-1.5751527908904359E-2"/>
    <n v="3.6927226258149599E-2"/>
    <n v="4.9113210923338961E-4"/>
    <n v="9.5963440692887757E-5"/>
    <n v="1.2763137612154071E-6"/>
    <n v="2.8226014242421282E-2"/>
    <n v="3.7540598942420304E-4"/>
    <n v="8.5637524420695014E-5"/>
    <n v="1.1389790747952436E-6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x v="2"/>
    <x v="2"/>
    <n v="120"/>
    <x v="0"/>
    <n v="1"/>
    <n v="0"/>
    <x v="0"/>
    <s v="Density"/>
    <s v="population density"/>
    <x v="0"/>
    <s v="OLS"/>
    <m/>
    <n v="1.3299999999999999E-2"/>
    <m/>
    <m/>
    <m/>
    <n v="9.8737936154417227E-2"/>
    <s v="derived (8b)"/>
  </r>
  <r>
    <n v="131"/>
    <s v="Zhang 2004"/>
    <n v="131.30000000000001"/>
    <x v="384"/>
    <s v="Table 4 (Hong Kong - work trip, expanded)"/>
    <n v="1"/>
    <x v="4"/>
    <x v="2"/>
    <n v="2.5114155251141552E-3"/>
    <n v="6.307207939784408E-6"/>
    <n v="158548.76033057852"/>
    <n v="1744.0363636363636"/>
    <n v="19.184399999999997"/>
    <n v="25137709402.363228"/>
    <n v="-1712.0317712645344"/>
    <n v="-18.832349483909876"/>
    <n v="-1.1331625888922914"/>
    <n v="-1.2464788477815205E-2"/>
    <n v="11.878572218402862"/>
    <n v="0.13066429440243146"/>
    <n v="0.19849759601122263"/>
    <n v="2.183473556123449E-3"/>
    <n v="27.233502531935276"/>
    <n v="0.29956852785128801"/>
    <n v="0.18483913807189079"/>
    <n v="2.0332305187907985E-3"/>
    <s v="4a, 7a, 8a"/>
    <n v="1.0999999999999999E-2"/>
    <s v="source"/>
    <n v="2.5114155251141552E-3"/>
    <s v="Derived (8a)"/>
    <s v="Y"/>
    <s v="pos"/>
    <s v="Y"/>
    <s v="Mode choice (probability)"/>
    <s v="trip"/>
    <s v="Discrete"/>
    <s v="Disaggregate"/>
    <s v="Work"/>
    <s v="Hong Kong"/>
    <s v="Hong Kong"/>
    <n v="1991"/>
    <x v="1"/>
    <x v="1"/>
    <n v="20246"/>
    <x v="1"/>
    <n v="0"/>
    <n v="1"/>
    <x v="0"/>
    <s v="Density"/>
    <s v="Job density (origin)"/>
    <x v="2"/>
    <s v="logistic (nested)"/>
    <s v="drive alone or active modes"/>
    <n v="5.1000000000000004E-3"/>
    <n v="1.005113027136717"/>
    <m/>
    <s v="Derived (4a)"/>
    <n v="4.38"/>
    <m/>
  </r>
  <r>
    <n v="65"/>
    <s v="Sung et al. 2014"/>
    <n v="65.7"/>
    <x v="385"/>
    <s v="Table 3 p. 139 (500m buffer)"/>
    <m/>
    <x v="4"/>
    <x v="2"/>
    <n v="2.9177777777777778E-2"/>
    <n v="8.5134271604938271E-4"/>
    <n v="1174.6150887863994"/>
    <n v="12.338156892612339"/>
    <n v="0.12959999999999999"/>
    <n v="1379720.606804681"/>
    <n v="-1.0850318694450578"/>
    <n v="-1.1397174756650887E-2"/>
    <n v="-8.8452579202273948E-3"/>
    <n v="-9.2910589194068551E-5"/>
    <n v="19.398154693578771"/>
    <n v="0.2037582169013514"/>
    <n v="1.1233439236679683"/>
    <n v="1.1799604574208339E-2"/>
    <n v="1.825988440305075"/>
    <n v="1.9180182576964508E-2"/>
    <n v="1.5489360502414167"/>
    <n v="1.627002427173584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5.1999999999999998E-2"/>
    <m/>
    <m/>
    <s v=""/>
    <n v="0.36"/>
    <m/>
  </r>
  <r>
    <n v="154"/>
    <s v="Lu et al. 2018"/>
    <n v="154.1"/>
    <x v="386"/>
    <s v="Tables 3 (diagnostics) and 4 (elasticities) pp 8 - 9"/>
    <m/>
    <x v="4"/>
    <x v="2"/>
    <n v="0.01"/>
    <n v="1E-4"/>
    <n v="10000"/>
    <n v="100"/>
    <n v="1"/>
    <n v="100000000"/>
    <n v="-2039.1162955865941"/>
    <n v="-20.391162955865941"/>
    <n v="-1.1332829085944585"/>
    <n v="-1.1332829085944586E-2"/>
    <n v="0.74920625009213027"/>
    <n v="7.4920625009213026E-3"/>
    <n v="1.2519656135901013E-2"/>
    <n v="1.2519656135901014E-4"/>
    <n v="1.7176736339756096"/>
    <n v="1.7176736339756096E-2"/>
    <n v="1.165818879229936E-2"/>
    <n v="1.165818879229936E-4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ensity"/>
    <s v="jobs per km^2 in a TPU"/>
    <x v="2"/>
    <s v="generalized linear mixed models"/>
    <m/>
    <n v="0.01"/>
    <m/>
    <m/>
    <m/>
    <n v="1"/>
    <s v="derived (8b)"/>
  </r>
  <r>
    <n v="150"/>
    <s v="He et al. 2018"/>
    <n v="150.1"/>
    <x v="387"/>
    <s v="Table 3 p. 1602"/>
    <m/>
    <x v="4"/>
    <x v="2"/>
    <n v="3.4794708177195047E-3"/>
    <n v="1.2106717171361638E-5"/>
    <n v="82598.774370106999"/>
    <n v="514.73344477533146"/>
    <n v="3.2076809999999996"/>
    <n v="6822557527.4438448"/>
    <n v="3851.5330383560145"/>
    <n v="24.00172258750214"/>
    <n v="-1.1594276617412294"/>
    <n v="-7.2252427332850947E-3"/>
    <n v="55.342080532213622"/>
    <n v="0.34487702717886254"/>
    <n v="0.14381845053423251"/>
    <n v="8.9623807411514506E-4"/>
    <n v="42.301751623241543"/>
    <n v="0.26361318916787435"/>
    <n v="0.12834321050646388"/>
    <n v="7.9980052199692326E-4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x v="0"/>
    <x v="0"/>
    <n v="108"/>
    <x v="0"/>
    <n v="0"/>
    <n v="0"/>
    <x v="1"/>
    <s v="Density"/>
    <s v="Count_Residential units"/>
    <x v="0"/>
    <s v="OLS"/>
    <m/>
    <n v="32.14"/>
    <m/>
    <m/>
    <m/>
    <n v="1.7909999999999999"/>
    <s v="source"/>
  </r>
  <r>
    <n v="131"/>
    <s v="Zhang 2004"/>
    <n v="131.4"/>
    <x v="388"/>
    <s v="Table 4 (Hong Kong - non-work trip, expanded)"/>
    <n v="1"/>
    <x v="4"/>
    <x v="2"/>
    <n v="4.5801526717557254E-3"/>
    <n v="2.0977798496591109E-5"/>
    <n v="47669.444444444438"/>
    <n v="286.01666666666665"/>
    <n v="1.7160999999999997"/>
    <n v="2272375933.6419749"/>
    <n v="-1756.1398888775602"/>
    <n v="-10.536839333265361"/>
    <n v="-1.133181427086603"/>
    <n v="-6.7990885625196177E-3"/>
    <n v="3.571424571619735"/>
    <n v="2.1428547429718409E-2"/>
    <n v="5.9680505263388126E-2"/>
    <n v="3.5808303158032877E-4"/>
    <n v="8.1880547868487312"/>
    <n v="4.9128328721092386E-2"/>
    <n v="5.5573938295735911E-2"/>
    <n v="3.3344362977441545E-4"/>
    <s v="4a, 7a, 8a"/>
    <n v="6.0000000000000001E-3"/>
    <s v="source"/>
    <n v="4.5801526717557254E-3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x v="1"/>
    <x v="1"/>
    <n v="15281"/>
    <x v="1"/>
    <n v="0"/>
    <n v="1"/>
    <x v="0"/>
    <s v="Density"/>
    <s v="Job density (origin)"/>
    <x v="2"/>
    <s v="logistic (nested)"/>
    <s v="drive alone or active modes"/>
    <n v="1.6999999999999999E-3"/>
    <n v="1.0017014458191815"/>
    <m/>
    <s v="Derived (4a)"/>
    <n v="1.31"/>
    <m/>
  </r>
  <r>
    <n v="54"/>
    <s v="Zhu et al. 2013"/>
    <n v="54.3"/>
    <x v="389"/>
    <s v="Table 5 p. 69"/>
    <m/>
    <x v="4"/>
    <x v="2"/>
    <n v="9.1214876538965026E-2"/>
    <n v="8.3201537020186327E-3"/>
    <n v="120.19008732463445"/>
    <n v="0.69229490298989438"/>
    <n v="3.987618641221791E-3"/>
    <n v="14445.657091103254"/>
    <n v="-6.3698249923063832E-2"/>
    <n v="-3.6690191955684765E-4"/>
    <e v="#N/A"/>
    <e v="#N/A"/>
    <e v="#N/A"/>
    <e v="#N/A"/>
    <n v="0.95006076539284956"/>
    <n v="5.4723500086628126E-3"/>
    <n v="1.0000000000000002"/>
    <n v="5.7600000000000004E-3"/>
    <n v="0.94416689389006447"/>
    <n v="5.4384013088067708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Diversity"/>
    <s v="Housing diversity:Entropy: maximises eveness --&gt; 1"/>
    <x v="3"/>
    <s v="Binary logistic"/>
    <s v="no transit trip"/>
    <n v="0.04"/>
    <n v="1.0408107741923882"/>
    <m/>
    <s v="Derived (4a)"/>
    <s v=""/>
    <m/>
  </r>
  <r>
    <n v="131"/>
    <s v="Zhang 2004"/>
    <n v="131.19999999999999"/>
    <x v="390"/>
    <s v="Table 3 (Boston - non-work trip, expanded)"/>
    <n v="1"/>
    <x v="4"/>
    <x v="3"/>
    <n v="7.3043478260869557E-2"/>
    <n v="5.3353497164461234E-3"/>
    <n v="187.42913832199551"/>
    <n v="23.616071428571434"/>
    <n v="2.9756250000000009"/>
    <n v="35129.681892125729"/>
    <n v="179.11902505777692"/>
    <n v="22.568997157279892"/>
    <n v="-1.1666279907508754"/>
    <n v="-0.1469951268346103"/>
    <n v="0.12557956877933085"/>
    <n v="1.5823025666195686E-2"/>
    <n v="3.2634586244164893E-4"/>
    <n v="4.1119578667647766E-5"/>
    <n v="9.5989085996954437E-2"/>
    <n v="1.2094624835616258E-2"/>
    <n v="2.9123019727773046E-4"/>
    <n v="3.6695004856994039E-5"/>
    <m/>
    <n v="0.126"/>
    <s v="source"/>
    <n v="7.3043478260869557E-2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ensity"/>
    <s v="Pop density (ave)"/>
    <x v="0"/>
    <s v="Multinomial logistic"/>
    <s v="drive alone or active modes"/>
    <m/>
    <m/>
    <m/>
    <m/>
    <n v="1.7250000000000001"/>
    <m/>
  </r>
  <r>
    <n v="65"/>
    <s v="Sung et al. 2014"/>
    <n v="65.2"/>
    <x v="391"/>
    <s v="Table 2 p. 138 (500m buffer)"/>
    <m/>
    <x v="4"/>
    <x v="2"/>
    <n v="3.4474999999999999E-2"/>
    <n v="1.1885256249999998E-3"/>
    <n v="841.378577765204"/>
    <n v="3.4807831762146488"/>
    <n v="1.4400000000000001E-2"/>
    <n v="707917.9111221974"/>
    <n v="-1.0854289781977515"/>
    <n v="-4.4904196828040978E-3"/>
    <n v="-8.8452843010206582E-3"/>
    <n v="-3.6592941153322463E-5"/>
    <n v="13.894927762434602"/>
    <n v="5.7483316153191945E-2"/>
    <n v="0.80465296407307896"/>
    <n v="3.3288493123703276E-3"/>
    <n v="1.3079583019037548"/>
    <n v="5.4110234949758338E-3"/>
    <n v="1.1095052527784841"/>
    <n v="4.5900232307445887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2.1000000000000001E-2"/>
    <m/>
    <m/>
    <s v=""/>
    <n v="0.12"/>
    <m/>
  </r>
  <r>
    <n v="131"/>
    <s v="Zhang 2004"/>
    <n v="131.19999999999999"/>
    <x v="392"/>
    <s v="Table 3 (Boston - non-work trip, expanded)"/>
    <n v="1"/>
    <x v="4"/>
    <x v="3"/>
    <n v="0.11428571428571428"/>
    <n v="1.3061224489795917E-2"/>
    <n v="76.562500000000014"/>
    <n v="0.30625000000000008"/>
    <n v="1.2250000000000002E-3"/>
    <n v="5861.8164062500018"/>
    <n v="80.187214873513199"/>
    <n v="0.3207488594940528"/>
    <n v="-1.1501775610587051"/>
    <n v="-4.6007102442348199E-3"/>
    <n v="5.7361103522678737E-3"/>
    <n v="2.2944441409071494E-5"/>
    <n v="9.5853617290492151E-5"/>
    <n v="3.8341446916196861E-7"/>
    <n v="1.3150938760125762E-2"/>
    <n v="5.2603755040503052E-5"/>
    <n v="8.9258007941041994E-5"/>
    <n v="3.57032031764168E-7"/>
    <m/>
    <n v="4.0000000000000001E-3"/>
    <s v="source"/>
    <n v="0.11428571428571428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ensity"/>
    <s v="Job density (ave)"/>
    <x v="2"/>
    <s v="Multinomial logistic"/>
    <s v="drive alone or active modes"/>
    <m/>
    <m/>
    <m/>
    <m/>
    <n v="3.5000000000000003E-2"/>
    <m/>
  </r>
  <r>
    <n v="164"/>
    <s v="Schneider et al. 2017b"/>
    <n v="164.1"/>
    <x v="393"/>
    <s v="Table 3 (Extended Model) p. 932"/>
    <m/>
    <x v="4"/>
    <x v="2"/>
    <n v="0.29561638727755546"/>
    <n v="8.7389048427033655E-2"/>
    <n v="11.443081461574213"/>
    <n v="4.5365496758747993E-2"/>
    <n v="1.7984913443802874E-4"/>
    <n v="130.94411333622344"/>
    <n v="-2.677593971330039"/>
    <n v="-1.0615180975116951E-2"/>
    <n v="-4.3407607214200471E-2"/>
    <n v="-1.7208718394546112E-4"/>
    <n v="0.24740617802988649"/>
    <n v="9.8082882702514736E-4"/>
    <n v="8.0086924258910772E-3"/>
    <n v="3.1750041412235999E-5"/>
    <n v="5.4906508026360467E-3"/>
    <n v="2.1767397359429103E-5"/>
    <n v="7.0480320178992291E-3"/>
    <n v="2.7941553569922207E-5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PT-Design"/>
    <s v="bicycle facility density"/>
    <x v="1"/>
    <s v="fractional multinomial logit model"/>
    <s v="auto, walk, bike"/>
    <n v="1.66E-3"/>
    <m/>
    <m/>
    <m/>
    <m/>
    <m/>
  </r>
  <r>
    <n v="129"/>
    <s v="Zhao et al. 2014"/>
    <n v="129.1"/>
    <x v="394"/>
    <s v="Table 2 p. 143"/>
    <m/>
    <x v="4"/>
    <x v="2"/>
    <n v="8.2204627648393579E-4"/>
    <n v="6.7576008068110341E-7"/>
    <n v="1479815.142368417"/>
    <n v="4914.5651717807505"/>
    <n v="16.3216"/>
    <n v="2189852855582.8582"/>
    <n v="-27.995929121736083"/>
    <n v="-9.2976355136574568E-2"/>
    <n v="-2.9056919962298275"/>
    <n v="-9.6499976758840124E-3"/>
    <n v="30.485536217159837"/>
    <n v="0.10124450699708694"/>
    <n v="3.9993044763826529"/>
    <n v="1.3281957947477021E-2"/>
    <n v="18.289101464784309"/>
    <n v="6.0739330547825862E-2"/>
    <n v="4.9978749421882851"/>
    <n v="1.6598277325695313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PT-Design"/>
    <s v="Bicycle Park n Ride Space"/>
    <x v="9"/>
    <s v="OLS"/>
    <m/>
    <n v="0.14879999999999999"/>
    <m/>
    <m/>
    <m/>
    <n v="4.04"/>
    <m/>
  </r>
  <r>
    <n v="172"/>
    <s v="Sun et al. 2017"/>
    <n v="172.2"/>
    <x v="395"/>
    <s v="Table 2 Model 2 P. "/>
    <m/>
    <x v="4"/>
    <x v="2"/>
    <n v="0.102672"/>
    <n v="1.0541539584E-2"/>
    <n v="94.862803676021372"/>
    <n v="0.31418560577498278"/>
    <n v="1.0405827263267429E-3"/>
    <n v="8998.951521275374"/>
    <n v="92.686396879250722"/>
    <n v="0.30697734646407837"/>
    <n v="-1.1737570233187491"/>
    <n v="-3.8874832612316966E-3"/>
    <n v="6.3559114049637974E-2"/>
    <n v="2.1050778573240096E-4"/>
    <n v="1.6517220191291341E-4"/>
    <n v="5.4705033273556919E-7"/>
    <n v="4.858259447539285E-2"/>
    <n v="1.609055529025011E-4"/>
    <n v="1.4739924259495033E-4"/>
    <n v="4.8818629147447543E-7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ensity"/>
    <s v="natural log of Population (total)"/>
    <x v="0"/>
    <s v="Spatial Error Model"/>
    <m/>
    <n v="2E-3"/>
    <m/>
    <m/>
    <m/>
    <n v="3.2258064516129031E-2"/>
    <s v="derived (8b)"/>
  </r>
  <r>
    <n v="58"/>
    <s v="Boulange et al.  2017"/>
    <n v="58.1"/>
    <x v="396"/>
    <s v="Table 4 p. 10 Model 3"/>
    <m/>
    <x v="4"/>
    <x v="2"/>
    <n v="0.11153991466812105"/>
    <n v="1.2441152564171725E-2"/>
    <n v="80.378405042617956"/>
    <n v="0.24819798504409746"/>
    <n v="7.664028633970469E-4"/>
    <n v="6460.6879971951521"/>
    <n v="-13.007913560995096"/>
    <n v="-4.0166733014358143E-2"/>
    <n v="-0.23679560742651923"/>
    <n v="-7.3119381504762639E-4"/>
    <n v="0.6276546966063965"/>
    <n v="1.9381154791336481E-3"/>
    <n v="5.7542154622372435E-4"/>
    <n v="1.7768263533963217E-6"/>
    <n v="4.0856756599467981E-4"/>
    <n v="1.2616031206452019E-6"/>
    <n v="4.4611340913956992E-4"/>
    <n v="1.3775397656980925E-6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x v="1"/>
    <x v="2"/>
    <n v="16890"/>
    <x v="1"/>
    <n v="0"/>
    <n v="1"/>
    <x v="0"/>
    <s v="Diversity"/>
    <s v="Land use mix:Entropy: maximises eveness --&gt; 1"/>
    <x v="4"/>
    <s v="binary logistic (multilevel)"/>
    <s v="no transit trip"/>
    <n v="0.11058971029924898"/>
    <n v="1.29"/>
    <m/>
    <s v="Source"/>
    <s v=""/>
    <m/>
  </r>
  <r>
    <n v="184"/>
    <s v="Etminani-Ghasrodashti et al. 2018"/>
    <n v="184.1"/>
    <x v="397"/>
    <s v="Table 7 p. 502"/>
    <m/>
    <x v="4"/>
    <x v="2"/>
    <n v="4.7642712257316708E-3"/>
    <n v="2.2698280312334757E-5"/>
    <n v="44056.201009050783"/>
    <n v="103.47857555575833"/>
    <n v="0.24304900000000002"/>
    <n v="1940948847.3498871"/>
    <n v="-11.198868695195289"/>
    <n v="-2.6303742807436185E-2"/>
    <n v="-0.23610131952233754"/>
    <n v="-5.5455140641807316E-4"/>
    <n v="344.0237643842845"/>
    <n v="0.80803810316060176"/>
    <n v="0.31539425660324744"/>
    <n v="7.4079352427747029E-4"/>
    <n v="0.22393993515666766"/>
    <n v="5.2598692055405008E-4"/>
    <n v="0.24451918416973936"/>
    <n v="5.7432316664668133E-4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Diversity"/>
    <s v="land use diversity"/>
    <x v="4"/>
    <s v="Multinomial logistic; SEM"/>
    <s v="auto"/>
    <n v="1.0999999999999999E-2"/>
    <m/>
    <m/>
    <m/>
    <n v="0.49299999999999999"/>
    <s v="source"/>
  </r>
  <r>
    <n v="129"/>
    <s v="Zhao et al. 2014"/>
    <n v="129.1"/>
    <x v="398"/>
    <s v="Table 2 p. 143"/>
    <m/>
    <x v="4"/>
    <x v="2"/>
    <n v="1.7189784164569101E-3"/>
    <n v="2.9548867962447064E-6"/>
    <n v="338422.4401661937"/>
    <n v="610.8279138048855"/>
    <n v="1.1025000000000003"/>
    <n v="114529748008.04095"/>
    <n v="3992.2543224488095"/>
    <n v="7.2057289639611248"/>
    <n v="-1.1594153593178453"/>
    <n v="-2.0926604772948097E-3"/>
    <n v="226.74672936023464"/>
    <n v="0.4092613704610617"/>
    <n v="0.58925076481922312"/>
    <n v="1.06355481393522E-3"/>
    <n v="173.31809239075884"/>
    <n v="0.31282656300125905"/>
    <n v="0.52584584710351445"/>
    <n v="9.4911354463216393E-4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Residential floor area (common catchment area)"/>
    <x v="0"/>
    <s v="OLS"/>
    <m/>
    <n v="7.0499999999999993E-2"/>
    <m/>
    <m/>
    <m/>
    <n v="-1.05"/>
    <m/>
  </r>
  <r>
    <n v="11"/>
    <s v="Concas and DeSalvo 2008"/>
    <n v="11.1"/>
    <x v="399"/>
    <s v="Table 4.8 and 4.9, Model I: Exogenous Residential Location and Population Density"/>
    <m/>
    <x v="4"/>
    <x v="2"/>
    <n v="5.0312491313407426E-2"/>
    <n v="2.5313467821616977E-3"/>
    <n v="395.04662381581261"/>
    <n v="0.39504662381581263"/>
    <n v="3.9504662381581262E-4"/>
    <n v="156061.83498827217"/>
    <n v="-1.912300376489029"/>
    <n v="-1.912300376489029E-3"/>
    <n v="-1.3263008098819558"/>
    <n v="-1.3263008098819559E-3"/>
    <n v="0.32370140386312635"/>
    <n v="3.2370140386312634E-4"/>
    <n v="0.77624685517265679"/>
    <n v="7.7624685517265683E-4"/>
    <n v="0.41822778198405414"/>
    <n v="4.1822778198405414E-4"/>
    <n v="0.77234665991490403"/>
    <n v="7.7234665991490401E-4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99"/>
    <x v="1"/>
    <n v="1"/>
    <n v="1"/>
    <x v="0"/>
    <s v="Density"/>
    <s v="Retail density (common catchment area)"/>
    <x v="8"/>
    <s v="2SLS"/>
    <m/>
    <n v="1E-3"/>
    <m/>
    <m/>
    <s v=""/>
    <s v=""/>
    <m/>
  </r>
  <r>
    <n v="176"/>
    <s v="Lee et al. 2017"/>
    <n v="176.1"/>
    <x v="400"/>
    <s v="Table 5 p. 20 (TMS)"/>
    <m/>
    <x v="4"/>
    <x v="2"/>
    <n v="6.021384603925508E-2"/>
    <n v="3.6257072548391148E-3"/>
    <n v="275.80825745524055"/>
    <n v="0.19665599776353165"/>
    <n v="1.4021908485697279E-4"/>
    <n v="76070.194880496259"/>
    <n v="-59.174823634826403"/>
    <n v="-4.2192659827366925E-2"/>
    <n v="-4.2304228710964695"/>
    <n v="-3.0163637534026742E-3"/>
    <n v="2.8619912838539108E-3"/>
    <n v="2.0406486618993273E-6"/>
    <n v="2.7290561190363726E-2"/>
    <n v="1.9458636191444163E-5"/>
    <n v="1.2077709105147143"/>
    <n v="8.6116128526567181E-4"/>
    <n v="3.0031708163804016E-2"/>
    <n v="2.1413120796263752E-5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2"/>
    <n v="78"/>
    <x v="0"/>
    <n v="0"/>
    <n v="1"/>
    <x v="0"/>
    <s v="Density"/>
    <s v="Ratio of commercial area"/>
    <x v="6"/>
    <s v="OLS"/>
    <m/>
    <n v="1.0999999999999999E-2"/>
    <m/>
    <m/>
    <m/>
    <m/>
    <m/>
  </r>
  <r>
    <n v="128"/>
    <s v="Zhao et al. 2013"/>
    <n v="128.1"/>
    <x v="401"/>
    <s v="Table  2  p. 120"/>
    <m/>
    <x v="4"/>
    <x v="2"/>
    <n v="1.5181376427462782E-4"/>
    <n v="2.304741902323226E-8"/>
    <n v="43388806.312410943"/>
    <n v="16006.453773217709"/>
    <n v="5.9049000000000005"/>
    <n v="1882588513215911.8"/>
    <n v="-1693.808622138622"/>
    <n v="-0.62485861481707439"/>
    <n v="-1.1331545197265998"/>
    <n v="-4.180291411411426E-4"/>
    <n v="3250.7164873295151"/>
    <n v="1.1992135208705468"/>
    <n v="54.32129351785963"/>
    <n v="2.0039529719588101E-2"/>
    <n v="7452.7808612502768"/>
    <n v="2.7493863619705468"/>
    <n v="50.583489546259699"/>
    <n v="1.866062599833845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Business/office building floor area (common catchment area)"/>
    <x v="2"/>
    <s v="OLS"/>
    <m/>
    <n v="5.4999999999999997E-3"/>
    <m/>
    <m/>
    <m/>
    <n v="2.4300000000000002"/>
    <m/>
  </r>
  <r>
    <n v="111"/>
    <s v="Chatman 2008"/>
    <n v="111.1"/>
    <x v="402"/>
    <s v="Table 5 p. 1020 (col. 1 Activity Density)"/>
    <n v="1"/>
    <x v="4"/>
    <x v="2"/>
    <n v="6.021384603925508E-2"/>
    <n v="3.6257072548391148E-3"/>
    <n v="275.80825745524055"/>
    <n v="4.4663010171014372E-2"/>
    <n v="7.2325045520432124E-6"/>
    <n v="76070.194880496259"/>
    <n v="-59.174823634826403"/>
    <n v="-9.5824750653056134E-3"/>
    <n v="-4.2304228710964695"/>
    <n v="-6.8505352763100673E-4"/>
    <n v="2.8619912838539108E-3"/>
    <n v="4.6345655855088302E-7"/>
    <n v="2.7290561190363726E-2"/>
    <n v="4.4192970263615494E-6"/>
    <n v="1.2077709105147143"/>
    <n v="1.9558038239420026E-4"/>
    <n v="3.0031708163804016E-2"/>
    <n v="4.8631846615056029E-6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6"/>
    <s v="Negative binomial regression"/>
    <m/>
    <n v="0.23300000000000001"/>
    <m/>
    <n v="1.2623814793272614"/>
    <s v="Derived (4b)"/>
    <s v=""/>
    <m/>
  </r>
  <r>
    <n v="129"/>
    <s v="Zhao et al. 2014"/>
    <n v="129.1"/>
    <x v="403"/>
    <s v="Table 2 p. 143"/>
    <m/>
    <x v="4"/>
    <x v="2"/>
    <n v="2.4813226212152498E-6"/>
    <n v="6.1569619505545175E-12"/>
    <n v="162417765130.07953"/>
    <n v="934985.22931442072"/>
    <n v="5.3823999999999987"/>
    <n v="2.6379530429849676E+22"/>
    <n v="-135136.40311501225"/>
    <n v="-0.77793547247754724"/>
    <n v="-0.37586048552758367"/>
    <n v="-2.1637042103724535E-6"/>
    <n v="79756881.593745604"/>
    <n v="459.13392643106135"/>
    <n v="12.998634030605366"/>
    <n v="7.4828826822891521E-5"/>
    <n v="152150.86820396886"/>
    <n v="0.87588210737995131"/>
    <n v="14.999997254113996"/>
    <n v="8.6350011411135273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PT-Access"/>
    <s v="Number of shopping centres"/>
    <x v="10"/>
    <s v="OLS"/>
    <m/>
    <n v="1.41E-2"/>
    <m/>
    <m/>
    <m/>
    <n v="2.3199999999999998"/>
    <m/>
  </r>
  <r>
    <n v="21"/>
    <s v="Lane et al. 2006"/>
    <n v="21.1"/>
    <x v="404"/>
    <s v="Table 5 p. 207"/>
    <m/>
    <x v="4"/>
    <x v="2"/>
    <n v="4.9829870753134364E-9"/>
    <n v="2.4830160192740755E-17"/>
    <n v="4.0273602435007888E+16"/>
    <n v="1196471094.524158"/>
    <n v="35.545443999999996"/>
    <n v="1.6219630530930732E+33"/>
    <n v="13.09190547755324"/>
    <n v="3.8894177647537466E-7"/>
    <e v="#N/A"/>
    <e v="#N/A"/>
    <n v="7.9999999999999512"/>
    <n v="2.376685515441482E-7"/>
    <n v="90286724384.523895"/>
    <n v="2682.2893760169563"/>
    <n v="58572009395.830971"/>
    <n v="1740.0905792671838"/>
    <n v="9.9999999999351381"/>
    <n v="2.9708568942826012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x v="2"/>
    <x v="1"/>
    <n v="348"/>
    <x v="0"/>
    <n v="0"/>
    <n v="0"/>
    <x v="1"/>
    <s v="PT-Access"/>
    <s v="Employment (Common catchment area)"/>
    <x v="7"/>
    <s v="OLS"/>
    <m/>
    <n v="6.8300000000000007E-5"/>
    <m/>
    <m/>
    <s v=""/>
    <n v="5.9619999999999997"/>
    <m/>
  </r>
  <r>
    <n v="178"/>
    <s v="Park et al. 2018"/>
    <n v="178.1"/>
    <x v="405"/>
    <s v="Table 6 p. 281"/>
    <m/>
    <x v="4"/>
    <x v="2"/>
    <n v="5.0312491313407426E-2"/>
    <n v="2.5313467821616977E-3"/>
    <n v="395.04662381581261"/>
    <n v="0"/>
    <n v="0"/>
    <n v="156061.83498827217"/>
    <n v="-1.912300376489029"/>
    <n v="0"/>
    <n v="-1.3263008098819558"/>
    <n v="0"/>
    <n v="0.32370140386312635"/>
    <n v="0"/>
    <n v="0.77624685517265679"/>
    <n v="0"/>
    <n v="0.41822778198405414"/>
    <n v="0"/>
    <n v="0.77234665991490403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Density"/>
    <s v="Activity density (populatoin + employment per square mile)"/>
    <x v="8"/>
    <s v="Negative binomial regression (multilevel)"/>
    <m/>
    <n v="0"/>
    <m/>
    <m/>
    <m/>
    <m/>
    <m/>
  </r>
  <r>
    <n v="178"/>
    <s v="Park et al. 2018"/>
    <n v="178.1"/>
    <x v="406"/>
    <s v="Table 6 p. 281"/>
    <m/>
    <x v="4"/>
    <x v="2"/>
    <n v="0.29561638727755546"/>
    <n v="8.7389048427033655E-2"/>
    <n v="11.443081461574213"/>
    <n v="0"/>
    <n v="0"/>
    <n v="130.94411333622344"/>
    <n v="-2.677593971330039"/>
    <n v="0"/>
    <n v="-4.3407607214200471E-2"/>
    <n v="0"/>
    <n v="0.24740617802988649"/>
    <n v="0"/>
    <n v="8.0086924258910772E-3"/>
    <n v="0"/>
    <n v="5.4906508026360467E-3"/>
    <n v="0"/>
    <n v="7.0480320178992291E-3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PT-Design"/>
    <s v="number of intersections per square mile"/>
    <x v="1"/>
    <s v="Negative binomial regression (multilevel)"/>
    <m/>
    <n v="0"/>
    <m/>
    <m/>
    <m/>
    <m/>
    <m/>
  </r>
  <r>
    <n v="178"/>
    <s v="Park et al. 2018"/>
    <n v="178.2"/>
    <x v="407"/>
    <s v="Table 6 p. 281"/>
    <m/>
    <x v="4"/>
    <x v="2"/>
    <n v="5.0312491313407426E-2"/>
    <n v="2.5313467821616977E-3"/>
    <n v="395.04662381581261"/>
    <n v="0"/>
    <n v="0"/>
    <n v="156061.83498827217"/>
    <n v="-1.912300376489029"/>
    <n v="0"/>
    <n v="-1.3263008098819558"/>
    <n v="0"/>
    <n v="0.32370140386312635"/>
    <n v="0"/>
    <n v="0.77624685517265679"/>
    <n v="0"/>
    <n v="0.41822778198405414"/>
    <n v="0"/>
    <n v="0.77234665991490403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Density"/>
    <s v="Activity density (populatoin + employment per square mile)"/>
    <x v="8"/>
    <s v="Negative binomial regression (multilevel)"/>
    <m/>
    <n v="0"/>
    <m/>
    <m/>
    <m/>
    <m/>
    <m/>
  </r>
  <r>
    <n v="178"/>
    <s v="Park et al. 2018"/>
    <n v="178.2"/>
    <x v="408"/>
    <s v="Table 6 p. 281"/>
    <m/>
    <x v="4"/>
    <x v="2"/>
    <n v="0.14891809411301529"/>
    <n v="2.2176598754252881E-2"/>
    <n v="45.092577589619175"/>
    <n v="0"/>
    <n v="0"/>
    <n v="2033.3405536758255"/>
    <n v="10.146137465224008"/>
    <n v="0"/>
    <e v="#N/A"/>
    <e v="#N/A"/>
    <n v="8.9572474004306319E-15"/>
    <n v="0"/>
    <n v="1.0109006591083482E-4"/>
    <n v="0"/>
    <n v="6.5580497362351098E-5"/>
    <n v="0"/>
    <n v="1.1196559250465736E-14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PT-Access"/>
    <s v="Compactness index"/>
    <x v="7"/>
    <s v="Negative binomial regression (multilevel)"/>
    <m/>
    <n v="0"/>
    <m/>
    <m/>
    <m/>
    <m/>
    <m/>
  </r>
  <r>
    <n v="178"/>
    <s v="Park et al. 2018"/>
    <n v="178.2"/>
    <x v="409"/>
    <s v="Table 6 p. 281"/>
    <m/>
    <x v="4"/>
    <x v="2"/>
    <n v="0.29561638727755546"/>
    <n v="8.7389048427033655E-2"/>
    <n v="11.443081461574213"/>
    <n v="0"/>
    <n v="0"/>
    <n v="130.94411333622344"/>
    <n v="-2.677593971330039"/>
    <n v="0"/>
    <n v="-4.3407607214200471E-2"/>
    <n v="0"/>
    <n v="0.24740617802988649"/>
    <n v="0"/>
    <n v="8.0086924258910772E-3"/>
    <n v="0"/>
    <n v="5.4906508026360467E-3"/>
    <n v="0"/>
    <n v="7.0480320178992291E-3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PT-Design"/>
    <s v="number of intersections per square mile"/>
    <x v="1"/>
    <s v="Negative binomial regression (multilevel)"/>
    <m/>
    <n v="0"/>
    <m/>
    <m/>
    <m/>
    <m/>
    <m/>
  </r>
  <r>
    <n v="131"/>
    <s v="Zhang 2004"/>
    <n v="131.19999999999999"/>
    <x v="410"/>
    <s v="Table 3 (Boston - work trip, expanded)"/>
    <n v="1"/>
    <x v="4"/>
    <x v="3"/>
    <n v="0.11153991466812105"/>
    <n v="1.2441152564171725E-2"/>
    <n v="80.378405042617956"/>
    <n v="0"/>
    <n v="0"/>
    <n v="6460.6879971951521"/>
    <n v="-13.007913560995096"/>
    <n v="0"/>
    <n v="-0.23679560742651923"/>
    <n v="0"/>
    <n v="0.6276546966063965"/>
    <n v="0"/>
    <n v="5.7542154622372435E-4"/>
    <n v="0"/>
    <n v="4.0856756599467981E-4"/>
    <n v="0"/>
    <n v="4.4611340913956992E-4"/>
    <n v="0"/>
    <m/>
    <n v="0"/>
    <s v="Source, transit only"/>
    <m/>
    <s v="Null value"/>
    <s v="N"/>
    <s v="pos"/>
    <s v="insignificant"/>
    <s v="Mode choice (probability)"/>
    <s v="trip"/>
    <s v="Discrete"/>
    <s v="Disaggregate"/>
    <s v="Work"/>
    <s v="USA"/>
    <s v="Boston"/>
    <n v="1991"/>
    <x v="1"/>
    <x v="1"/>
    <n v="1036"/>
    <x v="1"/>
    <n v="0"/>
    <n v="1"/>
    <x v="0"/>
    <s v="Diversity"/>
    <s v="Land use &quot;balance&quot; (average)"/>
    <x v="4"/>
    <s v="Multinomial logistic"/>
    <s v="drive alone (log odds is combinatoin walk or bike ,transit)"/>
    <m/>
    <m/>
    <m/>
    <m/>
    <n v="-0.33999999999999997"/>
    <s v="average for work"/>
  </r>
  <r>
    <n v="54"/>
    <s v="Zhu et al. 2013"/>
    <n v="54.2"/>
    <x v="411"/>
    <s v="Table 4 p. 68"/>
    <m/>
    <x v="4"/>
    <x v="2"/>
    <n v="9.1214876538965026E-2"/>
    <n v="8.3201537020186327E-3"/>
    <n v="120.19008732463445"/>
    <n v="0"/>
    <n v="0"/>
    <n v="14445.657091103254"/>
    <n v="-6.3698249923063832E-2"/>
    <n v="0"/>
    <e v="#N/A"/>
    <e v="#N/A"/>
    <e v="#N/A"/>
    <e v="#N/A"/>
    <n v="0.95006076539284956"/>
    <n v="0"/>
    <n v="1.0000000000000002"/>
    <n v="0"/>
    <n v="0.94416689389006447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Diversity"/>
    <s v="Residential density Index:Entropy: maximises eveness --&gt; 1"/>
    <x v="3"/>
    <s v="Binary logistic"/>
    <s v="no transit trip"/>
    <n v="0"/>
    <n v="1"/>
    <m/>
    <s v="Derived (4a)"/>
    <s v=""/>
    <m/>
  </r>
  <r>
    <n v="72"/>
    <s v="Bhattacharya 2013"/>
    <n v="72.099999999999994"/>
    <x v="412"/>
    <s v="Table 3.2 p. 61"/>
    <m/>
    <x v="4"/>
    <x v="2"/>
    <n v="4.9965372243354164E-2"/>
    <n v="2.4965384234169469E-3"/>
    <n v="400.55462019740361"/>
    <n v="0"/>
    <n v="0"/>
    <n v="160444.00376148627"/>
    <n v="524.62321535226158"/>
    <n v="0"/>
    <n v="-1.1363692374830436"/>
    <n v="0"/>
    <n v="3.0009802495517421E-2"/>
    <n v="0"/>
    <n v="5.0148061085179244E-4"/>
    <n v="0"/>
    <n v="6.8802211008019434E-2"/>
    <n v="0"/>
    <n v="4.6697413838890975E-4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x v="1"/>
    <x v="2"/>
    <n v="12851"/>
    <x v="1"/>
    <n v="0"/>
    <n v="1"/>
    <x v="0"/>
    <s v="Density"/>
    <s v="Employment density"/>
    <x v="2"/>
    <s v="Negative binomial regression"/>
    <m/>
    <n v="6.0900000000000003E-5"/>
    <m/>
    <n v="1.0000609018544426"/>
    <s v="Derived (4b)"/>
    <n v="0.42058011049723759"/>
    <s v="derived (8b)"/>
  </r>
  <r>
    <n v="54"/>
    <s v="Zhu et al. 2013"/>
    <n v="54.2"/>
    <x v="413"/>
    <s v="Table 4 p. 68"/>
    <m/>
    <x v="4"/>
    <x v="2"/>
    <n v="0.11153991466812105"/>
    <n v="1.2441152564171725E-2"/>
    <n v="80.378405042617956"/>
    <n v="-7.7163268840913244E-3"/>
    <n v="7.4076738087276719E-7"/>
    <n v="6460.6879971951521"/>
    <n v="-13.007913560995096"/>
    <n v="1.2487597018555293E-3"/>
    <n v="-0.23679560742651923"/>
    <n v="2.2732378312945846E-5"/>
    <n v="0.6276546966063965"/>
    <n v="-6.0254850874214066E-5"/>
    <n v="5.7542154622372435E-4"/>
    <n v="-5.5240468437477536E-8"/>
    <n v="4.0856756599467981E-4"/>
    <n v="-3.9222486335489264E-8"/>
    <n v="4.4611340913956992E-4"/>
    <n v="-4.2826887277398715E-8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54"/>
    <s v="Zhu et al. 2013"/>
    <n v="54.3"/>
    <x v="414"/>
    <s v="Table 5 p. 69"/>
    <m/>
    <x v="4"/>
    <x v="2"/>
    <n v="0.11153991466812105"/>
    <n v="1.2441152564171725E-2"/>
    <n v="80.378405042617956"/>
    <n v="-7.7163268840913244E-3"/>
    <n v="7.4076738087276719E-7"/>
    <n v="6460.6879971951521"/>
    <n v="-13.007913560995096"/>
    <n v="1.2487597018555293E-3"/>
    <n v="-0.23679560742651923"/>
    <n v="2.2732378312945846E-5"/>
    <n v="0.6276546966063965"/>
    <n v="-6.0254850874214066E-5"/>
    <n v="5.7542154622372435E-4"/>
    <n v="-5.5240468437477536E-8"/>
    <n v="4.0856756599467981E-4"/>
    <n v="-3.9222486335489264E-8"/>
    <n v="4.4611340913956992E-4"/>
    <n v="-4.2826887277398715E-8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128"/>
    <s v="Zhao et al. 2013"/>
    <n v="128.1"/>
    <x v="415"/>
    <s v="Table  2  p. 120"/>
    <m/>
    <x v="4"/>
    <x v="2"/>
    <n v="1.6617760984839614E-4"/>
    <n v="2.7614998014925765E-8"/>
    <n v="36212206.115658782"/>
    <n v="-6077.8344382340256"/>
    <n v="1.0200999999999998"/>
    <n v="1311323871762955.3"/>
    <n v="4039.4611355535135"/>
    <n v="-0.67798067654758865"/>
    <n v="-1.1594114243637212"/>
    <n v="1.9459490152500458E-4"/>
    <n v="24262.573414493523"/>
    <n v="-4.0722154233796903"/>
    <n v="63.051581741933276"/>
    <n v="-1.0582538762545597E-2"/>
    <n v="18545.550590985626"/>
    <n v="-3.1126738232378264"/>
    <n v="56.26706725187735"/>
    <n v="-9.4438300165869005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Residential floor area (common catchment area)"/>
    <x v="0"/>
    <s v="OLS"/>
    <m/>
    <n v="-3.3E-3"/>
    <m/>
    <m/>
    <m/>
    <n v="-1.01"/>
    <m/>
  </r>
  <r>
    <n v="176"/>
    <s v="Lee et al. 2017"/>
    <n v="176.1"/>
    <x v="416"/>
    <s v="Table 5 p. 20 (TMS)"/>
    <m/>
    <x v="4"/>
    <x v="2"/>
    <n v="0.11153991466812105"/>
    <n v="1.2441152564171725E-2"/>
    <n v="80.378405042617956"/>
    <n v="-3.2956671274400155E-2"/>
    <n v="1.351286058628536E-5"/>
    <n v="6460.6879971951521"/>
    <n v="-13.007913560995096"/>
    <n v="5.3334913894873236E-3"/>
    <n v="-0.23679560742651923"/>
    <n v="9.7090692320156099E-5"/>
    <n v="0.6276546966063965"/>
    <n v="-2.5735033556491482E-4"/>
    <n v="5.7542154622372435E-4"/>
    <n v="-2.3593375276664579E-7"/>
    <n v="4.0856756599467981E-4"/>
    <n v="-1.6752045476305578E-7"/>
    <n v="4.4611340913956992E-4"/>
    <n v="-1.8291496289730217E-7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x v="0"/>
    <x v="2"/>
    <n v="78"/>
    <x v="0"/>
    <n v="0"/>
    <n v="1"/>
    <x v="0"/>
    <s v="Diversity"/>
    <s v="Diversity: 1 - Herschman-Herfindal Index"/>
    <x v="4"/>
    <s v="OLS"/>
    <m/>
    <n v="-3.6999999999999998E-2"/>
    <m/>
    <m/>
    <m/>
    <m/>
    <m/>
  </r>
  <r>
    <n v="54"/>
    <s v="Zhu et al. 2013"/>
    <n v="54.1"/>
    <x v="417"/>
    <s v="Table 3 p. 68"/>
    <m/>
    <x v="4"/>
    <x v="2"/>
    <n v="9.1214876538965026E-2"/>
    <n v="8.3201537020186327E-3"/>
    <n v="120.19008732463445"/>
    <n v="-6.9229490298989435E-2"/>
    <n v="3.9876186412217906E-5"/>
    <n v="14445.657091103254"/>
    <n v="-6.3698249923063832E-2"/>
    <n v="3.6690191955684762E-5"/>
    <e v="#N/A"/>
    <e v="#N/A"/>
    <e v="#N/A"/>
    <e v="#N/A"/>
    <n v="0.95006076539284956"/>
    <n v="-5.472350008662813E-4"/>
    <n v="1.0000000000000002"/>
    <n v="-5.7600000000000001E-4"/>
    <n v="0.94416689389006447"/>
    <n v="-5.4384013088067703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Diversity"/>
    <s v="Residential density Index:Entropy: maximises eveness --&gt; 1"/>
    <x v="3"/>
    <s v="Multinomial logistic"/>
    <s v="automobile"/>
    <n v="0.01"/>
    <n v="1.0100501670841679"/>
    <m/>
    <s v="Derived (4a)"/>
    <s v=""/>
    <m/>
  </r>
  <r>
    <n v="54"/>
    <s v="Zhu et al. 2013"/>
    <n v="54.1"/>
    <x v="418"/>
    <s v="Table 3 p. 68"/>
    <m/>
    <x v="4"/>
    <x v="2"/>
    <n v="0.11153991466812105"/>
    <n v="1.2441152564171725E-2"/>
    <n v="80.378405042617956"/>
    <n v="-5.4014288188639271E-2"/>
    <n v="3.6297601662765591E-5"/>
    <n v="6460.6879971951521"/>
    <n v="-13.007913560995096"/>
    <n v="8.7413179129887057E-3"/>
    <n v="-0.23679560742651923"/>
    <n v="1.5912664819062094E-4"/>
    <n v="0.6276546966063965"/>
    <n v="-4.2178395611949847E-4"/>
    <n v="5.7542154622372435E-4"/>
    <n v="-3.8668327906234279E-7"/>
    <n v="4.0856756599467981E-4"/>
    <n v="-2.7455740434842488E-7"/>
    <n v="4.4611340913956992E-4"/>
    <n v="-2.9978821094179103E-7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Diversity"/>
    <s v="Land use mix:Entropy: maximises eveness --&gt; 1"/>
    <x v="4"/>
    <s v="Multinomial logistic"/>
    <s v="automobile"/>
    <n v="-7.0000000000000007E-2"/>
    <n v="0.93239381990594827"/>
    <m/>
    <s v="Derived (4a)"/>
    <s v=""/>
    <m/>
  </r>
  <r>
    <n v="54"/>
    <s v="Zhu et al. 2013"/>
    <n v="54.3"/>
    <x v="419"/>
    <s v="Table 5 p. 69"/>
    <m/>
    <x v="4"/>
    <x v="2"/>
    <n v="9.1214876538965026E-2"/>
    <n v="8.3201537020186327E-3"/>
    <n v="120.19008732463445"/>
    <n v="-0.13845898059797887"/>
    <n v="1.5950474564887162E-4"/>
    <n v="14445.657091103254"/>
    <n v="-6.3698249923063832E-2"/>
    <n v="7.3380383911369524E-5"/>
    <e v="#N/A"/>
    <e v="#N/A"/>
    <e v="#N/A"/>
    <e v="#N/A"/>
    <n v="0.95006076539284956"/>
    <n v="-1.0944700017325626E-3"/>
    <n v="1.0000000000000002"/>
    <n v="-1.152E-3"/>
    <n v="0.94416689389006447"/>
    <n v="-1.0876802617613541E-3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Diversity"/>
    <s v="Residential density Index:Entropy: maximises eveness --&gt; 1"/>
    <x v="3"/>
    <s v="Binary logistic"/>
    <s v="no transit trip"/>
    <n v="0.02"/>
    <n v="1.0202013400267558"/>
    <m/>
    <s v="Derived (4a)"/>
    <s v=""/>
    <m/>
  </r>
  <r>
    <n v="129"/>
    <s v="Zhao et al. 2014"/>
    <n v="129.1"/>
    <x v="420"/>
    <s v="Table 2 p. 143"/>
    <m/>
    <x v="4"/>
    <x v="2"/>
    <n v="-5.9291718277595397E-4"/>
    <n v="3.5155078563097399E-7"/>
    <n v="2844539.22697163"/>
    <n v="-4148.9774144892035"/>
    <n v="6.0516000000000014"/>
    <n v="8091403413780.3584"/>
    <n v="-1694.7516189439002"/>
    <n v="2.4719244943066427"/>
    <n v="-1.1331549415379456"/>
    <n v="1.6527929075399108E-3"/>
    <n v="213.1146567479382"/>
    <n v="-0.31084398104263988"/>
    <n v="3.5612652986766493"/>
    <n v="-5.1943770545024486E-3"/>
    <n v="488.59900309785309"/>
    <n v="-0.71265891128283998"/>
    <n v="3.3162175335136541"/>
    <n v="-4.8369561993101213E-3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Business/office building floor area (common catchment area)"/>
    <x v="2"/>
    <s v="OLS"/>
    <m/>
    <n v="-4.3200000000000002E-2"/>
    <m/>
    <m/>
    <m/>
    <n v="2.46"/>
    <m/>
  </r>
  <r>
    <n v="167"/>
    <s v="Alam et al. 2018"/>
    <n v="167.1"/>
    <x v="421"/>
    <s v="Table 2 p. 824"/>
    <m/>
    <x v="4"/>
    <x v="2"/>
    <n v="0.14891809411301529"/>
    <n v="2.2176598754252881E-2"/>
    <n v="45.092577589619175"/>
    <n v="-9.0185155179238349E-2"/>
    <n v="1.8037031035847669E-4"/>
    <n v="2033.3405536758255"/>
    <n v="10.146137465224008"/>
    <n v="-2.0292274930448016E-2"/>
    <e v="#N/A"/>
    <e v="#N/A"/>
    <n v="8.9572474004306319E-15"/>
    <n v="-1.7914494800861265E-17"/>
    <n v="1.0109006591083482E-4"/>
    <n v="-2.0218013182166966E-7"/>
    <n v="6.5580497362351098E-5"/>
    <n v="-1.311609947247022E-7"/>
    <n v="1.1196559250465736E-14"/>
    <n v="-2.2393118500931471E-17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x v="0"/>
    <x v="0"/>
    <n v="358"/>
    <x v="0"/>
    <n v="0"/>
    <n v="1"/>
    <x v="0"/>
    <s v="PT-Access"/>
    <s v="Metropolitan Sprawl Indicator"/>
    <x v="7"/>
    <s v="OLS"/>
    <m/>
    <n v="-2E-3"/>
    <m/>
    <m/>
    <m/>
    <m/>
    <m/>
  </r>
  <r>
    <n v="104"/>
    <s v="Peterson 2011"/>
    <n v="104.2"/>
    <x v="422"/>
    <s v="Table 5.8 p. 27"/>
    <m/>
    <x v="4"/>
    <x v="2"/>
    <n v="2.4229339090800045E-4"/>
    <n v="5.8706087277697112E-8"/>
    <n v="17034008.675620042"/>
    <n v="-34408.697524752475"/>
    <n v="69.505568999999994"/>
    <n v="290157451561098.88"/>
    <n v="-136216.94367279479"/>
    <n v="275.15822621904545"/>
    <n v="-0.37586049382018782"/>
    <n v="7.5923819751677927E-4"/>
    <n v="8364.721752698566"/>
    <n v="-16.8967379404511"/>
    <n v="1.3632674028682056E-3"/>
    <n v="-2.7538001537937747E-6"/>
    <n v="15.957239695508783"/>
    <n v="-3.2233624184927735E-2"/>
    <n v="1.573165861235795E-3"/>
    <n v="-3.1777950396963053E-6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x v="0"/>
    <x v="2"/>
    <n v="15"/>
    <x v="1"/>
    <n v="0"/>
    <n v="1"/>
    <x v="0"/>
    <s v="PT-Access"/>
    <s v="Walkability index"/>
    <x v="10"/>
    <s v="OLS"/>
    <m/>
    <n v="1.4999999999999999E-2"/>
    <m/>
    <n v="1.0151130646157189"/>
    <s v="Derived (4b)"/>
    <n v="8.3369999999999997"/>
    <m/>
  </r>
  <r>
    <n v="47"/>
    <s v="Lee and Lee 2013"/>
    <n v="47.7"/>
    <x v="423"/>
    <s v="A-4 p. 328 pooled model 6"/>
    <m/>
    <x v="4"/>
    <x v="2"/>
    <n v="8.6956521739130436E-3"/>
    <n v="7.5614366729678646E-5"/>
    <n v="13224.999999999998"/>
    <n v="-52.899999999999991"/>
    <n v="0.21159999999999995"/>
    <n v="174900624.99999994"/>
    <n v="13.078958144187002"/>
    <n v="-5.231583257674801E-2"/>
    <e v="#N/A"/>
    <e v="#N/A"/>
    <n v="2.6270309483919553E-12"/>
    <n v="-1.0508123793567822E-14"/>
    <n v="2.9648252398385044E-2"/>
    <n v="-1.1859300959354018E-4"/>
    <n v="1.9233810174044162E-2"/>
    <n v="-7.6935240696176648E-5"/>
    <n v="3.2837886854686651E-12"/>
    <n v="-1.3135154741874661E-14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7"/>
    <s v="2SLS"/>
    <m/>
    <n v="-4.0000000000000001E-3"/>
    <m/>
    <m/>
    <s v=""/>
    <n v="-0.46"/>
    <m/>
  </r>
  <r>
    <n v="17"/>
    <s v="Ryan and Frank 2009"/>
    <n v="17.100000000000001"/>
    <x v="424"/>
    <s v="Table 5 p. 51"/>
    <m/>
    <x v="4"/>
    <x v="2"/>
    <n v="1.4364089775561098E-3"/>
    <n v="2.0632707508037887E-6"/>
    <n v="484667.36593364191"/>
    <n v="-2791.6840277777769"/>
    <n v="16.080099999999995"/>
    <n v="234902455601.05475"/>
    <n v="-27.997016656059667"/>
    <n v="0.16126281593890368"/>
    <n v="-2.9057037110934396"/>
    <n v="1.6736853375898211E-2"/>
    <n v="9.9845880167152714"/>
    <n v="-5.7511226976279958E-2"/>
    <n v="1.3098476361261839"/>
    <n v="-7.544722384086819E-3"/>
    <n v="5.9900256312036682"/>
    <n v="-3.4502547635733127E-2"/>
    <n v="1.6368982950257498"/>
    <n v="-9.428534179348318E-3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x v="1"/>
    <x v="1"/>
    <n v="3582"/>
    <x v="1"/>
    <n v="0"/>
    <n v="1"/>
    <x v="0"/>
    <s v="PT-Design"/>
    <s v="Walkability Index"/>
    <x v="9"/>
    <s v="OLS"/>
    <m/>
    <n v="7.1999999999999995E-2"/>
    <m/>
    <m/>
    <s v=""/>
    <n v="4.01"/>
    <m/>
  </r>
  <r>
    <n v="54"/>
    <s v="Zhu et al. 2013"/>
    <n v="54.1"/>
    <x v="425"/>
    <s v="Table 3 p. 68"/>
    <m/>
    <x v="4"/>
    <x v="2"/>
    <n v="9.1214876538965026E-2"/>
    <n v="8.3201537020186327E-3"/>
    <n v="120.19008732463445"/>
    <n v="-0.69229490298989438"/>
    <n v="3.987618641221791E-3"/>
    <n v="14445.657091103254"/>
    <n v="-6.3698249923063832E-2"/>
    <n v="3.6690191955684765E-4"/>
    <e v="#N/A"/>
    <e v="#N/A"/>
    <e v="#N/A"/>
    <e v="#N/A"/>
    <n v="0.95006076539284956"/>
    <n v="-5.4723500086628126E-3"/>
    <n v="1.0000000000000002"/>
    <n v="-5.7600000000000004E-3"/>
    <n v="0.94416689389006447"/>
    <n v="-5.4384013088067708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Diversity"/>
    <s v="Housing diversity:Entropy: maximises eveness --&gt; 1"/>
    <x v="3"/>
    <s v="Multinomial logistic"/>
    <s v="automobile"/>
    <n v="0.04"/>
    <n v="1.0408107741923882"/>
    <m/>
    <s v="Derived (4a)"/>
    <s v=""/>
    <m/>
  </r>
  <r>
    <n v="65"/>
    <s v="Sung et al. 2014"/>
    <n v="65.2"/>
    <x v="426"/>
    <s v="Table 2 p. 138 (500m buffer)"/>
    <m/>
    <x v="4"/>
    <x v="2"/>
    <n v="1.7634042553191492E-2"/>
    <n v="3.1095945676776828E-4"/>
    <n v="3215.8533153948206"/>
    <n v="-26.652992277992272"/>
    <n v="0.22089999999999996"/>
    <n v="10341712.54613586"/>
    <n v="-1.0843960521916551"/>
    <n v="8.9874744805644377E-3"/>
    <n v="-8.8452156416064694E-3"/>
    <n v="7.3309147237634424E-5"/>
    <n v="53.10813787377699"/>
    <n v="-0.44016024669786369"/>
    <n v="3.0754834632583092"/>
    <n v="-2.5489606943484868E-2"/>
    <n v="4.9991789103396416"/>
    <n v="-4.1433194808894951E-2"/>
    <n v="4.2406667341979185"/>
    <n v="-3.5146645893032347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-0.112"/>
    <m/>
    <m/>
    <s v=""/>
    <n v="-0.47"/>
    <m/>
  </r>
  <r>
    <n v="154"/>
    <s v="Lu et al. 2018"/>
    <n v="154.1"/>
    <x v="427"/>
    <s v="Tables 3 (diagnostics) and 4 (elasticities) pp 8 - 9"/>
    <m/>
    <x v="4"/>
    <x v="2"/>
    <n v="5.0000000000000001E-3"/>
    <n v="2.5000000000000001E-5"/>
    <n v="40000"/>
    <n v="-400"/>
    <n v="4"/>
    <n v="1600000000"/>
    <n v="3669.318690852459"/>
    <n v="-36.693186908524588"/>
    <n v="-1.1594449940859053"/>
    <n v="1.1594449940859054E-2"/>
    <n v="26.800436667129173"/>
    <n v="-0.26800436667129174"/>
    <n v="6.9646772185656694E-2"/>
    <n v="-6.9646772185656691E-4"/>
    <n v="20.485413710230937"/>
    <n v="-0.20485413710230937"/>
    <n v="6.2152598018651507E-2"/>
    <n v="-6.2152598018651512E-4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ensity"/>
    <s v="residents per km^2 in a street block"/>
    <x v="0"/>
    <s v="generalized linear mixed models"/>
    <m/>
    <n v="-0.02"/>
    <m/>
    <m/>
    <m/>
    <n v="-2"/>
    <s v="derived (8b)"/>
  </r>
  <r>
    <n v="154"/>
    <s v="Lu et al. 2018"/>
    <n v="154.1"/>
    <x v="428"/>
    <s v="Tables 3 (diagnostics) and 4 (elasticities) pp 8 - 9"/>
    <m/>
    <x v="4"/>
    <x v="2"/>
    <n v="4.1333333333333335E-3"/>
    <n v="1.7084444444444444E-5"/>
    <n v="58532.778355879294"/>
    <n v="-585.32778355879293"/>
    <n v="5.8532778355879298"/>
    <n v="3426086142.0584917"/>
    <n v="-11.198164682138652"/>
    <n v="0.11198164682138652"/>
    <n v="-0.23610100658602273"/>
    <n v="2.3610100658602272E-3"/>
    <n v="457.06770644440599"/>
    <n v="-4.5706770644440597"/>
    <n v="0.41903073105832811"/>
    <n v="-4.1903073105832812E-3"/>
    <n v="0.29752512221519906"/>
    <n v="-2.9752512221519908E-3"/>
    <n v="0.32486657684868209"/>
    <n v="-3.248665768486821E-3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iversity"/>
    <s v="Entropy score of number of residents and jobs in different industries in a TPU"/>
    <x v="4"/>
    <s v="generalized linear mixed models"/>
    <m/>
    <n v="-1.5"/>
    <m/>
    <m/>
    <m/>
    <n v="-2.4193548387096775"/>
    <s v="derived (8b)"/>
  </r>
  <r>
    <n v="31"/>
    <s v="Frank et al. 2008"/>
    <n v="31.1"/>
    <x v="429"/>
    <s v="Table 4 p. 48 (significance from table 3 p. 46)"/>
    <n v="1"/>
    <x v="4"/>
    <x v="2"/>
    <n v="1.2987012987012987E-3"/>
    <n v="1.6866250632484399E-6"/>
    <n v="592900"/>
    <n v="-5929"/>
    <n v="59.290000000000006"/>
    <n v="351530410000"/>
    <n v="-48.725584050502107"/>
    <n v="0.48725584050502108"/>
    <n v="-4.166544987585759"/>
    <n v="4.1665449875857588E-2"/>
    <n v="6.1523706645090579"/>
    <n v="-6.1523706645090583E-2"/>
    <n v="58.666023559474148"/>
    <n v="-0.58666023559474145"/>
    <n v="2596.3231828198041"/>
    <n v="-25.96323182819804"/>
    <n v="64.558617405459685"/>
    <n v="-0.64558617405459684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Density"/>
    <s v="Retail floor area continuous (fraction)"/>
    <x v="6"/>
    <s v="Multinomial logistic (nested)"/>
    <s v="not choosing transit"/>
    <n v="0.309"/>
    <n v="1.362062370503422"/>
    <m/>
    <s v="Derived (4a)"/>
    <n v="7.7"/>
    <m/>
  </r>
  <r>
    <n v="31"/>
    <s v="Frank et al. 2008"/>
    <n v="31.2"/>
    <x v="430"/>
    <s v="Table 4 p. 48 (significance from table 3 p. 46)"/>
    <n v="1"/>
    <x v="4"/>
    <x v="2"/>
    <n v="2.3809523809523807E-3"/>
    <n v="5.6689342403628111E-6"/>
    <n v="176400.00000000003"/>
    <n v="-1764.0000000000002"/>
    <n v="17.640000000000004"/>
    <n v="31116960000.000011"/>
    <n v="-48.735040614378399"/>
    <n v="0.487350406143784"/>
    <n v="-4.166614122007001"/>
    <n v="4.1666141220070008E-2"/>
    <n v="1.8304573877878192"/>
    <n v="-1.8304573877878191E-2"/>
    <n v="17.454354116868345"/>
    <n v="-0.17454354116868345"/>
    <n v="772.4597899298592"/>
    <n v="-7.7245978992985922"/>
    <n v="19.20752253385578"/>
    <n v="-0.19207522533855781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Density"/>
    <s v="Retail floor area continuous (fraction)"/>
    <x v="6"/>
    <s v="Multinomial logistic (nested)"/>
    <s v="not choosing transit"/>
    <n v="0.28349999999999997"/>
    <n v="1.3277688803138623"/>
    <m/>
    <s v="Derived (4a)"/>
    <n v="4.2"/>
    <m/>
  </r>
  <r>
    <n v="54"/>
    <s v="Zhu et al. 2013"/>
    <n v="54.2"/>
    <x v="431"/>
    <s v="Table 4 p. 68"/>
    <m/>
    <x v="4"/>
    <x v="2"/>
    <n v="9.1214876538965026E-2"/>
    <n v="8.3201537020186327E-3"/>
    <n v="120.19008732463445"/>
    <n v="-1.5576635317272625"/>
    <n v="2.0187319371185321E-2"/>
    <n v="14445.657091103254"/>
    <n v="-6.3698249923063832E-2"/>
    <n v="8.2552931900290718E-4"/>
    <e v="#N/A"/>
    <e v="#N/A"/>
    <e v="#N/A"/>
    <e v="#N/A"/>
    <n v="0.95006076539284956"/>
    <n v="-1.2312787519491329E-2"/>
    <n v="1.0000000000000002"/>
    <n v="-1.2960000000000003E-2"/>
    <n v="0.94416689389006447"/>
    <n v="-1.2236402944815235E-2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Diversity"/>
    <s v="Housing diversity:Entropy: maximises eveness --&gt; 1"/>
    <x v="3"/>
    <s v="Binary logistic"/>
    <s v="no transit trip"/>
    <n v="0.09"/>
    <n v="1.0941742837052104"/>
    <m/>
    <s v="Derived (4a)"/>
    <s v=""/>
    <m/>
  </r>
  <r>
    <n v="106"/>
    <s v="Noland and DiPetrillo 2015"/>
    <n v="106.1"/>
    <x v="432"/>
    <s v="Table 13 p. 40"/>
    <m/>
    <x v="4"/>
    <x v="2"/>
    <n v="4.9965372243354164E-2"/>
    <n v="2.4965384234169469E-3"/>
    <n v="400.55462019740361"/>
    <n v="-5.7870497535602219"/>
    <n v="8.3608934116592454E-2"/>
    <n v="160444.00376148627"/>
    <n v="524.62321535226158"/>
    <n v="-7.5795422048060459"/>
    <n v="-1.1363692374830436"/>
    <n v="1.6417799181766352E-2"/>
    <n v="3.0009802495517421E-2"/>
    <n v="-4.3356938449614404E-4"/>
    <n v="5.0148061085179244E-4"/>
    <n v="-7.2451872955924689E-6"/>
    <n v="6.8802211008019434E-2"/>
    <n v="-9.940262780195443E-4"/>
    <n v="4.6697413838890975E-4"/>
    <n v="-6.7466518577434555E-6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x v="0"/>
    <x v="2"/>
    <n v="779"/>
    <x v="1"/>
    <n v="1"/>
    <n v="1"/>
    <x v="0"/>
    <s v="Density"/>
    <s v="Employment density"/>
    <x v="2"/>
    <s v="SEM"/>
    <m/>
    <n v="-5.0999999999999997E-2"/>
    <m/>
    <m/>
    <s v=""/>
    <s v=""/>
    <m/>
  </r>
  <r>
    <n v="106"/>
    <s v="Noland and DiPetrillo 2015"/>
    <n v="106.1"/>
    <x v="433"/>
    <s v="Table 13 p. 40"/>
    <m/>
    <x v="4"/>
    <x v="2"/>
    <n v="4.1892191067381762E-2"/>
    <n v="1.7549556724260203E-3"/>
    <n v="569.81496211674528"/>
    <n v="-9.3623988109833505"/>
    <n v="0.15382978216346585"/>
    <n v="324689.09105210786"/>
    <n v="572.22781486722226"/>
    <n v="-9.4020434170818401"/>
    <n v="-0.3761085736965914"/>
    <n v="6.1796876131451281E-3"/>
    <n v="0.27981338388378818"/>
    <n v="-4.5975003584305145E-3"/>
    <n v="4.5603485257827267E-8"/>
    <n v="-7.4929239233823848E-10"/>
    <n v="5.3379530947392716E-4"/>
    <n v="-8.7705744899398801E-6"/>
    <n v="5.2624925975670361E-8"/>
    <n v="-8.6465884039345073E-10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x v="0"/>
    <x v="2"/>
    <n v="779"/>
    <x v="1"/>
    <n v="1"/>
    <n v="1"/>
    <x v="0"/>
    <s v="PT-Access"/>
    <s v="Walkability index"/>
    <x v="10"/>
    <s v="SEM"/>
    <m/>
    <n v="-5.8000000000000003E-2"/>
    <m/>
    <m/>
    <s v=""/>
    <s v=""/>
    <m/>
  </r>
  <r>
    <n v="111"/>
    <s v="Chatman 2008"/>
    <n v="111.2"/>
    <x v="434"/>
    <s v="Table 5 p. 1020 (col. 3 Built form)"/>
    <n v="1"/>
    <x v="4"/>
    <x v="2"/>
    <n v="5.0312491313407426E-2"/>
    <n v="2.5313467821616977E-3"/>
    <n v="395.04662381581261"/>
    <n v="-6.5419720903898559"/>
    <n v="0.10833505781685601"/>
    <n v="156061.83498827217"/>
    <n v="-1.912300376489029"/>
    <n v="3.1667694234658317E-2"/>
    <n v="-1.3263008098819558"/>
    <n v="2.1963541411645186E-2"/>
    <n v="0.32370140386312635"/>
    <n v="-5.3604952479733717E-3"/>
    <n v="0.77624685517265679"/>
    <n v="-1.2854647921659195E-2"/>
    <n v="0.41822778198405414"/>
    <n v="-6.9258520696559361E-3"/>
    <n v="0.77234665991490403"/>
    <n v="-1.2790060688190809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Building density"/>
    <x v="8"/>
    <s v="Negative binomial regression"/>
    <m/>
    <n v="-0.34499999999999997"/>
    <m/>
    <n v="0.70822035346779999"/>
    <s v="Derived (4b)"/>
    <s v=""/>
    <m/>
  </r>
  <r>
    <n v="30"/>
    <s v="Brown et al. 2006"/>
    <n v="30.1"/>
    <x v="435"/>
    <s v="Table 5.3 p. 32 (Final model)"/>
    <m/>
    <x v="4"/>
    <x v="2"/>
    <n v="0.35200000000000004"/>
    <n v="0.12390400000000003"/>
    <n v="8.0707644628099153"/>
    <n v="-0.17755681818181815"/>
    <n v="3.90625E-3"/>
    <n v="65.137239014155426"/>
    <n v="28.912958490342632"/>
    <n v="-0.63608508678753795"/>
    <n v="-0.24321500297359247"/>
    <n v="5.3507300654190345E-3"/>
    <n v="6.3022564550773943E-2"/>
    <n v="-1.386496420117027E-3"/>
    <n v="5.7777854187765895E-5"/>
    <n v="-1.2711127921308499E-6"/>
    <n v="4.1024110773761223E-5"/>
    <n v="-9.0253043702274698E-7"/>
    <n v="4.4794074315826366E-5"/>
    <n v="-9.8546963494818021E-7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Diversity"/>
    <s v="Land use diversity:highest score achieved for pefect balancing"/>
    <x v="4"/>
    <s v="Negative binomial regression"/>
    <m/>
    <n v="-0.05"/>
    <m/>
    <n v="0.95122942450071402"/>
    <s v="Derived (4b)"/>
    <n v="-6.25E-2"/>
    <s v="derived (8b)"/>
  </r>
  <r>
    <n v="65"/>
    <s v="Sung et al. 2014"/>
    <n v="65.2"/>
    <x v="436"/>
    <s v="Table 2 p. 138 (500m buffer)"/>
    <m/>
    <x v="4"/>
    <x v="2"/>
    <n v="0.106488"/>
    <n v="1.1339694144E-2"/>
    <n v="88.185800013760939"/>
    <n v="-2.3476823679663439"/>
    <n v="6.25E-2"/>
    <n v="7776.7353240670391"/>
    <n v="-1.0975218831031506"/>
    <n v="2.9218227571972073E-2"/>
    <n v="-8.8460785901654931E-3"/>
    <n v="2.3550030422738575E-4"/>
    <n v="1.4563424280641191"/>
    <n v="-3.8770748119922975E-2"/>
    <n v="8.4336548666004166E-2"/>
    <n v="-2.2452075985863627E-3"/>
    <n v="0.13708852624271439"/>
    <n v="-3.6495707456335427E-3"/>
    <n v="0.11628844722386639"/>
    <n v="-3.0958310419937707E-3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-5.0999999999999997E-2"/>
    <m/>
    <m/>
    <s v=""/>
    <n v="-0.25"/>
    <m/>
  </r>
  <r>
    <n v="69"/>
    <s v="Tsai et al. 2014"/>
    <n v="69.099999999999994"/>
    <x v="437"/>
    <s v="Table 5, p. 61"/>
    <m/>
    <x v="4"/>
    <x v="2"/>
    <n v="0.11666666666666667"/>
    <n v="1.3611111111111112E-2"/>
    <n v="73.469387755102034"/>
    <n v="-2.0571428571428569"/>
    <n v="5.7599999999999998E-2"/>
    <n v="5397.7509371095366"/>
    <n v="-13.208936664954292"/>
    <n v="0.36985022661872019"/>
    <n v="-0.23686122770851298"/>
    <n v="6.6321143758383636E-3"/>
    <n v="0.57370392279911719"/>
    <n v="-1.6063709838375281E-2"/>
    <n v="5.2596053230635526E-4"/>
    <n v="-1.4726894904577948E-5"/>
    <n v="3.7344867585150201E-4"/>
    <n v="-1.0456562923842056E-5"/>
    <n v="4.0776722331635392E-4"/>
    <n v="-1.141748225285791E-5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x v="1"/>
    <x v="2"/>
    <n v="236"/>
    <x v="1"/>
    <n v="0"/>
    <n v="1"/>
    <x v="0"/>
    <s v="Diversity"/>
    <s v="Land use entropy"/>
    <x v="4"/>
    <s v="OLS (partial adjustment)"/>
    <m/>
    <n v="-2.8000000000000001E-2"/>
    <m/>
    <m/>
    <s v=""/>
    <n v="-0.24"/>
    <m/>
  </r>
  <r>
    <n v="44"/>
    <s v="Brown and Neog 2012"/>
    <n v="44.1"/>
    <x v="438"/>
    <s v="Table 3 p. 11"/>
    <m/>
    <x v="4"/>
    <x v="2"/>
    <n v="7.2139303482587069E-2"/>
    <n v="5.2040791069527985E-3"/>
    <n v="192.15695600475624"/>
    <n v="-5.5725517241379317"/>
    <n v="0.161604"/>
    <n v="36924.295741013826"/>
    <n v="12.256831471318325"/>
    <n v="-0.35544811266823145"/>
    <e v="#N/A"/>
    <e v="#N/A"/>
    <n v="3.8170303997980041E-14"/>
    <n v="-1.1069388159414213E-15"/>
    <n v="4.3078396459239198E-4"/>
    <n v="-1.2492734973179368E-5"/>
    <n v="2.7946392555142817E-4"/>
    <n v="-8.1044538409914168E-6"/>
    <n v="4.7712879997165874E-14"/>
    <n v="-1.3836735199178104E-15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x v="1"/>
    <x v="2"/>
    <n v="82"/>
    <x v="1"/>
    <n v="0"/>
    <n v="1"/>
    <x v="0"/>
    <s v="PT-Access"/>
    <s v="% of MSA employment in CBD"/>
    <x v="7"/>
    <s v="OLS"/>
    <m/>
    <n v="-2.9000000000000001E-2"/>
    <m/>
    <n v="0.97141646446660479"/>
    <s v="Derived (4b)"/>
    <n v="-0.40200000000000002"/>
    <m/>
  </r>
  <r>
    <n v="65"/>
    <s v="Sung et al. 2014"/>
    <n v="65.7"/>
    <x v="439"/>
    <s v="Table 3 p. 139 (500m buffer)"/>
    <m/>
    <x v="4"/>
    <x v="2"/>
    <n v="7.2499999999999995E-2"/>
    <n v="5.2562499999999996E-3"/>
    <n v="190.2497027348395"/>
    <n v="-6.2068965517241388"/>
    <n v="0.20250000000000004"/>
    <n v="36194.949390694797"/>
    <n v="-6.3685820660529968E-2"/>
    <n v="2.0777498990497902E-3"/>
    <e v="#N/A"/>
    <e v="#N/A"/>
    <e v="#N/A"/>
    <e v="#N/A"/>
    <n v="1.5038576160429915"/>
    <n v="-4.9063354723402598E-2"/>
    <n v="1.5829067685172193"/>
    <n v="-5.1642333322874281E-2"/>
    <n v="1.4945281669484622"/>
    <n v="-4.8758981446693585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-7.4999999999999997E-2"/>
    <m/>
    <m/>
    <s v=""/>
    <n v="-0.45"/>
    <m/>
  </r>
  <r>
    <n v="117"/>
    <s v="Rajamani et al. 2003"/>
    <n v="117.1"/>
    <x v="440"/>
    <s v="Table 2 p. 163"/>
    <n v="1"/>
    <x v="4"/>
    <x v="2"/>
    <n v="0.11153991466812105"/>
    <n v="1.2441152564171725E-2"/>
    <n v="80.378405042617956"/>
    <n v="-2.9740009865768644"/>
    <n v="0.11003803650334397"/>
    <n v="6460.6879971951521"/>
    <n v="-13.007913560995096"/>
    <n v="0.48129280175681854"/>
    <n v="-0.23679560742651923"/>
    <n v="8.7614374747812113E-3"/>
    <n v="0.6276546966063965"/>
    <n v="-2.3223223774436669E-2"/>
    <n v="5.7542154622372435E-4"/>
    <n v="-2.12905972102778E-5"/>
    <n v="4.0856756599467981E-4"/>
    <n v="-1.5116999941803152E-5"/>
    <n v="4.4611340913956992E-4"/>
    <n v="-1.6506196138164088E-5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x v="1"/>
    <x v="1"/>
    <n v="131"/>
    <x v="1"/>
    <n v="0"/>
    <n v="1"/>
    <x v="0"/>
    <s v="Diversity"/>
    <s v="Land use entropy:Entropy: maximises eveness --&gt; 1"/>
    <x v="4"/>
    <s v="Multinomial logistic"/>
    <s v="shared ride"/>
    <m/>
    <m/>
    <m/>
    <s v=""/>
    <s v=""/>
    <m/>
  </r>
  <r>
    <n v="88"/>
    <s v="Lee et al. 2017"/>
    <n v="88.1"/>
    <x v="441"/>
    <s v="Table 5 p. 20"/>
    <m/>
    <x v="4"/>
    <x v="2"/>
    <n v="4.9965372243354164E-2"/>
    <n v="2.4965384234169469E-3"/>
    <n v="400.55462019740361"/>
    <n v="-16.719897122080596"/>
    <n v="0.69791969852997116"/>
    <n v="160444.00376148627"/>
    <n v="524.62321535226158"/>
    <n v="-21.898751746321274"/>
    <n v="-1.1363692374830436"/>
    <n v="4.7434171983960605E-2"/>
    <n v="3.0009802495517421E-2"/>
    <n v="-1.2526651424760204E-3"/>
    <n v="5.0148061085179244E-4"/>
    <n v="-2.0932736259609004E-5"/>
    <n v="6.8802211008019434E-2"/>
    <n v="-2.8719326449382515E-3"/>
    <n v="4.6697413838890975E-4"/>
    <n v="-1.9492371723703833E-5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x v="0"/>
    <x v="2"/>
    <n v="78"/>
    <x v="0"/>
    <n v="0"/>
    <n v="1"/>
    <x v="0"/>
    <s v="Density"/>
    <s v="Job density"/>
    <x v="2"/>
    <s v="OLS"/>
    <m/>
    <n v="-6.1222541364941961E-4"/>
    <m/>
    <m/>
    <s v=""/>
    <s v=""/>
    <m/>
  </r>
  <r>
    <n v="145"/>
    <s v="Wu et al. 2017"/>
    <n v="145.1"/>
    <x v="442"/>
    <s v="Table 4"/>
    <m/>
    <x v="4"/>
    <x v="2"/>
    <n v="7.9815095923159371E-2"/>
    <n v="6.3704495372231317E-3"/>
    <n v="156.97479340459518"/>
    <n v="-7.8301789706575988"/>
    <n v="0.39058310817138936"/>
    <n v="24641.085764415337"/>
    <n v="151.10351590042657"/>
    <n v="-7.537309315301262"/>
    <n v="-1.168038486489648"/>
    <n v="5.8263815453839865E-2"/>
    <n v="0.10517482522438848"/>
    <n v="-5.2463053898848923E-3"/>
    <n v="2.7331969187850913E-4"/>
    <n v="-1.3633667273557741E-5"/>
    <n v="8.0392339624279066E-2"/>
    <n v="-4.0101113909767781E-3"/>
    <n v="2.4390978083841679E-4"/>
    <n v="-1.2166649149434505E-5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x v="1"/>
    <x v="2"/>
    <n v="9462"/>
    <x v="1"/>
    <n v="0"/>
    <n v="1"/>
    <x v="0"/>
    <s v="Density"/>
    <s v="population density"/>
    <x v="0"/>
    <s v="Multinomial logistic"/>
    <s v="not choosing transit"/>
    <n v="-0.02"/>
    <n v="0.98019867330675525"/>
    <m/>
    <s v="Derived (4a)"/>
    <m/>
    <m/>
  </r>
  <r>
    <n v="55"/>
    <s v="Marshall and Garrick 2010"/>
    <n v="55.1"/>
    <x v="443"/>
    <s v="Table 2 p. 110"/>
    <m/>
    <x v="4"/>
    <x v="2"/>
    <n v="5.1934054744559336E-3"/>
    <n v="2.6971460422108862E-5"/>
    <n v="37076.227402958379"/>
    <n v="-2080.1187300191923"/>
    <n v="116.70264840999998"/>
    <n v="1374646638.4358819"/>
    <n v="-30.042862876393304"/>
    <n v="1.6855199719591099"/>
    <e v="#N/A"/>
    <e v="#N/A"/>
    <e v="#N/A"/>
    <e v="#N/A"/>
    <n v="1.1814172472780946"/>
    <n v="-6.6282044214530655E-2"/>
    <n v="1.1814172472780946"/>
    <n v="-6.6282044214530655E-2"/>
    <n v="1.1814172472780946"/>
    <n v="-6.6282044214530655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painted median"/>
    <x v="11"/>
    <s v="Multinomial logistic"/>
    <s v="automobile"/>
    <n v="-0.14799999999999999"/>
    <n v="0.8624311149420455"/>
    <m/>
    <s v="Derived (4a)"/>
    <n v="-10.802899999999999"/>
    <m/>
  </r>
  <r>
    <n v="172"/>
    <s v="Sun et al. 2017"/>
    <n v="172.2"/>
    <x v="444"/>
    <s v="Table 2 Model 2 P. "/>
    <m/>
    <x v="4"/>
    <x v="2"/>
    <n v="-6.2118000000000007E-2"/>
    <n v="3.8586459240000006E-3"/>
    <n v="259.15826942819535"/>
    <n v="-15.076273165715836"/>
    <n v="0.87704711514235301"/>
    <n v="67163.008613017097"/>
    <n v="-60.001896050099013"/>
    <n v="3.4905503008184597"/>
    <n v="-4.2345957648780432"/>
    <n v="0.24634337402601528"/>
    <n v="2.6892186444509424E-3"/>
    <n v="-1.5644260542228912E-4"/>
    <n v="2.5643085073211429E-2"/>
    <n v="-1.4917608310490017E-3"/>
    <n v="1.1348602174664943"/>
    <n v="-6.6019358290895835E-2"/>
    <n v="2.8218754534450843E-2"/>
    <n v="-1.6415978262871432E-3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ensity"/>
    <s v="natural log of 'firm' (business) count"/>
    <x v="6"/>
    <s v="Spatial Error Model"/>
    <m/>
    <n v="5.8999999999999997E-2"/>
    <m/>
    <m/>
    <m/>
    <n v="0.9365079365079364"/>
    <s v="derived (8b)"/>
  </r>
  <r>
    <n v="72"/>
    <s v="Bhattacharya 2013"/>
    <n v="72.3"/>
    <x v="445"/>
    <s v="Table 3.4 p. 66"/>
    <m/>
    <x v="4"/>
    <x v="2"/>
    <n v="3.8144732508351757E-2"/>
    <n v="1.4550206181337074E-3"/>
    <n v="687.27548430389743"/>
    <n v="-41.236529058233842"/>
    <n v="2.4741917434940306"/>
    <n v="472347.59132515674"/>
    <n v="1156.5880231544015"/>
    <n v="-69.395281389264085"/>
    <n v="-1.1350258789725833"/>
    <n v="6.8101552738354998E-2"/>
    <n v="5.1491108837557573E-2"/>
    <n v="-3.0894665302534543E-3"/>
    <n v="8.6044527341196293E-4"/>
    <n v="-5.1626716404717772E-5"/>
    <n v="0.11805149786666225"/>
    <n v="-7.0830898719997345E-3"/>
    <n v="8.0123873483338112E-4"/>
    <n v="-4.8074324090002862E-5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x v="1"/>
    <x v="2"/>
    <n v="1298"/>
    <x v="1"/>
    <n v="0"/>
    <n v="1"/>
    <x v="0"/>
    <s v="Density"/>
    <s v="Employment density"/>
    <x v="2"/>
    <s v="Negative binomial regression"/>
    <m/>
    <n v="-4.2506000000000002E-3"/>
    <m/>
    <n v="0.99575842101407974"/>
    <s v="Derived (4b)"/>
    <n v="-1.5729563704992044"/>
    <s v="derived (8b)"/>
  </r>
  <r>
    <n v="88"/>
    <s v="Lee et al. 2017"/>
    <n v="88.1"/>
    <x v="446"/>
    <s v="Table 5 p. 20"/>
    <m/>
    <x v="4"/>
    <x v="2"/>
    <n v="0.11153991466812105"/>
    <n v="1.2441152564171725E-2"/>
    <n v="80.378405042617956"/>
    <n v="-5.284305967404535"/>
    <n v="0.34740537016554979"/>
    <n v="6460.6879971951521"/>
    <n v="-13.007913560995096"/>
    <n v="0.85517739767793166"/>
    <n v="-0.23679560742651923"/>
    <n v="1.5567619694813266E-2"/>
    <n v="0.6276546966063965"/>
    <n v="-4.1263812798824323E-2"/>
    <n v="5.7542154622372435E-4"/>
    <n v="-3.7829856276333672E-5"/>
    <n v="4.0856756599467981E-4"/>
    <n v="-2.6860398958263697E-5"/>
    <n v="4.4611340913956992E-4"/>
    <n v="-2.9328769945179656E-5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x v="0"/>
    <x v="2"/>
    <n v="78"/>
    <x v="0"/>
    <n v="0"/>
    <n v="1"/>
    <x v="0"/>
    <s v="Diversity"/>
    <s v="Land use diversity:1 -HHI (where HHI is maximised for a single use)"/>
    <x v="4"/>
    <s v="OLS"/>
    <m/>
    <n v="-5.8327416666666672"/>
    <m/>
    <m/>
    <s v=""/>
    <s v=""/>
    <m/>
  </r>
  <r>
    <n v="107"/>
    <s v="Brownet al. 2014"/>
    <n v="107.6"/>
    <x v="447"/>
    <s v="Table 2 p. 952 (Regional rail model)"/>
    <m/>
    <x v="4"/>
    <x v="2"/>
    <n v="4.9965372243354164E-2"/>
    <n v="2.4965384234169469E-3"/>
    <n v="400.55462019740361"/>
    <n v="-30.842705755200079"/>
    <n v="2.3748883431504062"/>
    <n v="160444.00376148627"/>
    <n v="524.62321535226158"/>
    <n v="-40.395987582124143"/>
    <n v="-1.1363692374830436"/>
    <n v="8.7500431286194363E-2"/>
    <n v="3.0009802495517421E-2"/>
    <n v="-2.3107547921548412E-3"/>
    <n v="5.0148061085179244E-4"/>
    <n v="-3.8614007035588014E-5"/>
    <n v="6.8802211008019434E-2"/>
    <n v="-5.2977702476174962E-3"/>
    <n v="4.6697413838890975E-4"/>
    <n v="-3.5957008655946051E-5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70409"/>
    <x v="0"/>
    <n v="0"/>
    <n v="1"/>
    <x v="0"/>
    <s v="Density"/>
    <s v="Employment density"/>
    <x v="2"/>
    <s v="Negative binomial regression"/>
    <m/>
    <n v="-9.4999999999999998E-3"/>
    <m/>
    <n v="0.99054498244290046"/>
    <s v="Derived (4b)"/>
    <s v=""/>
    <m/>
  </r>
  <r>
    <n v="177"/>
    <s v="Tu et al. 2018"/>
    <n v="177.1"/>
    <x v="448"/>
    <s v="Table 4 Model 1 p. 51"/>
    <m/>
    <x v="4"/>
    <x v="2"/>
    <n v="1.7102396514161219E-2"/>
    <n v="2.9249196652759383E-4"/>
    <n v="3418.8973183496291"/>
    <n v="-268.38343949044588"/>
    <n v="21.068100000000001"/>
    <n v="11688858.873418285"/>
    <n v="-3356.644657573338"/>
    <n v="263.49660561950702"/>
    <n v="-1.1335301857738647"/>
    <n v="8.8982119583248379E-2"/>
    <n v="0.25614592393307656"/>
    <n v="-2.0107455028746508E-2"/>
    <n v="4.2803418789691457E-3"/>
    <n v="-3.3600683749907792E-4"/>
    <n v="0.58725497809990734"/>
    <n v="-4.6099515780842724E-2"/>
    <n v="3.9858150398805981E-3"/>
    <n v="-3.1288648063062694E-4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ensity"/>
    <s v="Employment density(logarithm): number of employed peole in TAZ"/>
    <x v="2"/>
    <s v="OLS"/>
    <m/>
    <n v="-7.85E-2"/>
    <m/>
    <m/>
    <m/>
    <n v="-4.59"/>
    <s v="source"/>
  </r>
  <r>
    <n v="154"/>
    <s v="Lu et al. 2018"/>
    <n v="154.1"/>
    <x v="449"/>
    <s v="Tables 3 (diagnostics) and 4 (elasticities) pp 8 - 9"/>
    <m/>
    <x v="4"/>
    <x v="2"/>
    <n v="0.02"/>
    <n v="4.0000000000000002E-4"/>
    <n v="2500"/>
    <n v="-200"/>
    <n v="16"/>
    <n v="6250000"/>
    <n v="-2.1717475877666121"/>
    <n v="0.17373980702132896"/>
    <n v="-4.3244317258363869E-2"/>
    <n v="3.4595453806691096E-3"/>
    <n v="54.051476182502654"/>
    <n v="-4.3241180946002125"/>
    <n v="1.7496800256085325"/>
    <n v="-0.13997440204868261"/>
    <n v="1.199556872218732"/>
    <n v="-9.5964549777498562E-2"/>
    <n v="1.5398020283186988"/>
    <n v="-0.1231841622654959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PT-Design"/>
    <s v="three or more way intersections within 800m buffer from centroid of street block"/>
    <x v="1"/>
    <s v="generalized linear mixed models"/>
    <m/>
    <n v="-0.04"/>
    <m/>
    <m/>
    <m/>
    <n v="-4"/>
    <s v="derived (8b)"/>
  </r>
  <r>
    <n v="72"/>
    <s v="Bhattacharya 2013"/>
    <n v="72.400000000000006"/>
    <x v="450"/>
    <s v="Table 3.5 p. 67"/>
    <m/>
    <x v="4"/>
    <x v="2"/>
    <n v="6.9014893026915811E-2"/>
    <n v="4.7630554595166326E-3"/>
    <n v="209.94926649489037"/>
    <n v="-16.795941319591229"/>
    <n v="1.3436753055672983"/>
    <n v="44078.694501742495"/>
    <n v="199.57746987575257"/>
    <n v="-15.966197590060206"/>
    <n v="-1.165849606016168"/>
    <n v="9.3267968481293442E-2"/>
    <n v="0.14066830050016335"/>
    <n v="-1.1253464040013069E-2"/>
    <n v="3.6555721835288387E-4"/>
    <n v="-2.9244577468230711E-5"/>
    <n v="0.1075224395576839"/>
    <n v="-8.6017951646147114E-3"/>
    <n v="3.2622230911919154E-4"/>
    <n v="-2.6097784729535324E-5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x v="1"/>
    <x v="2"/>
    <n v="1605"/>
    <x v="1"/>
    <n v="0"/>
    <n v="1"/>
    <x v="0"/>
    <s v="Density"/>
    <s v="Population density"/>
    <x v="0"/>
    <s v="Negative binomial regression"/>
    <m/>
    <n v="-1.5503899999999999E-2"/>
    <m/>
    <n v="0.98461566674314471"/>
    <s v="Derived (4b)"/>
    <n v="-1.1591700934579439"/>
    <s v="derived (8b)"/>
  </r>
  <r>
    <n v="34"/>
    <s v="Hamidi and Ewing 2014"/>
    <n v="34.200000000000003"/>
    <x v="451"/>
    <s v="Tabe 7 p. 80"/>
    <m/>
    <x v="4"/>
    <x v="2"/>
    <n v="0.22162162162162163"/>
    <n v="4.9116143170197232E-2"/>
    <n v="20.359904818560377"/>
    <n v="-1.6695121951219509"/>
    <n v="0.13689999999999999"/>
    <n v="414.52572422083807"/>
    <n v="-2.4287022626227315"/>
    <n v="0.19915358553506399"/>
    <n v="-4.333561223452044E-2"/>
    <n v="3.5535202032306763E-3"/>
    <n v="0.44019316415137488"/>
    <n v="-3.609583946041274E-2"/>
    <n v="1.4249327513730403E-2"/>
    <n v="-1.1684448561258931E-3"/>
    <n v="9.7691454971293498E-3"/>
    <n v="-8.0106993076460673E-4"/>
    <n v="1.2540089094397966E-2"/>
    <n v="-1.0282873057406332E-3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x v="2"/>
    <x v="2"/>
    <n v="451"/>
    <x v="1"/>
    <n v="0"/>
    <n v="1"/>
    <x v="0"/>
    <s v="PT-Design"/>
    <s v="Street factor"/>
    <x v="1"/>
    <s v="OLS"/>
    <m/>
    <n v="-8.2000000000000003E-2"/>
    <m/>
    <m/>
    <s v=""/>
    <n v="-0.37"/>
    <m/>
  </r>
  <r>
    <n v="186"/>
    <s v="Pan et al. 2017"/>
    <n v="186.2"/>
    <x v="452"/>
    <s v="Table 3 p. 62 (low accessibility)"/>
    <m/>
    <x v="4"/>
    <x v="2"/>
    <n v="0.56377811583155513"/>
    <n v="0.31784576389057839"/>
    <n v="3.1461800458170024"/>
    <n v="-0.30153706791058277"/>
    <n v="2.8900000000000006E-2"/>
    <n v="9.8984488806970745"/>
    <n v="3.1437317878492741"/>
    <n v="-0.30130242128568313"/>
    <n v="-1.8360048894940182"/>
    <n v="0.17596689413359826"/>
    <n v="2.1079749765326034E-3"/>
    <n v="-2.0203312728323504E-4"/>
    <n v="5.478032122651892E-6"/>
    <n v="-5.2502708685748115E-7"/>
    <n v="1.6112699961358654E-3"/>
    <n v="-1.5442778962795724E-4"/>
    <n v="4.8885815920491688E-6"/>
    <n v="-4.6853280423923184E-7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x v="0"/>
    <x v="2"/>
    <n v="244"/>
    <x v="0"/>
    <n v="0"/>
    <n v="0"/>
    <x v="1"/>
    <s v="Density"/>
    <s v="residential density"/>
    <x v="0"/>
    <s v="OLS"/>
    <m/>
    <n v="-2.5059999999999998"/>
    <m/>
    <m/>
    <m/>
    <n v="-0.17"/>
    <s v="source"/>
  </r>
  <r>
    <n v="177"/>
    <s v="Tu et al. 2018"/>
    <n v="177.1"/>
    <x v="453"/>
    <s v="Table 4 Model 1 p. 51"/>
    <m/>
    <x v="4"/>
    <x v="2"/>
    <n v="2.8279183381088823E-2"/>
    <n v="7.9971221270125033E-4"/>
    <n v="1250.4498294733075"/>
    <n v="-123.41233312747893"/>
    <n v="12.180099999999999"/>
    <n v="1563624.7760298238"/>
    <n v="-11.297173046091189"/>
    <n v="1.11496715062149"/>
    <n v="-0.23614464120482218"/>
    <n v="2.3306141869693143E-2"/>
    <n v="9.7644474025510739"/>
    <n v="-0.96369578950396662"/>
    <n v="8.9518543440767866E-3"/>
    <n v="-8.8349744578333485E-4"/>
    <n v="6.3561007829837837E-3"/>
    <n v="-6.2731123531107561E-4"/>
    <n v="6.9402028578267241E-3"/>
    <n v="-6.8495880992135096E-4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iversity"/>
    <s v="land use mix (entropy)"/>
    <x v="4"/>
    <s v="OLS"/>
    <m/>
    <n v="-0.17330000000000001"/>
    <m/>
    <m/>
    <m/>
    <n v="-3.49"/>
    <s v="source"/>
  </r>
  <r>
    <n v="30"/>
    <s v="Brown et al. 2006"/>
    <n v="30.2"/>
    <x v="454"/>
    <s v="Table 5.4 p. 40 (Final model)"/>
    <m/>
    <x v="4"/>
    <x v="2"/>
    <n v="0.37399999999999994"/>
    <n v="0.13987599999999994"/>
    <n v="7.1491892819354312"/>
    <n v="-0.72349795533186567"/>
    <n v="7.3217993079584792E-2"/>
    <n v="51.110907388940447"/>
    <n v="19.779041276586582"/>
    <n v="-2.0016389771905621"/>
    <n v="-0.24416348778987873"/>
    <n v="2.4709344964335727E-2"/>
    <n v="5.5826216349474531E-2"/>
    <n v="-5.6496130945668226E-3"/>
    <n v="5.1180382948332449E-5"/>
    <n v="-5.1794547543712436E-6"/>
    <n v="3.633969674077121E-5"/>
    <n v="-3.6775773101660462E-6"/>
    <n v="3.967918001678739E-5"/>
    <n v="-4.0155330176988841E-6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Diversity"/>
    <s v="Land use diversity:highest score achieved for pefect balancing"/>
    <x v="4"/>
    <s v="Negative binomial regression"/>
    <m/>
    <n v="-0.23"/>
    <m/>
    <n v="0.79453360250333405"/>
    <s v="Derived (4b)"/>
    <n v="-0.27058823529411768"/>
    <s v="derived (8b)"/>
  </r>
  <r>
    <n v="73"/>
    <s v="Mangan 2013"/>
    <n v="73.150000000000006"/>
    <x v="455"/>
    <s v="Table 7 p. 53"/>
    <m/>
    <x v="4"/>
    <x v="2"/>
    <n v="7.3891791163889428E-2"/>
    <n v="5.459996801407848E-3"/>
    <n v="183.15029044378784"/>
    <n v="-18.675958158047727"/>
    <n v="1.9043999999999996"/>
    <n v="33544.028889643843"/>
    <n v="-2.1958781717124443"/>
    <n v="0.22391517237401659"/>
    <n v="-4.3253781882528708E-2"/>
    <n v="4.4106171967188846E-3"/>
    <n v="3.9598174246963369"/>
    <n v="-0.40378524302605318"/>
    <n v="0.12818176194955874"/>
    <n v="-1.3070780379294732E-2"/>
    <n v="8.7879675820280972E-2"/>
    <n v="-8.9611495815022559E-3"/>
    <n v="0.11280607548500132"/>
    <n v="-1.1502911301022817E-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PT-Design"/>
    <s v="Class III bike lanes as a proportion of total road miles"/>
    <x v="1"/>
    <s v="OLS"/>
    <m/>
    <n v="-4993.5839999999998"/>
    <m/>
    <m/>
    <s v=""/>
    <n v="-1.38"/>
    <m/>
  </r>
  <r>
    <n v="54"/>
    <s v="Zhu et al. 2013"/>
    <n v="54.3"/>
    <x v="456"/>
    <s v="Table 5 p. 69"/>
    <m/>
    <x v="4"/>
    <x v="2"/>
    <n v="0.29561638727755546"/>
    <n v="8.7389048427033655E-2"/>
    <n v="11.443081461574213"/>
    <n v="-1.2303601187484592"/>
    <n v="0.13228831996783433"/>
    <n v="130.94411333622344"/>
    <n v="-2.677593971330039"/>
    <n v="0.28789490379740579"/>
    <n v="-4.3407607214200471E-2"/>
    <n v="4.6671859276708342E-3"/>
    <n v="0.24740617802988649"/>
    <n v="-2.6601112261773394E-2"/>
    <n v="8.0086924258910772E-3"/>
    <n v="-8.6109460963180854E-4"/>
    <n v="5.4906508026360467E-3"/>
    <n v="-5.9035477429942771E-4"/>
    <n v="7.0480320178992291E-3"/>
    <n v="-7.5780440256452506E-4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PT-Design"/>
    <s v="Quality and diversity of non auto transportation infratructure (entropy measure)"/>
    <x v="1"/>
    <s v="Binary logistic"/>
    <s v="no transit trip"/>
    <n v="0.32"/>
    <n v="1.3771277643359572"/>
    <m/>
    <s v="Derived (4a)"/>
    <s v=""/>
    <m/>
  </r>
  <r>
    <n v="76"/>
    <s v="Woldeamanuel and Kent 2016"/>
    <n v="76.099999999999994"/>
    <x v="457"/>
    <s v="Table 3"/>
    <m/>
    <x v="4"/>
    <x v="2"/>
    <n v="5.4050156871044787E-2"/>
    <n v="2.92141945778455E-3"/>
    <n v="342.29935634040964"/>
    <n v="-37.0026678141136"/>
    <n v="4"/>
    <n v="117168.84935105874"/>
    <n v="-2.1837053104695721"/>
    <n v="0.23605922918202785"/>
    <n v="-4.3249033005899287E-2"/>
    <n v="4.6752340369797E-3"/>
    <n v="7.4007142026078565"/>
    <n v="-0.80001952721744751"/>
    <n v="0.23956573862698885"/>
    <n v="-2.5897131507432922E-2"/>
    <n v="0.16424301810167477"/>
    <n v="-1.7754721786738741E-2"/>
    <n v="0.21082929727405914"/>
    <n v="-2.2790713181350064E-2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x v="0"/>
    <x v="2"/>
    <n v="18"/>
    <x v="1"/>
    <n v="0"/>
    <n v="1"/>
    <x v="0"/>
    <s v="PT-Design"/>
    <s v="Sidewalk availability and quality index"/>
    <x v="1"/>
    <s v="OLS"/>
    <m/>
    <n v="-0.06"/>
    <m/>
    <m/>
    <s v=""/>
    <n v="-2"/>
    <s v="derived (8b)"/>
  </r>
  <r>
    <n v="19"/>
    <s v="Chen et al. 2007"/>
    <n v="19.100000000000001"/>
    <x v="458"/>
    <s v="Table 8 p. 36"/>
    <m/>
    <x v="4"/>
    <x v="1"/>
    <n v="4.9965372243354164E-2"/>
    <n v="2.4965384234169469E-3"/>
    <n v="400.55462019740361"/>
    <n v="-1098.6097903900247"/>
    <n v="3013.1807515938808"/>
    <n v="160444.00376148627"/>
    <n v="524.62321535226158"/>
    <n v="-1438.8954005020482"/>
    <n v="-1.1363692374830436"/>
    <n v="3.1167444010049423"/>
    <n v="3.0009802495517421E-2"/>
    <n v="-8.2308532137261164E-2"/>
    <n v="5.0148061085179244E-4"/>
    <n v="-1.3754216803217401E-3"/>
    <n v="6.8802211008019434E-2"/>
    <n v="-0.18870530709804165"/>
    <n v="4.6697413838890975E-4"/>
    <n v="-1.2807800345435336E-3"/>
    <s v="4c, 7a"/>
    <n v="-2.742721554050735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x v="2"/>
    <x v="1"/>
    <n v="4762"/>
    <x v="0"/>
    <n v="0"/>
    <n v="1"/>
    <x v="0"/>
    <s v="Density"/>
    <s v="Employment density (at home)"/>
    <x v="2"/>
    <s v="Multinomial logistic"/>
    <s v="not choosing transit"/>
    <n v="-0.1249"/>
    <n v="0.99875797562796431"/>
    <m/>
    <s v="Derived (4c)"/>
    <s v=""/>
    <m/>
  </r>
  <r>
    <n v="54"/>
    <s v="Zhu et al. 2013"/>
    <n v="54.1"/>
    <x v="459"/>
    <s v="Table 3 p. 68"/>
    <m/>
    <x v="4"/>
    <x v="2"/>
    <n v="0.29561638727755546"/>
    <n v="8.7389048427033655E-2"/>
    <n v="11.443081461574213"/>
    <n v="-1.4610526410137954"/>
    <n v="0.18654720120464138"/>
    <n v="130.94411333622344"/>
    <n v="-2.677593971330039"/>
    <n v="0.34187519825941937"/>
    <n v="-4.3407607214200471E-2"/>
    <n v="5.5422832891091154E-3"/>
    <n v="0.24740617802988649"/>
    <n v="-3.1588820810855907E-2"/>
    <n v="8.0086924258910772E-3"/>
    <n v="-1.0225498489377727E-3"/>
    <n v="5.4906508026360467E-3"/>
    <n v="-7.0104629448057034E-4"/>
    <n v="7.0480320178992291E-3"/>
    <n v="-8.9989272804537346E-4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PT-Design"/>
    <s v="Quality and diversity of non auto transportation infratructure (entropy measure)"/>
    <x v="1"/>
    <s v="Multinomial logistic"/>
    <s v="automobile"/>
    <n v="0.38"/>
    <m/>
    <n v="1.4622845894342245"/>
    <s v="Derived (4b)"/>
    <s v=""/>
    <m/>
  </r>
  <r>
    <n v="139"/>
    <s v="Vergel-Tovar 2016"/>
    <n v="139.19999999999999"/>
    <x v="460"/>
    <s v="Table 40, p. 352 (land use model)"/>
    <m/>
    <x v="4"/>
    <x v="2"/>
    <n v="0.1188"/>
    <n v="1.4113440000000001E-2"/>
    <n v="70.854447958825062"/>
    <n v="-9.5228378056660876"/>
    <n v="1.2798694010815221"/>
    <n v="5020.3527955498494"/>
    <n v="69.633178611663141"/>
    <n v="-9.3586992054075253"/>
    <n v="-1.1786987688266948"/>
    <n v="0.15841711453030777"/>
    <n v="4.7473253627622274E-2"/>
    <n v="-6.3804052875524328E-3"/>
    <n v="1.2336958988321892E-4"/>
    <n v="-1.6580872880304621E-5"/>
    <n v="3.6287066991163984E-2"/>
    <n v="-4.8769818036124395E-3"/>
    <n v="1.1009470054545793E-4"/>
    <n v="-1.4796727753309545E-5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x v="2"/>
    <x v="2"/>
    <n v="120"/>
    <x v="0"/>
    <n v="1"/>
    <n v="0"/>
    <x v="0"/>
    <s v="Density"/>
    <s v="population density"/>
    <x v="0"/>
    <s v="OLS"/>
    <m/>
    <n v="-0.13439999999999999"/>
    <m/>
    <m/>
    <m/>
    <n v="-1.1313131313131313"/>
    <s v="derived (8b)"/>
  </r>
  <r>
    <n v="54"/>
    <s v="Zhu et al. 2013"/>
    <n v="54.2"/>
    <x v="461"/>
    <s v="Table 4 p. 68"/>
    <m/>
    <x v="4"/>
    <x v="2"/>
    <n v="0.29561638727755546"/>
    <n v="8.7389048427033655E-2"/>
    <n v="11.443081461574213"/>
    <n v="-1.5379501484355742"/>
    <n v="0.20670049994974113"/>
    <n v="130.94411333622344"/>
    <n v="-2.677593971330039"/>
    <n v="0.35986862974675721"/>
    <n v="-4.3407607214200471E-2"/>
    <n v="5.8339824095885425E-3"/>
    <n v="0.24740617802988649"/>
    <n v="-3.3251390327216739E-2"/>
    <n v="8.0086924258910772E-3"/>
    <n v="-1.0763682620397606E-3"/>
    <n v="5.4906508026360467E-3"/>
    <n v="-7.3794346787428458E-4"/>
    <n v="7.0480320178992291E-3"/>
    <n v="-9.4725550320565633E-4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PT-Design"/>
    <s v="Quality and diversity of non auto transportation infratructure (entropy measure)"/>
    <x v="1"/>
    <s v="Binary logistic"/>
    <s v="no transit trip"/>
    <n v="0.4"/>
    <n v="1.4918246976412703"/>
    <m/>
    <s v="Derived (4a)"/>
    <s v=""/>
    <m/>
  </r>
  <r>
    <n v="86"/>
    <s v="Chen and Zegras 2016"/>
    <n v="86.2"/>
    <x v="462"/>
    <s v="Table 2 (p-values), Table 3 p. 118 (am peak period)"/>
    <m/>
    <x v="4"/>
    <x v="2"/>
    <n v="4.9965372243354164E-2"/>
    <n v="2.4965384234169469E-3"/>
    <n v="400.55462019740361"/>
    <n v="-54.875982967044301"/>
    <n v="7.51800966648507"/>
    <n v="160444.00376148627"/>
    <n v="524.62321535226158"/>
    <n v="-71.873380503259838"/>
    <n v="-1.1363692374830436"/>
    <n v="0.155682585535177"/>
    <n v="3.0009802495517421E-2"/>
    <n v="-4.1113429418858866E-3"/>
    <n v="5.0148061085179244E-4"/>
    <n v="-6.8702843686695573E-5"/>
    <n v="6.8802211008019434E-2"/>
    <n v="-9.4259029080986639E-3"/>
    <n v="4.6697413838890975E-4"/>
    <n v="-6.3975456959280646E-5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Density"/>
    <s v="Employment density"/>
    <x v="2"/>
    <s v="OLS"/>
    <m/>
    <n v="-0.06"/>
    <m/>
    <m/>
    <s v=""/>
    <s v=""/>
    <m/>
  </r>
  <r>
    <n v="8"/>
    <s v="Dill and Wardell 2007"/>
    <n v="8.1"/>
    <x v="463"/>
    <s v="Table 4, p. 55"/>
    <m/>
    <x v="4"/>
    <x v="2"/>
    <n v="0.15859818286856109"/>
    <n v="2.5153383609209545E-2"/>
    <n v="39.756082741642146"/>
    <n v="-5.5708839993668171"/>
    <n v="0.78062893510114773"/>
    <n v="1580.5461149602966"/>
    <n v="-94.636288953714342"/>
    <n v="13.261059730602756"/>
    <n v="-3.1348022198624252"/>
    <n v="0.43926912118831707"/>
    <n v="8.1901141944863069E-4"/>
    <n v="-1.1476527105438407E-4"/>
    <n v="1.0744360908323813E-4"/>
    <n v="-1.5055705728499318E-5"/>
    <n v="4.913472029624853E-4"/>
    <n v="-6.8850804263224209E-5"/>
    <n v="1.3427077750806647E-4"/>
    <n v="-1.8814905152079696E-5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x v="2"/>
    <x v="1"/>
    <n v="592"/>
    <x v="0"/>
    <n v="0"/>
    <n v="0"/>
    <x v="1"/>
    <s v="PT-Design"/>
    <s v="Bicycle facilities"/>
    <x v="9"/>
    <s v="OLS"/>
    <m/>
    <n v="-2.7E-2"/>
    <m/>
    <m/>
    <s v=""/>
    <s v=""/>
    <m/>
  </r>
  <r>
    <n v="143"/>
    <s v="Bindong et al. 2017"/>
    <n v="143.1"/>
    <x v="464"/>
    <s v="Table 3 p. 449, elasticity table 4"/>
    <m/>
    <x v="4"/>
    <x v="2"/>
    <n v="5.7971014492753631E-2"/>
    <n v="3.3606385213190513E-3"/>
    <n v="297.56249999999994"/>
    <n v="-47.609999999999992"/>
    <n v="7.6175999999999986"/>
    <n v="88543.441406249971"/>
    <n v="360.98085671761066"/>
    <n v="-57.756937074817706"/>
    <n v="-1.1374861769848663"/>
    <n v="0.18199778831757862"/>
    <n v="2.2293568479303947E-2"/>
    <n v="-3.5669709566886316E-3"/>
    <n v="3.7253801789390446E-4"/>
    <n v="-5.9606082863024715E-5"/>
    <n v="5.1111526070986721E-2"/>
    <n v="-8.1778441713578759E-3"/>
    <n v="3.4690398025085778E-4"/>
    <n v="-5.5504636840137248E-5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x v="1"/>
    <x v="2"/>
    <n v="857"/>
    <x v="0"/>
    <n v="0"/>
    <n v="1"/>
    <x v="0"/>
    <s v="Density"/>
    <s v="employment density"/>
    <x v="2"/>
    <s v="Multinomial logistic"/>
    <s v="not choosing transit"/>
    <n v="-0.22"/>
    <n v="0.80251879796247849"/>
    <m/>
    <s v="Derived (4a)"/>
    <n v="-2.76"/>
    <m/>
  </r>
  <r>
    <n v="38"/>
    <s v="Choi et al. 2012"/>
    <n v="38.6"/>
    <x v="465"/>
    <s v="Table 2 p. 717 (poisson)"/>
    <m/>
    <x v="4"/>
    <x v="2"/>
    <n v="0.29561638727755546"/>
    <n v="8.7389048427033655E-2"/>
    <n v="11.443081461574213"/>
    <n v="-2.0254254186986356"/>
    <n v="0.35850029910965847"/>
    <n v="130.94411333622344"/>
    <n v="-2.677593971330039"/>
    <n v="0.47393413292541686"/>
    <n v="-4.3407607214200471E-2"/>
    <n v="7.6831464769134827E-3"/>
    <n v="0.24740617802988649"/>
    <n v="-4.3790893511289904E-2"/>
    <n v="8.0086924258910772E-3"/>
    <n v="-1.4175385593827206E-3"/>
    <n v="5.4906508026360467E-3"/>
    <n v="-9.7184519206658024E-4"/>
    <n v="7.0480320178992291E-3"/>
    <n v="-1.2475016671681634E-3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PT-Design"/>
    <s v="pedestrian friendly intersections"/>
    <x v="1"/>
    <s v="Poisson Regression"/>
    <m/>
    <n v="-6.6000000000000005E-5"/>
    <m/>
    <n v="0.99993400217795203"/>
    <s v="Derived (4b)"/>
    <s v=""/>
    <m/>
  </r>
  <r>
    <n v="107"/>
    <s v="Brownet al. 2014"/>
    <n v="107.5"/>
    <x v="466"/>
    <s v="Table 1 p. 947 (Bus to all other destinations)"/>
    <m/>
    <x v="4"/>
    <x v="2"/>
    <n v="4.9965372243354164E-2"/>
    <n v="2.4965384234169469E-3"/>
    <n v="400.55462019740361"/>
    <n v="-71.298722395137844"/>
    <n v="12.691172586334535"/>
    <n v="160444.00376148627"/>
    <n v="524.62321535226158"/>
    <n v="-93.382932332702552"/>
    <n v="-1.1363692374830436"/>
    <n v="0.20227372427198176"/>
    <n v="3.0009802495517421E-2"/>
    <n v="-5.3417448442021004E-3"/>
    <n v="5.0148061085179244E-4"/>
    <n v="-8.9263548731619051E-5"/>
    <n v="6.8802211008019434E-2"/>
    <n v="-1.2246793559427458E-2"/>
    <n v="4.6697413838890975E-4"/>
    <n v="-8.312139663322593E-5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33032"/>
    <x v="0"/>
    <n v="0"/>
    <n v="1"/>
    <x v="0"/>
    <s v="Density"/>
    <s v="Employment density"/>
    <x v="2"/>
    <s v="Negative binomial regression"/>
    <m/>
    <n v="-2.0400000000000001E-2"/>
    <m/>
    <n v="0.9798066722428721"/>
    <s v="Derived (4b)"/>
    <s v=""/>
    <m/>
  </r>
  <r>
    <n v="110"/>
    <s v="Chapman and Frank 2004"/>
    <n v="110.1"/>
    <x v="467"/>
    <s v="Table 105 p. 237"/>
    <n v="1"/>
    <x v="4"/>
    <x v="2"/>
    <n v="4.6614541754089703E-2"/>
    <n v="2.1729155029437722E-3"/>
    <n v="460.2111764793629"/>
    <n v="-82.377727110512666"/>
    <n v="14.745600000000001"/>
    <n v="211794.3269565193"/>
    <n v="461.78379670814491"/>
    <n v="-82.659225880373342"/>
    <n v="-0.37616770661145171"/>
    <n v="6.7333959422897979E-2"/>
    <n v="0.22599133956304632"/>
    <n v="-4.0452413699037258E-2"/>
    <n v="3.6831664658472138E-8"/>
    <n v="-6.592862093164721E-9"/>
    <n v="4.3111989628982474E-4"/>
    <n v="-7.7170392601424089E-5"/>
    <n v="4.2502532761575102E-8"/>
    <n v="-7.6079465781849912E-9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x v="2"/>
    <x v="1"/>
    <n v="4140"/>
    <x v="0"/>
    <n v="0"/>
    <n v="1"/>
    <x v="0"/>
    <s v="PT-Access"/>
    <s v="Walkability index"/>
    <x v="10"/>
    <s v="Multinomial logistic"/>
    <s v="automobile"/>
    <n v="-0.33100000000000002"/>
    <n v="0.7182051690405703"/>
    <m/>
    <s v="Derived (4a)"/>
    <n v="-3.84"/>
    <m/>
  </r>
  <r>
    <n v="107"/>
    <s v="Brownet al. 2014"/>
    <n v="107.1"/>
    <x v="468"/>
    <s v="Table 1 p. 947 (Regional bus model)"/>
    <m/>
    <x v="4"/>
    <x v="2"/>
    <n v="4.9965372243354164E-2"/>
    <n v="2.4965384234169469E-3"/>
    <n v="400.55462019740361"/>
    <n v="-78.108150938493708"/>
    <n v="15.231089433006273"/>
    <n v="160444.00376148627"/>
    <n v="524.62321535226158"/>
    <n v="-102.30152699369101"/>
    <n v="-1.1363692374830436"/>
    <n v="0.22159200130919351"/>
    <n v="3.0009802495517421E-2"/>
    <n v="-5.8519114866258971E-3"/>
    <n v="5.0148061085179244E-4"/>
    <n v="-9.7788719116099533E-5"/>
    <n v="6.8802211008019434E-2"/>
    <n v="-1.341643114656379E-2"/>
    <n v="4.6697413838890975E-4"/>
    <n v="-9.10599569858374E-5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40269"/>
    <x v="0"/>
    <n v="0"/>
    <n v="1"/>
    <x v="0"/>
    <s v="Density"/>
    <s v="Employment density"/>
    <x v="2"/>
    <s v="Negative binomial regression"/>
    <m/>
    <n v="-1.9800000000000002E-2"/>
    <m/>
    <n v="0.98039473264669708"/>
    <s v="Derived (4b)"/>
    <s v=""/>
    <m/>
  </r>
  <r>
    <n v="131"/>
    <s v="Zhang 2004"/>
    <n v="131.1"/>
    <x v="469"/>
    <s v="Table 3 (Boston - work trip, expanded)"/>
    <n v="1"/>
    <x v="4"/>
    <x v="3"/>
    <n v="5.1193058568329723E-2"/>
    <n v="2.6207292455804371E-3"/>
    <n v="381.57318299339266"/>
    <n v="45.025635593220329"/>
    <n v="5.3130249999999988"/>
    <n v="145598.09397970911"/>
    <n v="348.64350100131463"/>
    <n v="41.139933118155128"/>
    <n v="-1.162944999496496"/>
    <n v="-0.13722750994058652"/>
    <n v="0.25565819811723273"/>
    <n v="3.0167667377833461E-2"/>
    <n v="6.6438351370241779E-4"/>
    <n v="7.839725461688529E-5"/>
    <n v="0.19541711285873262"/>
    <n v="2.3059219317330449E-2"/>
    <n v="5.928941164321422E-4"/>
    <n v="6.9961505738992775E-5"/>
    <m/>
    <n v="0.11799999999999999"/>
    <s v="source"/>
    <n v="5.1193058568329723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ensity"/>
    <s v="Pop density (ave)"/>
    <x v="0"/>
    <s v="Multinomial logistic"/>
    <s v="drive alone or active modes"/>
    <m/>
    <m/>
    <m/>
    <m/>
    <n v="2.3049999999999997"/>
    <m/>
  </r>
  <r>
    <n v="73"/>
    <s v="Mangan 2013"/>
    <n v="73.150000000000006"/>
    <x v="470"/>
    <s v="Table 7 p. 53"/>
    <m/>
    <x v="4"/>
    <x v="2"/>
    <n v="7.4985997398378593E-2"/>
    <n v="5.6228998058296406E-3"/>
    <n v="177.84417907700086"/>
    <n v="-41.47440999520861"/>
    <n v="9.6721000000000004"/>
    <n v="31628.552031572352"/>
    <n v="-33.225621549481474"/>
    <n v="7.7484293140243707"/>
    <n v="-2.95394904121139"/>
    <n v="0.68887997502077492"/>
    <n v="3.6637516450775585E-3"/>
    <n v="-8.5441052182414325E-4"/>
    <n v="4.8063639918084652E-4"/>
    <n v="-1.1208750931126254E-4"/>
    <n v="2.1979841555444532E-3"/>
    <n v="-5.1258408626662791E-4"/>
    <n v="6.0064459456767808E-4"/>
    <n v="-1.4007419475742244E-4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PT-Design"/>
    <s v="Bicycle facilities"/>
    <x v="9"/>
    <s v="OLS"/>
    <m/>
    <n v="-145.20099999999999"/>
    <m/>
    <m/>
    <s v=""/>
    <n v="-3.11"/>
    <m/>
  </r>
  <r>
    <n v="151"/>
    <s v="Gan et al. 2019"/>
    <n v="151.1"/>
    <x v="471"/>
    <s v="Table 2 p. 6 "/>
    <m/>
    <x v="4"/>
    <x v="2"/>
    <n v="0.10614764940837212"/>
    <n v="1.1267323474922684E-2"/>
    <n v="88.752222497709198"/>
    <n v="-21.504893693023693"/>
    <n v="5.2106915154737328"/>
    <n v="7876.9569982828789"/>
    <n v="86.844351820650658"/>
    <n v="-21.042611679846615"/>
    <n v="-1.1747577923623045"/>
    <n v="0.28464685986263194"/>
    <n v="5.9464957952920304E-2"/>
    <n v="-1.4408513536330677E-2"/>
    <n v="1.5453264553171668E-4"/>
    <n v="-3.744366079786967E-5"/>
    <n v="4.5453149889200968E-2"/>
    <n v="-1.101341610240316E-2"/>
    <n v="1.3790453020405096E-4"/>
    <n v="-3.3414625328408394E-5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x v="0"/>
    <x v="0"/>
    <n v="112"/>
    <x v="0"/>
    <n v="0"/>
    <n v="0"/>
    <x v="1"/>
    <s v="Density"/>
    <s v="Proportion residential"/>
    <x v="0"/>
    <s v="OLS"/>
    <m/>
    <n v="-334297.09999999998"/>
    <m/>
    <m/>
    <m/>
    <n v="-2.2826939162913922"/>
    <s v="derived (8b)"/>
  </r>
  <r>
    <n v="111"/>
    <s v="Chatman 2008"/>
    <n v="111.3"/>
    <x v="472"/>
    <s v="Table 5 p. 1020 (col. 4 combined Density)"/>
    <n v="1"/>
    <x v="4"/>
    <x v="2"/>
    <n v="6.021384603925508E-2"/>
    <n v="3.6257072548391148E-3"/>
    <n v="275.80825745524055"/>
    <n v="-68.623852537438395"/>
    <n v="17.074300749840045"/>
    <n v="76070.194880496259"/>
    <n v="-59.174823634826403"/>
    <n v="14.723287868581156"/>
    <n v="-4.2304228710964695"/>
    <n v="1.0525715145575125"/>
    <n v="2.8619912838539108E-3"/>
    <n v="-7.1209205133569145E-4"/>
    <n v="2.7290561190363726E-2"/>
    <n v="-6.7901645297743984E-3"/>
    <n v="1.2077709105147143"/>
    <n v="-0.30050548024516605"/>
    <n v="3.0031708163804016E-2"/>
    <n v="-7.4721893082360762E-3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6"/>
    <s v="Negative binomial regression"/>
    <m/>
    <n v="-0.35799999999999998"/>
    <m/>
    <n v="0.69907307500652571"/>
    <s v="Derived (4b)"/>
    <s v=""/>
    <m/>
  </r>
  <r>
    <n v="108"/>
    <s v="Thompson et al. 2011"/>
    <n v="108.1"/>
    <x v="473"/>
    <s v="Table 3 p. 3340"/>
    <m/>
    <x v="4"/>
    <x v="2"/>
    <n v="4.1892191067381762E-2"/>
    <n v="1.7549556724260203E-3"/>
    <n v="569.81496211674528"/>
    <n v="-167.18370988505305"/>
    <n v="49.051700480274569"/>
    <n v="324689.09105210786"/>
    <n v="572.22781486722226"/>
    <n v="-167.89164088204302"/>
    <n v="-0.3761085736965914"/>
    <n v="0.11035025552257992"/>
    <n v="0.27981338388378818"/>
    <n v="-8.2097246831503448E-2"/>
    <n v="4.5603485257827267E-8"/>
    <n v="-1.338006257464652E-8"/>
    <n v="5.3379530947392716E-4"/>
    <n v="-1.5661554379965023E-4"/>
    <n v="5.2624925975670361E-8"/>
    <n v="-1.5440153281261685E-8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x v="1"/>
    <x v="2"/>
    <n v="40436"/>
    <x v="0"/>
    <n v="0"/>
    <n v="1"/>
    <x v="0"/>
    <s v="PT-Access"/>
    <s v="Walkability index"/>
    <x v="10"/>
    <s v="Negative binomial regression"/>
    <m/>
    <n v="-0.1956"/>
    <m/>
    <n v="0.8223411053418056"/>
    <s v="Derived (4b)"/>
    <s v=""/>
    <m/>
  </r>
  <r>
    <n v="59"/>
    <s v="Chakour and Eluru 2016"/>
    <n v="59.1"/>
    <x v="474"/>
    <s v="Table 3 p. 212 (boarding, AM peak)"/>
    <m/>
    <x v="4"/>
    <x v="2"/>
    <n v="0.14492753623188406"/>
    <n v="2.1003990758244068E-2"/>
    <n v="47.609999999999992"/>
    <n v="-14.282999999999998"/>
    <n v="4.2848999999999995"/>
    <n v="2266.7120999999993"/>
    <n v="48.986992494408582"/>
    <n v="-14.696097748322574"/>
    <n v="-1.1607819911910657"/>
    <n v="0.34823459735731971"/>
    <n v="3.5669709566886316E-3"/>
    <n v="-1.0700912870065895E-3"/>
    <n v="5.9606082863024715E-5"/>
    <n v="-1.7881824858907415E-5"/>
    <n v="8.1778441713578759E-3"/>
    <n v="-2.4533532514073625E-3"/>
    <n v="5.5504636840137241E-5"/>
    <n v="-1.6651391052041172E-5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x v="2"/>
    <x v="2"/>
    <n v="1813"/>
    <x v="0"/>
    <n v="0"/>
    <n v="0"/>
    <x v="1"/>
    <s v="Density"/>
    <s v="Job density"/>
    <x v="2"/>
    <s v="Ordered probit "/>
    <m/>
    <n v="-3.0000000000000001E-3"/>
    <m/>
    <m/>
    <s v=""/>
    <n v="-2.0699999999999998"/>
    <m/>
  </r>
  <r>
    <n v="108"/>
    <s v="Thompson et al. 2011"/>
    <n v="108.1"/>
    <x v="475"/>
    <s v="Table 3 p. 3340"/>
    <m/>
    <x v="4"/>
    <x v="2"/>
    <n v="4.9965372243354164E-2"/>
    <n v="2.4965384234169469E-3"/>
    <n v="400.55462019740361"/>
    <n v="-123.67925007835231"/>
    <n v="38.188442046692842"/>
    <n v="160444.00376148627"/>
    <n v="524.62321535226158"/>
    <n v="-161.98791020431781"/>
    <n v="-1.1363692374830436"/>
    <n v="0.35087672945763937"/>
    <n v="3.0009802495517421E-2"/>
    <n v="-9.2661267165409129E-3"/>
    <n v="5.0148061085179244E-4"/>
    <n v="-1.5484216821270796E-4"/>
    <n v="6.8802211008019434E-2"/>
    <n v="-2.1244058692946158E-2"/>
    <n v="4.6697413838890975E-4"/>
    <n v="-1.4418760471034367E-4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x v="1"/>
    <x v="2"/>
    <n v="40436"/>
    <x v="0"/>
    <n v="0"/>
    <n v="1"/>
    <x v="0"/>
    <s v="Density"/>
    <s v="Employment density"/>
    <x v="2"/>
    <s v="Negative binomial regression"/>
    <m/>
    <n v="-4.0099999999999997E-2"/>
    <m/>
    <n v="0.96069336501219504"/>
    <s v="Derived (4b)"/>
    <s v=""/>
    <m/>
  </r>
  <r>
    <n v="186"/>
    <s v="Pan et al. 2017"/>
    <n v="186.1"/>
    <x v="476"/>
    <s v="Table 2 p. 61"/>
    <m/>
    <x v="4"/>
    <x v="2"/>
    <n v="-5.7272377706570711E-2"/>
    <n v="3.2801252481640978E-3"/>
    <n v="304.86640732993499"/>
    <n v="-96.41646149722321"/>
    <n v="30.492484000000001"/>
    <n v="92943.526318261836"/>
    <n v="371.78636273680235"/>
    <n v="-117.5804374183203"/>
    <n v="-1.1373820124291125"/>
    <n v="0.359706239757423"/>
    <n v="2.2840781781472051E-2"/>
    <n v="-7.2235815565486854E-3"/>
    <n v="3.8168225871583179E-4"/>
    <n v="-1.2071009437855743E-4"/>
    <n v="5.236609897554978E-2"/>
    <n v="-1.6561201379500481E-2"/>
    <n v="3.5541901330824193E-4"/>
    <n v="-1.1240413108200903E-4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x v="0"/>
    <x v="2"/>
    <n v="244"/>
    <x v="0"/>
    <n v="0"/>
    <n v="0"/>
    <x v="1"/>
    <s v="Density"/>
    <s v="employment density"/>
    <x v="2"/>
    <s v="OLS"/>
    <m/>
    <n v="-15.509"/>
    <m/>
    <m/>
    <m/>
    <n v="5.5220000000000002"/>
    <s v="source"/>
  </r>
  <r>
    <n v="30"/>
    <s v="Brown et al. 2006"/>
    <n v="30.1"/>
    <x v="477"/>
    <s v="Table 5.3 p. 32 (Final model)"/>
    <m/>
    <x v="4"/>
    <x v="2"/>
    <n v="0.29561638727755546"/>
    <n v="8.7389048427033655E-2"/>
    <n v="11.443081461574213"/>
    <n v="-3.6961153120884704"/>
    <n v="1.1938452458045756"/>
    <n v="130.94411333622344"/>
    <n v="-2.677593971330039"/>
    <n v="0.86486285273960251"/>
    <n v="-4.3407607214200471E-2"/>
    <n v="1.4020657130186751E-2"/>
    <n v="0.24740617802988649"/>
    <n v="-7.9912195503653319E-2"/>
    <n v="8.0086924258910772E-3"/>
    <n v="-2.5868076535628176E-3"/>
    <n v="5.4906508026360467E-3"/>
    <n v="-1.7734802092514428E-3"/>
    <n v="7.0480320178992291E-3"/>
    <n v="-2.2765143417814507E-3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Intersection density"/>
    <x v="1"/>
    <s v="Negative binomial regression"/>
    <m/>
    <n v="-0.01"/>
    <m/>
    <n v="0.99004983374916811"/>
    <s v="Derived (4b)"/>
    <m/>
    <m/>
  </r>
  <r>
    <n v="30"/>
    <s v="Brown et al. 2006"/>
    <n v="30.2"/>
    <x v="478"/>
    <s v="Table 5.4 p. 40 (Final model)"/>
    <m/>
    <x v="4"/>
    <x v="2"/>
    <n v="0.32299999999999995"/>
    <n v="0.10432899999999996"/>
    <n v="9.5850626383843451"/>
    <n v="-3.0959752321981431"/>
    <n v="1"/>
    <n v="91.873425781751465"/>
    <n v="-2.8048156764645138"/>
    <n v="0.90595546349803779"/>
    <n v="-4.3439549303666003E-2"/>
    <n v="1.4030974425084117E-2"/>
    <n v="0.20723471396257098"/>
    <n v="-6.6936812609910412E-2"/>
    <n v="6.7083170570350834E-3"/>
    <n v="-2.1667864094223315E-3"/>
    <n v="4.5991311034083802E-3"/>
    <n v="-1.4855193464009067E-3"/>
    <n v="5.9036395568583967E-3"/>
    <n v="-1.9068755768652619E-3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Intersection density"/>
    <x v="1"/>
    <s v="Negative binomial regression"/>
    <m/>
    <n v="-0.01"/>
    <m/>
    <n v="0.99004983374916811"/>
    <s v="Derived (4b)"/>
    <n v="-1"/>
    <s v="derived (8b)"/>
  </r>
  <r>
    <n v="19"/>
    <s v="Chen et al. 2007"/>
    <n v="19.100000000000001"/>
    <x v="479"/>
    <s v="Table 8 p. 36"/>
    <m/>
    <x v="4"/>
    <x v="1"/>
    <n v="7.9815095923159371E-2"/>
    <n v="6.3704495372231317E-3"/>
    <n v="156.97479340459518"/>
    <n v="-150.31314629056155"/>
    <n v="143.93420407015716"/>
    <n v="24641.085764415337"/>
    <n v="151.10351590042657"/>
    <n v="-144.69103222208244"/>
    <n v="-1.168038486489648"/>
    <n v="1.1184696350591599"/>
    <n v="0.10517482522438848"/>
    <n v="-0.10071144893492794"/>
    <n v="2.7331969187850913E-4"/>
    <n v="-2.6172063640520074E-4"/>
    <n v="8.0392339624279066E-2"/>
    <n v="-7.6980674696215459E-2"/>
    <n v="2.4390978083841679E-4"/>
    <n v="-2.3355881395790076E-4"/>
    <s v="4c, 5, 7a"/>
    <n v="-0.95756231322526075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x v="2"/>
    <x v="1"/>
    <n v="4762"/>
    <x v="0"/>
    <n v="0"/>
    <n v="1"/>
    <x v="0"/>
    <s v="Density"/>
    <s v="Population density (at home)"/>
    <x v="0"/>
    <s v="Multinomial logistic"/>
    <s v="not choosing transit"/>
    <n v="-0.32729999999999998"/>
    <n v="0.99674855414782393"/>
    <m/>
    <s v="Derived (4c)"/>
    <s v=""/>
    <m/>
  </r>
  <r>
    <n v="111"/>
    <s v="Chatman 2008"/>
    <n v="111.1"/>
    <x v="480"/>
    <s v="Table 5 p. 1020 (col. 1 Activity Density)"/>
    <n v="1"/>
    <x v="4"/>
    <x v="2"/>
    <n v="6.021384603925508E-2"/>
    <n v="3.6257072548391148E-3"/>
    <n v="275.80825745524055"/>
    <n v="-91.737136128702474"/>
    <n v="30.512872322039989"/>
    <n v="76070.194880496259"/>
    <n v="-59.174823634826403"/>
    <n v="19.682256438826879"/>
    <n v="-4.2304228710964695"/>
    <n v="1.407089412001139"/>
    <n v="2.8619912838539108E-3"/>
    <n v="-9.5193264490521707E-4"/>
    <n v="2.7290561190363726E-2"/>
    <n v="-9.0771681386492605E-3"/>
    <n v="1.2077709105147143"/>
    <n v="-0.40171909808812017"/>
    <n v="3.0031708163804016E-2"/>
    <n v="-9.988906515779182E-3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6"/>
    <s v="Negative binomial regression"/>
    <m/>
    <n v="-0.19600000000000001"/>
    <m/>
    <n v="0.82201223467818652"/>
    <s v="Derived (4b)"/>
    <s v=""/>
    <m/>
  </r>
  <r>
    <n v="19"/>
    <s v="Chen et al. 2007"/>
    <n v="19.100000000000001"/>
    <x v="481"/>
    <s v="Table 8 p. 36"/>
    <m/>
    <x v="4"/>
    <x v="1"/>
    <n v="7.9815095923159371E-2"/>
    <n v="6.3704495372231317E-3"/>
    <n v="156.97479340459518"/>
    <n v="-499.41708814415597"/>
    <n v="1588.9011383345216"/>
    <n v="24641.085764415337"/>
    <n v="151.10351590042657"/>
    <n v="-480.73755207838445"/>
    <n v="-1.168038486489648"/>
    <n v="3.7161277114054849"/>
    <n v="0.10517482522438848"/>
    <n v="-0.33461490103223801"/>
    <n v="2.7331969187850913E-4"/>
    <n v="-8.6956970409000152E-4"/>
    <n v="8.0392339624279066E-2"/>
    <n v="-0.25576914161479758"/>
    <n v="2.4390978083841679E-4"/>
    <n v="-7.760017380767293E-4"/>
    <s v="4c, 5, 7a"/>
    <n v="-3.1815113580492622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x v="2"/>
    <x v="1"/>
    <n v="4762"/>
    <x v="0"/>
    <n v="0"/>
    <n v="1"/>
    <x v="0"/>
    <s v="Density"/>
    <s v="Maximum population density at any stop along tour"/>
    <x v="0"/>
    <s v="Multinomial logistic"/>
    <s v="not choosing transit"/>
    <n v="-0.33489999999999998"/>
    <n v="0.99667318036586428"/>
    <m/>
    <s v="Derived (4c)"/>
    <s v=""/>
    <m/>
  </r>
  <r>
    <n v="131"/>
    <s v="Zhang 2004"/>
    <n v="131.4"/>
    <x v="482"/>
    <s v="Table 4 (Hong Kong - non-work trip, expanded)"/>
    <n v="1"/>
    <x v="4"/>
    <x v="2"/>
    <n v="6.392694063926941E-3"/>
    <n v="4.0866537394966747E-5"/>
    <n v="24469.897959183672"/>
    <n v="342.57857142857142"/>
    <n v="4.7961"/>
    <n v="598775906.13286126"/>
    <n v="3467.4461198642903"/>
    <n v="48.544245678100062"/>
    <n v="-1.1594663240659344"/>
    <n v="-1.6232528536923082E-2"/>
    <n v="16.395098762655383"/>
    <n v="0.22953138267717538"/>
    <n v="4.2606235214238272E-2"/>
    <n v="5.9648729299933588E-4"/>
    <n v="12.53189957852533"/>
    <n v="0.17544659409935462"/>
    <n v="3.8021693285364096E-2"/>
    <n v="5.3230370599509737E-4"/>
    <s v="4a, 7a, 8a"/>
    <n v="1.4E-2"/>
    <s v="source"/>
    <n v="6.392694063926941E-3"/>
    <s v="Derived (8a)"/>
    <s v="Y"/>
    <s v="pos"/>
    <s v="Y"/>
    <s v="Mode choice (probability)"/>
    <s v="trip"/>
    <s v="Discrete"/>
    <s v="Disaggregate"/>
    <s v="Non-work"/>
    <s v="Hong Kong"/>
    <s v="Hong Kong"/>
    <n v="1991"/>
    <x v="1"/>
    <x v="1"/>
    <n v="15281"/>
    <x v="1"/>
    <n v="0"/>
    <n v="1"/>
    <x v="0"/>
    <s v="Density"/>
    <s v="population density (origin)"/>
    <x v="0"/>
    <s v="logistic (nested)"/>
    <s v="drive alone or active modes"/>
    <n v="2.8999999999999998E-3"/>
    <n v="1.002904209067782"/>
    <m/>
    <s v="Derived (4a)"/>
    <n v="2.19"/>
    <m/>
  </r>
  <r>
    <n v="11"/>
    <s v="Concas and DeSalvo 2008"/>
    <n v="11.3"/>
    <x v="483"/>
    <s v="Table 4.12 and 4.13, Model III"/>
    <m/>
    <x v="4"/>
    <x v="2"/>
    <n v="5.0312491313407426E-2"/>
    <n v="2.5313467821616977E-3"/>
    <n v="395.04662381581261"/>
    <n v="-144.5870643165874"/>
    <n v="52.918865539870993"/>
    <n v="156061.83498827217"/>
    <n v="-1.912300376489029"/>
    <n v="0.69990193779498455"/>
    <n v="-1.3263008098819558"/>
    <n v="0.48542609641679579"/>
    <n v="0.32370140386312635"/>
    <n v="-0.11847471381390424"/>
    <n v="0.77624685517265679"/>
    <n v="-0.28410634899319237"/>
    <n v="0.41822778198405414"/>
    <n v="-0.15307136820616382"/>
    <n v="0.77234665991490403"/>
    <n v="-0.28267887752885484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x v="1"/>
    <x v="1"/>
    <n v="8212"/>
    <x v="1"/>
    <n v="1"/>
    <n v="1"/>
    <x v="0"/>
    <s v="Density"/>
    <s v="Retail density (common catchment area)"/>
    <x v="8"/>
    <s v="2SLS"/>
    <m/>
    <n v="-0.36599999999999999"/>
    <m/>
    <m/>
    <s v=""/>
    <s v=""/>
    <m/>
  </r>
  <r>
    <n v="30"/>
    <s v="Brown et al. 2006"/>
    <n v="30.1"/>
    <x v="484"/>
    <s v="Table 5.3 p. 32 (Final model)"/>
    <m/>
    <x v="4"/>
    <x v="2"/>
    <n v="0.15749999999999997"/>
    <n v="2.4806249999999992E-2"/>
    <n v="40.312421264802232"/>
    <n v="-14.81481481481482"/>
    <n v="5.4444444444444464"/>
    <n v="1625.0913082308791"/>
    <n v="-91.626235492421955"/>
    <n v="33.672641543465069"/>
    <n v="-3.1313946512063113"/>
    <n v="1.1507875343183194"/>
    <n v="8.3047249841127293E-4"/>
    <n v="-3.0519864316614281E-4"/>
    <n v="1.0894715306137125E-4"/>
    <n v="-4.0038078750053935E-5"/>
    <n v="4.9822301562822018E-4"/>
    <n v="-1.8309695824337091E-4"/>
    <n v="1.3614973541616415E-4"/>
    <n v="-5.0035027765440322E-5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Pedestrian friendly amenities of neighbourhood"/>
    <x v="9"/>
    <s v="Negative binomial regression"/>
    <m/>
    <n v="-0.21"/>
    <m/>
    <n v="0.81058424597018708"/>
    <s v="Derived (4b)"/>
    <n v="-2.3333333333333335"/>
    <s v="derived (8b)"/>
  </r>
  <r>
    <n v="30"/>
    <s v="Brown et al. 2006"/>
    <n v="30.2"/>
    <x v="485"/>
    <s v="Table 5.4 p. 40 (Final model)"/>
    <m/>
    <x v="4"/>
    <x v="2"/>
    <n v="0.17500000000000002"/>
    <n v="3.0625000000000006E-2"/>
    <n v="32.65306122448979"/>
    <n v="-11.999999999999998"/>
    <n v="4.4099999999999984"/>
    <n v="1066.2224073302787"/>
    <n v="-196.26489548556307"/>
    <n v="72.127349090944435"/>
    <n v="-3.1895100849398923"/>
    <n v="1.1721449562154105"/>
    <n v="6.7268272371313062E-4"/>
    <n v="-2.472109009645755E-4"/>
    <n v="8.8247193979710669E-5"/>
    <n v="-3.2430843787543667E-5"/>
    <n v="4.0356064265885812E-4"/>
    <n v="-1.4830853617713035E-4"/>
    <n v="1.102812856870929E-4"/>
    <n v="-4.0528372490006642E-5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Pedestrian friendly amenities of neighbourhood"/>
    <x v="9"/>
    <s v="Negative binomial regression"/>
    <m/>
    <n v="-0.21"/>
    <m/>
    <n v="0.81058424597018708"/>
    <s v="Derived (4b)"/>
    <n v="-2.0999999999999996"/>
    <s v="derived (8b)"/>
  </r>
  <r>
    <n v="107"/>
    <s v="Brownet al. 2014"/>
    <n v="107.2"/>
    <x v="486"/>
    <s v="Table 1 p. 947 (Bus to CBD)"/>
    <m/>
    <x v="4"/>
    <x v="2"/>
    <n v="4.9965372243354164E-2"/>
    <n v="2.4965384234169469E-3"/>
    <n v="400.55462019740361"/>
    <n v="-152.21075567501336"/>
    <n v="57.840087156505078"/>
    <n v="160444.00376148627"/>
    <n v="524.62321535226158"/>
    <n v="-199.35682183385941"/>
    <n v="-1.1363692374830436"/>
    <n v="0.4318203102435566"/>
    <n v="3.0009802495517421E-2"/>
    <n v="-1.1403724948296621E-2"/>
    <n v="5.0148061085179244E-4"/>
    <n v="-1.9056263212368114E-4"/>
    <n v="6.8802211008019434E-2"/>
    <n v="-2.6144840183047385E-2"/>
    <n v="4.6697413838890975E-4"/>
    <n v="-1.774501725877857E-4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4376"/>
    <x v="0"/>
    <n v="0"/>
    <n v="1"/>
    <x v="0"/>
    <s v="Density"/>
    <s v="Employment density"/>
    <x v="2"/>
    <s v="Negative binomial regression"/>
    <m/>
    <n v="-2.5899999999999999E-2"/>
    <m/>
    <n v="0.97443252798954805"/>
    <s v="Derived (4b)"/>
    <s v=""/>
    <m/>
  </r>
  <r>
    <n v="59"/>
    <s v="Chakour and Eluru 2016"/>
    <n v="59.2"/>
    <x v="487"/>
    <s v="Table 3 p. 212 (boarding, PM peak)"/>
    <m/>
    <x v="4"/>
    <x v="2"/>
    <n v="0.16"/>
    <n v="2.5600000000000001E-2"/>
    <n v="39.0625"/>
    <n v="-15.625"/>
    <n v="6.2500000000000009"/>
    <n v="1525.87890625"/>
    <n v="39.984659513889817"/>
    <n v="-15.993863805555927"/>
    <n v="-1.1670079374108335"/>
    <n v="0.46680317496433343"/>
    <n v="2.9265869144223839E-3"/>
    <n v="-1.1706347657689535E-3"/>
    <n v="4.8904906780863333E-5"/>
    <n v="-1.9561962712345333E-5"/>
    <n v="6.7096626327172249E-3"/>
    <n v="-2.68386505308689E-3"/>
    <n v="4.5539799969919374E-5"/>
    <n v="-1.8215919987967749E-5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x v="2"/>
    <x v="2"/>
    <n v="1813"/>
    <x v="0"/>
    <n v="0"/>
    <n v="0"/>
    <x v="1"/>
    <s v="Density"/>
    <s v="Job density"/>
    <x v="2"/>
    <s v="Ordered probit "/>
    <m/>
    <n v="-3.0000000000000001E-3"/>
    <m/>
    <m/>
    <s v=""/>
    <n v="-2.5"/>
    <m/>
  </r>
  <r>
    <n v="22"/>
    <s v="Bento et al. 2005"/>
    <n v="22.2"/>
    <x v="488"/>
    <s v="Table 2p. 471"/>
    <m/>
    <x v="4"/>
    <x v="2"/>
    <n v="0.13431581909649196"/>
    <n v="1.8040739259561553E-2"/>
    <n v="55.430101040344127"/>
    <n v="-23.280642436944532"/>
    <n v="9.7778698235167028"/>
    <n v="3072.4961013427592"/>
    <n v="-1.1056534597389862"/>
    <n v="0.46437445309037417"/>
    <n v="-8.8466029988479526E-3"/>
    <n v="3.7155732595161401E-3"/>
    <n v="0.91539916771563523"/>
    <n v="-0.3844676504405668"/>
    <n v="5.3010614103642932E-2"/>
    <n v="-2.2264457923530032E-2"/>
    <n v="8.6168417816924803E-2"/>
    <n v="-3.6190735483108416E-2"/>
    <n v="7.3094311991701522E-2"/>
    <n v="-3.0699611036514637E-2"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x v="1"/>
    <x v="1"/>
    <n v="4468"/>
    <x v="1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-1.0589999999999999"/>
    <m/>
    <m/>
    <m/>
    <m/>
    <m/>
  </r>
  <r>
    <n v="169"/>
    <s v="Ingvardson and Nielsen 2018"/>
    <n v="169.4"/>
    <x v="489"/>
    <s v="Table 7 (Model II-A) p. 59"/>
    <m/>
    <x v="4"/>
    <x v="2"/>
    <n v="0.18692518582980089"/>
    <n v="3.4941025097505594E-2"/>
    <n v="28.619652606339503"/>
    <n v="-12.090398572923045"/>
    <n v="5.1075999999999988"/>
    <n v="819.08451530755553"/>
    <n v="28.418330697548242"/>
    <n v="-12.005349947342983"/>
    <n v="-1.2083634249958355"/>
    <n v="0.51047424055405544"/>
    <n v="1.9175479677786007E-2"/>
    <n v="-8.100699030849326E-3"/>
    <n v="4.9831660627659074E-5"/>
    <n v="-2.1051430876053999E-5"/>
    <n v="1.4657135597098846E-2"/>
    <n v="-6.1919204171978579E-3"/>
    <n v="4.4469644096881778E-5"/>
    <n v="-1.8786242059704098E-5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persons per km^2"/>
    <x v="0"/>
    <s v="OLS"/>
    <m/>
    <n v="-0.06"/>
    <m/>
    <m/>
    <m/>
    <n v="-2.2599999999999998"/>
    <s v="source"/>
  </r>
  <r>
    <n v="167"/>
    <s v="Alam et al. 2018"/>
    <n v="167.1"/>
    <x v="490"/>
    <s v="Table 2 p. 824"/>
    <m/>
    <x v="4"/>
    <x v="2"/>
    <n v="7.9815095923159371E-2"/>
    <n v="6.3704495372231317E-3"/>
    <n v="156.97479340459518"/>
    <n v="-67.499161163975927"/>
    <n v="29.024639300509644"/>
    <n v="24641.085764415337"/>
    <n v="151.10351590042657"/>
    <n v="-64.974511837183428"/>
    <n v="-1.168038486489648"/>
    <n v="0.50225654919054863"/>
    <n v="0.10517482522438848"/>
    <n v="-4.5225174846487047E-2"/>
    <n v="2.7331969187850913E-4"/>
    <n v="-1.1752746750775892E-4"/>
    <n v="8.0392339624279066E-2"/>
    <n v="-3.4568706038439999E-2"/>
    <n v="2.4390978083841679E-4"/>
    <n v="-1.0488120576051922E-4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x v="0"/>
    <x v="0"/>
    <n v="358"/>
    <x v="0"/>
    <n v="0"/>
    <n v="1"/>
    <x v="0"/>
    <s v="Density"/>
    <s v="Populaiton density"/>
    <x v="0"/>
    <s v="OLS"/>
    <m/>
    <n v="-0.43"/>
    <m/>
    <m/>
    <m/>
    <m/>
    <m/>
  </r>
  <r>
    <n v="25"/>
    <s v="Sung 2005"/>
    <n v="25.1"/>
    <x v="491"/>
    <s v="Table V-3, Model A, p. 112"/>
    <m/>
    <x v="4"/>
    <x v="2"/>
    <n v="0.29144500000000001"/>
    <n v="8.4940188025000002E-2"/>
    <n v="11.772990185819641"/>
    <n v="-5.2124914047716455"/>
    <n v="2.307830569462646"/>
    <n v="138.60329791540556"/>
    <n v="-1.1939684487016209"/>
    <n v="0.52862953066264262"/>
    <n v="-8.8518418097385011E-3"/>
    <n v="3.9191529612617208E-3"/>
    <n v="0.1944247839234452"/>
    <n v="-8.6081573082105359E-2"/>
    <n v="1.1259107017182265E-2"/>
    <n v="-4.984969631857448E-3"/>
    <n v="1.8301607217852619E-2"/>
    <n v="-8.1030365957042473E-3"/>
    <n v="1.5524752825025672E-2"/>
    <n v="-6.8735843132801157E-3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x v="1"/>
    <x v="1"/>
    <n v="2576"/>
    <x v="0"/>
    <n v="1"/>
    <n v="1"/>
    <x v="0"/>
    <s v="Diversity"/>
    <s v="jobs-housing balance:Appears to be an absolute value - ratio of the two land uses"/>
    <x v="5"/>
    <s v="Negative binomial regression"/>
    <m/>
    <n v="-1.1499999999999999"/>
    <m/>
    <n v="0.31663676937905327"/>
    <s v="Derived (4b)"/>
    <n v="-1.5191545574636722"/>
    <s v="derived (8b)"/>
  </r>
  <r>
    <n v="160"/>
    <s v="Moshiur et al. 2019"/>
    <n v="160.19999999999999"/>
    <x v="492"/>
    <s v="Table 4 (alighting) p. 599"/>
    <m/>
    <x v="4"/>
    <x v="1"/>
    <n v="3.5497378021226746E-2"/>
    <n v="1.2600638463818716E-3"/>
    <n v="793.61058002845255"/>
    <n v="-419.63662755858985"/>
    <n v="221.89081600000003"/>
    <n v="629817.75273309683"/>
    <n v="798.29872345595936"/>
    <n v="-422.11557220340472"/>
    <n v="-0.37603858048536848"/>
    <n v="0.19883752273204569"/>
    <n v="0.38971047909802048"/>
    <n v="-0.20606679811031819"/>
    <n v="6.3514317441471965E-8"/>
    <n v="-3.358439849915995E-8"/>
    <n v="7.434441587746113E-4"/>
    <n v="-3.9311018201789312E-4"/>
    <n v="7.3293438754859279E-8"/>
    <n v="-3.8755294139549545E-8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PT-Access"/>
    <s v="number of educational centers"/>
    <x v="10"/>
    <s v="panel OLS"/>
    <m/>
    <n v="-38.290999999999997"/>
    <m/>
    <m/>
    <m/>
    <n v="-14.896000000000001"/>
    <s v="source"/>
  </r>
  <r>
    <n v="131"/>
    <s v="Zhang 2004"/>
    <n v="131.30000000000001"/>
    <x v="493"/>
    <s v="Table 4 (Hong Kong - work trip, expanded)"/>
    <n v="1"/>
    <x v="4"/>
    <x v="2"/>
    <n v="9.0909090909090905E-3"/>
    <n v="8.2644628099173546E-5"/>
    <n v="12100.000000000002"/>
    <n v="60.500000000000007"/>
    <n v="0.30250000000000005"/>
    <n v="146410000.00000003"/>
    <n v="3028.6988716977617"/>
    <n v="15.143494358488809"/>
    <n v="-1.1595224916708289"/>
    <n v="-5.7976124583541443E-3"/>
    <n v="8.1071320918065766"/>
    <n v="4.0535660459032882E-2"/>
    <n v="2.1068148586161153E-2"/>
    <n v="1.0534074293080576E-4"/>
    <n v="6.196837647344859"/>
    <n v="3.0984188236724296E-2"/>
    <n v="1.8801160900642086E-2"/>
    <n v="9.4005804503210434E-5"/>
    <s v="4a, 7a, 8a"/>
    <n v="5.0000000000000001E-3"/>
    <s v="source"/>
    <n v="9.0909090909090905E-3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x v="1"/>
    <x v="1"/>
    <n v="20246"/>
    <x v="1"/>
    <n v="0"/>
    <n v="1"/>
    <x v="0"/>
    <s v="Density"/>
    <s v="population density (origin)"/>
    <x v="0"/>
    <s v="logistic (nested)"/>
    <s v="drive alone or active modes"/>
    <n v="4.0000000000000002E-4"/>
    <n v="1.0004000800106678"/>
    <m/>
    <s v="Derived (4a)"/>
    <n v="0.55000000000000004"/>
    <m/>
  </r>
  <r>
    <n v="160"/>
    <s v="Moshiur et al. 2019"/>
    <n v="160.1"/>
    <x v="494"/>
    <s v="Table 4 (Boarding) p. 599"/>
    <m/>
    <x v="4"/>
    <x v="1"/>
    <n v="6.3428288987787754E-2"/>
    <n v="4.0231478439183175E-3"/>
    <n v="248.56158381344912"/>
    <n v="-158.19439811677577"/>
    <n v="100.681156"/>
    <n v="61782.860947850291"/>
    <n v="249.01961555112399"/>
    <n v="-158.48590758476436"/>
    <n v="-0.37642970080100957"/>
    <n v="0.23957471238269293"/>
    <n v="0.12205867254167546"/>
    <n v="-7.7682954628076395E-2"/>
    <n v="1.9892904322818431E-8"/>
    <n v="-1.2660629120003999E-8"/>
    <n v="2.3284928683189879E-4"/>
    <n v="-1.4819447244083592E-4"/>
    <n v="2.2955759006374015E-8"/>
    <n v="-1.4609950675453497E-8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PT-Access"/>
    <s v="number of educational centers"/>
    <x v="10"/>
    <s v="panel OLS"/>
    <m/>
    <n v="-46.088000000000001"/>
    <m/>
    <m/>
    <m/>
    <n v="-10.034000000000001"/>
    <s v="source"/>
  </r>
  <r>
    <n v="108"/>
    <s v="Thompson et al. 2011"/>
    <n v="108.1"/>
    <x v="495"/>
    <s v="Table 3 p. 3340"/>
    <m/>
    <x v="4"/>
    <x v="1"/>
    <n v="4.1892191067381762E-2"/>
    <n v="1.7549556724260203E-3"/>
    <n v="569.81496211674528"/>
    <n v="-373.28578168267984"/>
    <n v="244.53951558032358"/>
    <n v="324689.09105210786"/>
    <n v="572.22781486722226"/>
    <n v="-374.86644151951731"/>
    <n v="-0.3761085736965914"/>
    <n v="0.24638872662863703"/>
    <n v="0.27981338388378818"/>
    <n v="-0.18330574778226963"/>
    <n v="4.5603485257827267E-8"/>
    <n v="-2.9874843192402641E-8"/>
    <n v="5.3379530947392716E-4"/>
    <n v="-3.4968930723636968E-4"/>
    <n v="5.2624925975670361E-8"/>
    <n v="-3.4474589006661657E-8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PT-Access"/>
    <s v="Walkability index"/>
    <x v="10"/>
    <s v="Negative binomial regression"/>
    <m/>
    <n v="-0.45269999999999999"/>
    <m/>
    <n v="0.63590887767667914"/>
    <s v="Derived (4b)"/>
    <s v=""/>
    <m/>
  </r>
  <r>
    <n v="108"/>
    <s v="Thompson et al. 2011"/>
    <n v="108.1"/>
    <x v="496"/>
    <s v="Table 3 p. 3340"/>
    <m/>
    <x v="4"/>
    <x v="1"/>
    <n v="0.11153991466812105"/>
    <n v="1.2441152564171725E-2"/>
    <n v="80.378405042617956"/>
    <n v="-62.801175049493217"/>
    <n v="49.067751288494989"/>
    <n v="6460.6879971951521"/>
    <n v="-13.007913560995096"/>
    <n v="10.163330015563128"/>
    <n v="-0.23679560742651923"/>
    <n v="0.18501290719888058"/>
    <n v="0.6276546966063965"/>
    <n v="-0.49039853989781312"/>
    <n v="5.7542154622372435E-4"/>
    <n v="-4.4958778707397407E-4"/>
    <n v="4.0856756599467981E-4"/>
    <n v="-3.1922160209539721E-4"/>
    <n v="4.4611340913956992E-4"/>
    <n v="-3.4855688271551963E-4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Diversity"/>
    <s v="Entropy:Perfect balancing when index = 1"/>
    <x v="4"/>
    <s v="Negative binomial regression"/>
    <m/>
    <n v="-1.0703"/>
    <m/>
    <n v="0.34290563029732091"/>
    <s v="Derived (4b)"/>
    <s v=""/>
    <m/>
  </r>
  <r>
    <n v="25"/>
    <s v="Sung 2005"/>
    <n v="25.2"/>
    <x v="497"/>
    <s v="Table V-4, Model A, p. 114"/>
    <m/>
    <x v="4"/>
    <x v="1"/>
    <n v="0.71242499999999997"/>
    <n v="0.50754938062499999"/>
    <n v="1.9702516408720523"/>
    <n v="-1.6274278553603152"/>
    <n v="1.3442554085276202"/>
    <n v="3.8818915283590143"/>
    <n v="-2.4100225469262853"/>
    <n v="1.9906786237611116"/>
    <n v="-8.8850797354828558E-3"/>
    <n v="7.3390758615088387E-3"/>
    <n v="3.2537676792830254E-2"/>
    <n v="-2.6876121030877789E-2"/>
    <n v="1.8842514709709651E-3"/>
    <n v="-1.5563917150220171E-3"/>
    <n v="3.0628388440348889E-3"/>
    <n v="-2.5299048851728182E-3"/>
    <n v="2.5981224179123306E-3"/>
    <n v="-2.146049117195585E-3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x v="1"/>
    <x v="1"/>
    <n v="447"/>
    <x v="0"/>
    <n v="1"/>
    <n v="1"/>
    <x v="0"/>
    <s v="Diversity"/>
    <s v="jobs-housing balance:Appears to be an absolute value - ratio of the two land uses"/>
    <x v="5"/>
    <s v="Negative binomial regression"/>
    <m/>
    <n v="-2"/>
    <m/>
    <n v="0.1353352832366127"/>
    <s v="Derived (4b)"/>
    <n v="-1.1594202898550725"/>
    <s v="derived (8b)"/>
  </r>
  <r>
    <n v="22"/>
    <s v="Bento et al. 2005"/>
    <n v="22.2"/>
    <x v="498"/>
    <s v="Table 2p. 471"/>
    <m/>
    <x v="4"/>
    <x v="1"/>
    <n v="7.9815095923159371E-2"/>
    <n v="6.3704495372231317E-3"/>
    <n v="156.97479340459518"/>
    <n v="-130.28907852581398"/>
    <n v="108.13993517642561"/>
    <n v="24641.085764415337"/>
    <n v="151.10351590042657"/>
    <n v="-125.41591819735405"/>
    <n v="-1.168038486489648"/>
    <n v="0.96947194378640777"/>
    <n v="0.10517482522438848"/>
    <n v="-8.7295104936242429E-2"/>
    <n v="2.7331969187850913E-4"/>
    <n v="-2.2685534425916258E-4"/>
    <n v="8.0392339624279066E-2"/>
    <n v="-6.6725641888151624E-2"/>
    <n v="2.4390978083841679E-4"/>
    <n v="-2.0244511809588593E-4"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x v="1"/>
    <x v="1"/>
    <n v="4468"/>
    <x v="1"/>
    <n v="0"/>
    <n v="1"/>
    <x v="0"/>
    <s v="Density"/>
    <s v="Population density"/>
    <x v="0"/>
    <s v="Multinomial logistic"/>
    <s v="automobile"/>
    <n v="-0.64600000000000002"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">
  <r>
    <n v="21"/>
    <s v="Lane et al. 2006"/>
    <n v="21.1"/>
    <s v="21.1.2"/>
    <s v="Table 5 p. 207"/>
    <x v="0"/>
    <x v="0"/>
    <x v="0"/>
    <n v="4.9829870753134364E-9"/>
    <n v="2.4830160192740755E-17"/>
    <n v="4.0273602435007888E+16"/>
    <n v="23.999999995746727"/>
    <n v="7.1300565450609029E-7"/>
    <n v="1196471094.524158"/>
    <e v="#N/A"/>
    <e v="#N/A"/>
    <e v="#N/A"/>
    <e v="#N/A"/>
    <n v="90286724384.523895"/>
    <n v="2682.2893760169563"/>
    <n v="58572009395.830971"/>
    <n v="1740.0905792671838"/>
    <n v="9.9999999999351381"/>
    <n v="2.9708568942826012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s v="PT-Access"/>
    <s v="Employment (Common catchment area)"/>
    <x v="0"/>
    <s v="OLS"/>
    <m/>
    <n v="6.8300000000000007E-5"/>
    <m/>
    <m/>
    <s v=""/>
    <n v="5.9619999999999997"/>
  </r>
  <r>
    <n v="129"/>
    <s v="Zhao et al. 2014"/>
    <n v="129.1"/>
    <s v="129.1.6"/>
    <s v="Table 2 p. 143"/>
    <x v="0"/>
    <x v="0"/>
    <x v="0"/>
    <n v="2.4813226212152498E-6"/>
    <n v="6.1569619505545175E-12"/>
    <n v="162417765130.07953"/>
    <n v="22.997580401759834"/>
    <n v="1.3238944624311934E-4"/>
    <n v="934985.22931442072"/>
    <n v="48992698.033545397"/>
    <n v="282.03472057960943"/>
    <n v="48992698.033545397"/>
    <n v="282.03472057960943"/>
    <n v="12.998634030605366"/>
    <n v="7.4828826822891521E-5"/>
    <n v="152150.86820396886"/>
    <n v="0.87588210737995131"/>
    <n v="14.999997254113996"/>
    <n v="8.6350011411135273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PT-Access"/>
    <s v="Number of shopping centres"/>
    <x v="1"/>
    <s v="OLS"/>
    <m/>
    <n v="1.41E-2"/>
    <m/>
    <m/>
    <m/>
    <n v="2.3199999999999998"/>
  </r>
  <r>
    <n v="128"/>
    <s v="Zhao et al. 2013"/>
    <n v="128.1"/>
    <s v="128.1.4"/>
    <s v="Table  2  p. 120"/>
    <x v="0"/>
    <x v="0"/>
    <x v="0"/>
    <n v="1.5181376427462782E-4"/>
    <n v="2.304741902323226E-8"/>
    <n v="43388806.312410943"/>
    <n v="68.988454290305782"/>
    <n v="2.5450354557637587E-2"/>
    <n v="16006.453773217709"/>
    <n v="1851.2832340915993"/>
    <n v="0.682952171909465"/>
    <n v="1851.2832340915993"/>
    <n v="0.682952171909465"/>
    <n v="54.32129351785963"/>
    <n v="2.0039529719588101E-2"/>
    <n v="7452.7808612502768"/>
    <n v="2.7493863619705468"/>
    <n v="50.583489546259699"/>
    <n v="1.866062599833845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Business/office building floor area (common catchment area)"/>
    <x v="2"/>
    <s v="OLS"/>
    <m/>
    <n v="5.4999999999999997E-3"/>
    <m/>
    <m/>
    <m/>
    <n v="2.4300000000000002"/>
  </r>
  <r>
    <n v="128"/>
    <s v="Zhao et al. 2013"/>
    <n v="128.1"/>
    <s v="128.1.3"/>
    <s v="Table  2  p. 120"/>
    <x v="0"/>
    <x v="0"/>
    <x v="0"/>
    <n v="1.6617760984839614E-4"/>
    <n v="2.7614998014925765E-8"/>
    <n v="36212206.115658782"/>
    <n v="97.394500993543957"/>
    <n v="-1.634663324135922E-2"/>
    <n v="-6077.8344382340256"/>
    <n v="9466.5625977820091"/>
    <n v="-1.5888620534394344"/>
    <n v="9466.5625977820091"/>
    <n v="-1.5888620534394344"/>
    <n v="63.051581741933276"/>
    <n v="-1.0582538762545597E-2"/>
    <n v="18545.550590985626"/>
    <n v="-3.1126738232378264"/>
    <n v="56.26706725187735"/>
    <n v="-9.4438300165869005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Residential floor area (common catchment area)"/>
    <x v="3"/>
    <s v="OLS"/>
    <m/>
    <n v="-3.3E-3"/>
    <m/>
    <m/>
    <m/>
    <n v="-1.01"/>
  </r>
  <r>
    <n v="104"/>
    <s v="Peterson 2011"/>
    <n v="104.2"/>
    <s v="104.2.1"/>
    <s v="Table 5.8 p. 27"/>
    <x v="0"/>
    <x v="0"/>
    <x v="0"/>
    <n v="2.4229339090800045E-4"/>
    <n v="5.8706087277697112E-8"/>
    <n v="17034008.675620042"/>
    <n v="2.4119343334647117E-3"/>
    <n v="-4.872107353598717E-6"/>
    <n v="-34408.697524752475"/>
    <n v="5138.2436070159256"/>
    <n v="-10.379252086172167"/>
    <n v="5138.2436070159256"/>
    <n v="-10.379252086172167"/>
    <n v="1.3632674028682056E-3"/>
    <n v="-2.7538001537937747E-6"/>
    <n v="15.957239695508783"/>
    <n v="-3.2233624184927735E-2"/>
    <n v="1.573165861235795E-3"/>
    <n v="-3.1777950396963053E-6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s v="PT-Access"/>
    <s v="Walkability index"/>
    <x v="1"/>
    <s v="OLS"/>
    <m/>
    <n v="1.4999999999999999E-2"/>
    <m/>
    <n v="1.0151130646157189"/>
    <s v="Derived (4b)"/>
    <n v="8.3369999999999997"/>
  </r>
  <r>
    <n v="80"/>
    <s v="Saghapour et al. 2016"/>
    <n v="80.099999999999994"/>
    <s v="80.1.1"/>
    <s v="Table 5 p. 7"/>
    <x v="0"/>
    <x v="0"/>
    <x v="0"/>
    <n v="4.8777320926206448E-4"/>
    <n v="2.3792270367381374E-7"/>
    <n v="4203045.7142542219"/>
    <n v="40.752775182452936"/>
    <n v="0.91856755261248924"/>
    <n v="94736.650399290171"/>
    <n v="23867.384598451044"/>
    <n v="537.97084884908656"/>
    <n v="23867.384598451044"/>
    <n v="537.97084884908656"/>
    <n v="30.089214416021584"/>
    <n v="0.67821089293712655"/>
    <n v="21.3642974916797"/>
    <n v="0.48155126546246046"/>
    <n v="23.32759714952337"/>
    <n v="0.5258040397502568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s v="2010 - 2017"/>
    <n v="22201"/>
    <n v="1"/>
    <n v="0"/>
    <n v="1"/>
    <n v="1"/>
    <s v="Diversity"/>
    <s v="Land use mix:Entropy: maximises eveness --&gt; 1"/>
    <x v="4"/>
    <s v="Multinomial logistic"/>
    <s v="automobile"/>
    <n v="7.0000000000000007E-2"/>
    <n v="1.08"/>
    <m/>
    <s v="Source"/>
    <n v="46.21"/>
  </r>
  <r>
    <n v="47"/>
    <s v="Lee and Lee 2013"/>
    <n v="47.1"/>
    <s v="47.2.2"/>
    <s v="A-3 p. 327, Random effects, Model 4"/>
    <x v="0"/>
    <x v="0"/>
    <x v="0"/>
    <n v="5.3646529837006018E-4"/>
    <n v="2.877950163552777E-7"/>
    <n v="3474695.332338619"/>
    <n v="2.0706538009835149E-9"/>
    <n v="1.1463139442244738E-9"/>
    <n v="1923591.3359826594"/>
    <e v="#N/A"/>
    <e v="#N/A"/>
    <e v="#N/A"/>
    <e v="#N/A"/>
    <n v="7.7896895440957117"/>
    <n v="4.3123721316113857"/>
    <n v="5.0534314128422153"/>
    <n v="2.7975796301494502"/>
    <n v="8.627724172237688E-10"/>
    <n v="4.7763081017507838E-10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s v="PT-Access"/>
    <s v="Compactness index"/>
    <x v="0"/>
    <s v="2SLS"/>
    <m/>
    <n v="0.55359999999999998"/>
    <m/>
    <m/>
    <s v=""/>
    <n v="1031.94"/>
  </r>
  <r>
    <n v="47"/>
    <s v="Lee and Lee 2013"/>
    <n v="47.8"/>
    <s v="47.4.2"/>
    <s v="A-4 p. 328 random effect model 8"/>
    <x v="0"/>
    <x v="0"/>
    <x v="0"/>
    <n v="5.4425956077995313E-4"/>
    <n v="2.9621846950038751E-7"/>
    <n v="3375886.7287601451"/>
    <n v="2.0117713980673616E-9"/>
    <n v="1.1028530804205277E-9"/>
    <n v="1850661.1047063116"/>
    <e v="#N/A"/>
    <e v="#N/A"/>
    <e v="#N/A"/>
    <e v="#N/A"/>
    <n v="7.5681770739235708"/>
    <n v="4.1488746719249017"/>
    <n v="4.90972888544783"/>
    <n v="2.6915133750025007"/>
    <n v="8.3823808267118263E-10"/>
    <n v="4.5952211692034233E-10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s v="PT-Access"/>
    <s v="Compactness index"/>
    <x v="0"/>
    <s v="2SLS"/>
    <m/>
    <n v="0.54820000000000002"/>
    <m/>
    <m/>
    <s v=""/>
    <n v="1007.24"/>
  </r>
  <r>
    <n v="129"/>
    <s v="Zhao et al. 2014"/>
    <n v="129.1"/>
    <s v="129.1.4"/>
    <s v="Table 2 p. 143"/>
    <x v="0"/>
    <x v="0"/>
    <x v="0"/>
    <n v="-5.9291718277595397E-4"/>
    <n v="3.5155078563097399E-7"/>
    <n v="2844539.22697163"/>
    <n v="4.5228339084493649"/>
    <n v="-6.5968982103369322E-3"/>
    <n v="-4148.9774144892035"/>
    <n v="121.36880977299796"/>
    <n v="-0.1770256658079925"/>
    <n v="121.36880977299796"/>
    <n v="-0.1770256658079925"/>
    <n v="3.5612652986766493"/>
    <n v="-5.1943770545024486E-3"/>
    <n v="488.59900309785309"/>
    <n v="-0.71265891128283998"/>
    <n v="3.3162175335136541"/>
    <n v="-4.8369561993101213E-3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Business/office building floor area (common catchment area)"/>
    <x v="2"/>
    <s v="OLS"/>
    <m/>
    <n v="-4.3200000000000002E-2"/>
    <m/>
    <m/>
    <m/>
    <n v="2.46"/>
  </r>
  <r>
    <n v="129"/>
    <s v="Zhao et al. 2014"/>
    <n v="129.1"/>
    <s v="129.1.8"/>
    <s v="Table 2 p. 143"/>
    <x v="0"/>
    <x v="0"/>
    <x v="0"/>
    <n v="8.2204627648393579E-4"/>
    <n v="6.7576008068110341E-7"/>
    <n v="1479815.142368417"/>
    <n v="10.540594569278042"/>
    <n v="3.5006020331111311E-2"/>
    <n v="4914.5651717807505"/>
    <n v="5384.1434721101487"/>
    <n v="17.881100976945888"/>
    <n v="5384.1434721101487"/>
    <n v="17.881100976945888"/>
    <n v="3.9993044763826529"/>
    <n v="1.3281957947477021E-2"/>
    <n v="18.289101464784309"/>
    <n v="6.0739330547825862E-2"/>
    <n v="4.9978749421882851"/>
    <n v="1.6598277325695313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PT-design"/>
    <s v="Bicycle Park n Ride Space"/>
    <x v="5"/>
    <s v="OLS"/>
    <m/>
    <n v="0.14879999999999999"/>
    <m/>
    <m/>
    <m/>
    <n v="4.04"/>
  </r>
  <r>
    <n v="31"/>
    <s v="Frank et al. 2008"/>
    <n v="31.1"/>
    <s v="31.1.6"/>
    <s v="Table 4 p. 48 (significance from table 3 p. 46)"/>
    <x v="1"/>
    <x v="0"/>
    <x v="0"/>
    <n v="1.2987012987012987E-3"/>
    <n v="1.6866250632484399E-6"/>
    <n v="592900"/>
    <n v="16.623783887169637"/>
    <n v="-0.16623783887169638"/>
    <n v="-5929"/>
    <n v="6.1523706645090579"/>
    <n v="-6.1523706645090583E-2"/>
    <n v="6.1523706645090579"/>
    <n v="-6.1523706645090583E-2"/>
    <n v="58.666023559474148"/>
    <n v="-0.58666023559474145"/>
    <n v="2596.3231828198041"/>
    <n v="-25.96323182819804"/>
    <n v="64.558617405459685"/>
    <n v="-0.64558617405459684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s v="Density"/>
    <s v="Retail floor area continuous (fraction)"/>
    <x v="6"/>
    <s v="Multinomial logistic (nested)"/>
    <s v="not choosing transit"/>
    <n v="0.309"/>
    <n v="1.362062370503422"/>
    <m/>
    <s v="Derived (4a)"/>
    <n v="7.7"/>
  </r>
  <r>
    <n v="17"/>
    <s v="Ryan and Frank 2009"/>
    <n v="17.100000000000001"/>
    <s v="17.1.1"/>
    <s v="Table 5 p. 51"/>
    <x v="0"/>
    <x v="0"/>
    <x v="0"/>
    <n v="1.4364089775561098E-3"/>
    <n v="2.0632707508037887E-6"/>
    <n v="484667.36593364191"/>
    <n v="3.4522434992049664"/>
    <n v="-1.9884922555420605E-2"/>
    <n v="-2791.6840277777769"/>
    <n v="1763.4085229456107"/>
    <n v="-10.157233092166717"/>
    <n v="1763.4085229456107"/>
    <n v="-10.157233092166717"/>
    <n v="1.3098476361261839"/>
    <n v="-7.544722384086819E-3"/>
    <n v="5.9900256312036682"/>
    <n v="-3.4502547635733127E-2"/>
    <n v="1.6368982950257498"/>
    <n v="-9.428534179348318E-3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s v="Pre-2010"/>
    <n v="3582"/>
    <n v="0"/>
    <n v="0"/>
    <n v="1"/>
    <n v="1"/>
    <s v="PT-design"/>
    <s v="Walkability index"/>
    <x v="5"/>
    <s v="OLS"/>
    <m/>
    <n v="7.1999999999999995E-2"/>
    <m/>
    <m/>
    <s v=""/>
    <n v="4.01"/>
  </r>
  <r>
    <n v="129"/>
    <s v="Zhao et al. 2014"/>
    <n v="129.1"/>
    <s v="129.1.3"/>
    <s v="Table 2 p. 143"/>
    <x v="0"/>
    <x v="0"/>
    <x v="0"/>
    <n v="1.7189784164569101E-3"/>
    <n v="2.9548867962447064E-6"/>
    <n v="338422.4401661937"/>
    <n v="0.91020371914737452"/>
    <n v="1.6428515751828014E-3"/>
    <n v="610.8279138048855"/>
    <n v="88.470092214074626"/>
    <n v="0.15968208796884417"/>
    <n v="88.470092214074626"/>
    <n v="0.15968208796884417"/>
    <n v="0.58925076481922312"/>
    <n v="1.06355481393522E-3"/>
    <n v="173.31809239075884"/>
    <n v="0.31282656300125905"/>
    <n v="0.52584584710351445"/>
    <n v="9.4911354463216393E-4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Residential floor area (common catchment area)"/>
    <x v="3"/>
    <s v="OLS"/>
    <m/>
    <n v="7.0499999999999993E-2"/>
    <m/>
    <m/>
    <m/>
    <n v="-1.05"/>
  </r>
  <r>
    <n v="183"/>
    <s v="An et al. 2019"/>
    <n v="183.1"/>
    <s v="183.1.1"/>
    <s v="Table 4 p. 183 (weekday ridership)"/>
    <x v="0"/>
    <x v="0"/>
    <x v="0"/>
    <n v="2.0085063408785821E-3"/>
    <n v="4.0340977213494711E-6"/>
    <n v="247886.90534385067"/>
    <n v="1.4772171763871463E-10"/>
    <n v="2.9284290647751693E-12"/>
    <n v="4914.0994972824228"/>
    <e v="#N/A"/>
    <e v="#N/A"/>
    <e v="#N/A"/>
    <e v="#N/A"/>
    <n v="0.55572125035078013"/>
    <n v="1.101659449574339E-2"/>
    <n v="0.36051490979318546"/>
    <n v="7.1468322803097143E-3"/>
    <n v="6.1550715693306538E-11"/>
    <n v="1.2201787771979795E-12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s v="2018 - 2019"/>
    <n v="286"/>
    <n v="1"/>
    <n v="0"/>
    <n v="0"/>
    <n v="0"/>
    <s v="PT-Access"/>
    <s v="Betweenness centrality"/>
    <x v="0"/>
    <s v="OLS"/>
    <m/>
    <n v="13236.06"/>
    <m/>
    <m/>
    <m/>
    <n v="9.8699999999999992"/>
  </r>
  <r>
    <n v="31"/>
    <s v="Frank et al. 2008"/>
    <n v="31.2"/>
    <s v="31.2.6"/>
    <s v="Table 4 p. 48 (significance from table 3 p. 46)"/>
    <x v="1"/>
    <x v="0"/>
    <x v="0"/>
    <n v="2.3809523809523807E-3"/>
    <n v="5.6689342403628111E-6"/>
    <n v="176400.00000000003"/>
    <n v="4.9459191730422072"/>
    <n v="-4.945919173042207E-2"/>
    <n v="-1764.0000000000002"/>
    <n v="1.8304573877878192"/>
    <n v="-1.8304573877878191E-2"/>
    <n v="1.8304573877878192"/>
    <n v="-1.8304573877878191E-2"/>
    <n v="17.454354116868345"/>
    <n v="-0.17454354116868345"/>
    <n v="772.4597899298592"/>
    <n v="-7.7245978992985922"/>
    <n v="19.20752253385578"/>
    <n v="-0.19207522533855781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s v="Density"/>
    <s v="Retail floor area continuous (fraction)"/>
    <x v="6"/>
    <s v="Multinomial logistic (nested)"/>
    <s v="not choosing transit"/>
    <n v="0.28349999999999997"/>
    <n v="1.3277688803138623"/>
    <m/>
    <s v="Derived (4a)"/>
    <n v="4.2"/>
  </r>
  <r>
    <n v="131"/>
    <s v="Zhang 2004"/>
    <n v="131.30000000000001"/>
    <s v="131.3.2"/>
    <s v="Table 4 (Hong Kong - work trip, expanded)"/>
    <x v="1"/>
    <x v="0"/>
    <x v="0"/>
    <n v="2.5114155251141552E-3"/>
    <n v="6.307207939784408E-6"/>
    <n v="158548.76033057852"/>
    <n v="0.25209345069541694"/>
    <n v="2.7730279576495863E-3"/>
    <n v="1744.0363636363636"/>
    <n v="6.7648475893205005"/>
    <n v="7.4413323482525495E-2"/>
    <n v="6.7648475893205005"/>
    <n v="7.4413323482525495E-2"/>
    <n v="0.19849759601122263"/>
    <n v="2.183473556123449E-3"/>
    <n v="27.233502531935276"/>
    <n v="0.29956852785128801"/>
    <n v="0.18483913807189079"/>
    <n v="2.0332305187907985E-3"/>
    <s v="4a, 7a, 8a"/>
    <n v="1.0999999999999999E-2"/>
    <s v="Source"/>
    <n v="2.5114155251141552E-3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s v="Pre-2010"/>
    <n v="20246"/>
    <n v="0"/>
    <n v="0"/>
    <n v="1"/>
    <n v="1"/>
    <s v="Density"/>
    <s v="Job density (origin)"/>
    <x v="2"/>
    <s v="logistic (nested)"/>
    <s v="drive alone or active modes"/>
    <n v="5.1000000000000004E-3"/>
    <n v="1.005113027136717"/>
    <m/>
    <s v="Derived (4a)"/>
    <n v="4.38"/>
  </r>
  <r>
    <n v="150"/>
    <s v="He et al. 2018"/>
    <n v="150.1"/>
    <s v="150.1.8"/>
    <s v="Table 3 p. 1602"/>
    <x v="0"/>
    <x v="0"/>
    <x v="0"/>
    <n v="3.4794708177195047E-3"/>
    <n v="1.2106717171361638E-5"/>
    <n v="82598.774370106999"/>
    <n v="0.22215344701068204"/>
    <n v="1.3844007967496708E-3"/>
    <n v="514.73344477533146"/>
    <n v="21.592897863700486"/>
    <n v="0.13456115765425791"/>
    <n v="21.592897863700486"/>
    <n v="0.13456115765425791"/>
    <n v="0.14381845053423251"/>
    <n v="8.9623807411514506E-4"/>
    <n v="42.301751623241543"/>
    <n v="0.26361318916787435"/>
    <n v="0.12834321050646388"/>
    <n v="7.9980052199692326E-4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s v="Density"/>
    <s v="Count_Residential units"/>
    <x v="3"/>
    <s v="OLS"/>
    <m/>
    <n v="32.14"/>
    <m/>
    <m/>
    <m/>
    <n v="1.7909999999999999"/>
  </r>
  <r>
    <n v="179"/>
    <s v="Liu et al. 2018a"/>
    <n v="179.1"/>
    <s v="179.1.3"/>
    <s v="Table 2 p. 8"/>
    <x v="0"/>
    <x v="0"/>
    <x v="0"/>
    <n v="3.5000000000000001E-3"/>
    <n v="1.2250000000000001E-5"/>
    <n v="81632.653061224482"/>
    <n v="2.288823718377623"/>
    <n v="0.51040768919820989"/>
    <n v="18204.081632653058"/>
    <n v="0.84708102540044361"/>
    <n v="0.18889906866429892"/>
    <n v="0.84708102540044361"/>
    <n v="0.18889906866429892"/>
    <n v="8.0773539344108194"/>
    <n v="1.8012499273736127"/>
    <n v="357.47132672953813"/>
    <n v="79.716105860687009"/>
    <n v="8.888667931813492"/>
    <n v="1.9821729487944089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n v="1"/>
    <n v="0"/>
    <n v="0"/>
    <n v="0"/>
    <s v="Density"/>
    <s v="commercial-oriented land use percentage"/>
    <x v="6"/>
    <s v="Poisson Regression"/>
    <m/>
    <n v="0.44600000000000001"/>
    <m/>
    <m/>
    <m/>
    <n v="63.714285714285715"/>
  </r>
  <r>
    <n v="179"/>
    <s v="Liu et al. 2018a"/>
    <n v="179.2"/>
    <s v="179.2.3"/>
    <s v="Table 2 p. 8"/>
    <x v="0"/>
    <x v="0"/>
    <x v="0"/>
    <n v="3.5000000000000001E-3"/>
    <n v="1.2250000000000001E-5"/>
    <n v="81632.653061224482"/>
    <n v="2.288823718377623"/>
    <n v="0.50811886547983232"/>
    <n v="18122.448979591834"/>
    <n v="0.84708102540044361"/>
    <n v="0.18805198763889849"/>
    <n v="0.84708102540044361"/>
    <n v="0.18805198763889849"/>
    <n v="8.0773539344108194"/>
    <n v="1.7931725734392019"/>
    <n v="357.47132672953813"/>
    <n v="79.358634533957471"/>
    <n v="8.888667931813492"/>
    <n v="1.9732842808625952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n v="1"/>
    <n v="0"/>
    <n v="0"/>
    <n v="0"/>
    <s v="Density"/>
    <s v="commercial-oriented land use percentage"/>
    <x v="6"/>
    <s v="Poisson Regression"/>
    <m/>
    <n v="0.44400000000000001"/>
    <m/>
    <m/>
    <m/>
    <n v="63.428571428571431"/>
  </r>
  <r>
    <n v="55"/>
    <s v="Marshall and Garrick 2010"/>
    <n v="55.1"/>
    <s v="55.1.13"/>
    <s v="Table 2 p. 110"/>
    <x v="0"/>
    <x v="0"/>
    <x v="0"/>
    <n v="3.9310596E-3"/>
    <n v="1.545322957875216E-5"/>
    <n v="64711.392198235204"/>
    <n v="2.0619992969476724"/>
    <n v="0.14185223730053947"/>
    <n v="4451.7259417791583"/>
    <e v="#N/A"/>
    <e v="#N/A"/>
    <e v="#N/A"/>
    <e v="#N/A"/>
    <n v="2.0619992969476724"/>
    <n v="0.14185223730053947"/>
    <n v="2.0619992969476724"/>
    <n v="0.14185223730053947"/>
    <n v="2.0619992969476724"/>
    <n v="0.14185223730053947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Average outside shoulder width"/>
    <x v="7"/>
    <s v="Multinomial logistic"/>
    <s v="automobile"/>
    <n v="4.2700000000000002E-2"/>
    <n v="1.0436247604546653"/>
    <m/>
    <s v="Derived (4a)"/>
    <n v="17.5"/>
  </r>
  <r>
    <n v="51"/>
    <s v="Cervero et al. 2010"/>
    <n v="51.1"/>
    <s v="51.1.1"/>
    <s v="Table 3 p. 7"/>
    <x v="0"/>
    <x v="0"/>
    <x v="0"/>
    <n v="3.9507320474087846E-3"/>
    <n v="1.5608283710422807E-5"/>
    <n v="64068.543252595155"/>
    <n v="0.17231548333564639"/>
    <n v="5.4379676490255886E-2"/>
    <n v="20218.883340225995"/>
    <n v="16.748741386046937"/>
    <n v="5.285602434333188"/>
    <n v="16.748741386046937"/>
    <n v="5.285602434333188"/>
    <n v="0.11155418090450966"/>
    <n v="3.5204499046127227E-2"/>
    <n v="32.811765358530913"/>
    <n v="10.354804749585636"/>
    <n v="9.9550660360478355E-2"/>
    <n v="3.1416403215776906E-2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2010 - 2017"/>
    <n v="69"/>
    <n v="0"/>
    <n v="0"/>
    <n v="0"/>
    <n v="0"/>
    <s v="Density"/>
    <s v="Population density"/>
    <x v="3"/>
    <s v="OLS"/>
    <m/>
    <n v="1.7000000000000001E-2"/>
    <m/>
    <m/>
    <s v=""/>
    <n v="4.3029999999999999"/>
  </r>
  <r>
    <n v="154"/>
    <s v="Lu et al. 2018"/>
    <n v="154.1"/>
    <s v="154.1.3"/>
    <s v="Tables 3 (diagnostics) and 4 (elasticities) pp 8 - 9"/>
    <x v="0"/>
    <x v="0"/>
    <x v="0"/>
    <n v="4.1333333333333335E-3"/>
    <n v="1.7084444444444444E-5"/>
    <n v="58532.778355879294"/>
    <n v="0.56753443081804567"/>
    <n v="-5.6753443081804565E-3"/>
    <n v="-585.32778355879293"/>
    <n v="332.38380631878204"/>
    <n v="-3.3238380631878206"/>
    <n v="332.38380631878204"/>
    <n v="-3.3238380631878206"/>
    <n v="0.41903073105832811"/>
    <n v="-4.1903073105832812E-3"/>
    <n v="0.29752512221519906"/>
    <n v="-2.9752512221519908E-3"/>
    <n v="0.32486657684868209"/>
    <n v="-3.248665768486821E-3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s v="Diversity"/>
    <s v="Entropy score of number of residents and jobs in different industries in a TPU"/>
    <x v="4"/>
    <s v="generalized linear mixed models"/>
    <m/>
    <n v="-1.5"/>
    <m/>
    <m/>
    <m/>
    <n v="-2.4193548387096775"/>
  </r>
  <r>
    <n v="129"/>
    <s v="Zhao et al. 2014"/>
    <n v="129.1"/>
    <s v="129.1.2"/>
    <s v="Table 2 p. 143"/>
    <x v="0"/>
    <x v="0"/>
    <x v="0"/>
    <n v="4.5169113181222163E-3"/>
    <n v="2.0402487855780576E-5"/>
    <n v="49013.630448831413"/>
    <n v="7.7931957368781932E-2"/>
    <n v="1.1721990951406222E-3"/>
    <n v="737.22943964823241"/>
    <n v="2.0912792953681318"/>
    <n v="3.1455589984947886E-2"/>
    <n v="2.0912792953681318"/>
    <n v="3.1455589984947886E-2"/>
    <n v="6.136337991914969E-2"/>
    <n v="9.2298590776588576E-4"/>
    <n v="8.418942072738183"/>
    <n v="0.12663195706743816"/>
    <n v="5.7141015716846905E-2"/>
    <n v="8.5947599906601607E-4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Employment density at work (common catchment area)"/>
    <x v="2"/>
    <s v="OLS"/>
    <m/>
    <n v="1.4200000000000001E-2"/>
    <m/>
    <m/>
    <m/>
    <n v="3.33"/>
  </r>
  <r>
    <n v="131"/>
    <s v="Zhang 2004"/>
    <n v="131.4"/>
    <s v="131.4.2"/>
    <s v="Table 4 (Hong Kong - non-work trip, expanded)"/>
    <x v="1"/>
    <x v="0"/>
    <x v="0"/>
    <n v="4.5801526717557254E-3"/>
    <n v="2.0977798496591109E-5"/>
    <n v="47669.444444444438"/>
    <n v="7.5794693806986405E-2"/>
    <n v="4.5476816284191842E-4"/>
    <n v="286.01666666666665"/>
    <n v="2.0339265072894612"/>
    <n v="1.2203559043736767E-2"/>
    <n v="2.0339265072894612"/>
    <n v="1.2203559043736767E-2"/>
    <n v="5.9680505263388126E-2"/>
    <n v="3.5808303158032877E-4"/>
    <n v="8.1880547868487312"/>
    <n v="4.9128328721092386E-2"/>
    <n v="5.5573938295735911E-2"/>
    <n v="3.3344362977441545E-4"/>
    <s v="4a, 7a, 8a"/>
    <n v="6.0000000000000001E-3"/>
    <s v="Source"/>
    <n v="4.5801526717557254E-3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s v="Pre-2010"/>
    <n v="15281"/>
    <n v="0"/>
    <n v="0"/>
    <n v="1"/>
    <n v="1"/>
    <s v="Density"/>
    <s v="Job density (origin)"/>
    <x v="2"/>
    <s v="logistic (nested)"/>
    <s v="drive alone or active modes"/>
    <n v="1.6999999999999999E-3"/>
    <n v="1.0017014458191815"/>
    <m/>
    <s v="Derived (4a)"/>
    <n v="1.31"/>
  </r>
  <r>
    <n v="184"/>
    <s v="Etminani-Ghasrodashti et al. 2018"/>
    <n v="184.1"/>
    <s v="184.1.3"/>
    <s v="Table 7 p. 502"/>
    <x v="0"/>
    <x v="0"/>
    <x v="0"/>
    <n v="4.7642712257316708E-3"/>
    <n v="2.2698280312334757E-5"/>
    <n v="44056.201009050783"/>
    <n v="0.42716938553055361"/>
    <n v="1.0033293503143709E-3"/>
    <n v="103.47857555575833"/>
    <n v="250.17722026282047"/>
    <n v="0.58761268099302311"/>
    <n v="250.17722026282047"/>
    <n v="0.58761268099302311"/>
    <n v="0.31539425660324744"/>
    <n v="7.4079352427747029E-4"/>
    <n v="0.22393993515666766"/>
    <n v="5.2598692055405008E-4"/>
    <n v="0.24451918416973936"/>
    <n v="5.7432316664668133E-4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s v="Diversity"/>
    <s v="land use diversity"/>
    <x v="4"/>
    <s v="Multinomial logistic; SEM"/>
    <s v="auto"/>
    <n v="1.0999999999999999E-2"/>
    <m/>
    <m/>
    <m/>
    <n v="0.49299999999999999"/>
  </r>
  <r>
    <n v="154"/>
    <s v="Lu et al. 2018"/>
    <n v="154.1"/>
    <s v="154.1.2"/>
    <s v="Tables 3 (diagnostics) and 4 (elasticities) pp 8 - 9"/>
    <x v="0"/>
    <x v="0"/>
    <x v="0"/>
    <n v="5.0000000000000001E-3"/>
    <n v="2.5000000000000001E-5"/>
    <n v="40000"/>
    <n v="0.10758195806405609"/>
    <n v="-1.0758195806405608E-3"/>
    <n v="-400"/>
    <n v="10.456764293836828"/>
    <n v="-0.10456764293836829"/>
    <n v="10.456764293836828"/>
    <n v="-0.10456764293836829"/>
    <n v="6.9646772185656694E-2"/>
    <n v="-6.9646772185656691E-4"/>
    <n v="20.485413710230937"/>
    <n v="-0.20485413710230937"/>
    <n v="6.2152598018651507E-2"/>
    <n v="-6.2152598018651512E-4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s v="Density"/>
    <s v="residents per km^2 in a street block"/>
    <x v="3"/>
    <s v="generalized linear mixed models"/>
    <m/>
    <n v="-0.02"/>
    <m/>
    <m/>
    <m/>
    <n v="-2"/>
  </r>
  <r>
    <n v="55"/>
    <s v="Marshall and Garrick 2010"/>
    <n v="55.1"/>
    <s v="55.1.15"/>
    <s v="Table 2 p. 110"/>
    <x v="0"/>
    <x v="0"/>
    <x v="0"/>
    <n v="5.1934054744559336E-3"/>
    <n v="2.6971460422108862E-5"/>
    <n v="37076.227402958379"/>
    <n v="1.1814172472780946"/>
    <n v="-6.6282044214530655E-2"/>
    <n v="-2080.1187300191923"/>
    <e v="#N/A"/>
    <e v="#N/A"/>
    <e v="#N/A"/>
    <e v="#N/A"/>
    <n v="1.1814172472780946"/>
    <n v="-6.6282044214530655E-2"/>
    <n v="1.1814172472780946"/>
    <n v="-6.6282044214530655E-2"/>
    <n v="1.1814172472780946"/>
    <n v="-6.6282044214530655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% painted median"/>
    <x v="7"/>
    <s v="Multinomial logistic"/>
    <s v="automobile"/>
    <n v="-0.14799999999999999"/>
    <n v="0.8624311149420455"/>
    <m/>
    <s v="Derived (4a)"/>
    <n v="-10.802899999999999"/>
  </r>
  <r>
    <n v="55"/>
    <s v="Marshall and Garrick 2010"/>
    <n v="55.1"/>
    <s v="55.1.16"/>
    <s v="Table 2 p. 110"/>
    <x v="0"/>
    <x v="0"/>
    <x v="0"/>
    <n v="5.771587875417131E-3"/>
    <n v="3.331122660366203E-5"/>
    <n v="30019.90926056341"/>
    <n v="29.145220695725893"/>
    <n v="0.48391861744650683"/>
    <n v="498.44168746925374"/>
    <n v="510.55433949159453"/>
    <n v="8.4770931288339462"/>
    <n v="510.55433949159453"/>
    <n v="8.4770931288339462"/>
    <n v="21.010094241515365"/>
    <n v="0.34884538579822566"/>
    <n v="14.404235382756635"/>
    <n v="0.23916366064161787"/>
    <n v="18.489886867743532"/>
    <n v="0.30700060854550076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% bike lanes"/>
    <x v="8"/>
    <s v="Multinomial logistic"/>
    <s v="automobile"/>
    <n v="5.8400000000000001E-2"/>
    <n v="1.0601389664970762"/>
    <m/>
    <s v="Derived (4a)"/>
    <n v="2.8767999999999998"/>
  </r>
  <r>
    <n v="131"/>
    <s v="Zhang 2004"/>
    <n v="131.4"/>
    <s v="131.4.1"/>
    <s v="Table 4 (Hong Kong - non-work trip, expanded)"/>
    <x v="1"/>
    <x v="0"/>
    <x v="0"/>
    <n v="6.392694063926941E-3"/>
    <n v="4.0866537394966747E-5"/>
    <n v="24469.897959183672"/>
    <n v="6.581298840191574E-2"/>
    <n v="9.2138183762682042E-4"/>
    <n v="342.57857142857142"/>
    <n v="6.3968988813355629"/>
    <n v="8.9556584338697884E-2"/>
    <n v="6.3968988813355629"/>
    <n v="8.9556584338697884E-2"/>
    <n v="4.2606235214238272E-2"/>
    <n v="5.9648729299933588E-4"/>
    <n v="12.53189957852533"/>
    <n v="0.17544659409935462"/>
    <n v="3.8021693285364096E-2"/>
    <n v="5.3230370599509737E-4"/>
    <s v="4a, 7a, 8a"/>
    <n v="1.4E-2"/>
    <s v="Source"/>
    <n v="6.392694063926941E-3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s v="Pre-2010"/>
    <n v="15281"/>
    <n v="0"/>
    <n v="0"/>
    <n v="1"/>
    <n v="1"/>
    <s v="Density"/>
    <s v="population density (origin)"/>
    <x v="3"/>
    <s v="logistic (nested)"/>
    <s v="drive alone or active modes"/>
    <n v="2.8999999999999998E-3"/>
    <n v="1.002904209067782"/>
    <m/>
    <s v="Derived (4a)"/>
    <n v="2.19"/>
  </r>
  <r>
    <n v="55"/>
    <s v="Marshall and Garrick 2010"/>
    <n v="55.1"/>
    <s v="55.1.14"/>
    <s v="Table 2 p. 110"/>
    <x v="0"/>
    <x v="0"/>
    <x v="0"/>
    <n v="6.6813276727132383E-3"/>
    <n v="4.4640139470163696E-5"/>
    <n v="22401.363702467235"/>
    <n v="0.71380934076730118"/>
    <n v="3.7070945751035388E-2"/>
    <n v="1163.3915264693853"/>
    <e v="#N/A"/>
    <e v="#N/A"/>
    <e v="#N/A"/>
    <e v="#N/A"/>
    <n v="0.71380934076730118"/>
    <n v="3.7070945751035388E-2"/>
    <n v="0.71380934076730118"/>
    <n v="3.7070945751035388E-2"/>
    <n v="0.71380934076730118"/>
    <n v="3.7070945751035388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% raised median"/>
    <x v="7"/>
    <s v="Multinomial logistic"/>
    <s v="automobile"/>
    <n v="0.1096"/>
    <n v="1.1158316485210276"/>
    <m/>
    <s v="Derived (4a)"/>
    <n v="7.7729999999999997"/>
  </r>
  <r>
    <n v="65"/>
    <s v="Sung et al. 2014"/>
    <n v="65.400000000000006"/>
    <s v="65.4.3"/>
    <s v="Table 2 p. 138 (1000m buffer)"/>
    <x v="0"/>
    <x v="1"/>
    <x v="0"/>
    <n v="6.9800000000000001E-3"/>
    <n v="4.8720400000000002E-5"/>
    <n v="20525.283043653169"/>
    <n v="0.57548974454491097"/>
    <n v="-4.8203021003081744E-3"/>
    <n v="-171.91977077363893"/>
    <n v="0.21298557813883781"/>
    <n v="-1.7839672024909054E-3"/>
    <n v="0.21298557813883781"/>
    <n v="-1.7839672024909054E-3"/>
    <n v="2.0309272029074581"/>
    <n v="-1.7011046251552867E-2"/>
    <n v="89.880701973646396"/>
    <n v="-0.75284075973126219"/>
    <n v="2.2349197084735608"/>
    <n v="-1.8719687478174544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Commercial density"/>
    <x v="6"/>
    <s v="OLS"/>
    <m/>
    <n v="-4.1879999999999997"/>
    <m/>
    <m/>
    <s v=""/>
    <n v="-1.2"/>
  </r>
  <r>
    <n v="65"/>
    <s v="Sung et al. 2014"/>
    <n v="65.099999999999994"/>
    <s v="65.10.3"/>
    <s v="Table 3 p. 139 (1500m buffer)"/>
    <x v="0"/>
    <x v="1"/>
    <x v="0"/>
    <n v="7.0643478260869579E-3"/>
    <n v="4.9905010207939526E-5"/>
    <n v="20038.068238705764"/>
    <n v="0.56182917172643376"/>
    <n v="4.5643001911055484E-3"/>
    <n v="162.78926637124565"/>
    <n v="0.20792987553591505"/>
    <n v="1.6892223088537741E-3"/>
    <n v="0.20792987553591505"/>
    <n v="1.6892223088537741E-3"/>
    <n v="1.9827184742423054"/>
    <n v="1.6107604884744491E-2"/>
    <n v="87.747176770242831"/>
    <n v="0.7128580640814528"/>
    <n v="2.1818687484687116"/>
    <n v="1.7725501712559814E-2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Commercial density"/>
    <x v="6"/>
    <s v="OLS"/>
    <m/>
    <n v="2.0310000000000001"/>
    <m/>
    <m/>
    <s v=""/>
    <n v="1.1499999999999999"/>
  </r>
  <r>
    <n v="55"/>
    <s v="Marshall and Garrick 2010"/>
    <n v="55.1"/>
    <s v="55.1.10"/>
    <s v="Table 2 p. 110"/>
    <x v="0"/>
    <x v="0"/>
    <x v="0"/>
    <n v="7.8909351620947629E-3"/>
    <n v="6.2266857732383508E-5"/>
    <n v="16059.907893504056"/>
    <n v="15.591971176411922"/>
    <n v="0.44403415807076163"/>
    <n v="457.36024005574751"/>
    <n v="273.13392574558111"/>
    <n v="7.7784130939440708"/>
    <n v="273.13392574558111"/>
    <n v="7.7784130939440708"/>
    <n v="11.239880021750741"/>
    <n v="0.32009363061322599"/>
    <n v="7.705909152341059"/>
    <n v="0.21945184761539233"/>
    <n v="9.891631499611611"/>
    <n v="0.28169769012406681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City - wide Intersection density"/>
    <x v="8"/>
    <s v="Multinomial logistic"/>
    <s v="automobile"/>
    <n v="5.0000000000000001E-4"/>
    <n v="1.0005001250208359"/>
    <m/>
    <s v="Derived (4a)"/>
    <n v="3.609"/>
  </r>
  <r>
    <n v="65"/>
    <s v="Sung et al. 2014"/>
    <n v="65.5"/>
    <s v="65.5.4"/>
    <s v="Table 2 p. 138 (1500m buffer)"/>
    <x v="0"/>
    <x v="1"/>
    <x v="0"/>
    <n v="8.2242424242424238E-3"/>
    <n v="6.7638163452708906E-5"/>
    <n v="14784.552816830659"/>
    <n v="2.3507524933101997E-2"/>
    <n v="-1.2759884533687763E-4"/>
    <n v="-80.250552689756816"/>
    <n v="0.63081695671151239"/>
    <n v="-3.4240744410300892E-3"/>
    <n v="0.63081695671151239"/>
    <n v="-3.4240744410300892E-3"/>
    <n v="1.8509751738978657E-2"/>
    <n v="-1.0047093243917614E-4"/>
    <n v="2.5395036563589852"/>
    <n v="-1.3784425846716571E-2"/>
    <n v="1.7236110794833313E-2"/>
    <n v="-9.3557609394355221E-5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Office density"/>
    <x v="2"/>
    <s v="OLS"/>
    <m/>
    <n v="-1.357"/>
    <m/>
    <m/>
    <s v=""/>
    <n v="-0.66"/>
  </r>
  <r>
    <n v="65"/>
    <s v="Sung et al. 2014"/>
    <n v="65.5"/>
    <s v="65.5.3"/>
    <s v="Table 2 p. 138 (1500m buffer)"/>
    <x v="0"/>
    <x v="1"/>
    <x v="0"/>
    <n v="8.3799999999999986E-3"/>
    <n v="7.0224399999999971E-5"/>
    <n v="14240.064706854035"/>
    <n v="0.39926422369042525"/>
    <n v="1.6729170972628818E-4"/>
    <n v="5.9665871121718403"/>
    <n v="0.14776548551721966"/>
    <n v="6.1913738431715041E-5"/>
    <n v="0.14776548551721966"/>
    <n v="6.1913738431715041E-5"/>
    <n v="1.4090200229056082"/>
    <n v="5.9037938959744982E-4"/>
    <n v="62.357581587551401"/>
    <n v="2.6127826685184038E-2"/>
    <n v="1.5505462797078413"/>
    <n v="6.4967889119758545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Commercial density"/>
    <x v="6"/>
    <s v="OLS"/>
    <m/>
    <n v="0.41899999999999998"/>
    <m/>
    <m/>
    <s v=""/>
    <n v="0.05"/>
  </r>
  <r>
    <n v="47"/>
    <s v="Lee and Lee 2013"/>
    <n v="47.7"/>
    <s v="47.3.2"/>
    <s v="A-4 p. 328 pooled model 6"/>
    <x v="0"/>
    <x v="0"/>
    <x v="0"/>
    <n v="8.6956521739130436E-3"/>
    <n v="7.5614366729678646E-5"/>
    <n v="13224.999999999998"/>
    <n v="7.8810928437792289E-12"/>
    <n v="-3.1524371375116919E-14"/>
    <n v="-52.899999999999991"/>
    <e v="#N/A"/>
    <e v="#N/A"/>
    <e v="#N/A"/>
    <e v="#N/A"/>
    <n v="2.9648252398385044E-2"/>
    <n v="-1.1859300959354018E-4"/>
    <n v="1.9233810174044162E-2"/>
    <n v="-7.6935240696176648E-5"/>
    <n v="3.2837886854686651E-12"/>
    <n v="-1.3135154741874661E-14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s v="PT-Access"/>
    <s v="Compactness index"/>
    <x v="0"/>
    <s v="2SLS"/>
    <m/>
    <n v="-4.0000000000000001E-3"/>
    <m/>
    <m/>
    <s v=""/>
    <n v="-0.46"/>
  </r>
  <r>
    <n v="183"/>
    <s v="An et al. 2019"/>
    <n v="183.2"/>
    <s v="183.2.1"/>
    <s v="Table 4 p. 183 (weekend ridership)"/>
    <x v="0"/>
    <x v="0"/>
    <x v="0"/>
    <n v="8.8844225904334915E-3"/>
    <n v="7.8932964765404958E-5"/>
    <n v="12668.978074902918"/>
    <n v="7.5497461205378715E-12"/>
    <n v="6.5129956070769299E-13"/>
    <n v="1092.9241491118923"/>
    <e v="#N/A"/>
    <e v="#N/A"/>
    <e v="#N/A"/>
    <e v="#N/A"/>
    <n v="2.8401743636622158E-2"/>
    <n v="2.4501543308249225E-3"/>
    <n v="1.8425158366110413E-2"/>
    <n v="1.5894968331680061E-3"/>
    <n v="3.1457275507611947E-12"/>
    <n v="2.7137481700787154E-13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s v="2018 - 2019"/>
    <n v="286"/>
    <n v="1"/>
    <n v="0"/>
    <n v="0"/>
    <n v="0"/>
    <s v="PT-Access"/>
    <s v="Betweenness centrality"/>
    <x v="0"/>
    <s v="OLS"/>
    <m/>
    <n v="39260.449999999997"/>
    <m/>
    <m/>
    <m/>
    <n v="9.7100000000000009"/>
  </r>
  <r>
    <n v="131"/>
    <s v="Zhang 2004"/>
    <n v="131.30000000000001"/>
    <s v="131.3.1"/>
    <s v="Table 4 (Hong Kong - work trip, expanded)"/>
    <x v="1"/>
    <x v="0"/>
    <x v="0"/>
    <n v="9.0909090909090905E-3"/>
    <n v="8.2644628099173546E-5"/>
    <n v="12100.000000000002"/>
    <n v="3.2543542314376971E-2"/>
    <n v="1.6271771157188485E-4"/>
    <n v="60.500000000000007"/>
    <n v="3.163171198885641"/>
    <n v="1.5815855994428207E-2"/>
    <n v="3.163171198885641"/>
    <n v="1.5815855994428207E-2"/>
    <n v="2.1068148586161153E-2"/>
    <n v="1.0534074293080576E-4"/>
    <n v="6.196837647344859"/>
    <n v="3.0984188236724296E-2"/>
    <n v="1.8801160900642086E-2"/>
    <n v="9.4005804503210434E-5"/>
    <s v="4a, 7a, 8a"/>
    <n v="5.0000000000000001E-3"/>
    <s v="Source"/>
    <n v="9.0909090909090905E-3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s v="Pre-2010"/>
    <n v="20246"/>
    <n v="0"/>
    <n v="0"/>
    <n v="1"/>
    <n v="1"/>
    <s v="Density"/>
    <s v="population density (origin)"/>
    <x v="3"/>
    <s v="logistic (nested)"/>
    <s v="drive alone or active modes"/>
    <n v="4.0000000000000002E-4"/>
    <n v="1.0004000800106678"/>
    <m/>
    <s v="Derived (4a)"/>
    <n v="0.55000000000000004"/>
  </r>
  <r>
    <n v="65"/>
    <s v="Sung et al. 2014"/>
    <n v="65.599999999999994"/>
    <s v="65.6.3"/>
    <s v="Table 3 p. 139 (250m buffer)"/>
    <x v="0"/>
    <x v="1"/>
    <x v="0"/>
    <n v="9.1772020725388592E-3"/>
    <n v="8.4221037880211533E-5"/>
    <n v="11873.517890177398"/>
    <n v="0.33291076975333356"/>
    <n v="5.8965155538710434E-3"/>
    <n v="210.30374887082206"/>
    <n v="0.12320843844164429"/>
    <n v="2.1822678616784034E-3"/>
    <n v="0.12320843844164429"/>
    <n v="2.1822678616784034E-3"/>
    <n v="1.1748559289576403"/>
    <n v="2.0809048213697723E-2"/>
    <n v="51.994416866070615"/>
    <n v="0.92092511153184264"/>
    <n v="1.2928620319258621"/>
    <n v="2.2899172309470868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Commercial density"/>
    <x v="6"/>
    <s v="OLS"/>
    <m/>
    <n v="2.214"/>
    <m/>
    <m/>
    <s v=""/>
    <n v="1.93"/>
  </r>
  <r>
    <n v="47"/>
    <s v="Lee and Lee 2013"/>
    <n v="47.1"/>
    <s v="47.1.2"/>
    <s v="A-3 p. 327, Pooled Model 2"/>
    <x v="0"/>
    <x v="0"/>
    <x v="0"/>
    <n v="9.2670157068062836E-3"/>
    <n v="8.587758011019437E-5"/>
    <n v="11644.482747614029"/>
    <n v="6.9392249264069284E-12"/>
    <n v="1.2282428119740264E-13"/>
    <n v="206.10734463276833"/>
    <e v="#N/A"/>
    <e v="#N/A"/>
    <e v="#N/A"/>
    <e v="#N/A"/>
    <n v="2.6104995353489674E-2"/>
    <n v="4.6205841775676722E-4"/>
    <n v="1.6935181152555046E-2"/>
    <n v="2.9975270640022431E-4"/>
    <n v="2.8913437198298698E-12"/>
    <n v="5.1176783840988696E-14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s v="PT-Access"/>
    <s v="Compactness index"/>
    <x v="0"/>
    <s v="2SLS"/>
    <m/>
    <n v="1.77E-2"/>
    <m/>
    <m/>
    <s v=""/>
    <n v="1.91"/>
  </r>
  <r>
    <n v="65"/>
    <s v="Sung et al. 2014"/>
    <n v="65.7"/>
    <s v="65.7.3"/>
    <s v="Table 3 p. 139 (500m buffer)"/>
    <x v="0"/>
    <x v="0"/>
    <x v="0"/>
    <n v="9.2879256965944269E-3"/>
    <n v="8.6265563745459075E-5"/>
    <n v="11592.111111111111"/>
    <n v="0.32502066100045374"/>
    <n v="9.750619830013612E-3"/>
    <n v="347.76333333333332"/>
    <n v="0.1202883527403095"/>
    <n v="3.6086505822092848E-3"/>
    <n v="0.1202883527403095"/>
    <n v="3.6086505822092848E-3"/>
    <n v="1.1470114075703937"/>
    <n v="3.4410342227111805E-2"/>
    <n v="50.762129896442595"/>
    <n v="1.5228638968932777"/>
    <n v="1.2622207221180646"/>
    <n v="3.7866621663541933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Commercial density"/>
    <x v="6"/>
    <s v="OLS"/>
    <m/>
    <n v="3"/>
    <m/>
    <m/>
    <s v=""/>
    <n v="3.23"/>
  </r>
  <r>
    <n v="65"/>
    <s v="Sung et al. 2014"/>
    <n v="65.3"/>
    <s v="65.3.3"/>
    <s v="Table 2 p. 138 (750m buffer)"/>
    <x v="0"/>
    <x v="1"/>
    <x v="0"/>
    <n v="9.4975609756097583E-3"/>
    <n v="9.0203664485425387E-5"/>
    <n v="11086.024117807037"/>
    <n v="0.31083094805595313"/>
    <n v="1.2103757117298815E-3"/>
    <n v="43.168977914740609"/>
    <n v="0.11503681829724392"/>
    <n v="4.4795337044946788E-4"/>
    <n v="0.11503681829724392"/>
    <n v="4.4795337044946788E-4"/>
    <n v="1.0969353214305384"/>
    <n v="4.2714661416505166E-3"/>
    <n v="48.545962931964709"/>
    <n v="0.18903797965707059"/>
    <n v="1.2071148415739641"/>
    <n v="4.7005051930890168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Commercial density"/>
    <x v="6"/>
    <s v="OLS"/>
    <m/>
    <n v="0.64900000000000002"/>
    <m/>
    <m/>
    <s v=""/>
    <n v="0.41"/>
  </r>
  <r>
    <n v="65"/>
    <s v="Sung et al. 2014"/>
    <n v="65.2"/>
    <s v="65.2.3"/>
    <s v="Table 2 p. 138 (500m buffer)"/>
    <x v="0"/>
    <x v="0"/>
    <x v="0"/>
    <n v="9.5517241379310339E-3"/>
    <n v="9.1235434007134352E-5"/>
    <n v="10960.653729359175"/>
    <n v="0.30731580175234752"/>
    <n v="1.0215177250248031E-2"/>
    <n v="364.33212996389898"/>
    <n v="0.1137358820515284"/>
    <n v="3.780580719392804E-3"/>
    <n v="0.1137358820515284"/>
    <n v="3.780580719392804E-3"/>
    <n v="1.0845302241757859"/>
    <n v="3.604978465160312E-2"/>
    <n v="47.996963023099291"/>
    <n v="1.5954190508878203"/>
    <n v="1.1934637386193692"/>
    <n v="3.9670734671707827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Commercial density"/>
    <x v="6"/>
    <s v="OLS"/>
    <m/>
    <n v="3.3239999999999998"/>
    <m/>
    <m/>
    <s v=""/>
    <n v="3.48"/>
  </r>
  <r>
    <n v="65"/>
    <s v="Sung et al. 2014"/>
    <n v="65.8"/>
    <s v="65.8.3"/>
    <s v="Table 3 p. 139 (750m buffer)"/>
    <x v="0"/>
    <x v="1"/>
    <x v="0"/>
    <n v="9.7159999999999989E-3"/>
    <n v="9.4400655999999985E-5"/>
    <n v="10593.146725590552"/>
    <n v="0.29701160710287744"/>
    <n v="1.4428823873057785E-3"/>
    <n v="51.461506792918897"/>
    <n v="0.10992235648399983"/>
    <n v="5.3400280779927105E-4"/>
    <n v="0.10992235648399983"/>
    <n v="5.3400280779927105E-4"/>
    <n v="1.0481662934263143"/>
    <n v="5.0919918534650345E-3"/>
    <n v="46.387641124409591"/>
    <n v="0.22535116058238178"/>
    <n v="1.15344730406021"/>
    <n v="5.6034470031244999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Commercial density"/>
    <x v="6"/>
    <s v="OLS"/>
    <m/>
    <n v="0.69399999999999995"/>
    <m/>
    <m/>
    <s v=""/>
    <n v="0.5"/>
  </r>
  <r>
    <n v="154"/>
    <s v="Lu et al. 2018"/>
    <n v="154.1"/>
    <s v="154.1.1"/>
    <s v="Tables 3 (diagnostics) and 4 (elasticities) pp 8 - 9"/>
    <x v="0"/>
    <x v="0"/>
    <x v="0"/>
    <n v="0.01"/>
    <n v="1E-4"/>
    <n v="10000"/>
    <n v="1.5900058137937829E-2"/>
    <n v="1.590005813793783E-4"/>
    <n v="100"/>
    <n v="0.4266730042679367"/>
    <n v="4.2667300426793668E-3"/>
    <n v="0.4266730042679367"/>
    <n v="4.2667300426793668E-3"/>
    <n v="1.2519656135901013E-2"/>
    <n v="1.2519656135901014E-4"/>
    <n v="1.7176736339756096"/>
    <n v="1.7176736339756096E-2"/>
    <n v="1.165818879229936E-2"/>
    <n v="1.165818879229936E-4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s v="Density"/>
    <s v="jobs per km^2 in a TPU"/>
    <x v="2"/>
    <s v="generalized linear mixed models"/>
    <m/>
    <n v="0.01"/>
    <m/>
    <m/>
    <m/>
    <n v="1"/>
  </r>
  <r>
    <n v="110"/>
    <s v="Chapman and Frank 2004"/>
    <n v="110.4"/>
    <s v="110.4.4"/>
    <s v="Table 111 p. 245"/>
    <x v="1"/>
    <x v="0"/>
    <x v="0"/>
    <n v="1.0036138706752309E-2"/>
    <n v="1.0072408014117192E-4"/>
    <n v="9928.1125089296347"/>
    <n v="1.4057733492328533E-6"/>
    <n v="1.2824659517749412E-7"/>
    <n v="905.72682040397183"/>
    <n v="2.9947771895734139"/>
    <n v="0.27320903336772362"/>
    <n v="2.9947771895734139"/>
    <n v="0.27320903336772362"/>
    <n v="7.9456764483179898E-7"/>
    <n v="7.2487215057453601E-8"/>
    <n v="9.3005277880194893E-3"/>
    <n v="8.4847320716250154E-4"/>
    <n v="9.169049965267578E-7"/>
    <n v="8.3647868249856184E-8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s v="PT-Access"/>
    <s v="Walkability index"/>
    <x v="1"/>
    <s v="Multinomial logistic"/>
    <s v="automobile"/>
    <n v="0.14099999999999999"/>
    <n v="1.1514246479847441"/>
    <m/>
    <s v="Derived (4a)"/>
    <n v="9.09"/>
  </r>
  <r>
    <n v="65"/>
    <s v="Sung et al. 2014"/>
    <n v="65.900000000000006"/>
    <s v="65.9.3"/>
    <s v="Table 3 p. 139 (1000m buffer)"/>
    <x v="0"/>
    <x v="1"/>
    <x v="0"/>
    <n v="1.0218181818181817E-2"/>
    <n v="1.0441123966942146E-4"/>
    <n v="9577.5129494307348"/>
    <n v="0.26853517532114218"/>
    <n v="1.509167685304819E-3"/>
    <n v="53.825622775800731"/>
    <n v="9.9383386252375236E-2"/>
    <n v="5.5853463073834877E-4"/>
    <n v="9.9383386252375236E-2"/>
    <n v="5.5853463073834877E-4"/>
    <n v="0.94767178332344781"/>
    <n v="5.3259154222777766E-3"/>
    <n v="41.94015669482863"/>
    <n v="0.23570368062493691"/>
    <n v="1.0428588196966346"/>
    <n v="5.8608665666950869E-3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Commercial density"/>
    <x v="6"/>
    <s v="OLS"/>
    <m/>
    <n v="1.405"/>
    <m/>
    <m/>
    <s v=""/>
    <n v="0.55000000000000004"/>
  </r>
  <r>
    <n v="15"/>
    <s v="Gordon 2004"/>
    <n v="15.1"/>
    <s v="15.1.1"/>
    <s v="Model 1-b p. 21 (pooled) (log-log)"/>
    <x v="0"/>
    <x v="0"/>
    <x v="0"/>
    <n v="1.0725890985324948E-2"/>
    <n v="1.1504473742907499E-4"/>
    <n v="8692.2706970103645"/>
    <n v="2.3378287540179815E-2"/>
    <n v="9.5687330901955987E-3"/>
    <n v="3557.7463962863421"/>
    <n v="2.2723256464215535"/>
    <n v="0.9300628870803419"/>
    <n v="2.2723256464215535"/>
    <n v="0.9300628870803419"/>
    <n v="1.5134714925268503E-2"/>
    <n v="6.1946388189123985E-3"/>
    <n v="4.4516190327393685"/>
    <n v="1.8220476701002235"/>
    <n v="1.3506180162514723E-2"/>
    <n v="5.5280795405172759E-3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s v="Pre-2010"/>
    <n v="5727"/>
    <n v="0"/>
    <n v="0"/>
    <n v="1"/>
    <n v="1"/>
    <s v="Density"/>
    <s v="Population density"/>
    <x v="3"/>
    <s v="OLS"/>
    <m/>
    <n v="0.4093"/>
    <m/>
    <m/>
    <s v=""/>
    <n v="38.159999999999997"/>
  </r>
  <r>
    <n v="184"/>
    <s v="Etminani-Ghasrodashti et al. 2018"/>
    <n v="184.2"/>
    <s v="184.2.3"/>
    <s v="Table 8 p. 503"/>
    <x v="0"/>
    <x v="0"/>
    <x v="0"/>
    <n v="1.0752819899902892E-2"/>
    <n v="1.1562313579974764E-4"/>
    <n v="8648.7880914416655"/>
    <n v="8.385873974576516E-2"/>
    <n v="3.2921721460700193E-3"/>
    <n v="339.53884041459406"/>
    <n v="49.112944688865696"/>
    <n v="1.9281027714744108"/>
    <n v="49.112944688865696"/>
    <n v="1.9281027714744108"/>
    <n v="6.1915871730721314E-2"/>
    <n v="2.4307270646983289E-3"/>
    <n v="4.3962234600829819E-2"/>
    <n v="1.7258933853600686E-3"/>
    <n v="4.8002200819399196E-2"/>
    <n v="1.8844965827866024E-3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s v="Diversity"/>
    <s v="land use diversity"/>
    <x v="4"/>
    <s v="Multinomial logistic; SEM"/>
    <s v="auto"/>
    <n v="0.106"/>
    <m/>
    <m/>
    <m/>
    <n v="3.6509999999999998"/>
  </r>
  <r>
    <n v="65"/>
    <s v="Sung et al. 2014"/>
    <n v="65.099999999999994"/>
    <s v="65.1.3"/>
    <s v="Table 2 p. 138 (250m buffer)"/>
    <x v="0"/>
    <x v="1"/>
    <x v="0"/>
    <n v="1.0851428571428571E-2"/>
    <n v="1.1775350204081632E-4"/>
    <n v="8492.3164293948121"/>
    <n v="0.23810833702769349"/>
    <n v="9.0433546403117984E-4"/>
    <n v="32.253817798841496"/>
    <n v="8.8122581335700709E-2"/>
    <n v="3.3468956391299127E-4"/>
    <n v="8.8122581335700709E-2"/>
    <n v="3.3468956391299127E-4"/>
    <n v="0.84029420765961438"/>
    <n v="3.1914374006912151E-3"/>
    <n v="37.188055357529521"/>
    <n v="0.14124023424789711"/>
    <n v="0.92469591373148796"/>
    <n v="3.511995080352191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Commercial density"/>
    <x v="6"/>
    <s v="OLS"/>
    <m/>
    <n v="0.42199999999999999"/>
    <m/>
    <m/>
    <s v=""/>
    <n v="0.35"/>
  </r>
  <r>
    <n v="91"/>
    <s v="Verbas et al. 2015"/>
    <n v="91.1"/>
    <s v="91.1.2"/>
    <s v="Table 2 p. 13 (medium term elasticity)"/>
    <x v="0"/>
    <x v="0"/>
    <x v="0"/>
    <n v="1.1194029850746268E-2"/>
    <n v="1.2530630429939853E-4"/>
    <n v="7980.4444444444443"/>
    <n v="1.1299928465700765E-6"/>
    <n v="2.3729849777971608E-7"/>
    <n v="1675.8933333333332"/>
    <n v="2.4072705625952615"/>
    <n v="0.50552681814500489"/>
    <n v="2.4072705625952615"/>
    <n v="0.50552681814500489"/>
    <n v="6.3869168900231065E-7"/>
    <n v="1.3412525469048523E-7"/>
    <n v="7.4759774579048694E-3"/>
    <n v="1.5699552661600225E-3"/>
    <n v="7.3702925697446665E-7"/>
    <n v="1.5477614396463799E-7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n v="0"/>
    <n v="0"/>
    <n v="1"/>
    <n v="1"/>
    <s v="PT-Access"/>
    <s v="Walkscore"/>
    <x v="1"/>
    <s v="OLS"/>
    <m/>
    <s v=""/>
    <m/>
    <m/>
    <s v=""/>
    <n v="18.760000000000002"/>
  </r>
  <r>
    <n v="91"/>
    <s v="Verbas et al. 2015"/>
    <n v="91.1"/>
    <s v="91.1.1"/>
    <s v="Table 2 p. 12"/>
    <x v="0"/>
    <x v="0"/>
    <x v="0"/>
    <n v="1.1212255772646538E-2"/>
    <n v="1.2571467951124561E-4"/>
    <n v="7954.5205372022328"/>
    <n v="1.1263221450267261E-6"/>
    <n v="2.2751707329539868E-7"/>
    <n v="1606.813148514851"/>
    <n v="2.3994507150659588"/>
    <n v="0.48468904444332372"/>
    <n v="2.3994507150659588"/>
    <n v="0.48468904444332372"/>
    <n v="6.3661694439161501E-7"/>
    <n v="1.2859662276710623E-7"/>
    <n v="7.4516922758560795E-3"/>
    <n v="1.5052418397229282E-3"/>
    <n v="7.3463506975524441E-7"/>
    <n v="1.4839628409055939E-7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92784"/>
    <n v="0"/>
    <n v="0"/>
    <n v="1"/>
    <n v="1"/>
    <s v="PT-Access"/>
    <s v="Walkscore"/>
    <x v="1"/>
    <s v="OLS"/>
    <m/>
    <s v=""/>
    <m/>
    <m/>
    <s v=""/>
    <n v="18.015999999999998"/>
  </r>
  <r>
    <n v="91"/>
    <s v="Verbas et al. 2015"/>
    <n v="91.1"/>
    <s v="91.1.3"/>
    <s v="Table 2 p. 14 (long term elasticity)"/>
    <x v="0"/>
    <x v="0"/>
    <x v="0"/>
    <n v="1.174573929064947E-2"/>
    <n v="1.379623914839067E-4"/>
    <n v="7248.3521722414471"/>
    <n v="1.0263320747449544E-6"/>
    <n v="2.6171467905996338E-7"/>
    <n v="1848.329803921569"/>
    <n v="2.1864377269999205"/>
    <n v="0.55754162038497967"/>
    <n v="2.1864377269999205"/>
    <n v="0.55754162038497967"/>
    <n v="5.8010081062530793E-7"/>
    <n v="1.4792570670945353E-7"/>
    <n v="6.7901628567010423E-3"/>
    <n v="1.7314915284587658E-3"/>
    <n v="6.6941730538771693E-7"/>
    <n v="1.7070141287386782E-7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n v="0"/>
    <n v="0"/>
    <n v="1"/>
    <n v="1"/>
    <s v="PT-Access"/>
    <s v="Walkscore"/>
    <x v="1"/>
    <s v="OLS"/>
    <m/>
    <s v=""/>
    <m/>
    <m/>
    <s v=""/>
    <n v="21.71"/>
  </r>
  <r>
    <n v="3"/>
    <s v="Cervero. 2002"/>
    <n v="3.1"/>
    <s v="3.1.1"/>
    <s v="Table 2 p. 275, Table 4 p. 281"/>
    <x v="1"/>
    <x v="0"/>
    <x v="0"/>
    <n v="1.1914507772020725E-2"/>
    <n v="1.4195549544954227E-4"/>
    <n v="7044.4613421496424"/>
    <n v="8.8775620295866702"/>
    <n v="4.5364341971187887"/>
    <n v="3599.7197458384671"/>
    <n v="4.8618695587061946"/>
    <n v="2.4844153444988657"/>
    <n v="4.8618695587061946"/>
    <n v="2.4844153444988657"/>
    <n v="13.842014166354545"/>
    <n v="7.073269239007173"/>
    <n v="7.4578271646571412"/>
    <n v="3.8109496811397992"/>
    <n v="13.772465983776266"/>
    <n v="7.0377301177096721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s v="Density"/>
    <s v="Total density (employment and population)"/>
    <x v="9"/>
    <s v="Binary logistic"/>
    <s v="automobile"/>
    <n v="3.8600000000000002E-2"/>
    <n v="1.0393546586272466"/>
    <m/>
    <s v="Derived (4a)"/>
    <n v="42.888888888888893"/>
  </r>
  <r>
    <n v="128"/>
    <s v="Zhao et al. 2013"/>
    <n v="128.1"/>
    <s v="128.1.6"/>
    <s v="Table  2  p. 120"/>
    <x v="1"/>
    <x v="0"/>
    <x v="0"/>
    <n v="1.2129181861111369E-2"/>
    <n v="1.4711705261991306E-4"/>
    <n v="6797.3085525548704"/>
    <n v="9.6246645080821803E-7"/>
    <n v="2.7900694174800348E-8"/>
    <n v="197.04544192406144"/>
    <n v="2.0503821431691511"/>
    <n v="5.9438004379264671E-2"/>
    <n v="2.0503821431691511"/>
    <n v="5.9438004379264671E-2"/>
    <n v="5.4400284474423729E-7"/>
    <n v="1.576995955410684E-8"/>
    <n v="6.3676310094107503E-3"/>
    <n v="1.8458962934485241E-4"/>
    <n v="6.2776143694644319E-7"/>
    <n v="1.8198015995537258E-8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PT-Access"/>
    <s v="Number of shopping centres"/>
    <x v="1"/>
    <s v="OLS"/>
    <m/>
    <n v="141.05439999999999"/>
    <m/>
    <m/>
    <m/>
    <n v="2.39"/>
  </r>
  <r>
    <n v="72"/>
    <s v="Bhattacharya 2013"/>
    <n v="72.2"/>
    <s v="72.2.2"/>
    <s v="Table 3.3 p. 64"/>
    <x v="0"/>
    <x v="0"/>
    <x v="0"/>
    <n v="1.2348825587206395E-2"/>
    <n v="1.5249349338324338E-4"/>
    <n v="6557.6568403926676"/>
    <n v="1.0426712501088911E-2"/>
    <n v="5.2133562505444553E-4"/>
    <n v="327.88284201963342"/>
    <n v="0.27979751450485252"/>
    <n v="1.3989875725242627E-2"/>
    <n v="0.27979751450485252"/>
    <n v="1.3989875725242627E-2"/>
    <n v="8.2099608698955311E-3"/>
    <n v="4.104980434947766E-4"/>
    <n v="1.1263914255402288"/>
    <n v="5.631957127701144E-2"/>
    <n v="7.6450401480411033E-3"/>
    <n v="3.8225200740205518E-4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n v="0"/>
    <n v="0"/>
    <n v="1"/>
    <n v="1"/>
    <s v="Density"/>
    <s v="Employment density"/>
    <x v="2"/>
    <s v="Negative binomial regression"/>
    <m/>
    <n v="1.0005000000000001E-3"/>
    <m/>
    <n v="1.0010010006670835"/>
    <s v="Derived (4b)"/>
    <n v="4.0489680291380017"/>
  </r>
  <r>
    <n v="110"/>
    <s v="Chapman and Frank 2004"/>
    <n v="110.4"/>
    <s v="110.4.3"/>
    <s v="Table 111 p. 245"/>
    <x v="1"/>
    <x v="0"/>
    <x v="0"/>
    <n v="1.2521961465975258E-2"/>
    <n v="1.5679951895536924E-4"/>
    <n v="6377.5705860719881"/>
    <n v="9.0303355795853334E-7"/>
    <n v="1.1952293245907928E-7"/>
    <n v="844.11695633474528"/>
    <n v="1.923769789966036"/>
    <n v="0.25462465336585655"/>
    <n v="1.923769789966036"/>
    <n v="0.25462465336585655"/>
    <n v="5.1041033587864742E-7"/>
    <n v="6.7556448554972622E-8"/>
    <n v="5.9744258943952161E-3"/>
    <n v="7.9075788088305335E-4"/>
    <n v="5.8899678371009225E-7"/>
    <n v="7.7957925458656041E-8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s v="PT-Access"/>
    <s v="Walkability index"/>
    <x v="1"/>
    <s v="Multinomial logistic"/>
    <s v="automobile"/>
    <n v="0.154"/>
    <n v="1.1664908867784396"/>
    <m/>
    <s v="Derived (4a)"/>
    <n v="10.57"/>
  </r>
  <r>
    <n v="93"/>
    <s v="Kim et al. 2016"/>
    <n v="93.1"/>
    <s v="93.1.7"/>
    <s v="Table 3 p. 9 (model 5)"/>
    <x v="0"/>
    <x v="0"/>
    <x v="0"/>
    <n v="1.3006765463539002E-2"/>
    <n v="1.6917594782351095E-4"/>
    <n v="5911.0057479519946"/>
    <n v="10.319511013491573"/>
    <n v="0.37582568646249914"/>
    <n v="215.27258316827908"/>
    <n v="338.7302311853901"/>
    <n v="12.336197082828399"/>
    <n v="338.7302311853901"/>
    <n v="12.336197082828399"/>
    <n v="5.6529942898901329"/>
    <n v="0.20587607850691328"/>
    <n v="9.1889064506134162"/>
    <n v="0.33465026299468215"/>
    <n v="7.794698010943077"/>
    <n v="0.28387466488486157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s v="Diversity"/>
    <s v="Change in job and population balance:Perfect balancing when index = 1"/>
    <x v="10"/>
    <s v="OLS"/>
    <m/>
    <n v="-1786.76"/>
    <m/>
    <m/>
    <s v=""/>
    <n v="-2.8"/>
  </r>
  <r>
    <n v="65"/>
    <s v="Sung et al. 2014"/>
    <n v="65.099999999999994"/>
    <s v="65.10.4"/>
    <s v="Table 3 p. 139 (1500m buffer)"/>
    <x v="0"/>
    <x v="1"/>
    <x v="0"/>
    <n v="1.3663157894736841E-2"/>
    <n v="1.8668188365650966E-4"/>
    <n v="5356.7061806595912"/>
    <n v="8.5171939700338407E-3"/>
    <n v="2.2110635546207848E-5"/>
    <n v="13.906009244992298"/>
    <n v="0.22855619190826526"/>
    <n v="5.9333187419385652E-4"/>
    <n v="0.22855619190826526"/>
    <n v="5.9333187419385652E-4"/>
    <n v="6.7064119402913732E-3"/>
    <n v="1.7409845396996404E-5"/>
    <n v="0.92010729714731676"/>
    <n v="2.3885985433944341E-3"/>
    <n v="6.2449491959006356E-3"/>
    <n v="1.6211888112558048E-5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Office density"/>
    <x v="2"/>
    <s v="OLS"/>
    <m/>
    <n v="0.11799999999999999"/>
    <m/>
    <m/>
    <s v=""/>
    <n v="0.19"/>
  </r>
  <r>
    <n v="104"/>
    <s v="Peterson 2011"/>
    <n v="104.1"/>
    <s v="104.1.2"/>
    <s v="Table 5.7 p. 26"/>
    <x v="0"/>
    <x v="0"/>
    <x v="0"/>
    <n v="1.4376595527417544E-2"/>
    <n v="2.0668649895896215E-4"/>
    <n v="4838.2453863062974"/>
    <n v="4.6911677842806046E-2"/>
    <n v="6.6046951234886636E-3"/>
    <n v="681.17656793806361"/>
    <n v="27.474424802239767"/>
    <n v="3.8681242679073367"/>
    <n v="27.474424802239767"/>
    <n v="3.8681242679073367"/>
    <n v="3.4636549950475271E-2"/>
    <n v="4.8764798675274132E-3"/>
    <n v="2.4593050087520992E-2"/>
    <n v="3.4624555218220805E-3"/>
    <n v="2.6853060127212967E-2"/>
    <n v="3.7806423353103137E-3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s v="Diversity"/>
    <s v="Proportion of eight land-use types within route area:Closer to 1 implies greater mixture of land use types"/>
    <x v="4"/>
    <s v="OLS"/>
    <m/>
    <n v="0.247"/>
    <m/>
    <n v="1.28017911277827"/>
    <s v="Derived (4b)"/>
    <n v="9.7929999999999993"/>
  </r>
  <r>
    <n v="15"/>
    <s v="Gordon 2004"/>
    <n v="15.2"/>
    <s v="15.2.1"/>
    <s v="Model 1-b p. 21 (LA) (log-log)"/>
    <x v="0"/>
    <x v="1"/>
    <x v="0"/>
    <n v="1.4377150722642808E-2"/>
    <n v="2.0670246290158863E-4"/>
    <n v="4837.8717213258442"/>
    <n v="1.3011692816073995E-2"/>
    <n v="5.4362852585557149E-3"/>
    <n v="2021.2628051699378"/>
    <n v="1.2647121068430751"/>
    <n v="0.52839671823903678"/>
    <n v="1.2647121068430751"/>
    <n v="0.52839671823903678"/>
    <n v="8.4235537409652964E-3"/>
    <n v="3.5193607529753011E-3"/>
    <n v="2.4776450922096749"/>
    <n v="1.0351601195252023"/>
    <n v="7.5171574090341711E-3"/>
    <n v="3.1406683654944768E-3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s v="Pre-2010"/>
    <n v="3307"/>
    <n v="0"/>
    <n v="0"/>
    <n v="1"/>
    <n v="1"/>
    <s v="Density"/>
    <s v="Population density"/>
    <x v="3"/>
    <s v="OLS"/>
    <m/>
    <n v="0.4178"/>
    <m/>
    <m/>
    <s v=""/>
    <n v="29.06"/>
  </r>
  <r>
    <n v="72"/>
    <s v="Bhattacharya 2013"/>
    <n v="72.099999999999994"/>
    <s v="72.1.1"/>
    <s v="Table 3.2 p. 61"/>
    <x v="0"/>
    <x v="0"/>
    <x v="0"/>
    <n v="1.4633995165389142E-2"/>
    <n v="2.1415381450063279E-4"/>
    <n v="4669.5409200710046"/>
    <n v="1.2558958886036817E-2"/>
    <n v="3.7676876658110451E-4"/>
    <n v="140.08622760213012"/>
    <n v="1.2207072190402113"/>
    <n v="3.6621216571206337E-2"/>
    <n v="1.2207072190402113"/>
    <n v="3.6621216571206337E-2"/>
    <n v="8.1304613167946741E-3"/>
    <n v="2.439138395038402E-4"/>
    <n v="2.3914369396126736"/>
    <n v="7.17431081883802E-2"/>
    <n v="7.255602493420432E-3"/>
    <n v="2.1766807480261296E-4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2851"/>
    <n v="0"/>
    <n v="0"/>
    <n v="1"/>
    <n v="1"/>
    <s v="Density"/>
    <s v="Population density"/>
    <x v="3"/>
    <s v="Negative binomial regression"/>
    <m/>
    <n v="4.8401E-3"/>
    <m/>
    <n v="1.004851832204716"/>
    <s v="Derived (4b)"/>
    <n v="2.0500211774671753"/>
  </r>
  <r>
    <n v="104"/>
    <s v="Peterson 2011"/>
    <n v="104.1"/>
    <s v="104.1.1"/>
    <s v="Table 5.7 p. 26"/>
    <x v="0"/>
    <x v="0"/>
    <x v="0"/>
    <n v="1.4746376811594204E-2"/>
    <n v="2.1745562906952322E-4"/>
    <n v="4598.6392915139841"/>
    <n v="1.236826548528445E-2"/>
    <n v="5.0338840525107707E-4"/>
    <n v="187.16461916461915"/>
    <n v="1.2021721785934629"/>
    <n v="4.8928407668753941E-2"/>
    <n v="1.2021721785934629"/>
    <n v="4.8928407668753941E-2"/>
    <n v="8.0070095775021024E-3"/>
    <n v="3.2588528980433557E-4"/>
    <n v="2.3551257097696814"/>
    <n v="9.5853616387626031E-2"/>
    <n v="7.1454344829561256E-3"/>
    <n v="2.9081918345631432E-4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s v="Density"/>
    <s v="Household density"/>
    <x v="3"/>
    <s v="OLS"/>
    <m/>
    <n v="1.0999999999999999E-2"/>
    <m/>
    <n v="1.0110607224447195"/>
    <s v="Derived (4b)"/>
    <n v="2.76"/>
  </r>
  <r>
    <n v="65"/>
    <s v="Sung et al. 2014"/>
    <n v="65.900000000000006"/>
    <s v="65.9.4"/>
    <s v="Table 3 p. 139 (1000m buffer)"/>
    <x v="0"/>
    <x v="1"/>
    <x v="0"/>
    <n v="1.6048E-2"/>
    <n v="2.57538304E-4"/>
    <n v="3882.9175484513557"/>
    <n v="6.1738614765195583E-3"/>
    <n v="1.4861719346277881E-4"/>
    <n v="93.469591226321029"/>
    <n v="0.16567360957224317"/>
    <n v="3.9880951296230377E-3"/>
    <n v="0.16567360957224317"/>
    <n v="3.9880951296230377E-3"/>
    <n v="4.8612792510666731E-3"/>
    <n v="1.1702071413167696E-4"/>
    <n v="0.66695850958761049"/>
    <n v="1.605502524279296E-2"/>
    <n v="4.5267785844778103E-3"/>
    <n v="1.0896861408554984E-4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Office density"/>
    <x v="2"/>
    <s v="OLS"/>
    <m/>
    <n v="1.4159999999999999"/>
    <m/>
    <m/>
    <s v=""/>
    <n v="1.5"/>
  </r>
  <r>
    <n v="177"/>
    <s v="Tu et al. 2018"/>
    <n v="177.1"/>
    <s v="177.1.5"/>
    <s v="Table 4 Model 1 p. 51"/>
    <x v="0"/>
    <x v="0"/>
    <x v="0"/>
    <n v="1.7102396514161219E-2"/>
    <n v="2.9249196652759383E-4"/>
    <n v="3418.8973183496291"/>
    <n v="5.4360666129398844E-3"/>
    <n v="-4.2673122911578094E-4"/>
    <n v="-268.38343949044588"/>
    <n v="0.14587511901038286"/>
    <n v="-1.1451196842315055E-2"/>
    <n v="0.14587511901038286"/>
    <n v="-1.1451196842315055E-2"/>
    <n v="4.2803418789691457E-3"/>
    <n v="-3.3600683749907792E-4"/>
    <n v="0.58725497809990734"/>
    <n v="-4.6099515780842724E-2"/>
    <n v="3.9858150398805981E-3"/>
    <n v="-3.1288648063062694E-4"/>
    <s v="6e, 8a"/>
    <n v="-7.85E-2"/>
    <s v="6a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s v="Density"/>
    <s v="Employment density(logarithm): number of employed peole in TAZ"/>
    <x v="2"/>
    <s v="OLS"/>
    <m/>
    <n v="-7.85E-2"/>
    <m/>
    <m/>
    <m/>
    <n v="-4.59"/>
  </r>
  <r>
    <n v="65"/>
    <s v="Sung et al. 2014"/>
    <n v="65.2"/>
    <s v="65.2.7"/>
    <s v="Table 2 p. 138 (500m buffer)"/>
    <x v="0"/>
    <x v="0"/>
    <x v="0"/>
    <n v="1.7634042553191492E-2"/>
    <n v="3.1095945676776828E-4"/>
    <n v="3215.8533153948206"/>
    <n v="5.6142787067138809"/>
    <n v="-4.6531141921244648E-2"/>
    <n v="-26.652992277992272"/>
    <n v="184.28449969946425"/>
    <n v="-1.5273499335091598"/>
    <n v="184.28449969946425"/>
    <n v="-1.5273499335091598"/>
    <n v="3.0754834632583092"/>
    <n v="-2.5489606943484868E-2"/>
    <n v="4.9991789103396416"/>
    <n v="-4.1433194808894951E-2"/>
    <n v="4.2406667341979185"/>
    <n v="-3.5146645893032347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-0.112"/>
    <m/>
    <m/>
    <s v=""/>
    <n v="-0.47"/>
  </r>
  <r>
    <n v="65"/>
    <s v="Sung et al. 2014"/>
    <n v="65.7"/>
    <s v="65.7.4"/>
    <s v="Table 3 p. 139 (500m buffer)"/>
    <x v="0"/>
    <x v="0"/>
    <x v="0"/>
    <n v="1.8147846889952156E-2"/>
    <n v="3.2934434674114613E-4"/>
    <n v="3036.3357072771232"/>
    <n v="4.8277914272002835E-3"/>
    <n v="1.8311330104227959E-4"/>
    <n v="115.16517704131402"/>
    <n v="0.12955224781899408"/>
    <n v="4.9137872075266271E-3"/>
    <n v="0.12955224781899408"/>
    <n v="4.9137872075266271E-3"/>
    <n v="3.8013878968267377E-3"/>
    <n v="1.4418284153874136E-4"/>
    <n v="0.52154337882885993"/>
    <n v="1.9781618815599832E-2"/>
    <n v="3.539817491223651E-3"/>
    <n v="1.3426173762462189E-4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Office density"/>
    <x v="2"/>
    <s v="OLS"/>
    <m/>
    <n v="0.80700000000000005"/>
    <m/>
    <m/>
    <s v=""/>
    <n v="2.09"/>
  </r>
  <r>
    <n v="65"/>
    <s v="Sung et al. 2014"/>
    <n v="65.8"/>
    <s v="65.8.4"/>
    <s v="Table 3 p. 139 (750m buffer)"/>
    <x v="0"/>
    <x v="1"/>
    <x v="0"/>
    <n v="1.8416494845360825E-2"/>
    <n v="3.3916728238920184E-4"/>
    <n v="2948.3975958874425"/>
    <n v="4.6879693188366465E-3"/>
    <n v="2.5123765173509359E-4"/>
    <n v="158.01052395879984"/>
    <n v="0.1258001660013657"/>
    <n v="6.7418824963451918E-3"/>
    <n v="0.1258001660013657"/>
    <n v="6.7418824963451918E-3"/>
    <n v="3.6912924052428017E-3"/>
    <n v="1.9782374258177224E-4"/>
    <n v="0.50643848129329339"/>
    <n v="2.7141051089470184E-2"/>
    <n v="3.4372975807617362E-3"/>
    <n v="1.8421165194818298E-4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Office density"/>
    <x v="2"/>
    <s v="OLS"/>
    <m/>
    <n v="1.6240000000000001"/>
    <m/>
    <m/>
    <s v=""/>
    <n v="2.91"/>
  </r>
  <r>
    <n v="113"/>
    <s v="Ewing et al. 2015"/>
    <n v="113.1"/>
    <s v="113.1.3"/>
    <s v="Table 11 p. 2343"/>
    <x v="0"/>
    <x v="0"/>
    <x v="0"/>
    <n v="1.8708913010243081E-2"/>
    <n v="3.5002342602484282E-4"/>
    <n v="2856.9516370856427"/>
    <n v="2.7701032938670021E-2"/>
    <n v="3.3899139058697443E-3"/>
    <n v="349.61945658835555"/>
    <n v="16.223464634287584"/>
    <n v="1.9853464846209432"/>
    <n v="16.223464634287584"/>
    <n v="1.9853464846209432"/>
    <n v="2.045265177414967E-2"/>
    <n v="2.5028932608615662E-3"/>
    <n v="1.452203207950814E-2"/>
    <n v="1.7771336757298089E-3"/>
    <n v="1.5856552937214635E-2"/>
    <n v="1.9404456656916412E-3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s v="Diversity"/>
    <s v="Land use entropy:Entropy: maximises eveness --&gt; 1"/>
    <x v="4"/>
    <s v="logistic"/>
    <s v="no transit trip"/>
    <n v="0.625"/>
    <n v="1.8682459574322223"/>
    <m/>
    <s v="Derived (4a)"/>
    <n v="6.5410000000000004"/>
  </r>
  <r>
    <n v="65"/>
    <s v="Sung et al. 2014"/>
    <n v="65.3"/>
    <s v="65.3.4"/>
    <s v="Table 2 p. 138 (750m buffer)"/>
    <x v="0"/>
    <x v="1"/>
    <x v="0"/>
    <n v="1.8853333333333333E-2"/>
    <n v="3.5544817777777776E-4"/>
    <n v="2813.3496315887401"/>
    <n v="4.4732422704606943E-3"/>
    <n v="1.8975493711294265E-4"/>
    <n v="119.34229137199435"/>
    <n v="0.12003803393660607"/>
    <n v="5.0920133995908294E-3"/>
    <n v="0.12003803393660607"/>
    <n v="5.0920133995908294E-3"/>
    <n v="3.5222169977554823E-3"/>
    <n v="1.4941244504478756E-4"/>
    <n v="0.48324164853349733"/>
    <n v="2.0499110730790956E-2"/>
    <n v="3.2798561143807382E-3"/>
    <n v="1.391314963720309E-4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Office density"/>
    <x v="2"/>
    <s v="OLS"/>
    <m/>
    <n v="1.5149999999999999"/>
    <m/>
    <m/>
    <s v=""/>
    <n v="2.25"/>
  </r>
  <r>
    <n v="65"/>
    <s v="Sung et al. 2014"/>
    <n v="65.599999999999994"/>
    <s v="65.6.4"/>
    <s v="Table 3 p. 139 (250m buffer)"/>
    <x v="0"/>
    <x v="1"/>
    <x v="0"/>
    <n v="1.9616157205240174E-2"/>
    <n v="3.8479362350069598E-4"/>
    <n v="2598.7956632503588"/>
    <n v="4.1321002134301404E-3"/>
    <n v="1.8561807368749534E-4"/>
    <n v="116.74049998886937"/>
    <n v="0.11088359531175157"/>
    <n v="4.981001984999193E-3"/>
    <n v="0.11088359531175157"/>
    <n v="4.981001984999193E-3"/>
    <n v="3.2536028071365295E-3"/>
    <n v="1.4615509169938005E-4"/>
    <n v="0.4463882790855298"/>
    <n v="2.0052207884801086E-2"/>
    <n v="3.0297250474781512E-3"/>
    <n v="1.3609827885776603E-4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Office density"/>
    <x v="2"/>
    <s v="OLS"/>
    <m/>
    <n v="1.5489999999999999"/>
    <m/>
    <m/>
    <s v=""/>
    <n v="2.29"/>
  </r>
  <r>
    <n v="110"/>
    <s v="Chapman and Frank 2004"/>
    <n v="110.4"/>
    <s v="110.4.2"/>
    <s v="Table 111 p. 245"/>
    <x v="1"/>
    <x v="0"/>
    <x v="0"/>
    <n v="1.9778878258022964E-2"/>
    <n v="3.912040251456935E-4"/>
    <n v="2556.2109173789217"/>
    <n v="4.064390219915625E-3"/>
    <n v="1.2050322994986268E-3"/>
    <n v="757.87917820463667"/>
    <n v="0.10906661916605631"/>
    <n v="3.2336658583668736E-2"/>
    <n v="0.10906661916605631"/>
    <n v="3.2336658583668736E-2"/>
    <n v="3.2002881696420174E-3"/>
    <n v="9.4883867036812963E-4"/>
    <n v="0.43907360956623792"/>
    <n v="0.1301789082141207"/>
    <n v="2.9800789467740209E-3"/>
    <n v="8.8354985412623444E-4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s v="Density"/>
    <s v="Net employment density"/>
    <x v="2"/>
    <s v="Multinomial logistic"/>
    <s v="automobile"/>
    <n v="1.4E-2"/>
    <n v="1.0140984589384923"/>
    <m/>
    <s v="Derived (4a)"/>
    <n v="14.99"/>
  </r>
  <r>
    <n v="154"/>
    <s v="Lu et al. 2018"/>
    <n v="154.1"/>
    <s v="154.1.5"/>
    <s v="Tables 3 (diagnostics) and 4 (elasticities) pp 8 - 9"/>
    <x v="0"/>
    <x v="0"/>
    <x v="0"/>
    <n v="0.02"/>
    <n v="4.0000000000000002E-4"/>
    <n v="2500"/>
    <n v="2.4271576275226638"/>
    <n v="-0.19417261020181312"/>
    <n v="-200"/>
    <n v="42.517978240718747"/>
    <n v="-3.4014382592574997"/>
    <n v="42.517978240718747"/>
    <n v="-3.4014382592574997"/>
    <n v="1.7496800256085325"/>
    <n v="-0.13997440204868261"/>
    <n v="1.199556872218732"/>
    <n v="-9.5964549777498562E-2"/>
    <n v="1.5398020283186988"/>
    <n v="-0.1231841622654959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s v="PT-design"/>
    <s v="three or more way intersections within 800m buffer from centroid of street block"/>
    <x v="8"/>
    <s v="generalized linear mixed models"/>
    <m/>
    <n v="-0.04"/>
    <m/>
    <m/>
    <m/>
    <n v="-4"/>
  </r>
  <r>
    <n v="32"/>
    <s v="Chakraborty and Mishra 2012"/>
    <n v="32.1"/>
    <s v="32.1.2"/>
    <s v="Table 4 - Model I p. 10"/>
    <x v="0"/>
    <x v="0"/>
    <x v="0"/>
    <n v="2.0315119604762753E-2"/>
    <n v="4.1270408455581597E-4"/>
    <n v="2423.0436223481465"/>
    <n v="3.8526534466095004E-3"/>
    <n v="7.5762567865539105E-4"/>
    <n v="476.49239523702261"/>
    <n v="0.10338473018195475"/>
    <n v="2.0330644178660554E-2"/>
    <n v="0.10338473018195475"/>
    <n v="2.0330644178660554E-2"/>
    <n v="3.0335672954086789E-3"/>
    <n v="5.9655209397393603E-4"/>
    <n v="0.41619981440801651"/>
    <n v="8.1845842408851899E-2"/>
    <n v="2.8248300001311607E-3"/>
    <n v="5.5550383017681341E-4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n v="0"/>
    <n v="0"/>
    <n v="1"/>
    <n v="1"/>
    <s v="Density"/>
    <s v="Employment density"/>
    <x v="2"/>
    <s v="OLS"/>
    <m/>
    <n v="0.78920000000000001"/>
    <m/>
    <m/>
    <s v=""/>
    <n v="9.68"/>
  </r>
  <r>
    <n v="113"/>
    <s v="Ewing et al. 2015"/>
    <n v="113.2"/>
    <s v="113.2.8"/>
    <s v="Table 12 p. 2343"/>
    <x v="0"/>
    <x v="0"/>
    <x v="0"/>
    <n v="2.033601841196778E-2"/>
    <n v="4.1355364485189258E-4"/>
    <n v="2418.0659811573746"/>
    <n v="2.3445593030845532E-2"/>
    <n v="2.0716526002055109E-3"/>
    <n v="213.6603100950656"/>
    <n v="13.731211764122907"/>
    <n v="1.2132898714778999"/>
    <n v="13.731211764122907"/>
    <n v="1.2132898714778999"/>
    <n v="1.7310710072074912E-2"/>
    <n v="1.5295743419685391E-3"/>
    <n v="1.2291153722348458E-2"/>
    <n v="1.0860463429067098E-3"/>
    <n v="1.3420665137689336E-2"/>
    <n v="1.1858499715662297E-3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n v="1"/>
    <n v="0"/>
    <n v="1"/>
    <n v="1"/>
    <s v="Diversity"/>
    <s v="Land use entropy:Entropy: maximises eveness --&gt; 1"/>
    <x v="4"/>
    <s v="Negative binomial regression"/>
    <m/>
    <n v="0.188"/>
    <m/>
    <n v="1.2068335153496053"/>
    <s v="Derived (4b)"/>
    <n v="4.3449999999999998"/>
  </r>
  <r>
    <n v="15"/>
    <s v="Gordon 2004"/>
    <n v="15.3"/>
    <s v="15.3.1"/>
    <s v="Model 1-b p. 21 (SF) (log-log)"/>
    <x v="0"/>
    <x v="1"/>
    <x v="0"/>
    <n v="2.0450272142503709E-2"/>
    <n v="4.1821363070246325E-4"/>
    <n v="2391.1224469664567"/>
    <n v="6.4310408703892128E-3"/>
    <n v="2.6579491917318615E-3"/>
    <n v="988.25090733123659"/>
    <n v="0.62508509564076475"/>
    <n v="0.25834767002832809"/>
    <n v="0.62508509564076475"/>
    <n v="0.25834767002832809"/>
    <n v="4.163349008297069E-3"/>
    <n v="1.7207121451291785E-3"/>
    <n v="1.2245783139481898"/>
    <n v="0.50611821715478689"/>
    <n v="3.7153618064920137E-3"/>
    <n v="1.5355590346231493E-3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s v="Pre-2010"/>
    <n v="1430"/>
    <n v="0"/>
    <n v="0"/>
    <n v="1"/>
    <n v="1"/>
    <s v="Density"/>
    <s v="Population density"/>
    <x v="3"/>
    <s v="OLS"/>
    <m/>
    <n v="0.4133"/>
    <m/>
    <m/>
    <s v=""/>
    <n v="20.21"/>
  </r>
  <r>
    <n v="51"/>
    <s v="Cervero et al. 2010"/>
    <n v="51.1"/>
    <s v="51.1.7"/>
    <s v="Table 3 p. 7"/>
    <x v="0"/>
    <x v="0"/>
    <x v="1"/>
    <n v="2.0737327188940089E-2"/>
    <n v="4.3003673894115383E-4"/>
    <n v="2325.3827160493834"/>
    <n v="2.9304908213120551"/>
    <n v="3.5094886808879049"/>
    <n v="2784.8250748159107"/>
    <n v="1.6049073009820862"/>
    <n v="1.922000221160638"/>
    <n v="1.6049073009820862"/>
    <n v="1.922000221160638"/>
    <n v="4.569260719078529"/>
    <n v="5.4720419722905689"/>
    <n v="2.461835127721097"/>
    <n v="2.9482373574134484"/>
    <n v="4.5463028045063378"/>
    <n v="5.4445480996798965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Pre-2010"/>
    <n v="69"/>
    <n v="0"/>
    <n v="0"/>
    <n v="0"/>
    <n v="0"/>
    <s v="Density"/>
    <s v="Total density (employment and population)"/>
    <x v="9"/>
    <s v="OLS"/>
    <m/>
    <n v="3.5999999999999997E-2"/>
    <m/>
    <m/>
    <s v=""/>
    <n v="1.736"/>
  </r>
  <r>
    <n v="65"/>
    <s v="Sung et al. 2014"/>
    <n v="65.2"/>
    <s v="65.2.4"/>
    <s v="Table 2 p. 138 (500m buffer)"/>
    <x v="0"/>
    <x v="0"/>
    <x v="0"/>
    <n v="2.1901079136690649E-2"/>
    <n v="4.7965726735158643E-4"/>
    <n v="2084.8219511433044"/>
    <n v="3.3148790230427523E-3"/>
    <n v="2.0182640931795797E-4"/>
    <n v="126.93438449536009"/>
    <n v="8.8953724525805522E-2"/>
    <n v="5.4159475177536697E-3"/>
    <n v="8.8953724525805522E-2"/>
    <n v="5.4159475177536697E-3"/>
    <n v="2.6101253932892393E-3"/>
    <n v="1.5891748457041535E-4"/>
    <n v="0.35810436970124404"/>
    <n v="2.1803184549260245E-2"/>
    <n v="2.4305247904758557E-3"/>
    <n v="1.4798250186812248E-4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Office density"/>
    <x v="2"/>
    <s v="OLS"/>
    <m/>
    <n v="1.107"/>
    <m/>
    <m/>
    <s v=""/>
    <n v="2.78"/>
  </r>
  <r>
    <n v="102"/>
    <s v="Tsa et al. 2012"/>
    <n v="102.1"/>
    <s v="102.1.1"/>
    <s v="Table 2 p. 68"/>
    <x v="0"/>
    <x v="0"/>
    <x v="0"/>
    <n v="2.1978021978021976E-2"/>
    <n v="4.8303345006641703E-4"/>
    <n v="2070.2500000000005"/>
    <n v="2.6089677974076948"/>
    <n v="0.2087174237926156"/>
    <n v="165.62000000000003"/>
    <n v="1.4288225834510782"/>
    <n v="0.11430580667608625"/>
    <n v="1.4288225834510782"/>
    <n v="0.11430580667608625"/>
    <n v="4.0679376940339473"/>
    <n v="0.32543501552271581"/>
    <n v="2.1917313386689705"/>
    <n v="0.17533850709351764"/>
    <n v="4.047498640146153"/>
    <n v="0.32379989121169223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n v="1"/>
    <n v="0"/>
    <n v="1"/>
    <n v="1"/>
    <s v="Density"/>
    <s v="Population and employment density"/>
    <x v="9"/>
    <s v="Global regression "/>
    <m/>
    <n v="2E-3"/>
    <m/>
    <m/>
    <s v=""/>
    <n v="3.64"/>
  </r>
  <r>
    <n v="65"/>
    <s v="Sung et al. 2014"/>
    <n v="65.099999999999994"/>
    <s v="65.1.7"/>
    <s v="Table 2 p. 138 (250m buffer)"/>
    <x v="0"/>
    <x v="1"/>
    <x v="0"/>
    <n v="2.2195588235294116E-2"/>
    <n v="4.9264413711072662E-4"/>
    <n v="2029.8627846559355"/>
    <n v="3.543760952929413"/>
    <n v="-5.3485984062563628E-2"/>
    <n v="-30.636719008812033"/>
    <n v="116.32130294567068"/>
    <n v="-1.7556374253590077"/>
    <n v="116.32130294567068"/>
    <n v="-1.7556374253590077"/>
    <n v="1.9412606280912854"/>
    <n v="-2.9299446659781771E-2"/>
    <n v="3.1555068682258569"/>
    <n v="-4.7626065162132858E-2"/>
    <n v="2.6767301682166278"/>
    <n v="-4.0399888428893561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-0.129"/>
    <m/>
    <m/>
    <s v=""/>
    <n v="-0.68"/>
  </r>
  <r>
    <n v="65"/>
    <s v="Sung et al. 2014"/>
    <n v="65.400000000000006"/>
    <s v="65.4.4"/>
    <s v="Table 2 p. 138 (1000m buffer)"/>
    <x v="0"/>
    <x v="1"/>
    <x v="0"/>
    <n v="2.2285714285714287E-2"/>
    <n v="4.9665306122448989E-4"/>
    <n v="2013.4779750164362"/>
    <n v="3.2014416862218668E-3"/>
    <n v="4.9942490305061129E-6"/>
    <n v="3.141025641025641"/>
    <n v="8.5909669662758439E-2"/>
    <n v="1.3401908467390318E-4"/>
    <n v="8.5909669662758439E-2"/>
    <n v="1.3401908467390318E-4"/>
    <n v="2.520805188441607E-3"/>
    <n v="3.9324560939689073E-6"/>
    <n v="0.34584980302763335"/>
    <n v="5.3952569272310805E-4"/>
    <n v="2.3473506361878227E-3"/>
    <n v="3.661866992453004E-6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Office density"/>
    <x v="2"/>
    <s v="OLS"/>
    <m/>
    <n v="0.19500000000000001"/>
    <m/>
    <m/>
    <s v=""/>
    <n v="7.0000000000000007E-2"/>
  </r>
  <r>
    <n v="65"/>
    <s v="Sung et al. 2014"/>
    <n v="65.8"/>
    <s v="65.8.7"/>
    <s v="Table 3 p. 139 (750m buffer)"/>
    <x v="0"/>
    <x v="1"/>
    <x v="0"/>
    <n v="2.3108E-2"/>
    <n v="5.3397966400000002E-4"/>
    <n v="1872.7304940961196"/>
    <n v="3.26943734842793"/>
    <n v="-0.11332523737120891"/>
    <n v="-64.912584386359697"/>
    <n v="107.3168357910824"/>
    <n v="-3.7198161621904977"/>
    <n v="107.3168357910824"/>
    <n v="-3.7198161621904977"/>
    <n v="1.7909870572019733"/>
    <n v="-6.2079193376734794E-2"/>
    <n v="2.91123812955562"/>
    <n v="-0.10090933604665689"/>
    <n v="2.4695236783386765"/>
    <n v="-8.5598629738575197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-0.318"/>
    <m/>
    <m/>
    <s v=""/>
    <n v="-1.5"/>
  </r>
  <r>
    <n v="65"/>
    <s v="Sung et al. 2014"/>
    <n v="65.099999999999994"/>
    <s v="65.1.4"/>
    <s v="Table 2 p. 138 (250m buffer)"/>
    <x v="0"/>
    <x v="1"/>
    <x v="0"/>
    <n v="2.4579245283018872E-2"/>
    <n v="6.0413929868280544E-4"/>
    <n v="1655.2473944010642"/>
    <n v="2.6318529803647027E-3"/>
    <n v="1.7142574387605494E-4"/>
    <n v="107.81453903431334"/>
    <n v="7.0624937857577633E-2"/>
    <n v="4.6001553273533197E-3"/>
    <n v="7.0624937857577633E-2"/>
    <n v="4.6001553273533197E-3"/>
    <n v="2.0723128197747448E-3"/>
    <n v="1.3498009551602804E-4"/>
    <n v="0.28431748070695351"/>
    <n v="1.8519019105847419E-2"/>
    <n v="1.9297186621889204E-3"/>
    <n v="1.2569222506167535E-4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Office density"/>
    <x v="2"/>
    <s v="OLS"/>
    <m/>
    <n v="1.861"/>
    <m/>
    <m/>
    <s v=""/>
    <n v="2.65"/>
  </r>
  <r>
    <n v="65"/>
    <s v="Sung et al. 2014"/>
    <n v="65.5"/>
    <s v="65.5.2"/>
    <s v="Table 2 p. 138 (1500m buffer)"/>
    <x v="0"/>
    <x v="1"/>
    <x v="0"/>
    <n v="2.5392857142857141E-2"/>
    <n v="6.4479719387755085E-4"/>
    <n v="1550.8752356479754"/>
    <n v="4.1711548641015896E-3"/>
    <n v="8.8970733251286902E-5"/>
    <n v="33.080168776371309"/>
    <n v="0.40542841970798815"/>
    <n v="8.6477881923713862E-3"/>
    <n v="0.40542841970798815"/>
    <n v="8.6477881923713862E-3"/>
    <n v="2.7003363556387795E-3"/>
    <n v="5.759817446577516E-5"/>
    <n v="0.79425802038001669"/>
    <n v="1.6941523574705755E-2"/>
    <n v="2.409773127457751E-3"/>
    <n v="5.1400460808673821E-5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Small-scale nieghbourhood living density"/>
    <x v="3"/>
    <s v="OLS"/>
    <m/>
    <n v="1.1850000000000001"/>
    <m/>
    <m/>
    <s v=""/>
    <n v="0.84"/>
  </r>
  <r>
    <n v="76"/>
    <s v="Woldeamanuel and Kent 2016"/>
    <n v="76.099999999999994"/>
    <s v="76.1.1"/>
    <s v="Table 3"/>
    <x v="0"/>
    <x v="0"/>
    <x v="0"/>
    <n v="2.5924228998389812E-2"/>
    <n v="6.7206564916095525E-4"/>
    <n v="1487.9498769926072"/>
    <n v="1.4445955573256064"/>
    <n v="0.14980010415266232"/>
    <n v="154.29581339712919"/>
    <n v="25.305848197300723"/>
    <n v="2.6241384146612559"/>
    <n v="25.305848197300723"/>
    <n v="2.6241384146612559"/>
    <n v="1.041374471552255"/>
    <n v="0.10798732109439135"/>
    <n v="0.71395220018539951"/>
    <n v="7.4034641326042164E-2"/>
    <n v="0.91645929545190996"/>
    <n v="9.5034002571993209E-2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s v="2010 - 2017"/>
    <n v="18"/>
    <n v="0"/>
    <n v="0"/>
    <n v="1"/>
    <n v="1"/>
    <s v="PT-design"/>
    <s v="Connectivity index"/>
    <x v="8"/>
    <s v="OLS"/>
    <m/>
    <n v="0.04"/>
    <m/>
    <m/>
    <s v=""/>
    <n v="4"/>
  </r>
  <r>
    <n v="21"/>
    <s v="Lane et al. 2006"/>
    <n v="21.2"/>
    <s v="21.2.1"/>
    <s v="Table 5 p. 207"/>
    <x v="0"/>
    <x v="0"/>
    <x v="0"/>
    <n v="2.6526526526526529E-2"/>
    <n v="7.0365660956251558E-4"/>
    <n v="1421.1477394090421"/>
    <n v="3.8222464125982915E-3"/>
    <n v="1.0128952993385472E-3"/>
    <n v="376.60415094339618"/>
    <n v="0.3715151734429849"/>
    <n v="9.8451520962391001E-2"/>
    <n v="0.3715151734429849"/>
    <n v="9.8451520962391001E-2"/>
    <n v="2.4744588212195638E-3"/>
    <n v="6.5573158762318449E-4"/>
    <n v="0.72781998462884234"/>
    <n v="0.19287229592664323"/>
    <n v="2.2082006043151374E-3"/>
    <n v="5.8517316014351144E-4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s v="Pre-2010"/>
    <n v="868"/>
    <n v="1"/>
    <n v="0"/>
    <n v="0"/>
    <n v="0"/>
    <s v="Density"/>
    <s v="Population (common catchment area)"/>
    <x v="3"/>
    <s v="OLS"/>
    <m/>
    <n v="0.26500000000000001"/>
    <m/>
    <m/>
    <s v=""/>
    <n v="9.99"/>
  </r>
  <r>
    <n v="52"/>
    <s v="Durning and Townsend 2015"/>
    <n v="52.1"/>
    <s v="52.1.18"/>
    <s v="Table 3 p. 101"/>
    <x v="0"/>
    <x v="0"/>
    <x v="0"/>
    <n v="2.6562500000000003E-2"/>
    <n v="7.0556640625000014E-4"/>
    <n v="1417.3010380622834"/>
    <n v="3.9738414841977716E-2"/>
    <n v="5.0666478923521588E-3"/>
    <n v="180.70588235294113"/>
    <n v="1.4706968003630676E-2"/>
    <n v="1.8751384204629114E-3"/>
    <n v="1.4706968003630676E-2"/>
    <n v="1.8751384204629114E-3"/>
    <n v="0.14023851592145231"/>
    <n v="1.788041077998517E-2"/>
    <n v="6.2063949100281324"/>
    <n v="0.79131535102858686"/>
    <n v="0.15432449901268985"/>
    <n v="1.9676373624117956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s v="Density"/>
    <s v="Commercial density"/>
    <x v="6"/>
    <s v="Bootstrapped regression"/>
    <m/>
    <n v="2.4000000000000001E-4"/>
    <m/>
    <m/>
    <s v=""/>
    <n v="4.8"/>
  </r>
  <r>
    <n v="55"/>
    <s v="Marshall and Garrick 2010"/>
    <n v="55.1"/>
    <s v="55.1.17"/>
    <s v="Table 2 p. 110"/>
    <x v="0"/>
    <x v="0"/>
    <x v="0"/>
    <n v="2.729376E-2"/>
    <n v="7.4494933493759997E-4"/>
    <n v="1342.373169691821"/>
    <n v="4.2774115006931367E-2"/>
    <n v="9.1062381478503474E-3"/>
    <n v="285.7796067672611"/>
    <e v="#N/A"/>
    <e v="#N/A"/>
    <e v="#N/A"/>
    <e v="#N/A"/>
    <n v="4.2774115006931367E-2"/>
    <n v="9.1062381478503474E-3"/>
    <n v="4.2774115006931367E-2"/>
    <n v="9.1062381478503474E-3"/>
    <n v="4.2774115006931367E-2"/>
    <n v="9.1062381478503474E-3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% curbs"/>
    <x v="7"/>
    <s v="Multinomial logistic"/>
    <s v="automobile"/>
    <n v="0.28079999999999999"/>
    <n v="1.3241887397017764"/>
    <m/>
    <s v="Derived (4a)"/>
    <n v="7.8"/>
  </r>
  <r>
    <n v="65"/>
    <s v="Sung et al. 2014"/>
    <n v="65.099999999999994"/>
    <s v="65.10.2"/>
    <s v="Table 3 p. 139 (1500m buffer)"/>
    <x v="0"/>
    <x v="1"/>
    <x v="0"/>
    <n v="2.7941176470588233E-2"/>
    <n v="7.8070934256055347E-4"/>
    <n v="1280.886426592798"/>
    <n v="3.4450067457631262E-3"/>
    <n v="6.545512816949939E-5"/>
    <n v="24.336842105263162"/>
    <n v="0.33484818625139545"/>
    <n v="6.3621155387765136E-3"/>
    <n v="0.33484818625139545"/>
    <n v="6.3621155387765136E-3"/>
    <n v="2.2302401287152118E-3"/>
    <n v="4.2374562445589022E-5"/>
    <n v="0.6559872091143204"/>
    <n v="1.2463756973172087E-2"/>
    <n v="1.9902604794892289E-3"/>
    <n v="3.7814949110295348E-5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Small-scale nieghbourhood living density"/>
    <x v="3"/>
    <s v="OLS"/>
    <m/>
    <n v="0.5"/>
    <m/>
    <m/>
    <s v=""/>
    <n v="0.68"/>
  </r>
  <r>
    <n v="177"/>
    <s v="Tu et al. 2018"/>
    <n v="177.1"/>
    <s v="177.1.6"/>
    <s v="Table 4 Model 1 p. 51"/>
    <x v="0"/>
    <x v="0"/>
    <x v="0"/>
    <n v="2.8279183381088823E-2"/>
    <n v="7.9971221270125033E-4"/>
    <n v="1250.4498294733075"/>
    <n v="1.2124374618300912E-2"/>
    <n v="-1.1966072721097067E-3"/>
    <n v="-123.41233312747893"/>
    <n v="7.1007952399591199"/>
    <n v="-0.70080837069085933"/>
    <n v="7.1007952399591199"/>
    <n v="-0.70080837069085933"/>
    <n v="8.9518543440767866E-3"/>
    <n v="-8.8349744578333485E-4"/>
    <n v="6.3561007829837837E-3"/>
    <n v="-6.2731123531107561E-4"/>
    <n v="6.9402028578267241E-3"/>
    <n v="-6.8495880992135096E-4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s v="Diversity"/>
    <s v="land use mix (entropy)"/>
    <x v="4"/>
    <s v="OLS"/>
    <m/>
    <n v="-0.17330000000000001"/>
    <m/>
    <m/>
    <m/>
    <n v="-3.49"/>
  </r>
  <r>
    <n v="65"/>
    <s v="Sung et al. 2014"/>
    <n v="65.7"/>
    <s v="65.7.8"/>
    <s v="Table 3 p. 139 (500m buffer)"/>
    <x v="0"/>
    <x v="0"/>
    <x v="0"/>
    <n v="2.9177777777777778E-2"/>
    <n v="8.5134271604938271E-4"/>
    <n v="1174.6150887863994"/>
    <n v="2.0506583586971456"/>
    <n v="2.1540115399754818E-2"/>
    <n v="12.338156892612339"/>
    <n v="67.31132696264396"/>
    <n v="0.70703817841561212"/>
    <n v="67.31132696264396"/>
    <n v="0.70703817841561212"/>
    <n v="1.1233439236679683"/>
    <n v="1.1799604574208339E-2"/>
    <n v="1.825988440305075"/>
    <n v="1.9180182576964508E-2"/>
    <n v="1.5489360502414167"/>
    <n v="1.627002427173584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5.1999999999999998E-2"/>
    <m/>
    <m/>
    <s v=""/>
    <n v="0.36"/>
  </r>
  <r>
    <n v="110"/>
    <s v="Chapman and Frank 2004"/>
    <n v="110.2"/>
    <s v="110.2.4"/>
    <s v="Table 107, p. 240"/>
    <x v="1"/>
    <x v="0"/>
    <x v="0"/>
    <n v="2.960109065147035E-2"/>
    <n v="8.7622456775656539E-4"/>
    <n v="1141.2599427111957"/>
    <n v="1.6159696121165125E-7"/>
    <n v="1.5020021375180633E-8"/>
    <n v="106.07717252620994"/>
    <n v="0.34425669942108966"/>
    <n v="3.1997773628190521E-2"/>
    <n v="0.34425669942108966"/>
    <n v="3.1997773628190521E-2"/>
    <n v="9.1337424309535044E-8"/>
    <n v="8.4895783633352457E-9"/>
    <n v="1.0691175992407595E-3"/>
    <n v="9.9371727492733353E-5"/>
    <n v="1.0540039134997208E-7"/>
    <n v="9.7966949326200613E-9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n v="1"/>
    <n v="0"/>
    <n v="1"/>
    <n v="1"/>
    <s v="PT-Access"/>
    <s v="Walkability index"/>
    <x v="1"/>
    <s v="Multinomial logistic"/>
    <s v="automobile"/>
    <n v="0.125"/>
    <n v="1.1331484530668263"/>
    <m/>
    <s v="Derived (4a)"/>
    <n v="3.14"/>
  </r>
  <r>
    <n v="65"/>
    <s v="Sung et al. 2014"/>
    <n v="65.900000000000006"/>
    <s v="65.9.2"/>
    <s v="Table 3 p. 139 (1000m buffer)"/>
    <x v="0"/>
    <x v="1"/>
    <x v="0"/>
    <n v="3.1050399999999995E-2"/>
    <n v="9.6412734015999973E-4"/>
    <n v="1037.2073878063111"/>
    <n v="2.789620042467693E-3"/>
    <n v="1.0827352270829855E-4"/>
    <n v="40.257130342926345"/>
    <n v="0.27114582945292004"/>
    <n v="1.0523983078556183E-2"/>
    <n v="0.27114582945292004"/>
    <n v="1.0523983078556183E-2"/>
    <n v="1.8059536661956554E-3"/>
    <n v="7.0094479646051958E-5"/>
    <n v="0.53119056106300555"/>
    <n v="2.0617099246538432E-2"/>
    <n v="1.6116283459075311E-3"/>
    <n v="6.2552130989708995E-5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Small-scale nieghbourhood living density"/>
    <x v="3"/>
    <s v="OLS"/>
    <m/>
    <n v="1.0489999999999999"/>
    <m/>
    <m/>
    <s v=""/>
    <n v="1.25"/>
  </r>
  <r>
    <n v="72"/>
    <s v="Bhattacharya 2013"/>
    <n v="72.2"/>
    <s v="72.2.1"/>
    <s v="Table 3.3 p. 64"/>
    <x v="0"/>
    <x v="0"/>
    <x v="0"/>
    <n v="3.2161159794204051E-2"/>
    <n v="1.0343401993083271E-3"/>
    <n v="966.79989878447077"/>
    <n v="2.600255654184115E-3"/>
    <n v="3.3803323504393495E-4"/>
    <n v="125.68398684198121"/>
    <n v="0.25273996652236286"/>
    <n v="3.285619564790717E-2"/>
    <n v="0.25273996652236286"/>
    <n v="3.285619564790717E-2"/>
    <n v="1.6833623074939495E-3"/>
    <n v="2.1883709997421344E-4"/>
    <n v="0.49513239754023197"/>
    <n v="6.4367211680230157E-2"/>
    <n v="1.5022281368406044E-3"/>
    <n v="1.9528965778927858E-4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n v="0"/>
    <n v="0"/>
    <n v="1"/>
    <n v="1"/>
    <s v="Density"/>
    <s v="Population density"/>
    <x v="3"/>
    <s v="Negative binomial regression"/>
    <m/>
    <n v="1.9844899999999999E-2"/>
    <m/>
    <n v="1.02004311906927"/>
    <s v="Derived (4b)"/>
    <n v="4.0421427843975968"/>
  </r>
  <r>
    <n v="160"/>
    <s v="Moshiur et al. 2019"/>
    <n v="160.1"/>
    <s v="160.1.4"/>
    <s v="Table 4 (Boarding) p. 599"/>
    <x v="0"/>
    <x v="0"/>
    <x v="0"/>
    <n v="3.2303598367695502E-2"/>
    <n v="1.0435224675013795E-3"/>
    <n v="958.29273555979091"/>
    <n v="2.6868698493153258E-2"/>
    <n v="1.2080206664124982E-2"/>
    <n v="430.84983417569936"/>
    <n v="9.9439570151293542E-3"/>
    <n v="4.4708178117577419E-3"/>
    <n v="9.9439570151293542E-3"/>
    <n v="4.4708178117577419E-3"/>
    <n v="9.4820752574167014E-2"/>
    <n v="4.2631550889436855E-2"/>
    <n v="4.1963866508040022"/>
    <n v="1.8867016575888624"/>
    <n v="0.10434483737128672"/>
    <n v="4.6913593529692571E-2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s v="Density"/>
    <s v="number of commercial centers"/>
    <x v="6"/>
    <s v="panel OLS"/>
    <m/>
    <n v="50.317"/>
    <m/>
    <m/>
    <m/>
    <n v="13.917999999999999"/>
  </r>
  <r>
    <n v="15"/>
    <s v="Gordon 2004"/>
    <n v="15.4"/>
    <s v="15.4.1"/>
    <s v="Model 1-b p. 21 (SD) (log-log)"/>
    <x v="0"/>
    <x v="1"/>
    <x v="0"/>
    <n v="3.292877906976744E-2"/>
    <n v="1.0843044910255543E-3"/>
    <n v="922.25016891167013"/>
    <n v="2.4804369749105984E-3"/>
    <n v="1.1238859933319922E-3"/>
    <n v="417.87155153387772"/>
    <n v="0.24109381590651341"/>
    <n v="0.10923960798724122"/>
    <n v="0.24109381590651341"/>
    <n v="0.10923960798724122"/>
    <n v="1.6057936853093623E-3"/>
    <n v="7.2758511881367211E-4"/>
    <n v="0.47231690636214813"/>
    <n v="0.21400679027268932"/>
    <n v="1.4330061005250123E-3"/>
    <n v="6.4929506414788311E-4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s v="Pre-2010"/>
    <n v="593"/>
    <n v="0"/>
    <n v="0"/>
    <n v="1"/>
    <n v="1"/>
    <s v="Density"/>
    <s v="Population density"/>
    <x v="3"/>
    <s v="OLS"/>
    <m/>
    <n v="0.4531"/>
    <m/>
    <m/>
    <s v=""/>
    <n v="13.76"/>
  </r>
  <r>
    <n v="65"/>
    <s v="Sung et al. 2014"/>
    <n v="65.599999999999994"/>
    <s v="65.6.8"/>
    <s v="Table 3 p. 139 (250m buffer)"/>
    <x v="0"/>
    <x v="1"/>
    <x v="0"/>
    <n v="3.3814285714285706E-2"/>
    <n v="1.1434059183673465E-3"/>
    <n v="874.58004540319871"/>
    <n v="1.5268532624664208"/>
    <n v="7.2281233445160359E-3"/>
    <n v="4.1402619349387422"/>
    <n v="50.117816426112597"/>
    <n v="0.23725774296121702"/>
    <n v="50.117816426112597"/>
    <n v="0.23725774296121702"/>
    <n v="0.83640520979515165"/>
    <n v="3.9595422631702477E-3"/>
    <n v="1.3595713764223012"/>
    <n v="6.4362108959831734E-3"/>
    <n v="1.1532872121934168"/>
    <n v="5.4596616625236342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1.7999999999999999E-2"/>
    <m/>
    <m/>
    <s v=""/>
    <n v="0.14000000000000001"/>
  </r>
  <r>
    <n v="72"/>
    <s v="Bhattacharya 2013"/>
    <n v="72.400000000000006"/>
    <s v="72.4.2"/>
    <s v="Table 3.5 p. 67"/>
    <x v="0"/>
    <x v="0"/>
    <x v="0"/>
    <n v="3.4187648600865699E-2"/>
    <n v="1.1687953168562743E-3"/>
    <n v="855.5817991209226"/>
    <n v="1.3603800347784115E-3"/>
    <n v="1.4964180382562526E-4"/>
    <n v="94.113997903301481"/>
    <n v="3.6505365662789037E-2"/>
    <n v="4.015590222906794E-3"/>
    <n v="3.6505365662789037E-2"/>
    <n v="4.015590222906794E-3"/>
    <n v="1.0711589921129487E-3"/>
    <n v="1.1782748913242435E-4"/>
    <n v="0.1469610298059425"/>
    <n v="1.6165713278653675E-2"/>
    <n v="9.974534141406863E-4"/>
    <n v="1.0971987555547549E-4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605"/>
    <n v="0"/>
    <n v="0"/>
    <n v="1"/>
    <n v="1"/>
    <s v="Density"/>
    <s v="Employment density"/>
    <x v="2"/>
    <s v="Negative binomial regression"/>
    <m/>
    <n v="1.6402999999999999E-3"/>
    <m/>
    <n v="1.0016416460279076"/>
    <s v="Derived (4b)"/>
    <n v="3.2175362887406824"/>
  </r>
  <r>
    <n v="70"/>
    <s v="Guerra et al. 2012"/>
    <n v="70.099999999999994"/>
    <s v="70.1.1"/>
    <s v="Table 2 p. 7 (0.25 mi buffer)"/>
    <x v="0"/>
    <x v="0"/>
    <x v="0"/>
    <n v="3.4387203231752414E-2"/>
    <n v="1.1824797461018437E-3"/>
    <n v="845.68044678701233"/>
    <n v="2.2744989590458143E-3"/>
    <n v="4.7084622088980869E-4"/>
    <n v="175.06512406456073"/>
    <n v="0.22107702749896016"/>
    <n v="4.5765368460360327E-2"/>
    <n v="0.22107702749896016"/>
    <n v="4.5765368460360327E-2"/>
    <n v="1.4724728354809852E-3"/>
    <n v="3.0481802033445465E-4"/>
    <n v="0.43310284547712213"/>
    <n v="8.9657037317385807E-2"/>
    <n v="1.3140309215346696E-3"/>
    <n v="2.7201880707674995E-4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Population density"/>
    <x v="3"/>
    <s v="OLS"/>
    <m/>
    <n v="0.33800000000000002"/>
    <m/>
    <m/>
    <s v=""/>
    <n v="6.02"/>
  </r>
  <r>
    <n v="128"/>
    <s v="Zhao et al. 2013"/>
    <n v="128.1"/>
    <s v="128.1.2"/>
    <s v="Table  2  p. 120"/>
    <x v="0"/>
    <x v="0"/>
    <x v="0"/>
    <n v="3.4439017243834052E-2"/>
    <n v="1.1860459087210992E-3"/>
    <n v="843.13768349682982"/>
    <n v="1.3405938185885819E-3"/>
    <n v="1.5328019566936035E-4"/>
    <n v="96.402286293300406"/>
    <n v="3.5974408842910116E-2"/>
    <n v="4.1132253111060219E-3"/>
    <n v="3.5974408842910116E-2"/>
    <n v="4.1132253111060219E-3"/>
    <n v="1.0555793872600453E-3"/>
    <n v="1.2069234751068047E-4"/>
    <n v="0.14482353687537769"/>
    <n v="1.655876654209704E-2"/>
    <n v="9.8294582921079859E-4"/>
    <n v="1.1238760536165889E-4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Employment density at work (common catchment area)"/>
    <x v="2"/>
    <s v="OLS"/>
    <m/>
    <n v="0.24060000000000001"/>
    <m/>
    <m/>
    <m/>
    <n v="3.32"/>
  </r>
  <r>
    <n v="65"/>
    <s v="Sung et al. 2014"/>
    <n v="65.2"/>
    <s v="65.2.8"/>
    <s v="Table 2 p. 138 (500m buffer)"/>
    <x v="0"/>
    <x v="0"/>
    <x v="0"/>
    <n v="3.4474999999999999E-2"/>
    <n v="1.1885256249999998E-3"/>
    <n v="841.378577765204"/>
    <n v="1.4688897067596649"/>
    <n v="6.076796716864734E-3"/>
    <n v="3.4807831762146488"/>
    <n v="48.215206060252477"/>
    <n v="0.19946630747126451"/>
    <n v="48.215206060252477"/>
    <n v="0.19946630747126451"/>
    <n v="0.80465296407307896"/>
    <n v="3.3288493123703276E-3"/>
    <n v="1.3079583019037548"/>
    <n v="5.4110234949758338E-3"/>
    <n v="1.1095052527784841"/>
    <n v="4.5900232307445887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2.1000000000000001E-2"/>
    <m/>
    <m/>
    <s v=""/>
    <n v="0.12"/>
  </r>
  <r>
    <n v="65"/>
    <s v="Sung et al. 2014"/>
    <n v="65.599999999999994"/>
    <s v="65.6.2"/>
    <s v="Table 3 p. 139 (250m buffer)"/>
    <x v="0"/>
    <x v="1"/>
    <x v="0"/>
    <n v="3.4512750455373407E-2"/>
    <n v="1.1911299439948772E-3"/>
    <n v="839.53896469611448"/>
    <n v="2.257981142326961E-3"/>
    <n v="4.2783097694240097E-4"/>
    <n v="159.07164533579629"/>
    <n v="0.21947152673297671"/>
    <n v="4.1584367527730766E-2"/>
    <n v="0.21947152673297671"/>
    <n v="4.1584367527730766E-2"/>
    <n v="1.4617794753793089E-3"/>
    <n v="2.7697066609749457E-4"/>
    <n v="0.42995757544147173"/>
    <n v="8.1466211606772851E-2"/>
    <n v="1.3044881948438116E-3"/>
    <n v="2.4716790071803121E-4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Small-scale nieghbourhood living density"/>
    <x v="3"/>
    <s v="OLS"/>
    <m/>
    <n v="2.915"/>
    <m/>
    <m/>
    <s v=""/>
    <n v="5.49"/>
  </r>
  <r>
    <n v="110"/>
    <s v="Chapman and Frank 2004"/>
    <n v="110.3"/>
    <s v="110.3.3"/>
    <s v="Table 109 p. 242"/>
    <x v="1"/>
    <x v="0"/>
    <x v="0"/>
    <n v="3.453900589968345E-2"/>
    <n v="1.1929429285383682E-3"/>
    <n v="838.2630686492538"/>
    <n v="1.1869404990056028E-7"/>
    <n v="1.2626689428500142E-8"/>
    <n v="89.17454106657506"/>
    <n v="0.25285885052114998"/>
    <n v="2.6899159456206499E-2"/>
    <n v="0.25285885052114998"/>
    <n v="2.6899159456206499E-2"/>
    <n v="6.7087949658814138E-8"/>
    <n v="7.1368253543154197E-9"/>
    <n v="7.8527403437769901E-4"/>
    <n v="8.3537560279217874E-5"/>
    <n v="7.741729310148785E-8"/>
    <n v="8.2356623369630206E-9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s v="PT-Access"/>
    <s v="Walkability index"/>
    <x v="1"/>
    <s v="Multinomial logistic"/>
    <s v="automobile"/>
    <n v="0.108"/>
    <n v="1.1140477453864677"/>
    <m/>
    <s v="Derived (4a)"/>
    <n v="3.08"/>
  </r>
  <r>
    <n v="65"/>
    <s v="Sung et al. 2014"/>
    <n v="65.3"/>
    <s v="65.3.7"/>
    <s v="Table 2 p. 138 (750m buffer)"/>
    <x v="0"/>
    <x v="1"/>
    <x v="0"/>
    <n v="3.4643452380952379E-2"/>
    <n v="1.200168792871315E-3"/>
    <n v="833.21613254713452"/>
    <n v="1.4546396033226865"/>
    <n v="-8.4661479552983671E-2"/>
    <n v="-48.494012130375772"/>
    <n v="47.747457072406768"/>
    <n v="-2.7789497490711459"/>
    <n v="47.747457072406768"/>
    <n v="-2.7789497490711459"/>
    <n v="0.79684680414415732"/>
    <n v="-4.6377280847994098E-2"/>
    <n v="1.2952694383303969"/>
    <n v="-7.5385976580267425E-2"/>
    <n v="1.098741636869675"/>
    <n v="-6.394786200745195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-0.48099999999999998"/>
    <m/>
    <m/>
    <s v=""/>
    <n v="-1.68"/>
  </r>
  <r>
    <n v="9"/>
    <s v="Kuby et al. 2004"/>
    <n v="9.1"/>
    <s v="9.1.1"/>
    <s v="Table 2 p. 239"/>
    <x v="1"/>
    <x v="0"/>
    <x v="0"/>
    <n v="3.507240887132191E-2"/>
    <n v="1.2300738640371798E-3"/>
    <n v="812.95931019779334"/>
    <n v="1.2926100295922748E-3"/>
    <n v="9.1757933677320323E-5"/>
    <n v="57.709181237761776"/>
    <n v="3.4686779122968199E-2"/>
    <n v="2.4622949732558664E-3"/>
    <n v="3.4686779122968199E-2"/>
    <n v="2.4622949732558664E-3"/>
    <n v="1.0177971016155658E-3"/>
    <n v="7.2249910498116781E-5"/>
    <n v="0.13963987726217483"/>
    <n v="9.912553905042332E-3"/>
    <n v="9.4776331187433334E-4"/>
    <n v="6.7278452991884687E-5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n v="1"/>
    <n v="0"/>
    <n v="0"/>
    <n v="0"/>
    <s v="Density"/>
    <s v="Employment density"/>
    <x v="2"/>
    <s v="OLS"/>
    <m/>
    <n v="2.2939999999999999E-2"/>
    <m/>
    <m/>
    <s v=""/>
    <n v="2.024"/>
  </r>
  <r>
    <n v="160"/>
    <s v="Moshiur et al. 2019"/>
    <n v="160.19999999999999"/>
    <s v="160.2.5"/>
    <s v="Table 4 (alighting) p. 599"/>
    <x v="0"/>
    <x v="0"/>
    <x v="2"/>
    <n v="3.5497378021226746E-2"/>
    <n v="1.2600638463818716E-3"/>
    <n v="793.61058002845255"/>
    <n v="1.1237147061637233E-7"/>
    <n v="-5.9418543741646002E-8"/>
    <n v="-419.63662755858985"/>
    <n v="0.23938959800623474"/>
    <n v="-0.12658178470395556"/>
    <n v="0.23938959800623474"/>
    <n v="-0.12658178470395556"/>
    <n v="6.3514317441471965E-8"/>
    <n v="-3.358439849915995E-8"/>
    <n v="7.434441587746113E-4"/>
    <n v="-3.9311018201789312E-4"/>
    <n v="7.3293438754859279E-8"/>
    <n v="-3.8755294139549545E-8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s v="PT-Access"/>
    <s v="number of educational centers"/>
    <x v="1"/>
    <s v="panel OLS"/>
    <m/>
    <n v="-38.290999999999997"/>
    <m/>
    <m/>
    <m/>
    <n v="-14.896000000000001"/>
  </r>
  <r>
    <n v="160"/>
    <s v="Moshiur et al. 2019"/>
    <n v="160.1"/>
    <s v="160.1.7"/>
    <s v="Table 4 (Boarding) p. 599"/>
    <x v="0"/>
    <x v="0"/>
    <x v="0"/>
    <n v="3.5907338487459362E-2"/>
    <n v="1.2893369572529803E-3"/>
    <n v="775.59244259201853"/>
    <n v="7.5201524311211141E-3"/>
    <n v="5.4246057270662439E-3"/>
    <n v="559.46780926177757"/>
    <n v="4.4042735619591946"/>
    <n v="3.1769898026134191"/>
    <n v="4.4042735619591946"/>
    <n v="3.1769898026134191"/>
    <n v="5.5523943566571487E-3"/>
    <n v="4.0051781532255987E-3"/>
    <n v="3.9423762676762918E-3"/>
    <n v="2.8438036430464518E-3"/>
    <n v="4.3046660167510853E-3"/>
    <n v="3.1051386446556586E-3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s v="Diversity"/>
    <s v="normalised land use land use entropy"/>
    <x v="4"/>
    <s v="panel OLS"/>
    <m/>
    <n v="347.96899999999999"/>
    <m/>
    <m/>
    <m/>
    <n v="20.088999999999999"/>
  </r>
  <r>
    <n v="73"/>
    <s v="Mangan 2013"/>
    <n v="73.150000000000006"/>
    <s v="73.15.1"/>
    <s v="Table 7 p. 53"/>
    <x v="0"/>
    <x v="0"/>
    <x v="0"/>
    <n v="3.6100723041562928E-2"/>
    <n v="1.3032622041236324E-3"/>
    <n v="767.30530267502195"/>
    <n v="7.4398002358553013E-3"/>
    <n v="3.7064339156285016E-4"/>
    <n v="38.22638118386714"/>
    <n v="4.3572142699440404"/>
    <n v="0.21707204811695394"/>
    <n v="4.3572142699440404"/>
    <n v="0.21707204811695394"/>
    <n v="5.4930674906627048E-3"/>
    <n v="2.7365911721805773E-4"/>
    <n v="3.9002523093425901E-3"/>
    <n v="1.943066612082744E-4"/>
    <n v="4.2586710229660287E-3"/>
    <n v="2.1216272231281197E-4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s v="Diversity"/>
    <s v="Total acreage with two or more land uses"/>
    <x v="4"/>
    <s v="OLS"/>
    <m/>
    <n v="1206.2840000000001"/>
    <m/>
    <m/>
    <s v=""/>
    <n v="1.38"/>
  </r>
  <r>
    <n v="15"/>
    <s v="Gordon 2004"/>
    <n v="15.5"/>
    <s v="15.5.1"/>
    <s v="Model 1-b p. 21 (Sacramento) (log-log)"/>
    <x v="0"/>
    <x v="1"/>
    <x v="0"/>
    <n v="3.6766826923076923E-2"/>
    <n v="1.351799561991494E-3"/>
    <n v="739.7546412330413"/>
    <n v="1.9896063197705977E-3"/>
    <n v="6.0862057321782589E-4"/>
    <n v="226.29094475318735"/>
    <n v="0.1933859979661435"/>
    <n v="5.9156776777843298E-2"/>
    <n v="0.1933859979661435"/>
    <n v="5.9156776777843298E-2"/>
    <n v="1.2880380742809957E-3"/>
    <n v="3.9401084692255658E-4"/>
    <n v="0.37885449674305782"/>
    <n v="0.11589159055370139"/>
    <n v="1.1494418212247245E-3"/>
    <n v="3.5161425311264324E-4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s v="Pre-2010"/>
    <n v="397"/>
    <n v="0"/>
    <n v="0"/>
    <n v="1"/>
    <n v="1"/>
    <s v="Density"/>
    <s v="Population density"/>
    <x v="3"/>
    <s v="OLS"/>
    <m/>
    <n v="0.30590000000000001"/>
    <m/>
    <m/>
    <s v=""/>
    <n v="8.32"/>
  </r>
  <r>
    <n v="160"/>
    <s v="Moshiur et al. 2019"/>
    <n v="160.19999999999999"/>
    <s v="160.2.4"/>
    <s v="Table 4 (alighting) p. 599"/>
    <x v="0"/>
    <x v="0"/>
    <x v="0"/>
    <n v="3.6965224234214548E-2"/>
    <n v="1.3664278026857626E-3"/>
    <n v="731.83522615279367"/>
    <n v="2.0519262338643884E-2"/>
    <n v="1.2566813643308508E-2"/>
    <n v="448.20504523451172"/>
    <n v="7.5940657389725079E-3"/>
    <n v="4.6509083690095552E-3"/>
    <n v="7.5940657389725079E-3"/>
    <n v="4.6509083690095552E-3"/>
    <n v="7.2413328755494819E-2"/>
    <n v="4.4348807122960091E-2"/>
    <n v="3.2047238381930718"/>
    <n v="1.9627005390439562"/>
    <n v="7.9686743749428704E-2"/>
    <n v="4.8803336202549501E-2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s v="Density"/>
    <s v="number of commercial centers"/>
    <x v="6"/>
    <s v="panel OLS"/>
    <m/>
    <n v="68.540999999999997"/>
    <m/>
    <m/>
    <m/>
    <n v="16.568000000000001"/>
  </r>
  <r>
    <n v="160"/>
    <s v="Moshiur et al. 2019"/>
    <n v="160.19999999999999"/>
    <s v="160.2.7"/>
    <s v="Table 4 (alighting) p. 599"/>
    <x v="0"/>
    <x v="0"/>
    <x v="1"/>
    <n v="3.7352885434314108E-2"/>
    <n v="1.3952380502689949E-3"/>
    <n v="716.72357258835143"/>
    <n v="6.9493592521727432E-3"/>
    <n v="7.7504984356106385E-3"/>
    <n v="799.34922437266493"/>
    <n v="4.0699812280717325"/>
    <n v="4.5391786489196333"/>
    <n v="4.0699812280717325"/>
    <n v="4.5391786489196333"/>
    <n v="5.1309575766663937E-3"/>
    <n v="5.7224669538711763E-3"/>
    <n v="3.6431427743331139E-3"/>
    <n v="4.0631332110722083E-3"/>
    <n v="3.977934075807427E-3"/>
    <n v="4.4365200751232273E-3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s v="Diversity"/>
    <s v="normalised land use land use entropy"/>
    <x v="4"/>
    <s v="panel OLS"/>
    <m/>
    <n v="538.00199999999995"/>
    <m/>
    <m/>
    <m/>
    <n v="29.858000000000001"/>
  </r>
  <r>
    <n v="31"/>
    <s v="Frank et al. 2008"/>
    <n v="31.1"/>
    <s v="31.1.1"/>
    <s v="Table 4 p. 48 (significance from table 3 p. 46)"/>
    <x v="1"/>
    <x v="0"/>
    <x v="0"/>
    <n v="3.7499999999999999E-2"/>
    <n v="1.4062499999999999E-3"/>
    <n v="711.11111111111109"/>
    <n v="6.8949407670188803E-3"/>
    <n v="6.2054466903169918E-4"/>
    <n v="63.999999999999993"/>
    <n v="4.0381103454479739"/>
    <n v="0.36342993109031763"/>
    <n v="4.0381103454479739"/>
    <n v="0.36342993109031763"/>
    <n v="5.0907784855331178E-3"/>
    <n v="4.5817006369798058E-4"/>
    <n v="3.6146143440441681E-3"/>
    <n v="3.2531529096397509E-4"/>
    <n v="3.9467839886422407E-3"/>
    <n v="3.5521055897780166E-4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s v="Diversity"/>
    <s v="Land use mix:Entropy: maximises eveness --&gt; 1"/>
    <x v="4"/>
    <s v="Multinomial logistic (nested)"/>
    <s v="not choosing transit"/>
    <n v="0.19159999999999999"/>
    <n v="1.2111859456788328"/>
    <m/>
    <s v="Derived (4a)"/>
    <n v="2.4"/>
  </r>
  <r>
    <n v="65"/>
    <s v="Sung et al. 2014"/>
    <n v="65.8"/>
    <s v="65.8.8"/>
    <s v="Table 3 p. 139 (750m buffer)"/>
    <x v="0"/>
    <x v="1"/>
    <x v="0"/>
    <n v="3.7514285714285708E-2"/>
    <n v="1.4073216326530608E-3"/>
    <n v="710.56962161152569"/>
    <n v="1.240521723162471"/>
    <n v="-5.2121760720394379E-2"/>
    <n v="-29.855293221629861"/>
    <n v="40.719197792216725"/>
    <n v="-1.7108578144377777"/>
    <n v="40.719197792216725"/>
    <n v="-1.7108578144377777"/>
    <n v="0.67955373160161059"/>
    <n v="-2.8552129586973268E-2"/>
    <n v="1.1046102910487494"/>
    <n v="-4.641130598870425E-2"/>
    <n v="0.93701069705962259"/>
    <n v="-3.9369441447657104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-0.20200000000000001"/>
    <m/>
    <m/>
    <s v=""/>
    <n v="-1.1200000000000001"/>
  </r>
  <r>
    <n v="65"/>
    <s v="Sung et al. 2014"/>
    <n v="65.5"/>
    <s v="65.5.1"/>
    <s v="Table 2 p. 138 (1500m buffer)"/>
    <x v="0"/>
    <x v="1"/>
    <x v="0"/>
    <n v="3.7551724137931029E-2"/>
    <n v="1.410131985731272E-3"/>
    <n v="709.15347649632668"/>
    <n v="1.9073029892351849E-3"/>
    <n v="6.231158865831348E-5"/>
    <n v="23.16804407713499"/>
    <n v="0.1853862687969261"/>
    <n v="6.0565694015955749E-3"/>
    <n v="0.1853862687969261"/>
    <n v="6.0565694015955749E-3"/>
    <n v="1.2347562655551528E-3"/>
    <n v="4.0339487195686837E-5"/>
    <n v="0.36318255875189459"/>
    <n v="1.1865174194424396E-2"/>
    <n v="1.1018932739551355E-3"/>
    <n v="3.5998853260114274E-5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Residential density"/>
    <x v="3"/>
    <s v="OLS"/>
    <m/>
    <n v="0.36299999999999999"/>
    <m/>
    <m/>
    <s v=""/>
    <n v="0.87"/>
  </r>
  <r>
    <n v="65"/>
    <s v="Sung et al. 2014"/>
    <n v="65.8"/>
    <s v="65.8.2"/>
    <s v="Table 3 p. 139 (750m buffer)"/>
    <x v="0"/>
    <x v="1"/>
    <x v="0"/>
    <n v="3.8117676767676759E-2"/>
    <n v="1.4529572821650844E-3"/>
    <n v="688.25148011913848"/>
    <n v="1.8510860467925421E-3"/>
    <n v="1.3970701720957351E-4"/>
    <n v="51.944403959031725"/>
    <n v="0.17992208756225389"/>
    <n v="1.3579259714585986E-2"/>
    <n v="0.17992208756225389"/>
    <n v="1.3579259714585986E-2"/>
    <n v="1.1983623510574664E-3"/>
    <n v="9.0444001721360146E-5"/>
    <n v="0.35247790767298337"/>
    <n v="2.6602565125803068E-2"/>
    <n v="1.0694154394896684E-3"/>
    <n v="8.0711991464603729E-5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Small-scale nieghbourhood living density"/>
    <x v="3"/>
    <s v="OLS"/>
    <m/>
    <n v="1.0629999999999999"/>
    <m/>
    <m/>
    <s v=""/>
    <n v="1.98"/>
  </r>
  <r>
    <n v="72"/>
    <s v="Bhattacharya 2013"/>
    <n v="72.3"/>
    <s v="72.3.2"/>
    <s v="Table 3.4 p. 66"/>
    <x v="0"/>
    <x v="0"/>
    <x v="0"/>
    <n v="3.8144732508351757E-2"/>
    <n v="1.4550206181337074E-3"/>
    <n v="687.27548430389743"/>
    <n v="1.0927720157211348E-3"/>
    <n v="-6.5566320943268085E-5"/>
    <n v="-41.236529058233842"/>
    <n v="2.932418956476451E-2"/>
    <n v="-1.7594513738858706E-3"/>
    <n v="2.932418956476451E-2"/>
    <n v="-1.7594513738858706E-3"/>
    <n v="8.6044527341196293E-4"/>
    <n v="-5.1626716404717772E-5"/>
    <n v="0.11805149786666225"/>
    <n v="-7.0830898719997345E-3"/>
    <n v="8.0123873483338112E-4"/>
    <n v="-4.8074324090002862E-5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298"/>
    <n v="0"/>
    <n v="0"/>
    <n v="1"/>
    <n v="1"/>
    <s v="Density"/>
    <s v="Employment density"/>
    <x v="2"/>
    <s v="Negative binomial regression"/>
    <m/>
    <n v="-4.2506000000000002E-3"/>
    <m/>
    <n v="0.99575842101407974"/>
    <s v="Derived (4b)"/>
    <n v="-1.5729563704992044"/>
  </r>
  <r>
    <n v="65"/>
    <s v="Sung et al. 2014"/>
    <n v="65.400000000000006"/>
    <s v="65.4.2"/>
    <s v="Table 2 p. 138 (1000m buffer)"/>
    <x v="0"/>
    <x v="1"/>
    <x v="0"/>
    <n v="3.8204444444444444E-2"/>
    <n v="1.459579575308642E-3"/>
    <n v="685.12879798865401"/>
    <n v="1.8426874403423131E-3"/>
    <n v="6.335896494873009E-5"/>
    <n v="23.557468590041879"/>
    <n v="0.17910575878717758"/>
    <n v="6.1583724101383136E-3"/>
    <n v="0.17910575878717758"/>
    <n v="6.1583724101383136E-3"/>
    <n v="1.1929252327837147E-3"/>
    <n v="4.1017541204035245E-5"/>
    <n v="0.35087867178977039"/>
    <n v="1.2064612250819465E-2"/>
    <n v="1.0645633693097678E-3"/>
    <n v="3.6603946890347057E-5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Small-scale nieghbourhood living density"/>
    <x v="3"/>
    <s v="OLS"/>
    <m/>
    <n v="1.228"/>
    <m/>
    <m/>
    <s v=""/>
    <n v="0.9"/>
  </r>
  <r>
    <n v="62"/>
    <s v="Currie and Delbosc 2013"/>
    <n v="62.1"/>
    <s v="62.1.1"/>
    <s v="Table 5 p. 57"/>
    <x v="0"/>
    <x v="0"/>
    <x v="0"/>
    <n v="3.8405759702725015E-2"/>
    <n v="1.4750023783434566E-3"/>
    <n v="677.96500851956489"/>
    <n v="1.0779683050948599E-3"/>
    <n v="2.1486699488473389E-4"/>
    <n v="135.13598064906273"/>
    <n v="2.8926936697358005E-2"/>
    <n v="5.7658874848229352E-3"/>
    <n v="2.8926936697358005E-2"/>
    <n v="5.7658874848229352E-3"/>
    <n v="8.4878887788381529E-4"/>
    <n v="1.6918560093140387E-4"/>
    <n v="0.1164522619892106"/>
    <n v="2.3211951096233321E-2"/>
    <n v="7.9038440638939315E-4"/>
    <n v="1.5754407750392862E-4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s v="2010 - 2017"/>
    <n v="91"/>
    <n v="0"/>
    <n v="0"/>
    <n v="0"/>
    <n v="0"/>
    <s v="Density"/>
    <s v="Employment density"/>
    <x v="2"/>
    <s v="OLS"/>
    <m/>
    <n v="0.3"/>
    <m/>
    <m/>
    <s v=""/>
    <n v="5.19"/>
  </r>
  <r>
    <n v="21"/>
    <s v="Lane et al. 2006"/>
    <n v="21.1"/>
    <s v="21.1.3"/>
    <s v="Table 5 p. 207"/>
    <x v="0"/>
    <x v="0"/>
    <x v="0"/>
    <n v="3.9038128249566727E-2"/>
    <n v="1.5239754572296197E-3"/>
    <n v="656.1785462200711"/>
    <n v="1.7648243210495243E-3"/>
    <n v="3.1802134265312428E-4"/>
    <n v="118.24337402885681"/>
    <n v="0.17153760981239496"/>
    <n v="3.0911077288193572E-2"/>
    <n v="0.17153760981239496"/>
    <n v="3.0911077288193572E-2"/>
    <n v="1.1425179430426173E-3"/>
    <n v="2.0588173333627963E-4"/>
    <n v="0.3360522246774012"/>
    <n v="6.0556610886867694E-2"/>
    <n v="1.0195800352919805E-3"/>
    <n v="1.8372832235961489E-4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s v="Density"/>
    <s v="Households (Common catchment area)"/>
    <x v="3"/>
    <s v="OLS"/>
    <m/>
    <n v="0.1802"/>
    <m/>
    <m/>
    <s v=""/>
    <n v="4.6159999999999997"/>
  </r>
  <r>
    <n v="21"/>
    <s v="Lane et al. 2006"/>
    <n v="21.1"/>
    <s v="21.1.1"/>
    <s v="Table 5 p. 207"/>
    <x v="0"/>
    <x v="0"/>
    <x v="0"/>
    <n v="3.9358273784503295E-2"/>
    <n v="1.5490737152959193E-3"/>
    <n v="645.54707121150147"/>
    <n v="1.0264235963038367E-3"/>
    <n v="2.8832238820174769E-4"/>
    <n v="181.33417230331077"/>
    <n v="2.7543750827017901E-2"/>
    <n v="7.7370396073093281E-3"/>
    <n v="2.7543750827017901E-2"/>
    <n v="7.7370396073093281E-3"/>
    <n v="8.0820273511060027E-4"/>
    <n v="2.2702414829256761E-4"/>
    <n v="0.11088391837101713"/>
    <n v="3.114729267041871E-2"/>
    <n v="7.5259096304996034E-4"/>
    <n v="2.1140280152073384E-4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s v="Density"/>
    <s v="Employment (Common catchment area)"/>
    <x v="2"/>
    <s v="OLS"/>
    <m/>
    <n v="0.28089999999999998"/>
    <m/>
    <m/>
    <s v=""/>
    <n v="7.1369999999999996"/>
  </r>
  <r>
    <n v="177"/>
    <s v="Tu et al. 2018"/>
    <n v="177.3"/>
    <s v="177.3.5"/>
    <s v="Table 4 Model 3. p. 51"/>
    <x v="0"/>
    <x v="0"/>
    <x v="0"/>
    <n v="4.0343716433941995E-2"/>
    <n v="1.6276154557023214E-3"/>
    <n v="614.39573856129107"/>
    <n v="9.7689279628257789E-4"/>
    <n v="3.6692093428373622E-4"/>
    <n v="230.76703940362091"/>
    <n v="2.6214607558136389E-2"/>
    <n v="9.8462065988360273E-3"/>
    <n v="2.6214607558136389E-2"/>
    <n v="9.8462065988360273E-3"/>
    <n v="7.6920233781503026E-4"/>
    <n v="2.8891239808332537E-4"/>
    <n v="0.10553313609537013"/>
    <n v="3.9638245917421017E-2"/>
    <n v="7.1627415133317313E-4"/>
    <n v="2.6903257124073982E-4"/>
    <s v="6e, 8a"/>
    <n v="0.37559999999999999"/>
    <s v="6a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s v="Density"/>
    <s v="Employment density(logarithm): number of employed peole in TAZ"/>
    <x v="2"/>
    <s v="OLS"/>
    <m/>
    <n v="0.37559999999999999"/>
    <m/>
    <m/>
    <m/>
    <n v="9.31"/>
  </r>
  <r>
    <n v="70"/>
    <s v="Guerra et al. 2012"/>
    <n v="70.13"/>
    <s v="70.13.1"/>
    <s v="Table 5 p. 9 (model 3"/>
    <x v="0"/>
    <x v="0"/>
    <x v="0"/>
    <n v="4.0616740088105729E-2"/>
    <n v="1.6497195753847351E-3"/>
    <n v="606.16362618282415"/>
    <n v="1.6303067452989189E-3"/>
    <n v="1.5031428191656033E-4"/>
    <n v="55.888286334056389"/>
    <n v="0.15846275406228028"/>
    <n v="1.4610265924542242E-2"/>
    <n v="0.15846275406228028"/>
    <n v="1.4610265924542242E-2"/>
    <n v="1.0554334994996679E-3"/>
    <n v="9.7310968653869384E-5"/>
    <n v="0.31043781646122315"/>
    <n v="2.8622366677724775E-2"/>
    <n v="9.4186610479173028E-4"/>
    <n v="8.6840054861797534E-5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1"/>
    <n v="0"/>
    <n v="0"/>
    <n v="0"/>
    <s v="Density"/>
    <s v="Population density"/>
    <x v="3"/>
    <s v="OLS"/>
    <m/>
    <n v="9.2200000000000004E-2"/>
    <m/>
    <m/>
    <s v=""/>
    <n v="2.27"/>
  </r>
  <r>
    <n v="65"/>
    <s v="Sung et al. 2014"/>
    <n v="65.099999999999994"/>
    <s v="65.1.8"/>
    <s v="Table 2 p. 138 (250m buffer)"/>
    <x v="0"/>
    <x v="1"/>
    <x v="0"/>
    <n v="4.126363636363637E-2"/>
    <n v="1.7026876859504137E-3"/>
    <n v="587.30676697283775"/>
    <n v="1.0253278221179543"/>
    <n v="1.8615851938373579E-2"/>
    <n v="10.663141661158843"/>
    <n v="33.655618931241989"/>
    <n v="0.61105141731562962"/>
    <n v="33.655618931241989"/>
    <n v="0.61105141731562962"/>
    <n v="0.56167121834750244"/>
    <n v="1.0197702640317255E-2"/>
    <n v="0.91299301161996571"/>
    <n v="1.6576301118972098E-2"/>
    <n v="0.77446699995558288"/>
    <n v="1.4061222851193564E-2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6.8000000000000005E-2"/>
    <m/>
    <m/>
    <s v=""/>
    <n v="0.44"/>
  </r>
  <r>
    <n v="177"/>
    <s v="Tu et al. 2018"/>
    <n v="177.3"/>
    <s v="177.3.6"/>
    <s v="Table 4 Model 3. p. 51"/>
    <x v="0"/>
    <x v="0"/>
    <x v="0"/>
    <n v="4.1372950268817196E-2"/>
    <n v="1.711721013946021E-3"/>
    <n v="584.20735146243578"/>
    <n v="5.6644805868616057E-3"/>
    <n v="1.7436106757246583E-3"/>
    <n v="179.8276398385718"/>
    <n v="3.3174755856945319"/>
    <n v="1.0211679180416657"/>
    <n v="3.3174755856945319"/>
    <n v="1.0211679180416657"/>
    <n v="4.182286241130824E-3"/>
    <n v="1.2873693937421242E-3"/>
    <n v="2.9695560081921184E-3"/>
    <n v="9.1407314027265477E-4"/>
    <n v="3.2424471854986384E-3"/>
    <n v="9.9807306979246687E-4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s v="Diversity"/>
    <s v="land use mix (entropy)"/>
    <x v="4"/>
    <s v="OLS"/>
    <m/>
    <n v="0.54049999999999998"/>
    <m/>
    <m/>
    <m/>
    <n v="7.44"/>
  </r>
  <r>
    <n v="86"/>
    <s v="Chen and Zegras 2016"/>
    <n v="86.4"/>
    <s v="86.4.13"/>
    <s v="Table 2 (p-values), Table 3 p. 118 (pm peak)"/>
    <x v="0"/>
    <x v="0"/>
    <x v="0"/>
    <n v="4.1892191067381762E-2"/>
    <n v="1.7549556724260203E-3"/>
    <n v="569.81496211674528"/>
    <n v="8.0683079187245107E-8"/>
    <n v="8.3910402354734901E-9"/>
    <n v="59.260756060141503"/>
    <n v="0.17188250528889754"/>
    <n v="1.7875780550045343E-2"/>
    <n v="0.17188250528889754"/>
    <n v="1.7875780550045343E-2"/>
    <n v="4.5603485257827267E-8"/>
    <n v="4.7427624668140352E-9"/>
    <n v="5.3379530947392716E-4"/>
    <n v="5.5514712185288422E-5"/>
    <n v="5.2624925975670361E-8"/>
    <n v="5.4729923014697176E-9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s v="PT-Access"/>
    <s v="Walkability index"/>
    <x v="1"/>
    <s v="OLS"/>
    <m/>
    <n v="0.09"/>
    <m/>
    <m/>
    <s v=""/>
    <s v=""/>
  </r>
  <r>
    <n v="58"/>
    <s v="Boulange et al.  2017"/>
    <n v="58.1"/>
    <s v="58.1.3"/>
    <s v="Table 4 p. 10 Model 3"/>
    <x v="0"/>
    <x v="0"/>
    <x v="0"/>
    <n v="4.1892191067381762E-2"/>
    <n v="1.7549556724260203E-3"/>
    <n v="569.81496211674528"/>
    <n v="8.0683079187245107E-8"/>
    <n v="4.8638301658483481E-9"/>
    <n v="34.350240838766766"/>
    <n v="0.17188250528889754"/>
    <n v="1.0361618850286634E-2"/>
    <n v="0.17188250528889754"/>
    <n v="1.0361618850286634E-2"/>
    <n v="4.5603485257827267E-8"/>
    <n v="2.7491217427396532E-9"/>
    <n v="5.3379530947392716E-4"/>
    <n v="3.217886271522071E-5"/>
    <n v="5.2624925975670361E-8"/>
    <n v="3.1723963068140488E-9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s v="PT-Access"/>
    <s v="Walk access to amenities"/>
    <x v="1"/>
    <s v="binary logistic (multilevel)"/>
    <s v="no transit trip"/>
    <n v="8.6359830674748214E-2"/>
    <n v="1.22"/>
    <m/>
    <s v="Source"/>
    <s v=""/>
  </r>
  <r>
    <n v="106"/>
    <s v="Noland and DiPetrillo 2015"/>
    <n v="106.1"/>
    <s v="106.1.1"/>
    <s v="Table 13 p. 40"/>
    <x v="0"/>
    <x v="0"/>
    <x v="0"/>
    <n v="4.1892191067381762E-2"/>
    <n v="1.7549556724260203E-3"/>
    <n v="569.81496211674528"/>
    <n v="8.0683079187245107E-8"/>
    <n v="-1.3256709894788149E-9"/>
    <n v="-9.3623988109833505"/>
    <n v="0.17188250528889754"/>
    <n v="-2.824131814945059E-3"/>
    <n v="0.17188250528889754"/>
    <n v="-2.824131814945059E-3"/>
    <n v="4.5603485257827267E-8"/>
    <n v="-7.4929239233823848E-10"/>
    <n v="5.3379530947392716E-4"/>
    <n v="-8.7705744899398801E-6"/>
    <n v="5.2624925975670361E-8"/>
    <n v="-8.6465884039345073E-10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s v="PT-Access"/>
    <s v="Walkability index"/>
    <x v="1"/>
    <s v="SEM"/>
    <m/>
    <n v="-5.8000000000000003E-2"/>
    <m/>
    <m/>
    <s v=""/>
    <s v=""/>
  </r>
  <r>
    <n v="108"/>
    <s v="Thompson et al. 2011"/>
    <n v="108.1"/>
    <s v="108.1.5"/>
    <s v="Table 3 p. 3340"/>
    <x v="0"/>
    <x v="0"/>
    <x v="0"/>
    <n v="4.1892191067381762E-2"/>
    <n v="1.7549556724260203E-3"/>
    <n v="569.81496211674528"/>
    <n v="8.0683079187245107E-8"/>
    <n v="-2.3672415433537716E-8"/>
    <n v="-167.18370988505305"/>
    <n v="0.17188250528889754"/>
    <n v="-5.0430327051762536E-2"/>
    <n v="0.17188250528889754"/>
    <n v="-5.0430327051762536E-2"/>
    <n v="4.5603485257827267E-8"/>
    <n v="-1.338006257464652E-8"/>
    <n v="5.3379530947392716E-4"/>
    <n v="-1.5661554379965023E-4"/>
    <n v="5.2624925975670361E-8"/>
    <n v="-1.5440153281261685E-8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2010 - 2017"/>
    <n v="40436"/>
    <n v="1"/>
    <n v="0"/>
    <n v="1"/>
    <n v="1"/>
    <s v="PT-Access"/>
    <s v="Walkability index"/>
    <x v="1"/>
    <s v="Negative binomial regression"/>
    <m/>
    <n v="-0.1956"/>
    <m/>
    <n v="0.8223411053418056"/>
    <s v="Derived (4b)"/>
    <s v=""/>
  </r>
  <r>
    <n v="108"/>
    <s v="Thompson et al. 2011"/>
    <n v="108.1"/>
    <s v="108.1.6"/>
    <s v="Table 3 p. 3340"/>
    <x v="0"/>
    <x v="0"/>
    <x v="2"/>
    <n v="4.1892191067381762E-2"/>
    <n v="1.7549556724260203E-3"/>
    <n v="569.81496211674528"/>
    <n v="8.0683079187245107E-8"/>
    <n v="-5.2855485175564272E-8"/>
    <n v="-373.28578168267984"/>
    <n v="0.17188250528889754"/>
    <n v="-0.11260022921475678"/>
    <n v="0.17188250528889754"/>
    <n v="-0.11260022921475678"/>
    <n v="4.5603485257827267E-8"/>
    <n v="-2.9874843192402641E-8"/>
    <n v="5.3379530947392716E-4"/>
    <n v="-3.4968930723636968E-4"/>
    <n v="5.2624925975670361E-8"/>
    <n v="-3.4474589006661657E-8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s v="PT-Access"/>
    <s v="Walkability index"/>
    <x v="1"/>
    <s v="Negative binomial regression"/>
    <m/>
    <n v="-0.45269999999999999"/>
    <m/>
    <n v="0.63590887767667914"/>
    <s v="Derived (4b)"/>
    <s v=""/>
  </r>
  <r>
    <n v="65"/>
    <s v="Sung et al. 2014"/>
    <n v="65.599999999999994"/>
    <s v="65.6.1"/>
    <s v="Table 3 p. 139 (250m buffer)"/>
    <x v="0"/>
    <x v="1"/>
    <x v="0"/>
    <n v="4.1897297297297284E-2"/>
    <n v="1.7553835208181142E-3"/>
    <n v="569.67607827031429"/>
    <n v="1.532171699064322E-3"/>
    <n v="2.8502070814674137E-4"/>
    <n v="105.97342278415692"/>
    <n v="0.14892421185775043"/>
    <n v="2.7703477586626161E-2"/>
    <n v="0.14892421185775043"/>
    <n v="2.7703477586626161E-2"/>
    <n v="9.919025010727727E-4"/>
    <n v="1.8451767085956143E-4"/>
    <n v="0.2917512536047322"/>
    <n v="5.4272735200566691E-2"/>
    <n v="8.8517120733941747E-4"/>
    <n v="1.6466308867410778E-4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Residential density"/>
    <x v="3"/>
    <s v="OLS"/>
    <m/>
    <n v="2.0219999999999998"/>
    <m/>
    <m/>
    <s v=""/>
    <n v="4.4400000000000004"/>
  </r>
  <r>
    <n v="67"/>
    <s v="Kerkman et al. 2015"/>
    <n v="67.099999999999994"/>
    <s v="67.1.1"/>
    <s v="Table 6 p. 29 (2012)"/>
    <x v="0"/>
    <x v="0"/>
    <x v="0"/>
    <n v="4.2394822006472495E-2"/>
    <n v="1.7973209329604845E-3"/>
    <n v="556.38366062583759"/>
    <n v="0.70116510256086062"/>
    <n v="9.1852628435472747E-2"/>
    <n v="72.886259541984728"/>
    <n v="0.38399881143116871"/>
    <n v="5.0303844297483101E-2"/>
    <n v="0.38399881143116871"/>
    <n v="5.0303844297483101E-2"/>
    <n v="1.0932660622651544"/>
    <n v="0.14321785415673524"/>
    <n v="0.58903200353436014"/>
    <n v="7.7163192463001185E-2"/>
    <n v="1.0877730273071444"/>
    <n v="0.14249826657723594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s v="2010 - 2017"/>
    <n v="1232"/>
    <n v="1"/>
    <n v="0"/>
    <n v="1"/>
    <n v="1"/>
    <s v="Density"/>
    <s v="Sum of number of inhabitants, employees, students,_x000a_and train travelers within service area)"/>
    <x v="9"/>
    <s v="OLS"/>
    <m/>
    <n v="0.13100000000000001"/>
    <m/>
    <m/>
    <s v=""/>
    <n v="3.09"/>
  </r>
  <r>
    <n v="67"/>
    <s v="Kerkman et al. 2015"/>
    <n v="67.2"/>
    <s v="67.2.1"/>
    <s v="Table 6 p. 29 (2013)"/>
    <x v="0"/>
    <x v="0"/>
    <x v="0"/>
    <n v="4.2481203007518793E-2"/>
    <n v="1.8046526089660238E-3"/>
    <n v="554.12326728796313"/>
    <n v="0.69831651257028482"/>
    <n v="7.8909765920442188E-2"/>
    <n v="62.615929203539835"/>
    <n v="0.38243875779096226"/>
    <n v="4.3215579630378739E-2"/>
    <n v="0.38243875779096226"/>
    <n v="4.3215579630378739E-2"/>
    <n v="1.0888245024233563"/>
    <n v="0.12303716877383926"/>
    <n v="0.58663897133228882"/>
    <n v="6.6290203760548644E-2"/>
    <n v="1.0833537837562486"/>
    <n v="0.12241897756445609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s v="2010 - 2017"/>
    <n v="1284"/>
    <n v="1"/>
    <n v="0"/>
    <n v="1"/>
    <n v="1"/>
    <s v="Density"/>
    <s v="Sum of number of inhabitants, employees, students,_x000a_and train travelers within service area)"/>
    <x v="9"/>
    <s v="OLS"/>
    <m/>
    <n v="0.113"/>
    <m/>
    <m/>
    <s v=""/>
    <n v="2.66"/>
  </r>
  <r>
    <n v="65"/>
    <s v="Sung et al. 2014"/>
    <n v="65.7"/>
    <s v="65.7.7"/>
    <s v="Table 3 p. 139 (500m buffer)"/>
    <x v="0"/>
    <x v="0"/>
    <x v="0"/>
    <n v="4.2483690280065892E-2"/>
    <n v="1.8048639398125651E-3"/>
    <n v="554.05838520096415"/>
    <n v="0.96728236310372484"/>
    <n v="0.24943890666773613"/>
    <n v="142.87836014208384"/>
    <n v="31.750320150568509"/>
    <n v="8.1876455591480042"/>
    <n v="31.750320150568509"/>
    <n v="8.1876455591480042"/>
    <n v="0.52987410626220133"/>
    <n v="0.13664181502647144"/>
    <n v="0.86130700711186992"/>
    <n v="0.22211040576598057"/>
    <n v="0.73062317602526583"/>
    <n v="0.18841018214069144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2.8029999999999999"/>
    <m/>
    <m/>
    <s v=""/>
    <n v="6.07"/>
  </r>
  <r>
    <n v="65"/>
    <s v="Sung et al. 2014"/>
    <n v="65.900000000000006"/>
    <s v="65.9.1"/>
    <s v="Table 3 p. 139 (1000m buffer)"/>
    <x v="0"/>
    <x v="1"/>
    <x v="0"/>
    <n v="4.2832281553398056E-2"/>
    <n v="1.8346043430695635E-3"/>
    <n v="545.07665578009733"/>
    <n v="1.466010348095759E-3"/>
    <n v="2.5870538011811046E-4"/>
    <n v="96.189132368857983"/>
    <n v="0.14249345278913275"/>
    <n v="2.5145677120245465E-2"/>
    <n v="0.14249345278913275"/>
    <n v="2.5145677120245465E-2"/>
    <n v="9.4907074172090116E-4"/>
    <n v="1.674815647207457E-4"/>
    <n v="0.27915301993611086"/>
    <n v="4.9261854275105543E-2"/>
    <n v="8.4694825690128175E-4"/>
    <n v="1.4946011194711227E-4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Residential density"/>
    <x v="3"/>
    <s v="OLS"/>
    <m/>
    <n v="0.997"/>
    <m/>
    <m/>
    <s v=""/>
    <n v="4.12"/>
  </r>
  <r>
    <n v="115"/>
    <s v="Lund et al. 2004"/>
    <n v="115.4"/>
    <s v="115.4.2"/>
    <s v="Figure 5-22 p. 78 (imputed from table 5 - 24 p. 77)"/>
    <x v="1"/>
    <x v="0"/>
    <x v="0"/>
    <n v="4.3741588156123827E-2"/>
    <n v="1.9133265344199522E-3"/>
    <n v="522.64994082840224"/>
    <n v="3.722790077085052E-3"/>
    <n v="4.8396271002105676E-4"/>
    <n v="67.944492307692286"/>
    <n v="1.9016039142606733"/>
    <n v="0.24720850885388754"/>
    <n v="1.9016039142606733"/>
    <n v="0.24720850885388754"/>
    <n v="1.4124982155479049E-3"/>
    <n v="1.8362476802122766E-4"/>
    <n v="6.4594539714436794E-3"/>
    <n v="8.3972901628767834E-4"/>
    <n v="1.7651792903144517E-3"/>
    <n v="2.2947330774087874E-4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s v="PT-design"/>
    <s v="Street Furniture Density"/>
    <x v="5"/>
    <s v="OLS"/>
    <m/>
    <n v="1.6E-2"/>
    <m/>
    <n v="1.0161286854060949"/>
    <s v="Derived (4b)"/>
    <n v="2.972"/>
  </r>
  <r>
    <n v="110"/>
    <s v="Chapman and Frank 2004"/>
    <n v="110.3"/>
    <s v="110.3.4"/>
    <s v="Table 109 p. 242"/>
    <x v="1"/>
    <x v="0"/>
    <x v="0"/>
    <n v="4.3978604725881665E-2"/>
    <n v="1.934117673635341E-3"/>
    <n v="517.03162306583636"/>
    <n v="7.3209210286731477E-8"/>
    <n v="1.2492199015397161E-8"/>
    <n v="88.224718000582612"/>
    <n v="0.15596061282071638"/>
    <n v="2.6612648958908403E-2"/>
    <n v="0.15596061282071638"/>
    <n v="2.6612648958908403E-2"/>
    <n v="4.1379124045329216E-8"/>
    <n v="7.0608090243359049E-9"/>
    <n v="4.8434855802485853E-4"/>
    <n v="8.2647778277752923E-5"/>
    <n v="4.7750151715647185E-8"/>
    <n v="8.147941985864912E-9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s v="PT-Access"/>
    <s v="Walkability index"/>
    <x v="1"/>
    <s v="Multinomial logistic"/>
    <s v="automobile"/>
    <n v="0.155"/>
    <n v="1.167657961105125"/>
    <m/>
    <s v="Derived (4a)"/>
    <n v="3.88"/>
  </r>
  <r>
    <n v="7"/>
    <s v="Bhiromkaew 2006"/>
    <n v="7.3"/>
    <s v="7.3.6"/>
    <s v="table 5.8 p. 137, mode share figure 4.7"/>
    <x v="0"/>
    <x v="0"/>
    <x v="0"/>
    <n v="4.430577083581734E-2"/>
    <n v="1.9630013293559625E-3"/>
    <n v="509.42400549880841"/>
    <n v="8.0998713042922143E-4"/>
    <n v="3.0098514276402053E-4"/>
    <n v="189.29813976331599"/>
    <n v="2.1735747087238251E-2"/>
    <n v="8.0768405995145804E-3"/>
    <n v="2.1735747087238251E-2"/>
    <n v="8.0768405995145804E-3"/>
    <n v="6.3778133762184283E-4"/>
    <n v="2.3699476170024465E-4"/>
    <n v="8.750241827595491E-2"/>
    <n v="3.2515242363207776E-2"/>
    <n v="5.9389612314344553E-4"/>
    <n v="2.2068734513918081E-4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Employment density"/>
    <x v="2"/>
    <s v="Multinomial logistic"/>
    <s v="automobile"/>
    <n v="5.0000000000000001E-3"/>
    <n v="1.005012520859401"/>
    <m/>
    <s v="Derived (4a)"/>
    <n v="8.3870000000000005"/>
  </r>
  <r>
    <n v="103"/>
    <s v="Renneet al. 2016"/>
    <n v="103.1"/>
    <s v="103.1.5"/>
    <s v="Table 3 p. 40"/>
    <x v="0"/>
    <x v="0"/>
    <x v="0"/>
    <n v="4.4400592007893432E-2"/>
    <n v="1.9714125706514099E-3"/>
    <n v="507.25049382716071"/>
    <n v="0.49247076206289242"/>
    <n v="4.4322368585660313E-2"/>
    <n v="45.652544444444459"/>
    <n v="8.6269061836548229"/>
    <n v="0.77642155652893408"/>
    <n v="8.6269061836548229"/>
    <n v="0.77642155652893408"/>
    <n v="0.35501042281177891"/>
    <n v="3.1950938053060103E-2"/>
    <n v="0.24339032632268642"/>
    <n v="2.1905129369041779E-2"/>
    <n v="0.31242613570428945"/>
    <n v="2.8118352213386051E-2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s v="PT-design"/>
    <s v="Block density"/>
    <x v="8"/>
    <s v="multi-level model"/>
    <m/>
    <n v="0.09"/>
    <m/>
    <m/>
    <s v=""/>
    <n v="2.0270000000000001"/>
  </r>
  <r>
    <n v="110"/>
    <s v="Chapman and Frank 2004"/>
    <n v="110.2"/>
    <s v="110.2.2"/>
    <s v="Table 107, p. 240"/>
    <x v="1"/>
    <x v="0"/>
    <x v="0"/>
    <n v="4.4708591900305676E-2"/>
    <n v="1.9988581897080783E-3"/>
    <n v="500.28561563241476"/>
    <n v="7.954570374129413E-4"/>
    <n v="2.1302694671892903E-4"/>
    <n v="133.97872188318786"/>
    <n v="2.1345836661391664E-2"/>
    <n v="5.7165103773878121E-3"/>
    <n v="2.1345836661391664E-2"/>
    <n v="5.7165103773878121E-3"/>
    <n v="6.2634038774553769E-4"/>
    <n v="1.6773675275050283E-4"/>
    <n v="8.5932741142905486E-2"/>
    <n v="2.3013171809250284E-2"/>
    <n v="5.832424157114403E-4"/>
    <n v="1.5619492338651738E-4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n v="1"/>
    <n v="0"/>
    <n v="1"/>
    <n v="1"/>
    <s v="Density"/>
    <s v="Net employment density"/>
    <x v="2"/>
    <s v="Multinomial logistic"/>
    <s v="automobile"/>
    <n v="1.2E-2"/>
    <n v="1.0120722888660778"/>
    <m/>
    <s v="Derived (4a)"/>
    <n v="5.99"/>
  </r>
  <r>
    <n v="65"/>
    <s v="Sung et al. 2014"/>
    <n v="65.7"/>
    <s v="65.7.2"/>
    <s v="Table 3 p. 139 (500m buffer)"/>
    <x v="0"/>
    <x v="0"/>
    <x v="0"/>
    <n v="4.4792586490939042E-2"/>
    <n v="2.0063758045482548E-3"/>
    <n v="498.4111140759868"/>
    <n v="1.3405010893295572E-3"/>
    <n v="3.6447018167890265E-4"/>
    <n v="135.51349621723412"/>
    <n v="0.13029418853303032"/>
    <n v="3.5425817214434142E-2"/>
    <n v="0.13029418853303032"/>
    <n v="3.5425817214434142E-2"/>
    <n v="8.6781813292124001E-4"/>
    <n v="2.3595193997808886E-4"/>
    <n v="0.25525394674059237"/>
    <n v="6.94012508332464E-2"/>
    <n v="7.7443864052982668E-4"/>
    <n v="2.1056289641229511E-4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Small-scale nieghbourhood living density"/>
    <x v="3"/>
    <s v="OLS"/>
    <m/>
    <n v="2.8029999999999999"/>
    <m/>
    <m/>
    <s v=""/>
    <n v="6.07"/>
  </r>
  <r>
    <n v="65"/>
    <s v="Sung et al. 2014"/>
    <n v="65.099999999999994"/>
    <s v="65.10.1"/>
    <s v="Table 3 p. 139 (1500m buffer)"/>
    <x v="0"/>
    <x v="1"/>
    <x v="0"/>
    <n v="4.5050802139037428E-2"/>
    <n v="2.0295747733706992E-3"/>
    <n v="492.71404686372267"/>
    <n v="1.3251785481816095E-3"/>
    <n v="1.1163966679155969E-4"/>
    <n v="41.508694878034319"/>
    <n v="0.12880486630791052"/>
    <n v="1.0851165962109922E-2"/>
    <n v="0.12880486630791052"/>
    <n v="1.0851165962109922E-2"/>
    <n v="8.5789857436476664E-4"/>
    <n v="7.2273665397359761E-5"/>
    <n v="0.25233627727113683"/>
    <n v="2.1258069678706921E-2"/>
    <n v="7.655864523215994E-4"/>
    <n v="6.4496830675833146E-5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Residential density"/>
    <x v="3"/>
    <s v="OLS"/>
    <m/>
    <n v="0.41499999999999998"/>
    <m/>
    <m/>
    <s v=""/>
    <n v="1.87"/>
  </r>
  <r>
    <n v="177"/>
    <s v="Tu et al. 2018"/>
    <n v="177.2"/>
    <s v="177.2.5"/>
    <s v="Table 4 Model 2 p. 51"/>
    <x v="0"/>
    <x v="0"/>
    <x v="0"/>
    <n v="4.5403508771929821E-2"/>
    <n v="2.0614786088027082E-3"/>
    <n v="485.08871046728581"/>
    <n v="7.712938698487135E-4"/>
    <n v="1.9961085351684704E-4"/>
    <n v="125.54095826893355"/>
    <n v="2.0697425743153617E-2"/>
    <n v="5.3564937823281557E-3"/>
    <n v="2.0697425743153617E-2"/>
    <n v="5.3564937823281557E-3"/>
    <n v="6.0731438504580651E-4"/>
    <n v="1.5717296284985472E-4"/>
    <n v="8.332240881088851E-2"/>
    <n v="2.1563839400257943E-2"/>
    <n v="5.6552557676406608E-4"/>
    <n v="1.4635801926654029E-4"/>
    <s v="6e, 8a"/>
    <n v="0.25879999999999997"/>
    <s v="6a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s v="Density"/>
    <s v="Employment density(logarithm): number of employed peole in TAZ"/>
    <x v="2"/>
    <s v="OLS"/>
    <m/>
    <n v="0.25879999999999997"/>
    <m/>
    <m/>
    <m/>
    <n v="5.7"/>
  </r>
  <r>
    <n v="150"/>
    <s v="He et al. 2018"/>
    <n v="150.1"/>
    <s v="150.1.10"/>
    <s v="Table 3 p. 1602"/>
    <x v="0"/>
    <x v="0"/>
    <x v="0"/>
    <n v="4.5586743292623091E-2"/>
    <n v="2.0781511640275163E-3"/>
    <n v="481.19694914876715"/>
    <n v="1.3491843632677454E-2"/>
    <n v="3.0408033052506758E-3"/>
    <n v="108.45258166972513"/>
    <n v="4.9932568625301599E-3"/>
    <n v="1.1253845200794226E-3"/>
    <n v="4.9932568625301599E-3"/>
    <n v="1.1253845200794226E-3"/>
    <n v="4.7613276362807648E-2"/>
    <n v="1.0731121118775321E-2"/>
    <n v="2.1071728699225947"/>
    <n v="0.47491643114482285"/>
    <n v="5.23956986621179E-2"/>
    <n v="1.1808987563923352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s v="Density"/>
    <s v="Count_Shopping malls"/>
    <x v="6"/>
    <s v="OLS"/>
    <m/>
    <n v="1333"/>
    <m/>
    <m/>
    <m/>
    <n v="4.944"/>
  </r>
  <r>
    <n v="65"/>
    <s v="Sung et al. 2014"/>
    <n v="65.099999999999994"/>
    <s v="65.1.2"/>
    <s v="Table 2 p. 138 (250m buffer)"/>
    <x v="0"/>
    <x v="1"/>
    <x v="0"/>
    <n v="4.5708865248226961E-2"/>
    <n v="2.0893003622805702E-3"/>
    <n v="478.62912296078514"/>
    <n v="1.2872964558650782E-3"/>
    <n v="3.3186245172910544E-4"/>
    <n v="123.3896306410445"/>
    <n v="0.12512279807416937"/>
    <n v="3.2256407097924718E-2"/>
    <n v="0.12512279807416937"/>
    <n v="3.2256407097924718E-2"/>
    <n v="8.3337433720676165E-4"/>
    <n v="2.1484223738322877E-4"/>
    <n v="0.24512288994041692"/>
    <n v="6.3192190780859608E-2"/>
    <n v="7.437010869850351E-4"/>
    <n v="1.9172465282256811E-4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Small-scale nieghbourhood living density"/>
    <x v="3"/>
    <s v="OLS"/>
    <m/>
    <n v="3.1059999999999999"/>
    <m/>
    <m/>
    <s v=""/>
    <n v="5.64"/>
  </r>
  <r>
    <n v="7"/>
    <s v="Bhiromkaew 2006"/>
    <n v="7.3"/>
    <s v="7.3.4"/>
    <s v="table 5.8 p. 137, mode share figure 4.7"/>
    <x v="0"/>
    <x v="0"/>
    <x v="0"/>
    <n v="4.6323073919833424E-2"/>
    <n v="2.1458271773823518E-3"/>
    <n v="466.02075439266196"/>
    <n v="7.4097570883289716E-4"/>
    <n v="2.6374771014408887E-4"/>
    <n v="165.87845645342767"/>
    <n v="1.9883847532792733E-2"/>
    <n v="7.0775859358312094E-3"/>
    <n v="1.9883847532792733E-2"/>
    <n v="7.0775859358312094E-3"/>
    <n v="5.8344195971893093E-4"/>
    <n v="2.0767412351509448E-4"/>
    <n v="8.0047156270569866E-2"/>
    <n v="2.8492505109462402E-2"/>
    <n v="5.4329579358394244E-4"/>
    <n v="1.9338423619092679E-4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Employment density"/>
    <x v="2"/>
    <s v="Multinomial logistic"/>
    <s v="automobile"/>
    <n v="5.0000000000000001E-3"/>
    <n v="1.005012520859401"/>
    <m/>
    <s v="Derived (4a)"/>
    <n v="7.6840000000000002"/>
  </r>
  <r>
    <n v="154"/>
    <s v="Lu et al. 2018"/>
    <n v="154.1"/>
    <s v="154.1.4"/>
    <s v="Tables 3 (diagnostics) and 4 (elasticities) pp 8 - 9"/>
    <x v="0"/>
    <x v="0"/>
    <x v="0"/>
    <n v="4.6363636363636357E-2"/>
    <n v="2.1495867768595036E-3"/>
    <n v="465.20569011918502"/>
    <n v="0.81216216789963203"/>
    <n v="7.5309582841602232E-2"/>
    <n v="43.137254901960787"/>
    <n v="26.658615755436792"/>
    <n v="2.4719807336859567"/>
    <n v="26.658615755436792"/>
    <n v="2.4719807336859567"/>
    <n v="0.44489977205305692"/>
    <n v="4.1254342499465274E-2"/>
    <n v="0.72318176450417526"/>
    <n v="6.7058672708568967E-2"/>
    <n v="0.61345531066481751"/>
    <n v="5.6884037898010345E-2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s v="Diversity"/>
    <s v="ratio of job number to the resident numbers in a TPU"/>
    <x v="10"/>
    <s v="generalized linear mixed models"/>
    <m/>
    <n v="0.04"/>
    <m/>
    <m/>
    <m/>
    <n v="2"/>
  </r>
  <r>
    <n v="110"/>
    <s v="Chapman and Frank 2004"/>
    <n v="110.1"/>
    <s v="110.1.4"/>
    <s v="Table 105 p. 237"/>
    <x v="1"/>
    <x v="0"/>
    <x v="0"/>
    <n v="4.6555416234905493E-2"/>
    <n v="2.1674067808053021E-3"/>
    <n v="461.38085792480956"/>
    <n v="6.532932753668129E-8"/>
    <n v="1.3929767884040351E-8"/>
    <n v="98.37738270646345"/>
    <n v="0.13917377223276436"/>
    <n v="2.9675161460374511E-2"/>
    <n v="0.13917377223276436"/>
    <n v="2.9675161460374511E-2"/>
    <n v="3.6925276715192497E-8"/>
    <n v="7.8733480519570164E-9"/>
    <n v="4.3221563878636908E-4"/>
    <n v="9.2158663668562185E-5"/>
    <n v="4.2610558004108369E-8"/>
    <n v="9.0855853685834483E-9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s v="PT-Access"/>
    <s v="Walkability index"/>
    <x v="1"/>
    <s v="Multinomial logistic"/>
    <s v="automobile"/>
    <n v="0.184"/>
    <n v="1.2020158230963014"/>
    <m/>
    <s v="Derived (4a)"/>
    <n v="4.58"/>
  </r>
  <r>
    <n v="110"/>
    <s v="Chapman and Frank 2004"/>
    <n v="110.1"/>
    <s v="110.1.3"/>
    <s v="Table 105 p. 237"/>
    <x v="1"/>
    <x v="0"/>
    <x v="0"/>
    <n v="4.6614541754089703E-2"/>
    <n v="2.1729155029437722E-3"/>
    <n v="460.2111764793629"/>
    <n v="6.5163706226324245E-8"/>
    <n v="-1.1664293010194789E-8"/>
    <n v="-82.377727110512666"/>
    <n v="0.13882094229568012"/>
    <n v="-2.4848926506178783E-2"/>
    <n v="0.13882094229568012"/>
    <n v="-2.4848926506178783E-2"/>
    <n v="3.6831664658472138E-8"/>
    <n v="-6.592862093164721E-9"/>
    <n v="4.3111989628982474E-4"/>
    <n v="-7.7170392601424089E-5"/>
    <n v="4.2502532761575102E-8"/>
    <n v="-7.6079465781849912E-9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s v="PT-Access"/>
    <s v="Walkability index"/>
    <x v="1"/>
    <s v="Multinomial logistic"/>
    <s v="automobile"/>
    <n v="-0.33100000000000002"/>
    <n v="0.7182051690405703"/>
    <m/>
    <s v="Derived (4a)"/>
    <n v="-3.84"/>
  </r>
  <r>
    <n v="103"/>
    <s v="Renneet al. 2016"/>
    <n v="103.1"/>
    <s v="103.1.7"/>
    <s v="Table 3 p. 40"/>
    <x v="0"/>
    <x v="0"/>
    <x v="0"/>
    <n v="4.6661031276415896E-2"/>
    <n v="2.1772518397786622E-3"/>
    <n v="459.29459409787859"/>
    <n v="6.5033922535506068E-8"/>
    <n v="1.7949362619799677E-8"/>
    <n v="126.76530797101449"/>
    <n v="0.13854445872380627"/>
    <n v="3.8238270607770533E-2"/>
    <n v="0.13854445872380627"/>
    <n v="3.8238270607770533E-2"/>
    <n v="3.6758308650117556E-8"/>
    <n v="1.0145293187432446E-8"/>
    <n v="4.3026125373301076E-4"/>
    <n v="1.1875210603031099E-4"/>
    <n v="4.2417882334360921E-8"/>
    <n v="1.1707335524283615E-8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s v="PT-Access"/>
    <s v="Walkscore"/>
    <x v="1"/>
    <s v="multi-level model"/>
    <m/>
    <n v="0.27600000000000002"/>
    <m/>
    <m/>
    <s v=""/>
    <n v="5.915"/>
  </r>
  <r>
    <n v="102"/>
    <s v="Tsa et al. 2012"/>
    <n v="102.1"/>
    <s v="102.1.3"/>
    <s v="Table 2 p. 68"/>
    <x v="0"/>
    <x v="0"/>
    <x v="0"/>
    <n v="4.6808510638297871E-2"/>
    <n v="2.191036668175645E-3"/>
    <n v="456.40495867768595"/>
    <n v="0.44310671067748469"/>
    <n v="9.7483476349046638E-2"/>
    <n v="100.40909090909091"/>
    <n v="7.7621664408055961"/>
    <n v="1.7076766169772311"/>
    <n v="7.7621664408055961"/>
    <n v="1.7076766169772311"/>
    <n v="0.3194250559148139"/>
    <n v="7.0273512301259056E-2"/>
    <n v="0.21899348187860981"/>
    <n v="4.8178566013294157E-2"/>
    <n v="0.28110931244264509"/>
    <n v="6.1844048737381918E-2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n v="1"/>
    <n v="0"/>
    <n v="1"/>
    <n v="1"/>
    <s v="PT-design"/>
    <s v="Road link density"/>
    <x v="8"/>
    <s v="Global regression "/>
    <m/>
    <n v="0.16"/>
    <m/>
    <m/>
    <s v=""/>
    <n v="4.7"/>
  </r>
  <r>
    <n v="174"/>
    <s v="Park et al. 2019"/>
    <n v="174.1"/>
    <s v="174.1.1"/>
    <s v="Table 3 p. 6"/>
    <x v="0"/>
    <x v="0"/>
    <x v="0"/>
    <n v="4.6885330104119514E-2"/>
    <n v="2.1982341789722557E-3"/>
    <n v="454.91058667258636"/>
    <n v="0.57328683556508619"/>
    <n v="2.0967507381324576E-2"/>
    <n v="16.637990779080507"/>
    <n v="0.31396523110192986"/>
    <n v="1.1483027155368204E-2"/>
    <n v="0.31396523110192986"/>
    <n v="1.1483027155368204E-2"/>
    <n v="0.89387654773119718"/>
    <n v="3.269281963203035E-2"/>
    <n v="0.48160453525061914"/>
    <n v="1.7614300593163195E-2"/>
    <n v="0.88938533073077242"/>
    <n v="3.2528556963213419E-2"/>
    <s v="7a, 8a, 8b"/>
    <n v="3.6574200000000001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s v="Density"/>
    <s v="Activity density (population + employment)"/>
    <x v="9"/>
    <s v="multinomial logistic (multilevel)"/>
    <s v="automobile"/>
    <n v="1E-3"/>
    <m/>
    <m/>
    <m/>
    <n v="1"/>
  </r>
  <r>
    <n v="9"/>
    <s v="Kuby et al. 2004"/>
    <n v="9.1"/>
    <s v="9.1.2"/>
    <s v="Table 2 p. 239"/>
    <x v="1"/>
    <x v="0"/>
    <x v="0"/>
    <n v="4.6932524201704955E-2"/>
    <n v="2.2026618279436211E-3"/>
    <n v="453.99615470414182"/>
    <n v="1.2210448819155925E-3"/>
    <n v="1.3220659951460758E-4"/>
    <n v="49.155676990333113"/>
    <n v="0.11868326950123728"/>
    <n v="1.2850233199797298E-2"/>
    <n v="0.11868326950123728"/>
    <n v="1.2850233199797298E-2"/>
    <n v="7.9048416899608789E-4"/>
    <n v="8.5588355924436416E-5"/>
    <n v="0.23250747629920882"/>
    <n v="2.5174359483836336E-2"/>
    <n v="7.0542601263350122E-4"/>
    <n v="7.6378825807871283E-5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n v="1"/>
    <n v="0"/>
    <n v="0"/>
    <n v="0"/>
    <s v="Density"/>
    <s v="Population density"/>
    <x v="3"/>
    <s v="OLS"/>
    <m/>
    <n v="9.1560000000000002E-2"/>
    <m/>
    <m/>
    <s v=""/>
    <n v="2.3069999999999999"/>
  </r>
  <r>
    <n v="65"/>
    <s v="Sung et al. 2014"/>
    <n v="65.3"/>
    <s v="65.3.2"/>
    <s v="Table 2 p. 138 (750m buffer)"/>
    <x v="0"/>
    <x v="1"/>
    <x v="0"/>
    <n v="4.7301818181818188E-2"/>
    <n v="2.2374620033057857E-3"/>
    <n v="446.93496404521227"/>
    <n v="1.2020534639818109E-3"/>
    <n v="9.3817868756852386E-5"/>
    <n v="34.882380073800732"/>
    <n v="0.11683733934238057"/>
    <n v="9.1189206609941197E-3"/>
    <n v="0.11683733934238057"/>
    <n v="9.1189206609941197E-3"/>
    <n v="7.7818944056653907E-4"/>
    <n v="6.0736129457337248E-5"/>
    <n v="0.22889119100083405"/>
    <n v="1.7864499675233098E-2"/>
    <n v="6.9445422901956357E-4"/>
    <n v="5.42007636665189E-5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Small-scale nieghbourhood living density"/>
    <x v="3"/>
    <s v="OLS"/>
    <m/>
    <n v="1.0840000000000001"/>
    <m/>
    <m/>
    <s v=""/>
    <n v="1.65"/>
  </r>
  <r>
    <n v="65"/>
    <s v="Sung et al. 2014"/>
    <n v="65.599999999999994"/>
    <s v="65.6.7"/>
    <s v="Table 3 p. 139 (250m buffer)"/>
    <x v="0"/>
    <x v="1"/>
    <x v="0"/>
    <n v="4.7418181818181825E-2"/>
    <n v="2.2484839669421495E-3"/>
    <n v="444.74410967669075"/>
    <n v="0.77644007360071809"/>
    <n v="-1.2149734271704038E-2"/>
    <n v="-6.9593558282208576"/>
    <n v="25.486064726179897"/>
    <n v="-0.39880594083526311"/>
    <n v="25.486064726179897"/>
    <n v="-0.39880594083526311"/>
    <n v="0.4253313259483269"/>
    <n v="-6.6555845884394204E-3"/>
    <n v="0.69137337917433106"/>
    <n v="-1.0818610637319934E-2"/>
    <n v="0.58647312739911495"/>
    <n v="-9.1771314975413517E-3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-4.8000000000000001E-2"/>
    <m/>
    <m/>
    <s v=""/>
    <n v="-0.33"/>
  </r>
  <r>
    <n v="25"/>
    <s v="Sung 2005"/>
    <n v="25.5"/>
    <s v="25.5.3"/>
    <s v="Table V-7 Model A, p. 120"/>
    <x v="0"/>
    <x v="0"/>
    <x v="0"/>
    <n v="4.8120000000000003E-2"/>
    <n v="2.3155344000000003E-3"/>
    <n v="431.86574986750355"/>
    <n v="0.75395686489589486"/>
    <n v="2.9024323471032371E-2"/>
    <n v="16.625103906899419"/>
    <n v="24.748070215353032"/>
    <n v="0.95270171101023038"/>
    <n v="24.748070215353032"/>
    <n v="0.95270171101023038"/>
    <n v="0.41301509795451902"/>
    <n v="1.5899429210857165E-2"/>
    <n v="0.67135342849758506"/>
    <n v="2.5844421583443036E-2"/>
    <n v="0.56949075081731915"/>
    <n v="2.1923115943463519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s v="Pre-2010"/>
    <n v="1887"/>
    <n v="1"/>
    <n v="1"/>
    <n v="1"/>
    <n v="1"/>
    <s v="Diversity"/>
    <s v="jobs-housing balance:Appears to be an absolute value - ratio of the two land uses"/>
    <x v="10"/>
    <s v="Negative binomial regression"/>
    <m/>
    <n v="9.6000000000000002E-2"/>
    <m/>
    <n v="1.1007590639939788"/>
    <s v="Derived (4b)"/>
    <n v="0.8"/>
  </r>
  <r>
    <n v="127"/>
    <s v="Bordoloi et al. 2013"/>
    <n v="127.1"/>
    <s v="127.1.1"/>
    <s v="Table 4 p. 571"/>
    <x v="0"/>
    <x v="0"/>
    <x v="0"/>
    <n v="4.9189337730145645E-2"/>
    <n v="2.4195909463303297E-3"/>
    <n v="413.29299959426987"/>
    <n v="0.72153231496852088"/>
    <n v="0.12915428437936524"/>
    <n v="73.979446927374298"/>
    <n v="23.683758613899982"/>
    <n v="4.2393927918880969"/>
    <n v="23.683758613899982"/>
    <n v="4.2393927918880969"/>
    <n v="0.39525303584207355"/>
    <n v="7.0750293415731164E-2"/>
    <n v="0.64248130891785371"/>
    <n v="0.1150041542962958"/>
    <n v="0.544999321475929"/>
    <n v="9.7554878544191287E-2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s v="Diversity"/>
    <s v="Area Index"/>
    <x v="10"/>
    <s v="OLS"/>
    <m/>
    <n v="0.29599999999999999"/>
    <m/>
    <m/>
    <m/>
    <n v="3.6389999999999998"/>
  </r>
  <r>
    <n v="131"/>
    <s v="Zhang 2004"/>
    <n v="131.1"/>
    <s v="131.1.9"/>
    <s v="Table 3 (Boston - work trip, expanded)"/>
    <x v="1"/>
    <x v="0"/>
    <x v="3"/>
    <n v="4.9723756906077346E-2"/>
    <n v="2.4724520008546744E-3"/>
    <n v="404.45679012345687"/>
    <n v="6.4308864772466827E-4"/>
    <n v="5.7877978295220144E-5"/>
    <n v="36.401111111111113"/>
    <n v="1.7257079373854168E-2"/>
    <n v="1.553137143646875E-3"/>
    <n v="1.7257079373854168E-2"/>
    <n v="1.553137143646875E-3"/>
    <n v="5.063659934175965E-4"/>
    <n v="4.5572939407583681E-5"/>
    <n v="6.9472476447746859E-2"/>
    <n v="6.252522880297217E-3"/>
    <n v="4.7152336175866594E-4"/>
    <n v="4.243710255827993E-5"/>
    <m/>
    <n v="0.09"/>
    <s v="Source"/>
    <n v="4.9723756906077346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s v="Density"/>
    <s v="Job density (ave)"/>
    <x v="2"/>
    <s v="Multinomial logistic"/>
    <s v="drive alone or active modes"/>
    <m/>
    <m/>
    <m/>
    <m/>
    <n v="1.81"/>
  </r>
  <r>
    <n v="65"/>
    <s v="Sung et al. 2014"/>
    <n v="65.8"/>
    <s v="65.8.1"/>
    <s v="Table 3 p. 139 (750m buffer)"/>
    <x v="0"/>
    <x v="1"/>
    <x v="0"/>
    <n v="4.9771103327495618E-2"/>
    <n v="2.4771627264362456E-3"/>
    <n v="403.68765012004025"/>
    <n v="1.0857376961547879E-3"/>
    <n v="3.0855905308331761E-4"/>
    <n v="114.72520435056458"/>
    <n v="0.10553166514095329"/>
    <n v="2.9991360511402936E-2"/>
    <n v="0.10553166514095329"/>
    <n v="2.9991360511402936E-2"/>
    <n v="7.0288854505183823E-4"/>
    <n v="1.9975600428391704E-4"/>
    <n v="0.20674271306049954"/>
    <n v="5.8754831852802544E-2"/>
    <n v="6.2725590607512244E-4"/>
    <n v="1.7826173771520726E-4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Residential density"/>
    <x v="3"/>
    <s v="OLS"/>
    <m/>
    <n v="1.0409999999999999"/>
    <m/>
    <m/>
    <s v=""/>
    <n v="5.71"/>
  </r>
  <r>
    <n v="33"/>
    <s v="Ramos-Santiago and Brown 2016"/>
    <n v="33.299999999999997"/>
    <s v="33.3.2"/>
    <s v="(Modern Streetcar) Table 4, p. 931"/>
    <x v="0"/>
    <x v="0"/>
    <x v="1"/>
    <n v="4.9965372243354164E-2"/>
    <n v="2.4965384234169469E-3"/>
    <n v="400.55462019740361"/>
    <n v="6.3688417485583239E-4"/>
    <n v="8.9482226567244453E-4"/>
    <n v="562.77924137735204"/>
    <n v="1.7090584317302857E-2"/>
    <n v="2.4012270965810514E-2"/>
    <n v="1.7090584317302857E-2"/>
    <n v="2.4012270965810514E-2"/>
    <n v="5.0148061085179244E-4"/>
    <n v="7.0458025824676838E-4"/>
    <n v="6.8802211008019434E-2"/>
    <n v="9.6667106466267305E-2"/>
    <n v="4.6697413838890975E-4"/>
    <n v="6.5609866443641824E-4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n v="0"/>
    <n v="0"/>
    <n v="0"/>
    <n v="0"/>
    <s v="Density"/>
    <s v="Employment density"/>
    <x v="2"/>
    <s v="Negative binomial regression"/>
    <m/>
    <n v="2E-3"/>
    <m/>
    <n v="1.0020020013340003"/>
    <s v="Derived (4b)"/>
    <s v=""/>
  </r>
  <r>
    <n v="19"/>
    <s v="Chen et al. 2007"/>
    <n v="19.100000000000001"/>
    <s v="19.1.2"/>
    <s v="Table 8 p. 36"/>
    <x v="0"/>
    <x v="0"/>
    <x v="2"/>
    <n v="4.9965372243354164E-2"/>
    <n v="2.4965384234169469E-3"/>
    <n v="400.55462019740361"/>
    <n v="6.3688417485583239E-4"/>
    <n v="-1.7467959538109087E-3"/>
    <n v="-1098.6097903900247"/>
    <n v="1.7090584317302857E-2"/>
    <n v="-4.6874713978388008E-2"/>
    <n v="1.7090584317302857E-2"/>
    <n v="-4.6874713978388008E-2"/>
    <n v="5.0148061085179244E-4"/>
    <n v="-1.3754216803217401E-3"/>
    <n v="6.8802211008019434E-2"/>
    <n v="-0.18870530709804165"/>
    <n v="4.6697413838890975E-4"/>
    <n v="-1.2807800345435336E-3"/>
    <s v="4c, 7a"/>
    <n v="-2.742721554050735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s v="Density"/>
    <s v="Employment density (at home)"/>
    <x v="2"/>
    <s v="Multinomial logistic"/>
    <s v="not choosing transit"/>
    <n v="-0.1249"/>
    <n v="0.99875797562796431"/>
    <m/>
    <s v="Derived (4c)"/>
    <s v=""/>
  </r>
  <r>
    <n v="86"/>
    <s v="Chen and Zegras 2016"/>
    <n v="86.4"/>
    <s v="86.4.2"/>
    <s v="Table 2 (p-values), Table 3 p. 118 (pm peak)"/>
    <x v="0"/>
    <x v="0"/>
    <x v="0"/>
    <n v="4.9965372243354164E-2"/>
    <n v="2.4965384234169469E-3"/>
    <n v="400.55462019740361"/>
    <n v="6.3688417485583239E-4"/>
    <n v="3.2290027665190705E-4"/>
    <n v="203.08119244008364"/>
    <n v="1.7090584317302857E-2"/>
    <n v="8.6649262488725492E-3"/>
    <n v="1.7090584317302857E-2"/>
    <n v="8.6649262488725492E-3"/>
    <n v="5.0148061085179244E-4"/>
    <n v="2.5425066970185877E-4"/>
    <n v="6.8802211008019434E-2"/>
    <n v="3.4882720981065853E-2"/>
    <n v="4.6697413838890975E-4"/>
    <n v="2.3675588816317726E-4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s v="Density"/>
    <s v="Employment density"/>
    <x v="2"/>
    <s v="OLS"/>
    <m/>
    <n v="0.09"/>
    <m/>
    <m/>
    <s v=""/>
    <s v=""/>
  </r>
  <r>
    <n v="38"/>
    <s v="Choi et al. 2012"/>
    <n v="38.1"/>
    <s v="38.1.16"/>
    <s v="Table 2 p. 715 (multiplicative model)"/>
    <x v="0"/>
    <x v="0"/>
    <x v="0"/>
    <n v="4.9965372243354164E-2"/>
    <n v="2.4965384234169469E-3"/>
    <n v="400.55462019740361"/>
    <n v="6.3688417485583239E-4"/>
    <n v="2.8659787868512459E-4"/>
    <n v="180.24957908883164"/>
    <n v="1.7090584317302857E-2"/>
    <n v="7.690762942786286E-3"/>
    <n v="1.7090584317302857E-2"/>
    <n v="7.690762942786286E-3"/>
    <n v="5.0148061085179244E-4"/>
    <n v="2.2566627488330659E-4"/>
    <n v="6.8802211008019434E-2"/>
    <n v="3.0960994953608746E-2"/>
    <n v="4.6697413838890975E-4"/>
    <n v="2.101383622750094E-4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s v="Density"/>
    <s v="Employment (common catchment area)"/>
    <x v="2"/>
    <s v="Multiplicative"/>
    <m/>
    <n v="0.45"/>
    <m/>
    <m/>
    <s v=""/>
    <s v=""/>
  </r>
  <r>
    <n v="38"/>
    <s v="Choi et al. 2012"/>
    <n v="38.1"/>
    <s v="38.1.7"/>
    <s v="Table 2 p. 715 (multiplicative model)"/>
    <x v="0"/>
    <x v="0"/>
    <x v="0"/>
    <n v="4.9965372243354164E-2"/>
    <n v="2.4965384234169469E-3"/>
    <n v="400.55462019740361"/>
    <n v="6.3688417485583239E-4"/>
    <n v="2.3819468139608133E-4"/>
    <n v="149.80742795382895"/>
    <n v="1.7090584317302857E-2"/>
    <n v="6.3918785346712683E-3"/>
    <n v="1.7090584317302857E-2"/>
    <n v="6.3918785346712683E-3"/>
    <n v="5.0148061085179244E-4"/>
    <n v="1.8755374845857037E-4"/>
    <n v="6.8802211008019434E-2"/>
    <n v="2.573202691699927E-2"/>
    <n v="4.6697413838890975E-4"/>
    <n v="1.7464832775745224E-4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s v="Density"/>
    <s v="Employment (common catchment area)"/>
    <x v="2"/>
    <s v="Multiplicative"/>
    <m/>
    <n v="0.49199999999999999"/>
    <m/>
    <m/>
    <s v=""/>
    <s v=""/>
  </r>
  <r>
    <n v="38"/>
    <s v="Choi et al. 2012"/>
    <n v="38.299999999999997"/>
    <s v="38.3.7"/>
    <s v="Table 2 p. 716 (multiplicative)"/>
    <x v="0"/>
    <x v="0"/>
    <x v="0"/>
    <n v="4.9965372243354164E-2"/>
    <n v="2.4965384234169469E-3"/>
    <n v="400.55462019740361"/>
    <n v="6.3688417485583239E-4"/>
    <n v="2.3819468139608133E-4"/>
    <n v="149.80742795382895"/>
    <n v="1.7090584317302857E-2"/>
    <n v="6.3918785346712683E-3"/>
    <n v="1.7090584317302857E-2"/>
    <n v="6.3918785346712683E-3"/>
    <n v="5.0148061085179244E-4"/>
    <n v="1.8755374845857037E-4"/>
    <n v="6.8802211008019434E-2"/>
    <n v="2.573202691699927E-2"/>
    <n v="4.6697413838890975E-4"/>
    <n v="1.7464832775745224E-4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s v="Density"/>
    <s v="Employment (common catchment area)"/>
    <x v="2"/>
    <s v="Multiplicative"/>
    <m/>
    <n v="0.374"/>
    <m/>
    <m/>
    <s v=""/>
    <s v=""/>
  </r>
  <r>
    <n v="38"/>
    <s v="Choi et al. 2012"/>
    <n v="38.5"/>
    <s v="38.5.7"/>
    <s v="Table 2 p. 717 (multiplicative)"/>
    <x v="0"/>
    <x v="0"/>
    <x v="0"/>
    <n v="4.9965372243354164E-2"/>
    <n v="2.4965384234169469E-3"/>
    <n v="400.55462019740361"/>
    <n v="6.3688417485583239E-4"/>
    <n v="1.630423487630931E-4"/>
    <n v="102.54198277053533"/>
    <n v="1.7090584317302857E-2"/>
    <n v="4.3751895852295313E-3"/>
    <n v="1.7090584317302857E-2"/>
    <n v="4.3751895852295313E-3"/>
    <n v="5.0148061085179244E-4"/>
    <n v="1.2837903637805888E-4"/>
    <n v="6.8802211008019434E-2"/>
    <n v="1.7613366018052974E-2"/>
    <n v="4.6697413838890975E-4"/>
    <n v="1.195453794275609E-4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s v="Density"/>
    <s v="Employment (common catchment area)"/>
    <x v="2"/>
    <s v="Multiplicative"/>
    <m/>
    <n v="0.25600000000000001"/>
    <m/>
    <m/>
    <s v=""/>
    <s v=""/>
  </r>
  <r>
    <n v="38"/>
    <s v="Choi et al. 2012"/>
    <n v="38.5"/>
    <s v="38.5.16"/>
    <s v="Table 2 p. 717 (multiplicative)"/>
    <x v="0"/>
    <x v="0"/>
    <x v="0"/>
    <n v="4.9965372243354164E-2"/>
    <n v="2.4965384234169469E-3"/>
    <n v="400.55462019740361"/>
    <n v="6.3688417485583239E-4"/>
    <n v="1.5603662283967894E-4"/>
    <n v="98.135881948363888"/>
    <n v="1.7090584317302857E-2"/>
    <n v="4.1871931577391998E-3"/>
    <n v="1.7090584317302857E-2"/>
    <n v="4.1871931577391998E-3"/>
    <n v="5.0148061085179244E-4"/>
    <n v="1.2286274965868913E-4"/>
    <n v="6.8802211008019434E-2"/>
    <n v="1.6856541696964759E-2"/>
    <n v="4.6697413838890975E-4"/>
    <n v="1.1440866390528289E-4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s v="Density"/>
    <s v="Employment (common catchment area)"/>
    <x v="2"/>
    <s v="Multiplicative"/>
    <m/>
    <n v="0.245"/>
    <m/>
    <m/>
    <s v=""/>
    <s v=""/>
  </r>
  <r>
    <n v="71"/>
    <s v="Chao. et al. 2016"/>
    <n v="71.3"/>
    <s v="71.3.2"/>
    <s v="Table 5"/>
    <x v="0"/>
    <x v="0"/>
    <x v="0"/>
    <n v="4.9965372243354164E-2"/>
    <n v="2.4965384234169469E-3"/>
    <n v="400.55462019740361"/>
    <n v="6.3688417485583239E-4"/>
    <n v="1.1533972406639125E-4"/>
    <n v="72.5404417177498"/>
    <n v="1.7090584317302857E-2"/>
    <n v="3.0951048198635477E-3"/>
    <n v="1.7090584317302857E-2"/>
    <n v="3.0951048198635477E-3"/>
    <n v="5.0148061085179244E-4"/>
    <n v="9.0818138625259611E-5"/>
    <n v="6.8802211008019434E-2"/>
    <n v="1.2460080413552321E-2"/>
    <n v="4.6697413838890975E-4"/>
    <n v="8.4569016462231558E-5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46"/>
    <n v="1"/>
    <n v="0"/>
    <n v="1"/>
    <n v="1"/>
    <s v="Density"/>
    <s v="Employment density"/>
    <x v="2"/>
    <s v="OLS"/>
    <m/>
    <n v="1.0000000000000001E-5"/>
    <m/>
    <m/>
    <s v=""/>
    <s v=""/>
  </r>
  <r>
    <n v="38"/>
    <s v="Choi et al. 2012"/>
    <n v="38.299999999999997"/>
    <s v="38.3.16"/>
    <s v="Table 2 p. 716 (multiplicative)"/>
    <x v="0"/>
    <x v="0"/>
    <x v="0"/>
    <n v="4.9965372243354164E-2"/>
    <n v="2.4965384234169469E-3"/>
    <n v="400.55462019740361"/>
    <n v="6.3688417485583239E-4"/>
    <n v="8.534247943068154E-5"/>
    <n v="53.674319106452089"/>
    <n v="1.7090584317302857E-2"/>
    <n v="2.2901382985185828E-3"/>
    <n v="1.7090584317302857E-2"/>
    <n v="2.2901382985185828E-3"/>
    <n v="5.0148061085179244E-4"/>
    <n v="6.719840185414019E-5"/>
    <n v="6.8802211008019434E-2"/>
    <n v="9.2194962750746044E-3"/>
    <n v="4.6697413838890975E-4"/>
    <n v="6.2574534544113916E-5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s v="Density"/>
    <s v="Employment (common catchment area)"/>
    <x v="2"/>
    <s v="Multiplicative"/>
    <m/>
    <n v="0.13400000000000001"/>
    <m/>
    <m/>
    <s v=""/>
    <s v=""/>
  </r>
  <r>
    <n v="71"/>
    <s v="Chao. et al. 2016"/>
    <n v="71.2"/>
    <s v="71.2.2"/>
    <s v="Table 5"/>
    <x v="0"/>
    <x v="0"/>
    <x v="0"/>
    <n v="4.9965372243354164E-2"/>
    <n v="2.4965384234169469E-3"/>
    <n v="400.55462019740361"/>
    <n v="6.3688417485583239E-4"/>
    <n v="8.2922319566229385E-5"/>
    <n v="52.152211549701953"/>
    <n v="1.7090584317302857E-2"/>
    <n v="2.225194078112832E-3"/>
    <n v="1.7090584317302857E-2"/>
    <n v="2.225194078112832E-3"/>
    <n v="5.0148061085179244E-4"/>
    <n v="6.5292775532903383E-5"/>
    <n v="6.8802211008019434E-2"/>
    <n v="8.9580478732441318E-3"/>
    <n v="4.6697413838890975E-4"/>
    <n v="6.0800032818236051E-5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32"/>
    <n v="1"/>
    <n v="0"/>
    <n v="1"/>
    <n v="1"/>
    <s v="Density"/>
    <s v="Employment density"/>
    <x v="2"/>
    <s v="OLS"/>
    <m/>
    <n v="1.0000000000000001E-5"/>
    <m/>
    <m/>
    <s v=""/>
    <s v=""/>
  </r>
  <r>
    <n v="71"/>
    <s v="Chao. et al. 2016"/>
    <n v="71.099999999999994"/>
    <s v="71.1.2"/>
    <s v="Table 4"/>
    <x v="0"/>
    <x v="0"/>
    <x v="0"/>
    <n v="4.9965372243354164E-2"/>
    <n v="2.4965384234169469E-3"/>
    <n v="400.55462019740361"/>
    <n v="6.3688417485583239E-4"/>
    <n v="3.5665513791926612E-5"/>
    <n v="22.431058731054602"/>
    <n v="1.7090584317302857E-2"/>
    <n v="9.5707272176896003E-4"/>
    <n v="1.7090584317302857E-2"/>
    <n v="9.5707272176896003E-4"/>
    <n v="5.0148061085179244E-4"/>
    <n v="2.8082914207700376E-5"/>
    <n v="6.8802211008019434E-2"/>
    <n v="3.8529238164490883E-3"/>
    <n v="4.6697413838890975E-4"/>
    <n v="2.6150551749778948E-5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n v="1"/>
    <n v="0"/>
    <n v="1"/>
    <n v="1"/>
    <s v="Density"/>
    <s v="Employment density"/>
    <x v="2"/>
    <s v="OLS"/>
    <m/>
    <n v="5.6000000000000001E-2"/>
    <m/>
    <m/>
    <s v=""/>
    <s v=""/>
  </r>
  <r>
    <n v="33"/>
    <s v="Ramos-Santiago and Brown 2016"/>
    <n v="33.200000000000003"/>
    <s v="33.2.2"/>
    <s v="(Light rail) Table 3 p. 929"/>
    <x v="0"/>
    <x v="0"/>
    <x v="0"/>
    <n v="4.9965372243354164E-2"/>
    <n v="2.4965384234169469E-3"/>
    <n v="400.55462019740361"/>
    <n v="6.3688417485583239E-4"/>
    <n v="2.7386019518800789E-5"/>
    <n v="17.223848668488355"/>
    <n v="1.7090584317302857E-2"/>
    <n v="7.348951256440228E-4"/>
    <n v="1.7090584317302857E-2"/>
    <n v="7.348951256440228E-4"/>
    <n v="5.0148061085179244E-4"/>
    <n v="2.1563666266627075E-5"/>
    <n v="6.8802211008019434E-2"/>
    <n v="2.9584950733448356E-3"/>
    <n v="4.6697413838890975E-4"/>
    <n v="2.0079887950723117E-5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n v="0"/>
    <n v="0"/>
    <n v="1"/>
    <n v="1"/>
    <s v="Density"/>
    <s v="Employment density"/>
    <x v="2"/>
    <s v="Negative binomial regression"/>
    <m/>
    <n v="9.0000000000000002E-6"/>
    <m/>
    <n v="1.0000090000405002"/>
    <s v="Derived (4b)"/>
    <s v=""/>
  </r>
  <r>
    <n v="33"/>
    <s v="Ramos-Santiago and Brown 2016"/>
    <n v="33.1"/>
    <s v="33.1.2"/>
    <s v="(Streetcar) Table 3 p. 929"/>
    <x v="0"/>
    <x v="0"/>
    <x v="0"/>
    <n v="4.9965372243354164E-2"/>
    <n v="2.4965384234169469E-3"/>
    <n v="400.55462019740361"/>
    <n v="6.3688417485583239E-4"/>
    <n v="2.1711381520835326E-5"/>
    <n v="13.654907002529489"/>
    <n v="1.7090584317302857E-2"/>
    <n v="5.8261801937685442E-4"/>
    <n v="1.7090584317302857E-2"/>
    <n v="5.8261801937685442E-4"/>
    <n v="5.0148061085179244E-4"/>
    <n v="1.7095474023937607E-5"/>
    <n v="6.8802211008019434E-2"/>
    <n v="2.3454673732633828E-3"/>
    <n v="4.6697413838890975E-4"/>
    <n v="1.5919148377677933E-5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s v="2010 - 2017"/>
    <n v="475"/>
    <n v="0"/>
    <n v="0"/>
    <n v="1"/>
    <n v="1"/>
    <s v="Density"/>
    <s v="Employment density"/>
    <x v="2"/>
    <s v="Negative binomial regression"/>
    <m/>
    <n v="1.0000000000000001E-5"/>
    <m/>
    <n v="1.0000100000500001"/>
    <s v="Derived (4b)"/>
    <s v=""/>
  </r>
  <r>
    <n v="98"/>
    <s v="Jun et al. 2013"/>
    <n v="98.1"/>
    <s v="98.1.1"/>
    <s v="Table 7 p. 237"/>
    <x v="0"/>
    <x v="0"/>
    <x v="0"/>
    <n v="4.9965372243354164E-2"/>
    <n v="2.4965384234169469E-3"/>
    <n v="400.55462019740361"/>
    <n v="6.3688417485583239E-4"/>
    <n v="2.0172143940868111E-5"/>
    <n v="12.686836592588934"/>
    <n v="1.7090584317302857E-2"/>
    <n v="5.4131306836163143E-4"/>
    <n v="1.7090584317302857E-2"/>
    <n v="5.4131306836163143E-4"/>
    <n v="5.0148061085179244E-4"/>
    <n v="1.5883483159157956E-5"/>
    <n v="6.8802211008019434E-2"/>
    <n v="2.1791844713646975E-3"/>
    <n v="4.6697413838890975E-4"/>
    <n v="1.4790553617345371E-5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s v="2010 - 2017"/>
    <s v="not stated"/>
    <n v="1"/>
    <n v="0"/>
    <n v="1"/>
    <n v="1"/>
    <s v="Density"/>
    <s v="Population density"/>
    <x v="2"/>
    <s v="Binary logistic"/>
    <s v="automobile"/>
    <n v="1.7000000000000001E-2"/>
    <n v="1.0171453223252407"/>
    <m/>
    <s v="Derived (2 - Reversed the reference case from PT; 4a)"/>
    <s v=""/>
  </r>
  <r>
    <n v="50"/>
    <s v="Schneider et al. 2017"/>
    <n v="50.1"/>
    <s v="50.1.2"/>
    <s v="Table 3 (final model)"/>
    <x v="0"/>
    <x v="0"/>
    <x v="0"/>
    <n v="4.9965372243354164E-2"/>
    <n v="2.4965384234169469E-3"/>
    <n v="400.55462019740361"/>
    <n v="6.3688417485583239E-4"/>
    <n v="1.6757853146002096E-5"/>
    <n v="10.539491743126115"/>
    <n v="1.7090584317302857E-2"/>
    <n v="4.4969166054967328E-4"/>
    <n v="1.7090584317302857E-2"/>
    <n v="4.4969166054967328E-4"/>
    <n v="5.0148061085179244E-4"/>
    <n v="1.3195081247110695E-5"/>
    <n v="6.8802211008019434E-2"/>
    <n v="1.8103407082671367E-3"/>
    <n v="4.6697413838890975E-4"/>
    <n v="1.2287138451624452E-5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s v="Density"/>
    <s v="Employment density"/>
    <x v="2"/>
    <s v="Multinomial logistic (fractional)"/>
    <s v="automobile"/>
    <n v="3.2200000000000002E-3"/>
    <n v="1.0032251897688569"/>
    <m/>
    <s v="Derived (4a)"/>
    <s v=""/>
  </r>
  <r>
    <n v="164"/>
    <s v="Schneider et al. 2017b"/>
    <n v="164.1"/>
    <s v="164.1.2"/>
    <s v="Table 3 (Extended Model) p. 932"/>
    <x v="0"/>
    <x v="0"/>
    <x v="0"/>
    <n v="4.9965372243354164E-2"/>
    <n v="2.4965384234169469E-3"/>
    <n v="400.55462019740361"/>
    <n v="6.3688417485583239E-4"/>
    <n v="8.1901146753833085E-5"/>
    <n v="51.509966846231492"/>
    <n v="1.7090584317302857E-2"/>
    <n v="2.197791230402341E-3"/>
    <n v="1.7090584317302857E-2"/>
    <n v="2.197791230402341E-3"/>
    <n v="5.0148061085179244E-4"/>
    <n v="6.4488707248647989E-5"/>
    <n v="6.8802211008019434E-2"/>
    <n v="8.8477311938729621E-3"/>
    <n v="4.6697413838890975E-4"/>
    <n v="6.0051291817844762E-5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s v="Density"/>
    <s v="jobs within 1  mile"/>
    <x v="2"/>
    <s v="fractional multinomial logit model"/>
    <s v="auto, walk, bike"/>
    <n v="8.9800000000000001E-3"/>
    <m/>
    <m/>
    <m/>
    <m/>
  </r>
  <r>
    <n v="72"/>
    <s v="Bhattacharya 2013"/>
    <n v="72.099999999999994"/>
    <s v="72.1.2"/>
    <s v="Table 3.2 p. 61"/>
    <x v="0"/>
    <x v="0"/>
    <x v="0"/>
    <n v="4.9965372243354164E-2"/>
    <n v="2.4965384234169469E-3"/>
    <n v="400.55462019740361"/>
    <n v="6.3688417485583239E-4"/>
    <n v="0"/>
    <n v="0"/>
    <n v="1.7090584317302857E-2"/>
    <n v="0"/>
    <n v="1.7090584317302857E-2"/>
    <n v="0"/>
    <n v="5.0148061085179244E-4"/>
    <n v="0"/>
    <n v="6.8802211008019434E-2"/>
    <n v="0"/>
    <n v="4.6697413838890975E-4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851"/>
    <n v="0"/>
    <n v="0"/>
    <n v="1"/>
    <n v="1"/>
    <s v="Density"/>
    <s v="Employment density"/>
    <x v="2"/>
    <s v="Negative binomial regression"/>
    <m/>
    <n v="6.0900000000000003E-5"/>
    <m/>
    <n v="1.0000609018544426"/>
    <s v="Derived (4b)"/>
    <n v="0.42058011049723759"/>
  </r>
  <r>
    <n v="106"/>
    <s v="Noland and DiPetrillo 2015"/>
    <n v="106.1"/>
    <s v="106.1.4"/>
    <s v="Table 13 p. 40"/>
    <x v="0"/>
    <x v="0"/>
    <x v="0"/>
    <n v="4.9965372243354164E-2"/>
    <n v="2.4965384234169469E-3"/>
    <n v="400.55462019740361"/>
    <n v="6.3688417485583239E-4"/>
    <n v="-9.2014427528746333E-6"/>
    <n v="-5.7870497535602219"/>
    <n v="1.7090584317302857E-2"/>
    <n v="-2.469177904199563E-4"/>
    <n v="1.7090584317302857E-2"/>
    <n v="-2.469177904199563E-4"/>
    <n v="5.0148061085179244E-4"/>
    <n v="-7.2451872955924689E-6"/>
    <n v="6.8802211008019434E-2"/>
    <n v="-9.940262780195443E-4"/>
    <n v="4.6697413838890975E-4"/>
    <n v="-6.7466518577434555E-6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s v="Density"/>
    <s v="Employment density"/>
    <x v="2"/>
    <s v="SEM"/>
    <m/>
    <n v="-5.0999999999999997E-2"/>
    <m/>
    <m/>
    <s v=""/>
    <s v=""/>
  </r>
  <r>
    <n v="88"/>
    <s v="Lee et al. 2017"/>
    <n v="88.1"/>
    <s v="88.1.2"/>
    <s v="Table 5 p. 20"/>
    <x v="0"/>
    <x v="0"/>
    <x v="0"/>
    <n v="4.9965372243354164E-2"/>
    <n v="2.4965384234169469E-3"/>
    <n v="400.55462019740361"/>
    <n v="6.3688417485583239E-4"/>
    <n v="-2.6584733630142091E-5"/>
    <n v="-16.719897122080596"/>
    <n v="1.7090584317302857E-2"/>
    <n v="-7.1339287361289576E-4"/>
    <n v="1.7090584317302857E-2"/>
    <n v="-7.1339287361289576E-4"/>
    <n v="5.0148061085179244E-4"/>
    <n v="-2.0932736259609004E-5"/>
    <n v="6.8802211008019434E-2"/>
    <n v="-2.8719326449382515E-3"/>
    <n v="4.6697413838890975E-4"/>
    <n v="-1.9492371723703833E-5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s v="Density"/>
    <s v="Job density"/>
    <x v="2"/>
    <s v="OLS"/>
    <m/>
    <n v="-6.1222541364941961E-4"/>
    <m/>
    <m/>
    <s v=""/>
    <s v=""/>
  </r>
  <r>
    <n v="107"/>
    <s v="Brownet al. 2014"/>
    <n v="107.6"/>
    <s v="107.6.3"/>
    <s v="Table 2 p. 952 (Regional rail model)"/>
    <x v="0"/>
    <x v="0"/>
    <x v="0"/>
    <n v="4.9965372243354164E-2"/>
    <n v="2.4965384234169469E-3"/>
    <n v="400.55462019740361"/>
    <n v="6.3688417485583239E-4"/>
    <n v="-4.9040081463899094E-5"/>
    <n v="-30.842705755200079"/>
    <n v="1.7090584317302857E-2"/>
    <n v="-1.3159749924323198E-3"/>
    <n v="1.7090584317302857E-2"/>
    <n v="-1.3159749924323198E-3"/>
    <n v="5.0148061085179244E-4"/>
    <n v="-3.8614007035588014E-5"/>
    <n v="6.8802211008019434E-2"/>
    <n v="-5.2977702476174962E-3"/>
    <n v="4.6697413838890975E-4"/>
    <n v="-3.5957008655946051E-5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70409"/>
    <n v="1"/>
    <n v="0"/>
    <n v="1"/>
    <n v="1"/>
    <s v="Density"/>
    <s v="Employment density"/>
    <x v="2"/>
    <s v="Negative binomial regression"/>
    <m/>
    <n v="-9.4999999999999998E-3"/>
    <m/>
    <n v="0.99054498244290046"/>
    <s v="Derived (4b)"/>
    <s v=""/>
  </r>
  <r>
    <n v="86"/>
    <s v="Chen and Zegras 2016"/>
    <n v="86.2"/>
    <s v="86.2.2"/>
    <s v="Table 2 (p-values), Table 3 p. 118 (am peak period)"/>
    <x v="0"/>
    <x v="0"/>
    <x v="0"/>
    <n v="4.9965372243354164E-2"/>
    <n v="2.4965384234169469E-3"/>
    <n v="400.55462019740361"/>
    <n v="6.3688417485583239E-4"/>
    <n v="-8.7253131955249041E-5"/>
    <n v="-54.875982967044301"/>
    <n v="1.7090584317302857E-2"/>
    <n v="-2.3414100514704914E-3"/>
    <n v="1.7090584317302857E-2"/>
    <n v="-2.3414100514704914E-3"/>
    <n v="5.0148061085179244E-4"/>
    <n v="-6.8702843686695573E-5"/>
    <n v="6.8802211008019434E-2"/>
    <n v="-9.4259029080986639E-3"/>
    <n v="4.6697413838890975E-4"/>
    <n v="-6.3975456959280646E-5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s v="Density"/>
    <s v="Employment density"/>
    <x v="2"/>
    <s v="OLS"/>
    <m/>
    <n v="-0.06"/>
    <m/>
    <m/>
    <s v=""/>
    <s v=""/>
  </r>
  <r>
    <n v="107"/>
    <s v="Brownet al. 2014"/>
    <n v="107.5"/>
    <s v="107.5.3"/>
    <s v="Table 1 p. 947 (Bus to all other destinations)"/>
    <x v="0"/>
    <x v="0"/>
    <x v="0"/>
    <n v="4.9965372243354164E-2"/>
    <n v="2.4965384234169469E-3"/>
    <n v="400.55462019740361"/>
    <n v="6.3688417485583239E-4"/>
    <n v="-1.1336538312433816E-4"/>
    <n v="-71.298722395137844"/>
    <n v="1.7090584317302857E-2"/>
    <n v="-3.0421240084799084E-3"/>
    <n v="1.7090584317302857E-2"/>
    <n v="-3.0421240084799084E-3"/>
    <n v="5.0148061085179244E-4"/>
    <n v="-8.9263548731619051E-5"/>
    <n v="6.8802211008019434E-2"/>
    <n v="-1.2246793559427458E-2"/>
    <n v="4.6697413838890975E-4"/>
    <n v="-8.312139663322593E-5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33032"/>
    <n v="1"/>
    <n v="0"/>
    <n v="1"/>
    <n v="1"/>
    <s v="Density"/>
    <s v="Employment density"/>
    <x v="2"/>
    <s v="Negative binomial regression"/>
    <m/>
    <n v="-2.0400000000000001E-2"/>
    <m/>
    <n v="0.9798066722428721"/>
    <s v="Derived (4b)"/>
    <s v=""/>
  </r>
  <r>
    <n v="107"/>
    <s v="Brownet al. 2014"/>
    <n v="107.1"/>
    <s v="107.1.3"/>
    <s v="Table 1 p. 947 (Regional bus model)"/>
    <x v="0"/>
    <x v="0"/>
    <x v="0"/>
    <n v="4.9965372243354164E-2"/>
    <n v="2.4965384234169469E-3"/>
    <n v="400.55462019740361"/>
    <n v="6.3688417485583239E-4"/>
    <n v="-1.2419241409688733E-4"/>
    <n v="-78.108150938493708"/>
    <n v="1.7090584317302857E-2"/>
    <n v="-3.3326639418740571E-3"/>
    <n v="1.7090584317302857E-2"/>
    <n v="-3.3326639418740571E-3"/>
    <n v="5.0148061085179244E-4"/>
    <n v="-9.7788719116099533E-5"/>
    <n v="6.8802211008019434E-2"/>
    <n v="-1.341643114656379E-2"/>
    <n v="4.6697413838890975E-4"/>
    <n v="-9.10599569858374E-5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0269"/>
    <n v="1"/>
    <n v="0"/>
    <n v="1"/>
    <n v="1"/>
    <s v="Density"/>
    <s v="Employment density"/>
    <x v="2"/>
    <s v="Negative binomial regression"/>
    <m/>
    <n v="-1.9800000000000002E-2"/>
    <m/>
    <n v="0.98039473264669708"/>
    <s v="Derived (4b)"/>
    <s v=""/>
  </r>
  <r>
    <n v="108"/>
    <s v="Thompson et al. 2011"/>
    <n v="108.1"/>
    <s v="108.1.4"/>
    <s v="Table 3 p. 3340"/>
    <x v="0"/>
    <x v="0"/>
    <x v="0"/>
    <n v="4.9965372243354164E-2"/>
    <n v="2.4965384234169469E-3"/>
    <n v="400.55462019740361"/>
    <n v="6.3688417485583239E-4"/>
    <n v="-1.9665072667023536E-4"/>
    <n v="-123.67925007835231"/>
    <n v="1.7090584317302857E-2"/>
    <n v="-5.2770597196536029E-3"/>
    <n v="1.7090584317302857E-2"/>
    <n v="-5.2770597196536029E-3"/>
    <n v="5.0148061085179244E-4"/>
    <n v="-1.5484216821270796E-4"/>
    <n v="6.8802211008019434E-2"/>
    <n v="-2.1244058692946158E-2"/>
    <n v="4.6697413838890975E-4"/>
    <n v="-1.4418760471034367E-4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2010 - 2017"/>
    <n v="40436"/>
    <n v="1"/>
    <n v="0"/>
    <n v="1"/>
    <n v="1"/>
    <s v="Density"/>
    <s v="Employment density"/>
    <x v="2"/>
    <s v="Negative binomial regression"/>
    <m/>
    <n v="-4.0099999999999997E-2"/>
    <m/>
    <n v="0.96069336501219504"/>
    <s v="Derived (4b)"/>
    <s v=""/>
  </r>
  <r>
    <n v="107"/>
    <s v="Brownet al. 2014"/>
    <n v="107.2"/>
    <s v="107.2.3"/>
    <s v="Table 1 p. 947 (Bus to CBD)"/>
    <x v="0"/>
    <x v="0"/>
    <x v="0"/>
    <n v="4.9965372243354164E-2"/>
    <n v="2.4965384234169469E-3"/>
    <n v="400.55462019740361"/>
    <n v="6.3688417485583239E-4"/>
    <n v="-2.420159864452163E-4"/>
    <n v="-152.21075567501336"/>
    <n v="1.7090584317302857E-2"/>
    <n v="-6.4944220405750855E-3"/>
    <n v="1.7090584317302857E-2"/>
    <n v="-6.4944220405750855E-3"/>
    <n v="5.0148061085179244E-4"/>
    <n v="-1.9056263212368114E-4"/>
    <n v="6.8802211008019434E-2"/>
    <n v="-2.6144840183047385E-2"/>
    <n v="4.6697413838890975E-4"/>
    <n v="-1.774501725877857E-4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376"/>
    <n v="1"/>
    <n v="0"/>
    <n v="1"/>
    <n v="1"/>
    <s v="Density"/>
    <s v="Employment density"/>
    <x v="2"/>
    <s v="Negative binomial regression"/>
    <m/>
    <n v="-2.5899999999999999E-2"/>
    <m/>
    <n v="0.97443252798954805"/>
    <s v="Derived (4b)"/>
    <s v=""/>
  </r>
  <r>
    <n v="176"/>
    <s v="Lee et al. 2017"/>
    <n v="176.1"/>
    <s v="176.1.5"/>
    <s v="Table 5 p. 20 (TMS)"/>
    <x v="0"/>
    <x v="2"/>
    <x v="2"/>
    <n v="4.9965372243354164E-2"/>
    <n v="2.4965384234169469E-3"/>
    <n v="400.55462019740361"/>
    <n v="6.3688417485583239E-4"/>
    <n v="-7.2950830695528495E-3"/>
    <n v="-4588.0857832504698"/>
    <n v="1.7090584317302857E-2"/>
    <n v="-0.19576123449784877"/>
    <n v="1.7090584317302857E-2"/>
    <n v="-0.19576123449784877"/>
    <n v="5.0148061085179244E-4"/>
    <n v="-5.7441256328311955E-3"/>
    <n v="6.8802211008019434E-2"/>
    <n v="-0.78808339803076655"/>
    <n v="4.6697413838890975E-4"/>
    <n v="-5.3488770256398662E-3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n v="1"/>
    <n v="0"/>
    <n v="1"/>
    <n v="1"/>
    <s v="Density"/>
    <s v="job density"/>
    <x v="2"/>
    <s v="OLS"/>
    <m/>
    <n v="-0.16800000000000001"/>
    <m/>
    <m/>
    <m/>
    <m/>
  </r>
  <r>
    <n v="111"/>
    <s v="Chatman 2008"/>
    <n v="111.3"/>
    <s v="111.3.2"/>
    <s v="Table 5 p. 1020 (col. 4 combined Density)"/>
    <x v="1"/>
    <x v="0"/>
    <x v="0"/>
    <n v="5.0312491313407426E-2"/>
    <n v="2.5313467821616977E-3"/>
    <n v="395.04662381581261"/>
    <n v="0.49784514914144989"/>
    <n v="0.36399450234327968"/>
    <n v="288.83438853669321"/>
    <n v="0.27264897361388019"/>
    <n v="0.19934457056805235"/>
    <n v="0.27264897361388019"/>
    <n v="0.19934457056805235"/>
    <n v="0.77624685517265679"/>
    <n v="0.56754512569093629"/>
    <n v="0.41822778198405414"/>
    <n v="0.30578306051982135"/>
    <n v="0.77234665991490403"/>
    <n v="0.56469353693018298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Building density"/>
    <x v="9"/>
    <s v="Negative binomial regression"/>
    <m/>
    <n v="1.052"/>
    <m/>
    <n v="2.8633721394136336"/>
    <s v="Derived (4b)"/>
    <s v=""/>
  </r>
  <r>
    <n v="38"/>
    <s v="Choi et al. 2012"/>
    <n v="38.200000000000003"/>
    <s v="38.2.12"/>
    <s v="Table 2 p. 715 (poisson model)"/>
    <x v="0"/>
    <x v="0"/>
    <x v="0"/>
    <n v="5.0312491313407426E-2"/>
    <n v="2.5313467821616977E-3"/>
    <n v="395.04662381581261"/>
    <n v="0.49784514914144989"/>
    <n v="0.30219200552886005"/>
    <n v="239.79330065619826"/>
    <n v="0.27264897361388019"/>
    <n v="0.16549792698362528"/>
    <n v="0.27264897361388019"/>
    <n v="0.16549792698362528"/>
    <n v="0.77624685517265679"/>
    <n v="0.47118184108980266"/>
    <n v="0.41822778198405414"/>
    <n v="0.25386426366432085"/>
    <n v="0.77234665991490403"/>
    <n v="0.46881442256834671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s v="Density"/>
    <s v="commercial density (common catchment area)"/>
    <x v="9"/>
    <s v="Poisson Regression"/>
    <m/>
    <n v="1.9999999999999999E-6"/>
    <m/>
    <n v="1.000002000002"/>
    <s v="Derived (4b)"/>
    <s v=""/>
  </r>
  <r>
    <n v="38"/>
    <s v="Choi et al. 2012"/>
    <n v="38.4"/>
    <s v="38.4.3"/>
    <s v="Table 2 p. 716 (poisson)"/>
    <x v="0"/>
    <x v="0"/>
    <x v="0"/>
    <n v="5.0312491313407426E-2"/>
    <n v="2.5313467821616977E-3"/>
    <n v="395.04662381581261"/>
    <n v="0.49784514914144989"/>
    <n v="0.29721355403744559"/>
    <n v="235.84283441804013"/>
    <n v="0.27264897361388019"/>
    <n v="0.16277143724748647"/>
    <n v="0.27264897361388019"/>
    <n v="0.16277143724748647"/>
    <n v="0.77624685517265679"/>
    <n v="0.46341937253807608"/>
    <n v="0.41822778198405414"/>
    <n v="0.24968198584448031"/>
    <n v="0.77234665991490403"/>
    <n v="0.46109095596919769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s v="Density"/>
    <s v="commercial density (common catchment area)"/>
    <x v="9"/>
    <s v="Poisson Regression"/>
    <m/>
    <n v="1.9999999999999999E-6"/>
    <m/>
    <n v="1.000002000002"/>
    <s v="Derived (4b)"/>
    <s v=""/>
  </r>
  <r>
    <n v="38"/>
    <s v="Choi et al. 2012"/>
    <n v="38.6"/>
    <s v="38.6.3"/>
    <s v="Table 2 p. 717 (poisson)"/>
    <x v="0"/>
    <x v="0"/>
    <x v="0"/>
    <n v="5.0312491313407426E-2"/>
    <n v="2.5313467821616977E-3"/>
    <n v="395.04662381581261"/>
    <n v="0.49784514914144989"/>
    <n v="0.23249368464905712"/>
    <n v="184.48677332198449"/>
    <n v="0.27264897361388019"/>
    <n v="0.12732707067768206"/>
    <n v="0.27264897361388019"/>
    <n v="0.12732707067768206"/>
    <n v="0.77624685517265679"/>
    <n v="0.36250728136563076"/>
    <n v="0.41822778198405414"/>
    <n v="0.19531237418655328"/>
    <n v="0.77234665991490403"/>
    <n v="0.3606858901802602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s v="Density"/>
    <s v="commercial density (common catchment area)"/>
    <x v="9"/>
    <s v="Poisson Regression"/>
    <m/>
    <n v="1.9999999999999999E-6"/>
    <m/>
    <n v="1.000002000002"/>
    <s v="Derived (4b)"/>
    <s v=""/>
  </r>
  <r>
    <n v="38"/>
    <s v="Choi et al. 2012"/>
    <n v="38.6"/>
    <s v="38.6.12"/>
    <s v="Table 2 p. 717 (poisson)"/>
    <x v="0"/>
    <x v="0"/>
    <x v="0"/>
    <n v="5.0312491313407426E-2"/>
    <n v="2.5313467821616977E-3"/>
    <n v="395.04662381581261"/>
    <n v="0.49784514914144989"/>
    <n v="0.21307772383254056"/>
    <n v="169.0799549931678"/>
    <n v="0.27264897361388019"/>
    <n v="0.11669376070674072"/>
    <n v="0.27264897361388019"/>
    <n v="0.11669376070674072"/>
    <n v="0.77624685517265679"/>
    <n v="0.3322336540138971"/>
    <n v="0.41822778198405414"/>
    <n v="0.17900149068917517"/>
    <n v="0.77234665991490403"/>
    <n v="0.33056437044357889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s v="Density"/>
    <s v="commercial density (common catchment area)"/>
    <x v="9"/>
    <s v="Poisson Regression"/>
    <m/>
    <n v="9.9999999999999995E-7"/>
    <m/>
    <n v="1.0000010000005"/>
    <s v="Derived (4b)"/>
    <s v=""/>
  </r>
  <r>
    <n v="2"/>
    <s v="Cervero 2006"/>
    <n v="2.2999999999999998"/>
    <s v="2.3.1"/>
    <s v="Table 2 p, 292"/>
    <x v="1"/>
    <x v="0"/>
    <x v="0"/>
    <n v="5.0312491313407426E-2"/>
    <n v="2.5313467821616977E-3"/>
    <n v="395.04662381581261"/>
    <n v="0.49784514914144989"/>
    <n v="0.11599791974995784"/>
    <n v="92.045863349084343"/>
    <n v="0.27264897361388019"/>
    <n v="6.3527210852034083E-2"/>
    <n v="0.27264897361388019"/>
    <n v="6.3527210852034083E-2"/>
    <n v="0.77624685517265679"/>
    <n v="0.18086551725522904"/>
    <n v="0.41822778198405414"/>
    <n v="9.7447073202284615E-2"/>
    <n v="0.77234665991490403"/>
    <n v="0.17995677176017266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s v="Pre-2010"/>
    <n v="68"/>
    <n v="0"/>
    <n v="0"/>
    <n v="0"/>
    <n v="0"/>
    <s v="Density"/>
    <s v="Total density: population and employment"/>
    <x v="9"/>
    <s v="OLS"/>
    <m/>
    <s v=""/>
    <m/>
    <m/>
    <s v=""/>
    <s v=""/>
  </r>
  <r>
    <n v="11"/>
    <s v="Concas and DeSalvo 2008"/>
    <n v="11.2"/>
    <s v="11.2.2"/>
    <s v="Table 4.10 and 4.11, Model I: Exogenous Residential Location and Population Density"/>
    <x v="0"/>
    <x v="0"/>
    <x v="0"/>
    <n v="5.0312491313407426E-2"/>
    <n v="2.5313467821616977E-3"/>
    <n v="395.04662381581261"/>
    <n v="0.49784514914144989"/>
    <n v="8.4633675354046492E-2"/>
    <n v="67.157926048688154"/>
    <n v="0.27264897361388019"/>
    <n v="4.6350325514359636E-2"/>
    <n v="0.27264897361388019"/>
    <n v="4.6350325514359636E-2"/>
    <n v="0.77624685517265679"/>
    <n v="0.13196196537935168"/>
    <n v="0.41822778198405414"/>
    <n v="7.1098722937289208E-2"/>
    <n v="0.77234665991490403"/>
    <n v="0.13129893218553371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s v="Density"/>
    <s v="Retail density (common catchment area)"/>
    <x v="9"/>
    <s v="2SLS"/>
    <m/>
    <n v="0.17"/>
    <m/>
    <m/>
    <s v=""/>
    <s v=""/>
  </r>
  <r>
    <n v="38"/>
    <s v="Choi et al. 2012"/>
    <n v="38.4"/>
    <s v="38.4.12"/>
    <s v="Table 2 p. 716 (poisson)"/>
    <x v="0"/>
    <x v="0"/>
    <x v="0"/>
    <n v="5.0312491313407426E-2"/>
    <n v="2.5313467821616977E-3"/>
    <n v="395.04662381581261"/>
    <n v="0.49784514914144989"/>
    <n v="8.2144449608339234E-2"/>
    <n v="65.18269292960909"/>
    <n v="0.27264897361388019"/>
    <n v="4.4987080646290235E-2"/>
    <n v="0.27264897361388019"/>
    <n v="4.4987080646290235E-2"/>
    <n v="0.77624685517265679"/>
    <n v="0.12808073110348839"/>
    <n v="0.41822778198405414"/>
    <n v="6.9007584027368937E-2"/>
    <n v="0.77234665991490403"/>
    <n v="0.12743719888595917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s v="Density"/>
    <s v="commercial density (common catchment area)"/>
    <x v="9"/>
    <s v="Poisson Regression"/>
    <m/>
    <n v="9.9999999999999995E-7"/>
    <m/>
    <n v="1.0000010000005"/>
    <s v="Derived (4b)"/>
    <s v=""/>
  </r>
  <r>
    <n v="37"/>
    <s v="Moniruzzaman and Paez 2012"/>
    <n v="37.1"/>
    <s v="37.1.3"/>
    <s v="Table 2 (1), p. 203"/>
    <x v="0"/>
    <x v="0"/>
    <x v="0"/>
    <n v="5.0312491313407426E-2"/>
    <n v="2.5313467821616977E-3"/>
    <n v="395.04662381581261"/>
    <n v="0.49784514914144989"/>
    <n v="3.0731288852606339E-2"/>
    <n v="24.385678815324361"/>
    <n v="0.27264897361388019"/>
    <n v="1.6830242050051913E-2"/>
    <n v="0.27264897361388019"/>
    <n v="1.6830242050051913E-2"/>
    <n v="0.77624685517265679"/>
    <n v="4.7916639076180677E-2"/>
    <n v="0.41822778198405414"/>
    <n v="2.5816619477967592E-2"/>
    <n v="0.77234665991490403"/>
    <n v="4.7675885445751083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s v="Density"/>
    <s v="Building density"/>
    <x v="9"/>
    <s v="Binary logistic"/>
    <s v="not choosing transit"/>
    <n v="0.22681000000000001"/>
    <n v="1.2545914729136154"/>
    <m/>
    <s v="Derived (4a)"/>
    <s v=""/>
  </r>
  <r>
    <n v="38"/>
    <s v="Choi et al. 2012"/>
    <n v="38.5"/>
    <s v="38.5.12"/>
    <s v="Table 2 p. 717 (multiplicative)"/>
    <x v="0"/>
    <x v="0"/>
    <x v="0"/>
    <n v="5.0312491313407426E-2"/>
    <n v="2.5313467821616977E-3"/>
    <n v="395.04662381581261"/>
    <n v="0.49784514914144989"/>
    <n v="2.3398722009648144E-2"/>
    <n v="18.567191319343191"/>
    <n v="0.27264897361388019"/>
    <n v="1.2814501759852369E-2"/>
    <n v="0.27264897361388019"/>
    <n v="1.2814501759852369E-2"/>
    <n v="0.77624685517265679"/>
    <n v="3.6483602193114868E-2"/>
    <n v="0.41822778198405414"/>
    <n v="1.9656705753250545E-2"/>
    <n v="0.77234665991490403"/>
    <n v="3.630029301600049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s v="Density"/>
    <s v="commercial density (common catchment area)"/>
    <x v="9"/>
    <s v="Multiplicative"/>
    <m/>
    <n v="4.7E-2"/>
    <m/>
    <m/>
    <s v=""/>
    <s v=""/>
  </r>
  <r>
    <n v="111"/>
    <s v="Chatman 2008"/>
    <n v="111.2"/>
    <s v="111.2.2"/>
    <s v="Table 5 p. 1020 (col. 3 Built form)"/>
    <x v="1"/>
    <x v="0"/>
    <x v="0"/>
    <n v="5.0312491313407426E-2"/>
    <n v="2.5313467821616977E-3"/>
    <n v="395.04662381581261"/>
    <n v="0.49784514914144989"/>
    <n v="1.4086030649808182E-2"/>
    <n v="11.177449174244602"/>
    <n v="0.27264897361388019"/>
    <n v="7.714330059431126E-3"/>
    <n v="0.27264897361388019"/>
    <n v="7.714330059431126E-3"/>
    <n v="0.77624685517265679"/>
    <n v="2.196312852025515E-2"/>
    <n v="0.41822778198405414"/>
    <n v="1.1833336863456828E-2"/>
    <n v="0.77234665991490403"/>
    <n v="2.1852776395632295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Building density"/>
    <x v="9"/>
    <s v="Negative binomial regression"/>
    <m/>
    <n v="0.60199999999999998"/>
    <m/>
    <n v="1.8257666846595977"/>
    <s v="Derived (4b)"/>
    <s v=""/>
  </r>
  <r>
    <n v="11"/>
    <s v="Concas and DeSalvo 2008"/>
    <n v="11.1"/>
    <s v="11.1.2"/>
    <s v="Table 4.8 and 4.9, Model I: Exogenous Residential Location and Population Density"/>
    <x v="0"/>
    <x v="0"/>
    <x v="0"/>
    <n v="5.0312491313407426E-2"/>
    <n v="2.5313467821616977E-3"/>
    <n v="395.04662381581261"/>
    <n v="0.49784514914144989"/>
    <n v="4.9784514914144986E-4"/>
    <n v="0.39504662381581263"/>
    <n v="0.27264897361388019"/>
    <n v="2.7264897361388017E-4"/>
    <n v="0.27264897361388019"/>
    <n v="2.7264897361388017E-4"/>
    <n v="0.77624685517265679"/>
    <n v="7.7624685517265683E-4"/>
    <n v="0.41822778198405414"/>
    <n v="4.1822778198405414E-4"/>
    <n v="0.77234665991490403"/>
    <n v="7.7234665991490401E-4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n v="0"/>
    <n v="1"/>
    <n v="1"/>
    <n v="1"/>
    <s v="Density"/>
    <s v="Retail density (common catchment area)"/>
    <x v="9"/>
    <s v="2SLS"/>
    <m/>
    <n v="1E-3"/>
    <m/>
    <m/>
    <s v=""/>
    <s v=""/>
  </r>
  <r>
    <n v="178"/>
    <s v="Park et al. 2018"/>
    <n v="178.1"/>
    <s v="178.1.1"/>
    <s v="Table 6 p. 281"/>
    <x v="0"/>
    <x v="0"/>
    <x v="0"/>
    <n v="5.0312491313407426E-2"/>
    <n v="2.5313467821616977E-3"/>
    <n v="395.04662381581261"/>
    <n v="0.49784514914144989"/>
    <n v="0"/>
    <n v="0"/>
    <n v="0.27264897361388019"/>
    <n v="0"/>
    <n v="0.27264897361388019"/>
    <n v="0"/>
    <n v="0.77624685517265679"/>
    <n v="0"/>
    <n v="0.41822778198405414"/>
    <n v="0"/>
    <n v="0.77234665991490403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s v="Density"/>
    <s v="Activity density (populatoin + employment per square mile)"/>
    <x v="9"/>
    <s v="Negative binomial regression (multilevel)"/>
    <m/>
    <n v="0"/>
    <m/>
    <m/>
    <m/>
    <m/>
  </r>
  <r>
    <n v="178"/>
    <s v="Park et al. 2018"/>
    <n v="178.2"/>
    <s v="178.2.1"/>
    <s v="Table 6 p. 281"/>
    <x v="0"/>
    <x v="0"/>
    <x v="0"/>
    <n v="5.0312491313407426E-2"/>
    <n v="2.5313467821616977E-3"/>
    <n v="395.04662381581261"/>
    <n v="0.49784514914144989"/>
    <n v="0"/>
    <n v="0"/>
    <n v="0.27264897361388019"/>
    <n v="0"/>
    <n v="0.27264897361388019"/>
    <n v="0"/>
    <n v="0.77624685517265679"/>
    <n v="0"/>
    <n v="0.41822778198405414"/>
    <n v="0"/>
    <n v="0.77234665991490403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s v="Density"/>
    <s v="Activity density (populatoin + employment per square mile)"/>
    <x v="9"/>
    <s v="Negative binomial regression (multilevel)"/>
    <m/>
    <n v="0"/>
    <m/>
    <m/>
    <m/>
    <m/>
  </r>
  <r>
    <n v="111"/>
    <s v="Chatman 2008"/>
    <n v="111.2"/>
    <s v="111.2.1"/>
    <s v="Table 5 p. 1020 (col. 3 Built form)"/>
    <x v="1"/>
    <x v="0"/>
    <x v="0"/>
    <n v="5.0312491313407426E-2"/>
    <n v="2.5313467821616977E-3"/>
    <n v="395.04662381581261"/>
    <n v="0.49784514914144989"/>
    <n v="-8.2443156697824087E-3"/>
    <n v="-6.5419720903898559"/>
    <n v="0.27264897361388019"/>
    <n v="-4.5150670030458554E-3"/>
    <n v="0.27264897361388019"/>
    <n v="-4.5150670030458554E-3"/>
    <n v="0.77624685517265679"/>
    <n v="-1.2854647921659195E-2"/>
    <n v="0.41822778198405414"/>
    <n v="-6.9258520696559361E-3"/>
    <n v="0.77234665991490403"/>
    <n v="-1.2790060688190809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Building density"/>
    <x v="9"/>
    <s v="Negative binomial regression"/>
    <m/>
    <n v="-0.34499999999999997"/>
    <m/>
    <n v="0.70822035346779999"/>
    <s v="Derived (4b)"/>
    <s v=""/>
  </r>
  <r>
    <n v="11"/>
    <s v="Concas and DeSalvo 2008"/>
    <n v="11.3"/>
    <s v="11.3.1"/>
    <s v="Table 4.12 and 4.13, Model III"/>
    <x v="0"/>
    <x v="0"/>
    <x v="0"/>
    <n v="5.0312491313407426E-2"/>
    <n v="2.5313467821616977E-3"/>
    <n v="395.04662381581261"/>
    <n v="0.49784514914144989"/>
    <n v="-0.18221132458577066"/>
    <n v="-144.5870643165874"/>
    <n v="0.27264897361388019"/>
    <n v="-9.9789524342680153E-2"/>
    <n v="0.27264897361388019"/>
    <n v="-9.9789524342680153E-2"/>
    <n v="0.77624685517265679"/>
    <n v="-0.28410634899319237"/>
    <n v="0.41822778198405414"/>
    <n v="-0.15307136820616382"/>
    <n v="0.77234665991490403"/>
    <n v="-0.28267887752885484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s v="Density"/>
    <s v="Retail density (common catchment area)"/>
    <x v="9"/>
    <s v="2SLS"/>
    <m/>
    <n v="-0.36599999999999999"/>
    <m/>
    <m/>
    <s v=""/>
    <s v=""/>
  </r>
  <r>
    <n v="65"/>
    <s v="Sung et al. 2014"/>
    <n v="65.900000000000006"/>
    <s v="65.9.7"/>
    <s v="Table 3 p. 139 (1000m buffer)"/>
    <x v="0"/>
    <x v="1"/>
    <x v="0"/>
    <n v="5.0820000000000004E-2"/>
    <n v="2.5826724000000004E-3"/>
    <n v="387.1958363747566"/>
    <n v="0.67597154667490811"/>
    <n v="6.8705748004037667E-3"/>
    <n v="3.9354584809130264"/>
    <n v="22.188260468987608"/>
    <n v="0.22552147940679007"/>
    <n v="22.188260468987608"/>
    <n v="0.22552147940679007"/>
    <n v="0.37029499638942143"/>
    <n v="3.7636783433020798E-3"/>
    <n v="0.60191217370197569"/>
    <n v="6.1178353335068813E-3"/>
    <n v="0.51058563370225762"/>
    <n v="5.1895923809497473E-3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4.2000000000000003E-2"/>
    <m/>
    <m/>
    <s v=""/>
    <n v="0.2"/>
  </r>
  <r>
    <n v="65"/>
    <s v="Sung et al. 2014"/>
    <n v="65.400000000000006"/>
    <s v="65.4.1"/>
    <s v="Table 2 p. 138 (1000m buffer)"/>
    <x v="0"/>
    <x v="1"/>
    <x v="0"/>
    <n v="5.0904494382022471E-2"/>
    <n v="2.5912675482893575E-3"/>
    <n v="385.911520661059"/>
    <n v="1.0379279258048541E-3"/>
    <n v="9.4046649357177825E-5"/>
    <n v="34.967442887098557"/>
    <n v="0.10088464524572088"/>
    <n v="9.1411577057147683E-3"/>
    <n v="0.10088464524572088"/>
    <n v="9.1411577057147683E-3"/>
    <n v="6.7193729408252802E-4"/>
    <n v="6.0884238216817862E-5"/>
    <n v="0.19763892890715318"/>
    <n v="1.7908063348277149E-2"/>
    <n v="5.996350903603332E-4"/>
    <n v="5.4332935537549787E-5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Residential density"/>
    <x v="3"/>
    <s v="OLS"/>
    <m/>
    <n v="0.69699999999999995"/>
    <m/>
    <m/>
    <s v=""/>
    <n v="1.78"/>
  </r>
  <r>
    <n v="70"/>
    <s v="Guerra et al. 2012"/>
    <n v="70.13"/>
    <s v="70.13.2"/>
    <s v="Table 5 p. 9 (model 3"/>
    <x v="0"/>
    <x v="0"/>
    <x v="0"/>
    <n v="5.1030927835051552E-2"/>
    <n v="2.6041555957062395E-3"/>
    <n v="384.00163248648084"/>
    <n v="6.1056482815980816E-4"/>
    <n v="1.2089183597564203E-4"/>
    <n v="76.032323232323208"/>
    <n v="1.638431301767989E-2"/>
    <n v="3.2440939775006182E-3"/>
    <n v="1.638431301767989E-2"/>
    <n v="3.2440939775006182E-3"/>
    <n v="4.8075683943553756E-4"/>
    <n v="9.5189854208236439E-5"/>
    <n v="6.5958947952562005E-2"/>
    <n v="1.3059871694607277E-2"/>
    <n v="4.4767635280785486E-4"/>
    <n v="8.8639917855955265E-5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1"/>
    <n v="0"/>
    <n v="0"/>
    <n v="0"/>
    <s v="Density"/>
    <s v="Job density"/>
    <x v="2"/>
    <s v="OLS"/>
    <m/>
    <n v="0.19800000000000001"/>
    <m/>
    <m/>
    <s v=""/>
    <n v="3.88"/>
  </r>
  <r>
    <n v="65"/>
    <s v="Sung et al. 2014"/>
    <n v="65.3"/>
    <s v="65.3.8"/>
    <s v="Table 2 p. 138 (750m buffer)"/>
    <x v="0"/>
    <x v="1"/>
    <x v="0"/>
    <n v="5.1176470588235289E-2"/>
    <n v="2.6190311418685117E-3"/>
    <n v="381.8205839608932"/>
    <n v="0.6665873608272832"/>
    <n v="1.1598620078394727E-2"/>
    <n v="6.6436781609195412"/>
    <n v="21.880231586853867"/>
    <n v="0.38071602961125728"/>
    <n v="21.880231586853867"/>
    <n v="0.38071602961125728"/>
    <n v="0.3651543701579521"/>
    <n v="6.3536860407483664E-3"/>
    <n v="0.59355611828847221"/>
    <n v="1.0327876458219415E-2"/>
    <n v="0.50349742044630286"/>
    <n v="8.7608551157656693E-3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8.6999999999999994E-2"/>
    <m/>
    <m/>
    <s v=""/>
    <n v="0.34"/>
  </r>
  <r>
    <n v="131"/>
    <s v="Zhang 2004"/>
    <n v="131.1"/>
    <s v="131.1.8"/>
    <s v="Table 3 (Boston - work trip, expanded)"/>
    <x v="1"/>
    <x v="0"/>
    <x v="3"/>
    <n v="5.1193058568329723E-2"/>
    <n v="2.6207292455804371E-3"/>
    <n v="381.57318299339266"/>
    <n v="1.0262597542790891E-3"/>
    <n v="1.2109865100493251E-4"/>
    <n v="45.025635593220329"/>
    <n v="9.9750520885274363E-2"/>
    <n v="1.1770561464462374E-2"/>
    <n v="9.9750520885274363E-2"/>
    <n v="1.1770561464462374E-2"/>
    <n v="6.6438351370241779E-4"/>
    <n v="7.839725461688529E-5"/>
    <n v="0.19541711285873262"/>
    <n v="2.3059219317330449E-2"/>
    <n v="5.928941164321422E-4"/>
    <n v="6.9961505738992775E-5"/>
    <m/>
    <n v="0.11799999999999999"/>
    <s v="Source"/>
    <n v="5.1193058568329723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s v="Density"/>
    <s v="Pop density (ave)"/>
    <x v="3"/>
    <s v="Multinomial logistic"/>
    <s v="drive alone or active modes"/>
    <m/>
    <m/>
    <m/>
    <m/>
    <n v="2.3049999999999997"/>
  </r>
  <r>
    <n v="161"/>
    <s v="Kathuria et al. 2018"/>
    <n v="161.1"/>
    <s v="161.1.1"/>
    <s v="Table 3 p. 48"/>
    <x v="0"/>
    <x v="0"/>
    <x v="0"/>
    <n v="5.1340000000000004E-2"/>
    <n v="2.6357956000000004E-3"/>
    <n v="379.39208943212435"/>
    <n v="0.36833776147477654"/>
    <n v="0.15679401830458289"/>
    <n v="161.49962462946672"/>
    <n v="6.4523938412703536"/>
    <n v="2.7466550103519647"/>
    <n v="6.4523938412703536"/>
    <n v="2.7466550103519647"/>
    <n v="0.26552590430130962"/>
    <n v="0.1130290669429815"/>
    <n v="0.18204095525749139"/>
    <n v="7.7491193834008945E-2"/>
    <n v="0.23367548353426168"/>
    <n v="9.9470979830864531E-2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n v="0"/>
    <n v="0"/>
    <n v="0"/>
    <n v="0"/>
    <s v="PT-design"/>
    <s v="Walkway availability and quality index (WAQI): sum of segment length times score on Likert scale, divided by buffer area"/>
    <x v="8"/>
    <s v="Negative binomial regression"/>
    <m/>
    <n v="1.252"/>
    <m/>
    <m/>
    <m/>
    <n v="8.2913907284768218"/>
  </r>
  <r>
    <n v="150"/>
    <s v="He et al. 2018"/>
    <n v="150.19999999999999"/>
    <s v="150.2.10"/>
    <s v="Table 4 p.1602"/>
    <x v="0"/>
    <x v="0"/>
    <x v="0"/>
    <n v="5.2345707764125851E-2"/>
    <n v="2.7400731213272655E-3"/>
    <n v="364.95376426874674"/>
    <n v="1.0232606689176417E-2"/>
    <n v="3.8040658459385975E-3"/>
    <n v="135.67492547817307"/>
    <n v="3.787031258541392E-3"/>
    <n v="1.4078637736909504E-3"/>
    <n v="3.787031258541392E-3"/>
    <n v="1.4078637736909504E-3"/>
    <n v="3.6111293865253954E-2"/>
    <n v="1.3424706315622197E-2"/>
    <n v="1.5981412022740782"/>
    <n v="0.59412372127901836"/>
    <n v="3.9738422057865319E-2"/>
    <n v="1.4773124650800523E-2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s v="2018 - 2019"/>
    <n v="108"/>
    <n v="1"/>
    <n v="0"/>
    <n v="0"/>
    <n v="0"/>
    <s v="Density"/>
    <s v="Count_Shopping malls"/>
    <x v="6"/>
    <s v="OLS"/>
    <m/>
    <n v="2003"/>
    <m/>
    <m/>
    <m/>
    <n v="7.1020000000000003"/>
  </r>
  <r>
    <n v="160"/>
    <s v="Moshiur et al. 2019"/>
    <n v="160.1"/>
    <s v="160.1.6"/>
    <s v="Table 4 (Boarding) p. 599"/>
    <x v="0"/>
    <x v="0"/>
    <x v="0"/>
    <n v="5.3228986585428149E-2"/>
    <n v="2.8333250129116898E-3"/>
    <n v="352.94221292753906"/>
    <n v="9.8958257250241505E-3"/>
    <n v="3.1204360457318244E-3"/>
    <n v="111.29274442398912"/>
    <n v="3.6623904825135787E-3"/>
    <n v="1.1548561578122022E-3"/>
    <n v="3.6623904825135787E-3"/>
    <n v="1.1548561578122022E-3"/>
    <n v="3.4922779859571505E-2"/>
    <n v="1.1012148366294957E-2"/>
    <n v="1.5455423336473153"/>
    <n v="0.4873535713065314"/>
    <n v="3.8430530090445746E-2"/>
    <n v="1.211824204296158E-2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s v="Density"/>
    <s v="number of financial centers"/>
    <x v="6"/>
    <s v="panel OLS"/>
    <m/>
    <n v="5.4420000000000002"/>
    <m/>
    <m/>
    <m/>
    <n v="5.9240000000000004"/>
  </r>
  <r>
    <n v="113"/>
    <s v="Ewing et al. 2015"/>
    <n v="113.2"/>
    <s v="113.2.12"/>
    <s v="Table 12 p. 2343"/>
    <x v="0"/>
    <x v="0"/>
    <x v="0"/>
    <n v="5.3991750687442712E-2"/>
    <n v="2.9151091422949704E-3"/>
    <n v="343.04032925941584"/>
    <n v="0.59888428582408937"/>
    <n v="7.0554557712935964E-2"/>
    <n v="40.413581190051779"/>
    <n v="19.657928784152141"/>
    <n v="2.3159005900609637"/>
    <n v="19.657928784152141"/>
    <n v="2.3159005900609637"/>
    <n v="0.32806684770648237"/>
    <n v="3.8649555328300687E-2"/>
    <n v="0.53327058520363269"/>
    <n v="6.2824607642839966E-2"/>
    <n v="0.45235885163503015"/>
    <n v="5.3292396311122904E-2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n v="1"/>
    <n v="0"/>
    <n v="1"/>
    <n v="1"/>
    <s v="Diversity"/>
    <s v="job-population balance:Perfect balancing when index = 1"/>
    <x v="10"/>
    <s v="Negative binomial regression"/>
    <m/>
    <n v="0.187"/>
    <m/>
    <n v="1.2056272850499248"/>
    <s v="Derived (4b)"/>
    <n v="2.1819999999999999"/>
  </r>
  <r>
    <n v="65"/>
    <s v="Sung et al. 2014"/>
    <n v="65.7"/>
    <s v="65.7.1"/>
    <s v="Table 3 p. 139 (500m buffer)"/>
    <x v="0"/>
    <x v="0"/>
    <x v="0"/>
    <n v="5.4016015624999997E-2"/>
    <n v="2.9177299440002438E-3"/>
    <n v="342.73219907013998"/>
    <n v="9.2179502668913798E-4"/>
    <n v="2.5493347617120137E-4"/>
    <n v="94.786702439236052"/>
    <n v="8.9596745539620395E-2"/>
    <n v="2.4779055139928494E-2"/>
    <n v="8.9596745539620395E-2"/>
    <n v="2.4779055139928494E-2"/>
    <n v="5.9675478473317938E-4"/>
    <n v="1.6503969677537754E-4"/>
    <n v="0.17552527224422612"/>
    <n v="4.854362034240766E-2"/>
    <n v="5.3254241492137146E-4"/>
    <n v="1.4728099535548433E-4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Residential density"/>
    <x v="3"/>
    <s v="OLS"/>
    <m/>
    <n v="0.96699999999999997"/>
    <m/>
    <m/>
    <s v=""/>
    <n v="5.12"/>
  </r>
  <r>
    <n v="76"/>
    <s v="Woldeamanuel and Kent 2016"/>
    <n v="76.099999999999994"/>
    <s v="76.1.2"/>
    <s v="Table 3"/>
    <x v="0"/>
    <x v="0"/>
    <x v="0"/>
    <n v="5.4050156871044787E-2"/>
    <n v="2.92141945778455E-3"/>
    <n v="342.29935634040964"/>
    <n v="0.33232579745508944"/>
    <n v="-3.5924522969485284E-2"/>
    <n v="-37.0026678141136"/>
    <n v="5.8215506338774281"/>
    <n v="-0.62931144998761046"/>
    <n v="5.8215506338774281"/>
    <n v="-0.62931144998761046"/>
    <n v="0.23956573862698885"/>
    <n v="-2.5897131507432922E-2"/>
    <n v="0.16424301810167477"/>
    <n v="-1.7754721786738741E-2"/>
    <n v="0.21082929727405914"/>
    <n v="-2.2790713181350064E-2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s v="2010 - 2017"/>
    <n v="18"/>
    <n v="0"/>
    <n v="0"/>
    <n v="1"/>
    <n v="1"/>
    <s v="PT-design"/>
    <s v="Sidewalk availability and quality index"/>
    <x v="8"/>
    <s v="OLS"/>
    <m/>
    <n v="-0.06"/>
    <m/>
    <m/>
    <s v=""/>
    <n v="-2"/>
  </r>
  <r>
    <n v="52"/>
    <s v="Durning and Townsend 2015"/>
    <n v="52.1"/>
    <s v="52.1.2"/>
    <s v="Table 3 p. 101"/>
    <x v="0"/>
    <x v="0"/>
    <x v="0"/>
    <n v="5.4350000000000002E-2"/>
    <n v="2.9539225000000001E-3"/>
    <n v="338.53291682500134"/>
    <n v="9.1050085152924703E-4"/>
    <n v="2.9691432768368743E-4"/>
    <n v="110.39558417663294"/>
    <n v="8.8498972923602676E-2"/>
    <n v="2.8859515070386834E-2"/>
    <n v="8.8498972923602676E-2"/>
    <n v="2.8859515070386834E-2"/>
    <n v="5.8944312338641831E-4"/>
    <n v="1.9221740253631101E-4"/>
    <n v="0.1733746713922838"/>
    <n v="5.6537480341023745E-2"/>
    <n v="5.2601750738764735E-4"/>
    <n v="1.7153430915911179E-4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s v="Density"/>
    <s v="Population density"/>
    <x v="3"/>
    <s v="Bootstrapped regression"/>
    <m/>
    <n v="6.0000000000000002E-5"/>
    <m/>
    <m/>
    <s v=""/>
    <n v="6"/>
  </r>
  <r>
    <n v="103"/>
    <s v="Renneet al. 2016"/>
    <n v="103.1"/>
    <s v="103.1.2"/>
    <s v="Table 3 p. 40"/>
    <x v="0"/>
    <x v="0"/>
    <x v="0"/>
    <n v="5.5982085732565579E-2"/>
    <n v="3.1339939229683227E-3"/>
    <n v="319.08166530612243"/>
    <n v="0.40211268664503969"/>
    <n v="7.0369720162881941E-2"/>
    <n v="55.839291428571421"/>
    <n v="0.22022030641447457"/>
    <n v="3.8538553622533049E-2"/>
    <n v="0.22022030641447457"/>
    <n v="3.8538553622533049E-2"/>
    <n v="0.6269795115439678"/>
    <n v="0.10972141452019436"/>
    <n v="0.3378052338829185"/>
    <n v="5.911591592951073E-2"/>
    <n v="0.62382929908083573"/>
    <n v="0.10917012733914624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s v="Density"/>
    <s v="Population and job density within retail precinct"/>
    <x v="9"/>
    <s v="multi-level model"/>
    <m/>
    <n v="0.17499999999999999"/>
    <m/>
    <m/>
    <s v=""/>
    <n v="3.1259999999999999"/>
  </r>
  <r>
    <n v="65"/>
    <s v="Sung et al. 2014"/>
    <n v="65.099999999999994"/>
    <s v="65.1.1"/>
    <s v="Table 2 p. 138 (250m buffer)"/>
    <x v="0"/>
    <x v="1"/>
    <x v="0"/>
    <n v="5.7085714285714288E-2"/>
    <n v="3.2587787755102042E-3"/>
    <n v="306.86341997653307"/>
    <n v="8.2532418948270524E-4"/>
    <n v="1.3851580936926139E-4"/>
    <n v="51.501501501501501"/>
    <n v="8.0219961327381656E-2"/>
    <n v="1.3463476549497118E-2"/>
    <n v="8.0219961327381656E-2"/>
    <n v="1.3463476549497118E-2"/>
    <n v="5.3430116758042723E-4"/>
    <n v="8.9672833557358274E-5"/>
    <n v="0.15715560276889062"/>
    <n v="2.6375739123908452E-2"/>
    <n v="4.768089697107524E-4"/>
    <n v="8.0023803004495E-5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Residential density"/>
    <x v="3"/>
    <s v="OLS"/>
    <m/>
    <n v="1.512"/>
    <m/>
    <m/>
    <s v=""/>
    <n v="2.94"/>
  </r>
  <r>
    <n v="186"/>
    <s v="Pan et al. 2017"/>
    <n v="186.1"/>
    <s v="186.1.4"/>
    <s v="Table 2 p. 61"/>
    <x v="0"/>
    <x v="0"/>
    <x v="0"/>
    <n v="-5.7272377706570711E-2"/>
    <n v="3.2801252481640978E-3"/>
    <n v="304.86640732993499"/>
    <n v="4.8473936008502021E-4"/>
    <n v="-1.5330273432600933E-4"/>
    <n v="-96.41646149722321"/>
    <n v="1.3007826591583588E-2"/>
    <n v="-4.1138301287904069E-3"/>
    <n v="1.3007826591583588E-2"/>
    <n v="-4.1138301287904069E-3"/>
    <n v="3.8168225871583179E-4"/>
    <n v="-1.2071009437855743E-4"/>
    <n v="5.236609897554978E-2"/>
    <n v="-1.6561201379500481E-2"/>
    <n v="3.5541901330824193E-4"/>
    <n v="-1.1240413108200903E-4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s v="Density"/>
    <s v="employment density"/>
    <x v="2"/>
    <s v="OLS"/>
    <m/>
    <n v="-15.509"/>
    <m/>
    <m/>
    <m/>
    <n v="5.5220000000000002"/>
  </r>
  <r>
    <n v="143"/>
    <s v="Bindong et al. 2017"/>
    <n v="143.1"/>
    <s v="143.1.2"/>
    <s v="Table 3 p. 449, elasticity table 4"/>
    <x v="0"/>
    <x v="0"/>
    <x v="0"/>
    <n v="5.7971014492753631E-2"/>
    <n v="3.3606385213190513E-3"/>
    <n v="297.56249999999994"/>
    <n v="4.7312610496701244E-4"/>
    <n v="-7.5700176794721993E-5"/>
    <n v="-47.609999999999992"/>
    <n v="1.2696188583247789E-2"/>
    <n v="-2.0313901733196465E-3"/>
    <n v="1.2696188583247789E-2"/>
    <n v="-2.0313901733196465E-3"/>
    <n v="3.7253801789390446E-4"/>
    <n v="-5.9606082863024715E-5"/>
    <n v="5.1111526070986721E-2"/>
    <n v="-8.1778441713578759E-3"/>
    <n v="3.4690398025085778E-4"/>
    <n v="-5.5504636840137248E-5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s v="2010 - 2017"/>
    <n v="857"/>
    <n v="1"/>
    <n v="0"/>
    <n v="1"/>
    <n v="1"/>
    <s v="Density"/>
    <s v="employment density"/>
    <x v="2"/>
    <s v="Multinomial logistic"/>
    <s v="not choosing transit"/>
    <n v="-0.22"/>
    <n v="0.80251879796247849"/>
    <m/>
    <s v="Derived (4a)"/>
    <n v="-2.76"/>
  </r>
  <r>
    <n v="177"/>
    <s v="Tu et al. 2018"/>
    <n v="177.2"/>
    <s v="177.2.6"/>
    <s v="Table 4 Model 2 p. 51"/>
    <x v="0"/>
    <x v="0"/>
    <x v="0"/>
    <n v="5.8071742424242428E-2"/>
    <n v="3.3723272681875577E-3"/>
    <n v="296.5311253843538"/>
    <n v="2.8751688915504862E-3"/>
    <n v="3.3059281324670261E-4"/>
    <n v="34.095756685500035"/>
    <n v="1.6838794760089071"/>
    <n v="0.19361591410442996"/>
    <n v="1.6838794760089071"/>
    <n v="0.19361591410442996"/>
    <n v="2.1228388219653636E-3"/>
    <n v="2.4408835956916253E-4"/>
    <n v="1.5072829583482196E-3"/>
    <n v="1.7331048448094289E-4"/>
    <n v="1.6457966687827017E-3"/>
    <n v="1.8923707485980605E-4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s v="Diversity"/>
    <s v="land use mix (entropy)"/>
    <x v="4"/>
    <s v="OLS"/>
    <m/>
    <n v="0.2019"/>
    <m/>
    <m/>
    <m/>
    <n v="1.98"/>
  </r>
  <r>
    <n v="65"/>
    <s v="Sung et al. 2014"/>
    <n v="65.2"/>
    <s v="65.2.2"/>
    <s v="Table 2 p. 138 (500m buffer)"/>
    <x v="0"/>
    <x v="0"/>
    <x v="0"/>
    <n v="5.8728486055776893E-2"/>
    <n v="3.449035074403581E-3"/>
    <n v="289.93616429746612"/>
    <n v="7.7979750671758189E-4"/>
    <n v="2.2989756153795734E-4"/>
    <n v="85.478110149686074"/>
    <n v="7.5794853257943801E-2"/>
    <n v="2.2345611252947217E-2"/>
    <n v="7.5794853257943801E-2"/>
    <n v="2.2345611252947217E-2"/>
    <n v="5.0482794958021883E-4"/>
    <n v="1.4883186161139138E-4"/>
    <n v="0.14848655687977705"/>
    <n v="4.3776361239625229E-2"/>
    <n v="4.505071467662528E-4"/>
    <n v="1.3281716548818636E-4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Small-scale nieghbourhood living density"/>
    <x v="3"/>
    <s v="OLS"/>
    <m/>
    <n v="2.609"/>
    <m/>
    <m/>
    <s v=""/>
    <n v="5.0199999999999996"/>
  </r>
  <r>
    <n v="65"/>
    <s v="Sung et al. 2014"/>
    <n v="65.900000000000006"/>
    <s v="65.9.8"/>
    <s v="Table 3 p. 139 (1000m buffer)"/>
    <x v="0"/>
    <x v="1"/>
    <x v="0"/>
    <n v="6.0101449275362324E-2"/>
    <n v="3.6121842049989506E-3"/>
    <n v="276.84080967301901"/>
    <n v="0.48331230017742249"/>
    <n v="-6.0128883265073138E-2"/>
    <n v="-34.441765131420297"/>
    <n v="15.864364790134506"/>
    <n v="-1.9736856235406339"/>
    <n v="15.864364790134506"/>
    <n v="-1.9736856235406339"/>
    <n v="0.26475689299276373"/>
    <n v="-3.2938405057229739E-2"/>
    <n v="0.43036065439097676"/>
    <n v="-5.3541169012781421E-2"/>
    <n v="0.36506317207588634"/>
    <n v="-4.5417509237961021E-2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-0.39"/>
    <m/>
    <m/>
    <s v=""/>
    <n v="-2.0699999999999998"/>
  </r>
  <r>
    <n v="36"/>
    <s v="Chan and Miranda-Moreno 2013"/>
    <n v="36.200000000000003"/>
    <s v="36.2.2"/>
    <s v="Table 5, p. 261"/>
    <x v="0"/>
    <x v="0"/>
    <x v="0"/>
    <n v="6.021384603925508E-2"/>
    <n v="3.6257072548391148E-3"/>
    <n v="275.80825745524055"/>
    <n v="7.7331368970024669E-3"/>
    <n v="4.0212311864412827E-3"/>
    <n v="143.42029387672508"/>
    <n v="2.8619912838539108E-3"/>
    <n v="1.4882354676040337E-3"/>
    <n v="2.8619912838539108E-3"/>
    <n v="1.4882354676040337E-3"/>
    <n v="2.7290561190363726E-2"/>
    <n v="1.4191091818989138E-2"/>
    <n v="1.2077709105147143"/>
    <n v="0.62804087346765147"/>
    <n v="3.0031708163804016E-2"/>
    <n v="1.5616488245178089E-2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n v="1"/>
    <n v="0"/>
    <n v="1"/>
    <n v="1"/>
    <s v="Density"/>
    <s v="Commercial density"/>
    <x v="6"/>
    <s v="OLS"/>
    <m/>
    <n v="3.29"/>
    <m/>
    <n v="26.842863655898565"/>
    <s v="Derived (4b)"/>
    <s v=""/>
  </r>
  <r>
    <n v="31"/>
    <s v="Frank et al. 2008"/>
    <n v="31.1"/>
    <s v="31.1.5"/>
    <s v="Table 4 p. 48 (significance from table 3 p. 46)"/>
    <x v="1"/>
    <x v="0"/>
    <x v="0"/>
    <n v="6.021384603925508E-2"/>
    <n v="3.6257072548391148E-3"/>
    <n v="275.80825745524055"/>
    <n v="7.7331368970024669E-3"/>
    <n v="3.3252488657110608E-3"/>
    <n v="118.59755070575343"/>
    <n v="2.8619912838539108E-3"/>
    <n v="1.2306562520571817E-3"/>
    <n v="2.8619912838539108E-3"/>
    <n v="1.2306562520571817E-3"/>
    <n v="2.7290561190363726E-2"/>
    <n v="1.1734941311856402E-2"/>
    <n v="1.2077709105147143"/>
    <n v="0.51934149152132714"/>
    <n v="3.0031708163804016E-2"/>
    <n v="1.2913634510435727E-2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s v="Density"/>
    <s v="Retail floor area continuous (fraction)"/>
    <x v="6"/>
    <s v="Multinomial logistic (nested)"/>
    <s v="not choosing transit"/>
    <s v="not stated"/>
    <m/>
    <m/>
    <m/>
    <m/>
  </r>
  <r>
    <n v="31"/>
    <s v="Frank et al. 2008"/>
    <n v="31.2"/>
    <s v="31.2.5"/>
    <s v="Table 4 p. 48 (significance from table 3 p. 46)"/>
    <x v="1"/>
    <x v="0"/>
    <x v="0"/>
    <n v="6.021384603925508E-2"/>
    <n v="3.6257072548391148E-3"/>
    <n v="275.80825745524055"/>
    <n v="7.7331368970024669E-3"/>
    <n v="2.629266544980839E-3"/>
    <n v="93.7748075347818"/>
    <n v="2.8619912838539108E-3"/>
    <n v="9.7307703651032973E-4"/>
    <n v="2.8619912838539108E-3"/>
    <n v="9.7307703651032973E-4"/>
    <n v="2.7290561190363726E-2"/>
    <n v="9.2787908047236682E-3"/>
    <n v="1.2077709105147143"/>
    <n v="0.41064210957500291"/>
    <n v="3.0031708163804016E-2"/>
    <n v="1.0210780775693366E-2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s v="Density"/>
    <s v="Retail floor area continuous (fraction)"/>
    <x v="6"/>
    <s v="Multinomial logistic (nested)"/>
    <s v="not choosing transit"/>
    <s v="not stated"/>
    <m/>
    <m/>
    <m/>
    <m/>
  </r>
  <r>
    <n v="97"/>
    <s v="Concas and DeSalvo 2014"/>
    <n v="97.3"/>
    <s v="97.3.1"/>
    <s v="Model III Table 7 p. 32"/>
    <x v="0"/>
    <x v="0"/>
    <x v="0"/>
    <n v="6.021384603925508E-2"/>
    <n v="3.6257072548391148E-3"/>
    <n v="275.80825745524055"/>
    <n v="7.7331368970024669E-3"/>
    <n v="5.9545154106918998E-4"/>
    <n v="21.237235824053521"/>
    <n v="2.8619912838539108E-3"/>
    <n v="2.2037332885675113E-4"/>
    <n v="2.8619912838539108E-3"/>
    <n v="2.2037332885675113E-4"/>
    <n v="2.7290561190363726E-2"/>
    <n v="2.1013732116580068E-3"/>
    <n v="1.2077709105147143"/>
    <n v="9.2998360109632999E-2"/>
    <n v="3.0031708163804016E-2"/>
    <n v="2.3124415286129092E-3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s v="Density"/>
    <s v="Retail establishment density"/>
    <x v="6"/>
    <s v="3SLS"/>
    <m/>
    <s v=""/>
    <m/>
    <m/>
    <s v=""/>
    <s v=""/>
  </r>
  <r>
    <n v="97"/>
    <s v="Concas and DeSalvo 2014"/>
    <n v="97.1"/>
    <s v="97.1.3"/>
    <s v="Model I (RL exogensous) Table 3 p. 26"/>
    <x v="0"/>
    <x v="0"/>
    <x v="0"/>
    <n v="6.021384603925508E-2"/>
    <n v="3.6257072548391148E-3"/>
    <n v="275.80825745524055"/>
    <n v="7.7331368970024669E-3"/>
    <n v="3.4799116036511102E-4"/>
    <n v="12.411371585485824"/>
    <n v="2.8619912838539108E-3"/>
    <n v="1.2878960777342599E-4"/>
    <n v="2.8619912838539108E-3"/>
    <n v="1.2878960777342599E-4"/>
    <n v="2.7290561190363726E-2"/>
    <n v="1.2280752535663677E-3"/>
    <n v="1.2077709105147143"/>
    <n v="5.434969097316214E-2"/>
    <n v="3.0031708163804016E-2"/>
    <n v="1.3514268673711807E-3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n v="1"/>
    <n v="1"/>
    <n v="1"/>
    <n v="1"/>
    <s v="Density"/>
    <s v="Retail establishment density"/>
    <x v="6"/>
    <s v="3SLS"/>
    <m/>
    <s v=""/>
    <m/>
    <m/>
    <s v=""/>
    <s v=""/>
  </r>
  <r>
    <n v="97"/>
    <s v="Concas and DeSalvo 2014"/>
    <n v="97.2"/>
    <s v="97.2.2"/>
    <s v="Model II (density exogensous) Table 5 p. 29"/>
    <x v="0"/>
    <x v="0"/>
    <x v="0"/>
    <n v="6.021384603925508E-2"/>
    <n v="3.6257072548391148E-3"/>
    <n v="275.80825745524055"/>
    <n v="7.7331368970024669E-3"/>
    <n v="2.1652783311606907E-4"/>
    <n v="7.7226312087467353"/>
    <n v="2.8619912838539108E-3"/>
    <n v="8.0135755947909499E-5"/>
    <n v="2.8619912838539108E-3"/>
    <n v="8.0135755947909499E-5"/>
    <n v="2.7290561190363726E-2"/>
    <n v="7.641357133301843E-4"/>
    <n v="1.2077709105147143"/>
    <n v="3.3817585494412002E-2"/>
    <n v="3.0031708163804016E-2"/>
    <n v="8.4088782858651246E-4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s v="Density"/>
    <s v="Retail establishment density"/>
    <x v="6"/>
    <s v="3SLS"/>
    <m/>
    <s v=""/>
    <m/>
    <m/>
    <s v=""/>
    <s v=""/>
  </r>
  <r>
    <n v="111"/>
    <s v="Chatman 2008"/>
    <n v="111.1"/>
    <s v="111.1.3"/>
    <s v="Table 5 p. 1020 (col. 1 Activity Density)"/>
    <x v="1"/>
    <x v="0"/>
    <x v="0"/>
    <n v="6.021384603925508E-2"/>
    <n v="3.6257072548391148E-3"/>
    <n v="275.80825745524055"/>
    <n v="7.7331368970024669E-3"/>
    <n v="1.049850665137055E-4"/>
    <n v="3.7443729032123461"/>
    <n v="2.8619912838539108E-3"/>
    <n v="3.88543936696007E-5"/>
    <n v="2.8619912838539108E-3"/>
    <n v="3.88543936696007E-5"/>
    <n v="2.7290561190363726E-2"/>
    <n v="3.7049665872037799E-4"/>
    <n v="1.2077709105147143"/>
    <n v="1.6396697881147764E-2"/>
    <n v="3.0031708163804016E-2"/>
    <n v="4.0771047003180334E-4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Retail employment density"/>
    <x v="6"/>
    <s v="Negative binomial regression"/>
    <m/>
    <n v="8.0000000000000002E-3"/>
    <m/>
    <n v="1.0080320855042735"/>
    <s v="Derived (4b)"/>
    <s v=""/>
  </r>
  <r>
    <n v="176"/>
    <s v="Lee et al. 2017"/>
    <n v="176.1"/>
    <s v="176.1.2"/>
    <s v="Table 5 p. 20 (TMS)"/>
    <x v="0"/>
    <x v="0"/>
    <x v="0"/>
    <n v="6.021384603925508E-2"/>
    <n v="3.6257072548391148E-3"/>
    <n v="275.80825745524055"/>
    <n v="7.7331368970024669E-3"/>
    <n v="5.5138586725192539E-6"/>
    <n v="0.19665599776353165"/>
    <n v="2.8619912838539108E-3"/>
    <n v="2.0406486618993273E-6"/>
    <n v="2.8619912838539108E-3"/>
    <n v="2.0406486618993273E-6"/>
    <n v="2.7290561190363726E-2"/>
    <n v="1.9458636191444163E-5"/>
    <n v="1.2077709105147143"/>
    <n v="8.6116128526567181E-4"/>
    <n v="3.0031708163804016E-2"/>
    <n v="2.1413120796263752E-5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s v="Density"/>
    <s v="Ratio of commercial area"/>
    <x v="6"/>
    <s v="OLS"/>
    <m/>
    <n v="1.0999999999999999E-2"/>
    <m/>
    <m/>
    <m/>
    <m/>
  </r>
  <r>
    <n v="111"/>
    <s v="Chatman 2008"/>
    <n v="111.1"/>
    <s v="111.1.1"/>
    <s v="Table 5 p. 1020 (col. 1 Activity Density)"/>
    <x v="1"/>
    <x v="0"/>
    <x v="0"/>
    <n v="6.021384603925508E-2"/>
    <n v="3.6257072548391148E-3"/>
    <n v="275.80825745524055"/>
    <n v="7.7331368970024669E-3"/>
    <n v="1.2522655234160944E-6"/>
    <n v="4.4663010171014372E-2"/>
    <n v="2.8619912838539108E-3"/>
    <n v="4.6345655855088302E-7"/>
    <n v="2.8619912838539108E-3"/>
    <n v="4.6345655855088302E-7"/>
    <n v="2.7290561190363726E-2"/>
    <n v="4.4192970263615494E-6"/>
    <n v="1.2077709105147143"/>
    <n v="1.9558038239420026E-4"/>
    <n v="3.0031708163804016E-2"/>
    <n v="4.8631846615056029E-6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Retail employment density"/>
    <x v="6"/>
    <s v="Negative binomial regression"/>
    <m/>
    <n v="0.23300000000000001"/>
    <m/>
    <n v="1.2623814793272614"/>
    <s v="Derived (4b)"/>
    <s v=""/>
  </r>
  <r>
    <n v="111"/>
    <s v="Chatman 2008"/>
    <n v="111.3"/>
    <s v="111.3.1"/>
    <s v="Table 5 p. 1020 (col. 4 combined Density)"/>
    <x v="1"/>
    <x v="0"/>
    <x v="0"/>
    <n v="6.021384603925508E-2"/>
    <n v="3.6257072548391148E-3"/>
    <n v="275.80825745524055"/>
    <n v="7.7331368970024669E-3"/>
    <n v="-1.9240817913431837E-3"/>
    <n v="-68.623852537438395"/>
    <n v="2.8619912838539108E-3"/>
    <n v="-7.1209205133569145E-4"/>
    <n v="2.8619912838539108E-3"/>
    <n v="-7.1209205133569145E-4"/>
    <n v="2.7290561190363726E-2"/>
    <n v="-6.7901645297743984E-3"/>
    <n v="1.2077709105147143"/>
    <n v="-0.30050548024516605"/>
    <n v="3.0031708163804016E-2"/>
    <n v="-7.4721893082360762E-3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Retail employment density"/>
    <x v="6"/>
    <s v="Negative binomial regression"/>
    <m/>
    <n v="-0.35799999999999998"/>
    <m/>
    <n v="0.69907307500652571"/>
    <s v="Derived (4b)"/>
    <s v=""/>
  </r>
  <r>
    <n v="111"/>
    <s v="Chatman 2008"/>
    <n v="111.1"/>
    <s v="111.1.2"/>
    <s v="Table 5 p. 1020 (col. 1 Activity Density)"/>
    <x v="1"/>
    <x v="0"/>
    <x v="0"/>
    <n v="6.021384603925508E-2"/>
    <n v="3.6257072548391148E-3"/>
    <n v="275.80825745524055"/>
    <n v="7.7331368970024669E-3"/>
    <n v="-2.5721341295857846E-3"/>
    <n v="-91.737136128702474"/>
    <n v="2.8619912838539108E-3"/>
    <n v="-9.5193264490521707E-4"/>
    <n v="2.8619912838539108E-3"/>
    <n v="-9.5193264490521707E-4"/>
    <n v="2.7290561190363726E-2"/>
    <n v="-9.0771681386492605E-3"/>
    <n v="1.2077709105147143"/>
    <n v="-0.40171909808812017"/>
    <n v="3.0031708163804016E-2"/>
    <n v="-9.988906515779182E-3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Retail employment density"/>
    <x v="6"/>
    <s v="Negative binomial regression"/>
    <m/>
    <n v="-0.19600000000000001"/>
    <m/>
    <n v="0.82201223467818652"/>
    <s v="Derived (4b)"/>
    <s v=""/>
  </r>
  <r>
    <n v="65"/>
    <s v="Sung et al. 2014"/>
    <n v="65.3"/>
    <s v="65.3.1"/>
    <s v="Table 2 p. 138 (750m buffer)"/>
    <x v="0"/>
    <x v="1"/>
    <x v="0"/>
    <n v="6.1961002785515321E-2"/>
    <n v="3.8391658661866375E-3"/>
    <n v="260.4732472768307"/>
    <n v="7.0055554913361277E-4"/>
    <n v="1.5583157634928082E-4"/>
    <n v="57.939669124258224"/>
    <n v="6.8092683790602362E-2"/>
    <n v="1.514653658238159E-2"/>
    <n v="6.8092683790602362E-2"/>
    <n v="1.514653658238159E-2"/>
    <n v="4.5352802283869125E-4"/>
    <n v="1.0088277340023848E-4"/>
    <n v="0.13339755577282902"/>
    <n v="2.9672952306108089E-2"/>
    <n v="4.0472722581524179E-4"/>
    <n v="9.002752411034239E-5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Residential density"/>
    <x v="3"/>
    <s v="OLS"/>
    <m/>
    <n v="0.83"/>
    <m/>
    <m/>
    <s v=""/>
    <n v="3.59"/>
  </r>
  <r>
    <n v="172"/>
    <s v="Sun et al. 2017"/>
    <n v="172.2"/>
    <s v="172.2.8"/>
    <s v="Table 2 Model 2 P. "/>
    <x v="0"/>
    <x v="0"/>
    <x v="0"/>
    <n v="-6.2118000000000007E-2"/>
    <n v="3.8586459240000006E-3"/>
    <n v="259.15826942819535"/>
    <n v="7.2663030250416623E-3"/>
    <n v="-4.2270991217877366E-4"/>
    <n v="-15.076273165715836"/>
    <n v="2.6892186444509424E-3"/>
    <n v="-1.5644260542228912E-4"/>
    <n v="2.6892186444509424E-3"/>
    <n v="-1.5644260542228912E-4"/>
    <n v="2.5643085073211429E-2"/>
    <n v="-1.4917608310490017E-3"/>
    <n v="1.1348602174664943"/>
    <n v="-6.6019358290895835E-2"/>
    <n v="2.8218754534450843E-2"/>
    <n v="-1.6415978262871432E-3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s v="Density"/>
    <s v="natural log of 'firm' (business) count"/>
    <x v="6"/>
    <s v="Spatial Error Model"/>
    <m/>
    <n v="5.8999999999999997E-2"/>
    <m/>
    <m/>
    <m/>
    <n v="0.9365079365079364"/>
  </r>
  <r>
    <n v="150"/>
    <s v="He et al. 2018"/>
    <n v="150.1"/>
    <s v="150.1.6"/>
    <s v="Table 3 p. 1602"/>
    <x v="0"/>
    <x v="0"/>
    <x v="0"/>
    <n v="6.2340116200624504E-2"/>
    <n v="3.8862900879073656E-3"/>
    <n v="257.31481113867795"/>
    <n v="4.0913204568574722E-4"/>
    <n v="4.5246471864001987E-5"/>
    <n v="28.456796491858778"/>
    <n v="1.0978928351117646E-2"/>
    <n v="1.2141746851022665E-3"/>
    <n v="1.0978928351117646E-2"/>
    <n v="1.2141746851022665E-3"/>
    <n v="3.2214929541305598E-4"/>
    <n v="3.5626930680738619E-5"/>
    <n v="4.4198286672432058E-2"/>
    <n v="4.8879489041475438E-3"/>
    <n v="2.9998246473095621E-4"/>
    <n v="3.3175470592613177E-5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s v="Density"/>
    <s v="Count_offices"/>
    <x v="2"/>
    <s v="OLS"/>
    <m/>
    <n v="1007"/>
    <m/>
    <m/>
    <m/>
    <n v="1.774"/>
  </r>
  <r>
    <n v="64"/>
    <s v="Currie et al. 2011"/>
    <n v="64.099999999999994"/>
    <s v="64.1.2"/>
    <s v="Table 5 p. 555"/>
    <x v="0"/>
    <x v="0"/>
    <x v="0"/>
    <n v="6.2554952233216887E-2"/>
    <n v="3.9131220489000461E-3"/>
    <n v="255.55042431684279"/>
    <n v="4.0632666038124815E-4"/>
    <n v="7.9481288087260949E-5"/>
    <n v="49.988048721417655"/>
    <n v="1.090364672852133E-2"/>
    <n v="2.1328550925459261E-3"/>
    <n v="1.090364672852133E-2"/>
    <n v="2.1328550925459261E-3"/>
    <n v="3.1994034378304685E-4"/>
    <n v="6.2583318089681541E-5"/>
    <n v="4.3895222600032036E-2"/>
    <n v="8.5863153302667295E-3"/>
    <n v="2.9792550926379627E-4"/>
    <n v="5.8277010935294572E-5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s v="2010 - 2017"/>
    <n v="57"/>
    <n v="0"/>
    <n v="0"/>
    <n v="1"/>
    <n v="1"/>
    <s v="Density"/>
    <s v="Job density"/>
    <x v="2"/>
    <s v="OLS"/>
    <m/>
    <n v="25.643000000000001"/>
    <m/>
    <m/>
    <s v=""/>
    <n v="3.1269999999999998"/>
  </r>
  <r>
    <n v="113"/>
    <s v="Ewing et al. 2015"/>
    <n v="113.1"/>
    <s v="113.1.12"/>
    <s v="Table 11 p. 2343"/>
    <x v="0"/>
    <x v="0"/>
    <x v="0"/>
    <n v="6.2889289191820838E-2"/>
    <n v="3.9550626950524735E-3"/>
    <n v="252.84049257953231"/>
    <n v="0.44141223322869083"/>
    <n v="5.7019248662422847E-2"/>
    <n v="32.660569492764054"/>
    <n v="14.489026429075372"/>
    <n v="1.8716141933652395"/>
    <n v="14.489026429075372"/>
    <n v="1.8716141933652395"/>
    <n v="0.24180417373140281"/>
    <n v="3.1234957420084464E-2"/>
    <n v="0.39305115445798866"/>
    <n v="5.0772225656648899E-2"/>
    <n v="0.33341454375651436"/>
    <n v="4.3068690323930237E-2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s v="Diversity"/>
    <s v="job-population balance:Perfect balancing when index = 1"/>
    <x v="10"/>
    <s v="logistic"/>
    <s v="no transit trip"/>
    <n v="0.246"/>
    <n v="1.2788995735417383"/>
    <m/>
    <s v="Derived (4a)"/>
    <n v="2.0539999999999998"/>
  </r>
  <r>
    <n v="93"/>
    <s v="Kim et al. 2016"/>
    <n v="93.1"/>
    <s v="93.1.4"/>
    <s v="Table 3 p. 9 (model 5)"/>
    <x v="0"/>
    <x v="0"/>
    <x v="0"/>
    <n v="6.3076860911148364E-2"/>
    <n v="3.9786903824043564E-3"/>
    <n v="251.33898441116986"/>
    <n v="7.0470652036970591E-3"/>
    <n v="1.0223655288764035E-3"/>
    <n v="36.463450570881093"/>
    <n v="2.6080799368169687E-3"/>
    <n v="3.7837183946544926E-4"/>
    <n v="2.6080799368169687E-3"/>
    <n v="3.7837183946544926E-4"/>
    <n v="2.4869385698903686E-2"/>
    <n v="3.6079704001535351E-3"/>
    <n v="1.1006193826498663"/>
    <n v="0.15967431614569505"/>
    <n v="2.7367342441689178E-2"/>
    <n v="3.9703659212150504E-3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s v="Density"/>
    <s v="Change in commercial area"/>
    <x v="6"/>
    <s v="OLS"/>
    <m/>
    <n v="5879.8"/>
    <m/>
    <m/>
    <s v=""/>
    <n v="2.2999999999999998"/>
  </r>
  <r>
    <n v="160"/>
    <s v="Moshiur et al. 2019"/>
    <n v="160.1"/>
    <s v="160.1.5"/>
    <s v="Table 4 (Boarding) p. 599"/>
    <x v="0"/>
    <x v="0"/>
    <x v="2"/>
    <n v="6.3428288987787754E-2"/>
    <n v="4.0231478439183175E-3"/>
    <n v="248.56158381344912"/>
    <n v="3.5195134004955647E-8"/>
    <n v="-2.2399571788743856E-8"/>
    <n v="-158.19439811677577"/>
    <n v="7.4977651667347101E-2"/>
    <n v="-4.7718735517179582E-2"/>
    <n v="7.4977651667347101E-2"/>
    <n v="-4.7718735517179582E-2"/>
    <n v="1.9892904322818431E-8"/>
    <n v="-1.2660629120003999E-8"/>
    <n v="2.3284928683189879E-4"/>
    <n v="-1.4819447244083592E-4"/>
    <n v="2.2955759006374015E-8"/>
    <n v="-1.4609950675453497E-8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s v="PT-Access"/>
    <s v="number of educational centers"/>
    <x v="1"/>
    <s v="panel OLS"/>
    <m/>
    <n v="-46.088000000000001"/>
    <m/>
    <m/>
    <m/>
    <n v="-10.034000000000001"/>
  </r>
  <r>
    <n v="70"/>
    <s v="Guerra et al. 2012"/>
    <n v="70.8"/>
    <s v="70.8.1"/>
    <s v="Table 3 p. 7 (0.5 mi buffer)"/>
    <x v="0"/>
    <x v="0"/>
    <x v="0"/>
    <n v="6.5261764065138061E-2"/>
    <n v="4.259097848893746E-3"/>
    <n v="234.79150643597893"/>
    <n v="3.7331986026260691E-4"/>
    <n v="1.1889394168948818E-4"/>
    <n v="74.775790539913217"/>
    <n v="1.0017919742763374E-2"/>
    <n v="3.1904811196174737E-3"/>
    <n v="1.0017919742763374E-2"/>
    <n v="3.1904811196174737E-3"/>
    <n v="2.939508924208646E-4"/>
    <n v="9.3616718484987346E-5"/>
    <n v="4.0329518008649562E-2"/>
    <n v="1.2844040387009174E-2"/>
    <n v="2.7372437088590124E-4"/>
    <n v="8.7175028320774075E-5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Job density"/>
    <x v="2"/>
    <s v="OLS"/>
    <m/>
    <n v="0.42099999999999999"/>
    <m/>
    <m/>
    <s v=""/>
    <n v="4.88"/>
  </r>
  <r>
    <n v="155"/>
    <s v="Zhao et al. 2018"/>
    <n v="155.1"/>
    <s v="155.1.1"/>
    <s v="Table 3 p. 1183 - DR Model 1 (only) "/>
    <x v="0"/>
    <x v="0"/>
    <x v="0"/>
    <n v="6.5795083253183825E-2"/>
    <n v="4.328992980293391E-3"/>
    <n v="231.00060558015193"/>
    <n v="6.2128743655738658E-4"/>
    <n v="9.5653721153133968E-5"/>
    <n v="35.564967537095818"/>
    <n v="6.0387972107130428E-2"/>
    <n v="9.2973620663342384E-3"/>
    <n v="6.0387972107130428E-2"/>
    <n v="9.2973620663342384E-3"/>
    <n v="4.022111637897394E-4"/>
    <n v="6.1924629796159707E-5"/>
    <n v="0.11830357431558233"/>
    <n v="1.8214076839708524E-2"/>
    <n v="3.5893219451720623E-4"/>
    <n v="5.5261378271987672E-5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s v="Density"/>
    <s v="Weighted population"/>
    <x v="3"/>
    <s v="OLS"/>
    <m/>
    <n v="0.61"/>
    <m/>
    <m/>
    <m/>
    <n v="2.34"/>
  </r>
  <r>
    <n v="70"/>
    <s v="Guerra et al. 2012"/>
    <n v="70.7"/>
    <s v="70.7.1"/>
    <s v="Table 3 p. 7 (0.25 mi buffer)"/>
    <x v="0"/>
    <x v="0"/>
    <x v="0"/>
    <n v="6.5943130740668363E-2"/>
    <n v="4.348496491880881E-3"/>
    <n v="229.96454104702843"/>
    <n v="3.6564495723119425E-4"/>
    <n v="1.0247503618229162E-4"/>
    <n v="64.449472632923474"/>
    <n v="9.811966160363287E-3"/>
    <n v="2.7498850111773625E-3"/>
    <n v="9.811966160363287E-3"/>
    <n v="2.7498850111773625E-3"/>
    <n v="2.8790769773590899E-4"/>
    <n v="8.0688523550436468E-5"/>
    <n v="3.9500402890578254E-2"/>
    <n v="1.1070315986520524E-2"/>
    <n v="2.6809700350607333E-4"/>
    <n v="7.5136411951875275E-5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Job density"/>
    <x v="2"/>
    <s v="OLS"/>
    <m/>
    <n v="0.68500000000000005"/>
    <m/>
    <m/>
    <s v=""/>
    <n v="4.25"/>
  </r>
  <r>
    <n v="7"/>
    <s v="Bhiromkaew 2006"/>
    <n v="7.3"/>
    <s v="7.3.2"/>
    <s v="table 5.8 p. 137, mode share figure 4.7"/>
    <x v="0"/>
    <x v="0"/>
    <x v="0"/>
    <n v="6.6174137092853677E-2"/>
    <n v="4.3790164199837929E-3"/>
    <n v="228.36178358146032"/>
    <n v="3.6309656354283954E-4"/>
    <n v="1.4827433054629208E-4"/>
    <n v="93.253954960395291"/>
    <n v="9.7435808260686058E-3"/>
    <n v="3.9788945122818716E-3"/>
    <n v="9.7435808260686058E-3"/>
    <n v="3.9788945122818716E-3"/>
    <n v="2.8590110050209289E-4"/>
    <n v="1.1675074494169496E-4"/>
    <n v="3.9225101466551865E-2"/>
    <n v="1.6017985969942E-2"/>
    <n v="2.6622847859388726E-4"/>
    <n v="1.0871722125568696E-4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Employment density"/>
    <x v="2"/>
    <s v="Multinomial logistic"/>
    <s v="automobile"/>
    <n v="6.0000000000000001E-3"/>
    <n v="1.0060180360540649"/>
    <m/>
    <s v="Derived (4a)"/>
    <n v="6.1710000000000003"/>
  </r>
  <r>
    <n v="31"/>
    <s v="Frank et al. 2008"/>
    <n v="31.1"/>
    <s v="31.1.3"/>
    <s v="Table 4 p. 48 (significance from table 3 p. 46)"/>
    <x v="1"/>
    <x v="0"/>
    <x v="0"/>
    <n v="6.6666666666666666E-2"/>
    <n v="4.4444444444444444E-3"/>
    <n v="225"/>
    <n v="0.21844418647703975"/>
    <n v="5.6795488484030335E-2"/>
    <n v="58.5"/>
    <n v="3.8266180416646876"/>
    <n v="0.99492069083281875"/>
    <n v="3.8266180416646876"/>
    <n v="0.99492069083281875"/>
    <n v="0.15747120230476794"/>
    <n v="4.0942512599239665E-2"/>
    <n v="0.10796011849968587"/>
    <n v="2.8069630809918329E-2"/>
    <n v="0.13858218254868288"/>
    <n v="3.6031367462657546E-2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s v="PT-design"/>
    <s v="intersection density"/>
    <x v="8"/>
    <s v="Multinomial logistic (nested)"/>
    <s v="not choosing transit"/>
    <n v="0.2848"/>
    <n v="1.329496102309317"/>
    <m/>
    <s v="Derived (4a)"/>
    <n v="3.9"/>
  </r>
  <r>
    <n v="127"/>
    <s v="Bordoloi et al. 2013"/>
    <n v="127.3"/>
    <s v="127.3.1"/>
    <s v="Table 4 p. 571"/>
    <x v="0"/>
    <x v="0"/>
    <x v="0"/>
    <n v="6.6745655608214854E-2"/>
    <n v="4.4549825425704232E-3"/>
    <n v="224.46777073631873"/>
    <n v="2.1764418515601912E-3"/>
    <n v="3.6781867291367233E-4"/>
    <n v="37.935053254437868"/>
    <n v="1.2746610382921491"/>
    <n v="0.2154177154713732"/>
    <n v="1.2746610382921491"/>
    <n v="0.2154177154713732"/>
    <n v="1.6069439502562947E-3"/>
    <n v="2.7157352759331381E-4"/>
    <n v="1.1409812210800062E-3"/>
    <n v="1.9282582636252107E-4"/>
    <n v="1.2458331611835752E-3"/>
    <n v="2.1054580424002421E-4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s v="Diversity"/>
    <s v="Dissimilarity of land uses in adjacent actively developed cells (20m cells)"/>
    <x v="4"/>
    <s v="OLS"/>
    <m/>
    <n v="0.20300000000000001"/>
    <m/>
    <m/>
    <m/>
    <n v="2.532"/>
  </r>
  <r>
    <n v="169"/>
    <s v="Ingvardson and Nielsen 2018"/>
    <n v="169.5"/>
    <s v="169.5.2"/>
    <s v="Table 5 (Model II-B) p. 59 (country dummies)"/>
    <x v="0"/>
    <x v="0"/>
    <x v="0"/>
    <n v="6.7544712088686037E-2"/>
    <n v="4.5622881311434896E-3"/>
    <n v="219.18826063915444"/>
    <n v="3.4851060873160257E-4"/>
    <n v="4.896330135138792E-5"/>
    <n v="30.794416552830448"/>
    <n v="9.352171366717156E-3"/>
    <n v="1.3139146225274448E-3"/>
    <n v="9.352171366717156E-3"/>
    <n v="1.3139146225274448E-3"/>
    <n v="2.7441616522284602E-4"/>
    <n v="3.8553550614713541E-5"/>
    <n v="3.7649389617684943E-2"/>
    <n v="5.2894757386458937E-3"/>
    <n v="2.5553381235869811E-4"/>
    <n v="3.5900712192160584E-5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s v="Density"/>
    <s v="jobs per km^%2"/>
    <x v="2"/>
    <s v="OLS"/>
    <m/>
    <n v="7.0000000000000007E-2"/>
    <m/>
    <m/>
    <m/>
    <n v="2.08"/>
  </r>
  <r>
    <n v="113"/>
    <s v="Ewing et al. 2015"/>
    <n v="113.1"/>
    <s v="113.1.15"/>
    <s v="Table 11 p. 2343"/>
    <x v="0"/>
    <x v="0"/>
    <x v="0"/>
    <n v="6.7926762940735186E-2"/>
    <n v="4.6140451236068346E-3"/>
    <n v="216.7295666190391"/>
    <n v="0.21041472829163282"/>
    <n v="3.8104581786834589E-2"/>
    <n v="39.248153225349995"/>
    <n v="3.6859611990514836"/>
    <n v="0.66750084992953052"/>
    <n v="3.6859611990514836"/>
    <n v="0.66750084992953052"/>
    <n v="0.1516829574688506"/>
    <n v="2.7468683896167193E-2"/>
    <n v="0.10399177642034234"/>
    <n v="1.8832156769344948E-2"/>
    <n v="0.13348825051065158"/>
    <n v="2.4173754377662799E-2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s v="PT-design"/>
    <s v="Four-way intersection density"/>
    <x v="8"/>
    <s v="logistic"/>
    <s v="no transit trip"/>
    <n v="7.4999999999999997E-3"/>
    <n v="1.0075281954445339"/>
    <m/>
    <s v="Derived (4a)"/>
    <n v="2.6659999999999999"/>
  </r>
  <r>
    <n v="70"/>
    <s v="Guerra et al. 2012"/>
    <n v="70.2"/>
    <s v="70.2.1"/>
    <s v="Table 2 p. 7 (0.5 mi buffer)"/>
    <x v="0"/>
    <x v="0"/>
    <x v="0"/>
    <n v="6.8193791258575318E-2"/>
    <n v="4.6503931662181435E-3"/>
    <n v="215.03558177925711"/>
    <n v="5.7834872353139854E-4"/>
    <n v="1.8221183962749619E-4"/>
    <n v="67.748103085836846"/>
    <n v="5.6214409836344126E-2"/>
    <n v="1.7710648633078883E-2"/>
    <n v="5.6214409836344126E-2"/>
    <n v="1.7710648633078883E-2"/>
    <n v="3.7441335439975171E-4"/>
    <n v="1.1796091754074159E-4"/>
    <n v="0.11012732137920699"/>
    <n v="3.4696197994918521E-2"/>
    <n v="3.3412550185082576E-4"/>
    <n v="1.0526801544050453E-4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Population density"/>
    <x v="3"/>
    <s v="OLS"/>
    <m/>
    <n v="0.249"/>
    <m/>
    <m/>
    <s v=""/>
    <n v="4.62"/>
  </r>
  <r>
    <n v="155"/>
    <s v="Zhao et al. 2018"/>
    <n v="155.1"/>
    <s v="155.1.3"/>
    <s v="Table 3 p. 1183 - DR Model 1 (only) "/>
    <x v="0"/>
    <x v="0"/>
    <x v="0"/>
    <n v="6.8252265990194946E-2"/>
    <n v="4.6583718127963221E-3"/>
    <n v="214.66727865153408"/>
    <n v="1.2792534998670451E-13"/>
    <n v="1.9557876831766199E-14"/>
    <n v="32.819423172291401"/>
    <e v="#N/A"/>
    <e v="#N/A"/>
    <e v="#N/A"/>
    <e v="#N/A"/>
    <n v="4.8124836742042621E-4"/>
    <n v="7.357569314037825E-5"/>
    <n v="3.1220186677975427E-4"/>
    <n v="4.7731006073155326E-5"/>
    <n v="5.3302229170227361E-14"/>
    <n v="8.1491153479605771E-15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s v="PT-Access"/>
    <s v="number of transfer stations"/>
    <x v="0"/>
    <s v="OLS"/>
    <m/>
    <n v="17.82"/>
    <m/>
    <m/>
    <m/>
    <n v="2.2400000000000002"/>
  </r>
  <r>
    <n v="72"/>
    <s v="Bhattacharya 2013"/>
    <n v="72.400000000000006"/>
    <s v="72.4.1"/>
    <s v="Table 3.5 p. 67"/>
    <x v="0"/>
    <x v="0"/>
    <x v="0"/>
    <n v="6.9014893026915811E-2"/>
    <n v="4.7630554595166326E-3"/>
    <n v="209.94926649489037"/>
    <n v="5.646688295908158E-4"/>
    <n v="-4.5173506367265266E-5"/>
    <n v="-16.795941319591229"/>
    <n v="5.488474983502506E-2"/>
    <n v="-4.3907799868020047E-3"/>
    <n v="5.488474983502506E-2"/>
    <n v="-4.3907799868020047E-3"/>
    <n v="3.6555721835288387E-4"/>
    <n v="-2.9244577468230711E-5"/>
    <n v="0.1075224395576839"/>
    <n v="-8.6017951646147114E-3"/>
    <n v="3.2622230911919154E-4"/>
    <n v="-2.6097784729535324E-5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605"/>
    <n v="0"/>
    <n v="0"/>
    <n v="1"/>
    <n v="1"/>
    <s v="Density"/>
    <s v="Population density"/>
    <x v="3"/>
    <s v="Negative binomial regression"/>
    <m/>
    <n v="-1.5503899999999999E-2"/>
    <m/>
    <n v="0.98461566674314471"/>
    <s v="Derived (4b)"/>
    <n v="-1.1591700934579439"/>
  </r>
  <r>
    <n v="70"/>
    <s v="Guerra et al. 2012"/>
    <n v="70.900000000000006"/>
    <s v="70.9.1"/>
    <s v="Table 3 p. 7 (0.75 mi buffer)"/>
    <x v="0"/>
    <x v="0"/>
    <x v="0"/>
    <n v="6.9770556478405327E-2"/>
    <n v="4.8679305513063473E-3"/>
    <n v="205.42610241874593"/>
    <n v="3.266286971508031E-4"/>
    <n v="1.0938751661773466E-4"/>
    <n v="68.796928708539781"/>
    <n v="8.7649772274059189E-3"/>
    <n v="2.9353792256479735E-3"/>
    <n v="8.7649772274059189E-3"/>
    <n v="2.9353792256479735E-3"/>
    <n v="2.5718641636210822E-4"/>
    <n v="8.6131389063701455E-5"/>
    <n v="3.5285499985505307E-2"/>
    <n v="1.1817067054115846E-2"/>
    <n v="2.3948962848639643E-4"/>
    <n v="8.020475832145166E-5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Job density"/>
    <x v="2"/>
    <s v="OLS"/>
    <m/>
    <n v="0.34200000000000003"/>
    <m/>
    <m/>
    <s v=""/>
    <n v="4.8"/>
  </r>
  <r>
    <n v="65"/>
    <s v="Sung et al. 2014"/>
    <n v="65.599999999999994"/>
    <s v="65.6.6"/>
    <s v="Table 3 p. 139 (250m buffer)"/>
    <x v="0"/>
    <x v="1"/>
    <x v="0"/>
    <n v="7.0807999999999996E-2"/>
    <n v="5.0137728639999997E-3"/>
    <n v="199.45059880558642"/>
    <n v="1.5765874938378486"/>
    <n v="0.33490502179101117"/>
    <n v="42.368094000677893"/>
    <e v="#N/A"/>
    <e v="#N/A"/>
    <e v="#N/A"/>
    <e v="#N/A"/>
    <n v="1.5765874938378486"/>
    <n v="0.33490502179101117"/>
    <n v="1.6594596380221331"/>
    <n v="0.35250905414721362"/>
    <n v="1.566806851967288"/>
    <n v="0.33282737872229917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0.42399999999999999"/>
    <m/>
    <m/>
    <s v=""/>
    <n v="3"/>
  </r>
  <r>
    <n v="7"/>
    <s v="Bhiromkaew 2006"/>
    <n v="7.2"/>
    <s v="7.2.2"/>
    <s v="Descriptives p. 100, table 5.4 p. 113 'transit', mode share p. 74"/>
    <x v="0"/>
    <x v="0"/>
    <x v="0"/>
    <n v="7.1158509006004012E-2"/>
    <n v="5.0635334039575543E-3"/>
    <n v="197.49055061400807"/>
    <n v="3.1401112364560818E-4"/>
    <n v="6.6989000983024499E-5"/>
    <n v="42.131293107153816"/>
    <n v="8.4263886545007834E-3"/>
    <n v="1.7976285403722332E-3"/>
    <n v="8.4263886545007834E-3"/>
    <n v="1.7976285403722332E-3"/>
    <n v="2.4725137837771358E-4"/>
    <n v="5.2746930226242239E-5"/>
    <n v="3.3922431174900729E-2"/>
    <n v="7.2367811335456445E-3"/>
    <n v="2.3023821237532584E-4"/>
    <n v="4.9117456910689992E-5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Employment density"/>
    <x v="2"/>
    <s v="Multinomial logistic"/>
    <s v="automobile"/>
    <n v="3.0000000000000001E-3"/>
    <n v="1.0030045045033771"/>
    <m/>
    <s v="Derived (4a)"/>
    <n v="2.9980000000000002"/>
  </r>
  <r>
    <n v="128"/>
    <s v="Zhao et al. 2013"/>
    <n v="128.1"/>
    <s v="128.1.1"/>
    <s v="Table  2  p. 120"/>
    <x v="0"/>
    <x v="0"/>
    <x v="0"/>
    <n v="7.1637324008172798E-2"/>
    <n v="5.1319061910519307E-3"/>
    <n v="194.85936857996649"/>
    <n v="5.2408381047396003E-4"/>
    <n v="8.0719517737475936E-5"/>
    <n v="30.012288004430705"/>
    <n v="5.0939962192164588E-2"/>
    <n v="7.8457855395269588E-3"/>
    <n v="5.0939962192164588E-2"/>
    <n v="7.8457855395269588E-3"/>
    <n v="3.3928315129324585E-4"/>
    <n v="5.2256474635372552E-5"/>
    <n v="9.9794369516874717E-2"/>
    <n v="1.5370353404034106E-2"/>
    <n v="3.0277540013797275E-4"/>
    <n v="4.663354179898446E-5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Population density (common catchment area)"/>
    <x v="3"/>
    <s v="OLS"/>
    <m/>
    <n v="0.1769"/>
    <m/>
    <m/>
    <m/>
    <n v="2.15"/>
  </r>
  <r>
    <n v="110"/>
    <s v="Chapman and Frank 2004"/>
    <n v="110.3"/>
    <s v="110.3.2"/>
    <s v="Table 109 p. 242"/>
    <x v="1"/>
    <x v="0"/>
    <x v="0"/>
    <n v="7.1735874240982878E-2"/>
    <n v="5.146035653118111E-3"/>
    <n v="194.32434351559053"/>
    <n v="3.0897683595144915E-4"/>
    <n v="6.6937464810513659E-5"/>
    <n v="42.098880538555797"/>
    <n v="8.2912951450191553E-3"/>
    <n v="1.7962455835702574E-3"/>
    <n v="8.2912951450191553E-3"/>
    <n v="1.7962455835702574E-3"/>
    <n v="2.4328739596498993E-4"/>
    <n v="5.2706350804909379E-5"/>
    <n v="3.3378580129634905E-2"/>
    <n v="7.2312137120966197E-3"/>
    <n v="2.2654698836443882E-4"/>
    <n v="4.9079669726294078E-5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s v="Density"/>
    <s v="Net employment density"/>
    <x v="2"/>
    <s v="Multinomial logistic"/>
    <s v="automobile"/>
    <n v="6.0000000000000001E-3"/>
    <n v="1.0060180360540649"/>
    <m/>
    <s v="Derived (4a)"/>
    <n v="3.02"/>
  </r>
  <r>
    <n v="29"/>
    <s v="Blumenberg and Smart 2009"/>
    <n v="29.1"/>
    <s v="29.1.3"/>
    <s v="Table 3 p. 11"/>
    <x v="0"/>
    <x v="0"/>
    <x v="0"/>
    <n v="7.1857402652973898E-2"/>
    <n v="5.1634863160316203E-3"/>
    <n v="193.66759952383231"/>
    <n v="5.2087848925848335E-4"/>
    <n v="3.0691759775454056E-4"/>
    <n v="114.1148955745151"/>
    <n v="5.0628410989347505E-2"/>
    <n v="2.9831814135962698E-2"/>
    <n v="5.0628410989347505E-2"/>
    <n v="2.9831814135962698E-2"/>
    <n v="3.3720807959448354E-4"/>
    <n v="1.9869335337670637E-4"/>
    <n v="9.9184022462825719E-2"/>
    <n v="5.844227115859358E-2"/>
    <n v="3.0092361156104836E-4"/>
    <n v="1.7731343081458077E-4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s v="Pre-2010"/>
    <n v="3394"/>
    <n v="1"/>
    <n v="1"/>
    <n v="1"/>
    <n v="1"/>
    <s v="Density"/>
    <s v="Residential density"/>
    <x v="3"/>
    <s v="OLS"/>
    <m/>
    <n v="0.317"/>
    <m/>
    <m/>
    <s v=""/>
    <n v="8.1999999999999993"/>
  </r>
  <r>
    <n v="44"/>
    <s v="Brown and Neog 2012"/>
    <n v="44.1"/>
    <s v="44.1.1"/>
    <s v="Table 3 p. 11"/>
    <x v="0"/>
    <x v="0"/>
    <x v="0"/>
    <n v="7.2139303482587069E-2"/>
    <n v="5.2040791069527985E-3"/>
    <n v="192.15695600475624"/>
    <n v="1.1451091197364725E-13"/>
    <n v="-3.3208164472357703E-15"/>
    <n v="-5.5725517241379317"/>
    <e v="#N/A"/>
    <e v="#N/A"/>
    <e v="#N/A"/>
    <e v="#N/A"/>
    <n v="4.3078396459239198E-4"/>
    <n v="-1.2492734973179368E-5"/>
    <n v="2.7946392555142817E-4"/>
    <n v="-8.1044538409914168E-6"/>
    <n v="4.7712879997165874E-14"/>
    <n v="-1.3836735199178104E-15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s v="2010 - 2017"/>
    <n v="82"/>
    <n v="0"/>
    <n v="0"/>
    <n v="1"/>
    <n v="1"/>
    <s v="PT-Access"/>
    <s v="% of MSA employment in CBD"/>
    <x v="0"/>
    <s v="OLS"/>
    <m/>
    <n v="-2.9000000000000001E-2"/>
    <m/>
    <n v="0.97141646446660479"/>
    <s v="Derived (4b)"/>
    <n v="-0.40200000000000002"/>
  </r>
  <r>
    <n v="65"/>
    <s v="Sung et al. 2014"/>
    <n v="65.2"/>
    <s v="65.2.1"/>
    <s v="Table 2 p. 138 (500m buffer)"/>
    <x v="0"/>
    <x v="0"/>
    <x v="0"/>
    <n v="7.2423323615160351E-2"/>
    <n v="5.2451378034662427E-3"/>
    <n v="190.65276022665245"/>
    <n v="5.1276993138750656E-4"/>
    <n v="1.273782041958333E-4"/>
    <n v="47.360433473423193"/>
    <n v="4.9840274391487339E-2"/>
    <n v="1.2380922242138154E-2"/>
    <n v="4.9840274391487339E-2"/>
    <n v="1.2380922242138154E-2"/>
    <n v="3.319587339518073E-4"/>
    <n v="8.2462533018436366E-5"/>
    <n v="9.764001670601094E-2"/>
    <n v="2.425495182997359E-2"/>
    <n v="2.96239109187837E-4"/>
    <n v="7.3589349591568967E-5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Residential density"/>
    <x v="3"/>
    <s v="OLS"/>
    <m/>
    <n v="0.76200000000000001"/>
    <m/>
    <m/>
    <s v=""/>
    <n v="3.43"/>
  </r>
  <r>
    <n v="65"/>
    <s v="Sung et al. 2014"/>
    <n v="65.7"/>
    <s v="65.7.6"/>
    <s v="Table 3 p. 139 (500m buffer)"/>
    <x v="0"/>
    <x v="0"/>
    <x v="0"/>
    <n v="7.2499999999999995E-2"/>
    <n v="5.2562499999999996E-3"/>
    <n v="190.2497027348395"/>
    <n v="1.5038576160429915"/>
    <n v="-4.9063354723402598E-2"/>
    <n v="-6.2068965517241388"/>
    <e v="#N/A"/>
    <e v="#N/A"/>
    <e v="#N/A"/>
    <e v="#N/A"/>
    <n v="1.5038576160429915"/>
    <n v="-4.9063354723402598E-2"/>
    <n v="1.5829067685172193"/>
    <n v="-5.1642333322874281E-2"/>
    <n v="1.4945281669484622"/>
    <n v="-4.8758981446693585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-7.4999999999999997E-2"/>
    <m/>
    <m/>
    <s v=""/>
    <n v="-0.45"/>
  </r>
  <r>
    <n v="31"/>
    <s v="Frank et al. 2008"/>
    <n v="31.2"/>
    <s v="31.2.1"/>
    <s v="Table 4 p. 48 (significance from table 3 p. 46)"/>
    <x v="1"/>
    <x v="0"/>
    <x v="0"/>
    <n v="7.2727272727272724E-2"/>
    <n v="5.289256198347107E-3"/>
    <n v="189.06250000000003"/>
    <n v="1.8331519763875883E-3"/>
    <n v="1.4665215811100705E-4"/>
    <n v="15.125000000000002"/>
    <n v="1.073608927293175"/>
    <n v="8.5888714183454007E-2"/>
    <n v="1.073608927293175"/>
    <n v="8.5888714183454007E-2"/>
    <n v="1.3534809010609292E-3"/>
    <n v="1.0827847208487433E-4"/>
    <n v="9.6101440934182123E-4"/>
    <n v="7.6881152747345694E-5"/>
    <n v="1.0493280672928226E-3"/>
    <n v="8.3946245383425804E-5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10475"/>
    <n v="0"/>
    <n v="0"/>
    <n v="0"/>
    <n v="0"/>
    <s v="Diversity"/>
    <s v="Land use mix:Entropy: maximises eveness --&gt; 1"/>
    <x v="4"/>
    <s v="Multinomial logistic (nested)"/>
    <s v="not choosing transit"/>
    <n v="0.16250000000000001"/>
    <n v="1.1764483184486905"/>
    <m/>
    <s v="Derived (4a)"/>
    <n v="1.1000000000000001"/>
  </r>
  <r>
    <n v="169"/>
    <s v="Ingvardson and Nielsen 2018"/>
    <n v="169.1"/>
    <s v="169.1.2"/>
    <s v="Table 4 (Model I-A) p. 58"/>
    <x v="0"/>
    <x v="0"/>
    <x v="0"/>
    <n v="7.2774455336555952E-2"/>
    <n v="5.296121349532377E-3"/>
    <n v="188.81742581073891"/>
    <n v="3.0022080478465116E-4"/>
    <n v="1.1448564507626472E-4"/>
    <n v="72.003287084277929"/>
    <n v="8.0563298328806231E-3"/>
    <n v="3.0721858817415594E-3"/>
    <n v="8.0563298328806231E-3"/>
    <n v="3.0721858817415594E-3"/>
    <n v="2.3639292436164518E-4"/>
    <n v="9.0145639494972234E-5"/>
    <n v="3.2432671395025196E-2"/>
    <n v="1.2367814778424075E-2"/>
    <n v="2.2012691973775721E-4"/>
    <n v="8.3942791449464224E-5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s v="Density"/>
    <s v="jobs per km^%2"/>
    <x v="2"/>
    <s v="OLS"/>
    <m/>
    <n v="0.19"/>
    <m/>
    <m/>
    <m/>
    <n v="5.24"/>
  </r>
  <r>
    <n v="131"/>
    <s v="Zhang 2004"/>
    <n v="131.19999999999999"/>
    <s v="131.2.8"/>
    <s v="Table 3 (Boston - non-work trip, expanded)"/>
    <x v="1"/>
    <x v="0"/>
    <x v="3"/>
    <n v="7.3043478260869557E-2"/>
    <n v="5.3353497164461234E-3"/>
    <n v="187.42913832199551"/>
    <n v="5.040998424734772E-4"/>
    <n v="6.3516580151658125E-5"/>
    <n v="23.616071428571434"/>
    <n v="4.8997558030751169E-2"/>
    <n v="6.1736923118746474E-3"/>
    <n v="4.8997558030751169E-2"/>
    <n v="6.1736923118746474E-3"/>
    <n v="3.2634586244164893E-4"/>
    <n v="4.1119578667647766E-5"/>
    <n v="9.5989085996954437E-2"/>
    <n v="1.2094624835616258E-2"/>
    <n v="2.9123019727773046E-4"/>
    <n v="3.6695004856994039E-5"/>
    <m/>
    <n v="0.126"/>
    <s v="Source"/>
    <n v="7.3043478260869557E-2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s v="Density"/>
    <s v="Pop density (ave)"/>
    <x v="3"/>
    <s v="Multinomial logistic"/>
    <s v="drive alone or active modes"/>
    <m/>
    <m/>
    <m/>
    <m/>
    <n v="1.7250000000000001"/>
  </r>
  <r>
    <n v="73"/>
    <s v="Mangan 2013"/>
    <n v="73.150000000000006"/>
    <s v="73.15.6"/>
    <s v="Table 7 p. 53"/>
    <x v="0"/>
    <x v="0"/>
    <x v="0"/>
    <n v="7.3891791163889428E-2"/>
    <n v="5.459996801407848E-3"/>
    <n v="183.15029044378784"/>
    <n v="0.17781384977345235"/>
    <n v="-1.8131797717839866E-2"/>
    <n v="-18.675958158047727"/>
    <n v="3.1148720255481162"/>
    <n v="-0.31762559303537885"/>
    <n v="3.1148720255481162"/>
    <n v="-0.31762559303537885"/>
    <n v="0.12818176194955874"/>
    <n v="-1.3070780379294732E-2"/>
    <n v="8.7879675820280972E-2"/>
    <n v="-8.9611495815022559E-3"/>
    <n v="0.11280607548500132"/>
    <n v="-1.1502911301022817E-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s v="PT-design"/>
    <s v="Class III bike lanes as a proportion of total road miles"/>
    <x v="8"/>
    <s v="OLS"/>
    <m/>
    <n v="-4993.5839999999998"/>
    <m/>
    <m/>
    <s v=""/>
    <n v="-1.38"/>
  </r>
  <r>
    <n v="65"/>
    <s v="Sung et al. 2014"/>
    <n v="65.8"/>
    <s v="65.8.6"/>
    <s v="Table 3 p. 139 (750m buffer)"/>
    <x v="0"/>
    <x v="1"/>
    <x v="0"/>
    <n v="7.4228947368421047E-2"/>
    <n v="5.5099366274238221E-3"/>
    <n v="181.49029065467695"/>
    <n v="1.4346175153781764"/>
    <n v="0.16186502502508887"/>
    <n v="20.477186513985892"/>
    <e v="#N/A"/>
    <e v="#N/A"/>
    <e v="#N/A"/>
    <e v="#N/A"/>
    <n v="1.4346175153781764"/>
    <n v="0.16186502502508887"/>
    <n v="1.5100271136709482"/>
    <n v="0.17037333918126574"/>
    <n v="1.4257176096044784"/>
    <n v="0.16086086645645409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0.26800000000000002"/>
    <m/>
    <m/>
    <s v=""/>
    <n v="1.52"/>
  </r>
  <r>
    <n v="73"/>
    <s v="Mangan 2013"/>
    <n v="73.150000000000006"/>
    <s v="73.15.2"/>
    <s v="Table 7 p. 53"/>
    <x v="0"/>
    <x v="0"/>
    <x v="0"/>
    <n v="7.4985997398378593E-2"/>
    <n v="5.6228998058296406E-3"/>
    <n v="177.84417907700086"/>
    <n v="1.2667686216242594E-3"/>
    <n v="-2.9541861563859412E-4"/>
    <n v="-41.47440999520861"/>
    <n v="0.64706634525829998"/>
    <n v="-0.15090004652738456"/>
    <n v="0.64706634525829998"/>
    <n v="-0.15090004652738456"/>
    <n v="4.8063639918084652E-4"/>
    <n v="-1.1208750931126254E-4"/>
    <n v="2.1979841555444532E-3"/>
    <n v="-5.1258408626662791E-4"/>
    <n v="6.0064459456767808E-4"/>
    <n v="-1.4007419475742244E-4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s v="PT-design"/>
    <s v="Bicycle facilities"/>
    <x v="5"/>
    <s v="OLS"/>
    <m/>
    <n v="-145.20099999999999"/>
    <m/>
    <m/>
    <s v=""/>
    <n v="-3.11"/>
  </r>
  <r>
    <n v="7"/>
    <s v="Bhiromkaew 2006"/>
    <n v="7.1"/>
    <s v="7.1.2"/>
    <s v="Descriptives p. 100, table 5.4 p. 113 'Lev transit', mode share p. 74"/>
    <x v="0"/>
    <x v="0"/>
    <x v="0"/>
    <n v="7.504076738609114E-2"/>
    <n v="5.63111676989344E-3"/>
    <n v="177.58466763581666"/>
    <n v="2.8236065398158514E-4"/>
    <n v="8.0315872922121135E-5"/>
    <n v="50.512942924709179"/>
    <n v="7.5770583652096926E-3"/>
    <n v="2.1552509112100484E-3"/>
    <n v="7.5770583652096926E-3"/>
    <n v="2.1552509112100484E-3"/>
    <n v="2.2232989738086941E-4"/>
    <n v="6.3240467582975293E-5"/>
    <n v="3.0503250139636402E-2"/>
    <n v="8.6764750236287772E-3"/>
    <n v="2.0703155819160846E-4"/>
    <n v="5.8888942507090178E-5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Employment density"/>
    <x v="2"/>
    <s v="Multinomial logistic"/>
    <s v="automobile"/>
    <n v="4.0000000000000001E-3"/>
    <n v="1.0040080106773419"/>
    <m/>
    <s v="Derived (4a)"/>
    <n v="4.17"/>
  </r>
  <r>
    <n v="65"/>
    <s v="Sung et al. 2014"/>
    <n v="65.400000000000006"/>
    <s v="65.4.8"/>
    <s v="Table 2 p. 138 (1000m buffer)"/>
    <x v="0"/>
    <x v="1"/>
    <x v="0"/>
    <n v="7.5843333333333332E-2"/>
    <n v="5.7522112111111105E-3"/>
    <n v="173.84618945639127"/>
    <n v="0.30350294742486894"/>
    <n v="-6.9056025627580427E-3"/>
    <n v="-3.9555223487012703"/>
    <n v="9.9622572631849149"/>
    <n v="-0.22667123950924636"/>
    <n v="9.9622572631849149"/>
    <n v="-0.22667123950924636"/>
    <n v="0.16625791924777525"/>
    <n v="-3.7828664366446299E-3"/>
    <n v="0.27025119579081308"/>
    <n v="-6.1490254578283696E-3"/>
    <n v="0.22924669759207472"/>
    <n v="-5.216050110312476E-3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-6.0999999999999999E-2"/>
    <m/>
    <m/>
    <s v=""/>
    <n v="-0.3"/>
  </r>
  <r>
    <n v="65"/>
    <s v="Sung et al. 2014"/>
    <n v="65.599999999999994"/>
    <s v="65.6.5"/>
    <s v="Table 3 p. 139 (250m buffer)"/>
    <x v="0"/>
    <x v="1"/>
    <x v="0"/>
    <n v="7.5879310344827589E-2"/>
    <n v="5.7576697384066587E-3"/>
    <n v="173.68137552758171"/>
    <n v="0.30321521311601357"/>
    <n v="-4.0033504587707276E-2"/>
    <n v="-22.931152010906615"/>
    <n v="9.952812599689608"/>
    <n v="-1.3140698475370189"/>
    <n v="9.952812599689608"/>
    <n v="-1.3140698475370189"/>
    <n v="0.16610029933702189"/>
    <n v="-2.1930222521467001E-2"/>
    <n v="0.26999498562317553"/>
    <n v="-3.5647437951827871E-2"/>
    <n v="0.22902936151462078"/>
    <n v="-3.0238746600775385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-0.27"/>
    <m/>
    <m/>
    <s v=""/>
    <n v="-1.74"/>
  </r>
  <r>
    <n v="172"/>
    <s v="Sun et al. 2017"/>
    <n v="172.2"/>
    <s v="172.2.3"/>
    <s v="Table 2 Model 2 P. "/>
    <x v="0"/>
    <x v="0"/>
    <x v="0"/>
    <n v="7.6229999999999992E-2"/>
    <n v="5.811012899999999E-3"/>
    <n v="172.08703838878074"/>
    <n v="0.16707294712924586"/>
    <n v="1.0359692232643146E-2"/>
    <n v="10.670600989373126"/>
    <n v="2.9267171814895647"/>
    <n v="0.18147695227262342"/>
    <n v="2.9267171814895647"/>
    <n v="0.18147695227262342"/>
    <n v="0.12043890149399136"/>
    <n v="7.4680549649379212E-3"/>
    <n v="8.2571275807612268E-2"/>
    <n v="5.1199970990026137E-3"/>
    <n v="0.10599198830336094"/>
    <n v="6.5722452187265013E-3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s v="PT-design"/>
    <s v="Intersection density"/>
    <x v="8"/>
    <s v="Spatial Error Model"/>
    <m/>
    <n v="5.6369999999999996"/>
    <m/>
    <m/>
    <m/>
    <n v="0.81341991341991338"/>
  </r>
  <r>
    <n v="110"/>
    <s v="Chapman and Frank 2004"/>
    <n v="110.1"/>
    <s v="110.1.2"/>
    <s v="Table 105 p. 237"/>
    <x v="1"/>
    <x v="0"/>
    <x v="0"/>
    <n v="7.639096609288433E-2"/>
    <n v="5.8355797006042036E-3"/>
    <n v="171.36258114964346"/>
    <n v="2.7246750029464201E-4"/>
    <n v="9.4912093428479514E-5"/>
    <n v="59.692922255433473"/>
    <n v="7.3115787318226476E-3"/>
    <n v="2.5469358472258183E-3"/>
    <n v="7.3115787318226476E-3"/>
    <n v="2.5469358472258183E-3"/>
    <n v="2.145400590553969E-4"/>
    <n v="7.4733486038509981E-5"/>
    <n v="2.9434498749074837E-2"/>
    <n v="1.0253295869311396E-2"/>
    <n v="1.997777322978263E-4"/>
    <n v="6.9591135721789159E-5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s v="Density"/>
    <s v="Net employment density"/>
    <x v="2"/>
    <s v="Multinomial logistic"/>
    <s v="automobile"/>
    <n v="8.9999999999999993E-3"/>
    <n v="1.0090406217738679"/>
    <m/>
    <s v="Derived (4a)"/>
    <n v="4.5599999999999996"/>
  </r>
  <r>
    <n v="160"/>
    <s v="Moshiur et al. 2019"/>
    <n v="160.1"/>
    <s v="160.1.2"/>
    <s v="Table 4 (Boarding) p. 599"/>
    <x v="0"/>
    <x v="0"/>
    <x v="1"/>
    <n v="7.6819515443840788E-2"/>
    <n v="5.9012379530264938E-3"/>
    <n v="169.45596974057665"/>
    <n v="1.0098285296469781E-13"/>
    <n v="1.7510900536970649E-13"/>
    <n v="293.84460276245926"/>
    <e v="#N/A"/>
    <e v="#N/A"/>
    <e v="#N/A"/>
    <e v="#N/A"/>
    <n v="3.7989212561676488E-4"/>
    <n v="6.5875077116102712E-4"/>
    <n v="2.4644869223809629E-4"/>
    <n v="4.2735359623444653E-4"/>
    <n v="4.2076188742474566E-14"/>
    <n v="7.2962085583168109E-14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s v="PT-Access"/>
    <s v="number of bus stops"/>
    <x v="0"/>
    <s v="panel OLS"/>
    <m/>
    <n v="9.5869999999999997"/>
    <m/>
    <m/>
    <m/>
    <n v="22.573"/>
  </r>
  <r>
    <n v="31"/>
    <s v="Frank et al. 2008"/>
    <n v="31.1"/>
    <s v="31.1.4"/>
    <s v="Table 4 p. 48 (significance from table 3 p. 46)"/>
    <x v="1"/>
    <x v="0"/>
    <x v="0"/>
    <n v="7.7777777777777779E-2"/>
    <n v="6.0493827160493828E-3"/>
    <n v="165.30612244897958"/>
    <n v="0.1604896063912945"/>
    <n v="2.2468544894781232E-2"/>
    <n v="23.142857142857142"/>
    <n v="2.8113928469373213"/>
    <n v="0.39359499857122504"/>
    <n v="2.8113928469373213"/>
    <n v="0.39359499857122504"/>
    <n v="0.11569312822391112"/>
    <n v="1.6197037951347557E-2"/>
    <n v="7.9317638081401853E-2"/>
    <n v="1.110446933139626E-2"/>
    <n v="0.10181548105617517"/>
    <n v="1.4254167347864525E-2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s v="PT-design"/>
    <s v="intersection density"/>
    <x v="8"/>
    <s v="Multinomial logistic (nested)"/>
    <s v="not choosing transit"/>
    <n v="8.4290000000000004E-2"/>
    <n v="1.0879443519272471"/>
    <m/>
    <s v="Derived (4a)"/>
    <n v="1.8"/>
  </r>
  <r>
    <n v="65"/>
    <s v="Sung et al. 2014"/>
    <n v="65.900000000000006"/>
    <s v="65.9.6"/>
    <s v="Table 3 p. 139 (1000m buffer)"/>
    <x v="0"/>
    <x v="1"/>
    <x v="0"/>
    <n v="7.85E-2"/>
    <n v="6.1622500000000002E-3"/>
    <n v="162.27838857560144"/>
    <n v="1.2827541229787776"/>
    <n v="7.5522148990375529E-2"/>
    <n v="9.5541401273885338"/>
    <e v="#N/A"/>
    <e v="#N/A"/>
    <e v="#N/A"/>
    <e v="#N/A"/>
    <n v="1.2827541229787776"/>
    <n v="7.5522148990375529E-2"/>
    <n v="1.3501811354649087"/>
    <n v="7.949191435049649E-2"/>
    <n v="1.274796328860863"/>
    <n v="7.5053633861683303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0.125"/>
    <m/>
    <m/>
    <s v=""/>
    <n v="0.75"/>
  </r>
  <r>
    <n v="160"/>
    <s v="Moshiur et al. 2019"/>
    <n v="160.19999999999999"/>
    <s v="160.2.2"/>
    <s v="Table 4 (alighting) p. 599"/>
    <x v="0"/>
    <x v="0"/>
    <x v="1"/>
    <n v="7.8895368819793588E-2"/>
    <n v="6.2244792212112583E-3"/>
    <n v="160.65601064138568"/>
    <n v="9.5738747506687678E-14"/>
    <n v="1.7482969547641328E-13"/>
    <n v="293.37590211243219"/>
    <e v="#N/A"/>
    <e v="#N/A"/>
    <e v="#N/A"/>
    <e v="#N/A"/>
    <n v="3.6016407960782131E-4"/>
    <n v="6.5770002218777288E-4"/>
    <n v="2.3365045081252413E-4"/>
    <n v="4.2667194033039574E-4"/>
    <n v="3.9891144801263954E-14"/>
    <n v="7.2845706460942727E-14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s v="PT-Access"/>
    <s v="number of bus stops"/>
    <x v="0"/>
    <s v="panel OLS"/>
    <m/>
    <n v="10.096"/>
    <m/>
    <m/>
    <m/>
    <n v="23.146000000000001"/>
  </r>
  <r>
    <n v="65"/>
    <s v="Sung et al. 2014"/>
    <n v="65.900000000000006"/>
    <s v="65.9.5"/>
    <s v="Table 3 p. 139 (1000m buffer)"/>
    <x v="0"/>
    <x v="1"/>
    <x v="0"/>
    <n v="7.9687499999999994E-2"/>
    <n v="6.3500976562499995E-3"/>
    <n v="157.47789311803155"/>
    <n v="0.27492696196007377"/>
    <n v="3.3300528267413927E-2"/>
    <n v="19.074509803921568"/>
    <n v="9.0242719119230657"/>
    <n v="1.0930649353316813"/>
    <n v="9.0242719119230657"/>
    <n v="1.0930649353316813"/>
    <n v="0.15060408812639015"/>
    <n v="1.8241920174309003E-2"/>
    <n v="0.24480599234785963"/>
    <n v="2.9652125823134493E-2"/>
    <n v="0.20766222747794152"/>
    <n v="2.5153087303265664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0.28499999999999998"/>
    <m/>
    <m/>
    <s v=""/>
    <n v="1.52"/>
  </r>
  <r>
    <n v="176"/>
    <s v="Lee et al. 2017"/>
    <n v="176.1"/>
    <s v="176.1.4"/>
    <s v="Table 5 p. 20 (TMS)"/>
    <x v="0"/>
    <x v="3"/>
    <x v="1"/>
    <n v="7.9815095923159371E-2"/>
    <n v="6.3704495372231317E-3"/>
    <n v="156.97479340459518"/>
    <n v="4.2219139102917566E-4"/>
    <n v="1.9944148958791576E-2"/>
    <n v="7415.4251577821242"/>
    <n v="4.1036210367639596E-2"/>
    <n v="1.9385338253378863"/>
    <n v="4.1036210367639596E-2"/>
    <n v="1.9385338253378863"/>
    <n v="2.7331969187850913E-4"/>
    <n v="1.2911510665595973E-2"/>
    <n v="8.0392339624279066E-2"/>
    <n v="3.7977013048605333"/>
    <n v="2.4390978083841679E-4"/>
    <n v="1.1522198474225694E-2"/>
    <s v="6c"/>
    <n v="47.239591764705899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n v="1"/>
    <n v="0"/>
    <n v="1"/>
    <n v="1"/>
    <s v="Density"/>
    <s v="Population density"/>
    <x v="3"/>
    <s v="OLS"/>
    <m/>
    <n v="0.27900000000000003"/>
    <m/>
    <m/>
    <m/>
    <m/>
  </r>
  <r>
    <n v="107"/>
    <s v="Brownet al. 2014"/>
    <n v="107.9"/>
    <s v="107.9.1"/>
    <s v="Table 2 p. 952 (rail to regional centres)"/>
    <x v="0"/>
    <x v="0"/>
    <x v="1"/>
    <n v="7.9815095923159371E-2"/>
    <n v="6.3704495372231317E-3"/>
    <n v="156.97479340459518"/>
    <n v="4.2219139102917566E-4"/>
    <n v="4.5638889370253885E-4"/>
    <n v="169.68975167036737"/>
    <n v="4.1036210367639596E-2"/>
    <n v="4.4360143407418402E-2"/>
    <n v="4.1036210367639596E-2"/>
    <n v="4.4360143407418402E-2"/>
    <n v="2.7331969187850913E-4"/>
    <n v="2.9545858692066839E-4"/>
    <n v="8.0392339624279066E-2"/>
    <n v="8.6904119133845673E-2"/>
    <n v="2.4390978083841679E-4"/>
    <n v="2.6366647308632854E-4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25269"/>
    <n v="1"/>
    <n v="0"/>
    <n v="1"/>
    <n v="1"/>
    <s v="Density"/>
    <s v="Population density"/>
    <x v="3"/>
    <s v="Negative binomial regression"/>
    <m/>
    <n v="0.22270000000000001"/>
    <m/>
    <n v="1.2494456838001653"/>
    <s v="Derived (4b)"/>
    <s v=""/>
  </r>
  <r>
    <n v="37"/>
    <s v="Moniruzzaman and Paez 2012"/>
    <n v="37.1"/>
    <s v="37.1.1"/>
    <s v="Table 2 (1), p. 203"/>
    <x v="0"/>
    <x v="0"/>
    <x v="1"/>
    <n v="7.9815095923159371E-2"/>
    <n v="6.3704495372231317E-3"/>
    <n v="156.97479340459518"/>
    <n v="4.2219139102917566E-4"/>
    <n v="4.150520655741891E-4"/>
    <n v="154.32032398111221"/>
    <n v="4.1036210367639596E-2"/>
    <n v="4.0342281340475641E-2"/>
    <n v="4.1036210367639596E-2"/>
    <n v="4.0342281340475641E-2"/>
    <n v="2.7331969187850913E-4"/>
    <n v="2.686978111982314E-4"/>
    <n v="8.0392339624279066E-2"/>
    <n v="7.9032892016248898E-2"/>
    <n v="2.4390978083841679E-4"/>
    <n v="2.3978522656265333E-4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Pre-2010"/>
    <n v="761"/>
    <n v="1"/>
    <n v="0"/>
    <n v="1"/>
    <n v="1"/>
    <s v="Density"/>
    <s v="Population density"/>
    <x v="3"/>
    <s v="Binary logistic"/>
    <s v="not choosing transit"/>
    <n v="0.22681000000000001"/>
    <n v="1.2545914729136154"/>
    <m/>
    <s v="Derived (4a)"/>
    <s v=""/>
  </r>
  <r>
    <n v="22"/>
    <s v="Bento et al. 2005"/>
    <n v="22.1"/>
    <s v="22.1.10"/>
    <s v="Table 2p. 471"/>
    <x v="0"/>
    <x v="0"/>
    <x v="1"/>
    <n v="7.9815095923159371E-2"/>
    <n v="6.3704495372231317E-3"/>
    <n v="156.97479340459518"/>
    <n v="4.2219139102917566E-4"/>
    <n v="3.7575033801596634E-4"/>
    <n v="139.7075661300897"/>
    <n v="4.1036210367639596E-2"/>
    <n v="3.6522227227199243E-2"/>
    <n v="4.1036210367639596E-2"/>
    <n v="3.6522227227199243E-2"/>
    <n v="2.7331969187850913E-4"/>
    <n v="2.4325452577187313E-4"/>
    <n v="8.0392339624279066E-2"/>
    <n v="7.1549182265608371E-2"/>
    <n v="2.4390978083841679E-4"/>
    <n v="2.1707970494619095E-4"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s v="Density"/>
    <s v="Population density"/>
    <x v="3"/>
    <s v="Multinomial logistic"/>
    <s v="automobile"/>
    <n v="0.3"/>
    <m/>
    <m/>
    <m/>
    <m/>
  </r>
  <r>
    <n v="107"/>
    <s v="Brownet al. 2014"/>
    <n v="107.1"/>
    <s v="107.10.1"/>
    <s v="Table 2 p. 952 (rail to all other destinations)"/>
    <x v="0"/>
    <x v="0"/>
    <x v="0"/>
    <n v="7.9815095923159371E-2"/>
    <n v="6.3704495372231317E-3"/>
    <n v="156.97479340459518"/>
    <n v="4.2219139102917566E-4"/>
    <n v="3.3901968699642809E-4"/>
    <n v="126.05075910388993"/>
    <n v="4.1036210367639596E-2"/>
    <n v="3.2952076925214596E-2"/>
    <n v="4.1036210367639596E-2"/>
    <n v="3.2952076925214596E-2"/>
    <n v="2.7331969187850913E-4"/>
    <n v="2.1947571257844285E-4"/>
    <n v="8.0392339624279066E-2"/>
    <n v="6.4555048718296093E-2"/>
    <n v="2.4390978083841679E-4"/>
    <n v="1.9585955401324868E-4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59101"/>
    <n v="1"/>
    <n v="0"/>
    <n v="1"/>
    <n v="1"/>
    <s v="Density"/>
    <s v="Population density"/>
    <x v="3"/>
    <s v="Negative binomial regression"/>
    <m/>
    <n v="0.1646"/>
    <m/>
    <n v="1.1789214558027765"/>
    <s v="Derived (4b)"/>
    <s v=""/>
  </r>
  <r>
    <n v="36"/>
    <s v="Chan and Miranda-Moreno 2013"/>
    <n v="36.1"/>
    <s v="36.1.22"/>
    <s v="Table 5, p. 261"/>
    <x v="0"/>
    <x v="0"/>
    <x v="0"/>
    <n v="7.9815095923159371E-2"/>
    <n v="6.3704495372231317E-3"/>
    <n v="156.97479340459518"/>
    <n v="4.2219139102917566E-4"/>
    <n v="3.1326601214364832E-4"/>
    <n v="116.47529670620962"/>
    <n v="4.1036210367639596E-2"/>
    <n v="3.0448868092788579E-2"/>
    <n v="4.1036210367639596E-2"/>
    <n v="3.0448868092788579E-2"/>
    <n v="2.7331969187850913E-4"/>
    <n v="2.0280321137385377E-4"/>
    <n v="8.0392339624279066E-2"/>
    <n v="5.9651116001215067E-2"/>
    <n v="2.4390978083841679E-4"/>
    <n v="1.8098105738210526E-4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n v="1"/>
    <n v="0"/>
    <n v="1"/>
    <n v="1"/>
    <s v="Density"/>
    <s v="Population density"/>
    <x v="3"/>
    <s v="OLS"/>
    <m/>
    <n v="0.122"/>
    <m/>
    <n v="1.1297541017803188"/>
    <s v="Derived (4b)"/>
    <s v=""/>
  </r>
  <r>
    <n v="107"/>
    <s v="Brownet al. 2014"/>
    <n v="107.2"/>
    <s v="107.2.1"/>
    <s v="Table 1 p. 947 (Bus to CBD)"/>
    <x v="0"/>
    <x v="0"/>
    <x v="0"/>
    <n v="7.9815095923159371E-2"/>
    <n v="6.3704495372231317E-3"/>
    <n v="156.97479340459518"/>
    <n v="4.2219139102917566E-4"/>
    <n v="2.8582357172675192E-4"/>
    <n v="106.27193513491095"/>
    <n v="4.1036210367639596E-2"/>
    <n v="2.7781514418892008E-2"/>
    <n v="4.1036210367639596E-2"/>
    <n v="2.7781514418892008E-2"/>
    <n v="2.7331969187850913E-4"/>
    <n v="1.850374314017507E-4"/>
    <n v="8.0392339624279066E-2"/>
    <n v="5.4425613925636933E-2"/>
    <n v="2.4390978083841679E-4"/>
    <n v="1.6512692162760819E-4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376"/>
    <n v="1"/>
    <n v="0"/>
    <n v="1"/>
    <n v="1"/>
    <s v="Density"/>
    <s v="Population density"/>
    <x v="3"/>
    <s v="Negative binomial regression"/>
    <m/>
    <n v="0.1129"/>
    <m/>
    <n v="1.1195199753532641"/>
    <s v="Derived (4b)"/>
    <s v=""/>
  </r>
  <r>
    <n v="2"/>
    <s v="Cervero 2006"/>
    <n v="2.1"/>
    <s v="2.1.1"/>
    <s v="Table 1 p. 290"/>
    <x v="1"/>
    <x v="1"/>
    <x v="0"/>
    <n v="7.9815095923159371E-2"/>
    <n v="6.3704495372231317E-3"/>
    <n v="156.97479340459518"/>
    <n v="4.2219139102917566E-4"/>
    <n v="2.4993730348927195E-4"/>
    <n v="92.929077695520334"/>
    <n v="4.1036210367639596E-2"/>
    <n v="2.429343653764264E-2"/>
    <n v="4.1036210367639596E-2"/>
    <n v="2.429343653764264E-2"/>
    <n v="2.7331969187850913E-4"/>
    <n v="1.6180525759207739E-4"/>
    <n v="8.0392339624279066E-2"/>
    <n v="4.7592265057573205E-2"/>
    <n v="2.4390978083841679E-4"/>
    <n v="1.4439459025634275E-4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s v="Pre-2010"/>
    <n v="261"/>
    <n v="1"/>
    <n v="0"/>
    <n v="0"/>
    <n v="0"/>
    <s v="Density"/>
    <s v="Population Density"/>
    <x v="3"/>
    <s v="OLS"/>
    <m/>
    <n v="0.59199999999999997"/>
    <m/>
    <m/>
    <s v=""/>
    <s v=""/>
  </r>
  <r>
    <n v="86"/>
    <s v="Chen and Zegras 2016"/>
    <n v="86.2"/>
    <s v="86.2.1"/>
    <s v="Table 2 (p-values), Table 3 p. 118 (am peak period)"/>
    <x v="0"/>
    <x v="0"/>
    <x v="0"/>
    <n v="7.9815095923159371E-2"/>
    <n v="6.3704495372231317E-3"/>
    <n v="156.97479340459518"/>
    <n v="4.2219139102917566E-4"/>
    <n v="2.4233785845074682E-4"/>
    <n v="90.103531414237622"/>
    <n v="4.1036210367639596E-2"/>
    <n v="2.3554784751025126E-2"/>
    <n v="4.1036210367639596E-2"/>
    <n v="2.3554784751025126E-2"/>
    <n v="2.7331969187850913E-4"/>
    <n v="1.5688550313826423E-4"/>
    <n v="8.0392339624279066E-2"/>
    <n v="4.6145202944336182E-2"/>
    <n v="2.4390978083841679E-4"/>
    <n v="1.4000421420125122E-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s v="Density"/>
    <s v="Population density"/>
    <x v="3"/>
    <s v="OLS"/>
    <m/>
    <n v="0.45"/>
    <m/>
    <m/>
    <s v=""/>
    <s v=""/>
  </r>
  <r>
    <n v="33"/>
    <s v="Ramos-Santiago and Brown 2016"/>
    <n v="33.4"/>
    <s v="33.4.1"/>
    <s v="(Legacy Streetcar) Table 4, p. 931"/>
    <x v="0"/>
    <x v="0"/>
    <x v="0"/>
    <n v="7.9815095923159371E-2"/>
    <n v="6.3704495372231317E-3"/>
    <n v="156.97479340459518"/>
    <n v="4.2219139102917566E-4"/>
    <n v="2.3896032732251339E-4"/>
    <n v="88.84773306700086"/>
    <n v="4.1036210367639596E-2"/>
    <n v="2.322649506808401E-2"/>
    <n v="4.1036210367639596E-2"/>
    <n v="2.322649506808401E-2"/>
    <n v="2.7331969187850913E-4"/>
    <n v="1.5469894560323616E-4"/>
    <n v="8.0392339624279066E-2"/>
    <n v="4.5502064227341946E-2"/>
    <n v="2.4390978083841679E-4"/>
    <n v="1.380529359545439E-4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350"/>
    <n v="0"/>
    <n v="0"/>
    <n v="0"/>
    <n v="0"/>
    <s v="Density"/>
    <s v="Population density"/>
    <x v="3"/>
    <s v="Negative binomial regression"/>
    <m/>
    <n v="2.0000000000000001E-4"/>
    <m/>
    <n v="1.0002000200013335"/>
    <s v="Derived (4b)"/>
    <s v=""/>
  </r>
  <r>
    <n v="33"/>
    <s v="Ramos-Santiago and Brown 2016"/>
    <n v="33.299999999999997"/>
    <s v="33.3.1"/>
    <s v="(Modern Streetcar) Table 4, p. 931"/>
    <x v="0"/>
    <x v="0"/>
    <x v="0"/>
    <n v="7.9815095923159371E-2"/>
    <n v="6.3704495372231317E-3"/>
    <n v="156.97479340459518"/>
    <n v="4.2219139102917566E-4"/>
    <n v="2.2165048029031722E-4"/>
    <n v="82.411766537412475"/>
    <n v="4.1036210367639596E-2"/>
    <n v="2.154401044301079E-2"/>
    <n v="4.1036210367639596E-2"/>
    <n v="2.154401044301079E-2"/>
    <n v="2.7331969187850913E-4"/>
    <n v="1.4349283823621731E-4"/>
    <n v="8.0392339624279066E-2"/>
    <n v="4.2205978302746514E-2"/>
    <n v="2.4390978083841679E-4"/>
    <n v="1.2805263494016883E-4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n v="0"/>
    <n v="0"/>
    <n v="0"/>
    <n v="0"/>
    <s v="Density"/>
    <s v="Population density"/>
    <x v="3"/>
    <s v="Negative binomial regression"/>
    <m/>
    <n v="2.9999999999999997E-4"/>
    <m/>
    <n v="1.0003000450045003"/>
    <s v="Derived (4b)"/>
    <s v=""/>
  </r>
  <r>
    <n v="19"/>
    <s v="Chen et al. 2007"/>
    <n v="19.100000000000001"/>
    <s v="19.1.1"/>
    <s v="Table 8 p. 36"/>
    <x v="0"/>
    <x v="0"/>
    <x v="2"/>
    <n v="7.9815095923159371E-2"/>
    <n v="6.3704495372231317E-3"/>
    <n v="156.97479340459518"/>
    <n v="4.2219139102917566E-4"/>
    <n v="-4.0427456501768806E-4"/>
    <n v="-150.31314629056155"/>
    <n v="4.1036210367639596E-2"/>
    <n v="-3.9294728525635397E-2"/>
    <n v="4.1036210367639596E-2"/>
    <n v="-3.9294728525635397E-2"/>
    <n v="2.7331969187850913E-4"/>
    <n v="-2.6172063640520074E-4"/>
    <n v="8.0392339624279066E-2"/>
    <n v="-7.6980674696215459E-2"/>
    <n v="2.4390978083841679E-4"/>
    <n v="-2.3355881395790076E-4"/>
    <s v="4c, 5, 7a"/>
    <n v="-0.95756231322526075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s v="Density"/>
    <s v="Population density (at home)"/>
    <x v="3"/>
    <s v="Multinomial logistic"/>
    <s v="not choosing transit"/>
    <n v="-0.32729999999999998"/>
    <n v="0.99674855414782393"/>
    <m/>
    <s v="Derived (4c)"/>
    <s v=""/>
  </r>
  <r>
    <n v="107"/>
    <s v="Brownet al. 2014"/>
    <n v="107.6"/>
    <s v="107.6.1"/>
    <s v="Table 2 p. 952 (Regional rail model)"/>
    <x v="0"/>
    <x v="0"/>
    <x v="0"/>
    <n v="7.9815095923159371E-2"/>
    <n v="6.3704495372231317E-3"/>
    <n v="156.97479340459518"/>
    <n v="4.2219139102917566E-4"/>
    <n v="2.1109569551458783E-4"/>
    <n v="78.487396702297588"/>
    <n v="4.1036210367639596E-2"/>
    <n v="2.0518105183819798E-2"/>
    <n v="4.1036210367639596E-2"/>
    <n v="2.0518105183819798E-2"/>
    <n v="2.7331969187850913E-4"/>
    <n v="1.3665984593925457E-4"/>
    <n v="8.0392339624279066E-2"/>
    <n v="4.0196169812139533E-2"/>
    <n v="2.4390978083841679E-4"/>
    <n v="1.219548904192084E-4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70409"/>
    <n v="1"/>
    <n v="0"/>
    <n v="1"/>
    <n v="1"/>
    <s v="Density"/>
    <s v="Population density"/>
    <x v="3"/>
    <s v="Negative binomial regression"/>
    <m/>
    <n v="0.1013"/>
    <m/>
    <n v="1.10660857454338"/>
    <s v="Derived (4b)"/>
    <s v=""/>
  </r>
  <r>
    <n v="11"/>
    <s v="Concas and DeSalvo 2008"/>
    <n v="11.1"/>
    <s v="11.1.3"/>
    <s v="Table 4.8 and 4.9, Model I: Exogenous Residential Location and Population Density"/>
    <x v="0"/>
    <x v="0"/>
    <x v="0"/>
    <n v="7.9815095923159371E-2"/>
    <n v="6.3704495372231317E-3"/>
    <n v="156.97479340459518"/>
    <n v="4.2219139102917566E-4"/>
    <n v="2.0054091073885843E-4"/>
    <n v="74.5630268671827"/>
    <n v="4.1036210367639596E-2"/>
    <n v="1.9492199924628806E-2"/>
    <n v="4.1036210367639596E-2"/>
    <n v="1.9492199924628806E-2"/>
    <n v="2.7331969187850913E-4"/>
    <n v="1.2982685364229182E-4"/>
    <n v="8.0392339624279066E-2"/>
    <n v="3.8186361321532553E-2"/>
    <n v="2.4390978083841679E-4"/>
    <n v="1.1585714589824798E-4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n v="0"/>
    <n v="1"/>
    <n v="1"/>
    <n v="1"/>
    <s v="Density"/>
    <s v="Population density (gross)"/>
    <x v="3"/>
    <s v="2SLS"/>
    <m/>
    <n v="0.47499999999999998"/>
    <m/>
    <m/>
    <s v=""/>
    <s v=""/>
  </r>
  <r>
    <n v="33"/>
    <s v="Ramos-Santiago and Brown 2016"/>
    <n v="33.1"/>
    <s v="33.1.1"/>
    <s v="(Streetcar) Table 3 p. 929"/>
    <x v="0"/>
    <x v="0"/>
    <x v="0"/>
    <n v="7.9815095923159371E-2"/>
    <n v="6.3704495372231317E-3"/>
    <n v="156.97479340459518"/>
    <n v="4.2219139102917566E-4"/>
    <n v="1.9885214517474173E-4"/>
    <n v="73.935127693564326"/>
    <n v="4.1036210367639596E-2"/>
    <n v="1.9328055083158248E-2"/>
    <n v="4.1036210367639596E-2"/>
    <n v="1.9328055083158248E-2"/>
    <n v="2.7331969187850913E-4"/>
    <n v="1.2873357487477779E-4"/>
    <n v="8.0392339624279066E-2"/>
    <n v="3.7864791963035438E-2"/>
    <n v="2.4390978083841679E-4"/>
    <n v="1.1488150677489431E-4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75"/>
    <n v="0"/>
    <n v="0"/>
    <n v="1"/>
    <n v="1"/>
    <s v="Density"/>
    <s v="Population density"/>
    <x v="3"/>
    <s v="Negative binomial regression"/>
    <m/>
    <n v="1.9000000000000001E-4"/>
    <m/>
    <n v="1.0001900180511432"/>
    <s v="Derived (4b)"/>
    <s v=""/>
  </r>
  <r>
    <n v="107"/>
    <s v="Brownet al. 2014"/>
    <n v="107.1"/>
    <s v="107.1.1"/>
    <s v="Table 1 p. 947 (Regional bus model)"/>
    <x v="0"/>
    <x v="0"/>
    <x v="0"/>
    <n v="7.9815095923159371E-2"/>
    <n v="6.3704495372231317E-3"/>
    <n v="156.97479340459518"/>
    <n v="4.2219139102917566E-4"/>
    <n v="1.9842995378371254E-4"/>
    <n v="73.778152900159725"/>
    <n v="4.1036210367639596E-2"/>
    <n v="1.928701887279061E-2"/>
    <n v="4.1036210367639596E-2"/>
    <n v="1.928701887279061E-2"/>
    <n v="2.7331969187850913E-4"/>
    <n v="1.2846025518289928E-4"/>
    <n v="8.0392339624279066E-2"/>
    <n v="3.7784399623411159E-2"/>
    <n v="2.4390978083841679E-4"/>
    <n v="1.1463759699405588E-4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0269"/>
    <n v="1"/>
    <n v="0"/>
    <n v="1"/>
    <n v="1"/>
    <s v="Density"/>
    <s v="Population density"/>
    <x v="3"/>
    <s v="Negative binomial regression"/>
    <m/>
    <n v="7.9600000000000004E-2"/>
    <m/>
    <n v="1.0828538394993001"/>
    <s v="Derived (4b)"/>
    <s v=""/>
  </r>
  <r>
    <n v="19"/>
    <s v="Chen et al. 2007"/>
    <n v="19.100000000000001"/>
    <s v="19.1.3"/>
    <s v="Table 8 p. 36"/>
    <x v="0"/>
    <x v="0"/>
    <x v="2"/>
    <n v="7.9815095923159371E-2"/>
    <n v="6.3704495372231317E-3"/>
    <n v="156.97479340459518"/>
    <n v="4.2219139102917566E-4"/>
    <n v="-1.3432067058299399E-3"/>
    <n v="-499.41708814415597"/>
    <n v="4.1036210367639596E-2"/>
    <n v="-0.13055716937594428"/>
    <n v="4.1036210367639596E-2"/>
    <n v="-0.13055716937594428"/>
    <n v="2.7331969187850913E-4"/>
    <n v="-8.6956970409000152E-4"/>
    <n v="8.0392339624279066E-2"/>
    <n v="-0.25576914161479758"/>
    <n v="2.4390978083841679E-4"/>
    <n v="-7.760017380767293E-4"/>
    <s v="4c, 5, 7a"/>
    <n v="-3.1815113580492622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s v="Density"/>
    <s v="Maximum population density at any stop along tour"/>
    <x v="3"/>
    <s v="Multinomial logistic"/>
    <s v="not choosing transit"/>
    <n v="-0.33489999999999998"/>
    <n v="0.99667318036586428"/>
    <m/>
    <s v="Derived (4c)"/>
    <s v=""/>
  </r>
  <r>
    <n v="107"/>
    <s v="Brownet al. 2014"/>
    <n v="107.5"/>
    <s v="107.5.1"/>
    <s v="Table 1 p. 947 (Bus to all other destinations)"/>
    <x v="0"/>
    <x v="0"/>
    <x v="0"/>
    <n v="7.9815095923159371E-2"/>
    <n v="6.3704495372231317E-3"/>
    <n v="156.97479340459518"/>
    <n v="4.2219139102917566E-4"/>
    <n v="1.8618640344386647E-4"/>
    <n v="69.225883891426477"/>
    <n v="4.1036210367639596E-2"/>
    <n v="1.8096968772129064E-2"/>
    <n v="4.1036210367639596E-2"/>
    <n v="1.8096968772129064E-2"/>
    <n v="2.7331969187850913E-4"/>
    <n v="1.2053398411842253E-4"/>
    <n v="8.0392339624279066E-2"/>
    <n v="3.5453021774307071E-2"/>
    <n v="2.4390978083841679E-4"/>
    <n v="1.0756421334974181E-4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33032"/>
    <n v="1"/>
    <n v="0"/>
    <n v="1"/>
    <n v="1"/>
    <s v="Density"/>
    <s v="Population density"/>
    <x v="3"/>
    <s v="Negative binomial regression"/>
    <m/>
    <n v="7.4899999999999994E-2"/>
    <m/>
    <n v="1.0777763678587842"/>
    <s v="Derived (4b)"/>
    <s v=""/>
  </r>
  <r>
    <n v="14"/>
    <s v="Taylor et al. 2009"/>
    <n v="14.2"/>
    <s v="14.2.1"/>
    <s v="Table 7 , p 71"/>
    <x v="0"/>
    <x v="0"/>
    <x v="0"/>
    <n v="7.9815095923159371E-2"/>
    <n v="6.3704495372231317E-3"/>
    <n v="156.97479340459518"/>
    <n v="4.2219139102917566E-4"/>
    <n v="1.7886138280951027E-4"/>
    <n v="66.502371225856749"/>
    <n v="4.1036210367639596E-2"/>
    <n v="1.7384990522250517E-2"/>
    <n v="4.1036210367639596E-2"/>
    <n v="1.7384990522250517E-2"/>
    <n v="2.7331969187850913E-4"/>
    <n v="1.1579188746433041E-4"/>
    <n v="8.0392339624279066E-2"/>
    <n v="3.4058214681825828E-2"/>
    <n v="2.4390978083841679E-4"/>
    <n v="1.0333237865219528E-4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s v="Pre-2010"/>
    <n v="265"/>
    <n v="0"/>
    <n v="0"/>
    <n v="1"/>
    <n v="1"/>
    <s v="Density"/>
    <s v="Population density"/>
    <x v="3"/>
    <s v="2SLS"/>
    <m/>
    <n v="0.42365000000000003"/>
    <m/>
    <m/>
    <s v=""/>
    <s v=""/>
  </r>
  <r>
    <n v="15"/>
    <s v="Gordon 2004"/>
    <n v="15.13"/>
    <s v="15.13.1"/>
    <s v="Model 2-b p. 24 (SF) (log-log)"/>
    <x v="0"/>
    <x v="1"/>
    <x v="0"/>
    <n v="7.9815095923159371E-2"/>
    <n v="6.3704495372231317E-3"/>
    <n v="156.97479340459518"/>
    <n v="4.2219139102917566E-4"/>
    <n v="1.4970906725894569E-4"/>
    <n v="55.663261741269451"/>
    <n v="4.1036210367639596E-2"/>
    <n v="1.4551440196365001E-2"/>
    <n v="4.1036210367639596E-2"/>
    <n v="1.4551440196365001E-2"/>
    <n v="2.7331969187850913E-4"/>
    <n v="9.6919162740119339E-5"/>
    <n v="8.0392339624279066E-2"/>
    <n v="2.8507123630769359E-2"/>
    <n v="2.4390978083841679E-4"/>
    <n v="8.6490408285302601E-5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s v="Pre-2010"/>
    <n v="1430"/>
    <n v="0"/>
    <n v="0"/>
    <n v="1"/>
    <n v="1"/>
    <s v="Density"/>
    <s v="Population density"/>
    <x v="3"/>
    <s v="Negative binomial regression"/>
    <m/>
    <n v="0.35460000000000003"/>
    <m/>
    <n v="1.0035346194066574"/>
    <s v="Derived (4c)"/>
    <m/>
  </r>
  <r>
    <n v="15"/>
    <s v="Gordon 2004"/>
    <n v="15.12"/>
    <s v="15.12.1"/>
    <s v="Model 2-b p. 24 (LA) (log-log)"/>
    <x v="0"/>
    <x v="1"/>
    <x v="0"/>
    <n v="7.9815095923159371E-2"/>
    <n v="6.3704495372231317E-3"/>
    <n v="156.97479340459518"/>
    <n v="4.2219139102917566E-4"/>
    <n v="1.4696482321725605E-4"/>
    <n v="54.642925584139583"/>
    <n v="4.1036210367639596E-2"/>
    <n v="1.4284704828975344E-2"/>
    <n v="4.1036210367639596E-2"/>
    <n v="1.4284704828975344E-2"/>
    <n v="2.7331969187850913E-4"/>
    <n v="9.5142584742909033E-5"/>
    <n v="8.0392339624279066E-2"/>
    <n v="2.7984573423211544E-2"/>
    <n v="2.4390978083841679E-4"/>
    <n v="8.4904994709852897E-5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s v="Pre-2010"/>
    <n v="3307"/>
    <n v="0"/>
    <n v="0"/>
    <n v="1"/>
    <n v="1"/>
    <s v="Density"/>
    <s v="Population density"/>
    <x v="3"/>
    <s v="Negative binomial regression"/>
    <m/>
    <n v="0.34810000000000002"/>
    <m/>
    <n v="1.0034697157459149"/>
    <s v="Derived (4c)"/>
    <m/>
  </r>
  <r>
    <n v="15"/>
    <s v="Gordon 2004"/>
    <n v="15.11"/>
    <s v="15.11.1"/>
    <s v="Model 2-b p. 24 (pooled) (log-log)"/>
    <x v="0"/>
    <x v="0"/>
    <x v="0"/>
    <n v="7.9815095923159371E-2"/>
    <n v="6.3704495372231317E-3"/>
    <n v="156.97479340459518"/>
    <n v="4.2219139102917566E-4"/>
    <n v="1.4126523943836219E-4"/>
    <n v="52.523765873177545"/>
    <n v="4.1036210367639596E-2"/>
    <n v="1.373071598901221E-2"/>
    <n v="4.1036210367639596E-2"/>
    <n v="1.373071598901221E-2"/>
    <n v="2.7331969187850913E-4"/>
    <n v="9.1452768902549152E-5"/>
    <n v="8.0392339624279066E-2"/>
    <n v="2.6899276838283775E-2"/>
    <n v="2.4390978083841679E-4"/>
    <n v="8.1612212668534263E-5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s v="Pre-2010"/>
    <n v="5727"/>
    <n v="0"/>
    <n v="0"/>
    <n v="1"/>
    <n v="1"/>
    <s v="Density"/>
    <s v="Population density"/>
    <x v="3"/>
    <s v="Negative binomial regression"/>
    <m/>
    <n v="0.33460000000000001"/>
    <m/>
    <n v="1.0033349292474338"/>
    <s v="Derived (4c)"/>
    <m/>
  </r>
  <r>
    <n v="15"/>
    <s v="Gordon 2004"/>
    <n v="15.14"/>
    <s v="15.14.1"/>
    <s v="Model 2-b p. 24(SD) (log-log)"/>
    <x v="0"/>
    <x v="1"/>
    <x v="0"/>
    <n v="7.9815095923159371E-2"/>
    <n v="6.3704495372231317E-3"/>
    <n v="156.97479340459518"/>
    <n v="4.2219139102917566E-4"/>
    <n v="1.33665794399837E-4"/>
    <n v="49.698219591894834"/>
    <n v="4.1036210367639596E-2"/>
    <n v="1.2992064202394696E-2"/>
    <n v="4.1036210367639596E-2"/>
    <n v="1.2992064202394696E-2"/>
    <n v="2.7331969187850913E-4"/>
    <n v="8.6533014448735983E-5"/>
    <n v="8.0392339624279066E-2"/>
    <n v="2.5452214725046753E-2"/>
    <n v="2.4390978083841679E-4"/>
    <n v="7.722183661344276E-5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s v="Pre-2010"/>
    <n v="593"/>
    <n v="0"/>
    <n v="0"/>
    <n v="1"/>
    <n v="1"/>
    <s v="Density"/>
    <s v="Population density"/>
    <x v="3"/>
    <s v="Negative binomial regression"/>
    <m/>
    <n v="0.31659999999999999"/>
    <m/>
    <n v="1.0031552420783894"/>
    <s v="Derived (4c)"/>
    <m/>
  </r>
  <r>
    <n v="38"/>
    <s v="Choi et al. 2012"/>
    <n v="38.6"/>
    <s v="38.6.6"/>
    <s v="Table 2 p. 717 (poisson)"/>
    <x v="0"/>
    <x v="0"/>
    <x v="0"/>
    <n v="7.9815095923159371E-2"/>
    <n v="6.3704495372231317E-3"/>
    <n v="156.97479340459518"/>
    <n v="4.2219139102917566E-4"/>
    <n v="1.2454646035360681E-4"/>
    <n v="46.307564054355574"/>
    <n v="4.1036210367639596E-2"/>
    <n v="1.2105682058453681E-2"/>
    <n v="4.1036210367639596E-2"/>
    <n v="1.2105682058453681E-2"/>
    <n v="2.7331969187850913E-4"/>
    <n v="8.0629309104160186E-5"/>
    <n v="8.0392339624279066E-2"/>
    <n v="2.3715740189162324E-2"/>
    <n v="2.4390978083841679E-4"/>
    <n v="7.1953385347332948E-5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s v="Density"/>
    <s v="Population (gross)  (common catchment area)"/>
    <x v="3"/>
    <s v="Poisson Regression"/>
    <m/>
    <n v="5.0000000000000004E-6"/>
    <m/>
    <n v="1.0000050000125"/>
    <s v="Derived (4b)"/>
    <s v=""/>
  </r>
  <r>
    <n v="11"/>
    <s v="Concas and DeSalvo 2008"/>
    <n v="11.2"/>
    <s v="11.2.1"/>
    <s v="Table 4.10 and 4.11, Model I: Exogenous Residential Location and Population Density"/>
    <x v="0"/>
    <x v="0"/>
    <x v="0"/>
    <n v="7.9815095923159371E-2"/>
    <n v="6.3704495372231317E-3"/>
    <n v="156.97479340459518"/>
    <n v="4.2219139102917566E-4"/>
    <n v="1.1356948418684826E-4"/>
    <n v="42.226219425836106"/>
    <n v="4.1036210367639596E-2"/>
    <n v="1.1038740588895053E-2"/>
    <n v="4.1036210367639596E-2"/>
    <n v="1.1038740588895053E-2"/>
    <n v="2.7331969187850913E-4"/>
    <n v="7.3522997115318961E-5"/>
    <n v="8.0392339624279066E-2"/>
    <n v="2.1625539358931072E-2"/>
    <n v="2.4390978083841679E-4"/>
    <n v="6.5611731045534118E-5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s v="Density"/>
    <s v="Population density (gross)"/>
    <x v="3"/>
    <s v="2SLS"/>
    <m/>
    <n v="0.26900000000000002"/>
    <m/>
    <m/>
    <s v=""/>
    <s v=""/>
  </r>
  <r>
    <n v="98"/>
    <s v="Jun et al. 2013"/>
    <n v="98.2"/>
    <s v="98.2.1"/>
    <s v="Table 7 p. 237"/>
    <x v="0"/>
    <x v="0"/>
    <x v="0"/>
    <n v="7.9815095923159371E-2"/>
    <n v="6.3704495372231317E-3"/>
    <n v="156.97479340459518"/>
    <n v="4.2219139102917566E-4"/>
    <n v="1.1340952840106243E-4"/>
    <n v="42.166746336234745"/>
    <n v="4.1036210367639596E-2"/>
    <n v="1.102319318690036E-2"/>
    <n v="4.1036210367639596E-2"/>
    <n v="1.102319318690036E-2"/>
    <n v="2.7331969187850913E-4"/>
    <n v="7.341944439725288E-5"/>
    <n v="8.0392339624279066E-2"/>
    <n v="2.1595081087803333E-2"/>
    <n v="2.4390978083841679E-4"/>
    <n v="6.5519320869761107E-5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s v="2010 - 2017"/>
    <s v="not stated"/>
    <n v="1"/>
    <n v="0"/>
    <n v="1"/>
    <n v="1"/>
    <s v="Density"/>
    <s v="Population density"/>
    <x v="3"/>
    <s v="Binary logistic"/>
    <s v="automobile"/>
    <n v="0.108"/>
    <n v="1.1140477453864677"/>
    <m/>
    <s v="Derived (2 - Reversed the reference case from PT; 4a)"/>
    <s v=""/>
  </r>
  <r>
    <n v="2"/>
    <s v="Cervero 2006"/>
    <n v="2.2000000000000002"/>
    <s v="2.2.1"/>
    <s v="Table 1 p. 290"/>
    <x v="1"/>
    <x v="0"/>
    <x v="0"/>
    <n v="7.9815095923159371E-2"/>
    <n v="6.3704495372231317E-3"/>
    <n v="156.97479340459518"/>
    <n v="4.2219139102917566E-4"/>
    <n v="8.1060747077601726E-5"/>
    <n v="30.139160333682273"/>
    <n v="4.1036210367639596E-2"/>
    <n v="7.8789523905868023E-3"/>
    <n v="4.1036210367639596E-2"/>
    <n v="7.8789523905868023E-3"/>
    <n v="2.7331969187850913E-4"/>
    <n v="5.2477380840673755E-5"/>
    <n v="8.0392339624279066E-2"/>
    <n v="1.5435329207861581E-2"/>
    <n v="2.4390978083841679E-4"/>
    <n v="4.6830677920976026E-5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s v="Pre-2010"/>
    <n v="225"/>
    <n v="1"/>
    <n v="0"/>
    <n v="0"/>
    <n v="0"/>
    <s v="Density"/>
    <s v="Population Density"/>
    <x v="3"/>
    <s v="OLS"/>
    <m/>
    <n v="0.192"/>
    <m/>
    <m/>
    <s v=""/>
    <s v=""/>
  </r>
  <r>
    <n v="50"/>
    <s v="Schneider et al. 2017"/>
    <n v="50.1"/>
    <s v="50.1.1"/>
    <s v="Table 3 (final model)"/>
    <x v="0"/>
    <x v="0"/>
    <x v="0"/>
    <n v="7.9815095923159371E-2"/>
    <n v="6.3704495372231317E-3"/>
    <n v="156.97479340459518"/>
    <n v="4.2219139102917566E-4"/>
    <n v="8.0439079859165403E-5"/>
    <n v="29.908018521570554"/>
    <n v="4.1036210367639596E-2"/>
    <n v="7.8185275043942386E-3"/>
    <n v="4.1036210367639596E-2"/>
    <n v="7.8185275043942386E-3"/>
    <n v="2.7331969187850913E-4"/>
    <n v="5.2074923812405632E-5"/>
    <n v="8.0392339624279066E-2"/>
    <n v="1.5316953316690555E-2"/>
    <n v="2.4390978083841679E-4"/>
    <n v="4.6471526317638963E-5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s v="Density"/>
    <s v="Population density"/>
    <x v="3"/>
    <s v="Multinomial logistic (fractional)"/>
    <s v="automobile"/>
    <n v="2.63E-2"/>
    <n v="1.0266488969479457"/>
    <m/>
    <s v="Derived (4a)"/>
    <s v=""/>
  </r>
  <r>
    <n v="71"/>
    <s v="Chao. et al. 2016"/>
    <n v="71.099999999999994"/>
    <s v="71.1.1"/>
    <s v="Table 4"/>
    <x v="0"/>
    <x v="0"/>
    <x v="0"/>
    <n v="7.9815095923159371E-2"/>
    <n v="6.3704495372231317E-3"/>
    <n v="156.97479340459518"/>
    <n v="4.2219139102917566E-4"/>
    <n v="6.4595282827463869E-5"/>
    <n v="24.017143390903062"/>
    <n v="4.1036210367639596E-2"/>
    <n v="6.2785401862488583E-3"/>
    <n v="4.1036210367639596E-2"/>
    <n v="6.2785401862488583E-3"/>
    <n v="2.7331969187850913E-4"/>
    <n v="4.1817912857411897E-5"/>
    <n v="8.0392339624279066E-2"/>
    <n v="1.2300027962514696E-2"/>
    <n v="2.4390978083841679E-4"/>
    <n v="3.7318196468277767E-5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n v="1"/>
    <n v="0"/>
    <n v="1"/>
    <n v="1"/>
    <s v="Density"/>
    <s v="Population density"/>
    <x v="3"/>
    <s v="OLS"/>
    <m/>
    <n v="0.153"/>
    <m/>
    <m/>
    <s v=""/>
    <s v=""/>
  </r>
  <r>
    <n v="2"/>
    <s v="Cervero 2006"/>
    <n v="2.4"/>
    <s v="2.4.1"/>
    <s v="Table 3, p. 293"/>
    <x v="1"/>
    <x v="0"/>
    <x v="0"/>
    <n v="7.9815095923159371E-2"/>
    <n v="6.3704495372231317E-3"/>
    <n v="156.97479340459518"/>
    <n v="4.2219139102917566E-4"/>
    <n v="6.121775169923047E-5"/>
    <n v="22.761345043666299"/>
    <n v="4.1036210367639596E-2"/>
    <n v="5.9502505033077408E-3"/>
    <n v="4.1036210367639596E-2"/>
    <n v="5.9502505033077408E-3"/>
    <n v="2.7331969187850913E-4"/>
    <n v="3.9631355322383821E-5"/>
    <n v="8.0392339624279066E-2"/>
    <n v="1.1656889245520463E-2"/>
    <n v="2.4390978083841679E-4"/>
    <n v="3.5366918221570434E-5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n v="0"/>
    <n v="0"/>
    <n v="0"/>
    <n v="0"/>
    <s v="Density"/>
    <s v="Dwelling density"/>
    <x v="3"/>
    <s v="OLS"/>
    <m/>
    <n v="0.14499999999999999"/>
    <m/>
    <m/>
    <s v=""/>
    <s v=""/>
  </r>
  <r>
    <n v="2"/>
    <s v="Cervero 2006"/>
    <n v="2.2999999999999998"/>
    <s v="2.3.2"/>
    <s v="Table 2 p, 292"/>
    <x v="1"/>
    <x v="0"/>
    <x v="0"/>
    <n v="7.9815095923159371E-2"/>
    <n v="6.3704495372231317E-3"/>
    <n v="156.97479340459518"/>
    <n v="4.2219139102917566E-4"/>
    <n v="8.8660192116126892E-6"/>
    <n v="3.2964706614964987"/>
    <n v="4.1036210367639596E-2"/>
    <n v="8.6176041772043153E-4"/>
    <n v="4.1036210367639596E-2"/>
    <n v="8.6176041772043153E-4"/>
    <n v="2.7331969187850913E-4"/>
    <n v="5.7397135294486925E-6"/>
    <n v="8.0392339624279066E-2"/>
    <n v="1.6882391321098604E-3"/>
    <n v="2.4390978083841679E-4"/>
    <n v="5.122105397606753E-6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s v="Pre-2010"/>
    <n v="68"/>
    <n v="0"/>
    <n v="0"/>
    <n v="0"/>
    <n v="0"/>
    <s v="Density"/>
    <s v="Population (common catchment area)"/>
    <x v="3"/>
    <s v="OLS"/>
    <m/>
    <n v="2.1000000000000001E-2"/>
    <m/>
    <m/>
    <s v=""/>
    <s v=""/>
  </r>
  <r>
    <n v="88"/>
    <s v="Lee et al. 2017"/>
    <n v="88.1"/>
    <s v="88.1.1"/>
    <s v="Table 5 p. 20"/>
    <x v="0"/>
    <x v="0"/>
    <x v="0"/>
    <n v="7.9815095923159371E-2"/>
    <n v="6.3704495372231317E-3"/>
    <n v="156.97479340459518"/>
    <n v="4.2219139102917566E-4"/>
    <n v="5.1126106360710568E-5"/>
    <n v="19.009174876802014"/>
    <n v="4.1036210367639596E-2"/>
    <n v="4.9693615276760854E-3"/>
    <n v="4.1036210367639596E-2"/>
    <n v="4.9693615276760854E-3"/>
    <n v="2.7331969187850913E-4"/>
    <n v="3.309819180204846E-5"/>
    <n v="8.0392339624279066E-2"/>
    <n v="9.7352702910354361E-3"/>
    <n v="2.4390978083841679E-4"/>
    <n v="2.953674011960312E-5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s v="Density"/>
    <s v="Population density"/>
    <x v="3"/>
    <s v="OLS"/>
    <m/>
    <n v="7.1520643493541822E-4"/>
    <m/>
    <m/>
    <s v=""/>
    <s v=""/>
  </r>
  <r>
    <n v="38"/>
    <s v="Choi et al. 2012"/>
    <n v="38.299999999999997"/>
    <s v="38.3.15"/>
    <s v="Table 2 p. 716 (multiplicative)"/>
    <x v="0"/>
    <x v="0"/>
    <x v="0"/>
    <n v="7.9815095923159371E-2"/>
    <n v="6.3704495372231317E-3"/>
    <n v="156.97479340459518"/>
    <n v="4.2219139102917566E-4"/>
    <n v="5.1085158314530251E-5"/>
    <n v="18.993950001956016"/>
    <n v="4.1036210367639596E-2"/>
    <n v="4.9653814544843907E-3"/>
    <n v="4.1036210367639596E-2"/>
    <n v="4.9653814544843907E-3"/>
    <n v="2.7331969187850913E-4"/>
    <n v="3.3071682717299607E-5"/>
    <n v="8.0392339624279066E-2"/>
    <n v="9.7274730945377669E-3"/>
    <n v="2.4390978083841679E-4"/>
    <n v="2.9513083481448432E-5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s v="Density"/>
    <s v="Population (gross)  (common catchment area)"/>
    <x v="3"/>
    <s v="Multiplicative"/>
    <m/>
    <n v="0.121"/>
    <m/>
    <m/>
    <s v=""/>
    <s v=""/>
  </r>
  <r>
    <n v="33"/>
    <s v="Ramos-Santiago and Brown 2016"/>
    <n v="33.200000000000003"/>
    <s v="33.2.1"/>
    <s v="(Light rail) Table 3 p. 929"/>
    <x v="0"/>
    <x v="0"/>
    <x v="0"/>
    <n v="7.9815095923159371E-2"/>
    <n v="6.3704495372231317E-3"/>
    <n v="156.97479340459518"/>
    <n v="4.2219139102917566E-4"/>
    <n v="4.8552009968355201E-5"/>
    <n v="18.052101241528447"/>
    <n v="4.1036210367639596E-2"/>
    <n v="4.7191641922785538E-3"/>
    <n v="4.1036210367639596E-2"/>
    <n v="4.7191641922785538E-3"/>
    <n v="2.7331969187850913E-4"/>
    <n v="3.1431764566028548E-5"/>
    <n v="8.0392339624279066E-2"/>
    <n v="9.2451190567920932E-3"/>
    <n v="2.4390978083841679E-4"/>
    <n v="2.8049624796417933E-5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n v="0"/>
    <n v="0"/>
    <n v="1"/>
    <n v="1"/>
    <s v="Density"/>
    <s v="Population density"/>
    <x v="3"/>
    <s v="Negative binomial regression"/>
    <m/>
    <n v="1E-4"/>
    <m/>
    <n v="1.0001000050001667"/>
    <s v="Derived (4b)"/>
    <s v=""/>
  </r>
  <r>
    <n v="14"/>
    <s v="Taylor et al. 2009"/>
    <n v="14.1"/>
    <s v="14.1.1"/>
    <s v="Table 2 p. 68"/>
    <x v="0"/>
    <x v="0"/>
    <x v="0"/>
    <n v="7.9815095923159371E-2"/>
    <n v="6.3704495372231317E-3"/>
    <n v="156.97479340459518"/>
    <n v="4.2219139102917566E-4"/>
    <n v="4.5904869946602263E-5"/>
    <n v="17.067869286881631"/>
    <n v="4.1036210367639596E-2"/>
    <n v="4.4618671532734534E-3"/>
    <n v="4.1036210367639596E-2"/>
    <n v="4.4618671532734534E-3"/>
    <n v="2.7331969187850913E-4"/>
    <n v="2.9718050097950296E-5"/>
    <n v="8.0392339624279066E-2"/>
    <n v="8.7410590873478623E-3"/>
    <n v="2.4390978083841679E-4"/>
    <n v="2.6520310470561058E-5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s v="Pre-2010"/>
    <n v="265"/>
    <n v="0"/>
    <n v="0"/>
    <n v="1"/>
    <n v="1"/>
    <s v="Density"/>
    <s v="Population density"/>
    <x v="3"/>
    <s v="OLS"/>
    <m/>
    <n v="0.10872999999999999"/>
    <m/>
    <m/>
    <s v=""/>
    <s v=""/>
  </r>
  <r>
    <n v="37"/>
    <s v="Moniruzzaman and Paez 2012"/>
    <n v="37.200000000000003"/>
    <s v="37.2.2"/>
    <s v="Table 2 (2), p. 203"/>
    <x v="0"/>
    <x v="0"/>
    <x v="0"/>
    <n v="7.9815095923159371E-2"/>
    <n v="6.3704495372231317E-3"/>
    <n v="156.97479340459518"/>
    <n v="4.2219139102917566E-4"/>
    <n v="4.4920416895618725E-5"/>
    <n v="16.701840235654519"/>
    <n v="4.1036210367639596E-2"/>
    <n v="4.3661801654389862E-3"/>
    <n v="4.1036210367639596E-2"/>
    <n v="4.3661801654389862E-3"/>
    <n v="2.7331969187850913E-4"/>
    <n v="2.9080731549346625E-5"/>
    <n v="8.0392339624279066E-2"/>
    <n v="8.5536026737390945E-3"/>
    <n v="2.4390978083841679E-4"/>
    <n v="2.5951569058459374E-5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s v="Density"/>
    <s v="Dwelling density"/>
    <x v="3"/>
    <s v="Binary logistic"/>
    <s v="not choosing transit"/>
    <n v="0.58640999999999999"/>
    <n v="1.7975237080793633"/>
    <m/>
    <s v="Derived (4a)"/>
    <s v=""/>
  </r>
  <r>
    <n v="97"/>
    <s v="Concas and DeSalvo 2014"/>
    <n v="97.1"/>
    <s v="97.1.1"/>
    <s v="Model I (RL exogensous) Table 3 p. 26"/>
    <x v="0"/>
    <x v="0"/>
    <x v="0"/>
    <n v="7.9815095923159371E-2"/>
    <n v="6.3704495372231317E-3"/>
    <n v="156.97479340459518"/>
    <n v="4.2219139102917566E-4"/>
    <n v="3.7575033801596632E-5"/>
    <n v="13.97075661300897"/>
    <n v="4.1036210367639596E-2"/>
    <n v="3.6522227227199239E-3"/>
    <n v="4.1036210367639596E-2"/>
    <n v="3.6522227227199239E-3"/>
    <n v="2.7331969187850913E-4"/>
    <n v="2.432545257718731E-5"/>
    <n v="8.0392339624279066E-2"/>
    <n v="7.1549182265608366E-3"/>
    <n v="2.4390978083841679E-4"/>
    <n v="2.1707970494619093E-5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n v="1"/>
    <n v="1"/>
    <n v="1"/>
    <n v="1"/>
    <s v="Density"/>
    <s v="Gross population density"/>
    <x v="3"/>
    <s v="3SLS"/>
    <m/>
    <s v=""/>
    <m/>
    <m/>
    <s v=""/>
    <s v=""/>
  </r>
  <r>
    <n v="187"/>
    <s v="Rodriguez &amp; Joo 2004"/>
    <n v="18.3"/>
    <s v="188.3.2"/>
    <s v="elasticities: Table 3, errors table 2"/>
    <x v="1"/>
    <x v="0"/>
    <x v="3"/>
    <n v="7.9815095923159371E-2"/>
    <n v="6.3704495372231317E-3"/>
    <n v="156.97479340459518"/>
    <n v="4.2219139102917566E-4"/>
    <n v="-8.6127043769951826E-5"/>
    <n v="-32.022857854537413"/>
    <n v="4.1036210367639596E-2"/>
    <n v="-8.3713869149984778E-3"/>
    <n v="4.1036210367639596E-2"/>
    <n v="-8.3713869149984778E-3"/>
    <n v="2.7331969187850913E-4"/>
    <n v="-5.5757217143215858E-5"/>
    <n v="8.0392339624279066E-2"/>
    <n v="-1.6400037283352927E-2"/>
    <n v="2.4390978083841679E-4"/>
    <n v="-4.9757595291037023E-5"/>
    <m/>
    <n v="-0.20399999999999999"/>
    <s v="Source"/>
    <m/>
    <m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s v="Density"/>
    <s v="gross population density at residence"/>
    <x v="3"/>
    <s v="multinomial logit (Heteroscedastic extreme value model)"/>
    <s v="active mode,s auto"/>
    <n v="0"/>
    <m/>
    <m/>
    <m/>
    <m/>
  </r>
  <r>
    <n v="37"/>
    <s v="Moniruzzaman and Paez 2012"/>
    <n v="37.1"/>
    <s v="37.1.2"/>
    <s v="Table 2 (1), p. 203"/>
    <x v="0"/>
    <x v="0"/>
    <x v="0"/>
    <n v="7.9815095923159371E-2"/>
    <n v="6.3704495372231317E-3"/>
    <n v="156.97479340459518"/>
    <n v="4.2219139102917566E-4"/>
    <n v="3.1514995847660347E-5"/>
    <n v="11.717576595471813"/>
    <n v="4.1036210367639596E-2"/>
    <n v="3.0631984138456943E-3"/>
    <n v="4.1036210367639596E-2"/>
    <n v="3.0631984138456943E-3"/>
    <n v="2.7331969187850913E-4"/>
    <n v="2.0402284692820203E-5"/>
    <n v="8.0392339624279066E-2"/>
    <n v="6.0009851059889853E-3"/>
    <n v="2.4390978083841679E-4"/>
    <n v="1.8206945697277969E-5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s v="Density"/>
    <s v="Dwelling density"/>
    <x v="3"/>
    <s v="Binary logistic"/>
    <s v="not choosing transit"/>
    <n v="0.41141"/>
    <n v="1.5089438967463207"/>
    <m/>
    <s v="Derived (4a)"/>
    <s v=""/>
  </r>
  <r>
    <n v="97"/>
    <s v="Concas and DeSalvo 2014"/>
    <n v="97.2"/>
    <s v="97.2.1"/>
    <s v="Model II (density exogensous) Table 5 p. 29"/>
    <x v="0"/>
    <x v="0"/>
    <x v="0"/>
    <n v="7.9815095923159371E-2"/>
    <n v="6.3704495372231317E-3"/>
    <n v="156.97479340459518"/>
    <n v="4.2219139102917566E-4"/>
    <n v="3.0397780154100644E-5"/>
    <n v="11.302185125130851"/>
    <n v="4.1036210367639596E-2"/>
    <n v="2.9546071464700507E-3"/>
    <n v="4.1036210367639596E-2"/>
    <n v="2.9546071464700507E-3"/>
    <n v="2.7331969187850913E-4"/>
    <n v="1.9679017815252656E-5"/>
    <n v="8.0392339624279066E-2"/>
    <n v="5.7882484529480924E-3"/>
    <n v="2.4390978083841679E-4"/>
    <n v="1.7561504220366008E-5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s v="Density"/>
    <s v="Gross population density"/>
    <x v="3"/>
    <s v="3SLS"/>
    <m/>
    <s v=""/>
    <m/>
    <m/>
    <s v=""/>
    <s v=""/>
  </r>
  <r>
    <n v="37"/>
    <s v="Moniruzzaman and Paez 2012"/>
    <n v="37.299999999999997"/>
    <s v="37.3.2"/>
    <s v="Table 2 (3), p. 203"/>
    <x v="0"/>
    <x v="0"/>
    <x v="0"/>
    <n v="7.9815095923159371E-2"/>
    <n v="6.3704495372231317E-3"/>
    <n v="156.97479340459518"/>
    <n v="4.2219139102917566E-4"/>
    <n v="2.9681134248299637E-5"/>
    <n v="11.035729329494819"/>
    <n v="4.1036210367639596E-2"/>
    <n v="2.8849505102277323E-3"/>
    <n v="4.1036210367639596E-2"/>
    <n v="2.8849505102277323E-3"/>
    <n v="2.7331969187850913E-4"/>
    <n v="1.9215073162847391E-5"/>
    <n v="8.0392339624279066E-2"/>
    <n v="5.6517870227207707E-3"/>
    <n v="2.4390978083841679E-4"/>
    <n v="1.7147481221468351E-5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s v="Density"/>
    <s v="Dwelling density"/>
    <x v="3"/>
    <s v="Binary logistic"/>
    <s v="not choosing transit"/>
    <n v="0.38746999999999998"/>
    <n v="1.473248755493382"/>
    <m/>
    <s v="Derived (4a)"/>
    <s v=""/>
  </r>
  <r>
    <n v="176"/>
    <s v="Lee et al. 2017"/>
    <n v="176.1"/>
    <s v="176.1.1"/>
    <s v="Table 5 p. 20 (TMS)"/>
    <x v="0"/>
    <x v="0"/>
    <x v="0"/>
    <n v="7.9815095923159371E-2"/>
    <n v="6.3704495372231317E-3"/>
    <n v="156.97479340459518"/>
    <n v="4.2219139102917566E-4"/>
    <n v="5.9859208699406419E-6"/>
    <n v="2.2256225774870262"/>
    <n v="4.1036210367639596E-2"/>
    <n v="5.8182026749558561E-4"/>
    <n v="4.1036210367639596E-2"/>
    <n v="5.8182026749558561E-4"/>
    <n v="2.7331969187850913E-4"/>
    <n v="3.8751857156373242E-6"/>
    <n v="8.0392339624279066E-2"/>
    <n v="1.1398199815663059E-3"/>
    <n v="2.4390978083841679E-4"/>
    <n v="3.4582056349946548E-6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s v="Density"/>
    <s v="Ratio of residential area"/>
    <x v="3"/>
    <s v="OLS"/>
    <m/>
    <n v="2.4E-2"/>
    <m/>
    <m/>
    <m/>
    <m/>
  </r>
  <r>
    <n v="106"/>
    <s v="Noland and DiPetrillo 2015"/>
    <n v="106.1"/>
    <s v="106.1.3"/>
    <s v="Table 13 p. 40"/>
    <x v="0"/>
    <x v="0"/>
    <x v="0"/>
    <n v="7.9815095923159371E-2"/>
    <n v="6.3704495372231317E-3"/>
    <n v="156.97479340459518"/>
    <n v="4.2219139102917566E-4"/>
    <n v="5.6212451496802427E-6"/>
    <n v="2.0900326600611825"/>
    <n v="4.1036210367639596E-2"/>
    <n v="5.4637447231701446E-4"/>
    <n v="4.1036210367639596E-2"/>
    <n v="5.4637447231701446E-4"/>
    <n v="2.7331969187850913E-4"/>
    <n v="3.6391007133965808E-6"/>
    <n v="8.0392339624279066E-2"/>
    <n v="1.0703795927311944E-3"/>
    <n v="2.4390978083841679E-4"/>
    <n v="3.2475239941658895E-6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s v="Density"/>
    <s v="Population density"/>
    <x v="3"/>
    <s v="SEM"/>
    <m/>
    <n v="4.7E-2"/>
    <m/>
    <m/>
    <s v=""/>
    <s v=""/>
  </r>
  <r>
    <n v="145"/>
    <s v="Wu et al. 2017"/>
    <n v="145.1"/>
    <s v="145.1.1"/>
    <s v="Table 4"/>
    <x v="0"/>
    <x v="0"/>
    <x v="0"/>
    <n v="7.9815095923159371E-2"/>
    <n v="6.3704495372231317E-3"/>
    <n v="156.97479340459518"/>
    <n v="4.2219139102917566E-4"/>
    <n v="-2.1059649641383493E-5"/>
    <n v="-7.8301789706575988"/>
    <n v="4.1036210367639596E-2"/>
    <n v="-2.0469583968681102E-3"/>
    <n v="4.1036210367639596E-2"/>
    <n v="-2.0469583968681102E-3"/>
    <n v="2.7331969187850913E-4"/>
    <n v="-1.3633667273557741E-5"/>
    <n v="8.0392339624279066E-2"/>
    <n v="-4.0101113909767781E-3"/>
    <n v="2.4390978083841679E-4"/>
    <n v="-1.2166649149434505E-5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s v="2010 - 2017"/>
    <n v="9462"/>
    <n v="0"/>
    <n v="0"/>
    <n v="1"/>
    <n v="1"/>
    <s v="Density"/>
    <s v="population density"/>
    <x v="3"/>
    <s v="Multinomial logistic"/>
    <s v="not choosing transit"/>
    <n v="-0.02"/>
    <n v="0.98019867330675525"/>
    <m/>
    <s v="Derived (4a)"/>
    <m/>
  </r>
  <r>
    <n v="167"/>
    <s v="Alam et al. 2018"/>
    <n v="167.1"/>
    <s v="167.1.2"/>
    <s v="Table 2 p. 824"/>
    <x v="0"/>
    <x v="0"/>
    <x v="0"/>
    <n v="7.9815095923159371E-2"/>
    <n v="6.3704495372231317E-3"/>
    <n v="156.97479340459518"/>
    <n v="4.2219139102917566E-4"/>
    <n v="-1.8154229814254554E-4"/>
    <n v="-67.499161163975927"/>
    <n v="4.1036210367639596E-2"/>
    <n v="-1.7645570458085028E-2"/>
    <n v="4.1036210367639596E-2"/>
    <n v="-1.7645570458085028E-2"/>
    <n v="2.7331969187850913E-4"/>
    <n v="-1.1752746750775892E-4"/>
    <n v="8.0392339624279066E-2"/>
    <n v="-3.4568706038439999E-2"/>
    <n v="2.4390978083841679E-4"/>
    <n v="-1.0488120576051922E-4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n v="1"/>
    <n v="0"/>
    <n v="1"/>
    <n v="1"/>
    <s v="Density"/>
    <s v="Populaiton density"/>
    <x v="3"/>
    <s v="OLS"/>
    <m/>
    <n v="-0.43"/>
    <m/>
    <m/>
    <m/>
    <m/>
  </r>
  <r>
    <n v="22"/>
    <s v="Bento et al. 2005"/>
    <n v="22.2"/>
    <s v="22.2.10"/>
    <s v="Table 2p. 471"/>
    <x v="0"/>
    <x v="0"/>
    <x v="2"/>
    <n v="7.9815095923159371E-2"/>
    <n v="6.3704495372231317E-3"/>
    <n v="156.97479340459518"/>
    <n v="4.2219139102917566E-4"/>
    <n v="-3.5041885455421577E-4"/>
    <n v="-130.28907852581398"/>
    <n v="4.1036210367639596E-2"/>
    <n v="-3.406005460514086E-2"/>
    <n v="4.1036210367639596E-2"/>
    <n v="-3.406005460514086E-2"/>
    <n v="2.7331969187850913E-4"/>
    <n v="-2.2685534425916258E-4"/>
    <n v="8.0392339624279066E-2"/>
    <n v="-6.6725641888151624E-2"/>
    <n v="2.4390978083841679E-4"/>
    <n v="-2.0244511809588593E-4"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s v="Density"/>
    <s v="Population density"/>
    <x v="3"/>
    <s v="Multinomial logistic"/>
    <s v="automobile"/>
    <n v="-0.64600000000000002"/>
    <m/>
    <m/>
    <m/>
    <m/>
  </r>
  <r>
    <n v="108"/>
    <s v="Thompson et al. 2011"/>
    <n v="108.1"/>
    <s v="108.1.1"/>
    <s v="Table 3 p. 3340"/>
    <x v="0"/>
    <x v="0"/>
    <x v="2"/>
    <n v="7.9815095923159371E-2"/>
    <n v="6.3704495372231317E-3"/>
    <n v="156.97479340459518"/>
    <n v="4.2219139102917566E-4"/>
    <n v="-5.5189196388446659E-4"/>
    <n v="-205.19870573683403"/>
    <n v="4.1036210367639596E-2"/>
    <n v="-5.3642862482261418E-2"/>
    <n v="4.1036210367639596E-2"/>
    <n v="-5.3642862482261418E-2"/>
    <n v="2.7331969187850913E-4"/>
    <n v="-3.5728568778112214E-4"/>
    <n v="8.0392339624279066E-2"/>
    <n v="-0.10508950949557458"/>
    <n v="2.4390978083841679E-4"/>
    <n v="-3.1884081679022511E-4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s v="Density"/>
    <s v="Population density"/>
    <x v="3"/>
    <s v="Negative binomial regression"/>
    <m/>
    <n v="-0.13020000000000001"/>
    <m/>
    <n v="0.87791982939511504"/>
    <s v="Derived (4b)"/>
    <s v=""/>
  </r>
  <r>
    <n v="22"/>
    <s v="Bento et al. 2005"/>
    <n v="22.2"/>
    <s v="22.2.5"/>
    <s v="Table 2p. 471"/>
    <x v="0"/>
    <x v="0"/>
    <x v="2"/>
    <n v="7.9815095923159371E-2"/>
    <n v="6.3704495372231317E-3"/>
    <n v="156.97479340459518"/>
    <n v="4.2219139102917566E-4"/>
    <n v="-1.0174812523803135E-3"/>
    <n v="-378.30925210507439"/>
    <n v="4.1036210367639596E-2"/>
    <n v="-9.8897266986011437E-2"/>
    <n v="4.1036210367639596E-2"/>
    <n v="-9.8897266986011437E-2"/>
    <n v="2.7331969187850913E-4"/>
    <n v="-6.5870045742720703E-4"/>
    <n v="8.0392339624279066E-2"/>
    <n v="-0.19374553849451256"/>
    <n v="2.4390978083841679E-4"/>
    <n v="-5.8782257182058448E-4"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s v="Density"/>
    <s v="Population density"/>
    <x v="3"/>
    <s v="Multinomial logistic"/>
    <s v="automobile"/>
    <n v="-2.238"/>
    <m/>
    <m/>
    <m/>
    <m/>
  </r>
  <r>
    <n v="22"/>
    <s v="Bento et al. 2005"/>
    <n v="22.1"/>
    <s v="22.1.5"/>
    <s v="Table 2p. 471"/>
    <x v="0"/>
    <x v="0"/>
    <x v="2"/>
    <n v="7.9815095923159371E-2"/>
    <n v="6.3704495372231317E-3"/>
    <n v="156.97479340459518"/>
    <n v="4.2219139102917566E-4"/>
    <n v="-1.1399167557787743E-3"/>
    <n v="-423.83194219240698"/>
    <n v="4.1036210367639596E-2"/>
    <n v="-0.11079776799262692"/>
    <n v="4.1036210367639596E-2"/>
    <n v="-0.11079776799262692"/>
    <n v="2.7331969187850913E-4"/>
    <n v="-7.3796316807197475E-4"/>
    <n v="8.0392339624279066E-2"/>
    <n v="-0.2170593169855535"/>
    <n v="2.4390978083841679E-4"/>
    <n v="-6.5855640826372537E-4"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s v="Density"/>
    <s v="Population density"/>
    <x v="3"/>
    <s v="Multinomial logistic"/>
    <s v="automobile"/>
    <n v="-2.1339999999999999"/>
    <m/>
    <m/>
    <m/>
    <m/>
  </r>
  <r>
    <n v="7"/>
    <s v="Bhiromkaew 2006"/>
    <n v="7.3"/>
    <s v="7.3.5"/>
    <s v="table 5.8 p. 137, mode share figure 4.7"/>
    <x v="0"/>
    <x v="0"/>
    <x v="0"/>
    <n v="8.0089053803339499E-2"/>
    <n v="6.4142565391142091E-3"/>
    <n v="155.90271357280281"/>
    <n v="4.1930797984154547E-4"/>
    <n v="5.4302060621399498E-5"/>
    <n v="20.190025018532253"/>
    <n v="4.0755948215008872E-2"/>
    <n v="5.2780583176365078E-3"/>
    <n v="4.0755948215008872E-2"/>
    <n v="5.2780583176365078E-3"/>
    <n v="2.7145301938326713E-4"/>
    <n v="3.5154251822210622E-5"/>
    <n v="7.984328965216253E-2"/>
    <n v="1.0340025383113655E-2"/>
    <n v="2.4224396716768443E-4"/>
    <n v="3.1371562724083803E-5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Household density"/>
    <x v="3"/>
    <s v="Multinomial logistic"/>
    <s v="automobile"/>
    <n v="3.2000000000000001E-2"/>
    <n v="1.0325175053051183"/>
    <m/>
    <s v="Derived (4a)"/>
    <n v="1.617"/>
  </r>
  <r>
    <n v="55"/>
    <s v="Marshall and Garrick 2010"/>
    <n v="55.1"/>
    <s v="55.1.18"/>
    <s v="Table 2 p. 110"/>
    <x v="0"/>
    <x v="0"/>
    <x v="1"/>
    <n v="8.0327039057698876E-2"/>
    <n v="6.4524332037770808E-3"/>
    <n v="154.98029478470647"/>
    <n v="1.5026905583376696E-3"/>
    <n v="7.0709975001703789E-3"/>
    <n v="729.26875790755855"/>
    <n v="0.88006996646817182"/>
    <n v="4.1412202255103994"/>
    <n v="0.88006996646817182"/>
    <n v="4.1412202255103994"/>
    <n v="1.1094895552100123E-3"/>
    <n v="5.2207673947414577E-3"/>
    <n v="7.8777280768077226E-4"/>
    <n v="3.7069105964005335E-3"/>
    <n v="8.601662053284386E-4"/>
    <n v="4.0475619240842343E-3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Diversity"/>
    <s v="Mixed Use:ratio of the two land uses"/>
    <x v="4"/>
    <s v="Multinomial logistic"/>
    <s v="automobile"/>
    <n v="12.4131"/>
    <n v="246003.24355241624"/>
    <m/>
    <s v="Derived (4a)"/>
    <n v="58.58"/>
  </r>
  <r>
    <n v="127"/>
    <s v="Bordoloi et al. 2013"/>
    <n v="127.2"/>
    <s v="127.2.1"/>
    <s v="Table 4 p. 571"/>
    <x v="0"/>
    <x v="0"/>
    <x v="0"/>
    <n v="8.0974842767295593E-2"/>
    <n v="6.5569251611882432E-3"/>
    <n v="152.51050994438685"/>
    <n v="1.4787434987077377E-3"/>
    <n v="3.0462116073379393E-4"/>
    <n v="31.417165048543691"/>
    <n v="0.86604506436933937"/>
    <n v="0.1784052832600839"/>
    <n v="0.86604506436933937"/>
    <n v="0.1784052832600839"/>
    <n v="1.091808594622363E-3"/>
    <n v="2.2491257049220674E-4"/>
    <n v="7.7521876433785054E-4"/>
    <n v="1.5969506545359719E-4"/>
    <n v="8.4645849198961302E-4"/>
    <n v="1.7437044934986027E-4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s v="Diversity"/>
    <s v="Entropy ( 0 - 1); 0 = homoegoeous"/>
    <x v="4"/>
    <s v="OLS"/>
    <m/>
    <n v="5.7000000000000002E-2"/>
    <m/>
    <m/>
    <m/>
    <n v="2.544"/>
  </r>
  <r>
    <n v="65"/>
    <s v="Sung et al. 2014"/>
    <n v="65.099999999999994"/>
    <s v="65.10.5"/>
    <s v="Table 3 p. 139 (1500m buffer)"/>
    <x v="0"/>
    <x v="1"/>
    <x v="0"/>
    <n v="8.355555555555555E-2"/>
    <n v="6.9815308641975301E-3"/>
    <n v="143.2350611136261"/>
    <n v="0.25006163988122171"/>
    <n v="-1.8804635319067872E-3"/>
    <n v="-1.0771276595744683"/>
    <n v="8.2080863111463316"/>
    <n v="-6.1724809059820411E-2"/>
    <n v="8.2080863111463316"/>
    <n v="-6.1724809059820411E-2"/>
    <n v="0.13698294623853721"/>
    <n v="-1.0301117557137997E-3"/>
    <n v="0.22266491239278946"/>
    <n v="-1.6744401411937766E-3"/>
    <n v="0.18888055494558093"/>
    <n v="-1.4203817731907684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-0.02"/>
    <m/>
    <m/>
    <s v=""/>
    <n v="-0.09"/>
  </r>
  <r>
    <n v="65"/>
    <s v="Sung et al. 2014"/>
    <n v="65.7"/>
    <s v="65.7.5"/>
    <s v="Table 3 p. 139 (500m buffer)"/>
    <x v="0"/>
    <x v="0"/>
    <x v="0"/>
    <n v="8.4648648648648656E-2"/>
    <n v="7.1653937180423677E-3"/>
    <n v="139.55967241297753"/>
    <n v="0.24364509829887818"/>
    <n v="7.6309644787208647E-3"/>
    <n v="4.3710089399744563"/>
    <n v="7.9974681325566372"/>
    <n v="0.25048070191167388"/>
    <n v="7.9974681325566372"/>
    <n v="0.25048070191167388"/>
    <n v="0.13346798580306621"/>
    <n v="4.1802173153520335E-3"/>
    <n v="0.216951366444775"/>
    <n v="6.7949167970503535E-3"/>
    <n v="0.18403391019239082"/>
    <n v="5.7639420672256809E-3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5.8000000000000003E-2"/>
    <m/>
    <m/>
    <s v=""/>
    <n v="0.37"/>
  </r>
  <r>
    <n v="7"/>
    <s v="Bhiromkaew 2006"/>
    <n v="7.3"/>
    <s v="7.3.3"/>
    <s v="table 5.8 p. 137, mode share figure 4.7"/>
    <x v="0"/>
    <x v="0"/>
    <x v="0"/>
    <n v="8.4747657713928809E-2"/>
    <n v="7.1821654879972371E-3"/>
    <n v="139.23377311079645"/>
    <n v="3.7447604849765007E-4"/>
    <n v="5.0809284736209668E-5"/>
    <n v="18.891377569445975"/>
    <n v="3.6398368679028868E-2"/>
    <n v="4.9385670607393168E-3"/>
    <n v="3.6398368679028868E-2"/>
    <n v="4.9385670607393168E-3"/>
    <n v="2.424295719099263E-4"/>
    <n v="3.2893086746310715E-5"/>
    <n v="7.1306536115277333E-2"/>
    <n v="9.674942126656946E-3"/>
    <n v="2.1634351826938653E-4"/>
    <n v="2.9353704902308638E-5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Household density"/>
    <x v="3"/>
    <s v="Multinomial logistic"/>
    <s v="automobile"/>
    <n v="3.5000000000000003E-2"/>
    <n v="1.0356197087996233"/>
    <m/>
    <s v="Derived (4a)"/>
    <n v="1.601"/>
  </r>
  <r>
    <n v="103"/>
    <s v="Renneet al. 2016"/>
    <n v="103.1"/>
    <s v="103.1.8"/>
    <s v="Table 3 p. 40"/>
    <x v="0"/>
    <x v="0"/>
    <x v="0"/>
    <n v="8.4857351865398695E-2"/>
    <n v="7.2007701656080832E-3"/>
    <n v="138.87403388822827"/>
    <n v="0.24244810161013777"/>
    <n v="5.6247959573551963E-2"/>
    <n v="32.218775862068959"/>
    <n v="7.958177611467498"/>
    <n v="1.8462972058604596"/>
    <n v="7.958177611467498"/>
    <n v="1.8462972058604596"/>
    <n v="0.13281227494257866"/>
    <n v="3.081244778667825E-2"/>
    <n v="0.21588551258986369"/>
    <n v="5.008543892084838E-2"/>
    <n v="0.18312977552005683"/>
    <n v="4.2486107920653188E-2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s v="Diversity"/>
    <s v="job-population balance:Perfect balancing when index = 1"/>
    <x v="10"/>
    <s v="multi-level model"/>
    <m/>
    <n v="0.23200000000000001"/>
    <m/>
    <m/>
    <s v=""/>
    <n v="2.734"/>
  </r>
  <r>
    <n v="139"/>
    <s v="Vergel-Tovar 2016"/>
    <n v="139.1"/>
    <s v="139.1.1"/>
    <s v="Table 38, p. 344 (fully adjusted)"/>
    <x v="0"/>
    <x v="0"/>
    <x v="0"/>
    <n v="8.5199999999999998E-2"/>
    <n v="7.2590399999999996E-3"/>
    <n v="137.75926293283962"/>
    <n v="3.7051028119440067E-4"/>
    <n v="8.4846854393517758E-6"/>
    <n v="3.1546871211620271"/>
    <n v="3.6012903544534916E-2"/>
    <n v="8.2469549116984955E-4"/>
    <n v="3.6012903544534916E-2"/>
    <n v="8.2469549116984955E-4"/>
    <n v="2.3986220004868652E-4"/>
    <n v="5.4928443811149213E-6"/>
    <n v="7.0551387339892524E-2"/>
    <n v="1.6156267700835388E-3"/>
    <n v="2.140524023102625E-4"/>
    <n v="4.9018000129050114E-6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s v="Density"/>
    <s v="population density"/>
    <x v="3"/>
    <s v="OLS"/>
    <m/>
    <n v="2.29E-2"/>
    <m/>
    <m/>
    <m/>
    <n v="0.26877934272300469"/>
  </r>
  <r>
    <n v="7"/>
    <s v="Bhiromkaew 2006"/>
    <n v="7.2"/>
    <s v="7.2.1"/>
    <s v="Descriptives p. 100, table 5.4 p. 113 'transit', mode share p. 74"/>
    <x v="0"/>
    <x v="0"/>
    <x v="0"/>
    <n v="8.5705714285714274E-2"/>
    <n v="7.3454694612244877E-3"/>
    <n v="136.1383374172112"/>
    <n v="3.6615072267321834E-4"/>
    <n v="1.5596460983800511E-5"/>
    <n v="5.7989132246557986"/>
    <n v="3.5589162643165112E-2"/>
    <n v="1.5159467187659736E-3"/>
    <n v="3.5589162643165112E-2"/>
    <n v="1.5159467187659736E-3"/>
    <n v="2.3703989429576426E-4"/>
    <n v="1.0096889707049856E-5"/>
    <n v="6.9721254095364588E-2"/>
    <n v="2.9698284119200847E-3"/>
    <n v="2.1153378401048679E-4"/>
    <n v="9.0104380649268507E-6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Household density"/>
    <x v="3"/>
    <s v="Multinomial logistic"/>
    <s v="automobile"/>
    <n v="1.0999999999999999E-2"/>
    <n v="1.0110607224447195"/>
    <m/>
    <s v="Derived (4a)"/>
    <n v="0.497"/>
  </r>
  <r>
    <n v="65"/>
    <s v="Sung et al. 2014"/>
    <n v="65.8"/>
    <s v="65.8.5"/>
    <s v="Table 3 p. 139 (750m buffer)"/>
    <x v="0"/>
    <x v="1"/>
    <x v="0"/>
    <n v="8.6099999999999996E-2"/>
    <n v="7.4132099999999991E-3"/>
    <n v="134.89433052618233"/>
    <n v="0.23550028351855637"/>
    <n v="-2.8387204175326784E-2"/>
    <n v="-16.260162601626018"/>
    <n v="7.7301206787970882"/>
    <n v="-0.93178874662220101"/>
    <n v="7.7301206787970882"/>
    <n v="-0.93178874662220101"/>
    <n v="0.12900628297769234"/>
    <n v="-1.5550417350131034E-2"/>
    <n v="0.20969889673219816"/>
    <n v="-2.5277105012099167E-2"/>
    <n v="0.17788183850171932"/>
    <n v="-2.1441876812997245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-0.246"/>
    <m/>
    <m/>
    <s v=""/>
    <n v="-1.4"/>
  </r>
  <r>
    <n v="7"/>
    <s v="Bhiromkaew 2006"/>
    <n v="7.3"/>
    <s v="7.3.1"/>
    <s v="table 5.8 p. 137, mode share figure 4.7"/>
    <x v="0"/>
    <x v="0"/>
    <x v="0"/>
    <n v="8.7111538461538435E-2"/>
    <n v="7.5884201331360901E-3"/>
    <n v="131.77973576256471"/>
    <n v="3.5442805016251569E-4"/>
    <n v="2.8898787269270937E-5"/>
    <n v="10.74484524703078"/>
    <n v="3.444974088933097E-2"/>
    <n v="2.8089078530488449E-3"/>
    <n v="3.444974088933097E-2"/>
    <n v="2.8089078530488449E-3"/>
    <n v="2.2945083088353449E-4"/>
    <n v="1.8708594727252218E-5"/>
    <n v="6.748906014302633E-2"/>
    <n v="5.5028150034458507E-3"/>
    <n v="2.0476132359636997E-4"/>
    <n v="1.6695501185283056E-5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Household density"/>
    <x v="3"/>
    <s v="Multinomial logistic"/>
    <s v="automobile"/>
    <n v="2.1999999999999999E-2"/>
    <n v="1.0222437844704382"/>
    <m/>
    <s v="Derived (4a)"/>
    <n v="0.93600000000000005"/>
  </r>
  <r>
    <n v="65"/>
    <s v="Sung et al. 2014"/>
    <n v="65.599999999999994"/>
    <s v="65.6.9"/>
    <s v="Table 3 p. 139 (250m buffer)"/>
    <x v="0"/>
    <x v="1"/>
    <x v="0"/>
    <n v="8.7499999999999994E-2"/>
    <n v="7.656249999999999E-3"/>
    <n v="130.61224489795921"/>
    <n v="1.2664176919014274E-3"/>
    <n v="1.0637908611971988E-4"/>
    <n v="10.971428571428573"/>
    <n v="0.74169373691901586"/>
    <n v="6.2302273901197323E-2"/>
    <n v="0.74169373691901586"/>
    <n v="6.2302273901197323E-2"/>
    <n v="9.3504094632240969E-4"/>
    <n v="7.8543439491082412E-5"/>
    <n v="6.6390875706933718E-4"/>
    <n v="5.5768335593824315E-5"/>
    <n v="7.2491950811796272E-4"/>
    <n v="6.089323868190886E-5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0.17499999999999999"/>
    <m/>
    <m/>
    <s v=""/>
    <n v="0.96"/>
  </r>
  <r>
    <n v="55"/>
    <s v="Marshall and Garrick 2010"/>
    <n v="55.1"/>
    <s v="55.1.8"/>
    <s v="Table 2 p. 110"/>
    <x v="0"/>
    <x v="0"/>
    <x v="0"/>
    <n v="8.8303341176470582E-2"/>
    <n v="7.7974800629281651E-3"/>
    <n v="128.24656067468968"/>
    <n v="0.12450984717804846"/>
    <n v="7.4763521503315292E-2"/>
    <n v="77.007278653369184"/>
    <n v="2.181113790485389"/>
    <n v="1.3096775192643666"/>
    <n v="2.181113790485389"/>
    <n v="1.3096775192643666"/>
    <n v="8.9756178226198899E-2"/>
    <n v="5.3895238914508155E-2"/>
    <n v="6.1535617278296227E-2"/>
    <n v="3.6949844127804742E-2"/>
    <n v="7.8989725700713692E-2"/>
    <n v="4.7430385546304445E-2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Intersection density"/>
    <x v="8"/>
    <s v="Multinomial logistic"/>
    <s v="automobile"/>
    <n v="3.5999999999999999E-3"/>
    <n v="1.0036064877830035"/>
    <m/>
    <s v="Derived (4a)"/>
    <n v="6.8"/>
  </r>
  <r>
    <n v="65"/>
    <s v="Sung et al. 2014"/>
    <n v="65.5"/>
    <s v="65.5.5"/>
    <s v="Table 2 p. 138 (1500m buffer)"/>
    <x v="0"/>
    <x v="1"/>
    <x v="0"/>
    <n v="8.9399999999999993E-2"/>
    <n v="7.9923599999999987E-3"/>
    <n v="125.11948911210207"/>
    <n v="0.21843523774987578"/>
    <n v="8.201806307032336E-3"/>
    <n v="4.6979865771812088"/>
    <n v="7.1699733141732063"/>
    <n v="0.26921815800057552"/>
    <n v="7.1699733141732063"/>
    <n v="0.26921815800057552"/>
    <n v="0.11965810687119431"/>
    <n v="4.4929225967996035E-3"/>
    <n v="0.19450349561882832"/>
    <n v="7.303217253495765E-3"/>
    <n v="0.16499199535548084"/>
    <n v="6.195119441607594E-3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0.126"/>
    <m/>
    <m/>
    <s v=""/>
    <n v="0.42"/>
  </r>
  <r>
    <n v="151"/>
    <s v="Gan et al. 2019"/>
    <n v="151.1"/>
    <s v="151.1.1"/>
    <s v="Table 2 p. 6 "/>
    <x v="0"/>
    <x v="0"/>
    <x v="0"/>
    <n v="8.9512996140375403E-2"/>
    <n v="8.0125764780268616E-3"/>
    <n v="124.80380096743303"/>
    <n v="3.3566593204782956E-4"/>
    <n v="1.6596510784992017E-4"/>
    <n v="61.707412966438781"/>
    <n v="3.2626098242284303E-2"/>
    <n v="1.6131496814312522E-2"/>
    <n v="3.2626098242284303E-2"/>
    <n v="1.6131496814312522E-2"/>
    <n v="2.1730454734707121E-4"/>
    <n v="1.0744305332599498E-4"/>
    <n v="6.3916437385679647E-2"/>
    <n v="3.1602547090139183E-2"/>
    <n v="1.939220118182164E-4"/>
    <n v="9.5881900821849839E-5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s v="Density"/>
    <s v="persons per square kilometre"/>
    <x v="3"/>
    <s v="OLS"/>
    <m/>
    <n v="18.700199999999999"/>
    <m/>
    <m/>
    <m/>
    <n v="5.5236154186973856"/>
  </r>
  <r>
    <n v="178"/>
    <s v="Park et al. 2018"/>
    <n v="178.2"/>
    <s v="178.2.3"/>
    <s v="Table 6 p. 281"/>
    <x v="0"/>
    <x v="0"/>
    <x v="0"/>
    <n v="8.9700000000000002E-2"/>
    <n v="8.0460900000000005E-3"/>
    <n v="124.28396898369269"/>
    <n v="1.2050586624833054E-3"/>
    <n v="1.4966828588042653E-4"/>
    <n v="15.436068947774631"/>
    <n v="0.70575803567772832"/>
    <n v="8.7655148031173857E-2"/>
    <n v="0.70575803567772832"/>
    <n v="8.7655148031173857E-2"/>
    <n v="8.8973740602963009E-4"/>
    <n v="1.1050538582888005E-4"/>
    <n v="6.3174180518886947E-4"/>
    <n v="7.8462332204457582E-5"/>
    <n v="6.897965327293319E-4"/>
    <n v="8.5672729364983017E-5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s v="Diversity"/>
    <s v="Land use entropy index"/>
    <x v="4"/>
    <s v="Negative binomial regression (multilevel)"/>
    <m/>
    <n v="0.18"/>
    <m/>
    <m/>
    <m/>
    <n v="1.3846153846153846"/>
  </r>
  <r>
    <n v="32"/>
    <s v="Chakraborty and Mishra 2012"/>
    <n v="32.1"/>
    <s v="32.1.1"/>
    <s v="Table 4 - Model I p. 10"/>
    <x v="0"/>
    <x v="0"/>
    <x v="0"/>
    <n v="8.9811958026009553E-2"/>
    <n v="8.0661878044657014E-3"/>
    <n v="123.97430164548956"/>
    <n v="3.3343495301614242E-4"/>
    <n v="1.3176436242063713E-4"/>
    <n v="48.991249013029652"/>
    <n v="3.2409251269997788E-2"/>
    <n v="1.2807248584747929E-2"/>
    <n v="3.2409251269997788E-2"/>
    <n v="1.2807248584747929E-2"/>
    <n v="2.1586024858948237E-4"/>
    <n v="8.5302058977531359E-5"/>
    <n v="6.3491621466120446E-2"/>
    <n v="2.5090150105321389E-2"/>
    <n v="1.9263312337037899E-4"/>
    <n v="7.6123335158462239E-5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n v="0"/>
    <n v="0"/>
    <n v="1"/>
    <n v="1"/>
    <s v="Density"/>
    <s v="Household density"/>
    <x v="3"/>
    <s v="OLS"/>
    <m/>
    <n v="1.48"/>
    <m/>
    <m/>
    <s v=""/>
    <n v="4.4000000000000004"/>
  </r>
  <r>
    <n v="172"/>
    <s v="Sun et al. 2017"/>
    <n v="172.2"/>
    <s v="172.2.1"/>
    <s v="Table 2 Model 2 P. "/>
    <x v="0"/>
    <x v="0"/>
    <x v="0"/>
    <n v="8.9943000000000009E-2"/>
    <n v="8.0897432490000011E-3"/>
    <n v="123.61331740950038"/>
    <n v="0.15577981618264578"/>
    <n v="4.1366707068036856E-2"/>
    <n v="32.825021984823188"/>
    <n v="8.5314092273880177E-2"/>
    <n v="2.2654815946959787E-2"/>
    <n v="8.5314092273880177E-2"/>
    <n v="2.2654815946959787E-2"/>
    <n v="0.24289398544846724"/>
    <n v="6.4499526259898687E-2"/>
    <n v="0.13086689126590342"/>
    <n v="3.4751179508095593E-2"/>
    <n v="0.24167358247501872"/>
    <n v="6.4175453131911323E-2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s v="Density"/>
    <s v="natural log of Floor area ratio: total floor area divided by the area of a network buffer"/>
    <x v="9"/>
    <s v="Spatial Error Model"/>
    <m/>
    <n v="6.2E-2"/>
    <m/>
    <m/>
    <m/>
    <n v="2.9523809523809521"/>
  </r>
  <r>
    <n v="70"/>
    <s v="Guerra et al. 2012"/>
    <n v="70.3"/>
    <s v="70.3.1"/>
    <s v="Table 2 p. 7 (0.75 mi buffer)"/>
    <x v="0"/>
    <x v="0"/>
    <x v="0"/>
    <n v="9.0548314331017815E-2"/>
    <n v="8.1989972281888059E-3"/>
    <n v="121.96613465875075"/>
    <n v="3.2803388960231849E-4"/>
    <n v="1.0455426342921871E-4"/>
    <n v="38.874274203845729"/>
    <n v="3.1884278048922986E-2"/>
    <n v="1.0162478061089903E-2"/>
    <n v="3.1884278048922986E-2"/>
    <n v="1.0162478061089903E-2"/>
    <n v="2.1236368987357848E-4"/>
    <n v="6.7686692983949848E-5"/>
    <n v="6.2463168178056132E-2"/>
    <n v="1.9908889743768452E-2"/>
    <n v="1.8951280348335138E-4"/>
    <n v="6.0403428446461439E-5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Population density"/>
    <x v="3"/>
    <s v="OLS"/>
    <m/>
    <n v="0.183"/>
    <m/>
    <m/>
    <s v=""/>
    <n v="3.52"/>
  </r>
  <r>
    <n v="58"/>
    <s v="Boulange et al.  2017"/>
    <n v="58.1"/>
    <s v="58.1.4"/>
    <s v="Table 4 p. 10 Model 3"/>
    <x v="0"/>
    <x v="0"/>
    <x v="0"/>
    <n v="9.1214876538965026E-2"/>
    <n v="8.3201537020186327E-3"/>
    <n v="120.19008732463445"/>
    <n v="0.95006076539284956"/>
    <n v="6.3475161952682824E-2"/>
    <n v="8.0301024270628005"/>
    <e v="#N/A"/>
    <e v="#N/A"/>
    <e v="#N/A"/>
    <e v="#N/A"/>
    <n v="0.95006076539284956"/>
    <n v="6.3475161952682824E-2"/>
    <n v="1.0000000000000002"/>
    <n v="6.6811686436115375E-2"/>
    <n v="0.94416689389006447"/>
    <n v="6.3081382457943994E-2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s v="Diversity"/>
    <s v="Housing diversity:Entropy: maximises eveness --&gt; 1"/>
    <x v="11"/>
    <s v="binary logistic (multilevel)"/>
    <s v="no transit trip"/>
    <n v="0.11394335230683679"/>
    <n v="1.3"/>
    <m/>
    <s v="Source"/>
    <s v=""/>
  </r>
  <r>
    <n v="54"/>
    <s v="Zhu et al. 2013"/>
    <n v="54.3"/>
    <s v="54.3.4"/>
    <s v="Table 5 p. 69"/>
    <x v="0"/>
    <x v="0"/>
    <x v="0"/>
    <n v="9.1214876538965026E-2"/>
    <n v="8.3201537020186327E-3"/>
    <n v="120.19008732463445"/>
    <n v="0.95006076539284956"/>
    <n v="5.4723500086628126E-3"/>
    <n v="0.69229490298989438"/>
    <e v="#N/A"/>
    <e v="#N/A"/>
    <e v="#N/A"/>
    <e v="#N/A"/>
    <n v="0.95006076539284956"/>
    <n v="5.4723500086628126E-3"/>
    <n v="1.0000000000000002"/>
    <n v="5.7600000000000004E-3"/>
    <n v="0.94416689389006447"/>
    <n v="5.4384013088067708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s v="Diversity"/>
    <s v="Housing diversity:Entropy: maximises eveness --&gt; 1"/>
    <x v="11"/>
    <s v="Binary logistic"/>
    <s v="no transit trip"/>
    <n v="0.04"/>
    <n v="1.0408107741923882"/>
    <m/>
    <s v="Derived (4a)"/>
    <s v=""/>
  </r>
  <r>
    <n v="54"/>
    <s v="Zhu et al. 2013"/>
    <n v="54.2"/>
    <s v="54.2.2"/>
    <s v="Table 4 p. 68"/>
    <x v="0"/>
    <x v="0"/>
    <x v="0"/>
    <n v="9.1214876538965026E-2"/>
    <n v="8.3201537020186327E-3"/>
    <n v="120.19008732463445"/>
    <n v="0.95006076539284956"/>
    <n v="0"/>
    <n v="0"/>
    <e v="#N/A"/>
    <e v="#N/A"/>
    <e v="#N/A"/>
    <e v="#N/A"/>
    <n v="0.95006076539284956"/>
    <n v="0"/>
    <n v="1.0000000000000002"/>
    <n v="0"/>
    <n v="0.94416689389006447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s v="Diversity"/>
    <s v="Residential density Index:Entropy: maximises eveness --&gt; 1"/>
    <x v="11"/>
    <s v="Binary logistic"/>
    <s v="no transit trip"/>
    <n v="0"/>
    <n v="1"/>
    <m/>
    <s v="Derived (4a)"/>
    <s v=""/>
  </r>
  <r>
    <n v="54"/>
    <s v="Zhu et al. 2013"/>
    <n v="54.1"/>
    <s v="54.1.2"/>
    <s v="Table 3 p. 68"/>
    <x v="0"/>
    <x v="0"/>
    <x v="0"/>
    <n v="9.1214876538965026E-2"/>
    <n v="8.3201537020186327E-3"/>
    <n v="120.19008732463445"/>
    <n v="0.95006076539284956"/>
    <n v="-5.472350008662813E-4"/>
    <n v="-6.9229490298989435E-2"/>
    <e v="#N/A"/>
    <e v="#N/A"/>
    <e v="#N/A"/>
    <e v="#N/A"/>
    <n v="0.95006076539284956"/>
    <n v="-5.472350008662813E-4"/>
    <n v="1.0000000000000002"/>
    <n v="-5.7600000000000001E-4"/>
    <n v="0.94416689389006447"/>
    <n v="-5.4384013088067703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s v="Diversity"/>
    <s v="Residential density Index:Entropy: maximises eveness --&gt; 1"/>
    <x v="11"/>
    <s v="Multinomial logistic"/>
    <s v="automobile"/>
    <n v="0.01"/>
    <n v="1.0100501670841679"/>
    <m/>
    <s v="Derived (4a)"/>
    <s v=""/>
  </r>
  <r>
    <n v="54"/>
    <s v="Zhu et al. 2013"/>
    <n v="54.3"/>
    <s v="54.3.2"/>
    <s v="Table 5 p. 69"/>
    <x v="0"/>
    <x v="0"/>
    <x v="0"/>
    <n v="9.1214876538965026E-2"/>
    <n v="8.3201537020186327E-3"/>
    <n v="120.19008732463445"/>
    <n v="0.95006076539284956"/>
    <n v="-1.0944700017325626E-3"/>
    <n v="-0.13845898059797887"/>
    <e v="#N/A"/>
    <e v="#N/A"/>
    <e v="#N/A"/>
    <e v="#N/A"/>
    <n v="0.95006076539284956"/>
    <n v="-1.0944700017325626E-3"/>
    <n v="1.0000000000000002"/>
    <n v="-1.152E-3"/>
    <n v="0.94416689389006447"/>
    <n v="-1.0876802617613541E-3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s v="Diversity"/>
    <s v="Residential density Index:Entropy: maximises eveness --&gt; 1"/>
    <x v="11"/>
    <s v="Binary logistic"/>
    <s v="no transit trip"/>
    <n v="0.02"/>
    <n v="1.0202013400267558"/>
    <m/>
    <s v="Derived (4a)"/>
    <s v=""/>
  </r>
  <r>
    <n v="54"/>
    <s v="Zhu et al. 2013"/>
    <n v="54.1"/>
    <s v="54.1.4"/>
    <s v="Table 3 p. 68"/>
    <x v="0"/>
    <x v="0"/>
    <x v="0"/>
    <n v="9.1214876538965026E-2"/>
    <n v="8.3201537020186327E-3"/>
    <n v="120.19008732463445"/>
    <n v="0.95006076539284956"/>
    <n v="-5.4723500086628126E-3"/>
    <n v="-0.69229490298989438"/>
    <e v="#N/A"/>
    <e v="#N/A"/>
    <e v="#N/A"/>
    <e v="#N/A"/>
    <n v="0.95006076539284956"/>
    <n v="-5.4723500086628126E-3"/>
    <n v="1.0000000000000002"/>
    <n v="-5.7600000000000004E-3"/>
    <n v="0.94416689389006447"/>
    <n v="-5.4384013088067708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s v="Diversity"/>
    <s v="Housing diversity:Entropy: maximises eveness --&gt; 1"/>
    <x v="11"/>
    <s v="Multinomial logistic"/>
    <s v="automobile"/>
    <n v="0.04"/>
    <n v="1.0408107741923882"/>
    <m/>
    <s v="Derived (4a)"/>
    <s v=""/>
  </r>
  <r>
    <n v="54"/>
    <s v="Zhu et al. 2013"/>
    <n v="54.2"/>
    <s v="54.2.4"/>
    <s v="Table 4 p. 68"/>
    <x v="0"/>
    <x v="0"/>
    <x v="0"/>
    <n v="9.1214876538965026E-2"/>
    <n v="8.3201537020186327E-3"/>
    <n v="120.19008732463445"/>
    <n v="0.95006076539284956"/>
    <n v="-1.2312787519491329E-2"/>
    <n v="-1.5576635317272625"/>
    <e v="#N/A"/>
    <e v="#N/A"/>
    <e v="#N/A"/>
    <e v="#N/A"/>
    <n v="0.95006076539284956"/>
    <n v="-1.2312787519491329E-2"/>
    <n v="1.0000000000000002"/>
    <n v="-1.2960000000000003E-2"/>
    <n v="0.94416689389006447"/>
    <n v="-1.2236402944815235E-2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s v="Diversity"/>
    <s v="Housing diversity:Entropy: maximises eveness --&gt; 1"/>
    <x v="11"/>
    <s v="Binary logistic"/>
    <s v="no transit trip"/>
    <n v="0.09"/>
    <n v="1.0941742837052104"/>
    <m/>
    <s v="Derived (4a)"/>
    <s v=""/>
  </r>
  <r>
    <n v="65"/>
    <s v="Sung et al. 2014"/>
    <n v="65.099999999999994"/>
    <s v="65.1.6"/>
    <s v="Table 2 p. 138 (250m buffer)"/>
    <x v="0"/>
    <x v="1"/>
    <x v="0"/>
    <n v="9.1439936102236427E-2"/>
    <n v="8.3612619143810813E-3"/>
    <n v="119.5991717805221"/>
    <n v="0.94538978389496986"/>
    <n v="0.27057717387922764"/>
    <n v="34.230120157787887"/>
    <e v="#N/A"/>
    <e v="#N/A"/>
    <e v="#N/A"/>
    <e v="#N/A"/>
    <n v="0.94538978389496986"/>
    <n v="0.27057717387922764"/>
    <n v="0.99508349184807343"/>
    <n v="0.28479986095136156"/>
    <n v="0.93952488965947467"/>
    <n v="0.26889860009476924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0.56899999999999995"/>
    <m/>
    <m/>
    <s v=""/>
    <n v="3.13"/>
  </r>
  <r>
    <n v="39"/>
    <s v="de Grange et al. 2012"/>
    <n v="39.1"/>
    <s v="39.1.1"/>
    <s v="Table 1 p. 14, Model 4"/>
    <x v="0"/>
    <x v="0"/>
    <x v="0"/>
    <n v="9.1999999999999998E-2"/>
    <n v="8.4639999999999993E-3"/>
    <n v="118.14744801512288"/>
    <n v="3.1776334494345486E-4"/>
    <n v="6.323490564374752E-5"/>
    <n v="23.511342155009455"/>
    <n v="3.0886000395311995E-2"/>
    <n v="6.1463140786670875E-3"/>
    <n v="3.0886000395311995E-2"/>
    <n v="6.1463140786670875E-3"/>
    <n v="2.057147099056495E-4"/>
    <n v="4.0937227271224251E-5"/>
    <n v="6.0507483784944874E-2"/>
    <n v="1.2040989273204031E-2"/>
    <n v="1.8357927108533646E-4"/>
    <n v="3.6532274945981959E-5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s v="2010 - 2017"/>
    <n v="41"/>
    <n v="0"/>
    <n v="0"/>
    <n v="1"/>
    <n v="1"/>
    <s v="Density"/>
    <s v="Population density"/>
    <x v="3"/>
    <s v="OLS"/>
    <m/>
    <n v="0.19900000000000001"/>
    <m/>
    <m/>
    <s v=""/>
    <n v="2.1630434782608696"/>
  </r>
  <r>
    <n v="65"/>
    <s v="Sung et al. 2014"/>
    <n v="65.400000000000006"/>
    <s v="65.4.5"/>
    <s v="Table 2 p. 138 (1000m buffer)"/>
    <x v="0"/>
    <x v="1"/>
    <x v="0"/>
    <n v="9.2709727626459154E-2"/>
    <n v="8.5950935965722446E-3"/>
    <n v="116.34544624375047"/>
    <n v="0.20311739914953733"/>
    <n v="4.8395563990965361E-2"/>
    <n v="27.720931403820963"/>
    <n v="6.6671767181358916"/>
    <n v="1.5885481935699302"/>
    <n v="6.6671767181358916"/>
    <n v="1.5885481935699302"/>
    <n v="0.11126704512146961"/>
    <n v="2.6510931238821835E-2"/>
    <n v="0.18086387783654337"/>
    <n v="4.3093350988846167E-2"/>
    <n v="0.15342188065586898"/>
    <n v="3.655491097258997E-2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0.63200000000000001"/>
    <m/>
    <m/>
    <s v=""/>
    <n v="2.57"/>
  </r>
  <r>
    <n v="52"/>
    <s v="Durning and Townsend 2015"/>
    <n v="52.1"/>
    <s v="52.1.10"/>
    <s v="Table 3 p. 101"/>
    <x v="0"/>
    <x v="0"/>
    <x v="0"/>
    <n v="9.4795794392523364E-2"/>
    <n v="8.9862426345095649E-3"/>
    <n v="111.28121514989299"/>
    <n v="0.10803882006042136"/>
    <n v="3.8451016059503962E-2"/>
    <n v="39.604984471846912"/>
    <n v="1.8925809137375567"/>
    <n v="0.67356954719919637"/>
    <n v="1.8925809137375567"/>
    <n v="0.67356954719919637"/>
    <n v="7.7882607749285349E-2"/>
    <n v="2.7718420097970656E-2"/>
    <n v="5.3395258552762156E-2"/>
    <n v="1.9003372518928051E-2"/>
    <n v="6.8540416320629891E-2"/>
    <n v="2.4393534168512178E-2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s v="PT-design"/>
    <s v="intersection density"/>
    <x v="8"/>
    <s v="Bootstrapped regression"/>
    <m/>
    <n v="4.28E-3"/>
    <m/>
    <m/>
    <s v=""/>
    <n v="3.7543859649122808"/>
  </r>
  <r>
    <n v="65"/>
    <s v="Sung et al. 2014"/>
    <n v="65.8"/>
    <s v="65.8.9"/>
    <s v="Table 3 p. 139 (750m buffer)"/>
    <x v="0"/>
    <x v="1"/>
    <x v="0"/>
    <n v="9.6463709677419351E-2"/>
    <n v="9.3052472847294475E-3"/>
    <n v="107.46624666719701"/>
    <n v="1.0419938510964799E-3"/>
    <n v="2.4927618899781088E-4"/>
    <n v="25.70915019019354"/>
    <n v="0.61025704094991395"/>
    <n v="0.14599179190644793"/>
    <n v="0.61025704094991395"/>
    <n v="0.14599179190644793"/>
    <n v="7.6934089188894614E-4"/>
    <n v="1.8404942156659257E-4"/>
    <n v="5.4625645786477372E-4"/>
    <n v="1.3068093241498983E-4"/>
    <n v="5.9645539921720885E-4"/>
    <n v="1.4269002515473287E-4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0.47"/>
    <m/>
    <m/>
    <s v=""/>
    <n v="2.48"/>
  </r>
  <r>
    <n v="70"/>
    <s v="Guerra et al. 2012"/>
    <s v="70.10"/>
    <s v="70.10.1"/>
    <s v="Table 3 p. 7 (1 mi buffer)"/>
    <x v="0"/>
    <x v="0"/>
    <x v="0"/>
    <n v="9.6625235229886391E-2"/>
    <n v="9.3364360832308788E-3"/>
    <n v="107.10725067738582"/>
    <n v="1.7030115127651156E-4"/>
    <n v="7.0593617960637475E-5"/>
    <n v="44.39833952065861"/>
    <n v="4.5699772425399207E-3"/>
    <n v="1.8943572907787272E-3"/>
    <n v="4.5699772425399207E-3"/>
    <n v="1.8943572907787272E-3"/>
    <n v="1.3409459481426213E-4"/>
    <n v="5.5585194380362999E-5"/>
    <n v="1.8397530049616185E-2"/>
    <n v="7.6261857186932583E-3"/>
    <n v="1.2486765494210974E-4"/>
    <n v="5.1760422419644388E-5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Job density"/>
    <x v="2"/>
    <s v="OLS"/>
    <m/>
    <n v="0.317"/>
    <m/>
    <m/>
    <s v=""/>
    <n v="4.29"/>
  </r>
  <r>
    <n v="65"/>
    <s v="Sung et al. 2014"/>
    <n v="65.2"/>
    <s v="65.2.6"/>
    <s v="Table 2 p. 138 (500m buffer)"/>
    <x v="0"/>
    <x v="0"/>
    <x v="0"/>
    <n v="9.6678260869565213E-2"/>
    <n v="9.3466861247637045E-3"/>
    <n v="106.98979153162493"/>
    <n v="0.84571702620706246"/>
    <n v="1.8805363794740241E-2"/>
    <n v="2.3790250044972119"/>
    <e v="#N/A"/>
    <e v="#N/A"/>
    <e v="#N/A"/>
    <e v="#N/A"/>
    <n v="0.84571702620706246"/>
    <n v="1.8805363794740241E-2"/>
    <n v="0.89017151009005102"/>
    <n v="1.9793853698362375E-2"/>
    <n v="0.84047046971115158"/>
    <n v="1.8688701364497167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5.0999999999999997E-2"/>
    <m/>
    <m/>
    <s v=""/>
    <n v="0.23"/>
  </r>
  <r>
    <n v="65"/>
    <s v="Sung et al. 2014"/>
    <n v="65.900000000000006"/>
    <s v="65.9.9"/>
    <s v="Table 3 p. 139 (1000m buffer)"/>
    <x v="0"/>
    <x v="1"/>
    <x v="0"/>
    <n v="9.889908256880732E-2"/>
    <n v="9.7810285329517684E-3"/>
    <n v="102.2387366145649"/>
    <n v="9.9130785897975373E-4"/>
    <n v="-1.0686298719801745E-4"/>
    <n v="-11.021335807050095"/>
    <n v="0.58057214066550722"/>
    <n v="-6.2585676763741674E-2"/>
    <n v="0.58057214066550722"/>
    <n v="-6.2585676763741674E-2"/>
    <n v="7.3191763229837913E-4"/>
    <n v="-7.8900720761765261E-5"/>
    <n v="5.1968475546181872E-4"/>
    <n v="-5.6022016638784053E-5"/>
    <n v="5.6744185596943489E-4"/>
    <n v="-6.1170232073505079E-5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-0.22"/>
    <m/>
    <m/>
    <s v=""/>
    <n v="-1.0900000000000001"/>
  </r>
  <r>
    <n v="65"/>
    <s v="Sung et al. 2014"/>
    <n v="65.099999999999994"/>
    <s v="65.1.5"/>
    <s v="Table 2 p. 138 (250m buffer)"/>
    <x v="0"/>
    <x v="1"/>
    <x v="0"/>
    <n v="9.9003174603174593E-2"/>
    <n v="9.8016285815066741E-3"/>
    <n v="102.02386181891859"/>
    <n v="0.17811459006685154"/>
    <n v="-4.4437452846598655E-2"/>
    <n v="-25.45372923747836"/>
    <n v="5.8464782092831165"/>
    <n v="-1.4586261554776261"/>
    <n v="5.8464782092831165"/>
    <n v="-1.4586261554776261"/>
    <n v="9.7570588303811379E-2"/>
    <n v="-2.4342690934741291E-2"/>
    <n v="0.15860037393960702"/>
    <n v="-3.9568890093444671E-2"/>
    <n v="0.1345363592421116"/>
    <n v="-3.3565207194595936E-2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-0.496"/>
    <m/>
    <m/>
    <s v=""/>
    <n v="-2.52"/>
  </r>
  <r>
    <n v="187"/>
    <s v="Rodriguez &amp; Joo 2004"/>
    <n v="188.1"/>
    <s v="188.1.1"/>
    <s v="elasticities: Table 3, errors table 2"/>
    <x v="1"/>
    <x v="1"/>
    <x v="3"/>
    <n v="9.9507375227318645E-2"/>
    <n v="9.9017177246303878E-3"/>
    <n v="100.9925780364869"/>
    <n v="9.8049962441774816E-2"/>
    <n v="2.4610540572885479E-2"/>
    <n v="25.349137087158212"/>
    <n v="1.7176000941717762"/>
    <n v="0.43111762363711581"/>
    <n v="1.7176000941717762"/>
    <n v="0.43111762363711581"/>
    <n v="7.0681878610060853E-2"/>
    <n v="1.7741151531125272E-2"/>
    <n v="4.8458536410701775E-2"/>
    <n v="1.2163092639086145E-2"/>
    <n v="6.2203430602286801E-2"/>
    <n v="1.5613061081173987E-2"/>
    <m/>
    <n v="0.251"/>
    <s v="Source"/>
    <n v="9.9507375227318645E-2"/>
    <s v="(8b, 8a)"/>
    <s v="Y"/>
    <s v="Pos"/>
    <s v="Y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s v="Design"/>
    <s v="% sidewalk"/>
    <x v="8"/>
    <s v="multinomial logit"/>
    <s v="active mode,s auto"/>
    <n v="4.9489999999999998"/>
    <m/>
    <m/>
    <m/>
    <m/>
  </r>
  <r>
    <n v="93"/>
    <s v="Kim et al. 2016"/>
    <n v="93.1"/>
    <s v="93.1.2"/>
    <s v="Table 3 p. 9 (model 5)"/>
    <x v="0"/>
    <x v="0"/>
    <x v="0"/>
    <n v="9.9850796115331736E-2"/>
    <n v="9.9701814848655469E-3"/>
    <n v="100.29907695441369"/>
    <n v="2.6975927726933168E-4"/>
    <n v="1.1312985009832499E-4"/>
    <n v="42.062759270830746"/>
    <n v="2.6220095165042635E-2"/>
    <n v="1.0996008981086925E-2"/>
    <n v="2.6220095165042635E-2"/>
    <n v="1.0996008981086925E-2"/>
    <n v="1.7463767407689248E-4"/>
    <n v="7.3238385310891692E-5"/>
    <n v="5.136670215413635E-2"/>
    <n v="2.154182563642049E-2"/>
    <n v="1.5584620528973669E-4"/>
    <n v="6.5357744212881267E-5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s v="Density"/>
    <s v="Change in dwelling units per service area"/>
    <x v="3"/>
    <s v="OLS"/>
    <m/>
    <n v="1272.68"/>
    <m/>
    <m/>
    <s v=""/>
    <n v="4.2"/>
  </r>
  <r>
    <n v="172"/>
    <s v="Sun et al. 2017"/>
    <n v="172.2"/>
    <s v="172.2.7"/>
    <s v="Table 2 Model 2 P. "/>
    <x v="0"/>
    <x v="0"/>
    <x v="0"/>
    <n v="0.102672"/>
    <n v="1.0541539584E-2"/>
    <n v="94.862803676021372"/>
    <n v="2.5513815417281289E-4"/>
    <n v="8.4501756662035628E-7"/>
    <n v="0.31418560577498278"/>
    <n v="2.4798949457316834E-2"/>
    <n v="8.2134120602633345E-5"/>
    <n v="2.4798949457316834E-2"/>
    <n v="8.2134120602633345E-5"/>
    <n v="1.6517220191291341E-4"/>
    <n v="5.4705033273556919E-7"/>
    <n v="4.858259447539285E-2"/>
    <n v="1.609055529025011E-4"/>
    <n v="1.4739924259495033E-4"/>
    <n v="4.8818629147447543E-7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s v="Density"/>
    <s v="natural log of Population (total)"/>
    <x v="3"/>
    <s v="Spatial Error Model"/>
    <m/>
    <n v="2E-3"/>
    <m/>
    <m/>
    <m/>
    <n v="3.2258064516129031E-2"/>
  </r>
  <r>
    <n v="65"/>
    <s v="Sung et al. 2014"/>
    <n v="65.099999999999994"/>
    <s v="65.10.6"/>
    <s v="Table 3 p. 139 (1500m buffer)"/>
    <x v="0"/>
    <x v="1"/>
    <x v="0"/>
    <n v="0.10297405063291139"/>
    <n v="1.0603655103749398E-2"/>
    <n v="94.307103561526176"/>
    <n v="0.74546479652388253"/>
    <n v="-0.12128637692963917"/>
    <n v="-15.343671442356749"/>
    <e v="#N/A"/>
    <e v="#N/A"/>
    <e v="#N/A"/>
    <e v="#N/A"/>
    <n v="0.74546479652388253"/>
    <n v="-0.12128637692963917"/>
    <n v="0.78464959682408664"/>
    <n v="-0.12766170475368208"/>
    <n v="0.74084017262548929"/>
    <n v="-0.12053395524599449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-0.28100000000000003"/>
    <m/>
    <m/>
    <s v=""/>
    <n v="-1.58"/>
  </r>
  <r>
    <n v="70"/>
    <s v="Guerra et al. 2012"/>
    <n v="70.400000000000006"/>
    <s v="70.4.1"/>
    <s v="Table 2 p. 7 (1 mi buffer)"/>
    <x v="0"/>
    <x v="0"/>
    <x v="0"/>
    <n v="0.10385725359911406"/>
    <n v="1.0786329125150691E-2"/>
    <n v="92.709946859333343"/>
    <n v="2.4934794037854172E-4"/>
    <n v="7.7689776834932936E-5"/>
    <n v="28.885801386390511"/>
    <n v="2.4236151550054669E-2"/>
    <n v="7.5513004134017672E-3"/>
    <n v="2.4236151550054669E-2"/>
    <n v="7.5513004134017672E-3"/>
    <n v="1.6142371370640818E-4"/>
    <n v="5.0295070713951654E-5"/>
    <n v="4.7480040411674224E-2"/>
    <n v="1.4793439793794301E-2"/>
    <n v="1.440541014869672E-4"/>
    <n v="4.4883190050373398E-5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Population density"/>
    <x v="3"/>
    <s v="OLS"/>
    <m/>
    <n v="0.14599999999999999"/>
    <m/>
    <m/>
    <s v=""/>
    <n v="3"/>
  </r>
  <r>
    <n v="151"/>
    <s v="Gan et al. 2019"/>
    <n v="151.1"/>
    <s v="151.1.7"/>
    <s v="Table 2 p. 6 "/>
    <x v="0"/>
    <x v="0"/>
    <x v="0"/>
    <n v="0.10614764940837212"/>
    <n v="1.1267323474922684E-2"/>
    <n v="88.752222497709198"/>
    <n v="2.3870344697100813E-4"/>
    <n v="-5.7838464286371479E-5"/>
    <n v="-21.504893693023693"/>
    <n v="2.3201526780317682E-2"/>
    <n v="-5.6217901127991752E-3"/>
    <n v="2.3201526780317682E-2"/>
    <n v="-5.6217901127991752E-3"/>
    <n v="1.5453264553171668E-4"/>
    <n v="-3.744366079786967E-5"/>
    <n v="4.5453149889200968E-2"/>
    <n v="-1.101341610240316E-2"/>
    <n v="1.3790453020405096E-4"/>
    <n v="-3.3414625328408394E-5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s v="Density"/>
    <s v="Proportion residential"/>
    <x v="3"/>
    <s v="OLS"/>
    <m/>
    <n v="-334297.09999999998"/>
    <m/>
    <m/>
    <m/>
    <n v="-2.2826939162913922"/>
  </r>
  <r>
    <n v="65"/>
    <s v="Sung et al. 2014"/>
    <n v="65.2"/>
    <s v="65.2.5"/>
    <s v="Table 2 p. 138 (500m buffer)"/>
    <x v="0"/>
    <x v="0"/>
    <x v="0"/>
    <n v="0.106488"/>
    <n v="1.1339694144E-2"/>
    <n v="88.185800013760939"/>
    <n v="0.15395592108684278"/>
    <n v="-4.0986145311739282E-3"/>
    <n v="-2.3476823679663439"/>
    <n v="5.0534879679789499"/>
    <n v="-0.1345339566835356"/>
    <n v="5.0534879679789499"/>
    <n v="-0.1345339566835356"/>
    <n v="8.4336548666004166E-2"/>
    <n v="-2.2452075985863627E-3"/>
    <n v="0.13708852624271439"/>
    <n v="-3.6495707456335427E-3"/>
    <n v="0.11628844722386639"/>
    <n v="-3.0958310419937707E-3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-5.0999999999999997E-2"/>
    <m/>
    <m/>
    <s v=""/>
    <n v="-0.25"/>
  </r>
  <r>
    <n v="129"/>
    <s v="Zhao et al. 2014"/>
    <n v="129.1"/>
    <s v="129.1.1"/>
    <s v="Table 2 p. 143"/>
    <x v="0"/>
    <x v="0"/>
    <x v="0"/>
    <n v="0.10671491150309889"/>
    <n v="1.1388072337114228E-2"/>
    <n v="87.811173866621488"/>
    <n v="2.3617245061186026E-4"/>
    <n v="5.4942806323001962E-5"/>
    <n v="20.428260392988239"/>
    <n v="2.2955518687209631E-2"/>
    <n v="5.3403375965650132E-3"/>
    <n v="2.2955518687209631E-2"/>
    <n v="5.3403375965650132E-3"/>
    <n v="1.5289412054109194E-4"/>
    <n v="3.556905994349314E-5"/>
    <n v="4.4971205625969006E-2"/>
    <n v="1.0462034138267221E-2"/>
    <n v="1.3644231477195104E-4"/>
    <n v="3.1741736410643443E-5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Population density (common catchment area)"/>
    <x v="3"/>
    <s v="OLS"/>
    <m/>
    <n v="0.13450000000000001"/>
    <m/>
    <m/>
    <m/>
    <n v="2.1800000000000002"/>
  </r>
  <r>
    <n v="44"/>
    <s v="Brown and Neog 2012"/>
    <n v="44.2"/>
    <s v="44.2.1"/>
    <s v="Table 3 p. 11"/>
    <x v="0"/>
    <x v="0"/>
    <x v="0"/>
    <n v="0.1076923076923077"/>
    <n v="1.1597633136094675E-2"/>
    <n v="86.224489795918359"/>
    <n v="5.1383229450973721E-14"/>
    <n v="2.1580956369408965E-15"/>
    <n v="3.6214285714285714"/>
    <e v="#N/A"/>
    <e v="#N/A"/>
    <e v="#N/A"/>
    <e v="#N/A"/>
    <n v="1.9330097817704073E-4"/>
    <n v="8.1186410834357109E-6"/>
    <n v="1.2540079161349731E-4"/>
    <n v="5.2668332477668877E-6"/>
    <n v="2.1409678941561069E-14"/>
    <n v="8.9920651554556487E-16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43"/>
    <n v="0"/>
    <n v="0"/>
    <n v="1"/>
    <n v="1"/>
    <s v="PT-Access"/>
    <s v="% of MSA employment in CBD"/>
    <x v="0"/>
    <s v="OLS"/>
    <m/>
    <n v="4.2000000000000003E-2"/>
    <m/>
    <n v="1.0428944787507632"/>
    <s v="Derived (4b)"/>
    <n v="0.39"/>
  </r>
  <r>
    <n v="65"/>
    <s v="Sung et al. 2014"/>
    <n v="65.400000000000006"/>
    <s v="65.4.6"/>
    <s v="Table 2 p. 138 (1000m buffer)"/>
    <x v="0"/>
    <x v="1"/>
    <x v="0"/>
    <n v="0.10783469387755101"/>
    <n v="1.1628321203665137E-2"/>
    <n v="85.996936486825746"/>
    <n v="0.67977582110773649"/>
    <n v="-3.5918674611511686E-2"/>
    <n v="-4.5439921270273853"/>
    <e v="#N/A"/>
    <e v="#N/A"/>
    <e v="#N/A"/>
    <e v="#N/A"/>
    <n v="0.67977582110773649"/>
    <n v="-3.5918674611511686E-2"/>
    <n v="0.71550772947312447"/>
    <n v="-3.7806712917630422E-2"/>
    <n v="0.67555871049097249"/>
    <n v="-3.5695846703632496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-0.10299999999999999"/>
    <m/>
    <m/>
    <s v=""/>
    <n v="-0.49"/>
  </r>
  <r>
    <n v="65"/>
    <s v="Sung et al. 2014"/>
    <n v="65.099999999999994"/>
    <s v="65.10.8"/>
    <s v="Table 3 p. 139 (1500m buffer)"/>
    <x v="0"/>
    <x v="1"/>
    <x v="0"/>
    <n v="0.10797628458498024"/>
    <n v="1.165887803277664E-2"/>
    <n v="85.771546557798857"/>
    <n v="0.14974108588104165"/>
    <n v="4.0906269840982959E-3"/>
    <n v="2.343107108865949"/>
    <n v="4.9151391545707579"/>
    <n v="0.13427177142456395"/>
    <n v="4.9151391545707579"/>
    <n v="0.13427177142456395"/>
    <n v="8.2027675763007971E-2"/>
    <n v="2.2408320464938516E-3"/>
    <n v="0.13333546794758552"/>
    <n v="3.6424583133921411E-3"/>
    <n v="0.11310483052418373"/>
    <n v="3.0897977602596508E-3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5.8000000000000003E-2"/>
    <m/>
    <m/>
    <s v=""/>
    <n v="0.253"/>
  </r>
  <r>
    <n v="169"/>
    <s v="Ingvardson and Nielsen 2018"/>
    <n v="169.4"/>
    <s v="169.4.2"/>
    <s v="Table 7 (Model II-A) p. 59"/>
    <x v="0"/>
    <x v="0"/>
    <x v="0"/>
    <n v="0.10881557747850282"/>
    <n v="1.184082990198005E-2"/>
    <n v="84.453539851355998"/>
    <n v="1.3428161935912097E-4"/>
    <n v="4.8511614091633349E-5"/>
    <n v="30.510337553976456"/>
    <n v="3.603404556943998E-3"/>
    <n v="1.3017937385383987E-3"/>
    <n v="3.603404556943998E-3"/>
    <n v="1.3017937385383987E-3"/>
    <n v="1.0573292783985899E-4"/>
    <n v="3.8197893476605249E-5"/>
    <n v="1.4506361869858261E-2"/>
    <n v="5.2406802380161243E-3"/>
    <n v="9.845753117650859E-5"/>
    <n v="3.5569527532103861E-5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s v="Density"/>
    <s v="jobs per km^%2"/>
    <x v="2"/>
    <s v="OLS"/>
    <m/>
    <n v="0.18"/>
    <m/>
    <m/>
    <m/>
    <n v="3.32"/>
  </r>
  <r>
    <n v="65"/>
    <s v="Sung et al. 2014"/>
    <n v="65.099999999999994"/>
    <s v="65.10.7"/>
    <s v="Table 3 p. 139 (1500m buffer)"/>
    <x v="0"/>
    <x v="1"/>
    <x v="0"/>
    <n v="0.10960384615384615"/>
    <n v="1.2013003091715975E-2"/>
    <n v="83.24313182684422"/>
    <n v="0.14532694643077959"/>
    <n v="-8.282763984875853E-3"/>
    <n v="-4.7443590553391601"/>
    <n v="4.7702483283952715"/>
    <n v="-0.27187553322856012"/>
    <n v="4.7702483283952715"/>
    <n v="-0.27187553322856012"/>
    <n v="7.9609624648523294E-2"/>
    <n v="-4.5372709472179373E-3"/>
    <n v="0.12940494116047407"/>
    <n v="-7.3753052165000596E-3"/>
    <n v="0.10977067215679598"/>
    <n v="-6.2562696889044301E-3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-0.13800000000000001"/>
    <m/>
    <m/>
    <s v=""/>
    <n v="-0.52"/>
  </r>
  <r>
    <n v="65"/>
    <s v="Sung et al. 2014"/>
    <n v="65.099999999999994"/>
    <s v="65.10.9"/>
    <s v="Table 3 p. 139 (1500m buffer)"/>
    <x v="0"/>
    <x v="1"/>
    <x v="0"/>
    <n v="0.11149411764705881"/>
    <n v="1.2430938269896191E-2"/>
    <n v="80.444450635048554"/>
    <n v="7.7999023429317302E-4"/>
    <n v="-2.9567869801585602E-5"/>
    <n v="-3.0494882346734205"/>
    <n v="0.4568112679827212"/>
    <n v="-1.7316801546688992E-2"/>
    <n v="0.4568112679827212"/>
    <n v="-1.7316801546688992E-2"/>
    <n v="5.7589436049389458E-4"/>
    <n v="-2.1831003417602554E-5"/>
    <n v="4.0890327913715557E-4"/>
    <n v="-1.5500705505531292E-5"/>
    <n v="4.4647997307402766E-4"/>
    <n v="-1.6925162819290241E-5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-7.8E-2"/>
    <m/>
    <m/>
    <s v=""/>
    <n v="-0.34"/>
  </r>
  <r>
    <n v="108"/>
    <s v="Thompson et al. 2011"/>
    <n v="108.1"/>
    <s v="108.1.2"/>
    <s v="Table 3 p. 3340"/>
    <x v="0"/>
    <x v="0"/>
    <x v="1"/>
    <n v="0.11153991466812105"/>
    <n v="1.2441152564171725E-2"/>
    <n v="80.378405042617956"/>
    <n v="7.793498555385503E-4"/>
    <n v="7.745958214197651E-4"/>
    <n v="79.888096771857988"/>
    <n v="0.45643622196544198"/>
    <n v="0.45365196101145278"/>
    <n v="0.45643622196544198"/>
    <n v="0.45365196101145278"/>
    <n v="5.7542154622372435E-4"/>
    <n v="5.7191147479175965E-4"/>
    <n v="4.0856756599467981E-4"/>
    <n v="4.0607530384211227E-4"/>
    <n v="4.4611340913956992E-4"/>
    <n v="4.4339211734381855E-4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s v="Diversity"/>
    <s v="Entropy:Perfect balancing when index = 1"/>
    <x v="4"/>
    <s v="Negative binomial regression"/>
    <m/>
    <n v="1.3251999999999999"/>
    <m/>
    <n v="3.7629378673196339"/>
    <s v="Derived (4b)"/>
    <s v=""/>
  </r>
  <r>
    <n v="2"/>
    <s v="Cervero 2006"/>
    <n v="2.4"/>
    <s v="2.4.2"/>
    <s v="Table 3, p. 293"/>
    <x v="1"/>
    <x v="0"/>
    <x v="0"/>
    <n v="0.11153991466812105"/>
    <n v="1.2441152564171725E-2"/>
    <n v="80.378405042617956"/>
    <n v="7.793498555385503E-4"/>
    <n v="3.3512043788157664E-5"/>
    <n v="3.4562714168325717"/>
    <n v="0.45643622196544198"/>
    <n v="1.9626757544514005E-2"/>
    <n v="0.45643622196544198"/>
    <n v="1.9626757544514005E-2"/>
    <n v="5.7542154622372435E-4"/>
    <n v="2.4743126487620145E-5"/>
    <n v="4.0856756599467981E-4"/>
    <n v="1.756840533777123E-5"/>
    <n v="4.4611340913956992E-4"/>
    <n v="1.9182876593001505E-5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n v="0"/>
    <n v="0"/>
    <n v="0"/>
    <n v="0"/>
    <s v="Diversity"/>
    <s v="Land use mix:Entropy: maximises eveness --&gt; 1"/>
    <x v="4"/>
    <s v="OLS"/>
    <m/>
    <n v="4.2999999999999997E-2"/>
    <m/>
    <m/>
    <s v=""/>
    <s v=""/>
  </r>
  <r>
    <n v="131"/>
    <s v="Zhang 2004"/>
    <n v="131.19999999999999"/>
    <s v="131.1.10"/>
    <s v="Table 3 (Boston - work trip, expanded)"/>
    <x v="1"/>
    <x v="0"/>
    <x v="3"/>
    <n v="0.11153991466812105"/>
    <n v="1.2441152564171725E-2"/>
    <n v="80.378405042617956"/>
    <n v="7.793498555385503E-4"/>
    <n v="0"/>
    <n v="0"/>
    <n v="0.45643622196544198"/>
    <n v="0"/>
    <n v="0.45643622196544198"/>
    <n v="0"/>
    <n v="5.7542154622372435E-4"/>
    <n v="0"/>
    <n v="4.0856756599467981E-4"/>
    <n v="0"/>
    <n v="4.4611340913956992E-4"/>
    <n v="0"/>
    <m/>
    <n v="0"/>
    <s v="Source, transit only"/>
    <m/>
    <s v="Null value"/>
    <s v="N"/>
    <s v="Pos"/>
    <s v="insignificant"/>
    <s v="Mode choice (probability)"/>
    <s v="trip"/>
    <s v="discrete"/>
    <s v="Disaggregate"/>
    <s v="Work"/>
    <s v="USA"/>
    <s v="Boston"/>
    <n v="1991"/>
    <s v="Pre-2010"/>
    <s v="Pre-2010"/>
    <n v="1036"/>
    <n v="0"/>
    <n v="0"/>
    <n v="1"/>
    <n v="1"/>
    <s v="Diversity"/>
    <s v="Land use &quot;balance&quot; (average)"/>
    <x v="4"/>
    <s v="Multinomial logistic"/>
    <s v="drive alone (log odds is combinatoin walk or bike ,transit)"/>
    <m/>
    <m/>
    <m/>
    <m/>
    <n v="-0.33999999999999997"/>
  </r>
  <r>
    <n v="117"/>
    <s v="Rajamani et al. 2003"/>
    <n v="117.1"/>
    <s v="117.1.1"/>
    <s v="Table 2 p. 163"/>
    <x v="1"/>
    <x v="0"/>
    <x v="0"/>
    <n v="0.11153991466812105"/>
    <n v="1.2441152564171725E-2"/>
    <n v="80.378405042617956"/>
    <n v="7.793498555385503E-4"/>
    <n v="-2.8835944654926359E-5"/>
    <n v="-2.9740009865768644"/>
    <n v="0.45643622196544198"/>
    <n v="-1.6888140212721354E-2"/>
    <n v="0.45643622196544198"/>
    <n v="-1.6888140212721354E-2"/>
    <n v="5.7542154622372435E-4"/>
    <n v="-2.12905972102778E-5"/>
    <n v="4.0856756599467981E-4"/>
    <n v="-1.5116999941803152E-5"/>
    <n v="4.4611340913956992E-4"/>
    <n v="-1.6506196138164088E-5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s v="Pre-2010"/>
    <n v="131"/>
    <n v="0"/>
    <n v="0"/>
    <n v="1"/>
    <n v="1"/>
    <s v="Diversity"/>
    <s v="Land use entropy:Entropy: maximises eveness --&gt; 1"/>
    <x v="4"/>
    <s v="Multinomial logistic"/>
    <s v="shared ride"/>
    <m/>
    <m/>
    <m/>
    <s v=""/>
    <s v=""/>
  </r>
  <r>
    <n v="58"/>
    <s v="Boulange et al.  2017"/>
    <n v="58.1"/>
    <s v="58.1.2"/>
    <s v="Table 4 p. 10 Model 3"/>
    <x v="0"/>
    <x v="0"/>
    <x v="0"/>
    <n v="0.11153991466812105"/>
    <n v="1.2441152564171725E-2"/>
    <n v="80.378405042617956"/>
    <n v="7.793498555385503E-4"/>
    <n v="2.4065302575550638E-6"/>
    <n v="0.24819798504409746"/>
    <n v="0.45643622196544198"/>
    <n v="1.4094152593958132E-3"/>
    <n v="0.45643622196544198"/>
    <n v="1.4094152593958132E-3"/>
    <n v="5.7542154622372435E-4"/>
    <n v="1.7768263533963217E-6"/>
    <n v="4.0856756599467981E-4"/>
    <n v="1.2616031206452019E-6"/>
    <n v="4.4611340913956992E-4"/>
    <n v="1.3775397656980925E-6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s v="Diversity"/>
    <s v="Land use mix:Entropy: maximises eveness --&gt; 1"/>
    <x v="4"/>
    <s v="binary logistic (multilevel)"/>
    <s v="no transit trip"/>
    <n v="0.11058971029924898"/>
    <n v="1.29"/>
    <m/>
    <s v="Source"/>
    <s v=""/>
  </r>
  <r>
    <n v="54"/>
    <s v="Zhu et al. 2013"/>
    <n v="54.2"/>
    <s v="54.2.3"/>
    <s v="Table 4 p. 68"/>
    <x v="0"/>
    <x v="0"/>
    <x v="0"/>
    <n v="0.11153991466812105"/>
    <n v="1.2441152564171725E-2"/>
    <n v="80.378405042617956"/>
    <n v="7.793498555385503E-4"/>
    <n v="-7.4817586131700834E-8"/>
    <n v="-7.7163268840913244E-3"/>
    <n v="0.45643622196544198"/>
    <n v="-4.3817877308682431E-5"/>
    <n v="0.45643622196544198"/>
    <n v="-4.3817877308682431E-5"/>
    <n v="5.7542154622372435E-4"/>
    <n v="-5.5240468437477536E-8"/>
    <n v="4.0856756599467981E-4"/>
    <n v="-3.9222486335489264E-8"/>
    <n v="4.4611340913956992E-4"/>
    <n v="-4.2826887277398715E-8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s v="Diversity"/>
    <s v="Land use mix:Entropy: maximises eveness --&gt; 1"/>
    <x v="4"/>
    <s v="Binary logistic"/>
    <s v="no transit trip"/>
    <n v="-0.01"/>
    <n v="0.99004983374916811"/>
    <m/>
    <s v="Derived (4a)"/>
    <s v=""/>
  </r>
  <r>
    <n v="54"/>
    <s v="Zhu et al. 2013"/>
    <n v="54.3"/>
    <s v="54.3.3"/>
    <s v="Table 5 p. 69"/>
    <x v="0"/>
    <x v="0"/>
    <x v="0"/>
    <n v="0.11153991466812105"/>
    <n v="1.2441152564171725E-2"/>
    <n v="80.378405042617956"/>
    <n v="7.793498555385503E-4"/>
    <n v="-7.4817586131700834E-8"/>
    <n v="-7.7163268840913244E-3"/>
    <n v="0.45643622196544198"/>
    <n v="-4.3817877308682431E-5"/>
    <n v="0.45643622196544198"/>
    <n v="-4.3817877308682431E-5"/>
    <n v="5.7542154622372435E-4"/>
    <n v="-5.5240468437477536E-8"/>
    <n v="4.0856756599467981E-4"/>
    <n v="-3.9222486335489264E-8"/>
    <n v="4.4611340913956992E-4"/>
    <n v="-4.2826887277398715E-8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s v="Diversity"/>
    <s v="Land use mix:Entropy: maximises eveness --&gt; 1"/>
    <x v="4"/>
    <s v="Binary logistic"/>
    <s v="no transit trip"/>
    <n v="-0.01"/>
    <n v="0.99004983374916811"/>
    <m/>
    <s v="Derived (4a)"/>
    <s v=""/>
  </r>
  <r>
    <n v="176"/>
    <s v="Lee et al. 2017"/>
    <n v="176.1"/>
    <s v="176.1.3"/>
    <s v="Table 5 p. 20 (TMS)"/>
    <x v="0"/>
    <x v="0"/>
    <x v="0"/>
    <n v="0.11153991466812105"/>
    <n v="1.2441152564171725E-2"/>
    <n v="80.378405042617956"/>
    <n v="7.793498555385503E-4"/>
    <n v="-3.1954822919311177E-7"/>
    <n v="-3.2956671274400155E-2"/>
    <n v="0.45643622196544198"/>
    <n v="-1.8714751203471097E-4"/>
    <n v="0.45643622196544198"/>
    <n v="-1.8714751203471097E-4"/>
    <n v="5.7542154622372435E-4"/>
    <n v="-2.3593375276664579E-7"/>
    <n v="4.0856756599467981E-4"/>
    <n v="-1.6752045476305578E-7"/>
    <n v="4.4611340913956992E-4"/>
    <n v="-1.8291496289730217E-7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s v="Diversity"/>
    <s v="Diversity: 1 - Herschman-Herfindal Index"/>
    <x v="4"/>
    <s v="OLS"/>
    <m/>
    <n v="-3.6999999999999998E-2"/>
    <m/>
    <m/>
    <m/>
    <m/>
  </r>
  <r>
    <n v="54"/>
    <s v="Zhu et al. 2013"/>
    <n v="54.1"/>
    <s v="54.1.3"/>
    <s v="Table 3 p. 68"/>
    <x v="0"/>
    <x v="0"/>
    <x v="0"/>
    <n v="0.11153991466812105"/>
    <n v="1.2441152564171725E-2"/>
    <n v="80.378405042617956"/>
    <n v="7.793498555385503E-4"/>
    <n v="-5.2372310292190591E-7"/>
    <n v="-5.4014288188639271E-2"/>
    <n v="0.45643622196544198"/>
    <n v="-3.0672514116077707E-4"/>
    <n v="0.45643622196544198"/>
    <n v="-3.0672514116077707E-4"/>
    <n v="5.7542154622372435E-4"/>
    <n v="-3.8668327906234279E-7"/>
    <n v="4.0856756599467981E-4"/>
    <n v="-2.7455740434842488E-7"/>
    <n v="4.4611340913956992E-4"/>
    <n v="-2.9978821094179103E-7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s v="Diversity"/>
    <s v="Land use mix:Entropy: maximises eveness --&gt; 1"/>
    <x v="4"/>
    <s v="Multinomial logistic"/>
    <s v="automobile"/>
    <n v="-7.0000000000000007E-2"/>
    <n v="0.93239381990594827"/>
    <m/>
    <s v="Derived (4a)"/>
    <s v=""/>
  </r>
  <r>
    <n v="88"/>
    <s v="Lee et al. 2017"/>
    <n v="88.1"/>
    <s v="88.1.3"/>
    <s v="Table 5 p. 20"/>
    <x v="0"/>
    <x v="0"/>
    <x v="0"/>
    <n v="0.11153991466812105"/>
    <n v="1.2441152564171725E-2"/>
    <n v="80.378405042617956"/>
    <n v="7.793498555385503E-4"/>
    <n v="-5.1236685900082501E-5"/>
    <n v="-5.284305967404535"/>
    <n v="0.45643622196544198"/>
    <n v="-3.0007421149906011E-2"/>
    <n v="0.45643622196544198"/>
    <n v="-3.0007421149906011E-2"/>
    <n v="5.7542154622372435E-4"/>
    <n v="-3.7829856276333672E-5"/>
    <n v="4.0856756599467981E-4"/>
    <n v="-2.6860398958263697E-5"/>
    <n v="4.4611340913956992E-4"/>
    <n v="-2.9328769945179656E-5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s v="Diversity"/>
    <s v="Land use diversity:1 -HHI (where HHI is maximised for a single use)"/>
    <x v="4"/>
    <s v="OLS"/>
    <m/>
    <n v="-5.8327416666666672"/>
    <m/>
    <m/>
    <s v=""/>
    <s v=""/>
  </r>
  <r>
    <n v="108"/>
    <s v="Thompson et al. 2011"/>
    <n v="108.1"/>
    <s v="108.1.3"/>
    <s v="Table 3 p. 3340"/>
    <x v="0"/>
    <x v="0"/>
    <x v="2"/>
    <n v="0.11153991466812105"/>
    <n v="1.2441152564171725E-2"/>
    <n v="80.378405042617956"/>
    <n v="7.793498555385503E-4"/>
    <n v="-6.0892084977952462E-4"/>
    <n v="-62.801175049493217"/>
    <n v="0.45643622196544198"/>
    <n v="-0.35662229250981714"/>
    <n v="0.45643622196544198"/>
    <n v="-0.35662229250981714"/>
    <n v="5.7542154622372435E-4"/>
    <n v="-4.4958778707397407E-4"/>
    <n v="4.0856756599467981E-4"/>
    <n v="-3.1922160209539721E-4"/>
    <n v="4.4611340913956992E-4"/>
    <n v="-3.4855688271551963E-4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s v="Diversity"/>
    <s v="Entropy:Perfect balancing when index = 1"/>
    <x v="4"/>
    <s v="Negative binomial regression"/>
    <m/>
    <n v="-1.0703"/>
    <m/>
    <n v="0.34290563029732091"/>
    <s v="Derived (4b)"/>
    <s v=""/>
  </r>
  <r>
    <n v="65"/>
    <s v="Sung et al. 2014"/>
    <n v="65.7"/>
    <s v="65.7.9"/>
    <s v="Table 3 p. 139 (500m buffer)"/>
    <x v="0"/>
    <x v="0"/>
    <x v="0"/>
    <n v="0.11194594594594597"/>
    <n v="1.2531894813732656E-2"/>
    <n v="79.796392713429384"/>
    <n v="7.7370665791060206E-4"/>
    <n v="3.2046929770657144E-5"/>
    <n v="3.3051665861902455"/>
    <n v="0.45313121101714948"/>
    <n v="1.8768694760330332E-2"/>
    <n v="0.45313121101714948"/>
    <n v="1.8768694760330332E-2"/>
    <n v="5.7125497394345344E-4"/>
    <n v="2.3661381020737845E-5"/>
    <n v="4.0560916739757662E-4"/>
    <n v="1.6800331713607627E-5"/>
    <n v="4.4288314468983486E-4"/>
    <n v="1.8344219853052961E-5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7.5999999999999998E-2"/>
    <m/>
    <m/>
    <s v=""/>
    <n v="0.37"/>
  </r>
  <r>
    <n v="32"/>
    <s v="Chakraborty and Mishra 2012"/>
    <n v="32.1"/>
    <s v="32.1.3"/>
    <s v="Table 4 - Model I p. 10"/>
    <x v="0"/>
    <x v="0"/>
    <x v="1"/>
    <n v="0.11214358002166598"/>
    <n v="1.2576182540075802E-2"/>
    <n v="79.515385277953555"/>
    <n v="2.1386052111050155E-4"/>
    <n v="1.9522230752581405E-4"/>
    <n v="72.585519371036341"/>
    <n v="2.0786841039629585E-2"/>
    <n v="1.8975241680216359E-2"/>
    <n v="2.0786841039629585E-2"/>
    <n v="1.8975241680216359E-2"/>
    <n v="1.3844974809270878E-4"/>
    <n v="1.2638367829030347E-4"/>
    <n v="4.0722639093682123E-2"/>
    <n v="3.7173609842191528E-2"/>
    <n v="1.2355219443697119E-4"/>
    <n v="1.127844651860766E-4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Pre-2010"/>
    <s v="not stated"/>
    <n v="0"/>
    <n v="0"/>
    <n v="1"/>
    <n v="1"/>
    <s v="Density"/>
    <s v="residential density (household workers))"/>
    <x v="3"/>
    <s v="OLS"/>
    <m/>
    <n v="3.4188000000000001"/>
    <m/>
    <m/>
    <s v=""/>
    <n v="8.14"/>
  </r>
  <r>
    <n v="65"/>
    <s v="Sung et al. 2014"/>
    <n v="65.099999999999994"/>
    <s v="65.1.9"/>
    <s v="Table 2 p. 138 (250m buffer)"/>
    <x v="0"/>
    <x v="1"/>
    <x v="0"/>
    <n v="0.11250909090909089"/>
    <n v="1.2658295537190079E-2"/>
    <n v="78.999577554655716"/>
    <n v="7.6598072980152941E-4"/>
    <n v="3.7919110048094905E-5"/>
    <n v="3.9107950872656758"/>
    <n v="0.44860642229457398"/>
    <n v="2.2207812329270587E-2"/>
    <n v="0.44860642229457398"/>
    <n v="2.2207812329270587E-2"/>
    <n v="5.6555064813015887E-4"/>
    <n v="2.7997019285035381E-5"/>
    <n v="4.0155891497224911E-4"/>
    <n v="1.9878772526786216E-5"/>
    <n v="4.3846068909686643E-4"/>
    <n v="2.1705557953051274E-5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0.104"/>
    <m/>
    <m/>
    <s v=""/>
    <n v="0.44"/>
  </r>
  <r>
    <n v="65"/>
    <s v="Sung et al. 2014"/>
    <n v="65.3"/>
    <s v="65.3.5"/>
    <s v="Table 2 p. 138 (750m buffer)"/>
    <x v="0"/>
    <x v="1"/>
    <x v="0"/>
    <n v="0.11308263473053892"/>
    <n v="1.2787682277600488E-2"/>
    <n v="78.200253829550292"/>
    <n v="0.13652302417934217"/>
    <n v="-2.5782100070220408E-2"/>
    <n v="-14.767961535202913"/>
    <n v="4.4812661648345395"/>
    <n v="-0.84627815269667306"/>
    <n v="4.4812661648345395"/>
    <n v="-0.84627815269667306"/>
    <n v="7.4786864912044906E-2"/>
    <n v="-1.4123349864909856E-2"/>
    <n v="0.12156557572337469"/>
    <n v="-2.2957415844207862E-2"/>
    <n v="0.10312075287553751"/>
    <n v="-1.9474147939039507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-0.40699999999999997"/>
    <m/>
    <m/>
    <s v=""/>
    <n v="-1.67"/>
  </r>
  <r>
    <n v="59"/>
    <s v="Chakour and Eluru 2016"/>
    <n v="59.6"/>
    <s v="59.6.7"/>
    <s v="Table 3 p. 212 (alighting, PM peak)"/>
    <x v="0"/>
    <x v="0"/>
    <x v="0"/>
    <n v="0.11406844106463879"/>
    <n v="1.3011609246916972E-2"/>
    <n v="76.854444444444439"/>
    <n v="1.2219901348255795E-4"/>
    <n v="3.6659704044767387E-5"/>
    <n v="23.056333333333331"/>
    <n v="3.2791716702454347E-3"/>
    <n v="9.8375150107363044E-4"/>
    <n v="3.2791716702454347E-3"/>
    <n v="9.8375150107363044E-4"/>
    <n v="9.6219121696015239E-5"/>
    <n v="2.8865736508804569E-5"/>
    <n v="1.3201085287606548E-2"/>
    <n v="3.9603255862819637E-3"/>
    <n v="8.9598362286061602E-5"/>
    <n v="2.6879508685818479E-5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s v="Density"/>
    <s v="Job density"/>
    <x v="2"/>
    <s v="Ordered probit "/>
    <m/>
    <n v="3.0000000000000001E-3"/>
    <m/>
    <m/>
    <s v=""/>
    <n v="2.63"/>
  </r>
  <r>
    <n v="131"/>
    <s v="Zhang 2004"/>
    <n v="131.19999999999999"/>
    <s v="131.2.9"/>
    <s v="Table 3 (Boston - non-work trip, expanded)"/>
    <x v="1"/>
    <x v="0"/>
    <x v="3"/>
    <n v="0.11428571428571428"/>
    <n v="1.3061224489795917E-2"/>
    <n v="76.562500000000014"/>
    <n v="1.2173482011858654E-4"/>
    <n v="4.8693928047434621E-7"/>
    <n v="0.30625000000000008"/>
    <n v="3.2667151889263909E-3"/>
    <n v="1.3066860755705564E-5"/>
    <n v="3.2667151889263909E-3"/>
    <n v="1.3066860755705564E-5"/>
    <n v="9.5853617290492151E-5"/>
    <n v="3.8341446916196861E-7"/>
    <n v="1.3150938760125762E-2"/>
    <n v="5.2603755040503052E-5"/>
    <n v="8.9258007941041994E-5"/>
    <n v="3.57032031764168E-7"/>
    <m/>
    <n v="4.0000000000000001E-3"/>
    <s v="Source"/>
    <n v="0.11428571428571428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s v="Density"/>
    <s v="Job density (ave)"/>
    <x v="2"/>
    <s v="Multinomial logistic"/>
    <s v="drive alone or active modes"/>
    <m/>
    <m/>
    <m/>
    <m/>
    <n v="3.5000000000000003E-2"/>
  </r>
  <r>
    <n v="60"/>
    <s v="Imam and Tarawneh 2012"/>
    <n v="60.1"/>
    <s v="60.1.1"/>
    <s v="Table 5a p.238 (Model 2)"/>
    <x v="0"/>
    <x v="0"/>
    <x v="0"/>
    <n v="0.11550411280846065"/>
    <n v="1.3341200075669604E-2"/>
    <n v="74.955775666965948"/>
    <n v="2.0159722786155816E-4"/>
    <n v="1.0130367302572721E-4"/>
    <n v="37.665673631041116"/>
    <n v="1.9594871965279325E-2"/>
    <n v="9.8465267782095536E-3"/>
    <n v="1.9594871965279325E-2"/>
    <n v="9.8465267782095536E-3"/>
    <n v="1.3051069579690915E-4"/>
    <n v="6.5582314765010412E-5"/>
    <n v="3.8387501862726464E-2"/>
    <n v="1.9289922675160335E-2"/>
    <n v="1.1646740485512887E-4"/>
    <n v="5.8525486807295503E-5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s v="2010 - 2017"/>
    <n v="32"/>
    <n v="0"/>
    <n v="0"/>
    <n v="0"/>
    <n v="0"/>
    <s v="Density"/>
    <s v="Population density"/>
    <x v="3"/>
    <s v="OLS"/>
    <m/>
    <n v="3.6240000000000001"/>
    <m/>
    <m/>
    <s v=""/>
    <n v="4.3505402160864346"/>
  </r>
  <r>
    <n v="69"/>
    <s v="Tsai et al. 2014"/>
    <n v="69.099999999999994"/>
    <s v="69.1.3"/>
    <s v="Table 5, p. 61"/>
    <x v="0"/>
    <x v="0"/>
    <x v="0"/>
    <n v="0.11666666666666667"/>
    <n v="1.3611111111111112E-2"/>
    <n v="73.469387755102034"/>
    <n v="7.1235995169455257E-4"/>
    <n v="-1.9946078647447474E-5"/>
    <n v="-2.0571428571428569"/>
    <n v="0.41720272701694627"/>
    <n v="-1.1681676356474496E-2"/>
    <n v="0.41720272701694627"/>
    <n v="-1.1681676356474496E-2"/>
    <n v="5.2596053230635526E-4"/>
    <n v="-1.4726894904577948E-5"/>
    <n v="3.7344867585150201E-4"/>
    <n v="-1.0456562923842056E-5"/>
    <n v="4.0776722331635392E-4"/>
    <n v="-1.141748225285791E-5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s v="2010 - 2017"/>
    <n v="236"/>
    <n v="0"/>
    <n v="0"/>
    <n v="1"/>
    <n v="1"/>
    <s v="Diversity"/>
    <s v="Land use entropy"/>
    <x v="4"/>
    <s v="OLS (partial adjustment)"/>
    <m/>
    <n v="-2.8000000000000001E-2"/>
    <m/>
    <m/>
    <s v=""/>
    <n v="-0.24"/>
  </r>
  <r>
    <n v="65"/>
    <s v="Sung et al. 2014"/>
    <n v="65.400000000000006"/>
    <s v="65.4.9"/>
    <s v="Table 2 p. 138 (1000m buffer)"/>
    <x v="0"/>
    <x v="1"/>
    <x v="0"/>
    <n v="0.11705454545454545"/>
    <n v="1.3701766611570248E-2"/>
    <n v="72.98328955301028"/>
    <n v="7.0764673844558488E-4"/>
    <n v="-1.4578655046760562E-4"/>
    <n v="-15.035725380552966"/>
    <n v="0.41444237332805045"/>
    <n v="-8.5381759983551644E-2"/>
    <n v="0.41444237332805045"/>
    <n v="-8.5381759983551644E-2"/>
    <n v="5.2248060036548256E-4"/>
    <n v="-1.0763936336489525E-4"/>
    <n v="3.7097781369446227E-4"/>
    <n v="-7.6427365266078335E-5"/>
    <n v="4.0506929809630522E-4"/>
    <n v="-8.3450756516608414E-5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-0.46400000000000002"/>
    <m/>
    <m/>
    <s v=""/>
    <n v="-1.76"/>
  </r>
  <r>
    <n v="155"/>
    <s v="Zhao et al. 2018"/>
    <n v="155.1"/>
    <s v="155.1.2"/>
    <s v="Table 3 p. 1183 - DR Model 1 (only) "/>
    <x v="0"/>
    <x v="0"/>
    <x v="0"/>
    <n v="0.11723419349117675"/>
    <n v="1.374385612352667E-2"/>
    <n v="72.759783790824514"/>
    <n v="1.1568847923778962E-4"/>
    <n v="2.4412762007393422E-5"/>
    <n v="15.353882228357472"/>
    <n v="3.104463553991662E-3"/>
    <n v="6.5510870575493654E-4"/>
    <n v="3.104463553991662E-3"/>
    <n v="6.5510870575493654E-4"/>
    <n v="9.1092747358362724E-5"/>
    <n v="1.9222532585015714E-5"/>
    <n v="1.2497756223126519E-2"/>
    <n v="2.6372958682816311E-3"/>
    <n v="8.4824729592031497E-5"/>
    <n v="1.7899845771292139E-5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s v="Density"/>
    <s v="Weighted job"/>
    <x v="2"/>
    <s v="OLS"/>
    <m/>
    <n v="2.74"/>
    <m/>
    <m/>
    <m/>
    <n v="1.8"/>
  </r>
  <r>
    <n v="151"/>
    <s v="Gan et al. 2019"/>
    <n v="151.1"/>
    <s v="151.1.3"/>
    <s v="Table 2 p. 6 "/>
    <x v="0"/>
    <x v="0"/>
    <x v="0"/>
    <n v="0.11800034066170169"/>
    <n v="1.392408039627765E-2"/>
    <n v="71.818028303494415"/>
    <n v="6.9725470076186014E-2"/>
    <n v="5.5753842237060133E-2"/>
    <n v="57.427092501988234"/>
    <n v="1.2214229458797194"/>
    <n v="0.97667354777091142"/>
    <n v="1.2214229458797194"/>
    <n v="0.97667354777091142"/>
    <n v="5.0263427840484966E-2"/>
    <n v="4.0191614671800935E-2"/>
    <n v="3.4459923760262447E-2"/>
    <n v="2.7554825384920319E-2"/>
    <n v="4.4234218260628164E-2"/>
    <n v="3.5370541406002806E-2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s v="PT-design"/>
    <s v="Number of exits"/>
    <x v="8"/>
    <s v="OLS"/>
    <m/>
    <n v="94176.4"/>
    <m/>
    <m/>
    <m/>
    <n v="6.7764164784456673"/>
  </r>
  <r>
    <n v="44"/>
    <s v="Brown and Neog 2012"/>
    <n v="44.3"/>
    <s v="44.3.1"/>
    <s v="Table 6 p. 11"/>
    <x v="0"/>
    <x v="0"/>
    <x v="0"/>
    <n v="0.118491921005386"/>
    <n v="1.4040335343546635E-2"/>
    <n v="71.223370064279152"/>
    <n v="4.2443704508387925E-14"/>
    <n v="2.8012844975536031E-15"/>
    <n v="4.7007424242424243"/>
    <e v="#N/A"/>
    <e v="#N/A"/>
    <e v="#N/A"/>
    <e v="#N/A"/>
    <n v="1.5967096047858829E-4"/>
    <n v="1.0538283391586827E-5"/>
    <n v="1.0358387748748922E-4"/>
    <n v="6.836535914174289E-6"/>
    <n v="1.7684876881514369E-14"/>
    <n v="1.1672018741799485E-15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29"/>
    <n v="0"/>
    <n v="0"/>
    <n v="1"/>
    <n v="1"/>
    <s v="PT-Access"/>
    <s v="% of MSA employment in CBD"/>
    <x v="0"/>
    <s v="OLS"/>
    <m/>
    <n v="6.6000000000000003E-2"/>
    <m/>
    <n v="1.0682267171659934"/>
    <s v="Derived (4b)"/>
    <n v="0.55700000000000005"/>
  </r>
  <r>
    <n v="139"/>
    <s v="Vergel-Tovar 2016"/>
    <n v="139.19999999999999"/>
    <s v="139.2.1"/>
    <s v="Table 40, p. 352 (land use model)"/>
    <x v="0"/>
    <x v="0"/>
    <x v="0"/>
    <n v="0.1188"/>
    <n v="1.4113440000000001E-2"/>
    <n v="70.854447958825062"/>
    <n v="1.9056650622395406E-4"/>
    <n v="-2.5612138436499424E-5"/>
    <n v="-9.5228378056660876"/>
    <n v="1.8522706536884041E-2"/>
    <n v="-2.489451758557215E-3"/>
    <n v="1.8522706536884041E-2"/>
    <n v="-2.489451758557215E-3"/>
    <n v="1.2336958988321892E-4"/>
    <n v="-1.6580872880304621E-5"/>
    <n v="3.6287066991163984E-2"/>
    <n v="-4.8769818036124395E-3"/>
    <n v="1.1009470054545793E-4"/>
    <n v="-1.4796727753309545E-5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s v="Density"/>
    <s v="population density"/>
    <x v="3"/>
    <s v="OLS"/>
    <m/>
    <n v="-0.13439999999999999"/>
    <m/>
    <m/>
    <m/>
    <n v="-1.1313131313131313"/>
  </r>
  <r>
    <n v="172"/>
    <s v="Sun et al. 2017"/>
    <n v="172.2"/>
    <s v="172.2.2"/>
    <s v="Table 2 Model 2 P. "/>
    <x v="0"/>
    <x v="0"/>
    <x v="0"/>
    <n v="0.11951100000000001"/>
    <n v="1.4282879121000002E-2"/>
    <n v="70.013895064735792"/>
    <n v="6.7885545844635295E-4"/>
    <n v="2.3860886852293325E-4"/>
    <n v="24.608973934618788"/>
    <n v="0.39758039154283847"/>
    <n v="0.13974433908221767"/>
    <n v="0.39758039154283847"/>
    <n v="0.13974433908221767"/>
    <n v="5.0122298064927701E-4"/>
    <n v="1.7617336179947242E-4"/>
    <n v="3.5588422882040229E-4"/>
    <n v="1.2508867993539673E-4"/>
    <n v="3.8858866878371795E-4"/>
    <n v="1.3658386542478266E-4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s v="Diversity"/>
    <s v="Land use mix (entropy)"/>
    <x v="4"/>
    <s v="Spatial Error Model"/>
    <m/>
    <n v="1.2969999999999999"/>
    <m/>
    <m/>
    <m/>
    <n v="2.9410430839002264"/>
  </r>
  <r>
    <n v="3"/>
    <s v="Cervero. 2002"/>
    <n v="3.1"/>
    <s v="3.1.2"/>
    <s v="Table 2 p. 275, Table 4 p. 281"/>
    <x v="1"/>
    <x v="0"/>
    <x v="0"/>
    <n v="0.12049612403100773"/>
    <n v="1.4519315906495999E-2"/>
    <n v="68.873768326274657"/>
    <n v="8.6796011906469558E-2"/>
    <n v="2.3261331190933841E-2"/>
    <n v="18.458169911441608"/>
    <n v="4.753454683828464E-2"/>
    <n v="1.2739258552660284E-2"/>
    <n v="4.753454683828464E-2"/>
    <n v="1.2739258552660284E-2"/>
    <n v="0.13533350962667021"/>
    <n v="3.6269380579947615E-2"/>
    <n v="7.2915250067828757E-2"/>
    <n v="1.9541287018178109E-2"/>
    <n v="0.13465353635664185"/>
    <n v="3.6087147743580017E-2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s v="Density"/>
    <s v="Total density (employment and population)"/>
    <x v="9"/>
    <s v="Binary logistic"/>
    <s v="automobile"/>
    <n v="2.58E-2"/>
    <n v="1.026135700809198"/>
    <m/>
    <s v="Derived (4a)"/>
    <n v="2.2241379310344831"/>
  </r>
  <r>
    <n v="65"/>
    <s v="Sung et al. 2014"/>
    <n v="65.3"/>
    <s v="65.3.9"/>
    <s v="Table 2 p. 138 (750m buffer)"/>
    <x v="0"/>
    <x v="1"/>
    <x v="0"/>
    <n v="0.12141666666666666"/>
    <n v="1.4742006944444443E-2"/>
    <n v="67.833369212789052"/>
    <n v="6.5771305699148812E-4"/>
    <n v="1.8207470556695364E-4"/>
    <n v="18.778311599176391"/>
    <n v="0.38519807341606255"/>
    <n v="0.10663438266376858"/>
    <n v="0.38519807341606255"/>
    <n v="0.10663438266376858"/>
    <n v="4.8561279832925309E-4"/>
    <n v="1.344321909614871E-4"/>
    <n v="3.4480050378945664E-4"/>
    <n v="9.5451123464035265E-5"/>
    <n v="3.7648639055347502E-4"/>
    <n v="1.0422272749691848E-4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0.58899999999999997"/>
    <m/>
    <m/>
    <s v=""/>
    <n v="2.2799999999999998"/>
  </r>
  <r>
    <n v="187"/>
    <s v="Rodriguez &amp; Joo 2004"/>
    <n v="188.3"/>
    <s v="18.3.1"/>
    <s v="elasticities: Table 3, errors table 2"/>
    <x v="1"/>
    <x v="0"/>
    <x v="3"/>
    <n v="0.12547624512279093"/>
    <n v="1.5744288090114716E-2"/>
    <n v="63.515097937509459"/>
    <n v="6.166446176875004E-2"/>
    <n v="1.6957726986406262E-2"/>
    <n v="17.466651932815104"/>
    <n v="1.0802134208256591"/>
    <n v="0.29705869072705626"/>
    <n v="1.0802134208256591"/>
    <n v="0.29705869072705626"/>
    <n v="4.4452439274331998E-2"/>
    <n v="1.22244208004413E-2"/>
    <n v="3.047598888823411E-2"/>
    <n v="8.3808969442643808E-3"/>
    <n v="3.9120270653215147E-2"/>
    <n v="1.0758074429634166E-2"/>
    <m/>
    <n v="0.27500000000000002"/>
    <s v="Source"/>
    <n v="0.12547624512279093"/>
    <s v=" (8b, 8a)"/>
    <s v="Y"/>
    <s v="Pos"/>
    <s v="Y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s v="Design"/>
    <s v="% sidewalk"/>
    <x v="8"/>
    <s v="multinomial logit (Heteroscedastic extreme value model)"/>
    <s v="active mode,s auto"/>
    <n v="4.3570000000000002"/>
    <m/>
    <m/>
    <m/>
    <m/>
  </r>
  <r>
    <n v="65"/>
    <s v="Sung et al. 2014"/>
    <n v="65.3"/>
    <s v="65.3.6"/>
    <s v="Table 2 p. 138 (750m buffer)"/>
    <x v="0"/>
    <x v="1"/>
    <x v="0"/>
    <n v="0.12597"/>
    <n v="1.5868440899999999E-2"/>
    <n v="63.018163302987126"/>
    <n v="0.49813662502445166"/>
    <n v="5.6475243588897162E-2"/>
    <n v="7.1445582281495597"/>
    <e v="#N/A"/>
    <e v="#N/A"/>
    <e v="#N/A"/>
    <e v="#N/A"/>
    <n v="0.49813662502445166"/>
    <n v="5.6475243588897162E-2"/>
    <n v="0.52432080469976317"/>
    <n v="5.9443822591226249E-2"/>
    <n v="0.49504634557531446"/>
    <n v="5.6124889336910129E-2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0.221"/>
    <m/>
    <m/>
    <s v=""/>
    <n v="0.9"/>
  </r>
  <r>
    <n v="131"/>
    <s v="Zhang 2004"/>
    <n v="131.19999999999999"/>
    <s v="131.2.10"/>
    <s v="Table 3 (Boston - non-work trip, expanded)"/>
    <x v="1"/>
    <x v="0"/>
    <x v="3"/>
    <n v="0.12604166666666666"/>
    <n v="1.588650173611111E-2"/>
    <n v="62.946520046444917"/>
    <n v="6.1033011638934973E-4"/>
    <n v="7.384994408311132E-5"/>
    <n v="7.6165289256198347"/>
    <n v="0.3574476475446059"/>
    <n v="4.325116535289731E-2"/>
    <n v="0.3574476475446059"/>
    <n v="4.325116535289731E-2"/>
    <n v="4.5062829842571693E-4"/>
    <n v="5.452602410951175E-5"/>
    <n v="3.1996039818873317E-4"/>
    <n v="3.871520818083671E-5"/>
    <n v="3.4936357142820466E-4"/>
    <n v="4.2272992142812762E-5"/>
    <m/>
    <n v="0.121"/>
    <s v="Source, transit only"/>
    <n v="0.12604166666666666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s v="Diversity"/>
    <s v="Land use &quot;balance&quot; (average)"/>
    <x v="4"/>
    <s v="Multinomial logistic"/>
    <s v="drive alone (log odds is combinatoin walk or bike ,transit)"/>
    <m/>
    <m/>
    <m/>
    <m/>
    <n v="0.96"/>
  </r>
  <r>
    <n v="22"/>
    <s v="Bento et al. 2005"/>
    <n v="22.1"/>
    <s v="22.1.3"/>
    <s v="Table 2p. 471"/>
    <x v="0"/>
    <x v="0"/>
    <x v="1"/>
    <n v="0.13431581909649196"/>
    <n v="1.8040739259561553E-2"/>
    <n v="55.430101040344127"/>
    <n v="9.6770594135011392E-2"/>
    <n v="9.1932064428260823E-2"/>
    <n v="52.658595988326915"/>
    <n v="3.176422378971739"/>
    <n v="3.0176012600231519"/>
    <n v="3.176422378971739"/>
    <n v="3.0176012600231519"/>
    <n v="5.3010614103642932E-2"/>
    <n v="5.0360083398460785E-2"/>
    <n v="8.6168417816924803E-2"/>
    <n v="8.1859996926078565E-2"/>
    <n v="7.3094311991701522E-2"/>
    <n v="6.9439596392116443E-2"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3.4039999999999999"/>
    <m/>
    <m/>
    <m/>
    <m/>
  </r>
  <r>
    <n v="22"/>
    <s v="Bento et al. 2005"/>
    <n v="22.2"/>
    <s v="22.2.3"/>
    <s v="Table 2p. 471"/>
    <x v="0"/>
    <x v="0"/>
    <x v="1"/>
    <n v="0.13431581909649196"/>
    <n v="1.8040739259561553E-2"/>
    <n v="55.430101040344127"/>
    <n v="9.6770594135011392E-2"/>
    <n v="8.9996652545560593E-2"/>
    <n v="51.549993967520038"/>
    <n v="3.176422378971739"/>
    <n v="2.9540728124437172"/>
    <n v="3.176422378971739"/>
    <n v="2.9540728124437172"/>
    <n v="5.3010614103642932E-2"/>
    <n v="4.9299871116387929E-2"/>
    <n v="8.6168417816924803E-2"/>
    <n v="8.0136628569740076E-2"/>
    <n v="7.3094311991701522E-2"/>
    <n v="6.797771015228242E-2"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2.7149999999999999"/>
    <m/>
    <m/>
    <m/>
    <m/>
  </r>
  <r>
    <n v="22"/>
    <s v="Bento et al. 2005"/>
    <n v="22.1"/>
    <s v="22.1.8"/>
    <s v="Table 2p. 471"/>
    <x v="0"/>
    <x v="0"/>
    <x v="0"/>
    <n v="0.13431581909649196"/>
    <n v="1.8040739259561553E-2"/>
    <n v="55.430101040344127"/>
    <n v="9.6770594135011392E-2"/>
    <n v="7.3545651542608656E-2"/>
    <n v="42.126876790661534"/>
    <n v="3.176422378971739"/>
    <n v="2.4140810080185218"/>
    <n v="3.176422378971739"/>
    <n v="2.4140810080185218"/>
    <n v="5.3010614103642932E-2"/>
    <n v="4.0288066718768632E-2"/>
    <n v="8.6168417816924803E-2"/>
    <n v="6.5487997540862847E-2"/>
    <n v="7.3094311991701522E-2"/>
    <n v="5.555167711369316E-2"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3.3395999999999999"/>
    <m/>
    <m/>
    <m/>
    <m/>
  </r>
  <r>
    <n v="52"/>
    <s v="Durning and Townsend 2015"/>
    <n v="52.1"/>
    <s v="52.1.14"/>
    <s v="Table 3 p. 101"/>
    <x v="0"/>
    <x v="0"/>
    <x v="0"/>
    <n v="0.13431581909649196"/>
    <n v="1.8040739259561553E-2"/>
    <n v="55.430101040344127"/>
    <n v="9.6770594135011392E-2"/>
    <n v="3.1653661341562229E-2"/>
    <n v="18.131186050296563"/>
    <n v="3.176422378971739"/>
    <n v="1.0390077601616559"/>
    <n v="3.176422378971739"/>
    <n v="1.0390077601616559"/>
    <n v="5.3010614103642932E-2"/>
    <n v="1.7339771873301602E-2"/>
    <n v="8.6168417816924803E-2"/>
    <n v="2.8185689467916102E-2"/>
    <n v="7.3094311991701522E-2"/>
    <n v="2.3909149452485567E-2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s v="Diversity"/>
    <s v="Residential to non-residential balancing index:Higher ratio means more even"/>
    <x v="10"/>
    <s v="Bootstrapped regression"/>
    <m/>
    <s v=""/>
    <m/>
    <m/>
    <s v=""/>
    <s v=""/>
  </r>
  <r>
    <n v="22"/>
    <s v="Bento et al. 2005"/>
    <n v="22.2"/>
    <s v="22.2.8"/>
    <s v="Table 2p. 471"/>
    <x v="0"/>
    <x v="0"/>
    <x v="0"/>
    <n v="0.13431581909649196"/>
    <n v="1.8040739259561553E-2"/>
    <n v="55.430101040344127"/>
    <n v="9.6770594135011392E-2"/>
    <n v="-4.0643649536704782E-2"/>
    <n v="-23.280642436944532"/>
    <n v="3.176422378971739"/>
    <n v="-1.3340973991681304"/>
    <n v="3.176422378971739"/>
    <n v="-1.3340973991681304"/>
    <n v="5.3010614103642932E-2"/>
    <n v="-2.2264457923530032E-2"/>
    <n v="8.6168417816924803E-2"/>
    <n v="-3.6190735483108416E-2"/>
    <n v="7.3094311991701522E-2"/>
    <n v="-3.0699611036514637E-2"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-1.0589999999999999"/>
    <m/>
    <m/>
    <m/>
    <m/>
  </r>
  <r>
    <n v="139"/>
    <s v="Vergel-Tovar 2016"/>
    <n v="139.4"/>
    <s v="139.4.1"/>
    <s v="Table 44 p. 356"/>
    <x v="0"/>
    <x v="0"/>
    <x v="0"/>
    <n v="0.13469999999999999"/>
    <n v="1.8144089999999995E-2"/>
    <n v="55.114365063224461"/>
    <n v="1.4823278277397228E-4"/>
    <n v="1.9714960108938313E-6"/>
    <n v="0.73302105534088535"/>
    <n v="1.4407948116765337E-2"/>
    <n v="1.9162570995297898E-4"/>
    <n v="1.4407948116765337E-2"/>
    <n v="1.9162570995297898E-4"/>
    <n v="9.5963440692887757E-5"/>
    <n v="1.2763137612154071E-6"/>
    <n v="2.8226014242421282E-2"/>
    <n v="3.7540598942420304E-4"/>
    <n v="8.5637524420695014E-5"/>
    <n v="1.1389790747952436E-6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s v="Density"/>
    <s v="population density"/>
    <x v="3"/>
    <s v="OLS"/>
    <m/>
    <n v="1.3299999999999999E-2"/>
    <m/>
    <m/>
    <m/>
    <n v="9.8737936154417227E-2"/>
  </r>
  <r>
    <n v="31"/>
    <s v="Frank et al. 2008"/>
    <n v="31.2"/>
    <s v="31.2.4"/>
    <s v="Table 4 p. 48 (significance from table 3 p. 46)"/>
    <x v="1"/>
    <x v="0"/>
    <x v="0"/>
    <n v="0.13529411764705884"/>
    <n v="1.8304498269896198E-2"/>
    <n v="54.631379962192803"/>
    <n v="5.3039588230930031E-2"/>
    <n v="1.2199105293113908E-2"/>
    <n v="12.565217391304346"/>
    <n v="0.92912632979718068"/>
    <n v="0.21369905585335155"/>
    <n v="0.92912632979718068"/>
    <n v="0.21369905585335155"/>
    <n v="3.8234973716511592E-2"/>
    <n v="8.7940439547976659E-3"/>
    <n v="2.6213378908976442E-2"/>
    <n v="6.0290771490645817E-3"/>
    <n v="3.3648603870253598E-2"/>
    <n v="7.7391788901583275E-3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s v="PT-design"/>
    <s v="intersection density"/>
    <x v="8"/>
    <s v="Multinomial logistic (nested)"/>
    <s v="not choosing transit"/>
    <n v="0.18010000000000001"/>
    <n v="1.1973370908444088"/>
    <m/>
    <s v="Derived (4a)"/>
    <n v="1.7"/>
  </r>
  <r>
    <n v="65"/>
    <s v="Sung et al. 2014"/>
    <n v="65.2"/>
    <s v="65.2.9"/>
    <s v="Table 2 p. 138 (500m buffer)"/>
    <x v="0"/>
    <x v="0"/>
    <x v="0"/>
    <n v="0.13734285714285716"/>
    <n v="1.8863060408163268E-2"/>
    <n v="53.013666836757587"/>
    <n v="5.1402106783394541E-4"/>
    <n v="6.9185179646177731E-5"/>
    <n v="7.1354275015602253"/>
    <n v="0.30104302008324796"/>
    <n v="4.0519186331124848E-2"/>
    <n v="0.30104302008324796"/>
    <n v="4.0519186331124848E-2"/>
    <n v="3.7951992361657416E-4"/>
    <n v="5.1081863639096423E-5"/>
    <n v="2.6947119456354742E-4"/>
    <n v="3.6269744903475235E-5"/>
    <n v="2.9423459735230639E-4"/>
    <n v="3.9602799865231034E-5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0.253"/>
    <m/>
    <m/>
    <s v=""/>
    <n v="0.98"/>
  </r>
  <r>
    <n v="65"/>
    <s v="Sung et al. 2014"/>
    <n v="65.5"/>
    <s v="65.5.8"/>
    <s v="Table 2 p. 138 (1500m buffer)"/>
    <x v="0"/>
    <x v="1"/>
    <x v="0"/>
    <n v="0.13747499999999999"/>
    <n v="1.8899375624999996E-2"/>
    <n v="52.911800889189443"/>
    <n v="9.2374112850227952E-2"/>
    <n v="-4.0637219725072277E-3"/>
    <n v="-2.3276959447172216"/>
    <n v="3.032111168871769"/>
    <n v="-0.13338863454100686"/>
    <n v="3.032111168871769"/>
    <n v="-0.13338863454100686"/>
    <n v="5.0602236074296703E-2"/>
    <n v="-2.2260935693804605E-3"/>
    <n v="8.2253614568502401E-2"/>
    <n v="-3.6185010120975574E-3"/>
    <n v="6.9773491472120044E-2"/>
    <n v="-3.0694754368415047E-3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-7.1999999999999995E-2"/>
    <m/>
    <m/>
    <s v=""/>
    <n v="-0.32"/>
  </r>
  <r>
    <n v="65"/>
    <s v="Sung et al. 2014"/>
    <n v="65.5"/>
    <s v="65.5.9"/>
    <s v="Table 2 p. 138 (1500m buffer)"/>
    <x v="0"/>
    <x v="1"/>
    <x v="0"/>
    <n v="0.13869655172413795"/>
    <n v="1.9236733460166473E-2"/>
    <n v="51.983877723871423"/>
    <n v="5.0403622183037679E-4"/>
    <n v="-2.0273344914461417E-5"/>
    <n v="-2.0908955298095564"/>
    <n v="0.29519526717178268"/>
    <n v="-1.1873344036183443E-2"/>
    <n v="0.29519526717178268"/>
    <n v="-1.1873344036183443E-2"/>
    <n v="3.7214775887522197E-4"/>
    <n v="-1.4968527157479178E-5"/>
    <n v="2.6423672354963963E-4"/>
    <n v="-1.0628129494613605E-5"/>
    <n v="2.8851909787703221E-4"/>
    <n v="-1.160481515480999E-5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-9.0999999999999998E-2"/>
    <m/>
    <m/>
    <s v=""/>
    <n v="-0.28999999999999998"/>
  </r>
  <r>
    <n v="66"/>
    <s v="Armbruster 2010"/>
    <n v="66.099999999999994"/>
    <s v="66.1.1"/>
    <s v="Table 5 p. 33"/>
    <x v="0"/>
    <x v="0"/>
    <x v="0"/>
    <n v="0.13900000000000001"/>
    <n v="1.9321000000000005E-2"/>
    <n v="51.757155426737732"/>
    <n v="1.3920340311585329E-4"/>
    <n v="4.5380309415768177E-5"/>
    <n v="16.872832669116502"/>
    <n v="1.3530309370421854E-2"/>
    <n v="4.4108808547575241E-3"/>
    <n v="1.3530309370421854E-2"/>
    <n v="4.4108808547575241E-3"/>
    <n v="9.0117970324590687E-5"/>
    <n v="2.9378458325816565E-5"/>
    <n v="2.6506668534536166E-2"/>
    <n v="8.6411739422587903E-3"/>
    <n v="8.0421041895672446E-5"/>
    <n v="2.6217259657989219E-5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s v="2010 - 2017"/>
    <n v="54"/>
    <n v="1"/>
    <n v="0"/>
    <n v="1"/>
    <n v="1"/>
    <s v="Density"/>
    <s v="Population density"/>
    <x v="3"/>
    <s v="OLS"/>
    <m/>
    <n v="0.32600000000000001"/>
    <m/>
    <m/>
    <s v=""/>
    <n v="2.3453237410071943"/>
  </r>
  <r>
    <n v="59"/>
    <s v="Chakour and Eluru 2016"/>
    <n v="59.1"/>
    <s v="59.1.6"/>
    <s v="Table 3 p. 212 (boarding, AM peak)"/>
    <x v="0"/>
    <x v="0"/>
    <x v="0"/>
    <n v="0.14492753623188406"/>
    <n v="2.1003990758244068E-2"/>
    <n v="47.609999999999992"/>
    <n v="7.5700176794721993E-5"/>
    <n v="-2.2710053038416596E-5"/>
    <n v="-14.282999999999998"/>
    <n v="2.0313901733196465E-3"/>
    <n v="-6.0941705199589393E-4"/>
    <n v="2.0313901733196465E-3"/>
    <n v="-6.0941705199589393E-4"/>
    <n v="5.9606082863024715E-5"/>
    <n v="-1.7881824858907415E-5"/>
    <n v="8.1778441713578759E-3"/>
    <n v="-2.4533532514073625E-3"/>
    <n v="5.5504636840137241E-5"/>
    <n v="-1.6651391052041172E-5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s v="Density"/>
    <s v="Job density"/>
    <x v="2"/>
    <s v="Ordered probit "/>
    <m/>
    <n v="-3.0000000000000001E-3"/>
    <m/>
    <m/>
    <s v=""/>
    <n v="-2.0699999999999998"/>
  </r>
  <r>
    <n v="72"/>
    <s v="Bhattacharya 2013"/>
    <n v="72.3"/>
    <s v="72.3.1"/>
    <s v="Table 3.4 p. 66"/>
    <x v="0"/>
    <x v="0"/>
    <x v="0"/>
    <n v="0.14526459969932454"/>
    <n v="2.1101803925804997E-2"/>
    <n v="47.389313421546817"/>
    <n v="1.2745587823003148E-4"/>
    <n v="2.6765734428306611E-5"/>
    <n v="9.9517558185248305"/>
    <n v="1.2388472012396829E-2"/>
    <n v="2.6015791226033339E-3"/>
    <n v="1.2388472012396829E-2"/>
    <n v="2.6015791226033339E-3"/>
    <n v="8.2512817897628855E-5"/>
    <n v="1.7327691758502059E-5"/>
    <n v="2.4269742272104652E-2"/>
    <n v="5.0966458771419766E-3"/>
    <n v="7.3634223686732148E-5"/>
    <n v="1.5463186974213751E-5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98"/>
    <n v="0"/>
    <n v="0"/>
    <n v="1"/>
    <n v="1"/>
    <s v="Density"/>
    <s v="Population density"/>
    <x v="3"/>
    <s v="Negative binomial regression"/>
    <m/>
    <n v="3.7781599999999999E-2"/>
    <m/>
    <n v="1.0385043987484257"/>
    <s v="Derived (4b)"/>
    <n v="1.4456378252834332"/>
  </r>
  <r>
    <n v="22"/>
    <s v="Bento et al. 2005"/>
    <n v="22.2"/>
    <s v="22.2.2"/>
    <s v="Table 2p. 471"/>
    <x v="0"/>
    <x v="0"/>
    <x v="1"/>
    <n v="0.14891809411301529"/>
    <n v="2.2176598754252881E-2"/>
    <n v="45.092577589619175"/>
    <n v="2.687174219652986E-14"/>
    <n v="1.144736217572172E-13"/>
    <n v="192.09438053177769"/>
    <e v="#N/A"/>
    <e v="#N/A"/>
    <e v="#N/A"/>
    <e v="#N/A"/>
    <n v="1.0109006591083482E-4"/>
    <n v="4.3064368078015635E-4"/>
    <n v="6.5580497362351098E-5"/>
    <n v="2.7937291876361565E-4"/>
    <n v="1.1196559250465736E-14"/>
    <n v="4.7697342406984032E-14"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s v="PT-Access"/>
    <s v="Population centrality"/>
    <x v="0"/>
    <s v="Multinomial logistic"/>
    <s v="automobile"/>
    <n v="28.466000000000001"/>
    <m/>
    <m/>
    <m/>
    <m/>
  </r>
  <r>
    <n v="22"/>
    <s v="Bento et al. 2005"/>
    <n v="22.1"/>
    <s v="22.1.2"/>
    <s v="Table 2p. 471"/>
    <x v="0"/>
    <x v="0"/>
    <x v="1"/>
    <n v="0.14891809411301529"/>
    <n v="2.2176598754252881E-2"/>
    <n v="45.092577589619175"/>
    <n v="2.687174219652986E-14"/>
    <n v="1.1098029527166831E-13"/>
    <n v="186.23234544512718"/>
    <e v="#N/A"/>
    <e v="#N/A"/>
    <e v="#N/A"/>
    <e v="#N/A"/>
    <n v="1.0109006591083482E-4"/>
    <n v="4.1750197221174782E-4"/>
    <n v="6.5580497362351098E-5"/>
    <n v="2.7084745410651005E-4"/>
    <n v="1.1196559250465736E-14"/>
    <n v="4.6241789704423487E-14"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s v="PT-Access"/>
    <s v="Population centrality"/>
    <x v="0"/>
    <s v="Multinomial logistic"/>
    <s v="automobile"/>
    <n v="18.837"/>
    <m/>
    <m/>
    <m/>
    <m/>
  </r>
  <r>
    <n v="22"/>
    <s v="Bento et al. 2005"/>
    <n v="22.2"/>
    <s v="22.2.7"/>
    <s v="Table 2p. 471"/>
    <x v="0"/>
    <x v="0"/>
    <x v="1"/>
    <n v="0.14891809411301529"/>
    <n v="2.2176598754252881E-2"/>
    <n v="45.092577589619175"/>
    <n v="2.687174219652986E-14"/>
    <n v="1.0076903323698697E-13"/>
    <n v="169.09716596107191"/>
    <e v="#N/A"/>
    <e v="#N/A"/>
    <e v="#N/A"/>
    <e v="#N/A"/>
    <n v="1.0109006591083482E-4"/>
    <n v="3.7908774716563059E-4"/>
    <n v="6.5580497362351098E-5"/>
    <n v="2.459268651088166E-4"/>
    <n v="1.1196559250465736E-14"/>
    <n v="4.1987097189246512E-14"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s v="PT-Access"/>
    <s v="Population centrality"/>
    <x v="0"/>
    <s v="Multinomial logistic"/>
    <s v="automobile"/>
    <n v="27.036000000000001"/>
    <m/>
    <m/>
    <m/>
    <m/>
  </r>
  <r>
    <n v="178"/>
    <s v="Park et al. 2018"/>
    <n v="178.2"/>
    <s v="178.2.2"/>
    <s v="Table 6 p. 281"/>
    <x v="0"/>
    <x v="0"/>
    <x v="0"/>
    <n v="0.14891809411301529"/>
    <n v="2.2176598754252881E-2"/>
    <n v="45.092577589619175"/>
    <n v="2.687174219652986E-14"/>
    <n v="0"/>
    <n v="0"/>
    <e v="#N/A"/>
    <e v="#N/A"/>
    <e v="#N/A"/>
    <e v="#N/A"/>
    <n v="1.0109006591083482E-4"/>
    <n v="0"/>
    <n v="6.5580497362351098E-5"/>
    <n v="0"/>
    <n v="1.1196559250465736E-14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s v="PT-Access"/>
    <s v="Compactness index"/>
    <x v="0"/>
    <s v="Negative binomial regression (multilevel)"/>
    <m/>
    <n v="0"/>
    <m/>
    <m/>
    <m/>
    <m/>
  </r>
  <r>
    <n v="167"/>
    <s v="Alam et al. 2018"/>
    <n v="167.1"/>
    <s v="167.1.1"/>
    <s v="Table 2 p. 824"/>
    <x v="0"/>
    <x v="0"/>
    <x v="0"/>
    <n v="0.14891809411301529"/>
    <n v="2.2176598754252881E-2"/>
    <n v="45.092577589619175"/>
    <n v="2.687174219652986E-14"/>
    <n v="-5.374348439305972E-17"/>
    <n v="-9.0185155179238349E-2"/>
    <e v="#N/A"/>
    <e v="#N/A"/>
    <e v="#N/A"/>
    <e v="#N/A"/>
    <n v="1.0109006591083482E-4"/>
    <n v="-2.0218013182166966E-7"/>
    <n v="6.5580497362351098E-5"/>
    <n v="-1.311609947247022E-7"/>
    <n v="1.1196559250465736E-14"/>
    <n v="-2.2393118500931471E-17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n v="1"/>
    <n v="0"/>
    <n v="1"/>
    <n v="1"/>
    <s v="PT-Access"/>
    <s v="Metropolitan Sprawl Indicator"/>
    <x v="0"/>
    <s v="OLS"/>
    <m/>
    <n v="-2E-3"/>
    <m/>
    <m/>
    <m/>
    <m/>
  </r>
  <r>
    <n v="22"/>
    <s v="Bento et al. 2005"/>
    <n v="22.1"/>
    <s v="22.1.7"/>
    <s v="Table 2p. 471"/>
    <x v="0"/>
    <x v="0"/>
    <x v="2"/>
    <n v="0.14891809411301529"/>
    <n v="2.2176598754252881E-2"/>
    <n v="45.092577589619175"/>
    <n v="2.687174219652986E-14"/>
    <n v="-1.4376382075143475E-13"/>
    <n v="-241.24529010446258"/>
    <e v="#N/A"/>
    <e v="#N/A"/>
    <e v="#N/A"/>
    <e v="#N/A"/>
    <n v="1.0109006591083482E-4"/>
    <n v="-5.4083185262296623E-4"/>
    <n v="6.5580497362351098E-5"/>
    <n v="-3.5085566088857836E-4"/>
    <n v="1.1196559250465736E-14"/>
    <n v="-5.9901591989991683E-14"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s v="PT-Access"/>
    <s v="Population centrality"/>
    <x v="0"/>
    <s v="Multinomial logistic"/>
    <s v="automobile"/>
    <n v="-46.633000000000003"/>
    <m/>
    <m/>
    <m/>
    <m/>
  </r>
  <r>
    <n v="186"/>
    <s v="Pan et al. 2017"/>
    <n v="186.2"/>
    <s v="186.2.4"/>
    <s v="Table 3 p. 62 (low accessibility)"/>
    <x v="0"/>
    <x v="0"/>
    <x v="0"/>
    <n v="0.14963854730989501"/>
    <n v="2.2391694841015688E-2"/>
    <n v="44.65941533680887"/>
    <n v="7.1008730026157345E-5"/>
    <n v="3.0984375592879606E-5"/>
    <n v="19.486957421212391"/>
    <n v="1.905496691060581E-3"/>
    <n v="8.3145586669500552E-4"/>
    <n v="1.905496691060581E-3"/>
    <n v="8.3145586669500552E-4"/>
    <n v="5.5912052324723096E-5"/>
    <n v="2.4397000604852347E-5"/>
    <n v="7.6710300232802559E-3"/>
    <n v="3.3472232968821858E-3"/>
    <n v="5.206478953502273E-5"/>
    <n v="2.2718262860399312E-5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s v="Density"/>
    <s v="employment density"/>
    <x v="2"/>
    <s v="OLS"/>
    <m/>
    <n v="21.398"/>
    <m/>
    <m/>
    <m/>
    <n v="2.9159999999999999"/>
  </r>
  <r>
    <n v="31"/>
    <s v="Frank et al. 2008"/>
    <n v="31.2"/>
    <s v="31.2.3"/>
    <s v="Table 4 p. 48 (significance from table 3 p. 46)"/>
    <x v="1"/>
    <x v="0"/>
    <x v="0"/>
    <n v="0.15"/>
    <n v="2.2499999999999999E-2"/>
    <n v="44.444444444444443"/>
    <n v="4.3149468933736244E-2"/>
    <n v="1.0355872544096699E-2"/>
    <n v="10.666666666666666"/>
    <n v="0.75587516872388882"/>
    <n v="0.1814100404937333"/>
    <n v="0.75587516872388882"/>
    <n v="0.1814100404937333"/>
    <n v="3.110542267748502E-2"/>
    <n v="7.4653014425964045E-3"/>
    <n v="2.1325455506110789E-2"/>
    <n v="5.1181093214665895E-3"/>
    <n v="2.7374258281221309E-2"/>
    <n v="6.5698219874931142E-3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s v="PT-design"/>
    <s v="intersection density"/>
    <x v="8"/>
    <s v="Multinomial logistic (nested)"/>
    <s v="not choosing transit"/>
    <n v="0.2198"/>
    <n v="1.2458275401611365"/>
    <m/>
    <s v="Derived (4a)"/>
    <n v="1.6"/>
  </r>
  <r>
    <n v="89"/>
    <s v="Duggal et al. 2016"/>
    <n v="89.2"/>
    <s v="89.2.2"/>
    <s v="Table 3 p. 6"/>
    <x v="0"/>
    <x v="0"/>
    <x v="1"/>
    <n v="0.15118196811434853"/>
    <n v="2.2855987482927897E-2"/>
    <n v="43.752211570247937"/>
    <n v="6.956627076302984E-5"/>
    <n v="5.7392173379499616E-5"/>
    <n v="36.095574545454546"/>
    <n v="1.8667887554044069E-3"/>
    <n v="1.5401007232086355E-3"/>
    <n v="1.8667887554044069E-3"/>
    <n v="1.5401007232086355E-3"/>
    <n v="5.4776264404469387E-5"/>
    <n v="4.519041813368724E-5"/>
    <n v="7.5152020242337482E-3"/>
    <n v="6.2000416699928415E-3"/>
    <n v="5.1007154256657491E-5"/>
    <n v="4.2080902261742428E-5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s v="2010 - 2017"/>
    <n v="30"/>
    <n v="1"/>
    <n v="0"/>
    <n v="1"/>
    <n v="1"/>
    <s v="Density"/>
    <s v="Employment density"/>
    <x v="2"/>
    <s v="OLS"/>
    <m/>
    <n v="0.82499999999999996"/>
    <m/>
    <m/>
    <s v=""/>
    <n v="5.4569999999999999"/>
  </r>
  <r>
    <n v="69"/>
    <s v="Tsai et al. 2014"/>
    <n v="69.099999999999994"/>
    <s v="69.1.1"/>
    <s v="Table 6, p. 61 (derived from table 5 and equation 7)"/>
    <x v="0"/>
    <x v="0"/>
    <x v="0"/>
    <n v="0.15267175572519082"/>
    <n v="2.3308664996212335E-2"/>
    <n v="42.902500000000011"/>
    <n v="1.1538837389607918E-4"/>
    <n v="6.9233024337647504E-5"/>
    <n v="25.741500000000006"/>
    <n v="1.1215533252908366E-2"/>
    <n v="6.7293199517450197E-3"/>
    <n v="1.1215533252908366E-2"/>
    <n v="6.7293199517450197E-3"/>
    <n v="7.4700516092378414E-5"/>
    <n v="4.4820309655427047E-5"/>
    <n v="2.1971886542579575E-2"/>
    <n v="1.3183131925547745E-2"/>
    <n v="6.6662545912379924E-5"/>
    <n v="3.9997527547427953E-5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2010 - 2017"/>
    <n v="236"/>
    <n v="0"/>
    <n v="0"/>
    <n v="1"/>
    <n v="1"/>
    <s v="Density"/>
    <s v="Population density"/>
    <x v="3"/>
    <s v="OLS"/>
    <m/>
    <n v="0.59599999999999997"/>
    <m/>
    <m/>
    <s v=""/>
    <n v="3.93"/>
  </r>
  <r>
    <n v="30"/>
    <s v="Brown et al. 2006"/>
    <n v="30.1"/>
    <s v="30.1.7"/>
    <s v="Table 5.3 p. 32 (Final model)"/>
    <x v="0"/>
    <x v="0"/>
    <x v="0"/>
    <n v="0.15749999999999997"/>
    <n v="2.4806249999999992E-2"/>
    <n v="40.312421264802232"/>
    <n v="2.8714187096244424E-4"/>
    <n v="-1.0552463757869825E-4"/>
    <n v="-14.81481481481482"/>
    <n v="0.1466722792486487"/>
    <n v="-5.3902062623878394E-2"/>
    <n v="0.1466722792486487"/>
    <n v="-5.3902062623878394E-2"/>
    <n v="1.0894715306137125E-4"/>
    <n v="-4.0038078750053935E-5"/>
    <n v="4.9822301562822018E-4"/>
    <n v="-1.8309695824337091E-4"/>
    <n v="1.3614973541616415E-4"/>
    <n v="-5.0035027765440322E-5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PT-design"/>
    <s v="Pedestrian friendly amenities of neighbourhood"/>
    <x v="5"/>
    <s v="Negative binomial regression"/>
    <m/>
    <n v="-0.21"/>
    <m/>
    <n v="0.81058424597018708"/>
    <s v="Derived (4b)"/>
    <n v="-2.3333333333333335"/>
  </r>
  <r>
    <n v="50"/>
    <s v="Schneider et al. 2017"/>
    <n v="50.1"/>
    <s v="50.1.3"/>
    <s v="Table 3 (final model)"/>
    <x v="0"/>
    <x v="0"/>
    <x v="0"/>
    <n v="0.15859818286856109"/>
    <n v="2.5153383609209545E-2"/>
    <n v="39.756082741642146"/>
    <n v="2.8317912004308555E-4"/>
    <n v="6.263655734595872E-5"/>
    <n v="8.7936714971028511"/>
    <n v="0.14464810315935575"/>
    <n v="3.1994799641819019E-2"/>
    <n v="0.14464810315935575"/>
    <n v="3.1994799641819019E-2"/>
    <n v="1.0744360908323813E-4"/>
    <n v="2.3765515553459824E-5"/>
    <n v="4.913472029624853E-4"/>
    <n v="1.0868137894648988E-4"/>
    <n v="1.3427077750806647E-4"/>
    <n v="2.9699432832444898E-5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s v="PT-design"/>
    <s v="pre-1940s housing share"/>
    <x v="5"/>
    <s v="Multinomial logistic (fractional)"/>
    <s v="automobile"/>
    <n v="1.4710000000000001"/>
    <n v="4.353586551546428"/>
    <m/>
    <s v="Derived (4a)"/>
    <s v=""/>
  </r>
  <r>
    <n v="164"/>
    <s v="Schneider et al. 2017b"/>
    <n v="164.1"/>
    <s v="164.1.3"/>
    <s v="Table 3 (Extended Model) p. 932"/>
    <x v="0"/>
    <x v="0"/>
    <x v="0"/>
    <n v="0.15859818286856109"/>
    <n v="2.5153383609209545E-2"/>
    <n v="39.756082741642146"/>
    <n v="2.8317912004308555E-4"/>
    <n v="3.9712632418315858E-5"/>
    <n v="5.5753358512829934"/>
    <n v="0.14464810315935575"/>
    <n v="2.0285241898838187E-2"/>
    <n v="0.14464810315935575"/>
    <n v="2.0285241898838187E-2"/>
    <n v="1.0744360908323813E-4"/>
    <n v="1.5067737171337551E-5"/>
    <n v="4.913472029624853E-4"/>
    <n v="6.8905824899971333E-5"/>
    <n v="1.3427077750806647E-4"/>
    <n v="1.8829940678140456E-5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s v="PT-design"/>
    <s v="pre-1940 housing (%)"/>
    <x v="5"/>
    <s v="fractional multinomial logit model"/>
    <s v="auto, walk, bike"/>
    <n v="0.86099999999999999"/>
    <m/>
    <m/>
    <m/>
    <m/>
  </r>
  <r>
    <n v="8"/>
    <s v="Dill and Wardell 2007"/>
    <n v="8.1"/>
    <s v="8.1.2"/>
    <s v="Table 4, p. 55"/>
    <x v="0"/>
    <x v="0"/>
    <x v="0"/>
    <n v="0.15859818286856109"/>
    <n v="2.5153383609209545E-2"/>
    <n v="39.756082741642146"/>
    <n v="2.8317912004308555E-4"/>
    <n v="-3.9680922264265282E-5"/>
    <n v="-5.5708839993668171"/>
    <n v="0.14464810315935575"/>
    <n v="-2.0269044328785672E-2"/>
    <n v="0.14464810315935575"/>
    <n v="-2.0269044328785672E-2"/>
    <n v="1.0744360908323813E-4"/>
    <n v="-1.5055705728499318E-5"/>
    <n v="4.913472029624853E-4"/>
    <n v="-6.8850804263224209E-5"/>
    <n v="1.3427077750806647E-4"/>
    <n v="-1.8814905152079696E-5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s v="Pre-2010"/>
    <n v="592"/>
    <n v="1"/>
    <n v="0"/>
    <n v="0"/>
    <n v="0"/>
    <s v="PT-design"/>
    <s v="Bicycle facilities"/>
    <x v="5"/>
    <s v="OLS"/>
    <m/>
    <n v="-2.7E-2"/>
    <m/>
    <m/>
    <s v=""/>
    <s v=""/>
  </r>
  <r>
    <n v="59"/>
    <s v="Chakour and Eluru 2016"/>
    <n v="59.2"/>
    <s v="59.2.7"/>
    <s v="Table 3 p. 212 (boarding, PM peak)"/>
    <x v="0"/>
    <x v="0"/>
    <x v="0"/>
    <n v="0.16"/>
    <n v="2.5600000000000001E-2"/>
    <n v="39.0625"/>
    <n v="6.2109602101319646E-5"/>
    <n v="-2.484384084052786E-5"/>
    <n v="-15.625"/>
    <n v="1.6666914229216277E-3"/>
    <n v="-6.6667656916865117E-4"/>
    <n v="1.6666914229216277E-3"/>
    <n v="-6.6667656916865117E-4"/>
    <n v="4.8904906780863333E-5"/>
    <n v="-1.9561962712345333E-5"/>
    <n v="6.7096626327172249E-3"/>
    <n v="-2.68386505308689E-3"/>
    <n v="4.5539799969919374E-5"/>
    <n v="-1.8215919987967749E-5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s v="Density"/>
    <s v="Job density"/>
    <x v="2"/>
    <s v="Ordered probit "/>
    <m/>
    <n v="-3.0000000000000001E-3"/>
    <m/>
    <m/>
    <s v=""/>
    <n v="-2.5"/>
  </r>
  <r>
    <n v="65"/>
    <s v="Sung et al. 2014"/>
    <n v="65.5"/>
    <s v="65.5.6"/>
    <s v="Table 2 p. 138 (1500m buffer)"/>
    <x v="0"/>
    <x v="1"/>
    <x v="0"/>
    <n v="0.16082644628099174"/>
    <n v="2.5865145823372723E-2"/>
    <n v="38.662066969534045"/>
    <n v="6.749674131761571E-2"/>
    <n v="-1.3134865860408016E-2"/>
    <n v="-7.5236382322713249"/>
    <n v="2.215530053786992"/>
    <n v="-0.43114214846694865"/>
    <n v="2.215530053786992"/>
    <n v="-0.43114214846694865"/>
    <n v="3.697449353519066E-2"/>
    <n v="-7.1952364419481021E-3"/>
    <n v="6.0101805296583939E-2"/>
    <n v="-1.1695811310715233E-2"/>
    <n v="5.0982717553740821E-2"/>
    <n v="-9.9212368359579643E-3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0"/>
    <s v="OLS"/>
    <m/>
    <n v="-0.28000000000000003"/>
    <m/>
    <m/>
    <s v=""/>
    <n v="-1.21"/>
  </r>
  <r>
    <n v="30"/>
    <s v="Brown et al. 2006"/>
    <n v="30.1"/>
    <s v="30.1.4"/>
    <s v="Table 5.3 p. 32 (Final model)"/>
    <x v="0"/>
    <x v="0"/>
    <x v="0"/>
    <n v="0.16100000000000003"/>
    <n v="2.592100000000001E-2"/>
    <n v="38.578758535550314"/>
    <n v="5.4625680910633668E-9"/>
    <n v="3.0781571193142073E-9"/>
    <n v="21.739130434782602"/>
    <n v="1.1637135050636398E-2"/>
    <n v="6.5575256010336098E-3"/>
    <n v="1.1637135050636398E-2"/>
    <n v="6.5575256010336098E-3"/>
    <n v="3.0875388733312884E-9"/>
    <n v="1.7398281551221809E-9"/>
    <n v="3.614008357222604E-5"/>
    <n v="2.0364937092949374E-5"/>
    <n v="3.5629185738205351E-9"/>
    <n v="2.0077046163478714E-9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PT-Access"/>
    <s v="Destination Index- intensity and diversity of land uses"/>
    <x v="1"/>
    <s v="Negative binomial regression"/>
    <m/>
    <n v="0.35"/>
    <m/>
    <n v="1.4190675485932571"/>
    <s v="Derived (4b)"/>
    <n v="3.4999999999999996"/>
  </r>
  <r>
    <n v="30"/>
    <s v="Brown et al. 2006"/>
    <n v="30.1"/>
    <s v="30.1.3"/>
    <s v="Table 5.3 p. 32 (Final model)"/>
    <x v="0"/>
    <x v="0"/>
    <x v="0"/>
    <n v="0.1666"/>
    <n v="2.7755559999999999E-2"/>
    <n v="36.028817289220612"/>
    <n v="2.5663013236130458E-4"/>
    <n v="1.526949287549762E-4"/>
    <n v="21.437146287086264"/>
    <n v="0.13108686069067929"/>
    <n v="7.7996682110954174E-2"/>
    <n v="0.13108686069067929"/>
    <n v="7.7996682110954174E-2"/>
    <n v="9.7370412113055539E-5"/>
    <n v="5.7935395207268041E-5"/>
    <n v="4.4528176269646632E-4"/>
    <n v="2.6494264880439747E-4"/>
    <n v="1.2168244395599372E-4"/>
    <n v="7.2401054153816265E-5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PT-design"/>
    <s v="Pedestrian amenity at bus stop"/>
    <x v="5"/>
    <s v="Negative binomial regression"/>
    <m/>
    <n v="0.25"/>
    <m/>
    <n v="1.2840254166877414"/>
    <s v="Derived (4b)"/>
    <n v="3.5714285714285712"/>
  </r>
  <r>
    <n v="30"/>
    <s v="Brown et al. 2006"/>
    <n v="30.2"/>
    <s v="30.2.3"/>
    <s v="Table 5.4 p. 40 (Final model)"/>
    <x v="0"/>
    <x v="0"/>
    <x v="0"/>
    <n v="0.16660000000000003"/>
    <n v="2.7755560000000009E-2"/>
    <n v="36.028817289220598"/>
    <n v="2.5663013236130447E-4"/>
    <n v="1.6491052305537426E-4"/>
    <n v="23.15211799005316"/>
    <n v="0.13108686069067924"/>
    <n v="8.4236416679830478E-2"/>
    <n v="0.13108686069067924"/>
    <n v="8.4236416679830478E-2"/>
    <n v="9.7370412113055498E-5"/>
    <n v="6.2570226823849463E-5"/>
    <n v="4.4528176269646616E-4"/>
    <n v="2.8613806070874919E-4"/>
    <n v="1.2168244395599366E-4"/>
    <n v="7.8193138486121538E-5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PT-design"/>
    <s v="Pedestrian amenity at bus stop"/>
    <x v="5"/>
    <s v="Negative binomial regression"/>
    <m/>
    <n v="0.27"/>
    <m/>
    <n v="1.3099644507332473"/>
    <s v="Derived (4b)"/>
    <n v="3.8571428571428572"/>
  </r>
  <r>
    <n v="115"/>
    <s v="Lund et al. 2004"/>
    <n v="115.4"/>
    <s v="115.4.3"/>
    <s v="Figure 5-22 p. 78 (imputed from table 5 - 24 p. 77)"/>
    <x v="1"/>
    <x v="0"/>
    <x v="0"/>
    <n v="0.17435158501440923"/>
    <n v="3.0398475197036767E-2"/>
    <n v="32.896386858821117"/>
    <n v="3.19378865129296E-2"/>
    <n v="1.5457937072257927E-2"/>
    <n v="15.921851239669421"/>
    <n v="0.55947514426464895"/>
    <n v="0.27078596982409009"/>
    <n v="0.55947514426464895"/>
    <n v="0.27078596982409009"/>
    <n v="2.3023260400628132E-2"/>
    <n v="1.1143258033904015E-2"/>
    <n v="1.578443477106594E-2"/>
    <n v="7.6396664291959147E-3"/>
    <n v="2.0261569283827736E-2"/>
    <n v="9.806599533372623E-3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s v="PT-design"/>
    <s v="Crosswalk density"/>
    <x v="8"/>
    <s v="OLS"/>
    <m/>
    <n v="2.3E-2"/>
    <m/>
    <n v="1.0232665395472176"/>
    <s v="Derived (4b)"/>
    <n v="2.7759999999999998"/>
  </r>
  <r>
    <n v="30"/>
    <s v="Brown et al. 2006"/>
    <n v="30.2"/>
    <s v="30.2.7"/>
    <s v="Table 5.4 p. 40 (Final model)"/>
    <x v="0"/>
    <x v="0"/>
    <x v="0"/>
    <n v="0.17500000000000002"/>
    <n v="3.0625000000000006E-2"/>
    <n v="32.65306122448979"/>
    <n v="2.3258491547957971E-4"/>
    <n v="-8.5474956438745547E-5"/>
    <n v="-11.999999999999998"/>
    <n v="0.11880454619140537"/>
    <n v="-4.3660670725341473E-2"/>
    <n v="0.11880454619140537"/>
    <n v="-4.3660670725341473E-2"/>
    <n v="8.8247193979710669E-5"/>
    <n v="-3.2430843787543667E-5"/>
    <n v="4.0356064265885812E-4"/>
    <n v="-1.4830853617713035E-4"/>
    <n v="1.102812856870929E-4"/>
    <n v="-4.0528372490006642E-5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PT-design"/>
    <s v="Pedestrian friendly amenities of neighbourhood"/>
    <x v="5"/>
    <s v="Negative binomial regression"/>
    <m/>
    <n v="-0.21"/>
    <m/>
    <n v="0.81058424597018708"/>
    <s v="Derived (4b)"/>
    <n v="-2.0999999999999996"/>
  </r>
  <r>
    <n v="117"/>
    <s v="Rajamani et al. 2003"/>
    <n v="117.1"/>
    <s v="117.1.2"/>
    <s v="Table 2 p. 163"/>
    <x v="1"/>
    <x v="0"/>
    <x v="0"/>
    <n v="0.17690025108422736"/>
    <n v="3.1293698833662682E-2"/>
    <n v="31.955314880332981"/>
    <n v="8.5945383634492247E-5"/>
    <n v="6.660767231673149E-6"/>
    <n v="2.476536903225806"/>
    <n v="8.3537298909744651E-3"/>
    <n v="6.4741406655052108E-4"/>
    <n v="8.3537298909744651E-3"/>
    <n v="6.4741406655052108E-4"/>
    <n v="5.5639613389786907E-5"/>
    <n v="4.3120700377084857E-6"/>
    <n v="1.6365446139107998E-2"/>
    <n v="1.2683220757808698E-3"/>
    <n v="4.9652646007919221E-5"/>
    <n v="3.8480800656137394E-6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s v="Pre-2010"/>
    <n v="131"/>
    <n v="0"/>
    <n v="0"/>
    <n v="1"/>
    <n v="1"/>
    <s v="Density"/>
    <s v="Population density"/>
    <x v="3"/>
    <s v="Multinomial logistic"/>
    <s v="shared ride"/>
    <n v="2.8899999999999999E-2"/>
    <n v="1.0293216571626347"/>
    <m/>
    <s v="Derived (4a)"/>
    <n v="0.43809999999999999"/>
  </r>
  <r>
    <n v="30"/>
    <s v="Brown et al. 2006"/>
    <n v="30.2"/>
    <s v="30.2.4"/>
    <s v="Table 5.4 p. 40 (Final model)"/>
    <x v="0"/>
    <x v="0"/>
    <x v="0"/>
    <n v="0.17710000000000001"/>
    <n v="3.1364410000000002E-2"/>
    <n v="31.883271516983736"/>
    <n v="4.5145190835234448E-9"/>
    <n v="2.5439315035654611E-9"/>
    <n v="17.966223499820334"/>
    <n v="9.6174669839970243E-3"/>
    <n v="5.419442645482323E-3"/>
    <n v="9.6174669839970243E-3"/>
    <n v="5.419442645482323E-3"/>
    <n v="2.5516850192820569E-9"/>
    <n v="1.4378745083654392E-9"/>
    <n v="2.9867837662996733E-5"/>
    <n v="1.683052652309866E-5"/>
    <n v="2.9445608048103603E-9"/>
    <n v="1.659260013510638E-9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PT-Access"/>
    <s v="Destination Index- intensity and diversity of land uses"/>
    <x v="1"/>
    <s v="Negative binomial regression"/>
    <m/>
    <n v="0.35"/>
    <m/>
    <n v="1.4190675485932571"/>
    <s v="Derived (4b)"/>
    <n v="3.1818181818181817"/>
  </r>
  <r>
    <n v="178"/>
    <s v="Park et al. 2018"/>
    <n v="178.1"/>
    <s v="178.1.3"/>
    <s v="Table 6 p. 281"/>
    <x v="0"/>
    <x v="0"/>
    <x v="0"/>
    <n v="0.18630000000000002"/>
    <n v="3.4707690000000006E-2"/>
    <n v="28.812058653284037"/>
    <n v="2.7936202189256324E-4"/>
    <n v="1.0794548525928645E-4"/>
    <n v="11.132979463628953"/>
    <n v="0.16361194517083139"/>
    <n v="6.3219655614009246E-2"/>
    <n v="0.16361194517083139"/>
    <n v="6.3219655614009246E-2"/>
    <n v="2.0626285544445472E-4"/>
    <n v="7.9699967343737309E-5"/>
    <n v="1.4645317568850335E-4"/>
    <n v="5.65895070860377E-5"/>
    <n v="1.5991167905522234E-4"/>
    <n v="6.1789872786937911E-5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s v="Diversity"/>
    <s v="Land use entropy index"/>
    <x v="4"/>
    <s v="Negative binomial regression (multilevel)"/>
    <m/>
    <n v="0.56000000000000005"/>
    <m/>
    <m/>
    <m/>
    <n v="2.074074074074074"/>
  </r>
  <r>
    <n v="169"/>
    <s v="Ingvardson and Nielsen 2018"/>
    <n v="169.4"/>
    <s v="169.4.1"/>
    <s v="Table 7 (Model II-A) p. 59"/>
    <x v="0"/>
    <x v="0"/>
    <x v="0"/>
    <n v="0.18692518582980089"/>
    <n v="3.4941025097505594E-2"/>
    <n v="28.619652606339503"/>
    <n v="7.6973956662576749E-5"/>
    <n v="-3.2517718806248268E-5"/>
    <n v="-12.090398572923045"/>
    <n v="7.4817240368996261E-3"/>
    <n v="-3.1606612023899359E-3"/>
    <n v="7.4817240368996261E-3"/>
    <n v="-3.1606612023899359E-3"/>
    <n v="4.9831660627659074E-5"/>
    <n v="-2.1051430876053999E-5"/>
    <n v="1.4657135597098846E-2"/>
    <n v="-6.1919204171978579E-3"/>
    <n v="4.4469644096881778E-5"/>
    <n v="-1.8786242059704098E-5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s v="Density"/>
    <s v="persons per km^2"/>
    <x v="3"/>
    <s v="OLS"/>
    <m/>
    <n v="-0.06"/>
    <m/>
    <m/>
    <m/>
    <n v="-2.2599999999999998"/>
  </r>
  <r>
    <n v="31"/>
    <s v="Frank et al. 2008"/>
    <n v="31.2"/>
    <s v="31.2.2"/>
    <s v="Table 4 p. 48 (significance from table 3 p. 46)"/>
    <x v="1"/>
    <x v="0"/>
    <x v="0"/>
    <n v="0.18749999999999997"/>
    <n v="3.5156249999999986E-2"/>
    <n v="28.444444444444457"/>
    <n v="2.7579763068075533E-4"/>
    <n v="8.2739289204226602E-5"/>
    <n v="8.5333333333333368"/>
    <n v="0.16152441381791904"/>
    <n v="4.8457324145375714E-2"/>
    <n v="0.16152441381791904"/>
    <n v="4.8457324145375714E-2"/>
    <n v="2.0363113942132482E-4"/>
    <n v="6.1089341826397439E-5"/>
    <n v="1.4458457376176679E-4"/>
    <n v="4.3375372128530035E-5"/>
    <n v="1.5787135954568971E-4"/>
    <n v="4.7361407863706909E-5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s v="Diversity"/>
    <s v="Land use mix:Entropy: maximises eveness --&gt; 1"/>
    <x v="4"/>
    <s v="Multinomial logistic (nested)"/>
    <s v="not choosing transit"/>
    <n v="0.26200000000000001"/>
    <n v="1.2995265424293818"/>
    <m/>
    <s v="Derived (4a)"/>
    <n v="1.6"/>
  </r>
  <r>
    <n v="34"/>
    <s v="Hamidi and Ewing 2014"/>
    <n v="34.1"/>
    <s v="34.1.1"/>
    <s v="Table 6 p. 79"/>
    <x v="0"/>
    <x v="0"/>
    <x v="1"/>
    <n v="0.19117647058823528"/>
    <n v="3.6548442906574392E-2"/>
    <n v="27.360946745562131"/>
    <n v="1.6305040574326981E-14"/>
    <n v="1.6957242197300063E-14"/>
    <n v="28.455384615384617"/>
    <e v="#N/A"/>
    <e v="#N/A"/>
    <e v="#N/A"/>
    <e v="#N/A"/>
    <n v="6.1338696028067906E-5"/>
    <n v="6.3792243869190617E-5"/>
    <n v="3.9792457912005556E-5"/>
    <n v="4.1384156228485778E-5"/>
    <n v="6.7937669071294998E-15"/>
    <n v="7.06551758341468E-15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s v="PT-Access"/>
    <s v="Compactness index"/>
    <x v="0"/>
    <s v="OLS"/>
    <m/>
    <n v="1.04"/>
    <m/>
    <m/>
    <s v=""/>
    <n v="5.44"/>
  </r>
  <r>
    <n v="115"/>
    <s v="Lund et al. 2004"/>
    <n v="115.4"/>
    <s v="115.4.1"/>
    <s v="Figure 5-22 p. 78 (imputed from table 5 - 24 p. 77)"/>
    <x v="1"/>
    <x v="0"/>
    <x v="0"/>
    <n v="0.19229397074562971"/>
    <n v="3.6976971185121096E-2"/>
    <n v="27.043859135828381"/>
    <n v="1.9263105679754184E-4"/>
    <n v="1.0382813961387506E-4"/>
    <n v="14.576640074211499"/>
    <n v="9.8396085739326747E-2"/>
    <n v="5.303549021349712E-2"/>
    <n v="9.8396085739326747E-2"/>
    <n v="5.303549021349712E-2"/>
    <n v="7.3087930920532175E-5"/>
    <n v="3.9394394766166848E-5"/>
    <n v="3.342362634179351E-4"/>
    <n v="1.8015334598226704E-4"/>
    <n v="9.1336966385343487E-5"/>
    <n v="4.9230624881700144E-5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s v="PT-design"/>
    <s v="Street tree density "/>
    <x v="5"/>
    <s v="OLS"/>
    <m/>
    <n v="1.2E-2"/>
    <m/>
    <n v="1.0120722888660778"/>
    <s v="Derived (4b)"/>
    <n v="2.8029999999999999"/>
  </r>
  <r>
    <n v="69"/>
    <s v="Tsai et al. 2014"/>
    <n v="69.099999999999994"/>
    <s v="69.1.2"/>
    <s v="Table 6, p. 61 (derived from table 5 and equation 7)"/>
    <x v="0"/>
    <x v="0"/>
    <x v="0"/>
    <n v="0.2010178117048346"/>
    <n v="4.0408160622600338E-2"/>
    <n v="24.747476365966993"/>
    <n v="6.6559549114867005E-5"/>
    <n v="5.2582043800744938E-5"/>
    <n v="19.550506329113926"/>
    <n v="6.4694631806553613E-3"/>
    <n v="5.1108759127177356E-3"/>
    <n v="6.4694631806553613E-3"/>
    <n v="5.1108759127177356E-3"/>
    <n v="4.3089546215760658E-5"/>
    <n v="3.4040741510450921E-5"/>
    <n v="1.2674057291024908E-2"/>
    <n v="1.0012505259909679E-2"/>
    <n v="3.8452998763750629E-5"/>
    <n v="3.0377869023362999E-5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Pre-2010"/>
    <n v="236"/>
    <n v="0"/>
    <n v="0"/>
    <n v="1"/>
    <n v="1"/>
    <s v="Density"/>
    <s v="Population density"/>
    <x v="3"/>
    <s v="OLS"/>
    <m/>
    <n v="0.59599999999999997"/>
    <m/>
    <m/>
    <s v=""/>
    <n v="3.93"/>
  </r>
  <r>
    <n v="34"/>
    <s v="Hamidi and Ewing 2014"/>
    <n v="34.200000000000003"/>
    <s v="34.2.2"/>
    <s v="Tabe 7 p. 80"/>
    <x v="0"/>
    <x v="0"/>
    <x v="0"/>
    <n v="0.20232558139534881"/>
    <n v="4.093564088696592E-2"/>
    <n v="24.428590302549878"/>
    <n v="2.3685986694073111E-4"/>
    <n v="2.0606808423843604E-5"/>
    <n v="2.1252873563218393"/>
    <n v="0.13872001391077038"/>
    <n v="1.2068641210237022E-2"/>
    <n v="0.13872001391077038"/>
    <n v="1.2068641210237022E-2"/>
    <n v="1.748820121089242E-4"/>
    <n v="1.5214735053476405E-5"/>
    <n v="1.2417178065802741E-4"/>
    <n v="1.0802944917248384E-5"/>
    <n v="1.3558270650638199E-4"/>
    <n v="1.1795695466055233E-5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n v="0"/>
    <n v="0"/>
    <n v="1"/>
    <n v="1"/>
    <s v="Diversity"/>
    <s v="Mixed Use:Entropy: maximises eveness --&gt; 1"/>
    <x v="4"/>
    <s v="OLS"/>
    <m/>
    <n v="8.6999999999999994E-2"/>
    <m/>
    <m/>
    <s v=""/>
    <n v="0.43"/>
  </r>
  <r>
    <n v="34"/>
    <s v="Hamidi and Ewing 2014"/>
    <n v="34.200000000000003"/>
    <s v="34.2.3"/>
    <s v="Tabe 7 p. 80"/>
    <x v="0"/>
    <x v="0"/>
    <x v="1"/>
    <n v="0.21501014198782964"/>
    <n v="4.6229361157626665E-2"/>
    <n v="21.631274474902092"/>
    <n v="1.2890592246954647E-14"/>
    <n v="1.3664027781771926E-14"/>
    <n v="22.92915094339622"/>
    <e v="#N/A"/>
    <e v="#N/A"/>
    <e v="#N/A"/>
    <e v="#N/A"/>
    <n v="4.8493722898347165E-5"/>
    <n v="5.1403346272247999E-5"/>
    <n v="3.1459495430844134E-5"/>
    <n v="3.3347065156694782E-5"/>
    <n v="5.371080103814793E-15"/>
    <n v="5.693344910043681E-15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s v="PT-Access"/>
    <s v="Centering factor"/>
    <x v="0"/>
    <s v="OLS"/>
    <m/>
    <n v="1.06"/>
    <m/>
    <m/>
    <s v=""/>
    <n v="4.93"/>
  </r>
  <r>
    <n v="103"/>
    <s v="Renneet al. 2016"/>
    <n v="103.1"/>
    <s v="103.1.1"/>
    <s v="Table 3 p. 40"/>
    <x v="0"/>
    <x v="0"/>
    <x v="0"/>
    <n v="0.21624649859943978"/>
    <n v="4.6762548156517515E-2"/>
    <n v="21.384634486831857"/>
    <n v="1.2743613597051423E-14"/>
    <n v="4.9190348484618495E-15"/>
    <n v="8.2544689119170975"/>
    <e v="#N/A"/>
    <e v="#N/A"/>
    <e v="#N/A"/>
    <e v="#N/A"/>
    <n v="4.794079702932327E-5"/>
    <n v="1.8505147653318781E-5"/>
    <n v="3.1100793978150645E-5"/>
    <n v="1.2004906475566149E-5"/>
    <n v="5.3098389996779946E-15"/>
    <n v="2.049597853875706E-15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s v="PT-Access"/>
    <s v="Sprawl index"/>
    <x v="0"/>
    <s v="multi-level model"/>
    <m/>
    <n v="0.38600000000000001"/>
    <m/>
    <m/>
    <s v=""/>
    <n v="1.7849999999999999"/>
  </r>
  <r>
    <n v="34"/>
    <s v="Hamidi and Ewing 2014"/>
    <n v="34.200000000000003"/>
    <s v="34.2.4"/>
    <s v="Tabe 7 p. 80"/>
    <x v="0"/>
    <x v="0"/>
    <x v="0"/>
    <n v="0.22162162162162163"/>
    <n v="4.9116143170197232E-2"/>
    <n v="20.359904818560377"/>
    <n v="1.9766679310401703E-2"/>
    <n v="-1.6208677034529398E-3"/>
    <n v="-1.6695121951219509"/>
    <n v="0.34626479602346194"/>
    <n v="-2.8393713273923881E-2"/>
    <n v="0.34626479602346194"/>
    <n v="-2.8393713273923881E-2"/>
    <n v="1.4249327513730403E-2"/>
    <n v="-1.1684448561258931E-3"/>
    <n v="9.7691454971293498E-3"/>
    <n v="-8.0106993076460673E-4"/>
    <n v="1.2540089094397966E-2"/>
    <n v="-1.0282873057406332E-3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n v="0"/>
    <n v="0"/>
    <n v="1"/>
    <n v="1"/>
    <s v="PT-design"/>
    <s v="Street factor"/>
    <x v="8"/>
    <s v="OLS"/>
    <m/>
    <n v="-8.2000000000000003E-2"/>
    <m/>
    <m/>
    <s v=""/>
    <n v="-0.37"/>
  </r>
  <r>
    <n v="29"/>
    <s v="Blumenberg and Smart 2009"/>
    <n v="29.1"/>
    <s v="29.1.4"/>
    <s v="Table 3 p. 11"/>
    <x v="0"/>
    <x v="0"/>
    <x v="0"/>
    <n v="0.22972178581468936"/>
    <n v="5.2772098877890014E-2"/>
    <n v="18.949407381235904"/>
    <n v="3.3082122824454163E-2"/>
    <n v="7.3716938037612697E-3"/>
    <n v="4.2224989526351404"/>
    <n v="1.0858959400092101"/>
    <n v="0.24197033591140141"/>
    <n v="1.0858959400092101"/>
    <n v="0.24197033591140141"/>
    <n v="1.8122278388926119E-2"/>
    <n v="4.0381896898990079E-3"/>
    <n v="2.9457648857991639E-2"/>
    <n v="6.5640517905130868E-3"/>
    <n v="2.49881178129873E-2"/>
    <n v="5.5681055967028732E-3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s v="Pre-2010"/>
    <n v="3394"/>
    <n v="1"/>
    <n v="1"/>
    <n v="1"/>
    <n v="1"/>
    <s v="Diversity"/>
    <s v="jobs to workers (distance decay function:ratio of the two land uses"/>
    <x v="10"/>
    <s v="OLS"/>
    <m/>
    <n v="1.0999999999999999E-2"/>
    <m/>
    <m/>
    <s v=""/>
    <n v="0.97"/>
  </r>
  <r>
    <n v="3"/>
    <s v="Cervero. 2002"/>
    <n v="3.1"/>
    <s v="3.1.3"/>
    <s v="Table 2 p. 275, Table 4 p. 281"/>
    <x v="1"/>
    <x v="0"/>
    <x v="0"/>
    <n v="0.23018693887590705"/>
    <n v="5.2986026829060569E-2"/>
    <n v="18.872900269086468"/>
    <n v="3.2948555709126942E-2"/>
    <n v="2.0263361761113069E-2"/>
    <n v="11.606833665488178"/>
    <n v="1.0815116993417595"/>
    <n v="0.66512969509518205"/>
    <n v="1.0815116993417595"/>
    <n v="0.66512969509518205"/>
    <n v="1.8049110761189233E-2"/>
    <n v="1.1100203118131379E-2"/>
    <n v="2.9338715342051253E-2"/>
    <n v="1.8043309935361521E-2"/>
    <n v="2.4887229764434679E-2"/>
    <n v="1.5305646305127327E-2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s v="Diversity"/>
    <s v="Population to retail employment continuous (fraction) (relative):Entropy: maximises eveness --&gt; 1"/>
    <x v="10"/>
    <s v="Binary logistic"/>
    <s v="automobile"/>
    <n v="2.4392999999999998"/>
    <n v="11.465012424514097"/>
    <m/>
    <s v="Derived (4a)"/>
    <n v="2.6717415115005472"/>
  </r>
  <r>
    <n v="27"/>
    <s v="Cervero 2007"/>
    <n v="27.1"/>
    <s v="27.1.1"/>
    <s v="Table 1 p. 2072 "/>
    <x v="1"/>
    <x v="0"/>
    <x v="3"/>
    <n v="0.24610350981558596"/>
    <n v="6.0566937543550213E-2"/>
    <n v="16.510658133919307"/>
    <n v="1.6029587930064544E-2"/>
    <n v="1.731195496446971E-2"/>
    <n v="17.831510784632854"/>
    <n v="0.28079992131117082"/>
    <n v="0.30326391501606448"/>
    <n v="0.28079992131117082"/>
    <n v="0.30326391501606448"/>
    <n v="1.1555347498627863E-2"/>
    <n v="1.2479775298518094E-2"/>
    <n v="7.9221893717588039E-3"/>
    <n v="8.5559645214995095E-3"/>
    <n v="1.0169257953394227E-2"/>
    <n v="1.0982798589665766E-2"/>
    <m/>
    <n v="1.08"/>
    <s v="Ewing &amp; Cervero 2010"/>
    <n v="0.24610350981558596"/>
    <s v="Derived (8a)"/>
    <s v="Y"/>
    <s v="Pos"/>
    <s v="Y"/>
    <s v="Mode choice (probability)"/>
    <s v="trip"/>
    <s v="binary"/>
    <s v="Disaggregate"/>
    <s v="Work"/>
    <s v="USA"/>
    <s v="California"/>
    <n v="2000"/>
    <s v="Pre-2010"/>
    <s v="Pre-2010"/>
    <n v="726"/>
    <n v="1"/>
    <n v="1"/>
    <n v="0"/>
    <n v="0"/>
    <s v="Design"/>
    <s v="% 4-way intersections"/>
    <x v="8"/>
    <s v="Binary logistic"/>
    <s v="not choosing transit"/>
    <n v="4.1369999999999996"/>
    <m/>
    <m/>
    <m/>
    <n v="16.809999999999999"/>
  </r>
  <r>
    <n v="3"/>
    <s v="Cervero. 2002"/>
    <n v="3.1"/>
    <s v="3.1.4"/>
    <s v="Table 2 p. 275, Table 4 p. 281"/>
    <x v="1"/>
    <x v="0"/>
    <x v="0"/>
    <n v="0.24978104259295059"/>
    <n v="6.2390569238821393E-2"/>
    <n v="16.028063410868324"/>
    <n v="2.7982002377633326E-2"/>
    <n v="1.2647865074690264E-2"/>
    <n v="7.2446846617124825"/>
    <n v="0.9184883006582405"/>
    <n v="0.41515671189752473"/>
    <n v="0.9184883006582405"/>
    <n v="0.41515671189752473"/>
    <n v="1.532844913423208E-2"/>
    <n v="6.9284590086728997E-3"/>
    <n v="2.4916297081591831E-2"/>
    <n v="1.1262166280879508E-2"/>
    <n v="2.1135813314214946E-2"/>
    <n v="9.5533876180251553E-3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s v="Diversity"/>
    <s v="Population to retail employment continuous (fraction) (relative):Entropy: maximises eveness --&gt; 1"/>
    <x v="10"/>
    <s v="Binary logistic"/>
    <s v="automobile"/>
    <n v="1.5519000000000001"/>
    <n v="4.7204304855298984"/>
    <m/>
    <s v="Derived (4a)"/>
    <n v="1.8095848880597014"/>
  </r>
  <r>
    <n v="186"/>
    <s v="Pan et al. 2017"/>
    <n v="186.1"/>
    <s v="186.1.3"/>
    <s v="Table 2 p. 61"/>
    <x v="0"/>
    <x v="0"/>
    <x v="1"/>
    <n v="-0.2572283622984568"/>
    <n v="6.6166430370746154E-2"/>
    <n v="15.11340409928061"/>
    <n v="4.0648240150348495E-5"/>
    <n v="3.44312136441128E-5"/>
    <n v="12.801854237905538"/>
    <n v="3.9509326085921158E-3"/>
    <n v="3.3466493072458574E-3"/>
    <n v="3.9509326085921158E-3"/>
    <n v="3.3466493072458574E-3"/>
    <n v="2.6314995306309165E-5"/>
    <n v="2.2290195641534763E-5"/>
    <n v="7.7401083885915859E-3"/>
    <n v="6.5562820080392022E-3"/>
    <n v="2.348343324190069E-5"/>
    <n v="1.9891712508547828E-5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8 - 2019"/>
    <n v="244"/>
    <n v="1"/>
    <n v="0"/>
    <n v="0"/>
    <n v="0"/>
    <s v="Density"/>
    <s v="residential density"/>
    <x v="3"/>
    <s v="OLS"/>
    <m/>
    <n v="22.148"/>
    <m/>
    <m/>
    <m/>
    <n v="-3.2930000000000001"/>
  </r>
  <r>
    <n v="30"/>
    <s v="Brown et al. 2006"/>
    <n v="30.1"/>
    <s v="30.1.6"/>
    <s v="Table 5.3 p. 32 (Final model)"/>
    <x v="0"/>
    <x v="0"/>
    <x v="0"/>
    <n v="0.26619999999999999"/>
    <n v="7.0862439999999999E-2"/>
    <n v="14.111848251344435"/>
    <n v="1.3700672048677205E-2"/>
    <n v="3.647118899357872E-3"/>
    <n v="3.7565740045078884"/>
    <n v="0.24000290275479505"/>
    <n v="6.3888772713326436E-2"/>
    <n v="0.24000290275479505"/>
    <n v="6.3888772713326436E-2"/>
    <n v="9.876487603918422E-3"/>
    <n v="2.6291210001630838E-3"/>
    <n v="6.7711858198432444E-3"/>
    <n v="1.8024896652422716E-3"/>
    <n v="8.6917810242983368E-3"/>
    <n v="2.3137521086682173E-3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PT-design"/>
    <s v="Pedestrian friendliness of road design (fewer lanes and more traffic control devices score more highly)"/>
    <x v="8"/>
    <s v="Negative binomial regression"/>
    <m/>
    <n v="0.11"/>
    <m/>
    <n v="1.1162780704588713"/>
    <s v="Derived (4b)"/>
    <n v="1"/>
  </r>
  <r>
    <n v="30"/>
    <s v="Brown et al. 2006"/>
    <n v="30.2"/>
    <s v="30.2.6"/>
    <s v="Table 5.4 p. 40 (Final model)"/>
    <x v="0"/>
    <x v="0"/>
    <x v="0"/>
    <n v="0.29039999999999994"/>
    <n v="8.4332159999999962E-2"/>
    <n v="11.857872488976927"/>
    <n v="1.1512370263124601E-2"/>
    <n v="3.6217916847789996E-3"/>
    <n v="3.7304866850321412"/>
    <n v="0.20166910578701538"/>
    <n v="6.3445100680595043E-2"/>
    <n v="0.20166910578701538"/>
    <n v="6.3445100680595043E-2"/>
    <n v="8.2989930560703456E-3"/>
    <n v="2.6108632154397305E-3"/>
    <n v="5.6896769736182844E-3"/>
    <n v="1.7899723759003123E-3"/>
    <n v="7.3035104440284677E-3"/>
    <n v="2.2976843856913559E-3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PT-design"/>
    <s v="Pedestrian friendliness of road design (fewer lanes and more traffic control devices score more highly)"/>
    <x v="8"/>
    <s v="Negative binomial regression"/>
    <m/>
    <n v="0.13"/>
    <m/>
    <n v="1.1388283833246218"/>
    <s v="Derived (4b)"/>
    <n v="1.0833333333333335"/>
  </r>
  <r>
    <n v="25"/>
    <s v="Sung 2005"/>
    <n v="25.1"/>
    <s v="25.1.3"/>
    <s v="Table V-3, Model A, p. 112"/>
    <x v="0"/>
    <x v="0"/>
    <x v="0"/>
    <n v="0.29144500000000001"/>
    <n v="8.4940188025000002E-2"/>
    <n v="11.772990185819641"/>
    <n v="2.0553439983777302E-2"/>
    <n v="-9.1000355528174006E-3"/>
    <n v="-5.2124914047716455"/>
    <n v="0.67465129580828187"/>
    <n v="-0.29870186121911679"/>
    <n v="0.67465129580828187"/>
    <n v="-0.29870186121911679"/>
    <n v="1.1259107017182265E-2"/>
    <n v="-4.984969631857448E-3"/>
    <n v="1.8301607217852619E-2"/>
    <n v="-8.1030365957042473E-3"/>
    <n v="1.5524752825025672E-2"/>
    <n v="-6.8735843132801157E-3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s v="Pre-2010"/>
    <n v="2576"/>
    <n v="1"/>
    <n v="1"/>
    <n v="1"/>
    <n v="1"/>
    <s v="Diversity"/>
    <s v="jobs-housing balance:Appears to be an absolute value - ratio of the two land uses"/>
    <x v="10"/>
    <s v="Negative binomial regression"/>
    <m/>
    <n v="-1.1499999999999999"/>
    <m/>
    <n v="0.31663676937905327"/>
    <s v="Derived (4b)"/>
    <n v="-1.5191545574636722"/>
  </r>
  <r>
    <n v="86"/>
    <s v="Chen and Zegras 2016"/>
    <n v="86.2"/>
    <s v="86.2.10"/>
    <s v="Table 2 (p-values), Table 3 p. 118 (am peak period)"/>
    <x v="0"/>
    <x v="0"/>
    <x v="1"/>
    <n v="0.29561638727755546"/>
    <n v="8.7389048427033655E-2"/>
    <n v="11.443081461574213"/>
    <n v="1.1109664980729218E-2"/>
    <n v="1.0120904797444319E-2"/>
    <n v="10.424647211494108"/>
    <n v="0.19461467543599378"/>
    <n v="0.17729396932219035"/>
    <n v="0.19461467543599378"/>
    <n v="0.17729396932219035"/>
    <n v="8.0086924258910772E-3"/>
    <n v="7.2959187999867715E-3"/>
    <n v="5.4906508026360467E-3"/>
    <n v="5.0019828812014385E-3"/>
    <n v="7.0480320178992291E-3"/>
    <n v="6.420757168306198E-3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s v="PT-design"/>
    <s v="Sidewalk density"/>
    <x v="8"/>
    <s v="OLS"/>
    <m/>
    <n v="0.03"/>
    <m/>
    <m/>
    <s v=""/>
    <s v=""/>
  </r>
  <r>
    <n v="8"/>
    <s v="Dill and Wardell 2007"/>
    <n v="8.1"/>
    <s v="8.1.1"/>
    <s v="Table 4, p. 55"/>
    <x v="0"/>
    <x v="0"/>
    <x v="0"/>
    <n v="0.29561638727755546"/>
    <n v="8.7389048427033655E-2"/>
    <n v="11.443081461574213"/>
    <n v="1.1109664980729218E-2"/>
    <n v="9.0002349210970885E-3"/>
    <n v="9.2703444751993622"/>
    <n v="0.19461467543599378"/>
    <n v="0.15766252187219748"/>
    <n v="0.19461467543599378"/>
    <n v="0.15766252187219748"/>
    <n v="8.0086924258910772E-3"/>
    <n v="6.4880546235066951E-3"/>
    <n v="5.4906508026360467E-3"/>
    <n v="4.4481221692241387E-3"/>
    <n v="7.0480320178992291E-3"/>
    <n v="5.709798090450008E-3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s v="2010 - 2017"/>
    <n v="592"/>
    <n v="1"/>
    <n v="0"/>
    <n v="0"/>
    <n v="0"/>
    <s v="PT-design"/>
    <s v="Intersection to cul-de-sac continuous (fraction)"/>
    <x v="8"/>
    <s v="OLS"/>
    <m/>
    <n v="0.08"/>
    <m/>
    <m/>
    <s v=""/>
    <s v=""/>
  </r>
  <r>
    <n v="86"/>
    <s v="Chen and Zegras 2016"/>
    <n v="86.1"/>
    <s v="86.1.8"/>
    <s v="Table 2 (p-values), Table 3 p. 118 (Weekday boardings, Model 1)"/>
    <x v="0"/>
    <x v="0"/>
    <x v="0"/>
    <n v="0.29561638727755546"/>
    <n v="8.7389048427033655E-2"/>
    <n v="11.443081461574213"/>
    <n v="1.1109664980729218E-2"/>
    <n v="4.2661113526000199E-3"/>
    <n v="4.3941432812444976"/>
    <n v="0.19461467543599378"/>
    <n v="7.4732035367421609E-2"/>
    <n v="0.19461467543599378"/>
    <n v="7.4732035367421609E-2"/>
    <n v="8.0086924258910772E-3"/>
    <n v="3.0753378915421739E-3"/>
    <n v="5.4906508026360467E-3"/>
    <n v="2.1084099082122418E-3"/>
    <n v="7.0480320178992291E-3"/>
    <n v="2.7064442948733038E-3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s v="2010 - 2017"/>
    <n v="120"/>
    <n v="1"/>
    <n v="0"/>
    <n v="1"/>
    <n v="1"/>
    <s v="PT-design"/>
    <s v="Proportion of intersections that are four-way or more"/>
    <x v="8"/>
    <s v="OLS"/>
    <m/>
    <n v="2.74"/>
    <m/>
    <m/>
    <s v=""/>
    <s v=""/>
  </r>
  <r>
    <n v="131"/>
    <s v="Zhang 2004"/>
    <n v="131.1"/>
    <s v="131.1.7"/>
    <s v="Table 3 (Boston - work trip, expanded)"/>
    <x v="1"/>
    <x v="0"/>
    <x v="3"/>
    <n v="0.29561638727755546"/>
    <n v="8.7389048427033655E-2"/>
    <n v="11.443081461574213"/>
    <n v="1.1109664980729218E-2"/>
    <n v="9.2210219340052514E-4"/>
    <n v="0.94977576131065977"/>
    <n v="0.19461467543599378"/>
    <n v="1.6153018061187484E-2"/>
    <n v="0.19461467543599378"/>
    <n v="1.6153018061187484E-2"/>
    <n v="8.0086924258910772E-3"/>
    <n v="6.6472147134895949E-4"/>
    <n v="5.4906508026360467E-3"/>
    <n v="4.5572401661879192E-4"/>
    <n v="7.0480320178992291E-3"/>
    <n v="5.8498665748563604E-4"/>
    <m/>
    <n v="8.3000000000000004E-2"/>
    <s v="Source"/>
    <m/>
    <m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s v="Diversity"/>
    <s v="% non cul-de-sac proportion at intersections"/>
    <x v="8"/>
    <s v="Multinomial logistic"/>
    <s v="drive alone or active modes"/>
    <m/>
    <m/>
    <m/>
    <m/>
    <m/>
  </r>
  <r>
    <n v="115"/>
    <s v="Lund et al. 2004"/>
    <n v="115.1"/>
    <s v="115.1.1"/>
    <s v="Table 5-22 p. 71 (rail and bus, all)"/>
    <x v="1"/>
    <x v="0"/>
    <x v="3"/>
    <n v="0.29561638727755546"/>
    <n v="8.7389048427033655E-2"/>
    <n v="11.443081461574213"/>
    <n v="1.1109664980729218E-2"/>
    <n v="1.1998438179187557E-2"/>
    <n v="12.358527978500151"/>
    <n v="0.19461467543599378"/>
    <n v="0.21018384947087329"/>
    <n v="0.19461467543599378"/>
    <n v="0.21018384947087329"/>
    <n v="8.0086924258910772E-3"/>
    <n v="8.6493878199623633E-3"/>
    <n v="5.4906508026360467E-3"/>
    <n v="5.929902866846931E-3"/>
    <n v="7.0480320178992291E-3"/>
    <n v="7.6118745793311675E-3"/>
    <m/>
    <n v="1.08"/>
    <s v="Ewing and Cervero 2010"/>
    <m/>
    <m/>
    <s v="Y"/>
    <s v="Pos"/>
    <s v="Y"/>
    <s v="Mode choice (probability)"/>
    <s v="trip"/>
    <s v="binary"/>
    <s v="Disaggregate"/>
    <s v="General"/>
    <s v="USA"/>
    <s v="Sacramento"/>
    <n v="2003"/>
    <s v="Pre-2010"/>
    <s v="Pre-2010"/>
    <n v="967"/>
    <n v="1"/>
    <n v="1"/>
    <n v="0"/>
    <n v="0"/>
    <s v="Design"/>
    <s v="Proportion of intersections that are four-way or more"/>
    <x v="8"/>
    <s v="Binary logistic"/>
    <s v="not choosing transit"/>
    <n v="4.1369999999999996"/>
    <m/>
    <m/>
    <m/>
    <n v="16.809999999999999"/>
  </r>
  <r>
    <n v="86"/>
    <s v="Chen and Zegras 2016"/>
    <n v="86.3"/>
    <s v="86.3.8"/>
    <s v="Table 2 (p-values), Table 3 p. 118 (off peak)"/>
    <x v="0"/>
    <x v="0"/>
    <x v="0"/>
    <n v="0.29561638727755546"/>
    <n v="8.7389048427033655E-2"/>
    <n v="11.443081461574213"/>
    <n v="1.1109664980729218E-2"/>
    <n v="2.433016630779699E-3"/>
    <n v="2.5060348400847525"/>
    <n v="0.19461467543599378"/>
    <n v="4.2620613920482636E-2"/>
    <n v="0.19461467543599378"/>
    <n v="4.2620613920482636E-2"/>
    <n v="8.0086924258910772E-3"/>
    <n v="1.7539036412701459E-3"/>
    <n v="5.4906508026360467E-3"/>
    <n v="1.2024525257772942E-3"/>
    <n v="7.0480320178992291E-3"/>
    <n v="1.5435190119199311E-3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s v="2010 - 2017"/>
    <n v="120"/>
    <n v="1"/>
    <n v="0"/>
    <n v="1"/>
    <n v="1"/>
    <s v="PT-design"/>
    <s v="Proportion of intersections that are four-way or more"/>
    <x v="8"/>
    <s v="OLS"/>
    <m/>
    <n v="1.23"/>
    <m/>
    <m/>
    <s v=""/>
    <s v=""/>
  </r>
  <r>
    <n v="86"/>
    <s v="Chen and Zegras 2016"/>
    <n v="86.2"/>
    <s v="86.2.8"/>
    <s v="Table 2 (p-values), Table 3 p. 118 (am peak period)"/>
    <x v="0"/>
    <x v="0"/>
    <x v="0"/>
    <n v="0.29561638727755546"/>
    <n v="8.7389048427033655E-2"/>
    <n v="11.443081461574213"/>
    <n v="1.1109664980729218E-2"/>
    <n v="1.7442174019744873E-3"/>
    <n v="1.7965637894671513"/>
    <n v="0.19461467543599378"/>
    <n v="3.0554504043451024E-2"/>
    <n v="0.19461467543599378"/>
    <n v="3.0554504043451024E-2"/>
    <n v="8.0086924258910772E-3"/>
    <n v="1.257364710864899E-3"/>
    <n v="5.4906508026360467E-3"/>
    <n v="8.6203217601385929E-4"/>
    <n v="7.0480320178992291E-3"/>
    <n v="1.106541026810179E-3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s v="PT-design"/>
    <s v="Proportion of intersections that are four-way or more"/>
    <x v="8"/>
    <s v="OLS"/>
    <m/>
    <n v="1.01"/>
    <m/>
    <m/>
    <s v=""/>
    <s v=""/>
  </r>
  <r>
    <n v="131"/>
    <s v="Zhang 2004"/>
    <n v="131.19999999999999"/>
    <s v="131.2.7"/>
    <s v="Table 3 (Boston - non-work trip, expanded)"/>
    <x v="1"/>
    <x v="0"/>
    <x v="3"/>
    <n v="0.29561638727755546"/>
    <n v="8.7389048427033655E-2"/>
    <n v="11.443081461574213"/>
    <n v="1.1109664980729218E-2"/>
    <n v="4.8882525915208556E-4"/>
    <n v="0.50349558430926533"/>
    <n v="0.19461467543599378"/>
    <n v="8.5630457191837265E-3"/>
    <n v="0.19461467543599378"/>
    <n v="8.5630457191837265E-3"/>
    <n v="8.0086924258910772E-3"/>
    <n v="3.5238246673920738E-4"/>
    <n v="5.4906508026360467E-3"/>
    <n v="2.4158863531598604E-4"/>
    <n v="7.0480320178992291E-3"/>
    <n v="3.1011340878756607E-4"/>
    <m/>
    <n v="4.3999999999999997E-2"/>
    <s v="Source"/>
    <m/>
    <m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s v="Diversity"/>
    <s v="% non cul-de-sac proportion at intersections"/>
    <x v="8"/>
    <s v="Multinomial logistic"/>
    <s v="drive alone or active modes"/>
    <m/>
    <m/>
    <m/>
    <m/>
    <m/>
  </r>
  <r>
    <n v="38"/>
    <s v="Choi et al. 2012"/>
    <n v="38.299999999999997"/>
    <s v="38.3.10"/>
    <s v="Table 2 p. 716 (multiplicative)"/>
    <x v="0"/>
    <x v="0"/>
    <x v="0"/>
    <n v="0.29561638727755546"/>
    <n v="8.7389048427033655E-2"/>
    <n v="11.443081461574213"/>
    <n v="1.1109664980729218E-2"/>
    <n v="1.0443085081885465E-3"/>
    <n v="1.0756496573879759"/>
    <n v="0.19461467543599378"/>
    <n v="1.8293779490983417E-2"/>
    <n v="0.19461467543599378"/>
    <n v="1.8293779490983417E-2"/>
    <n v="8.0086924258910772E-3"/>
    <n v="7.528170880337613E-4"/>
    <n v="5.4906508026360467E-3"/>
    <n v="5.1612117544778838E-4"/>
    <n v="7.0480320178992291E-3"/>
    <n v="6.6251500968252748E-4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s v="PT-design"/>
    <s v="Pedestrian friendly intersection"/>
    <x v="8"/>
    <s v="Multiplicative"/>
    <m/>
    <n v="9.4E-2"/>
    <m/>
    <m/>
    <s v=""/>
    <s v=""/>
  </r>
  <r>
    <n v="38"/>
    <s v="Choi et al. 2012"/>
    <n v="38.1"/>
    <s v="38.1.10"/>
    <s v="Table 2 p. 715 (multiplicative model)"/>
    <x v="0"/>
    <x v="0"/>
    <x v="0"/>
    <n v="0.29561638727755546"/>
    <n v="8.7389048427033655E-2"/>
    <n v="11.443081461574213"/>
    <n v="1.1109664980729218E-2"/>
    <n v="9.4432152336198366E-4"/>
    <n v="0.97266192423380815"/>
    <n v="0.19461467543599378"/>
    <n v="1.6542247412059473E-2"/>
    <n v="0.19461467543599378"/>
    <n v="1.6542247412059473E-2"/>
    <n v="8.0086924258910772E-3"/>
    <n v="6.8073885620074156E-4"/>
    <n v="5.4906508026360467E-3"/>
    <n v="4.66705318224064E-4"/>
    <n v="7.0480320178992291E-3"/>
    <n v="5.9908272152143453E-4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2000"/>
    <n v="1"/>
    <n v="0"/>
    <n v="0"/>
    <n v="0"/>
    <s v="PT-design"/>
    <s v="Pedestrian friendly intersection"/>
    <x v="8"/>
    <s v="Multiplicative"/>
    <m/>
    <n v="8.5000000000000006E-2"/>
    <m/>
    <m/>
    <s v=""/>
    <s v=""/>
  </r>
  <r>
    <n v="37"/>
    <s v="Moniruzzaman and Paez 2012"/>
    <n v="37.1"/>
    <s v="37.1.6"/>
    <s v="Table 2 (1), p. 203"/>
    <x v="0"/>
    <x v="0"/>
    <x v="0"/>
    <n v="0.29561638727755546"/>
    <n v="8.7389048427033655E-2"/>
    <n v="11.443081461574213"/>
    <n v="1.1109664980729218E-2"/>
    <n v="5.0019521025171539E-4"/>
    <n v="0.51520676343778649"/>
    <n v="0.19461467543599378"/>
    <n v="8.762219982927576E-3"/>
    <n v="0.19461467543599378"/>
    <n v="8.762219982927576E-3"/>
    <n v="8.0086924258910772E-3"/>
    <n v="3.605787932182062E-4"/>
    <n v="5.4906508026360467E-3"/>
    <n v="2.4720792547814691E-4"/>
    <n v="7.0480320178992291E-3"/>
    <n v="3.1732656773800628E-4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s v="PT-design"/>
    <s v="Sidewalk density"/>
    <x v="8"/>
    <s v="Binary logistic"/>
    <s v="not choosing transit"/>
    <n v="2.1299999999999999E-3"/>
    <n v="1.0021322700614574"/>
    <m/>
    <s v="Derived (4a)"/>
    <s v=""/>
  </r>
  <r>
    <n v="37"/>
    <s v="Moniruzzaman and Paez 2012"/>
    <n v="37.1"/>
    <s v="37.1.5"/>
    <s v="Table 2 (1), p. 203"/>
    <x v="0"/>
    <x v="0"/>
    <x v="0"/>
    <n v="0.29561638727755546"/>
    <n v="8.7389048427033655E-2"/>
    <n v="11.443081461574213"/>
    <n v="1.1109664980729218E-2"/>
    <n v="2.1143071834331712E-4"/>
    <n v="0.21777604794369998"/>
    <n v="0.19461467543599378"/>
    <n v="3.7037589071279835E-3"/>
    <n v="0.19461467543599378"/>
    <n v="3.7037589071279835E-3"/>
    <n v="8.0086924258910772E-3"/>
    <n v="1.5241536045722319E-4"/>
    <n v="5.4906508026360467E-3"/>
    <n v="1.0449390196620053E-4"/>
    <n v="7.0480320178992291E-3"/>
    <n v="1.3413280013717578E-4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s v="PT-design"/>
    <s v="Intersection density"/>
    <x v="8"/>
    <s v="Binary logistic"/>
    <s v="not choosing transit"/>
    <n v="3.4000000000000002E-4"/>
    <n v="1.0003400578065513"/>
    <m/>
    <s v="Derived (4a)"/>
    <s v=""/>
  </r>
  <r>
    <n v="164"/>
    <s v="Schneider et al. 2017b"/>
    <n v="164.1"/>
    <s v="164.1.4"/>
    <s v="Table 3 (Extended Model) p. 932"/>
    <x v="0"/>
    <x v="0"/>
    <x v="0"/>
    <n v="0.29561638727755546"/>
    <n v="8.7389048427033655E-2"/>
    <n v="11.443081461574213"/>
    <n v="1.1109664980729218E-2"/>
    <n v="5.5909302338654262E-3"/>
    <n v="5.7587218177213542"/>
    <n v="0.19461467543599378"/>
    <n v="9.7939683576091535E-2"/>
    <n v="0.19461467543599378"/>
    <n v="9.7939683576091535E-2"/>
    <n v="8.0086924258910772E-3"/>
    <n v="4.0303682150012454E-3"/>
    <n v="5.4906508026360467E-3"/>
    <n v="2.7631657326574388E-3"/>
    <n v="7.0480320178992291E-3"/>
    <n v="3.5469166141801939E-3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s v="PT-design"/>
    <s v="Proportion of roadways with sidewalks"/>
    <x v="8"/>
    <s v="fractional multinomial logit model"/>
    <s v="auto, walk, bike"/>
    <n v="0.77600000000000002"/>
    <m/>
    <m/>
    <m/>
    <m/>
  </r>
  <r>
    <n v="178"/>
    <s v="Park et al. 2018"/>
    <n v="178.1"/>
    <s v="178.1.4"/>
    <s v="Table 6 p. 281"/>
    <x v="0"/>
    <x v="0"/>
    <x v="0"/>
    <n v="0.29561638727755546"/>
    <n v="8.7389048427033655E-2"/>
    <n v="11.443081461574213"/>
    <n v="1.1109664980729218E-2"/>
    <n v="0"/>
    <n v="0"/>
    <n v="0.19461467543599378"/>
    <n v="0"/>
    <n v="0.19461467543599378"/>
    <n v="0"/>
    <n v="8.0086924258910772E-3"/>
    <n v="0"/>
    <n v="5.4906508026360467E-3"/>
    <n v="0"/>
    <n v="7.0480320178992291E-3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s v="PT-design"/>
    <s v="number of intersections per square mile"/>
    <x v="8"/>
    <s v="Negative binomial regression (multilevel)"/>
    <m/>
    <n v="0"/>
    <m/>
    <m/>
    <m/>
    <m/>
  </r>
  <r>
    <n v="178"/>
    <s v="Park et al. 2018"/>
    <n v="178.2"/>
    <s v="178.2.4"/>
    <s v="Table 6 p. 281"/>
    <x v="0"/>
    <x v="0"/>
    <x v="0"/>
    <n v="0.29561638727755546"/>
    <n v="8.7389048427033655E-2"/>
    <n v="11.443081461574213"/>
    <n v="1.1109664980729218E-2"/>
    <n v="0"/>
    <n v="0"/>
    <n v="0.19461467543599378"/>
    <n v="0"/>
    <n v="0.19461467543599378"/>
    <n v="0"/>
    <n v="8.0086924258910772E-3"/>
    <n v="0"/>
    <n v="5.4906508026360467E-3"/>
    <n v="0"/>
    <n v="7.0480320178992291E-3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s v="PT-design"/>
    <s v="number of intersections per square mile"/>
    <x v="8"/>
    <s v="Negative binomial regression (multilevel)"/>
    <m/>
    <n v="0"/>
    <m/>
    <m/>
    <m/>
    <m/>
  </r>
  <r>
    <n v="164"/>
    <s v="Schneider et al. 2017b"/>
    <n v="164.1"/>
    <s v="164.1.5"/>
    <s v="Table 3 (Extended Model) p. 932"/>
    <x v="0"/>
    <x v="0"/>
    <x v="0"/>
    <n v="0.29561638727755546"/>
    <n v="8.7389048427033655E-2"/>
    <n v="11.443081461574213"/>
    <n v="1.1109664980729218E-2"/>
    <n v="4.4043684593739958E-5"/>
    <n v="4.5365496758747993E-2"/>
    <n v="0.19461467543599378"/>
    <n v="7.7153968162713767E-4"/>
    <n v="0.19461467543599378"/>
    <n v="7.7153968162713767E-4"/>
    <n v="8.0086924258910772E-3"/>
    <n v="3.1750041412235999E-5"/>
    <n v="5.4906508026360467E-3"/>
    <n v="2.1767397359429103E-5"/>
    <n v="7.0480320178992291E-3"/>
    <n v="2.7941553569922207E-5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s v="PT-design"/>
    <s v="bicycle facility density"/>
    <x v="8"/>
    <s v="fractional multinomial logit model"/>
    <s v="auto, walk, bike"/>
    <n v="1.66E-3"/>
    <m/>
    <m/>
    <m/>
    <m/>
  </r>
  <r>
    <n v="54"/>
    <s v="Zhu et al. 2013"/>
    <n v="54.3"/>
    <s v="54.3.1"/>
    <s v="Table 5 p. 69"/>
    <x v="0"/>
    <x v="0"/>
    <x v="0"/>
    <n v="0.29561638727755546"/>
    <n v="8.7389048427033655E-2"/>
    <n v="11.443081461574213"/>
    <n v="1.1109664980729218E-2"/>
    <n v="-1.1945111787280054E-3"/>
    <n v="-1.2303601187484592"/>
    <n v="0.19461467543599378"/>
    <n v="-2.0924969902878048E-2"/>
    <n v="0.19461467543599378"/>
    <n v="-2.0924969902878048E-2"/>
    <n v="8.0086924258910772E-3"/>
    <n v="-8.6109460963180854E-4"/>
    <n v="5.4906508026360467E-3"/>
    <n v="-5.9035477429942771E-4"/>
    <n v="7.0480320178992291E-3"/>
    <n v="-7.5780440256452506E-4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s v="PT-design"/>
    <s v="Quality and diversity of non auto transportation infratructure (entropy measure)"/>
    <x v="8"/>
    <s v="Binary logistic"/>
    <s v="no transit trip"/>
    <n v="0.32"/>
    <n v="1.3771277643359572"/>
    <m/>
    <s v="Derived (4a)"/>
    <s v=""/>
  </r>
  <r>
    <n v="54"/>
    <s v="Zhu et al. 2013"/>
    <n v="54.1"/>
    <s v="54.1.1"/>
    <s v="Table 3 p. 68"/>
    <x v="0"/>
    <x v="0"/>
    <x v="0"/>
    <n v="0.29561638727755546"/>
    <n v="8.7389048427033655E-2"/>
    <n v="11.443081461574213"/>
    <n v="1.1109664980729218E-2"/>
    <n v="-1.4184820247395064E-3"/>
    <n v="-1.4610526410137954"/>
    <n v="0.19461467543599378"/>
    <n v="-2.4848401759667686E-2"/>
    <n v="0.19461467543599378"/>
    <n v="-2.4848401759667686E-2"/>
    <n v="8.0086924258910772E-3"/>
    <n v="-1.0225498489377727E-3"/>
    <n v="5.4906508026360467E-3"/>
    <n v="-7.0104629448057034E-4"/>
    <n v="7.0480320178992291E-3"/>
    <n v="-8.9989272804537346E-4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s v="PT-design"/>
    <s v="Quality and diversity of non auto transportation infratructure (entropy measure)"/>
    <x v="8"/>
    <s v="Multinomial logistic"/>
    <s v="automobile"/>
    <n v="0.38"/>
    <m/>
    <n v="1.4622845894342245"/>
    <s v="Derived (4b)"/>
    <s v=""/>
  </r>
  <r>
    <n v="54"/>
    <s v="Zhu et al. 2013"/>
    <n v="54.2"/>
    <s v="54.2.1"/>
    <s v="Table 4 p. 68"/>
    <x v="0"/>
    <x v="0"/>
    <x v="0"/>
    <n v="0.29561638727755546"/>
    <n v="8.7389048427033655E-2"/>
    <n v="11.443081461574213"/>
    <n v="1.1109664980729218E-2"/>
    <n v="-1.4931389734100069E-3"/>
    <n v="-1.5379501484355742"/>
    <n v="0.19461467543599378"/>
    <n v="-2.6156212378597565E-2"/>
    <n v="0.19461467543599378"/>
    <n v="-2.6156212378597565E-2"/>
    <n v="8.0086924258910772E-3"/>
    <n v="-1.0763682620397606E-3"/>
    <n v="5.4906508026360467E-3"/>
    <n v="-7.3794346787428458E-4"/>
    <n v="7.0480320178992291E-3"/>
    <n v="-9.4725550320565633E-4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s v="PT-design"/>
    <s v="Quality and diversity of non auto transportation infratructure (entropy measure)"/>
    <x v="8"/>
    <s v="Binary logistic"/>
    <s v="no transit trip"/>
    <n v="0.4"/>
    <n v="1.4918246976412703"/>
    <m/>
    <s v="Derived (4a)"/>
    <s v=""/>
  </r>
  <r>
    <n v="38"/>
    <s v="Choi et al. 2012"/>
    <n v="38.6"/>
    <s v="38.6.1"/>
    <s v="Table 2 p. 717 (poisson)"/>
    <x v="0"/>
    <x v="0"/>
    <x v="0"/>
    <n v="0.29561638727755546"/>
    <n v="8.7389048427033655E-2"/>
    <n v="11.443081461574213"/>
    <n v="1.1109664980729218E-2"/>
    <n v="-1.9664107015890716E-3"/>
    <n v="-2.0254254186986356"/>
    <n v="0.19461467543599378"/>
    <n v="-3.4446797552170901E-2"/>
    <n v="0.19461467543599378"/>
    <n v="-3.4446797552170901E-2"/>
    <n v="8.0086924258910772E-3"/>
    <n v="-1.4175385593827206E-3"/>
    <n v="5.4906508026360467E-3"/>
    <n v="-9.7184519206658024E-4"/>
    <n v="7.0480320178992291E-3"/>
    <n v="-1.2475016671681634E-3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s v="PT-design"/>
    <s v="pedestrian friendly intersections"/>
    <x v="8"/>
    <s v="Poisson Regression"/>
    <m/>
    <n v="-6.6000000000000005E-5"/>
    <m/>
    <n v="0.99993400217795203"/>
    <s v="Derived (4b)"/>
    <s v=""/>
  </r>
  <r>
    <n v="30"/>
    <s v="Brown et al. 2006"/>
    <n v="30.1"/>
    <s v="30.1.1"/>
    <s v="Table 5.3 p. 32 (Final model)"/>
    <x v="0"/>
    <x v="0"/>
    <x v="0"/>
    <n v="0.29561638727755546"/>
    <n v="8.7389048427033655E-2"/>
    <n v="11.443081461574213"/>
    <n v="1.1109664980729218E-2"/>
    <n v="-3.5884217887755371E-3"/>
    <n v="-3.6961153120884704"/>
    <n v="0.19461467543599378"/>
    <n v="-6.2860540165825984E-2"/>
    <n v="0.19461467543599378"/>
    <n v="-6.2860540165825984E-2"/>
    <n v="8.0086924258910772E-3"/>
    <n v="-2.5868076535628176E-3"/>
    <n v="5.4906508026360467E-3"/>
    <n v="-1.7734802092514428E-3"/>
    <n v="7.0480320178992291E-3"/>
    <n v="-2.2765143417814507E-3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PT-design"/>
    <s v="Intersection density"/>
    <x v="8"/>
    <s v="Negative binomial regression"/>
    <m/>
    <n v="-0.01"/>
    <m/>
    <n v="0.99004983374916811"/>
    <s v="Derived (4b)"/>
    <m/>
  </r>
  <r>
    <n v="174"/>
    <s v="Park et al. 2019"/>
    <n v="174.1"/>
    <s v="174.1.3"/>
    <s v="Table 3 p. 6"/>
    <x v="0"/>
    <x v="0"/>
    <x v="0"/>
    <n v="0.31248887532820285"/>
    <n v="9.7649297203885099E-2"/>
    <n v="10.240729105423748"/>
    <n v="9.9294216458882328E-5"/>
    <n v="3.5440886092235955E-5"/>
    <n v="3.6552029581406877"/>
    <n v="5.8152929267168176E-2"/>
    <n v="2.0756408737471803E-2"/>
    <n v="5.8152929267168176E-2"/>
    <n v="2.0756408737471803E-2"/>
    <n v="7.3312429789777544E-5"/>
    <n v="2.6167258940005721E-5"/>
    <n v="5.205415263459649E-5"/>
    <n v="1.8579584591561258E-5"/>
    <n v="5.6837736091840819E-5"/>
    <n v="2.0286979467788561E-5"/>
    <s v="7a, 8a, 8b"/>
    <n v="0.35692800000000002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s v="Diversity"/>
    <s v="Land use entropy index (3 land uses: residential, commercial and public land)"/>
    <x v="4"/>
    <s v="multinomial logistic (multilevel)"/>
    <s v="automobile"/>
    <n v="0.88"/>
    <m/>
    <m/>
    <m/>
    <n v="1.4642262895174709"/>
  </r>
  <r>
    <n v="3"/>
    <s v="Cervero. 2002a"/>
    <n v="3.1"/>
    <s v="3.1.5"/>
    <s v="Table 2 p. 275, Table 4 p. 281"/>
    <x v="1"/>
    <x v="0"/>
    <x v="0"/>
    <n v="0.31385322271857052"/>
    <n v="9.8503845410832638E-2"/>
    <n v="10.151887937260451"/>
    <n v="9.8560928962708114E-3"/>
    <n v="3.2229423770805555E-3"/>
    <n v="3.3196673554841674"/>
    <n v="0.17265510016746199"/>
    <n v="5.6458217754760072E-2"/>
    <n v="0.17265510016746199"/>
    <n v="5.6458217754760072E-2"/>
    <n v="7.1050222184163275E-3"/>
    <n v="2.3233422654221391E-3"/>
    <n v="4.8711067764540877E-3"/>
    <n v="1.5928519159004867E-3"/>
    <n v="6.2527590548231088E-3"/>
    <n v="2.0446522109271565E-3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s v="PT-design"/>
    <s v="continuous (fraction) of sidewalk miles to _x000a_road miles"/>
    <x v="8"/>
    <s v="Binary logistic"/>
    <s v="automobile"/>
    <n v="0.47010000000000002"/>
    <n v="1.6001542006369196"/>
    <m/>
    <s v="Derived (4a)"/>
    <n v="1.0418882978723405"/>
  </r>
  <r>
    <n v="30"/>
    <s v="Brown et al. 2006"/>
    <n v="30.2"/>
    <s v="30.2.1"/>
    <s v="Table 5.4 p. 40 (Final model)"/>
    <x v="0"/>
    <x v="0"/>
    <x v="0"/>
    <n v="0.32299999999999995"/>
    <n v="0.10432899999999996"/>
    <n v="9.5850626383843451"/>
    <n v="9.3057831572148295E-3"/>
    <n v="-3.0057679597803896E-3"/>
    <n v="-3.0959752321981431"/>
    <n v="0.16301499387790072"/>
    <n v="-5.2653843022561923E-2"/>
    <n v="0.16301499387790072"/>
    <n v="-5.2653843022561923E-2"/>
    <n v="6.7083170570350834E-3"/>
    <n v="-2.1667864094223315E-3"/>
    <n v="4.5991311034083802E-3"/>
    <n v="-1.4855193464009067E-3"/>
    <n v="5.9036395568583967E-3"/>
    <n v="-1.9068755768652619E-3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PT-design"/>
    <s v="Intersection density"/>
    <x v="8"/>
    <s v="Negative binomial regression"/>
    <m/>
    <n v="-0.01"/>
    <m/>
    <n v="0.99004983374916811"/>
    <s v="Derived (4b)"/>
    <n v="-1"/>
  </r>
  <r>
    <n v="45"/>
    <s v="Asad 2013"/>
    <n v="45.1"/>
    <s v="45.1.3"/>
    <s v="Table 5-19 p. 164"/>
    <x v="0"/>
    <x v="0"/>
    <x v="0"/>
    <n v="0.33489510489510493"/>
    <n v="0.11215473128270334"/>
    <n v="8.9162533632160859"/>
    <n v="2.3980699885250298E-5"/>
    <n v="8.0310190035289292E-6"/>
    <n v="2.9860096053455831"/>
    <n v="2.3308789950820127E-3"/>
    <n v="7.8059996555578744E-4"/>
    <n v="2.3308789950820127E-3"/>
    <n v="7.8059996555578744E-4"/>
    <n v="1.552470666843765E-5"/>
    <n v="5.1991482681921622E-6"/>
    <n v="4.5663284722679874E-3"/>
    <n v="1.529241052705692E-3"/>
    <n v="1.3854207777910474E-5"/>
    <n v="4.6397063670219065E-6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s v="2010 - 2017"/>
    <n v="200"/>
    <n v="1"/>
    <n v="0"/>
    <n v="0"/>
    <n v="0"/>
    <s v="Density"/>
    <s v="Dwelling density (unit density)"/>
    <x v="3"/>
    <s v="OLS"/>
    <m/>
    <n v="1E-3"/>
    <m/>
    <m/>
    <s v=""/>
    <n v="1"/>
  </r>
  <r>
    <n v="30"/>
    <s v="Brown et al. 2006"/>
    <n v="30.1"/>
    <s v="30.1.2"/>
    <s v="Table 5.3 p. 32 (Final model)"/>
    <x v="0"/>
    <x v="0"/>
    <x v="0"/>
    <n v="0.35200000000000004"/>
    <n v="0.12390400000000003"/>
    <n v="8.0707644628099153"/>
    <n v="7.8254216600112168E-5"/>
    <n v="-1.7215927652024678E-6"/>
    <n v="-0.17755681818181815"/>
    <n v="4.5830583946331133E-2"/>
    <n v="-1.008272846819285E-3"/>
    <n v="4.5830583946331133E-2"/>
    <n v="-1.008272846819285E-3"/>
    <n v="5.7777854187765895E-5"/>
    <n v="-1.2711127921308499E-6"/>
    <n v="4.1024110773761223E-5"/>
    <n v="-9.0253043702274698E-7"/>
    <n v="4.4794074315826366E-5"/>
    <n v="-9.8546963494818021E-7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Diversity"/>
    <s v="Land use diversity:highest score achieved for pefect balancing"/>
    <x v="4"/>
    <s v="Negative binomial regression"/>
    <m/>
    <n v="-0.05"/>
    <m/>
    <n v="0.95122942450071402"/>
    <s v="Derived (4b)"/>
    <n v="-6.25E-2"/>
  </r>
  <r>
    <n v="187"/>
    <s v="Rodriguez &amp; Joo 2004"/>
    <n v="188.1"/>
    <s v="188.1.2"/>
    <s v="elasticities: Table 3, errors table 2"/>
    <x v="1"/>
    <x v="1"/>
    <x v="3"/>
    <n v="0.35599999999999998"/>
    <n v="0.12673599999999999"/>
    <n v="7.8904178765307416"/>
    <n v="2.1221665127520219E-5"/>
    <n v="-7.5549127853971979E-6"/>
    <n v="-2.808988764044944"/>
    <n v="2.0627059978689617E-3"/>
    <n v="-7.3432333524135036E-4"/>
    <n v="2.0627059978689617E-3"/>
    <n v="-7.3432333524135036E-4"/>
    <n v="1.373855340740924E-5"/>
    <n v="-4.8909250130376888E-6"/>
    <n v="4.0409618636833532E-3"/>
    <n v="-1.4385824234712736E-3"/>
    <n v="1.2260249261979925E-5"/>
    <n v="-4.3646487372648534E-6"/>
    <m/>
    <n v="-0.35599999999999998"/>
    <s v="Source"/>
    <n v="0.35599999999999998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s v="Density"/>
    <s v="gross population density at residence"/>
    <x v="3"/>
    <s v="multinomial logit"/>
    <s v="active mode,s auto"/>
    <n v="-1E-3"/>
    <m/>
    <m/>
    <m/>
    <m/>
  </r>
  <r>
    <n v="30"/>
    <s v="Brown et al. 2006"/>
    <n v="30.2"/>
    <s v="30.2.2"/>
    <s v="Table 5.4 p. 40 (Final model)"/>
    <x v="0"/>
    <x v="0"/>
    <x v="0"/>
    <n v="0.37399999999999994"/>
    <n v="0.13987599999999994"/>
    <n v="7.1491892819354312"/>
    <n v="6.9318614012556148E-5"/>
    <n v="-7.0150437380706822E-6"/>
    <n v="-0.72349795533186567"/>
    <n v="4.0597333876334865E-2"/>
    <n v="-4.1084501882850885E-3"/>
    <n v="4.0597333876334865E-2"/>
    <n v="-4.1084501882850885E-3"/>
    <n v="5.1180382948332449E-5"/>
    <n v="-5.1794547543712436E-6"/>
    <n v="3.633969674077121E-5"/>
    <n v="-3.6775773101660462E-6"/>
    <n v="3.967918001678739E-5"/>
    <n v="-4.0155330176988841E-6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Diversity"/>
    <s v="Land use diversity:highest score achieved for pefect balancing"/>
    <x v="4"/>
    <s v="Negative binomial regression"/>
    <m/>
    <n v="-0.23"/>
    <m/>
    <n v="0.79453360250333405"/>
    <s v="Derived (4b)"/>
    <n v="-0.27058823529411768"/>
  </r>
  <r>
    <n v="30"/>
    <s v="Brown et al. 2006"/>
    <n v="30.1"/>
    <s v="30.1.5"/>
    <s v="Table 5.3 p. 32 (Final model)"/>
    <x v="0"/>
    <x v="0"/>
    <x v="1"/>
    <n v="0.38279999999999997"/>
    <n v="0.14653583999999997"/>
    <n v="6.8242690661888599"/>
    <n v="4.8608675096564303E-5"/>
    <n v="4.2289547334010947E-5"/>
    <n v="5.937114087584308"/>
    <n v="2.4829347053333783E-2"/>
    <n v="2.1601531936400391E-2"/>
    <n v="2.4829347053333783E-2"/>
    <n v="2.1601531936400391E-2"/>
    <n v="1.8443067004144789E-5"/>
    <n v="1.6045468293605967E-5"/>
    <n v="8.4341446307111857E-5"/>
    <n v="7.3377058287187318E-5"/>
    <n v="2.3048043223877663E-5"/>
    <n v="2.0051797604773567E-5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PT-design"/>
    <s v="Quality of pedestrian and bicycle amenity at stop"/>
    <x v="5"/>
    <s v="Negative binomial regression"/>
    <m/>
    <n v="0.25"/>
    <m/>
    <n v="1.2840254166877414"/>
    <s v="Derived (4b)"/>
    <n v="2.2727272727272729"/>
  </r>
  <r>
    <n v="30"/>
    <s v="Brown et al. 2006"/>
    <n v="30.2"/>
    <s v="30.2.5"/>
    <s v="Table 5.4 p. 40 (Final model)"/>
    <x v="0"/>
    <x v="0"/>
    <x v="0"/>
    <n v="0.38279999999999997"/>
    <n v="0.14653583999999997"/>
    <n v="6.8242690661888599"/>
    <n v="4.8608675096564303E-5"/>
    <n v="3.7214801653929626E-5"/>
    <n v="5.2246603970741905"/>
    <n v="2.4829347053333783E-2"/>
    <n v="1.9009348104032344E-2"/>
    <n v="2.4829347053333783E-2"/>
    <n v="1.9009348104032344E-2"/>
    <n v="1.8443067004144789E-5"/>
    <n v="1.4120012098373249E-5"/>
    <n v="8.4341446307111857E-5"/>
    <n v="6.457181129272483E-5"/>
    <n v="2.3048043223877663E-5"/>
    <n v="1.7645581892200739E-5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PT-design"/>
    <s v="Quality of pedestrian and bicycle amenity at stop"/>
    <x v="5"/>
    <s v="Negative binomial regression"/>
    <m/>
    <n v="0.22"/>
    <m/>
    <n v="1.2460767305873808"/>
    <s v="Derived (4b)"/>
    <n v="2"/>
  </r>
  <r>
    <n v="161"/>
    <s v="Kathuria et al. 2018"/>
    <n v="161.1"/>
    <s v="161.1.2"/>
    <s v="Table 3 p. 48"/>
    <x v="0"/>
    <x v="0"/>
    <x v="0"/>
    <n v="0.38527999999999996"/>
    <n v="0.14844067839999997"/>
    <n v="6.7366978565358009"/>
    <n v="6.5404110347225802E-3"/>
    <n v="5.079152401344861E-3"/>
    <n v="5.2315848214285721"/>
    <n v="0.11457230915139432"/>
    <n v="8.8974563840789792E-2"/>
    <n v="0.11457230915139432"/>
    <n v="8.8974563840789792E-2"/>
    <n v="4.7148262712562025E-3"/>
    <n v="3.6614397857321415E-3"/>
    <n v="3.2324208839474883E-3"/>
    <n v="2.5102334100559403E-3"/>
    <n v="4.1492724094656227E-3"/>
    <n v="3.2222419677428132E-3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n v="0"/>
    <n v="0"/>
    <n v="0"/>
    <n v="0"/>
    <s v="PT-design"/>
    <s v="Connectivity Index: degree of connecitivity within the buffer area and road network accessibility (4-way intersections *3 + 3-way intersections *2 + cul-de-sacs)/buffer area"/>
    <x v="8"/>
    <s v="Negative binomial regression"/>
    <m/>
    <n v="0.25800000000000001"/>
    <m/>
    <m/>
    <m/>
    <n v="2.015625"/>
  </r>
  <r>
    <n v="34"/>
    <s v="Hamidi and Ewing 2014"/>
    <n v="34.200000000000003"/>
    <s v="34.2.1"/>
    <s v="Tabe 7 p. 80"/>
    <x v="0"/>
    <x v="0"/>
    <x v="1"/>
    <n v="0.43606557377049188"/>
    <n v="0.1901531846277883"/>
    <n v="5.2589179716207797"/>
    <n v="3.1339146156644623E-15"/>
    <n v="4.1681064388337351E-15"/>
    <n v="6.9943609022556377"/>
    <e v="#N/A"/>
    <e v="#N/A"/>
    <e v="#N/A"/>
    <e v="#N/A"/>
    <n v="1.1789620216636372E-5"/>
    <n v="1.5680194888126374E-5"/>
    <n v="7.6483198477900537E-6"/>
    <n v="1.0172265397560772E-5"/>
    <n v="1.3057977567498028E-15"/>
    <n v="1.7367110164772379E-15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s v="PT-Access"/>
    <s v="Density factor"/>
    <x v="0"/>
    <s v="OLS"/>
    <m/>
    <n v="1.33"/>
    <m/>
    <m/>
    <s v=""/>
    <n v="3.05"/>
  </r>
  <r>
    <n v="25"/>
    <s v="Sung 2005"/>
    <n v="25.4"/>
    <s v="25.4.3"/>
    <s v="Table V-6 Model A, p. 118"/>
    <x v="0"/>
    <x v="0"/>
    <x v="2"/>
    <n v="0.45731699999999997"/>
    <n v="0.20913883848899997"/>
    <n v="4.7815126411950342"/>
    <n v="8.3476272001693323E-3"/>
    <n v="-7.465458305282638E-3"/>
    <n v="-4.2762071667861843"/>
    <n v="0.27400461976018581"/>
    <n v="-0.24504808554854915"/>
    <n v="0.27400461976018581"/>
    <n v="-0.24504808554854915"/>
    <n v="4.5728028038338718E-3"/>
    <n v="-4.0895535763275119E-3"/>
    <n v="7.4330620246122409E-3"/>
    <n v="-6.6475434629132439E-3"/>
    <n v="6.3052632094860207E-3"/>
    <n v="-5.6389292987707477E-3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s v="Pre-2010"/>
    <n v="865"/>
    <n v="1"/>
    <n v="1"/>
    <n v="1"/>
    <n v="1"/>
    <s v="Diversity"/>
    <s v="jobs-housing balance:Appears to be an absolute value - ratio of the two land uses"/>
    <x v="10"/>
    <s v="Negative binomial regression"/>
    <m/>
    <n v="-1.629"/>
    <m/>
    <n v="0.19612560169848642"/>
    <s v="Derived (4b)"/>
    <n v="-1.9555822328931574"/>
  </r>
  <r>
    <n v="179"/>
    <s v="Liu et al. 2018a"/>
    <n v="179.2"/>
    <s v="179.2.7"/>
    <s v="Table 2 p. 8"/>
    <x v="0"/>
    <x v="4"/>
    <x v="1"/>
    <n v="0.48859999999999998"/>
    <n v="0.23872995999999999"/>
    <n v="4.1888332742149332"/>
    <n v="4.0667834527726042E-3"/>
    <n v="5.1946651755645577E-2"/>
    <n v="53.505642944857023"/>
    <n v="7.1240288802827678E-2"/>
    <n v="0.90998070499403894"/>
    <n v="7.1240288802827678E-2"/>
    <n v="0.90998070499403894"/>
    <n v="2.9316471641993029E-3"/>
    <n v="3.7447101887183372E-2"/>
    <n v="2.0098974962652061E-3"/>
    <n v="2.5673224678793981E-2"/>
    <n v="2.5799895887700041E-3"/>
    <n v="3.2955239013194769E-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n v="1"/>
    <n v="0"/>
    <n v="0"/>
    <n v="0"/>
    <s v="PT-design"/>
    <s v="density of bikeshare docks"/>
    <x v="8"/>
    <s v="Poisson Regression"/>
    <m/>
    <n v="0.183"/>
    <m/>
    <m/>
    <m/>
    <n v="26.142857142857142"/>
  </r>
  <r>
    <n v="127"/>
    <s v="Bordoloi et al. 2013"/>
    <n v="127.4"/>
    <s v="127.4.1"/>
    <s v="Table 4 p. 571"/>
    <x v="0"/>
    <x v="0"/>
    <x v="1"/>
    <n v="0.50128095644748072"/>
    <n v="0.25128259729690106"/>
    <n v="3.9795831894337574"/>
    <n v="3.858608020580133E-5"/>
    <n v="4.5300058161610758E-5"/>
    <n v="4.6720306643952307"/>
    <n v="2.2598431942251519E-2"/>
    <n v="2.6530559100203282E-2"/>
    <n v="2.2598431942251519E-2"/>
    <n v="2.6530559100203282E-2"/>
    <n v="2.8489466928035588E-5"/>
    <n v="3.3446634173513777E-5"/>
    <n v="2.0228425987281047E-5"/>
    <n v="2.3748172109067948E-5"/>
    <n v="2.2087343269022308E-5"/>
    <n v="2.5930540997832189E-5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s v="Diversity"/>
    <s v="Mix Type Index: alternative to dissimilarity index"/>
    <x v="4"/>
    <s v="OLS"/>
    <m/>
    <n v="0.28799999999999998"/>
    <m/>
    <m/>
    <m/>
    <n v="2.3420000000000001"/>
  </r>
  <r>
    <n v="73"/>
    <s v="Mangan 2013"/>
    <n v="73.150000000000006"/>
    <s v="73.15.4"/>
    <s v="Table 7 p. 53"/>
    <x v="0"/>
    <x v="0"/>
    <x v="1"/>
    <n v="0.50958053008281146"/>
    <n v="0.25967231663947909"/>
    <n v="3.8510073501149091"/>
    <n v="3.7388007453908975E-3"/>
    <n v="3.3608081959129762E-3"/>
    <n v="3.4616707190781684"/>
    <n v="6.5494818686813464E-2"/>
    <n v="5.8873296124119505E-2"/>
    <n v="6.5494818686813464E-2"/>
    <n v="5.8873296124119505E-2"/>
    <n v="2.6952122555870804E-3"/>
    <n v="2.4227264449619987E-3"/>
    <n v="1.847800932718075E-3"/>
    <n v="1.6609883601714304E-3"/>
    <n v="2.3719155715108617E-3"/>
    <n v="2.1321150378432047E-3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s v="PT-design"/>
    <s v="Intersections per catchment"/>
    <x v="8"/>
    <s v="OLS"/>
    <m/>
    <n v="47.201999999999998"/>
    <m/>
    <m/>
    <s v=""/>
    <n v="1.764"/>
  </r>
  <r>
    <n v="154"/>
    <s v="Lu et al. 2018"/>
    <n v="154.1"/>
    <s v="154.1.6"/>
    <s v="Tables 3 (diagnostics) and 4 (elasticities) pp 8 - 9"/>
    <x v="0"/>
    <x v="0"/>
    <x v="0"/>
    <n v="0.5177272727272727"/>
    <n v="0.26804152892561983"/>
    <n v="3.7307651691447221"/>
    <n v="1.0460353163373544E-4"/>
    <n v="5.4156101150374841E-5"/>
    <n v="1.9315188762071993"/>
    <n v="3.8713189716340294E-5"/>
    <n v="2.0042874130414359E-5"/>
    <n v="3.8713189716340294E-5"/>
    <n v="2.0042874130414359E-5"/>
    <n v="3.6915020628758614E-4"/>
    <n v="1.9111912952798207E-4"/>
    <n v="1.6337109290448792E-2"/>
    <n v="8.4581670371914434E-3"/>
    <n v="4.0622877582126705E-4"/>
    <n v="2.1031571620928324E-4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s v="Density"/>
    <s v="number of supermarkets and conveinence stores within an 800m radius buffer from centroid of street block"/>
    <x v="6"/>
    <s v="generalized linear mixed models"/>
    <m/>
    <n v="0.01"/>
    <m/>
    <m/>
    <m/>
    <n v="1"/>
  </r>
  <r>
    <n v="187"/>
    <s v="Rodriguez &amp; Joo 2004"/>
    <n v="188.2"/>
    <s v="188.2.2"/>
    <s v="elasticities: Table 3, errors table 2"/>
    <x v="1"/>
    <x v="1"/>
    <x v="3"/>
    <n v="0.53700000000000003"/>
    <n v="0.28836900000000004"/>
    <n v="3.4677791302116381"/>
    <n v="9.3267617240459336E-6"/>
    <n v="-5.0084710458126666E-6"/>
    <n v="-1.8621973929236497"/>
    <n v="9.0654372469273984E-4"/>
    <n v="-4.8681398016000134E-4"/>
    <n v="9.0654372469273984E-4"/>
    <n v="-4.8681398016000134E-4"/>
    <n v="6.0379905768006166E-6"/>
    <n v="-3.2424009397419312E-6"/>
    <n v="1.7759722534522551E-3"/>
    <n v="-9.5369710010386106E-4"/>
    <n v="5.3882870574378225E-6"/>
    <n v="-2.8935101498441109E-6"/>
    <m/>
    <n v="-0.53700000000000003"/>
    <s v="Source"/>
    <n v="0.53700000000000003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s v="Density"/>
    <s v="gross population density at residence"/>
    <x v="3"/>
    <s v="multinomial logit (nested)"/>
    <s v="active mode,s auto"/>
    <n v="-1E-3"/>
    <m/>
    <m/>
    <m/>
    <m/>
  </r>
  <r>
    <n v="174"/>
    <s v="Park et al. 2019"/>
    <n v="174.1"/>
    <s v="174.1.2"/>
    <s v="Table 3 p. 6"/>
    <x v="0"/>
    <x v="0"/>
    <x v="0"/>
    <n v="0.54438577781801722"/>
    <n v="0.29635587509052763"/>
    <n v="3.3743214967293316"/>
    <n v="3.2760040634001153E-3"/>
    <n v="8.9170501009452842E-4"/>
    <n v="0.91846631630252662"/>
    <n v="5.7387731190050896E-2"/>
    <n v="1.5620532340553573E-2"/>
    <n v="5.7387731190050896E-2"/>
    <n v="1.5620532340553573E-2"/>
    <n v="2.3615931691235194E-3"/>
    <n v="6.428088671315117E-4"/>
    <n v="1.6190762161908269E-3"/>
    <n v="4.4070103264884776E-4"/>
    <n v="2.0783148339452847E-3"/>
    <n v="5.6570251871401354E-4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s v="PT-design"/>
    <s v="intersection density (intersectoins per square ile)"/>
    <x v="8"/>
    <s v="multinomial logistic (multilevel)"/>
    <s v="automobile"/>
    <n v="1E-3"/>
    <m/>
    <m/>
    <m/>
    <n v="0.5"/>
  </r>
  <r>
    <n v="179"/>
    <s v="Liu et al. 2018a"/>
    <n v="179.1"/>
    <s v="179.1.7"/>
    <s v="Table 2 p. 8"/>
    <x v="0"/>
    <x v="4"/>
    <x v="1"/>
    <n v="0.5583999999999999"/>
    <n v="0.3118105599999999"/>
    <n v="3.2070754755708091"/>
    <n v="3.1136310810290255E-3"/>
    <n v="3.9771655250416149E-2"/>
    <n v="40.965257879656171"/>
    <n v="5.4543346114664958E-2"/>
    <n v="0.69670397726106126"/>
    <n v="5.4543346114664958E-2"/>
    <n v="0.69670397726106126"/>
    <n v="2.2445423600900918E-3"/>
    <n v="2.8670437382374778E-2"/>
    <n v="1.5388277705780486E-3"/>
    <n v="1.9656062644701645E-2"/>
    <n v="1.9753045289020348E-3"/>
    <n v="2.5231354869477248E-2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n v="1"/>
    <n v="0"/>
    <n v="0"/>
    <n v="0"/>
    <s v="PT-design"/>
    <s v="density of bikeshare docks"/>
    <x v="8"/>
    <s v="Poisson Regression"/>
    <m/>
    <n v="0.183"/>
    <m/>
    <m/>
    <m/>
    <n v="22.875"/>
  </r>
  <r>
    <n v="186"/>
    <s v="Pan et al. 2017"/>
    <n v="186.2"/>
    <s v="186.2.3"/>
    <s v="Table 3 p. 62 (low accessibility)"/>
    <x v="0"/>
    <x v="0"/>
    <x v="0"/>
    <n v="0.56377811583155513"/>
    <n v="0.31784576389057839"/>
    <n v="3.1461800458170024"/>
    <n v="8.4618052437763697E-6"/>
    <n v="-8.1099870486786859E-7"/>
    <n v="-0.30153706791058277"/>
    <n v="8.2247157912702874E-4"/>
    <n v="-7.8827551124890824E-5"/>
    <n v="8.2247157912702874E-4"/>
    <n v="-7.8827551124890824E-5"/>
    <n v="5.478032122651892E-6"/>
    <n v="-5.2502708685748115E-7"/>
    <n v="1.6112699961358654E-3"/>
    <n v="-1.5442778962795724E-4"/>
    <n v="4.8885815920491688E-6"/>
    <n v="-4.6853280423923184E-7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s v="Density"/>
    <s v="residential density"/>
    <x v="3"/>
    <s v="OLS"/>
    <m/>
    <n v="-2.5059999999999998"/>
    <m/>
    <m/>
    <m/>
    <n v="-0.17"/>
  </r>
  <r>
    <n v="100"/>
    <s v="Spears 2013"/>
    <n v="100.1"/>
    <s v="100.1.2"/>
    <s v="Table 4.5 p. 52 (Model 1)"/>
    <x v="0"/>
    <x v="0"/>
    <x v="0"/>
    <n v="0.57804938628158842"/>
    <n v="0.33414109298052103"/>
    <n v="2.9927477374304741"/>
    <n v="8.3910932055759993E-5"/>
    <n v="5.456774562429164E-5"/>
    <n v="1.94620049203196"/>
    <n v="3.1054972821796431E-5"/>
    <n v="2.0195221478209689E-5"/>
    <n v="3.1054972821796431E-5"/>
    <n v="2.0195221478209689E-5"/>
    <n v="2.961251632175057E-4"/>
    <n v="1.9257183996796616E-4"/>
    <n v="1.3105313427259666E-2"/>
    <n v="8.5224581816122236E-3"/>
    <n v="3.2586887531089412E-4"/>
    <n v="2.1191434130445053E-4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n v="0"/>
    <n v="1"/>
    <n v="1"/>
    <n v="1"/>
    <s v="Density"/>
    <s v="Commercial density"/>
    <x v="6"/>
    <s v="Binary logistic"/>
    <s v="no transit trip"/>
    <n v="1.7999999999999999E-2"/>
    <n v="1.02"/>
    <m/>
    <s v="Source"/>
    <n v="1.125"/>
  </r>
  <r>
    <n v="187"/>
    <s v="Rodriguez &amp; Joo 2004"/>
    <n v="188.2"/>
    <s v="188.2.1"/>
    <s v="elasticities: Table 3, errors table 2"/>
    <x v="1"/>
    <x v="1"/>
    <x v="3"/>
    <n v="0.68308912739150729"/>
    <n v="0.4666107559604909"/>
    <n v="2.1431139064541251"/>
    <n v="2.0806701058800089E-3"/>
    <n v="5.746810832440585E-3"/>
    <n v="5.919280609626294"/>
    <n v="3.6448348176799296E-2"/>
    <n v="0.10067033766431965"/>
    <n v="3.6448348176799296E-2"/>
    <n v="0.10067033766431965"/>
    <n v="1.4999054378906623E-3"/>
    <n v="4.142738819454009E-3"/>
    <n v="1.0283148057738313E-3"/>
    <n v="2.8402054935473221E-3"/>
    <n v="1.3199884560304287E-3"/>
    <n v="3.6458081155560443E-3"/>
    <m/>
    <n v="2.762"/>
    <s v="Source"/>
    <n v="0.68308912739150729"/>
    <s v="(8b, 8a)"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s v="Design"/>
    <s v="% sidewalk"/>
    <x v="8"/>
    <s v="multinomial logit (nested)"/>
    <s v="active mode,s auto"/>
    <n v="6.4290000000000003"/>
    <m/>
    <m/>
    <m/>
    <m/>
  </r>
  <r>
    <n v="25"/>
    <s v="Sung 2005"/>
    <n v="25.2"/>
    <s v="25.2.3"/>
    <s v="Table V-4, Model A, p. 114"/>
    <x v="0"/>
    <x v="0"/>
    <x v="2"/>
    <n v="0.71242499999999997"/>
    <n v="0.50754938062499999"/>
    <n v="1.9702516408720523"/>
    <n v="3.4396910397817651E-3"/>
    <n v="-2.841184798859738E-3"/>
    <n v="-1.6274278553603152"/>
    <n v="0.11290528587917802"/>
    <n v="-9.3259766136201031E-2"/>
    <n v="0.11290528587917802"/>
    <n v="-9.3259766136201031E-2"/>
    <n v="1.8842514709709651E-3"/>
    <n v="-1.5563917150220171E-3"/>
    <n v="3.0628388440348889E-3"/>
    <n v="-2.5299048851728182E-3"/>
    <n v="2.5981224179123306E-3"/>
    <n v="-2.146049117195585E-3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s v="Pre-2010"/>
    <n v="447"/>
    <n v="1"/>
    <n v="1"/>
    <n v="1"/>
    <n v="1"/>
    <s v="Diversity"/>
    <s v="jobs-housing balance:Appears to be an absolute value - ratio of the two land uses"/>
    <x v="10"/>
    <s v="Negative binomial regression"/>
    <m/>
    <n v="-2"/>
    <m/>
    <n v="0.1353352832366127"/>
    <s v="Derived (4b)"/>
    <n v="-1.1594202898550725"/>
  </r>
  <r>
    <n v="178"/>
    <s v="Park et al. 2018"/>
    <n v="178.1"/>
    <s v="178.1.2"/>
    <s v="Table 6 p. 281"/>
    <x v="0"/>
    <x v="0"/>
    <x v="1"/>
    <n v="1.0698000000000001"/>
    <n v="1.1444720400000001"/>
    <n v="0.87376533899421416"/>
    <n v="5.2069760002190055E-16"/>
    <n v="1.1140845850068585E-15"/>
    <n v="1.8695083193120208"/>
    <e v="#N/A"/>
    <e v="#N/A"/>
    <e v="#N/A"/>
    <e v="#N/A"/>
    <n v="1.9588366962163279E-6"/>
    <n v="4.1911269952244554E-6"/>
    <n v="1.2707626969280957E-6"/>
    <n v="2.7189238663473537E-6"/>
    <n v="2.1695733337950045E-16"/>
    <n v="4.6420191049877918E-16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s v="PT-Access"/>
    <s v="Compactness index"/>
    <x v="0"/>
    <s v="Negative binomial regression (multilevel)"/>
    <m/>
    <n v="0.02"/>
    <m/>
    <m/>
    <m/>
    <n v="2"/>
  </r>
  <r>
    <n v="184"/>
    <s v="Etminani-Ghasrodashti et al. 2018"/>
    <n v="184.1"/>
    <s v="184.1.1"/>
    <s v="Table 7 p. 502"/>
    <x v="0"/>
    <x v="0"/>
    <x v="2"/>
    <n v="1.0906115596986781"/>
    <n v="1.1894335741483832"/>
    <n v="0.84073631494384637"/>
    <n v="8.1623982382050136E-4"/>
    <n v="-2.3910787776088072E-3"/>
    <n v="-2.4628383736755066"/>
    <n v="1.429856333798581E-2"/>
    <n v="-4.1885963352936935E-2"/>
    <n v="1.429856333798581E-2"/>
    <n v="-4.1885963352936935E-2"/>
    <n v="5.8840781482438894E-4"/>
    <n v="-1.7236716434888947E-3"/>
    <n v="4.034044097258972E-4"/>
    <n v="-1.1817258785225835E-3"/>
    <n v="5.1782699321268916E-4"/>
    <n v="-1.516913409282668E-3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s v="PT-design"/>
    <s v="intersection density"/>
    <x v="8"/>
    <s v="Multinomial logistic; SEM"/>
    <s v="auto"/>
    <n v="-4.8000000000000001E-2"/>
    <m/>
    <m/>
    <m/>
    <n v="-2.6859999999999999"/>
  </r>
  <r>
    <n v="100"/>
    <s v="Spears 2013"/>
    <n v="100.1"/>
    <s v="100.1.1"/>
    <s v="Table 4.5 p. 52 (Model 1)"/>
    <x v="0"/>
    <x v="0"/>
    <x v="1"/>
    <n v="1.2060667870036101"/>
    <n v="1.4545970947132114"/>
    <n v="0.68747559281847748"/>
    <n v="6.674446515380131E-4"/>
    <n v="1.4242003851395E-3"/>
    <n v="1.4669426173539706"/>
    <n v="1.1692028918592499E-2"/>
    <n v="2.494857371401565E-2"/>
    <n v="1.1692028918592499E-2"/>
    <n v="2.494857371401565E-2"/>
    <n v="4.8114492513914988E-4"/>
    <n v="1.026672078519257E-3"/>
    <n v="3.2986642873922056E-4"/>
    <n v="7.0387243911899564E-4"/>
    <n v="4.234305248965966E-4"/>
    <n v="9.0352048705151381E-4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n v="0"/>
    <n v="1"/>
    <n v="1"/>
    <n v="1"/>
    <s v="PT-design"/>
    <s v="Intersection density"/>
    <x v="8"/>
    <s v="Binary logistic"/>
    <s v="no transit trip"/>
    <n v="2.3E-2"/>
    <n v="1.02"/>
    <m/>
    <s v="Source"/>
    <n v="1.7692307692307694"/>
  </r>
  <r>
    <n v="25"/>
    <s v="Sung 2005"/>
    <n v="25.3"/>
    <s v="25.3.3"/>
    <s v="Table V-5, Model A, p. 116"/>
    <x v="0"/>
    <x v="0"/>
    <x v="1"/>
    <n v="1.21818"/>
    <n v="1.4839625124"/>
    <n v="0.67387147023189187"/>
    <n v="1.176453611324122E-3"/>
    <n v="2.3927360596596222E-3"/>
    <n v="1.3705568590884845"/>
    <n v="3.8616209936857812E-2"/>
    <n v="7.8539771661127938E-2"/>
    <n v="3.8616209936857812E-2"/>
    <n v="7.8539771661127938E-2"/>
    <n v="6.4445743005081763E-4"/>
    <n v="1.3107329663960058E-3"/>
    <n v="1.047561474939115E-3"/>
    <n v="2.1305881436122936E-3"/>
    <n v="8.8861774672909226E-4"/>
    <n v="1.8073196472736979E-3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s v="Pre-2010"/>
    <n v="587"/>
    <n v="1"/>
    <n v="1"/>
    <n v="1"/>
    <n v="1"/>
    <s v="Diversity"/>
    <s v="jobs-housing balance:Appears to be an absolute value - ratio of the two land uses"/>
    <x v="10"/>
    <s v="Negative binomial regression"/>
    <m/>
    <n v="5.149"/>
    <m/>
    <n v="172.2591450135512"/>
    <s v="Derived (4b)"/>
    <n v="1.6695849546044099"/>
  </r>
  <r>
    <n v="184"/>
    <s v="Etminani-Ghasrodashti et al. 2018"/>
    <n v="184.2"/>
    <s v="184.2.1"/>
    <s v="Table 8 p. 503"/>
    <x v="0"/>
    <x v="5"/>
    <x v="2"/>
    <n v="1.9105899964971147"/>
    <n v="3.6503541347148447"/>
    <n v="0.27394602361727216"/>
    <n v="2.659640723008664E-4"/>
    <n v="-5.0113584948134442E-3"/>
    <n v="-5.1617563255753671"/>
    <n v="4.6590524285162411E-3"/>
    <n v="-8.778697725388232E-2"/>
    <n v="4.6590524285162411E-3"/>
    <n v="-8.778697725388232E-2"/>
    <n v="1.9172715424720977E-4"/>
    <n v="-3.6125687759670853E-3"/>
    <n v="1.3144553409883753E-4"/>
    <n v="-2.4767281092249764E-3"/>
    <n v="1.6872905712628713E-4"/>
    <n v="-3.1792331439231295E-3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s v="PT-design"/>
    <s v="intersection density"/>
    <x v="8"/>
    <s v="Multinomial logistic; SEM"/>
    <s v="auto"/>
    <n v="-0.17799999999999999"/>
    <m/>
    <m/>
    <m/>
    <n v="-9.862000000000000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">
  <r>
    <n v="176"/>
    <s v="Lee et al. 2017"/>
    <n v="176.1"/>
    <s v="176.1.4"/>
    <s v="Table 5 p. 20 (TMS)"/>
    <x v="0"/>
    <x v="0"/>
    <x v="0"/>
    <n v="7.9815095923159371E-2"/>
    <n v="6.3704495372231317E-3"/>
    <n v="156.97479340459518"/>
    <n v="7415.4251577821224"/>
    <n v="350301.65721535718"/>
    <n v="24641.085764415337"/>
    <n v="55.406989848885253"/>
    <n v="2617.4035813725422"/>
    <n v="136.67131610146831"/>
    <n v="6456.2971785784366"/>
    <n v="5.6162382779414584"/>
    <n v="265.3088035032693"/>
    <n v="76.410092849260209"/>
    <n v="3609.5815929023247"/>
    <n v="11.038306171778656"/>
    <n v="521.44507732865713"/>
    <n v="74.445246301054027"/>
    <n v="3516.7630440847729"/>
    <n v="101.9449435051628"/>
    <n v="4815.8375136598952"/>
    <n v="55.406989848885253"/>
    <n v="2617.4035813725422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0"/>
    <n v="78"/>
    <x v="0"/>
    <n v="0"/>
    <n v="1"/>
    <x v="0"/>
    <s v="Density"/>
    <s v="Population density"/>
    <x v="0"/>
    <s v="OLS"/>
    <m/>
    <n v="0.27900000000000003"/>
    <m/>
    <m/>
    <m/>
    <m/>
    <m/>
  </r>
  <r>
    <n v="184"/>
    <s v="Etminani-Ghasrodashti et al. 2018"/>
    <n v="184.2"/>
    <s v="184.2.1"/>
    <s v="Table 8 p. 503"/>
    <x v="0"/>
    <x v="1"/>
    <x v="1"/>
    <n v="1.9105899964971147"/>
    <n v="3.6503541347148447"/>
    <n v="0.27394602361727216"/>
    <n v="-5.1617563255753671"/>
    <n v="97.259043999999989"/>
    <n v="7.5046423855715041E-2"/>
    <n v="0.27327266729201904"/>
    <n v="-5.1490687850688568"/>
    <n v="0.27192735201664608"/>
    <n v="-5.1237200337314359"/>
    <n v="0.27171040709795108"/>
    <n v="-5.1196323058221598"/>
    <n v="0.27337333019042104"/>
    <n v="-5.1509654994132239"/>
    <n v="0.27364121885656106"/>
    <n v="-5.156013121564258"/>
    <n v="0.27077034450729282"/>
    <n v="-5.1019194222413189"/>
    <n v="0.27342215319322238"/>
    <n v="-5.1518854340785127"/>
    <n v="0.27327266729201904"/>
    <n v="-5.1490687850688568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x v="0"/>
    <n v="770"/>
    <x v="0"/>
    <n v="1"/>
    <n v="0"/>
    <x v="0"/>
    <s v="PT-Design"/>
    <s v="intersection density"/>
    <x v="1"/>
    <s v="Multinomial logistic; SEM"/>
    <s v="auto"/>
    <n v="-0.17799999999999999"/>
    <m/>
    <m/>
    <m/>
    <n v="-9.8620000000000001"/>
    <s v="source"/>
  </r>
  <r>
    <n v="179"/>
    <s v="Liu et al. 2018a"/>
    <n v="179.1"/>
    <s v="179.1.7"/>
    <s v="Table 2 p. 8"/>
    <x v="0"/>
    <x v="2"/>
    <x v="0"/>
    <n v="0.5583999999999999"/>
    <n v="0.3118105599999999"/>
    <n v="3.2070754755708091"/>
    <n v="40.965257879656171"/>
    <n v="523.26562500000011"/>
    <n v="10.285333106007732"/>
    <n v="3.1171564628250996"/>
    <n v="39.816686362250124"/>
    <n v="2.9506426731879172"/>
    <n v="37.689739121698537"/>
    <n v="2.9252985581118076"/>
    <n v="37.36600860218536"/>
    <n v="3.130304541222737"/>
    <n v="39.984632026854506"/>
    <n v="3.1657928882030473"/>
    <n v="40.437938878172801"/>
    <n v="2.8198956403916982"/>
    <n v="36.019654972979311"/>
    <n v="3.1367180651708919"/>
    <n v="40.066554533653864"/>
    <n v="3.1171564628250996"/>
    <n v="39.816686362250124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x v="0"/>
    <n v="113"/>
    <x v="0"/>
    <n v="0"/>
    <n v="0"/>
    <x v="1"/>
    <s v="PT-Design"/>
    <s v="density of bikeshare docks"/>
    <x v="1"/>
    <s v="Poisson Regression"/>
    <m/>
    <n v="0.183"/>
    <m/>
    <m/>
    <m/>
    <n v="22.875"/>
    <s v="derived (8b)"/>
  </r>
  <r>
    <n v="179"/>
    <s v="Liu et al. 2018a"/>
    <n v="179.2"/>
    <s v="179.2.7"/>
    <s v="Table 2 p. 8"/>
    <x v="0"/>
    <x v="2"/>
    <x v="0"/>
    <n v="0.48859999999999998"/>
    <n v="0.23872995999999999"/>
    <n v="4.1888332742149332"/>
    <n v="53.505642944857023"/>
    <n v="683.44897959183663"/>
    <n v="17.546324199170197"/>
    <n v="4.0367408130716402"/>
    <n v="51.562905101689282"/>
    <n v="3.7618222174767522"/>
    <n v="48.051259912717541"/>
    <n v="3.7207246502696876"/>
    <n v="47.526304247754823"/>
    <n v="4.0588181942440871"/>
    <n v="51.844908322357419"/>
    <n v="4.1186834291872838"/>
    <n v="52.609590914380846"/>
    <n v="3.5518622174974515"/>
    <n v="45.369356848981944"/>
    <n v="4.0696073322908255"/>
    <n v="51.982722298283626"/>
    <n v="4.0367408130716402"/>
    <n v="51.56290510168928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x v="0"/>
    <n v="113"/>
    <x v="0"/>
    <n v="0"/>
    <n v="0"/>
    <x v="1"/>
    <s v="PT-Design"/>
    <s v="density of bikeshare docks"/>
    <x v="1"/>
    <s v="Poisson Regression"/>
    <m/>
    <n v="0.183"/>
    <m/>
    <m/>
    <m/>
    <n v="26.142857142857142"/>
    <s v="derived (8b)"/>
  </r>
  <r>
    <n v="176"/>
    <s v="Lee et al. 2017"/>
    <n v="176.1"/>
    <s v="176.1.5"/>
    <s v="Table 5 p. 20 (TMS)"/>
    <x v="0"/>
    <x v="3"/>
    <x v="1"/>
    <n v="4.9965372243354164E-2"/>
    <n v="2.4965384234169469E-3"/>
    <n v="400.55462019740361"/>
    <n v="-4588.0857832504698"/>
    <n v="52553.459860457573"/>
    <n v="160444.00376148627"/>
    <n v="293.45128971696261"/>
    <n v="-3361.2886296589977"/>
    <n v="173.42818388212862"/>
    <n v="-1986.5040740071843"/>
    <n v="22.796049356605412"/>
    <n v="-261.11352782742227"/>
    <n v="353.45967507566326"/>
    <n v="-4048.6446252143191"/>
    <n v="30.425895395531665"/>
    <n v="-348.50832088294965"/>
    <n v="365.68081397259516"/>
    <n v="-4188.6296130307346"/>
    <n v="304.13642970288396"/>
    <n v="-3483.6797753092123"/>
    <n v="293.45128971696261"/>
    <n v="-3361.2886296589977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x v="0"/>
    <n v="78"/>
    <x v="0"/>
    <n v="0"/>
    <n v="1"/>
    <x v="0"/>
    <s v="Density"/>
    <s v="job density"/>
    <x v="2"/>
    <s v="OLS"/>
    <m/>
    <n v="-0.16800000000000001"/>
    <m/>
    <m/>
    <m/>
    <m/>
    <m/>
  </r>
  <r>
    <n v="32"/>
    <s v="Chakraborty and Mishra 2012"/>
    <n v="32.1"/>
    <s v="32.1.3"/>
    <s v="Table 4 - Model I p. 10"/>
    <x v="0"/>
    <x v="4"/>
    <x v="0"/>
    <n v="0.11214358002166598"/>
    <n v="1.2576182540075802E-2"/>
    <n v="79.515385277953555"/>
    <n v="72.585519371036341"/>
    <n v="66.259600000000006"/>
    <n v="6322.6964959013931"/>
    <n v="41.230317014419334"/>
    <n v="37.63704299316106"/>
    <n v="73.950509601393136"/>
    <n v="67.505629613772243"/>
    <n v="5.4270886348702341"/>
    <n v="4.9541110296792477"/>
    <n v="51.8322456813952"/>
    <n v="47.31500023297194"/>
    <n v="10.330648670580437"/>
    <n v="9.430319636540732"/>
    <n v="50.920582680244955"/>
    <n v="46.482789809812544"/>
    <n v="62.441658854399329"/>
    <n v="56.999789694690548"/>
    <n v="41.230317014419334"/>
    <n v="37.63704299316106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1"/>
    <s v="not stated"/>
    <x v="1"/>
    <n v="0"/>
    <n v="1"/>
    <x v="0"/>
    <s v="Density"/>
    <s v="residential density (household workers))"/>
    <x v="0"/>
    <s v="OLS"/>
    <m/>
    <n v="3.4188000000000001"/>
    <m/>
    <m/>
    <s v=""/>
    <n v="8.14"/>
    <m/>
  </r>
  <r>
    <n v="32"/>
    <s v="Chakraborty and Mishra 2012"/>
    <n v="32.1"/>
    <s v="32.1.1"/>
    <s v="Table 4 - Model I p. 10"/>
    <x v="0"/>
    <x v="4"/>
    <x v="2"/>
    <n v="8.9811958026009553E-2"/>
    <n v="8.0661878044657014E-3"/>
    <n v="123.97430164548956"/>
    <n v="48.991249013029652"/>
    <n v="19.360000000000007"/>
    <n v="15369.627468486835"/>
    <n v="50.648291486189351"/>
    <n v="20.014817807805638"/>
    <n v="110.95623448164922"/>
    <n v="43.8468653655558"/>
    <n v="5.563255665930793"/>
    <n v="2.1984462911687594"/>
    <n v="67.645201389498823"/>
    <n v="26.731531146560382"/>
    <n v="10.835486684881586"/>
    <n v="4.2818876114694699"/>
    <n v="66.100714980984279"/>
    <n v="26.12119241319008"/>
    <n v="86.919074339906871"/>
    <n v="34.348037927611415"/>
    <n v="50.648291486189351"/>
    <n v="20.014817807805638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2"/>
    <s v="not stated"/>
    <x v="1"/>
    <n v="0"/>
    <n v="1"/>
    <x v="0"/>
    <s v="Density"/>
    <s v="Household density"/>
    <x v="0"/>
    <s v="OLS"/>
    <m/>
    <n v="1.48"/>
    <m/>
    <m/>
    <s v=""/>
    <n v="4.4000000000000004"/>
    <m/>
  </r>
  <r>
    <n v="98"/>
    <s v="Jun et al. 2013"/>
    <n v="98.2"/>
    <s v="98.2.1"/>
    <s v="Table 7 p. 237"/>
    <x v="0"/>
    <x v="4"/>
    <x v="2"/>
    <n v="7.9815095923159371E-2"/>
    <n v="6.3704495372231317E-3"/>
    <n v="156.97479340459518"/>
    <n v="42.166746336234745"/>
    <n v="11.32687903593264"/>
    <n v="24641.085764415337"/>
    <n v="55.406989848885253"/>
    <n v="14.883488205590375"/>
    <n v="136.67131610146831"/>
    <n v="36.712803326557953"/>
    <n v="5.6162382779414584"/>
    <n v="1.5086402707944373"/>
    <n v="76.410092849260209"/>
    <n v="20.525365460417813"/>
    <n v="11.038306171778656"/>
    <n v="2.9651222736596368"/>
    <n v="74.445246301054027"/>
    <n v="19.997566160983212"/>
    <n v="101.9449435051628"/>
    <n v="27.384565889915322"/>
    <n v="55.406989848885253"/>
    <n v="14.883488205590375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x v="2"/>
    <s v="not stated"/>
    <x v="0"/>
    <n v="0"/>
    <n v="1"/>
    <x v="0"/>
    <s v="Density"/>
    <s v="Population density"/>
    <x v="0"/>
    <s v="Binary logistic"/>
    <s v="automobile"/>
    <n v="0.108"/>
    <n v="1.1140477453864677"/>
    <m/>
    <s v="Derived (2 - Reversed the reference case from PT; 4a)"/>
    <s v=""/>
    <m/>
  </r>
  <r>
    <n v="32"/>
    <s v="Chakraborty and Mishra 2012"/>
    <n v="32.1"/>
    <s v="32.1.2"/>
    <s v="Table 4 - Model I p. 10"/>
    <x v="0"/>
    <x v="4"/>
    <x v="2"/>
    <n v="2.0315119604762753E-2"/>
    <n v="4.1270408455581597E-4"/>
    <n v="2423.0436223481465"/>
    <n v="476.49239523702261"/>
    <n v="93.702399999999997"/>
    <n v="5871140.3958020275"/>
    <n v="755.35190778199114"/>
    <n v="148.54022291068014"/>
    <n v="271.57373988155007"/>
    <n v="53.405073109758128"/>
    <n v="23.932940381320492"/>
    <n v="4.7064212885729626"/>
    <n v="1341.6646975748263"/>
    <n v="263.8388427909739"/>
    <n v="32.485562077280264"/>
    <n v="6.388297404990011"/>
    <n v="1536.591752657851"/>
    <n v="302.17131791290308"/>
    <n v="830.45183759420911"/>
    <n v="163.30865097706288"/>
    <n v="755.35190778199114"/>
    <n v="148.54022291068014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2"/>
    <s v="not stated"/>
    <x v="1"/>
    <n v="0"/>
    <n v="1"/>
    <x v="0"/>
    <s v="Density"/>
    <s v="Employment density"/>
    <x v="2"/>
    <s v="OLS"/>
    <m/>
    <n v="0.78920000000000001"/>
    <m/>
    <m/>
    <s v=""/>
    <n v="9.68"/>
    <m/>
  </r>
  <r>
    <n v="98"/>
    <s v="Jun et al. 2013"/>
    <n v="98.1"/>
    <s v="98.1.1"/>
    <s v="Table 7 p. 237"/>
    <x v="0"/>
    <x v="4"/>
    <x v="2"/>
    <n v="4.9965372243354164E-2"/>
    <n v="2.4965384234169469E-3"/>
    <n v="400.55462019740361"/>
    <n v="12.686836592588934"/>
    <n v="0.40183239591077596"/>
    <n v="160444.00376148627"/>
    <n v="293.45128971696261"/>
    <n v="9.2945340605203928"/>
    <n v="173.42818388212862"/>
    <n v="5.4930212223683492"/>
    <n v="22.796049356605412"/>
    <n v="0.72202326115053916"/>
    <n v="353.45967507566326"/>
    <n v="11.195190152954792"/>
    <n v="30.425895395531665"/>
    <n v="0.96368471015533275"/>
    <n v="365.68081397259516"/>
    <n v="11.582272424242278"/>
    <n v="304.13642970288396"/>
    <n v="9.6329663694612186"/>
    <n v="293.45128971696261"/>
    <n v="9.2945340605203928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x v="2"/>
    <s v="not stated"/>
    <x v="0"/>
    <n v="0"/>
    <n v="1"/>
    <x v="0"/>
    <s v="Density"/>
    <s v="Population density"/>
    <x v="2"/>
    <s v="Binary logistic"/>
    <s v="automobile"/>
    <n v="1.7000000000000001E-2"/>
    <n v="1.0171453223252407"/>
    <m/>
    <s v="Derived (2 - Reversed the reference case from PT; 4a)"/>
    <s v=""/>
    <m/>
  </r>
  <r>
    <n v="187"/>
    <s v="Rodriguez &amp; Joo 2004"/>
    <n v="188.2"/>
    <s v="188.2.1"/>
    <s v="elasticities: Table 3, errors table 2"/>
    <x v="1"/>
    <x v="5"/>
    <x v="3"/>
    <n v="0.68308912739150729"/>
    <n v="0.4666107559604909"/>
    <n v="2.1431139064541251"/>
    <n v="5.919280609626294"/>
    <n v="16.349053043787823"/>
    <n v="4.5929372160370603"/>
    <n v="2.102583381457698"/>
    <n v="5.8073352995861622"/>
    <n v="2.025482950876448"/>
    <n v="5.5943839103207491"/>
    <n v="2.0135080403862751"/>
    <n v="5.5613092075468922"/>
    <n v="2.1085572507584596"/>
    <n v="5.8238351265948651"/>
    <n v="2.1246000171036066"/>
    <n v="5.868145247240161"/>
    <n v="1.9630042461393784"/>
    <n v="5.421817727836963"/>
    <n v="2.1114653149804985"/>
    <n v="5.8318671999761369"/>
    <n v="2.102583381457698"/>
    <n v="5.8073352995861622"/>
    <m/>
    <n v="2.762"/>
    <s v="source"/>
    <n v="0.68308912739150729"/>
    <s v="(8b, 8a)"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x v="1"/>
    <n v="509"/>
    <x v="1"/>
    <n v="0"/>
    <n v="0"/>
    <x v="1"/>
    <s v="Design"/>
    <s v="% sidewalk"/>
    <x v="1"/>
    <s v="multinomial logit (nested)"/>
    <s v="active mode,s auto"/>
    <n v="6.4290000000000003"/>
    <m/>
    <m/>
    <m/>
    <m/>
    <m/>
  </r>
  <r>
    <n v="2"/>
    <s v="Cervero 2006"/>
    <n v="2.1"/>
    <s v="2.1.1"/>
    <s v="Table 1 p. 290"/>
    <x v="1"/>
    <x v="5"/>
    <x v="2"/>
    <n v="7.9815095923159371E-2"/>
    <n v="6.3704495372231317E-3"/>
    <n v="156.97479340459518"/>
    <n v="92.929077695520334"/>
    <n v="55.014013995748037"/>
    <n v="24641.085764415337"/>
    <n v="55.406989848885253"/>
    <n v="32.800937990540071"/>
    <n v="136.67131610146831"/>
    <n v="80.909419132069232"/>
    <n v="5.6162382779414584"/>
    <n v="3.3248130605413433"/>
    <n v="76.410092849260209"/>
    <n v="45.234774966762039"/>
    <n v="11.038306171778656"/>
    <n v="6.5346772536929638"/>
    <n v="74.445246301054027"/>
    <n v="44.071585810223979"/>
    <n v="101.9449435051628"/>
    <n v="60.351406555056371"/>
    <n v="55.406989848885253"/>
    <n v="32.800937990540071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x v="1"/>
    <n v="261"/>
    <x v="0"/>
    <n v="0"/>
    <n v="0"/>
    <x v="1"/>
    <s v="Density"/>
    <s v="Population density"/>
    <x v="0"/>
    <s v="OLS"/>
    <m/>
    <n v="0.59199999999999997"/>
    <m/>
    <m/>
    <s v=""/>
    <s v=""/>
    <m/>
  </r>
  <r>
    <n v="15"/>
    <s v="Gordon 2004"/>
    <n v="15.4"/>
    <s v="15.4.1"/>
    <s v="Model 1-b p. 21 (SD) (log-log)"/>
    <x v="0"/>
    <x v="5"/>
    <x v="2"/>
    <n v="3.292877906976744E-2"/>
    <n v="1.0843044910255543E-3"/>
    <n v="922.25016891167013"/>
    <n v="417.87155153387772"/>
    <n v="189.33760000000001"/>
    <n v="850545.37405760412"/>
    <n v="78.356891647254145"/>
    <n v="35.503507605370856"/>
    <n v="492.44607315502782"/>
    <n v="223.1273157465431"/>
    <n v="5.7880761299826018"/>
    <n v="2.6225772944951169"/>
    <n v="128.18653638988974"/>
    <n v="58.081319638259039"/>
    <n v="11.722303613172381"/>
    <n v="5.3113757671284061"/>
    <n v="122.75140767026811"/>
    <n v="55.61866281539848"/>
    <n v="221.08871322442033"/>
    <n v="100.17529596198486"/>
    <n v="78.356891647254145"/>
    <n v="35.503507605370856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x v="1"/>
    <n v="593"/>
    <x v="1"/>
    <n v="0"/>
    <n v="1"/>
    <x v="0"/>
    <s v="Density"/>
    <s v="Population density"/>
    <x v="0"/>
    <s v="OLS"/>
    <m/>
    <n v="0.4531"/>
    <m/>
    <m/>
    <s v=""/>
    <n v="13.76"/>
    <m/>
  </r>
  <r>
    <n v="15"/>
    <s v="Gordon 2004"/>
    <n v="15.2"/>
    <s v="15.2.1"/>
    <s v="Model 1-b p. 21 (LA) (log-log)"/>
    <x v="0"/>
    <x v="5"/>
    <x v="2"/>
    <n v="1.4377150722642808E-2"/>
    <n v="2.0670246290158863E-4"/>
    <n v="4837.8717213258442"/>
    <n v="2021.2628051699378"/>
    <n v="844.48359999999991"/>
    <n v="23405002.792004287"/>
    <n v="84.143089386160781"/>
    <n v="35.154982745537971"/>
    <n v="867.24463951988412"/>
    <n v="362.33481039140759"/>
    <n v="5.8176275097970205"/>
    <n v="2.430604773593195"/>
    <n v="144.43500737301611"/>
    <n v="60.344946080446128"/>
    <n v="11.844150518013191"/>
    <n v="4.9484860864259108"/>
    <n v="137.57156358747119"/>
    <n v="57.477399266845467"/>
    <n v="274.31311093841896"/>
    <n v="114.60801775007144"/>
    <n v="84.143089386160781"/>
    <n v="35.154982745537971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x v="1"/>
    <n v="3307"/>
    <x v="1"/>
    <n v="0"/>
    <n v="1"/>
    <x v="0"/>
    <s v="Density"/>
    <s v="Population density"/>
    <x v="0"/>
    <s v="OLS"/>
    <m/>
    <n v="0.4178"/>
    <m/>
    <m/>
    <s v=""/>
    <n v="29.06"/>
    <m/>
  </r>
  <r>
    <n v="15"/>
    <s v="Gordon 2004"/>
    <n v="15.3"/>
    <s v="15.3.1"/>
    <s v="Model 1-b p. 21 (SF) (log-log)"/>
    <x v="0"/>
    <x v="5"/>
    <x v="2"/>
    <n v="2.0450272142503709E-2"/>
    <n v="4.1821363070246325E-4"/>
    <n v="2391.1224469664567"/>
    <n v="988.25090733123659"/>
    <n v="408.44410000000005"/>
    <n v="5717466.5563868554"/>
    <n v="82.671763225529858"/>
    <n v="34.168239741111492"/>
    <n v="732.82173661132117"/>
    <n v="302.87522374145902"/>
    <n v="5.8104777564961418"/>
    <n v="2.4014704567598555"/>
    <n v="140.15337542131411"/>
    <n v="57.925390061629123"/>
    <n v="11.814553052869609"/>
    <n v="4.8829547767510091"/>
    <n v="133.68170378837493"/>
    <n v="55.250648175735357"/>
    <n v="259.27018078455126"/>
    <n v="107.15636571825503"/>
    <n v="82.671763225529858"/>
    <n v="34.168239741111492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x v="1"/>
    <n v="1430"/>
    <x v="1"/>
    <n v="0"/>
    <n v="1"/>
    <x v="0"/>
    <s v="Density"/>
    <s v="Population density"/>
    <x v="0"/>
    <s v="OLS"/>
    <m/>
    <n v="0.4133"/>
    <m/>
    <m/>
    <s v=""/>
    <n v="20.21"/>
    <m/>
  </r>
  <r>
    <n v="15"/>
    <s v="Gordon 2004"/>
    <n v="15.13"/>
    <s v="15.13.1"/>
    <s v="Model 2-b p. 24 (SF) (log-log)"/>
    <x v="0"/>
    <x v="5"/>
    <x v="2"/>
    <n v="7.9815095923159371E-2"/>
    <n v="6.3704495372231317E-3"/>
    <n v="156.97479340459518"/>
    <n v="55.663261741269451"/>
    <n v="19.738192613454149"/>
    <n v="24641.085764415337"/>
    <n v="55.406989848885253"/>
    <n v="19.647318600414714"/>
    <n v="136.67131610146831"/>
    <n v="48.463648689580666"/>
    <n v="5.6162382779414584"/>
    <n v="1.9915180933580412"/>
    <n v="76.410092849260209"/>
    <n v="27.095018924347674"/>
    <n v="11.038306171778656"/>
    <n v="3.9141833685127114"/>
    <n v="74.445246301054027"/>
    <n v="26.398284338353761"/>
    <n v="101.9449435051628"/>
    <n v="36.149676966930734"/>
    <n v="55.406989848885253"/>
    <n v="19.647318600414714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x v="1"/>
    <n v="1430"/>
    <x v="1"/>
    <n v="0"/>
    <n v="1"/>
    <x v="0"/>
    <s v="Density"/>
    <s v="Population density"/>
    <x v="0"/>
    <s v="Negative binomial regression"/>
    <m/>
    <n v="0.35460000000000003"/>
    <m/>
    <n v="1.0035346194066574"/>
    <s v="Derived (4c)"/>
    <m/>
    <m/>
  </r>
  <r>
    <n v="15"/>
    <s v="Gordon 2004"/>
    <n v="15.12"/>
    <s v="15.12.1"/>
    <s v="Model 2-b p. 24 (LA) (log-log)"/>
    <x v="0"/>
    <x v="5"/>
    <x v="2"/>
    <n v="7.9815095923159371E-2"/>
    <n v="6.3704495372231317E-3"/>
    <n v="156.97479340459518"/>
    <n v="54.642925584139583"/>
    <n v="19.021202395838991"/>
    <n v="24641.085764415337"/>
    <n v="55.406989848885253"/>
    <n v="19.287173166396958"/>
    <n v="136.67131610146831"/>
    <n v="47.575285134921117"/>
    <n v="5.6162382779414584"/>
    <n v="1.9550125445514217"/>
    <n v="76.410092849260209"/>
    <n v="26.598353320827481"/>
    <n v="11.038306171778656"/>
    <n v="3.8424343783961503"/>
    <n v="74.445246301054027"/>
    <n v="25.914390237396908"/>
    <n v="101.9449435051628"/>
    <n v="35.487034834147174"/>
    <n v="55.406989848885253"/>
    <n v="19.287173166396958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x v="1"/>
    <n v="3307"/>
    <x v="1"/>
    <n v="0"/>
    <n v="1"/>
    <x v="0"/>
    <s v="Density"/>
    <s v="Population density"/>
    <x v="0"/>
    <s v="Negative binomial regression"/>
    <m/>
    <n v="0.34810000000000002"/>
    <m/>
    <n v="1.0034697157459149"/>
    <s v="Derived (4c)"/>
    <m/>
    <m/>
  </r>
  <r>
    <n v="15"/>
    <s v="Gordon 2004"/>
    <n v="15.14"/>
    <s v="15.14.1"/>
    <s v="Model 2-b p. 24(SD) (log-log)"/>
    <x v="0"/>
    <x v="5"/>
    <x v="2"/>
    <n v="7.9815095923159371E-2"/>
    <n v="6.3704495372231317E-3"/>
    <n v="156.97479340459518"/>
    <n v="49.698219591894834"/>
    <n v="15.734456322793903"/>
    <n v="24641.085764415337"/>
    <n v="55.406989848885253"/>
    <n v="17.541852986157071"/>
    <n v="136.67131610146831"/>
    <n v="43.270138677724866"/>
    <n v="5.6162382779414584"/>
    <n v="1.7781010387962657"/>
    <n v="76.410092849260209"/>
    <n v="24.191435396075782"/>
    <n v="11.038306171778656"/>
    <n v="3.4947277339851222"/>
    <n v="74.445246301054027"/>
    <n v="23.569364978913704"/>
    <n v="101.9449435051628"/>
    <n v="32.27576911373454"/>
    <n v="55.406989848885253"/>
    <n v="17.541852986157071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x v="1"/>
    <n v="593"/>
    <x v="1"/>
    <n v="0"/>
    <n v="1"/>
    <x v="0"/>
    <s v="Density"/>
    <s v="Population density"/>
    <x v="0"/>
    <s v="Negative binomial regression"/>
    <m/>
    <n v="0.31659999999999999"/>
    <m/>
    <n v="1.0031552420783894"/>
    <s v="Derived (4c)"/>
    <m/>
    <m/>
  </r>
  <r>
    <n v="15"/>
    <s v="Gordon 2004"/>
    <n v="15.5"/>
    <s v="15.5.1"/>
    <s v="Model 1-b p. 21 (Sacramento) (log-log)"/>
    <x v="0"/>
    <x v="5"/>
    <x v="2"/>
    <n v="3.6766826923076923E-2"/>
    <n v="1.351799561991494E-3"/>
    <n v="739.7546412330413"/>
    <n v="226.29094475318735"/>
    <n v="69.222400000000007"/>
    <n v="547236.92922582559"/>
    <n v="76.748242175500621"/>
    <n v="23.477287281485641"/>
    <n v="435.12801042034232"/>
    <n v="133.10565838758271"/>
    <n v="5.7791284104417393"/>
    <n v="1.767835380754128"/>
    <n v="123.9368332664469"/>
    <n v="37.912277296206106"/>
    <n v="11.685661370505317"/>
    <n v="3.5746438132375764"/>
    <n v="118.84895510507769"/>
    <n v="36.355895366643267"/>
    <n v="208.74358799075904"/>
    <n v="63.854663566373191"/>
    <n v="76.748242175500621"/>
    <n v="23.477287281485641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x v="1"/>
    <n v="397"/>
    <x v="1"/>
    <n v="0"/>
    <n v="1"/>
    <x v="0"/>
    <s v="Density"/>
    <s v="Population density"/>
    <x v="0"/>
    <s v="OLS"/>
    <m/>
    <n v="0.30590000000000001"/>
    <m/>
    <m/>
    <s v=""/>
    <n v="8.32"/>
    <m/>
  </r>
  <r>
    <n v="65"/>
    <s v="Sung et al. 2014"/>
    <n v="65.099999999999994"/>
    <s v="65.1.6"/>
    <s v="Table 2 p. 138 (250m buffer)"/>
    <x v="0"/>
    <x v="5"/>
    <x v="2"/>
    <n v="9.1439936102236427E-2"/>
    <n v="8.3612619143810813E-3"/>
    <n v="119.5991717805221"/>
    <n v="34.230120157787887"/>
    <n v="9.7968999999999973"/>
    <n v="14303.961890586834"/>
    <n v="119.5991717805221"/>
    <n v="34.230120157787887"/>
    <e v="#N/A"/>
    <e v="#N/A"/>
    <e v="#N/A"/>
    <e v="#N/A"/>
    <n v="119.5991717805221"/>
    <n v="34.230120157787887"/>
    <n v="119.5991717805221"/>
    <n v="34.230120157787887"/>
    <n v="119.5991717805221"/>
    <n v="34.230120157787887"/>
    <n v="119.5991717805221"/>
    <n v="34.230120157787887"/>
    <n v="119.5991717805221"/>
    <n v="34.230120157787887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56899999999999995"/>
    <m/>
    <m/>
    <s v=""/>
    <n v="3.13"/>
    <m/>
  </r>
  <r>
    <n v="65"/>
    <s v="Sung et al. 2014"/>
    <n v="65.8"/>
    <s v="65.8.1"/>
    <s v="Table 3 p. 139 (750m buffer)"/>
    <x v="0"/>
    <x v="5"/>
    <x v="2"/>
    <n v="4.9771103327495618E-2"/>
    <n v="2.4771627264362456E-3"/>
    <n v="403.68765012004025"/>
    <n v="114.72520435056458"/>
    <n v="32.604100000000003"/>
    <n v="162963.71885944004"/>
    <n v="70.646526761242328"/>
    <n v="20.077248379857739"/>
    <n v="292.09553498605993"/>
    <n v="83.011506374293319"/>
    <n v="5.7417860261366283"/>
    <n v="1.6317753961258465"/>
    <n v="108.76671081970339"/>
    <n v="30.910737847983963"/>
    <n v="11.533982432814158"/>
    <n v="3.2778770695287536"/>
    <n v="104.82834840174618"/>
    <n v="29.79148281733745"/>
    <n v="169.03514559562169"/>
    <n v="48.038605132256507"/>
    <n v="70.646526761242328"/>
    <n v="20.077248379857739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Residential density"/>
    <x v="0"/>
    <s v="OLS"/>
    <m/>
    <n v="1.0409999999999999"/>
    <m/>
    <m/>
    <s v=""/>
    <n v="5.71"/>
    <m/>
  </r>
  <r>
    <n v="65"/>
    <s v="Sung et al. 2014"/>
    <n v="65.3"/>
    <s v="65.3.9"/>
    <s v="Table 2 p. 138 (750m buffer)"/>
    <x v="0"/>
    <x v="5"/>
    <x v="2"/>
    <n v="0.12141666666666666"/>
    <n v="1.4742006944444443E-2"/>
    <n v="67.833369212789052"/>
    <n v="18.778311599176391"/>
    <n v="5.1983999999999995"/>
    <n v="4601.3659787585575"/>
    <n v="28.874366029529924"/>
    <n v="7.9932907479547675"/>
    <n v="67.833369212789052"/>
    <n v="18.778311599176391"/>
    <n v="7.3881263021282644"/>
    <n v="2.0452550042181672"/>
    <n v="29.108502393926077"/>
    <n v="8.0581067177105545"/>
    <n v="33.288222071949669"/>
    <n v="9.2151785161778257"/>
    <n v="4.4404997362067187"/>
    <n v="1.2292635419741058"/>
    <n v="28.160121320304167"/>
    <n v="7.7955663850998018"/>
    <n v="28.874366029529924"/>
    <n v="7.9932907479547675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58899999999999997"/>
    <m/>
    <m/>
    <s v=""/>
    <n v="2.2799999999999998"/>
    <m/>
  </r>
  <r>
    <n v="65"/>
    <s v="Sung et al. 2014"/>
    <n v="65.099999999999994"/>
    <s v="65.1.2"/>
    <s v="Table 2 p. 138 (250m buffer)"/>
    <x v="0"/>
    <x v="5"/>
    <x v="2"/>
    <n v="4.5708865248226961E-2"/>
    <n v="2.0893003622805702E-3"/>
    <n v="478.62912296078514"/>
    <n v="123.3896306410445"/>
    <n v="31.809599999999993"/>
    <n v="229085.83734621038"/>
    <n v="72.63685868825138"/>
    <n v="18.72563689611383"/>
    <n v="329.41601953690605"/>
    <n v="84.922791004575316"/>
    <n v="5.7546016546658345"/>
    <n v="1.4835247973695429"/>
    <n v="113.55729728603623"/>
    <n v="29.27484412574557"/>
    <n v="11.585812697788139"/>
    <n v="2.986799341864387"/>
    <n v="109.27120308360732"/>
    <n v="28.169897612547803"/>
    <n v="180.89505429270147"/>
    <n v="46.634383206549856"/>
    <n v="72.63685868825138"/>
    <n v="18.72563689611383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Small-scale nieghbourhood living density"/>
    <x v="0"/>
    <s v="OLS"/>
    <m/>
    <n v="3.1059999999999999"/>
    <m/>
    <m/>
    <s v=""/>
    <n v="5.64"/>
    <m/>
  </r>
  <r>
    <n v="187"/>
    <s v="Rodriguez &amp; Joo 2004"/>
    <n v="188.1"/>
    <s v="188.1.1"/>
    <s v="elasticities: Table 3, errors table 2"/>
    <x v="1"/>
    <x v="5"/>
    <x v="3"/>
    <n v="9.9507375227318645E-2"/>
    <n v="9.9017177246303878E-3"/>
    <n v="100.9925780364869"/>
    <n v="25.349137087158212"/>
    <n v="6.3626334088767118"/>
    <n v="10199.500818455897"/>
    <n v="52.920253564729812"/>
    <n v="13.282983644747183"/>
    <n v="27.026752817449708"/>
    <n v="6.7837149571798765"/>
    <n v="25.039683486919987"/>
    <n v="6.2849605552169168"/>
    <n v="56.983650774560175"/>
    <n v="14.302896344414604"/>
    <n v="71.593280661960591"/>
    <n v="17.969913446152109"/>
    <n v="18.970216833433518"/>
    <n v="4.761524425191813"/>
    <n v="59.186620121242917"/>
    <n v="14.855841650431973"/>
    <n v="52.920253564729812"/>
    <n v="13.282983644747183"/>
    <m/>
    <n v="0.251"/>
    <s v="source"/>
    <n v="9.9507375227318645E-2"/>
    <s v="(8b, 8a)"/>
    <s v="Y"/>
    <s v="pos"/>
    <s v="Y"/>
    <s v="Probability (mode choice)"/>
    <s v="primary mode"/>
    <s v="Discrete"/>
    <s v="Disaggregate"/>
    <s v="Work"/>
    <s v="USA"/>
    <s v="Chapel Hill"/>
    <n v="1997"/>
    <s v="Pre-2010"/>
    <x v="1"/>
    <n v="509"/>
    <x v="1"/>
    <n v="0"/>
    <n v="0"/>
    <x v="1"/>
    <s v="Design"/>
    <s v="% sidewalk"/>
    <x v="1"/>
    <s v="multinomial logit"/>
    <s v="active mode,s auto"/>
    <n v="4.9489999999999998"/>
    <m/>
    <m/>
    <m/>
    <m/>
    <m/>
  </r>
  <r>
    <n v="65"/>
    <s v="Sung et al. 2014"/>
    <n v="65.8"/>
    <s v="65.8.9"/>
    <s v="Table 3 p. 139 (750m buffer)"/>
    <x v="0"/>
    <x v="5"/>
    <x v="2"/>
    <n v="9.6463709677419351E-2"/>
    <n v="9.3052472847294475E-3"/>
    <n v="107.46624666719701"/>
    <n v="25.70915019019354"/>
    <n v="6.1504000000000012"/>
    <n v="11548.994172734832"/>
    <n v="34.251225815393532"/>
    <n v="8.1939207518165951"/>
    <n v="107.46624666719701"/>
    <n v="25.70915019019354"/>
    <n v="7.6973076536033513"/>
    <n v="1.8414269099715297"/>
    <n v="34.581179108537157"/>
    <n v="8.2728554781353445"/>
    <n v="40.643970389776385"/>
    <n v="9.7232570363462045"/>
    <n v="4.5503540647616161"/>
    <n v="1.0885812029129214"/>
    <n v="33.250814802314814"/>
    <n v="7.9545924251577729"/>
    <n v="34.251225815393532"/>
    <n v="8.1939207518165951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47"/>
    <m/>
    <m/>
    <s v=""/>
    <n v="2.48"/>
    <m/>
  </r>
  <r>
    <n v="65"/>
    <s v="Sung et al. 2014"/>
    <n v="65.400000000000006"/>
    <s v="65.4.5"/>
    <s v="Table 2 p. 138 (1000m buffer)"/>
    <x v="0"/>
    <x v="5"/>
    <x v="2"/>
    <n v="9.2709727626459154E-2"/>
    <n v="8.5950935965722446E-3"/>
    <n v="116.34544624375047"/>
    <n v="27.720931403820963"/>
    <n v="6.604899999999998"/>
    <n v="13536.262861657431"/>
    <n v="39.282283097517258"/>
    <n v="9.3595538999468513"/>
    <n v="116.34544624375047"/>
    <n v="27.720931403820963"/>
    <n v="3.6801461608515496"/>
    <n v="0.8768463448691336"/>
    <n v="75.165711762930343"/>
    <n v="17.909283147482835"/>
    <n v="19.575724808848531"/>
    <n v="4.6641904958554861"/>
    <n v="55.90535137848407"/>
    <n v="13.320232640843129"/>
    <n v="76.000424898770447"/>
    <n v="18.108165238080641"/>
    <n v="39.282283097517258"/>
    <n v="9.3595538999468513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idential to non-residential balancing index:perfect balance between two land uses = 1"/>
    <x v="5"/>
    <s v="OLS"/>
    <m/>
    <n v="0.63200000000000001"/>
    <m/>
    <m/>
    <s v=""/>
    <n v="2.57"/>
    <m/>
  </r>
  <r>
    <n v="65"/>
    <s v="Sung et al. 2014"/>
    <n v="65.3"/>
    <s v="65.3.1"/>
    <s v="Table 2 p. 138 (750m buffer)"/>
    <x v="0"/>
    <x v="5"/>
    <x v="2"/>
    <n v="6.1961002785515321E-2"/>
    <n v="3.8391658661866375E-3"/>
    <n v="260.4732472768307"/>
    <n v="57.939669124258224"/>
    <n v="12.888099999999998"/>
    <n v="67846.312546936999"/>
    <n v="64.445527146004039"/>
    <n v="14.335263058357139"/>
    <n v="208.96280856749925"/>
    <n v="46.481687137754534"/>
    <n v="5.6972317900598917"/>
    <n v="1.2672922393809223"/>
    <n v="94.732919177885051"/>
    <n v="21.072390541928751"/>
    <n v="11.355593773178612"/>
    <n v="2.5259382789058504"/>
    <n v="91.731274456435614"/>
    <n v="20.404704690089538"/>
    <n v="137.40165690557734"/>
    <n v="30.563624562076622"/>
    <n v="64.445527146004039"/>
    <n v="14.335263058357139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Residential density"/>
    <x v="0"/>
    <s v="OLS"/>
    <m/>
    <n v="0.83"/>
    <m/>
    <m/>
    <s v=""/>
    <n v="3.59"/>
    <m/>
  </r>
  <r>
    <n v="65"/>
    <s v="Sung et al. 2014"/>
    <n v="65.599999999999994"/>
    <s v="65.6.6"/>
    <s v="Table 3 p. 139 (250m buffer)"/>
    <x v="0"/>
    <x v="5"/>
    <x v="2"/>
    <n v="7.0807999999999996E-2"/>
    <n v="5.0137728639999997E-3"/>
    <n v="199.45059880558642"/>
    <n v="42.368094000677893"/>
    <n v="9"/>
    <n v="39780.541363906996"/>
    <n v="199.45059880558642"/>
    <n v="42.368094000677893"/>
    <e v="#N/A"/>
    <e v="#N/A"/>
    <e v="#N/A"/>
    <e v="#N/A"/>
    <n v="199.45059880558642"/>
    <n v="42.368094000677893"/>
    <n v="199.45059880558642"/>
    <n v="42.368094000677893"/>
    <n v="199.45059880558642"/>
    <n v="42.368094000677893"/>
    <n v="199.45059880558642"/>
    <n v="42.368094000677893"/>
    <n v="199.45059880558642"/>
    <n v="42.368094000677893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42399999999999999"/>
    <m/>
    <m/>
    <s v=""/>
    <n v="3"/>
    <m/>
  </r>
  <r>
    <n v="65"/>
    <s v="Sung et al. 2014"/>
    <n v="65.599999999999994"/>
    <s v="65.6.2"/>
    <s v="Table 3 p. 139 (250m buffer)"/>
    <x v="0"/>
    <x v="5"/>
    <x v="2"/>
    <n v="3.4512750455373407E-2"/>
    <n v="1.1911299439948772E-3"/>
    <n v="839.53896469611448"/>
    <n v="159.07164533579629"/>
    <n v="30.1401"/>
    <n v="704825.6732430238"/>
    <n v="77.706449004337117"/>
    <n v="14.723429425096775"/>
    <n v="467.83523796989653"/>
    <n v="88.643081714346152"/>
    <n v="5.7844994938047769"/>
    <n v="1.0960180415886602"/>
    <n v="126.45491528227183"/>
    <n v="23.960045073108454"/>
    <n v="11.70764282991019"/>
    <n v="2.2183056251972335"/>
    <n v="121.16260548666419"/>
    <n v="22.957284674585697"/>
    <n v="215.98754066936314"/>
    <n v="40.924239268327582"/>
    <n v="77.706449004337117"/>
    <n v="14.723429425096775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Small-scale nieghbourhood living density"/>
    <x v="0"/>
    <s v="OLS"/>
    <m/>
    <n v="2.915"/>
    <m/>
    <m/>
    <s v=""/>
    <n v="5.49"/>
    <m/>
  </r>
  <r>
    <n v="65"/>
    <s v="Sung et al. 2014"/>
    <n v="65.599999999999994"/>
    <s v="65.6.1"/>
    <s v="Table 3 p. 139 (250m buffer)"/>
    <x v="0"/>
    <x v="5"/>
    <x v="2"/>
    <n v="4.1897297297297284E-2"/>
    <n v="1.7553835208181142E-3"/>
    <n v="569.67607827031429"/>
    <n v="105.97342278415692"/>
    <n v="19.713600000000007"/>
    <n v="324530.83415344526"/>
    <n v="74.442435425269736"/>
    <n v="13.848079607550375"/>
    <n v="370.12934295070113"/>
    <n v="68.852940893061216"/>
    <n v="5.7656807469853586"/>
    <n v="1.0725549952772042"/>
    <n v="118.03295270570388"/>
    <n v="21.956961994125855"/>
    <n v="11.630808784258747"/>
    <n v="2.1636095732829488"/>
    <n v="113.40922148509965"/>
    <n v="21.096837017544175"/>
    <n v="192.52427217099401"/>
    <n v="35.814135206336985"/>
    <n v="74.442435425269736"/>
    <n v="13.848079607550375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Residential density"/>
    <x v="0"/>
    <s v="OLS"/>
    <m/>
    <n v="2.0219999999999998"/>
    <m/>
    <m/>
    <s v=""/>
    <n v="4.4400000000000004"/>
    <m/>
  </r>
  <r>
    <n v="65"/>
    <s v="Sung et al. 2014"/>
    <n v="65.900000000000006"/>
    <s v="65.9.1"/>
    <s v="Table 3 p. 139 (1000m buffer)"/>
    <x v="0"/>
    <x v="5"/>
    <x v="2"/>
    <n v="4.2832281553398056E-2"/>
    <n v="1.8346043430695635E-3"/>
    <n v="545.07665578009733"/>
    <n v="96.189132368857983"/>
    <n v="16.974399999999999"/>
    <n v="297108.56067641469"/>
    <n v="74.005993151398457"/>
    <n v="13.059763605434133"/>
    <n v="359.58559188542472"/>
    <n v="63.455709814429007"/>
    <n v="5.7630484056446072"/>
    <n v="1.0169993890956981"/>
    <n v="116.93949040557079"/>
    <n v="20.636194932380672"/>
    <n v="11.620101996304493"/>
    <n v="2.0505877791858573"/>
    <n v="112.399383635023"/>
    <n v="19.835006830688872"/>
    <n v="189.63201769428122"/>
    <n v="33.464172530492107"/>
    <n v="74.005993151398457"/>
    <n v="13.059763605434133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Residential density"/>
    <x v="0"/>
    <s v="OLS"/>
    <m/>
    <n v="0.997"/>
    <m/>
    <m/>
    <s v=""/>
    <n v="4.12"/>
    <m/>
  </r>
  <r>
    <n v="65"/>
    <s v="Sung et al. 2014"/>
    <n v="65.099999999999994"/>
    <s v="65.1.1"/>
    <s v="Table 2 p. 138 (250m buffer)"/>
    <x v="0"/>
    <x v="5"/>
    <x v="2"/>
    <n v="5.7085714285714288E-2"/>
    <n v="3.2587787755102042E-3"/>
    <n v="306.86341997653307"/>
    <n v="51.501501501501501"/>
    <n v="8.6436000000000011"/>
    <n v="94165.158519694116"/>
    <n v="66.949669189475529"/>
    <n v="11.236296879408057"/>
    <n v="237.80344823671439"/>
    <n v="39.911028324464255"/>
    <n v="5.7161327533849322"/>
    <n v="0.95934999226609996"/>
    <n v="100.24454079743352"/>
    <n v="16.824241771114863"/>
    <n v="11.430930924140782"/>
    <n v="1.9184759988603959"/>
    <n v="96.88964500337876"/>
    <n v="16.261182900207064"/>
    <n v="149.30842896539713"/>
    <n v="25.058732250120531"/>
    <n v="66.949669189475529"/>
    <n v="11.236296879408057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Residential density"/>
    <x v="0"/>
    <s v="OLS"/>
    <m/>
    <n v="1.512"/>
    <m/>
    <m/>
    <s v=""/>
    <n v="2.94"/>
    <m/>
  </r>
  <r>
    <n v="65"/>
    <s v="Sung et al. 2014"/>
    <n v="65.900000000000006"/>
    <s v="65.9.5"/>
    <s v="Table 3 p. 139 (1000m buffer)"/>
    <x v="0"/>
    <x v="5"/>
    <x v="2"/>
    <n v="7.9687499999999994E-2"/>
    <n v="6.3500976562499995E-3"/>
    <n v="157.47789311803155"/>
    <n v="19.074509803921568"/>
    <n v="2.3103999999999996"/>
    <n v="24799.286820894165"/>
    <n v="43.081586429180476"/>
    <n v="5.2182571562344844"/>
    <n v="157.47789311803155"/>
    <n v="19.074509803921568"/>
    <n v="3.7108045055447767"/>
    <n v="0.44947119573411104"/>
    <n v="90.424559359703153"/>
    <n v="10.952674752444043"/>
    <n v="20.475573492661823"/>
    <n v="2.4801038392986632"/>
    <n v="63.928893334596808"/>
    <n v="7.743387205153037"/>
    <n v="91.635298700924935"/>
    <n v="11.099325555149532"/>
    <n v="43.081586429180476"/>
    <n v="5.2182571562344844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idential to non-residential balancing index:perfect balance between two land uses = 1"/>
    <x v="5"/>
    <s v="OLS"/>
    <m/>
    <n v="0.28499999999999998"/>
    <m/>
    <m/>
    <s v=""/>
    <n v="1.52"/>
    <m/>
  </r>
  <r>
    <n v="65"/>
    <s v="Sung et al. 2014"/>
    <n v="65.3"/>
    <s v="65.3.6"/>
    <s v="Table 2 p. 138 (750m buffer)"/>
    <x v="0"/>
    <x v="5"/>
    <x v="2"/>
    <n v="0.12597"/>
    <n v="1.5868440899999999E-2"/>
    <n v="63.018163302987126"/>
    <n v="7.1445582281495597"/>
    <n v="0.81"/>
    <n v="3971.2889060819534"/>
    <n v="63.018163302987126"/>
    <n v="7.1445582281495597"/>
    <e v="#N/A"/>
    <e v="#N/A"/>
    <e v="#N/A"/>
    <e v="#N/A"/>
    <n v="63.018163302987126"/>
    <n v="7.1445582281495597"/>
    <n v="63.018163302987126"/>
    <n v="7.1445582281495597"/>
    <n v="63.018163302987126"/>
    <n v="7.1445582281495597"/>
    <n v="63.018163302987126"/>
    <n v="7.1445582281495597"/>
    <n v="63.018163302987126"/>
    <n v="7.1445582281495597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221"/>
    <m/>
    <m/>
    <s v=""/>
    <n v="0.9"/>
    <m/>
  </r>
  <r>
    <n v="65"/>
    <s v="Sung et al. 2014"/>
    <n v="65.8"/>
    <s v="65.8.6"/>
    <s v="Table 3 p. 139 (750m buffer)"/>
    <x v="0"/>
    <x v="5"/>
    <x v="2"/>
    <n v="7.4228947368421047E-2"/>
    <n v="5.5099366274238221E-3"/>
    <n v="181.49029065467695"/>
    <n v="20.477186513985892"/>
    <n v="2.3104"/>
    <n v="32938.725601919119"/>
    <n v="181.49029065467695"/>
    <n v="20.477186513985892"/>
    <e v="#N/A"/>
    <e v="#N/A"/>
    <e v="#N/A"/>
    <e v="#N/A"/>
    <n v="181.49029065467695"/>
    <n v="20.477186513985892"/>
    <n v="181.49029065467695"/>
    <n v="20.477186513985892"/>
    <n v="181.49029065467695"/>
    <n v="20.477186513985892"/>
    <n v="181.49029065467695"/>
    <n v="20.477186513985892"/>
    <n v="181.49029065467695"/>
    <n v="20.477186513985892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26800000000000002"/>
    <m/>
    <m/>
    <s v=""/>
    <n v="1.52"/>
    <m/>
  </r>
  <r>
    <n v="65"/>
    <s v="Sung et al. 2014"/>
    <n v="65.400000000000006"/>
    <s v="65.4.1"/>
    <s v="Table 2 p. 138 (1000m buffer)"/>
    <x v="0"/>
    <x v="5"/>
    <x v="2"/>
    <n v="5.0904494382022471E-2"/>
    <n v="2.5912675482893575E-3"/>
    <n v="385.911520661059"/>
    <n v="34.967442887098557"/>
    <n v="3.1684000000000001"/>
    <n v="148927.70177893096"/>
    <n v="70.081591389584531"/>
    <n v="6.3500929958102539"/>
    <n v="282.67414454596297"/>
    <n v="25.613104237309702"/>
    <n v="5.7380266691876782"/>
    <n v="0.51992259649509553"/>
    <n v="107.43337601469537"/>
    <n v="9.7345382006915475"/>
    <n v="11.518822705946983"/>
    <n v="1.0437205253858561"/>
    <n v="103.58927359080778"/>
    <n v="9.3862240800630925"/>
    <n v="165.83653606402763"/>
    <n v="15.026448532761542"/>
    <n v="70.081591389584531"/>
    <n v="6.3500929958102539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Residential density"/>
    <x v="0"/>
    <s v="OLS"/>
    <m/>
    <n v="0.69699999999999995"/>
    <m/>
    <m/>
    <s v=""/>
    <n v="1.78"/>
    <m/>
  </r>
  <r>
    <n v="65"/>
    <s v="Sung et al. 2014"/>
    <n v="65.099999999999994"/>
    <s v="65.10.1"/>
    <s v="Table 3 p. 139 (1500m buffer)"/>
    <x v="0"/>
    <x v="5"/>
    <x v="2"/>
    <n v="4.5050802139037428E-2"/>
    <n v="2.0295747733706992E-3"/>
    <n v="492.71404686372267"/>
    <n v="41.508694878034319"/>
    <n v="3.496900000000001"/>
    <n v="242767.1319768267"/>
    <n v="72.953350689324452"/>
    <n v="6.1459550288221383"/>
    <n v="336.02720895776588"/>
    <n v="28.308612218646985"/>
    <n v="5.7565801738450739"/>
    <n v="0.48496309674557825"/>
    <n v="114.33273349248635"/>
    <n v="9.6319611330745136"/>
    <n v="11.593835278030593"/>
    <n v="0.97672265299768724"/>
    <n v="109.98902300967498"/>
    <n v="9.2660252434500681"/>
    <n v="182.870802077805"/>
    <n v="15.405950721044682"/>
    <n v="72.953350689324452"/>
    <n v="6.1459550288221383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Residential density"/>
    <x v="0"/>
    <s v="OLS"/>
    <m/>
    <n v="0.41499999999999998"/>
    <m/>
    <m/>
    <s v=""/>
    <n v="1.87"/>
    <m/>
  </r>
  <r>
    <n v="65"/>
    <s v="Sung et al. 2014"/>
    <n v="65.599999999999994"/>
    <s v="65.6.9"/>
    <s v="Table 3 p. 139 (250m buffer)"/>
    <x v="0"/>
    <x v="5"/>
    <x v="2"/>
    <n v="8.7499999999999994E-2"/>
    <n v="7.656249999999999E-3"/>
    <n v="130.61224489795921"/>
    <n v="10.971428571428573"/>
    <n v="0.92160000000000009"/>
    <n v="17059.558517284473"/>
    <n v="36.301543465359416"/>
    <n v="3.0493296510901904"/>
    <n v="130.61224489795921"/>
    <n v="10.971428571428573"/>
    <n v="7.7962643855287803"/>
    <n v="0.65488620838441747"/>
    <n v="36.672395720237148"/>
    <n v="3.0804812404999202"/>
    <n v="43.56368696605648"/>
    <n v="3.659349705148744"/>
    <n v="4.5847558790602445"/>
    <n v="0.38511949384106048"/>
    <n v="35.179737517190659"/>
    <n v="2.955097951444015"/>
    <n v="36.301543465359416"/>
    <n v="3.0493296510901904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17499999999999999"/>
    <m/>
    <m/>
    <s v=""/>
    <n v="0.96"/>
    <m/>
  </r>
  <r>
    <n v="65"/>
    <s v="Sung et al. 2014"/>
    <n v="65.3"/>
    <s v="65.3.2"/>
    <s v="Table 2 p. 138 (750m buffer)"/>
    <x v="0"/>
    <x v="5"/>
    <x v="2"/>
    <n v="4.7301818181818188E-2"/>
    <n v="2.2374620033057857E-3"/>
    <n v="446.93496404521227"/>
    <n v="34.882380073800732"/>
    <n v="2.7224999999999997"/>
    <n v="199750.86208609518"/>
    <n v="71.863464359180512"/>
    <n v="5.6087996663053215"/>
    <n v="314.08645889070124"/>
    <n v="24.513819943501453"/>
    <n v="5.7496993964223595"/>
    <n v="0.44875253849197233"/>
    <n v="111.67832779023158"/>
    <n v="8.7162701273719954"/>
    <n v="11.565958884793924"/>
    <n v="0.90269995904039624"/>
    <n v="107.53030880773937"/>
    <n v="8.3925255418264442"/>
    <n v="176.17330869842164"/>
    <n v="13.749974397294412"/>
    <n v="71.863464359180512"/>
    <n v="5.6087996663053215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Small-scale nieghbourhood living density"/>
    <x v="0"/>
    <s v="OLS"/>
    <m/>
    <n v="1.0840000000000001"/>
    <m/>
    <m/>
    <s v=""/>
    <n v="1.65"/>
    <m/>
  </r>
  <r>
    <n v="65"/>
    <s v="Sung et al. 2014"/>
    <n v="65.8"/>
    <s v="65.8.2"/>
    <s v="Table 3 p. 139 (750m buffer)"/>
    <x v="0"/>
    <x v="5"/>
    <x v="2"/>
    <n v="3.8117676767676759E-2"/>
    <n v="1.4529572821650844E-3"/>
    <n v="688.25148011913848"/>
    <n v="51.944403959031725"/>
    <n v="3.9204000000000012"/>
    <n v="473690.09988618485"/>
    <n v="76.156983935259646"/>
    <n v="5.7477960485458501"/>
    <n v="416.78267196727569"/>
    <n v="31.455838601386191"/>
    <n v="5.775751885936363"/>
    <n v="0.43591332208727501"/>
    <n v="122.40225568470076"/>
    <n v="9.2380654432914184"/>
    <n v="11.671864119888019"/>
    <n v="0.88091060072030825"/>
    <n v="117.43706919218941"/>
    <n v="8.8633279231421103"/>
    <n v="204.42690427497084"/>
    <n v="15.42871174634487"/>
    <n v="76.156983935259646"/>
    <n v="5.7477960485458501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Small-scale nieghbourhood living density"/>
    <x v="0"/>
    <s v="OLS"/>
    <m/>
    <n v="1.0629999999999999"/>
    <m/>
    <m/>
    <s v=""/>
    <n v="1.98"/>
    <m/>
  </r>
  <r>
    <n v="65"/>
    <s v="Sung et al. 2014"/>
    <n v="65.099999999999994"/>
    <s v="65.1.4"/>
    <s v="Table 2 p. 138 (250m buffer)"/>
    <x v="0"/>
    <x v="5"/>
    <x v="2"/>
    <n v="2.4579245283018872E-2"/>
    <n v="6.0413929868280544E-4"/>
    <n v="1655.2473944010642"/>
    <n v="107.81453903431334"/>
    <n v="7.0225000000000009"/>
    <n v="2739843.9366715122"/>
    <n v="659.92598119490356"/>
    <n v="42.984278785130051"/>
    <n v="258.15269687977502"/>
    <n v="16.814775911264149"/>
    <n v="23.823789128783293"/>
    <n v="1.5517625049033001"/>
    <n v="1067.4888631757144"/>
    <n v="69.530887102950174"/>
    <n v="32.284786844881189"/>
    <n v="2.1028695911413369"/>
    <n v="1187.3295411563433"/>
    <n v="77.336709663218443"/>
    <n v="716.53822107926032"/>
    <n v="46.67171702999763"/>
    <n v="659.92598119490356"/>
    <n v="42.984278785130051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Office density"/>
    <x v="2"/>
    <s v="OLS"/>
    <m/>
    <n v="1.861"/>
    <m/>
    <m/>
    <s v=""/>
    <n v="2.65"/>
    <m/>
  </r>
  <r>
    <n v="65"/>
    <s v="Sung et al. 2014"/>
    <n v="65.900000000000006"/>
    <s v="65.9.6"/>
    <s v="Table 3 p. 139 (1000m buffer)"/>
    <x v="0"/>
    <x v="5"/>
    <x v="2"/>
    <n v="7.85E-2"/>
    <n v="6.1622500000000002E-3"/>
    <n v="162.27838857560144"/>
    <n v="9.5541401273885338"/>
    <n v="0.56249999999999989"/>
    <n v="26334.275398693891"/>
    <n v="162.27838857560144"/>
    <n v="9.5541401273885338"/>
    <e v="#N/A"/>
    <e v="#N/A"/>
    <e v="#N/A"/>
    <e v="#N/A"/>
    <n v="162.27838857560144"/>
    <n v="9.5541401273885338"/>
    <n v="162.27838857560144"/>
    <n v="9.5541401273885338"/>
    <n v="162.27838857560144"/>
    <n v="9.5541401273885338"/>
    <n v="162.27838857560144"/>
    <n v="9.5541401273885338"/>
    <n v="162.27838857560144"/>
    <n v="9.5541401273885338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125"/>
    <m/>
    <m/>
    <s v=""/>
    <n v="0.75"/>
    <m/>
  </r>
  <r>
    <n v="65"/>
    <s v="Sung et al. 2014"/>
    <n v="65.8"/>
    <s v="65.8.4"/>
    <s v="Table 3 p. 139 (750m buffer)"/>
    <x v="0"/>
    <x v="5"/>
    <x v="2"/>
    <n v="1.8416494845360825E-2"/>
    <n v="3.3916728238920184E-4"/>
    <n v="2948.3975958874425"/>
    <n v="158.01052395879984"/>
    <n v="8.4681000000000033"/>
    <n v="8693048.3834348507"/>
    <n v="799.77641980695489"/>
    <n v="42.861617890294333"/>
    <n v="277.10776607586183"/>
    <n v="14.850759399537589"/>
    <n v="23.975135466587691"/>
    <n v="1.2848754599253678"/>
    <n v="1488.5251679345022"/>
    <n v="79.773040799945846"/>
    <n v="32.563352159695029"/>
    <n v="1.7451351689423762"/>
    <n v="1732.339232299071"/>
    <n v="92.839524137371825"/>
    <n v="884.46503137038678"/>
    <n v="47.400249961201773"/>
    <n v="799.77641980695489"/>
    <n v="42.861617890294333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Office density"/>
    <x v="2"/>
    <s v="OLS"/>
    <m/>
    <n v="1.6240000000000001"/>
    <m/>
    <m/>
    <s v=""/>
    <n v="2.91"/>
    <m/>
  </r>
  <r>
    <n v="65"/>
    <s v="Sung et al. 2014"/>
    <n v="65.099999999999994"/>
    <s v="65.1.9"/>
    <s v="Table 2 p. 138 (250m buffer)"/>
    <x v="0"/>
    <x v="5"/>
    <x v="2"/>
    <n v="0.11250909090909089"/>
    <n v="1.2658295537190079E-2"/>
    <n v="78.999577554655716"/>
    <n v="3.9107950872656758"/>
    <n v="0.19359999999999999"/>
    <n v="6240.9332538140634"/>
    <n v="30.722831153492198"/>
    <n v="1.5209030334224776"/>
    <n v="78.999577554655716"/>
    <n v="3.9107950872656758"/>
    <n v="7.5036428050073471"/>
    <n v="0.37146033341908363"/>
    <n v="30.988042393716547"/>
    <n v="1.5340320506585436"/>
    <n v="35.769288982674666"/>
    <n v="1.7707228817983265"/>
    <n v="4.4819701508558678"/>
    <n v="0.22187545034796885"/>
    <n v="29.915489426278363"/>
    <n v="1.4809363885584839"/>
    <n v="30.722831153492198"/>
    <n v="1.5209030334224776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104"/>
    <m/>
    <m/>
    <s v=""/>
    <n v="0.44"/>
    <m/>
  </r>
  <r>
    <n v="65"/>
    <s v="Sung et al. 2014"/>
    <n v="65.599999999999994"/>
    <s v="65.6.4"/>
    <s v="Table 3 p. 139 (250m buffer)"/>
    <x v="0"/>
    <x v="5"/>
    <x v="2"/>
    <n v="1.9616157205240174E-2"/>
    <n v="3.8479362350069598E-4"/>
    <n v="2598.7956632503588"/>
    <n v="116.74049998886937"/>
    <n v="5.2441000000000013"/>
    <n v="6753738.8993288716"/>
    <n v="771.61935682268984"/>
    <n v="34.661913127832051"/>
    <n v="273.6479222524577"/>
    <n v="12.292538315502654"/>
    <n v="23.948937778419069"/>
    <n v="1.0758102339443631"/>
    <n v="1393.8598427025747"/>
    <n v="62.613577994042366"/>
    <n v="32.515043044607857"/>
    <n v="1.4606082486068297"/>
    <n v="1605.4444223456289"/>
    <n v="72.118168896187996"/>
    <n v="850.15702682878816"/>
    <n v="38.189903802175998"/>
    <n v="771.61935682268984"/>
    <n v="34.661913127832051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Office density"/>
    <x v="2"/>
    <s v="OLS"/>
    <m/>
    <n v="1.5489999999999999"/>
    <m/>
    <m/>
    <s v=""/>
    <n v="2.29"/>
    <m/>
  </r>
  <r>
    <n v="65"/>
    <s v="Sung et al. 2014"/>
    <n v="65.3"/>
    <s v="65.3.4"/>
    <s v="Table 2 p. 138 (750m buffer)"/>
    <x v="0"/>
    <x v="5"/>
    <x v="2"/>
    <n v="1.8853333333333333E-2"/>
    <n v="3.5544817777777776E-4"/>
    <n v="2813.3496315887401"/>
    <n v="119.34229137199435"/>
    <n v="5.0625"/>
    <n v="7914936.149560499"/>
    <n v="789.49632794137256"/>
    <n v="33.490434231273021"/>
    <n v="275.8631920295453"/>
    <n v="11.702116605893311"/>
    <n v="23.965780743479414"/>
    <n v="1.0166284191383967"/>
    <n v="1453.3050147925237"/>
    <n v="61.649198727498856"/>
    <n v="32.546097503392765"/>
    <n v="1.3806054560939212"/>
    <n v="1684.8204979953609"/>
    <n v="71.47008552496321"/>
    <n v="871.90963494525238"/>
    <n v="36.986406714377608"/>
    <n v="789.49632794137256"/>
    <n v="33.490434231273021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Office density"/>
    <x v="2"/>
    <s v="OLS"/>
    <m/>
    <n v="1.5149999999999999"/>
    <m/>
    <m/>
    <s v=""/>
    <n v="2.25"/>
    <m/>
  </r>
  <r>
    <n v="65"/>
    <s v="Sung et al. 2014"/>
    <n v="65.900000000000006"/>
    <s v="65.9.2"/>
    <s v="Table 3 p. 139 (1000m buffer)"/>
    <x v="0"/>
    <x v="5"/>
    <x v="2"/>
    <n v="3.1050399999999995E-2"/>
    <n v="9.6412734015999973E-4"/>
    <n v="1037.2073878063111"/>
    <n v="40.257130342926345"/>
    <n v="1.5625"/>
    <n v="1075799.1653199913"/>
    <n v="79.101769915953724"/>
    <n v="3.0701769957479113"/>
    <n v="523.42262506189809"/>
    <n v="20.315602346527449"/>
    <n v="5.7921050864142547"/>
    <n v="0.22480897471899644"/>
    <n v="130.1921586659013"/>
    <n v="5.053148254299626"/>
    <n v="11.738840740867333"/>
    <n v="0.45561962567528375"/>
    <n v="124.58933893824039"/>
    <n v="4.8356860122099237"/>
    <n v="227.12333752230893"/>
    <n v="8.8153380992533759"/>
    <n v="79.101769915953724"/>
    <n v="3.070176995747911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Small-scale nieghbourhood living density"/>
    <x v="0"/>
    <s v="OLS"/>
    <m/>
    <n v="1.0489999999999999"/>
    <m/>
    <m/>
    <s v=""/>
    <n v="1.25"/>
    <m/>
  </r>
  <r>
    <n v="65"/>
    <s v="Sung et al. 2014"/>
    <n v="65.5"/>
    <s v="65.5.5"/>
    <s v="Table 2 p. 138 (1500m buffer)"/>
    <x v="0"/>
    <x v="5"/>
    <x v="2"/>
    <n v="8.9399999999999993E-2"/>
    <n v="7.9923599999999987E-3"/>
    <n v="125.11948911210207"/>
    <n v="4.6979865771812088"/>
    <n v="0.1764"/>
    <n v="15654.886555673429"/>
    <n v="40.234915197247609"/>
    <n v="1.5107405958262532"/>
    <n v="125.11948911210207"/>
    <n v="4.6979865771812088"/>
    <n v="3.6883274159420352"/>
    <n v="0.13848931781379153"/>
    <n v="78.732688317327131"/>
    <n v="2.9562549809389989"/>
    <n v="19.809455525074938"/>
    <n v="0.74380543605551375"/>
    <n v="57.85482965697301"/>
    <n v="2.1723331439600226"/>
    <n v="79.648986420633548"/>
    <n v="2.9906601421219485"/>
    <n v="40.234915197247609"/>
    <n v="1.510740595826253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idential to non-residential balancing index:perfect balance between two land uses = 1"/>
    <x v="5"/>
    <s v="OLS"/>
    <m/>
    <n v="0.126"/>
    <m/>
    <m/>
    <s v=""/>
    <n v="0.42"/>
    <m/>
  </r>
  <r>
    <n v="65"/>
    <s v="Sung et al. 2014"/>
    <n v="65.400000000000006"/>
    <s v="65.4.2"/>
    <s v="Table 2 p. 138 (1000m buffer)"/>
    <x v="0"/>
    <x v="5"/>
    <x v="2"/>
    <n v="3.8204444444444444E-2"/>
    <n v="1.459579575308642E-3"/>
    <n v="685.12879798865401"/>
    <n v="23.557468590041879"/>
    <n v="0.80999999999999994"/>
    <n v="469401.46983337787"/>
    <n v="76.118594749596625"/>
    <n v="2.6172617618701302"/>
    <n v="415.63549429893493"/>
    <n v="14.291210835974578"/>
    <n v="5.7755309792568807"/>
    <n v="0.19858585719076857"/>
    <n v="122.30311878011675"/>
    <n v="4.2052704361355344"/>
    <n v="11.670962018647353"/>
    <n v="0.40129435804917057"/>
    <n v="117.34580903988709"/>
    <n v="4.0348182980274769"/>
    <n v="204.15053041382302"/>
    <n v="7.0195118377488903"/>
    <n v="76.118594749596625"/>
    <n v="2.6172617618701302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Small-scale nieghbourhood living density"/>
    <x v="0"/>
    <s v="OLS"/>
    <m/>
    <n v="1.228"/>
    <m/>
    <m/>
    <s v=""/>
    <n v="0.9"/>
    <m/>
  </r>
  <r>
    <n v="65"/>
    <s v="Sung et al. 2014"/>
    <n v="65.5"/>
    <s v="65.5.1"/>
    <s v="Table 2 p. 138 (1500m buffer)"/>
    <x v="0"/>
    <x v="5"/>
    <x v="2"/>
    <n v="3.7551724137931029E-2"/>
    <n v="1.410131985731272E-3"/>
    <n v="709.15347649632668"/>
    <n v="23.16804407713499"/>
    <n v="0.75690000000000013"/>
    <n v="502898.65322682617"/>
    <n v="76.406178515668714"/>
    <n v="2.4961898521068968"/>
    <n v="424.3569519313134"/>
    <n v="13.863741619596007"/>
    <n v="5.7771808617241387"/>
    <n v="0.1887404987525276"/>
    <n v="123.04725869538031"/>
    <n v="4.0199539415780743"/>
    <n v="11.677701231003299"/>
    <n v="0.38151049921687774"/>
    <n v="118.03067820283445"/>
    <n v="3.8560622568866014"/>
    <n v="206.23239522370909"/>
    <n v="6.7376123519585756"/>
    <n v="76.406178515668714"/>
    <n v="2.4961898521068968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Residential density"/>
    <x v="0"/>
    <s v="OLS"/>
    <m/>
    <n v="0.36299999999999999"/>
    <m/>
    <m/>
    <s v=""/>
    <n v="0.87"/>
    <m/>
  </r>
  <r>
    <n v="65"/>
    <s v="Sung et al. 2014"/>
    <n v="65.099999999999994"/>
    <s v="65.10.8"/>
    <s v="Table 3 p. 139 (1500m buffer)"/>
    <x v="0"/>
    <x v="5"/>
    <x v="2"/>
    <n v="0.10797628458498024"/>
    <n v="1.165887803277664E-2"/>
    <n v="85.771546557798857"/>
    <n v="2.343107108865949"/>
    <n v="6.4008999999999996E-2"/>
    <n v="7356.7581989166565"/>
    <n v="35.062433417825439"/>
    <n v="0.95783555610815529"/>
    <n v="85.771546557798857"/>
    <n v="2.343107108865949"/>
    <n v="3.6391145096188513"/>
    <n v="9.9413330173767772E-2"/>
    <n v="61.095853666662478"/>
    <n v="1.6690165304658855"/>
    <n v="18.468086526541537"/>
    <n v="0.50451118773206172"/>
    <n v="47.730054745117428"/>
    <n v="1.3038896355271179"/>
    <n v="61.646178806331662"/>
    <n v="1.6840503126313682"/>
    <n v="35.062433417825439"/>
    <n v="0.95783555610815529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office balancing index:perfect balance between two land uses = 1"/>
    <x v="5"/>
    <s v="OLS"/>
    <m/>
    <n v="5.8000000000000003E-2"/>
    <m/>
    <m/>
    <s v=""/>
    <n v="0.253"/>
    <m/>
  </r>
  <r>
    <n v="65"/>
    <s v="Sung et al. 2014"/>
    <n v="65.900000000000006"/>
    <s v="65.9.4"/>
    <s v="Table 3 p. 139 (1000m buffer)"/>
    <x v="0"/>
    <x v="5"/>
    <x v="2"/>
    <n v="1.6048E-2"/>
    <n v="2.57538304E-4"/>
    <n v="3882.9175484513557"/>
    <n v="93.469591226321029"/>
    <n v="2.25"/>
    <n v="15077048.688071487"/>
    <n v="855.63659693006821"/>
    <n v="20.596884161300601"/>
    <n v="283.52101827069208"/>
    <n v="6.8249179518120995"/>
    <n v="24.022148392005668"/>
    <n v="0.5782611560923604"/>
    <n v="1694.4071381520332"/>
    <n v="40.787768629595746"/>
    <n v="32.650139926627318"/>
    <n v="0.78595416831377274"/>
    <n v="2017.6538040284511"/>
    <n v="48.568962370572876"/>
    <n v="953.29069066420152"/>
    <n v="22.947613505668659"/>
    <n v="855.63659693006821"/>
    <n v="20.596884161300601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Office density"/>
    <x v="2"/>
    <s v="OLS"/>
    <m/>
    <n v="1.4159999999999999"/>
    <m/>
    <m/>
    <s v=""/>
    <n v="1.5"/>
    <m/>
  </r>
  <r>
    <n v="65"/>
    <s v="Sung et al. 2014"/>
    <n v="65.5"/>
    <s v="65.5.2"/>
    <s v="Table 2 p. 138 (1500m buffer)"/>
    <x v="0"/>
    <x v="5"/>
    <x v="2"/>
    <n v="2.5392857142857141E-2"/>
    <n v="6.4479719387755085E-4"/>
    <n v="1550.8752356479754"/>
    <n v="33.080168776371309"/>
    <n v="0.7056"/>
    <n v="2405213.9965461632"/>
    <n v="81.151625882460621"/>
    <n v="1.730964180072885"/>
    <n v="628.46760648485758"/>
    <n v="13.405214046322012"/>
    <n v="5.8028379793574398"/>
    <n v="0.12377453409969418"/>
    <n v="135.83959204628644"/>
    <n v="2.8974584983472895"/>
    <n v="11.783010128843962"/>
    <n v="0.25133160604824167"/>
    <n v="129.75152027741012"/>
    <n v="2.7675999275171579"/>
    <n v="244.88412923076766"/>
    <n v="5.2233784764922735"/>
    <n v="81.151625882460621"/>
    <n v="1.730964180072885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Small-scale nieghbourhood living density"/>
    <x v="0"/>
    <s v="OLS"/>
    <m/>
    <n v="1.1850000000000001"/>
    <m/>
    <m/>
    <s v=""/>
    <n v="0.84"/>
    <m/>
  </r>
  <r>
    <n v="2"/>
    <s v="Cervero 2006"/>
    <n v="2.2000000000000002"/>
    <s v="2.2.1"/>
    <s v="Table 1 p. 290"/>
    <x v="1"/>
    <x v="4"/>
    <x v="2"/>
    <n v="7.9815095923159371E-2"/>
    <n v="6.3704495372231317E-3"/>
    <n v="156.97479340459518"/>
    <n v="30.139160333682273"/>
    <n v="5.7867187840669967"/>
    <n v="24641.085764415337"/>
    <n v="55.406989848885253"/>
    <n v="10.638142050985969"/>
    <n v="136.67131610146831"/>
    <n v="26.240892691481914"/>
    <n v="5.6162382779414584"/>
    <n v="1.07831774936476"/>
    <n v="76.410092849260209"/>
    <n v="14.670737827057961"/>
    <n v="11.038306171778656"/>
    <n v="2.119354784981502"/>
    <n v="74.445246301054027"/>
    <n v="14.293487289802373"/>
    <n v="101.9449435051628"/>
    <n v="19.573429152991256"/>
    <n v="55.406989848885253"/>
    <n v="10.638142050985969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x v="1"/>
    <n v="225"/>
    <x v="0"/>
    <n v="0"/>
    <n v="0"/>
    <x v="1"/>
    <s v="Density"/>
    <s v="Population density"/>
    <x v="0"/>
    <s v="OLS"/>
    <m/>
    <n v="0.192"/>
    <m/>
    <m/>
    <s v=""/>
    <s v=""/>
    <m/>
  </r>
  <r>
    <n v="65"/>
    <s v="Sung et al. 2014"/>
    <n v="65.099999999999994"/>
    <s v="65.10.2"/>
    <s v="Table 3 p. 139 (1500m buffer)"/>
    <x v="0"/>
    <x v="5"/>
    <x v="2"/>
    <n v="2.7941176470588233E-2"/>
    <n v="7.8070934256055347E-4"/>
    <n v="1280.886426592798"/>
    <n v="24.336842105263162"/>
    <n v="0.46240000000000009"/>
    <n v="1640670.0378296673"/>
    <n v="80.266329060832305"/>
    <n v="1.5250602521558139"/>
    <n v="579.01061422906764"/>
    <n v="11.001201670352286"/>
    <n v="5.7982650258564608"/>
    <n v="0.11016703549127276"/>
    <n v="133.37714965421537"/>
    <n v="2.5341658434300922"/>
    <n v="11.764170348540793"/>
    <n v="0.22351923662227505"/>
    <n v="127.50302885487315"/>
    <n v="2.4225575482425898"/>
    <n v="236.99624754359192"/>
    <n v="4.5029287033282461"/>
    <n v="80.266329060832305"/>
    <n v="1.5250602521558139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Small-scale nieghbourhood living density"/>
    <x v="0"/>
    <s v="OLS"/>
    <m/>
    <n v="0.5"/>
    <m/>
    <m/>
    <s v=""/>
    <n v="0.68"/>
    <m/>
  </r>
  <r>
    <n v="65"/>
    <s v="Sung et al. 2014"/>
    <n v="65.099999999999994"/>
    <s v="65.1.8"/>
    <s v="Table 2 p. 138 (250m buffer)"/>
    <x v="0"/>
    <x v="5"/>
    <x v="2"/>
    <n v="4.126363636363637E-2"/>
    <n v="1.7026876859504137E-3"/>
    <n v="587.30676697283775"/>
    <n v="10.663141661158843"/>
    <n v="0.19359999999999999"/>
    <n v="344929.23853208713"/>
    <n v="53.866647848043677"/>
    <n v="0.97800285832908107"/>
    <n v="587.30676697283775"/>
    <n v="10.663141661158843"/>
    <n v="3.7759226702847912"/>
    <n v="6.8555652001690684E-2"/>
    <n v="155.96895122351785"/>
    <n v="2.8317722784141903"/>
    <n v="22.628903378880967"/>
    <n v="0.41085036974696287"/>
    <n v="90.95068543072"/>
    <n v="1.6513006446801526"/>
    <n v="159.60634018526352"/>
    <n v="2.8978127124036446"/>
    <n v="53.866647848043677"/>
    <n v="0.97800285832908107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office balancing index:perfect balance between two land uses = 1"/>
    <x v="5"/>
    <s v="OLS"/>
    <m/>
    <n v="6.8000000000000005E-2"/>
    <m/>
    <m/>
    <s v=""/>
    <n v="0.44"/>
    <m/>
  </r>
  <r>
    <n v="65"/>
    <s v="Sung et al. 2014"/>
    <n v="65.599999999999994"/>
    <s v="65.6.3"/>
    <s v="Table 3 p. 139 (250m buffer)"/>
    <x v="0"/>
    <x v="5"/>
    <x v="2"/>
    <n v="9.1772020725388592E-3"/>
    <n v="8.4221037880211533E-5"/>
    <n v="11873.517890177398"/>
    <n v="210.30374887082206"/>
    <n v="3.7248999999999999"/>
    <n v="140980427.08836272"/>
    <n v="68.765559502372497"/>
    <n v="1.2179755899060216"/>
    <n v="1856.5495722761432"/>
    <n v="32.883206024155044"/>
    <n v="1856.5495722761432"/>
    <n v="32.883206024155044"/>
    <n v="121.39109022500577"/>
    <n v="2.1500789900653019"/>
    <n v="20.619577655505203"/>
    <n v="0.36521395943430812"/>
    <n v="69.305255003721172"/>
    <n v="1.2275346766259092"/>
    <n v="107.95671910062299"/>
    <n v="1.9121294087102343"/>
    <n v="68.765559502372497"/>
    <n v="1.2179755899060216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Commercial density"/>
    <x v="6"/>
    <s v="OLS"/>
    <m/>
    <n v="2.214"/>
    <m/>
    <m/>
    <s v=""/>
    <n v="1.93"/>
    <m/>
  </r>
  <r>
    <n v="65"/>
    <s v="Sung et al. 2014"/>
    <n v="65.3"/>
    <s v="65.3.8"/>
    <s v="Table 2 p. 138 (750m buffer)"/>
    <x v="0"/>
    <x v="5"/>
    <x v="2"/>
    <n v="5.1176470588235289E-2"/>
    <n v="2.6190311418685117E-3"/>
    <n v="381.8205839608932"/>
    <n v="6.6436781609195412"/>
    <n v="0.11560000000000001"/>
    <n v="145786.9583362375"/>
    <n v="51.332840844733099"/>
    <n v="0.89319143069835583"/>
    <n v="381.8205839608932"/>
    <n v="6.6436781609195412"/>
    <n v="3.7629028682098595"/>
    <n v="6.5474509906851552E-2"/>
    <n v="136.46519207012975"/>
    <n v="2.3744943420202573"/>
    <n v="22.169206101393538"/>
    <n v="0.38574418616424755"/>
    <n v="83.95380216004024"/>
    <n v="1.4607961575847002"/>
    <n v="139.24165918453016"/>
    <n v="2.4228048698108249"/>
    <n v="51.332840844733099"/>
    <n v="0.89319143069835583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office balancing index:perfect balance between two land uses = 1"/>
    <x v="5"/>
    <s v="OLS"/>
    <m/>
    <n v="8.6999999999999994E-2"/>
    <m/>
    <m/>
    <s v=""/>
    <n v="0.34"/>
    <m/>
  </r>
  <r>
    <n v="2"/>
    <s v="Cervero 2006"/>
    <n v="2.4"/>
    <s v="2.4.1"/>
    <s v="Table 3, p. 293"/>
    <x v="1"/>
    <x v="4"/>
    <x v="2"/>
    <n v="7.9815095923159371E-2"/>
    <n v="6.3704495372231317E-3"/>
    <n v="156.97479340459518"/>
    <n v="22.761345043666299"/>
    <n v="3.3003950313316133"/>
    <n v="24641.085764415337"/>
    <n v="55.406989848885253"/>
    <n v="8.0340135280883604"/>
    <n v="136.67131610146831"/>
    <n v="19.817340834712905"/>
    <n v="5.6162382779414584"/>
    <n v="0.81435455030151138"/>
    <n v="76.410092849260209"/>
    <n v="11.07946346314273"/>
    <n v="11.038306171778656"/>
    <n v="1.6005543949079051"/>
    <n v="74.445246301054027"/>
    <n v="10.794560713652833"/>
    <n v="101.9449435051628"/>
    <n v="14.782016808248605"/>
    <n v="55.406989848885253"/>
    <n v="8.0340135280883604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x v="1"/>
    <n v="27"/>
    <x v="1"/>
    <n v="0"/>
    <n v="0"/>
    <x v="1"/>
    <s v="Density"/>
    <s v="Dwelling density"/>
    <x v="0"/>
    <s v="OLS"/>
    <m/>
    <n v="0.14499999999999999"/>
    <m/>
    <m/>
    <s v=""/>
    <s v=""/>
    <m/>
  </r>
  <r>
    <n v="65"/>
    <s v="Sung et al. 2014"/>
    <n v="65.900000000000006"/>
    <s v="65.9.7"/>
    <s v="Table 3 p. 139 (1000m buffer)"/>
    <x v="0"/>
    <x v="5"/>
    <x v="2"/>
    <n v="5.0820000000000004E-2"/>
    <n v="2.5826724000000004E-3"/>
    <n v="387.1958363747566"/>
    <n v="3.9354584809130264"/>
    <n v="4.0000000000000008E-2"/>
    <n v="149920.61570594728"/>
    <n v="51.428827480266541"/>
    <n v="0.52272260250942915"/>
    <n v="387.1958363747566"/>
    <n v="3.9354584809130264"/>
    <n v="3.7634177580052901"/>
    <n v="3.825137809236577E-2"/>
    <n v="137.14566810081226"/>
    <n v="1.3939485705766559"/>
    <n v="22.187089881878542"/>
    <n v="0.22550958155941353"/>
    <n v="84.210851964309001"/>
    <n v="0.8559190993652368"/>
    <n v="139.95017817007471"/>
    <n v="1.4224536109206394"/>
    <n v="51.428827480266541"/>
    <n v="0.52272260250942915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large-scale commercial balancing index:perfect balance between two land uses = 1"/>
    <x v="5"/>
    <s v="OLS"/>
    <m/>
    <n v="4.2000000000000003E-2"/>
    <m/>
    <m/>
    <s v=""/>
    <n v="0.2"/>
    <m/>
  </r>
  <r>
    <n v="65"/>
    <s v="Sung et al. 2014"/>
    <n v="65.099999999999994"/>
    <s v="65.10.3"/>
    <s v="Table 3 p. 139 (1500m buffer)"/>
    <x v="0"/>
    <x v="5"/>
    <x v="2"/>
    <n v="7.0643478260869579E-3"/>
    <n v="4.9905010207939526E-5"/>
    <n v="20038.068238705764"/>
    <n v="162.78926637124565"/>
    <n v="1.3224999999999998"/>
    <n v="401524178.73902875"/>
    <n v="68.928213601792962"/>
    <n v="0.5599728073009661"/>
    <n v="1982.8775223837995"/>
    <n v="16.108896991845988"/>
    <n v="1982.8775223837995"/>
    <n v="16.108896991845988"/>
    <n v="121.89887951281808"/>
    <n v="0.99030649716213426"/>
    <n v="20.6341780284096"/>
    <n v="0.16763206230279962"/>
    <n v="69.470475318604585"/>
    <n v="0.56437814148834375"/>
    <n v="108.35814765289375"/>
    <n v="0.88030159153210896"/>
    <n v="68.928213601792962"/>
    <n v="0.5599728073009661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Commercial density"/>
    <x v="6"/>
    <s v="OLS"/>
    <m/>
    <n v="2.0310000000000001"/>
    <m/>
    <m/>
    <s v=""/>
    <n v="1.1499999999999999"/>
    <m/>
  </r>
  <r>
    <n v="65"/>
    <s v="Sung et al. 2014"/>
    <n v="65.900000000000006"/>
    <s v="65.9.3"/>
    <s v="Table 3 p. 139 (1000m buffer)"/>
    <x v="0"/>
    <x v="5"/>
    <x v="2"/>
    <n v="1.0218181818181817E-2"/>
    <n v="1.0441123966942146E-4"/>
    <n v="9577.5129494307348"/>
    <n v="53.825622775800731"/>
    <n v="0.3025000000000001"/>
    <n v="91728754.296513408"/>
    <n v="68.67021842193742"/>
    <n v="0.38592662753128831"/>
    <n v="1789.4727769745753"/>
    <n v="10.056837006597114"/>
    <n v="1789.4727769745753"/>
    <n v="10.056837006597114"/>
    <n v="121.09429892332071"/>
    <n v="0.68054995994906242"/>
    <n v="20.610997020564149"/>
    <n v="0.11583380325557052"/>
    <n v="69.208412565942723"/>
    <n v="0.38895127862059808"/>
    <n v="107.7219210824658"/>
    <n v="0.6053971964834578"/>
    <n v="68.67021842193742"/>
    <n v="0.38592662753128831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Commercial density"/>
    <x v="6"/>
    <s v="OLS"/>
    <m/>
    <n v="1.405"/>
    <m/>
    <m/>
    <s v=""/>
    <n v="0.55000000000000004"/>
    <m/>
  </r>
  <r>
    <n v="65"/>
    <s v="Sung et al. 2014"/>
    <n v="65.8"/>
    <s v="65.8.3"/>
    <s v="Table 3 p. 139 (750m buffer)"/>
    <x v="0"/>
    <x v="5"/>
    <x v="2"/>
    <n v="9.7159999999999989E-3"/>
    <n v="9.4400655999999985E-5"/>
    <n v="10593.146725590552"/>
    <n v="51.461506792918897"/>
    <n v="0.24999999999999997"/>
    <n v="112214757.54988983"/>
    <n v="68.717456792282576"/>
    <n v="0.33382940509690873"/>
    <n v="1822.1135115808079"/>
    <n v="8.8518274392595639"/>
    <n v="1822.1135115808079"/>
    <n v="8.8518274392595639"/>
    <n v="121.24127057541288"/>
    <n v="0.58899009245535572"/>
    <n v="20.615250526246211"/>
    <n v="0.10014888705650409"/>
    <n v="69.256394546060292"/>
    <n v="0.33644756470476084"/>
    <n v="107.83820941892229"/>
    <n v="0.52387802135712447"/>
    <n v="68.717456792282576"/>
    <n v="0.3338294050969087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Commercial density"/>
    <x v="6"/>
    <s v="OLS"/>
    <m/>
    <n v="0.69399999999999995"/>
    <m/>
    <m/>
    <s v=""/>
    <n v="0.5"/>
    <m/>
  </r>
  <r>
    <n v="65"/>
    <s v="Sung et al. 2014"/>
    <n v="65.599999999999994"/>
    <s v="65.6.8"/>
    <s v="Table 3 p. 139 (250m buffer)"/>
    <x v="0"/>
    <x v="5"/>
    <x v="2"/>
    <n v="3.3814285714285706E-2"/>
    <n v="1.1434059183673465E-3"/>
    <n v="874.58004540319871"/>
    <n v="4.1402619349387422"/>
    <n v="1.9600000000000003E-2"/>
    <n v="764890.25581746106"/>
    <n v="55.539877408364909"/>
    <n v="0.26292577965119945"/>
    <n v="874.58004540319871"/>
    <n v="4.1402619349387422"/>
    <n v="3.7839135567383355"/>
    <n v="1.7913046777599279E-2"/>
    <n v="170.8744285678647"/>
    <n v="0.8089195448402714"/>
    <n v="22.918964256782459"/>
    <n v="0.10849837679160815"/>
    <n v="95.825022616238329"/>
    <n v="0.4536356570652722"/>
    <n v="175.2500183633272"/>
    <n v="0.82963358693199085"/>
    <n v="55.539877408364909"/>
    <n v="0.26292577965119945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office balancing index:perfect balance between two land uses = 1"/>
    <x v="5"/>
    <s v="OLS"/>
    <m/>
    <n v="1.7999999999999999E-2"/>
    <m/>
    <m/>
    <s v=""/>
    <n v="0.14000000000000001"/>
    <m/>
  </r>
  <r>
    <n v="65"/>
    <s v="Sung et al. 2014"/>
    <n v="65.3"/>
    <s v="65.3.3"/>
    <s v="Table 2 p. 138 (750m buffer)"/>
    <x v="0"/>
    <x v="5"/>
    <x v="2"/>
    <n v="9.4975609756097583E-3"/>
    <n v="9.0203664485425387E-5"/>
    <n v="11086.024117807037"/>
    <n v="43.168977914740609"/>
    <n v="0.16809999999999994"/>
    <n v="122899930.7405993"/>
    <n v="68.737281076646752"/>
    <n v="0.26766297251246246"/>
    <n v="1836.1553164693248"/>
    <n v="7.1499888023315519"/>
    <n v="1836.1553164693248"/>
    <n v="7.1499888023315519"/>
    <n v="121.30299543285217"/>
    <n v="0.47235386421552639"/>
    <n v="20.617034353942628"/>
    <n v="8.0282731774252603E-2"/>
    <n v="69.276531051442831"/>
    <n v="0.26976281191431839"/>
    <n v="107.88703866645578"/>
    <n v="0.42011212856717883"/>
    <n v="68.737281076646752"/>
    <n v="0.26766297251246246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Commercial density"/>
    <x v="6"/>
    <s v="OLS"/>
    <m/>
    <n v="0.64900000000000002"/>
    <m/>
    <m/>
    <s v=""/>
    <n v="0.41"/>
    <m/>
  </r>
  <r>
    <n v="65"/>
    <s v="Sung et al. 2014"/>
    <n v="65.099999999999994"/>
    <s v="65.1.3"/>
    <s v="Table 2 p. 138 (250m buffer)"/>
    <x v="0"/>
    <x v="5"/>
    <x v="2"/>
    <n v="1.0851428571428571E-2"/>
    <n v="1.1775350204081632E-4"/>
    <n v="8492.3164293948121"/>
    <n v="32.253817798841496"/>
    <n v="0.12249999999999998"/>
    <n v="72119438.336969048"/>
    <n v="68.607359256777826"/>
    <n v="0.26057075045724215"/>
    <n v="1747.7443062805376"/>
    <n v="6.6379328752534814"/>
    <n v="1747.7443062805376"/>
    <n v="6.6379328752534814"/>
    <n v="120.89896586048394"/>
    <n v="0.45917427233811797"/>
    <n v="20.605330609663046"/>
    <n v="7.8259045655500237E-2"/>
    <n v="69.14456469625037"/>
    <n v="0.26261105671635887"/>
    <n v="107.56731950779486"/>
    <n v="0.40854067949060485"/>
    <n v="68.607359256777826"/>
    <n v="0.26057075045724215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Commercial density"/>
    <x v="6"/>
    <s v="OLS"/>
    <m/>
    <n v="0.42199999999999999"/>
    <m/>
    <m/>
    <s v=""/>
    <n v="0.35"/>
    <m/>
  </r>
  <r>
    <n v="65"/>
    <s v="Sung et al. 2014"/>
    <n v="65.099999999999994"/>
    <s v="65.10.4"/>
    <s v="Table 3 p. 139 (1500m buffer)"/>
    <x v="0"/>
    <x v="5"/>
    <x v="2"/>
    <n v="1.3663157894736841E-2"/>
    <n v="1.8668188365650966E-4"/>
    <n v="5356.7061806595912"/>
    <n v="13.906009244992298"/>
    <n v="3.61E-2"/>
    <n v="28694301.105916664"/>
    <n v="910.85959722874588"/>
    <n v="2.364591514405824"/>
    <n v="289.33352168787491"/>
    <n v="0.75110982230172318"/>
    <n v="24.063106770175082"/>
    <n v="6.2467825175374511E-2"/>
    <n v="1925.5931255836103"/>
    <n v="4.9988397540150524"/>
    <n v="32.725850266167811"/>
    <n v="8.495630729097163E-2"/>
    <n v="2354.2221786244586"/>
    <n v="6.1115607757090942"/>
    <n v="1022.346918632619"/>
    <n v="2.6540126007702787"/>
    <n v="910.85959722874588"/>
    <n v="2.364591514405824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Office density"/>
    <x v="2"/>
    <s v="OLS"/>
    <m/>
    <n v="0.11799999999999999"/>
    <m/>
    <m/>
    <s v=""/>
    <n v="0.19"/>
    <m/>
  </r>
  <r>
    <n v="65"/>
    <s v="Sung et al. 2014"/>
    <n v="65.400000000000006"/>
    <s v="65.4.4"/>
    <s v="Table 2 p. 138 (1000m buffer)"/>
    <x v="0"/>
    <x v="5"/>
    <x v="2"/>
    <n v="2.2285714285714287E-2"/>
    <n v="4.9665306122448989E-4"/>
    <n v="2013.4779750164362"/>
    <n v="3.141025641025641"/>
    <n v="4.9000000000000007E-3"/>
    <n v="4054093.5558762886"/>
    <n v="710.31040096531933"/>
    <n v="1.1080842255058982"/>
    <n v="265.52031804357534"/>
    <n v="0.41421169614797759"/>
    <n v="23.884952028986003"/>
    <n v="3.7260525165218168E-2"/>
    <n v="1205.8483372197793"/>
    <n v="1.8811234060628559"/>
    <n v="32.397210682062259"/>
    <n v="5.0539648664017132E-2"/>
    <n v="1361.0258125873854"/>
    <n v="2.1232002676363213"/>
    <n v="776.32956985554506"/>
    <n v="1.2110741289746505"/>
    <n v="710.31040096531933"/>
    <n v="1.1080842255058982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Office density"/>
    <x v="2"/>
    <s v="OLS"/>
    <m/>
    <n v="0.19500000000000001"/>
    <m/>
    <m/>
    <s v=""/>
    <n v="7.0000000000000007E-2"/>
    <m/>
  </r>
  <r>
    <n v="65"/>
    <s v="Sung et al. 2014"/>
    <n v="65.5"/>
    <s v="65.5.3"/>
    <s v="Table 2 p. 138 (1500m buffer)"/>
    <x v="0"/>
    <x v="5"/>
    <x v="2"/>
    <n v="8.3799999999999986E-3"/>
    <n v="7.0224399999999971E-5"/>
    <n v="14240.064706854035"/>
    <n v="5.9665871121718403"/>
    <n v="2.5000000000000009E-3"/>
    <n v="202779442.85538989"/>
    <n v="68.83180919878815"/>
    <n v="2.8840528054292235E-2"/>
    <n v="1906.0799206966342"/>
    <n v="0.79864748677188968"/>
    <n v="1906.0799206966342"/>
    <n v="0.79864748677188968"/>
    <n v="121.59769286825649"/>
    <n v="5.094943331179947E-2"/>
    <n v="20.625530281756838"/>
    <n v="8.6420971880561154E-3"/>
    <n v="69.372549190011441"/>
    <n v="2.9067098110614795E-2"/>
    <n v="108.12009192248381"/>
    <n v="4.5302318515520718E-2"/>
    <n v="68.83180919878815"/>
    <n v="2.8840528054292235E-2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Commercial density"/>
    <x v="6"/>
    <s v="OLS"/>
    <m/>
    <n v="0.41899999999999998"/>
    <m/>
    <m/>
    <s v=""/>
    <n v="0.05"/>
    <m/>
  </r>
  <r>
    <n v="65"/>
    <s v="Sung et al. 2014"/>
    <n v="65.5"/>
    <s v="65.5.4"/>
    <s v="Table 2 p. 138 (1500m buffer)"/>
    <x v="0"/>
    <x v="5"/>
    <x v="2"/>
    <n v="8.2242424242424238E-3"/>
    <n v="6.7638163452708906E-5"/>
    <n v="14784.552816830659"/>
    <n v="-80.250552689756816"/>
    <n v="0.43559999999999993"/>
    <n v="218583001.99365538"/>
    <n v="1021.6379622814718"/>
    <n v="-5.5454508592638287"/>
    <n v="299.65462754791253"/>
    <n v="-1.6265253183300692"/>
    <n v="24.132235047624452"/>
    <n v="-0.13098977183850552"/>
    <n v="2498.2712730818876"/>
    <n v="-13.560616470288485"/>
    <n v="32.853842494503347"/>
    <n v="-0.17833065706016415"/>
    <n v="3270.9131384827374"/>
    <n v="-17.754516515684298"/>
    <n v="1164.0117864281606"/>
    <n v="-6.318255976732055"/>
    <n v="1021.6379622814718"/>
    <n v="-5.5454508592638287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Office density"/>
    <x v="2"/>
    <s v="OLS"/>
    <m/>
    <n v="-1.357"/>
    <m/>
    <m/>
    <s v=""/>
    <n v="-0.66"/>
    <m/>
  </r>
  <r>
    <n v="65"/>
    <s v="Sung et al. 2014"/>
    <n v="65.099999999999994"/>
    <s v="65.10.5"/>
    <s v="Table 3 p. 139 (1500m buffer)"/>
    <x v="0"/>
    <x v="5"/>
    <x v="2"/>
    <n v="8.355555555555555E-2"/>
    <n v="6.9815308641975301E-3"/>
    <n v="143.2350611136261"/>
    <n v="-1.0771276595744683"/>
    <n v="8.1000000000000013E-3"/>
    <n v="20516.282732224205"/>
    <n v="41.940668374411509"/>
    <n v="-0.31539382617557454"/>
    <n v="143.2350611136261"/>
    <n v="-1.0771276595744683"/>
    <n v="3.7021299515874437"/>
    <n v="-2.7840017235937577E-2"/>
    <n v="85.540450314988476"/>
    <n v="-0.6432641863687133"/>
    <n v="20.214224650257773"/>
    <n v="-0.15201096936993844"/>
    <n v="61.448415813270906"/>
    <n v="-0.46209208691579717"/>
    <n v="86.623147343581508"/>
    <n v="-0.65140606802373291"/>
    <n v="41.940668374411509"/>
    <n v="-0.31539382617557454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idential to non-residential balancing index:perfect balance between two land uses = 1"/>
    <x v="5"/>
    <s v="OLS"/>
    <m/>
    <n v="-0.02"/>
    <m/>
    <m/>
    <s v=""/>
    <n v="-0.09"/>
    <m/>
  </r>
  <r>
    <n v="65"/>
    <s v="Sung et al. 2014"/>
    <n v="65.400000000000006"/>
    <s v="65.4.3"/>
    <s v="Table 2 p. 138 (1000m buffer)"/>
    <x v="0"/>
    <x v="5"/>
    <x v="2"/>
    <n v="6.9800000000000001E-3"/>
    <n v="4.8720400000000002E-5"/>
    <n v="20525.283043653169"/>
    <n v="-171.91977077363893"/>
    <n v="1.44"/>
    <n v="421287244.02207631"/>
    <n v="68.933842261326689"/>
    <n v="-0.57738986278087234"/>
    <n v="1987.5461429670129"/>
    <n v="-16.647686493491701"/>
    <n v="1987.5461429670129"/>
    <n v="-16.647686493491701"/>
    <n v="121.916484577124"/>
    <n v="-1.0211724748179904"/>
    <n v="20.634682411400917"/>
    <n v="-0.17283609987789408"/>
    <n v="69.476192892066081"/>
    <n v="-0.58193259166394551"/>
    <n v="108.37205852525749"/>
    <n v="-0.9077243622075567"/>
    <n v="68.933842261326689"/>
    <n v="-0.57738986278087234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Commercial density"/>
    <x v="6"/>
    <s v="OLS"/>
    <m/>
    <n v="-4.1879999999999997"/>
    <m/>
    <m/>
    <s v=""/>
    <n v="-1.2"/>
    <m/>
  </r>
  <r>
    <n v="65"/>
    <s v="Sung et al. 2014"/>
    <n v="65.099999999999994"/>
    <s v="65.1.7"/>
    <s v="Table 2 p. 138 (250m buffer)"/>
    <x v="0"/>
    <x v="5"/>
    <x v="2"/>
    <n v="2.2195588235294116E-2"/>
    <n v="4.9264413711072662E-4"/>
    <n v="2029.8627846559355"/>
    <n v="-30.636719008812033"/>
    <n v="0.46240000000000003"/>
    <n v="4120342.9245311487"/>
    <n v="57.622542177724242"/>
    <n v="-0.86969702908839197"/>
    <n v="2029.8627846559355"/>
    <n v="-30.636719008812033"/>
    <n v="3.7932541656582153"/>
    <n v="-5.7251585122279444E-2"/>
    <n v="192.25264325164244"/>
    <n v="-2.9016691445970393"/>
    <n v="23.265971238994272"/>
    <n v="-0.35115330391014055"/>
    <n v="102.19801548106602"/>
    <n v="-1.5424746476557296"/>
    <n v="197.80939095650652"/>
    <n v="-2.9855371377065532"/>
    <n v="57.622542177724242"/>
    <n v="-0.86969702908839197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large-scale commercial balancing index:perfect balance between two land uses = 1"/>
    <x v="5"/>
    <s v="OLS"/>
    <m/>
    <n v="-0.129"/>
    <m/>
    <m/>
    <s v=""/>
    <n v="-0.68"/>
    <m/>
  </r>
  <r>
    <n v="65"/>
    <s v="Sung et al. 2014"/>
    <n v="65.599999999999994"/>
    <s v="65.6.7"/>
    <s v="Table 3 p. 139 (250m buffer)"/>
    <x v="0"/>
    <x v="5"/>
    <x v="2"/>
    <n v="4.7418181818181825E-2"/>
    <n v="2.2484839669421495E-3"/>
    <n v="444.74410967669075"/>
    <n v="-6.9593558282208576"/>
    <n v="0.1089"/>
    <n v="197797.32309211235"/>
    <n v="52.328187819852523"/>
    <n v="-0.81883148300505237"/>
    <n v="444.74410967669075"/>
    <n v="-6.9593558282208576"/>
    <n v="3.7681569338749519"/>
    <n v="-5.8964119701275255E-2"/>
    <n v="143.73332513929901"/>
    <n v="-2.2491390717797515"/>
    <n v="22.352828703496971"/>
    <n v="-0.34977706355232063"/>
    <n v="86.649363717224844"/>
    <n v="-1.3558892434471346"/>
    <n v="146.81675843132285"/>
    <n v="-2.2973886359333404"/>
    <n v="52.328187819852523"/>
    <n v="-0.81883148300505237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large-scale commercial balancing index:perfect balance between two land uses = 1"/>
    <x v="5"/>
    <s v="OLS"/>
    <m/>
    <n v="-4.8000000000000001E-2"/>
    <m/>
    <m/>
    <s v=""/>
    <n v="-0.33"/>
    <m/>
  </r>
  <r>
    <n v="65"/>
    <s v="Sung et al. 2014"/>
    <n v="65.400000000000006"/>
    <s v="65.4.8"/>
    <s v="Table 2 p. 138 (1000m buffer)"/>
    <x v="0"/>
    <x v="5"/>
    <x v="2"/>
    <n v="7.5843333333333332E-2"/>
    <n v="5.7522112111111105E-3"/>
    <n v="173.84618945639127"/>
    <n v="-3.9555223487012703"/>
    <n v="0.09"/>
    <n v="30222.497588507489"/>
    <n v="44.220616494718918"/>
    <n v="-1.0061516871043394"/>
    <n v="173.84618945639127"/>
    <n v="-3.9555223487012703"/>
    <n v="3.7190557503326267"/>
    <n v="-8.4619675487318247E-2"/>
    <n v="95.592643557976714"/>
    <n v="-2.1750194188746441"/>
    <n v="20.729343522502742"/>
    <n v="-0.47165475316750488"/>
    <n v="66.469505308530685"/>
    <n v="-1.5123806542849987"/>
    <n v="96.946770160943515"/>
    <n v="-2.2058298614719476"/>
    <n v="44.220616494718918"/>
    <n v="-1.0061516871043394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office balancing index:perfect balance between two land uses = 1"/>
    <x v="5"/>
    <s v="OLS"/>
    <m/>
    <n v="-6.0999999999999999E-2"/>
    <m/>
    <m/>
    <s v=""/>
    <n v="-0.3"/>
    <m/>
  </r>
  <r>
    <n v="65"/>
    <s v="Sung et al. 2014"/>
    <n v="65.8"/>
    <s v="65.8.7"/>
    <s v="Table 3 p. 139 (750m buffer)"/>
    <x v="0"/>
    <x v="5"/>
    <x v="2"/>
    <n v="2.3108E-2"/>
    <n v="5.3397966400000002E-4"/>
    <n v="1872.7304940961196"/>
    <n v="-64.912584386359697"/>
    <n v="2.2499999999999996"/>
    <n v="3507119.5035174964"/>
    <n v="57.485619586685871"/>
    <n v="-1.9925665461137057"/>
    <n v="1872.7304940961196"/>
    <n v="-64.912584386359697"/>
    <n v="3.7926594912154652"/>
    <n v="-0.13146116328451043"/>
    <n v="190.73688312356526"/>
    <n v="-6.6113218428290192"/>
    <n v="23.243617592098015"/>
    <n v="-0.80567027297730143"/>
    <n v="101.768105399333"/>
    <n v="-3.5274860693516801"/>
    <n v="196.20510901312653"/>
    <n v="-6.8008614886129912"/>
    <n v="57.485619586685871"/>
    <n v="-1.9925665461137057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large-scale commercial balancing index:perfect balance between two land uses = 1"/>
    <x v="5"/>
    <s v="OLS"/>
    <m/>
    <n v="-0.318"/>
    <m/>
    <m/>
    <s v=""/>
    <n v="-1.5"/>
    <m/>
  </r>
  <r>
    <n v="65"/>
    <s v="Sung et al. 2014"/>
    <n v="65.099999999999994"/>
    <s v="65.10.9"/>
    <s v="Table 3 p. 139 (1500m buffer)"/>
    <x v="0"/>
    <x v="5"/>
    <x v="2"/>
    <n v="0.11149411764705881"/>
    <n v="1.2430938269896191E-2"/>
    <n v="80.444450635048554"/>
    <n v="-3.0494882346734205"/>
    <n v="0.11560000000000001"/>
    <n v="6471.309637974764"/>
    <n v="30.938941483125642"/>
    <n v="-1.1728333937423268"/>
    <n v="80.444450635048554"/>
    <n v="-3.0494882346734205"/>
    <n v="7.5164659539737109"/>
    <n v="-0.28493419138323539"/>
    <n v="31.207913272631988"/>
    <n v="-1.1830295763389334"/>
    <n v="36.062564463063111"/>
    <n v="-1.3670596936657964"/>
    <n v="4.4865419751995583"/>
    <n v="-0.17007583319586483"/>
    <n v="30.120353126310974"/>
    <n v="-1.1418023463121962"/>
    <n v="30.938941483125642"/>
    <n v="-1.1728333937423268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7.8E-2"/>
    <m/>
    <m/>
    <s v=""/>
    <n v="-0.34"/>
    <m/>
  </r>
  <r>
    <n v="65"/>
    <s v="Sung et al. 2014"/>
    <n v="65.5"/>
    <s v="65.5.9"/>
    <s v="Table 2 p. 138 (1500m buffer)"/>
    <x v="0"/>
    <x v="5"/>
    <x v="2"/>
    <n v="0.13869655172413795"/>
    <n v="1.9236733460166473E-2"/>
    <n v="51.983877723871423"/>
    <n v="-2.0908955298095564"/>
    <n v="8.409999999999998E-2"/>
    <n v="2702.3235432104157"/>
    <n v="25.557458299943363"/>
    <n v="-1.027972087740322"/>
    <n v="51.983877723871423"/>
    <n v="-2.0908955298095564"/>
    <n v="7.1506696724868668"/>
    <n v="-0.28761423556676674"/>
    <n v="25.740721356294916"/>
    <n v="-1.0353432943928942"/>
    <n v="28.955811449335279"/>
    <n v="-1.1646606481151636"/>
    <n v="4.3536068293096832"/>
    <n v="-0.17511077388849408"/>
    <n v="24.996289825114903"/>
    <n v="-1.0054007693457716"/>
    <n v="25.557458299943363"/>
    <n v="-1.027972087740322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9.0999999999999998E-2"/>
    <m/>
    <m/>
    <s v=""/>
    <n v="-0.28999999999999998"/>
    <m/>
  </r>
  <r>
    <n v="65"/>
    <s v="Sung et al. 2014"/>
    <n v="65.8"/>
    <s v="65.8.8"/>
    <s v="Table 3 p. 139 (750m buffer)"/>
    <x v="0"/>
    <x v="5"/>
    <x v="2"/>
    <n v="3.7514285714285708E-2"/>
    <n v="1.4073216326530608E-3"/>
    <n v="710.56962161152569"/>
    <n v="-29.855293221629861"/>
    <n v="1.2544000000000002"/>
    <n v="504909.18715714681"/>
    <n v="54.737542911098899"/>
    <n v="-2.2998526029527313"/>
    <n v="710.56962161152569"/>
    <n v="-29.855293221629861"/>
    <n v="3.780138580885037"/>
    <n v="-0.1588263026144657"/>
    <n v="163.50110947161261"/>
    <n v="-6.8696626155592746"/>
    <n v="22.781168377191811"/>
    <n v="-0.95717357053609109"/>
    <n v="93.461408886419221"/>
    <n v="-3.9268745557717897"/>
    <n v="167.50280688416856"/>
    <n v="-7.0377979340452264"/>
    <n v="54.737542911098899"/>
    <n v="-2.2998526029527313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office balancing index:perfect balance between two land uses = 1"/>
    <x v="5"/>
    <s v="OLS"/>
    <m/>
    <n v="-0.20200000000000001"/>
    <m/>
    <m/>
    <s v=""/>
    <n v="-1.1200000000000001"/>
    <m/>
  </r>
  <r>
    <n v="65"/>
    <s v="Sung et al. 2014"/>
    <n v="65.5"/>
    <s v="65.5.8"/>
    <s v="Table 2 p. 138 (1500m buffer)"/>
    <x v="0"/>
    <x v="5"/>
    <x v="2"/>
    <n v="0.13747499999999999"/>
    <n v="1.8899375624999996E-2"/>
    <n v="52.911800889189443"/>
    <n v="-2.3276959447172216"/>
    <n v="0.10240000000000002"/>
    <n v="2799.6586733372287"/>
    <n v="27.963384071336886"/>
    <n v="-1.2301651920662522"/>
    <n v="52.911800889189443"/>
    <n v="-2.3276959447172216"/>
    <n v="3.5456891468393543"/>
    <n v="-0.15598195694775685"/>
    <n v="42.358127014134837"/>
    <n v="-1.8634187236058195"/>
    <n v="16.289839546219415"/>
    <n v="-0.71662262131728449"/>
    <n v="35.471486802962723"/>
    <n v="-1.5604616474359361"/>
    <n v="42.621924869782283"/>
    <n v="-1.875023718871462"/>
    <n v="27.963384071336886"/>
    <n v="-1.230165192066252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office balancing index:perfect balance between two land uses = 1"/>
    <x v="5"/>
    <s v="OLS"/>
    <m/>
    <n v="-7.1999999999999995E-2"/>
    <m/>
    <m/>
    <s v=""/>
    <n v="-0.32"/>
    <m/>
  </r>
  <r>
    <n v="65"/>
    <s v="Sung et al. 2014"/>
    <n v="65.400000000000006"/>
    <s v="65.4.6"/>
    <s v="Table 2 p. 138 (1000m buffer)"/>
    <x v="0"/>
    <x v="5"/>
    <x v="2"/>
    <n v="0.10783469387755101"/>
    <n v="1.1628321203665137E-2"/>
    <n v="85.996936486825746"/>
    <n v="-4.5439921270273853"/>
    <n v="0.24010000000000001"/>
    <n v="7395.4730851191416"/>
    <n v="85.996936486825746"/>
    <n v="-4.5439921270273853"/>
    <e v="#N/A"/>
    <e v="#N/A"/>
    <e v="#N/A"/>
    <e v="#N/A"/>
    <n v="85.996936486825746"/>
    <n v="-4.5439921270273853"/>
    <n v="85.996936486825746"/>
    <n v="-4.5439921270273853"/>
    <n v="85.996936486825746"/>
    <n v="-4.5439921270273853"/>
    <n v="85.996936486825746"/>
    <n v="-4.5439921270273853"/>
    <n v="85.996936486825746"/>
    <n v="-4.5439921270273853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-0.10299999999999999"/>
    <m/>
    <m/>
    <s v=""/>
    <n v="-0.49"/>
    <m/>
  </r>
  <r>
    <n v="65"/>
    <s v="Sung et al. 2014"/>
    <n v="65.099999999999994"/>
    <s v="65.10.7"/>
    <s v="Table 3 p. 139 (1500m buffer)"/>
    <x v="0"/>
    <x v="5"/>
    <x v="2"/>
    <n v="0.10960384615384615"/>
    <n v="1.2013003091715975E-2"/>
    <n v="83.24313182684422"/>
    <n v="-4.7443590553391601"/>
    <n v="0.27040000000000008"/>
    <n v="6929.4189963413655"/>
    <n v="34.632420443826533"/>
    <n v="-1.9738401707754496"/>
    <n v="83.24313182684422"/>
    <n v="-4.7443590553391601"/>
    <n v="3.6344308126693496"/>
    <n v="-0.20714074973727692"/>
    <n v="59.802003076668214"/>
    <n v="-3.4083553633516286"/>
    <n v="18.348089794891163"/>
    <n v="-1.0457310297700271"/>
    <n v="46.936711279776667"/>
    <n v="-2.6751109226795915"/>
    <n v="60.329165569429435"/>
    <n v="-3.4384004624640614"/>
    <n v="34.632420443826533"/>
    <n v="-1.9738401707754496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large-scale commercial balancing index:perfect balance between two land uses = 1"/>
    <x v="5"/>
    <s v="OLS"/>
    <m/>
    <n v="-0.13800000000000001"/>
    <m/>
    <m/>
    <s v=""/>
    <n v="-0.52"/>
    <m/>
  </r>
  <r>
    <n v="65"/>
    <s v="Sung et al. 2014"/>
    <n v="65.3"/>
    <s v="65.3.7"/>
    <s v="Table 2 p. 138 (750m buffer)"/>
    <x v="0"/>
    <x v="5"/>
    <x v="2"/>
    <n v="3.4643452380952379E-2"/>
    <n v="1.200168792871315E-3"/>
    <n v="833.21613254713452"/>
    <n v="-48.494012130375772"/>
    <n v="2.8224"/>
    <n v="694249.12353680399"/>
    <n v="55.365332490006246"/>
    <n v="-3.2223177162508532"/>
    <n v="833.21613254713452"/>
    <n v="-48.494012130375772"/>
    <n v="3.7831010003243262"/>
    <n v="-0.22018026131987609"/>
    <n v="169.23298307671638"/>
    <n v="-9.849528848047969"/>
    <n v="22.889186654280685"/>
    <n v="-1.3321735524657901"/>
    <n v="95.306620957076831"/>
    <n v="-5.5469406463228283"/>
    <n v="173.52385600342899"/>
    <n v="-10.09926194325557"/>
    <n v="55.365332490006246"/>
    <n v="-3.222317716250853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large-scale commercial balancing index:perfect balance between two land uses = 1"/>
    <x v="5"/>
    <s v="OLS"/>
    <m/>
    <n v="-0.48099999999999998"/>
    <m/>
    <m/>
    <s v=""/>
    <n v="-1.68"/>
    <m/>
  </r>
  <r>
    <n v="65"/>
    <s v="Sung et al. 2014"/>
    <n v="65.900000000000006"/>
    <s v="65.9.9"/>
    <s v="Table 3 p. 139 (1000m buffer)"/>
    <x v="0"/>
    <x v="5"/>
    <x v="2"/>
    <n v="9.889908256880732E-2"/>
    <n v="9.7810285329517684E-3"/>
    <n v="102.2387366145649"/>
    <n v="-11.021335807050095"/>
    <n v="1.1881000000000002"/>
    <n v="10452.759264542374"/>
    <n v="33.702014717629098"/>
    <n v="-3.6330771865604166"/>
    <n v="102.2387366145649"/>
    <n v="-11.021335807050095"/>
    <n v="7.6692211661608738"/>
    <n v="-0.82674204171214216"/>
    <n v="34.021422046876971"/>
    <n v="-3.6675092966533374"/>
    <n v="39.872922215503081"/>
    <n v="-4.2983010148312317"/>
    <n v="4.5405239523777858"/>
    <n v="-0.48946848206632526"/>
    <n v="32.732975394416819"/>
    <n v="-3.5286147475181329"/>
    <n v="33.702014717629098"/>
    <n v="-3.6330771865604166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0.22"/>
    <m/>
    <m/>
    <s v=""/>
    <n v="-1.0900000000000001"/>
    <m/>
  </r>
  <r>
    <n v="65"/>
    <s v="Sung et al. 2014"/>
    <n v="65.8"/>
    <s v="65.8.5"/>
    <s v="Table 3 p. 139 (750m buffer)"/>
    <x v="0"/>
    <x v="5"/>
    <x v="2"/>
    <n v="8.6099999999999996E-2"/>
    <n v="7.4132099999999991E-3"/>
    <n v="134.89433052618233"/>
    <n v="-16.260162601626018"/>
    <n v="1.96"/>
    <n v="18196.480408106927"/>
    <n v="41.194839452734556"/>
    <n v="-4.9656259476326232"/>
    <n v="134.89433052618233"/>
    <n v="-16.260162601626018"/>
    <n v="3.6962228985400492"/>
    <n v="-0.44554270819001751"/>
    <n v="82.494264810147072"/>
    <n v="-9.9438586802151274"/>
    <n v="20.039360011911686"/>
    <n v="-2.4155444558358345"/>
    <n v="59.86055479457324"/>
    <n v="-7.2155912749378581"/>
    <n v="83.500769229750077"/>
    <n v="-10.065182722954074"/>
    <n v="41.194839452734556"/>
    <n v="-4.965625947632623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idential to non-residential balancing index:perfect balance between two land uses = 1"/>
    <x v="5"/>
    <s v="OLS"/>
    <m/>
    <n v="-0.246"/>
    <m/>
    <m/>
    <s v=""/>
    <n v="-1.4"/>
    <m/>
  </r>
  <r>
    <n v="65"/>
    <s v="Sung et al. 2014"/>
    <n v="65.900000000000006"/>
    <s v="65.9.8"/>
    <s v="Table 3 p. 139 (1000m buffer)"/>
    <x v="0"/>
    <x v="5"/>
    <x v="2"/>
    <n v="6.0101449275362324E-2"/>
    <n v="3.6121842049989506E-3"/>
    <n v="276.84080967301901"/>
    <n v="-34.441765131420297"/>
    <n v="4.2848999999999995"/>
    <n v="76640.833900412734"/>
    <n v="48.842769626216679"/>
    <n v="-6.076528969197617"/>
    <n v="276.84080967301901"/>
    <n v="-34.441765131420297"/>
    <n v="3.7488927367939842"/>
    <n v="-0.4663997453845396"/>
    <n v="120.17744410291746"/>
    <n v="-14.951275820843962"/>
    <n v="21.691612860186147"/>
    <n v="-2.698653555935759"/>
    <n v="77.492552502094185"/>
    <n v="-9.6408484567855375"/>
    <n v="122.32547904614695"/>
    <n v="-15.218512848131143"/>
    <n v="48.842769626216679"/>
    <n v="-6.076528969197617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office balancing index:perfect balance between two land uses = 1"/>
    <x v="5"/>
    <s v="OLS"/>
    <m/>
    <n v="-0.39"/>
    <m/>
    <m/>
    <s v=""/>
    <n v="-2.0699999999999998"/>
    <m/>
  </r>
  <r>
    <n v="65"/>
    <s v="Sung et al. 2014"/>
    <n v="65.599999999999994"/>
    <s v="65.6.5"/>
    <s v="Table 3 p. 139 (250m buffer)"/>
    <x v="0"/>
    <x v="5"/>
    <x v="2"/>
    <n v="7.5879310344827589E-2"/>
    <n v="5.7576697384066587E-3"/>
    <n v="173.68137552758171"/>
    <n v="-22.931152010906615"/>
    <n v="3.0276000000000005"/>
    <n v="30165.220205152858"/>
    <n v="44.209945122827143"/>
    <n v="-5.8370390545668682"/>
    <n v="173.68137552758171"/>
    <n v="-22.931152010906615"/>
    <n v="3.7189802529236156"/>
    <n v="-0.49101696279350499"/>
    <n v="95.542789802801281"/>
    <n v="-12.614514537663855"/>
    <n v="20.72699822767779"/>
    <n v="-2.7365855760002988"/>
    <n v="66.445397216817042"/>
    <n v="-8.7727857945363539"/>
    <n v="96.89549436458401"/>
    <n v="-12.793112120956028"/>
    <n v="44.209945122827143"/>
    <n v="-5.837039054566868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idential to non-residential balancing index:perfect balance between two land uses = 1"/>
    <x v="5"/>
    <s v="OLS"/>
    <m/>
    <n v="-0.27"/>
    <m/>
    <m/>
    <s v=""/>
    <n v="-1.74"/>
    <m/>
  </r>
  <r>
    <n v="65"/>
    <s v="Sung et al. 2014"/>
    <n v="65.099999999999994"/>
    <s v="65.10.6"/>
    <s v="Table 3 p. 139 (1500m buffer)"/>
    <x v="0"/>
    <x v="5"/>
    <x v="2"/>
    <n v="0.10297405063291139"/>
    <n v="1.0603655103749398E-2"/>
    <n v="94.307103561526176"/>
    <n v="-15.343671442356749"/>
    <n v="2.4964000000000008"/>
    <n v="8893.8297821644228"/>
    <n v="94.307103561526176"/>
    <n v="-15.343671442356749"/>
    <e v="#N/A"/>
    <e v="#N/A"/>
    <e v="#N/A"/>
    <e v="#N/A"/>
    <n v="94.307103561526176"/>
    <n v="-15.343671442356749"/>
    <n v="94.307103561526176"/>
    <n v="-15.343671442356749"/>
    <n v="94.307103561526176"/>
    <n v="-15.343671442356749"/>
    <n v="94.307103561526176"/>
    <n v="-15.343671442356749"/>
    <n v="94.307103561526176"/>
    <n v="-15.343671442356749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-0.28100000000000003"/>
    <m/>
    <m/>
    <s v=""/>
    <n v="-1.58"/>
    <m/>
  </r>
  <r>
    <n v="65"/>
    <s v="Sung et al. 2014"/>
    <n v="65.3"/>
    <s v="65.3.5"/>
    <s v="Table 2 p. 138 (750m buffer)"/>
    <x v="0"/>
    <x v="5"/>
    <x v="2"/>
    <n v="0.11308263473053892"/>
    <n v="1.2787682277600488E-2"/>
    <n v="78.200253829550292"/>
    <n v="-14.767961535202913"/>
    <n v="2.7888999999999995"/>
    <n v="6115.2796990060951"/>
    <n v="33.727543659801832"/>
    <n v="-6.3693791650662561"/>
    <n v="78.200253829550292"/>
    <n v="-14.767961535202913"/>
    <n v="3.6242267374052477"/>
    <n v="-0.68442797090550622"/>
    <n v="57.154199497651703"/>
    <n v="-10.793456266732528"/>
    <n v="18.090947183474828"/>
    <n v="-3.4164391937048539"/>
    <n v="45.289929004481152"/>
    <n v="-8.5529125126382564"/>
    <n v="57.635526095911771"/>
    <n v="-10.884353832160745"/>
    <n v="33.727543659801832"/>
    <n v="-6.3693791650662561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idential to non-residential balancing index:perfect balance between two land uses = 1"/>
    <x v="5"/>
    <s v="OLS"/>
    <m/>
    <n v="-0.40699999999999997"/>
    <m/>
    <m/>
    <s v=""/>
    <n v="-1.67"/>
    <m/>
  </r>
  <r>
    <n v="65"/>
    <s v="Sung et al. 2014"/>
    <n v="65.5"/>
    <s v="65.5.6"/>
    <s v="Table 2 p. 138 (1500m buffer)"/>
    <x v="0"/>
    <x v="5"/>
    <x v="2"/>
    <n v="0.16082644628099174"/>
    <n v="2.5865145823372723E-2"/>
    <n v="38.662066969534045"/>
    <n v="-7.5236382322713249"/>
    <n v="1.4641"/>
    <n v="1494.7554223567354"/>
    <n v="23.404502727403536"/>
    <n v="-4.5545162307527276"/>
    <n v="38.662066969534045"/>
    <n v="-7.5236382322713249"/>
    <n v="3.4602268860644756"/>
    <n v="-0.67336015202814692"/>
    <n v="32.70753928752054"/>
    <n v="-6.3648871453514966"/>
    <n v="14.629779730899516"/>
    <n v="-2.8469551356330456"/>
    <n v="28.443491775458305"/>
    <n v="-5.5351034995041859"/>
    <n v="32.864603674833447"/>
    <n v="-6.3954518751225882"/>
    <n v="23.404502727403536"/>
    <n v="-4.5545162307527276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5"/>
    <s v="OLS"/>
    <m/>
    <n v="-0.28000000000000003"/>
    <m/>
    <m/>
    <s v=""/>
    <n v="-1.21"/>
    <m/>
  </r>
  <r>
    <n v="65"/>
    <s v="Sung et al. 2014"/>
    <n v="65.400000000000006"/>
    <s v="65.4.9"/>
    <s v="Table 2 p. 138 (1000m buffer)"/>
    <x v="0"/>
    <x v="5"/>
    <x v="2"/>
    <n v="0.11705454545454545"/>
    <n v="1.3701766611570248E-2"/>
    <n v="72.98328955301028"/>
    <n v="-15.035725380552966"/>
    <n v="3.0975999999999999"/>
    <n v="5326.5605539785392"/>
    <n v="29.76850106661978"/>
    <n v="-6.1327875157407412"/>
    <n v="72.98328955301028"/>
    <n v="-15.035725380552966"/>
    <n v="7.4453469725059254"/>
    <n v="-1.5338606018877807"/>
    <n v="30.017425171904094"/>
    <n v="-6.1840698642149938"/>
    <n v="34.4822653785996"/>
    <n v="-7.1038983842375751"/>
    <n v="4.4611064206503075"/>
    <n v="-0.91905930035669381"/>
    <n v="29.009917357682543"/>
    <n v="-5.9765071343603271"/>
    <n v="29.76850106661978"/>
    <n v="-6.132787515740741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0.46400000000000002"/>
    <m/>
    <m/>
    <s v=""/>
    <n v="-1.76"/>
    <m/>
  </r>
  <r>
    <n v="65"/>
    <s v="Sung et al. 2014"/>
    <n v="65.099999999999994"/>
    <s v="65.1.5"/>
    <s v="Table 2 p. 138 (250m buffer)"/>
    <x v="0"/>
    <x v="5"/>
    <x v="2"/>
    <n v="9.9003174603174593E-2"/>
    <n v="9.8016285815066741E-3"/>
    <n v="102.02386181891859"/>
    <n v="-25.45372923747836"/>
    <n v="6.3504000000000005"/>
    <n v="10408.868380445794"/>
    <n v="37.504729604110594"/>
    <n v="-9.3569799794703439"/>
    <n v="102.02386181891859"/>
    <n v="-25.45372923747836"/>
    <n v="3.6638777190666203"/>
    <n v="-0.91409352437449287"/>
    <n v="68.915739179151728"/>
    <n v="-17.193649936328207"/>
    <n v="19.124038039680059"/>
    <n v="-4.7712180024436979"/>
    <n v="52.37271917459487"/>
    <n v="-13.066364961431324"/>
    <n v="69.616764504053677"/>
    <n v="-17.368547342587341"/>
    <n v="37.504729604110594"/>
    <n v="-9.3569799794703439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idential to non-residential balancing index:perfect balance between two land uses = 1"/>
    <x v="5"/>
    <s v="OLS"/>
    <m/>
    <n v="-0.496"/>
    <m/>
    <m/>
    <s v=""/>
    <n v="-2.52"/>
    <m/>
  </r>
  <r>
    <n v="55"/>
    <s v="Marshall and Garrick 2010"/>
    <n v="55.1"/>
    <s v="55.1.18"/>
    <s v="Table 2 p. 110"/>
    <x v="0"/>
    <x v="4"/>
    <x v="0"/>
    <n v="8.0327039057698876E-2"/>
    <n v="6.4524332037770808E-3"/>
    <n v="154.98029478470647"/>
    <n v="729.26875790755855"/>
    <n v="3431.6163999999999"/>
    <n v="24018.891771554518"/>
    <n v="37.960429722698265"/>
    <n v="178.62500179113826"/>
    <n v="154.98029478470647"/>
    <n v="729.26875790755855"/>
    <n v="7.8701276904373136"/>
    <n v="37.033341905512188"/>
    <n v="38.366139781957187"/>
    <n v="180.53409398506764"/>
    <n v="45.974725620879489"/>
    <n v="216.33673555244872"/>
    <n v="4.610200526081818"/>
    <n v="21.693565727378079"/>
    <n v="36.735483744297227"/>
    <n v="172.86094750660263"/>
    <n v="37.960429722698265"/>
    <n v="178.62500179113826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Diversity"/>
    <s v="Mixed Use:ratio of the two land uses"/>
    <x v="4"/>
    <s v="Multinomial logistic"/>
    <s v="automobile"/>
    <n v="12.4131"/>
    <n v="246003.24355241624"/>
    <m/>
    <s v="Derived (4a)"/>
    <n v="58.58"/>
    <m/>
  </r>
  <r>
    <n v="22"/>
    <s v="Bento et al. 2005"/>
    <n v="22.2"/>
    <s v="22.2.2"/>
    <s v="Table 2p. 471"/>
    <x v="0"/>
    <x v="4"/>
    <x v="0"/>
    <n v="0.14891809411301529"/>
    <n v="2.2176598754252881E-2"/>
    <n v="45.092577589619175"/>
    <n v="192.09438053177769"/>
    <n v="818.32206106537285"/>
    <n v="2033.3405536758255"/>
    <n v="5.9457291369720302"/>
    <n v="25.328806123500847"/>
    <e v="#N/A"/>
    <e v="#N/A"/>
    <n v="0.13856920449246735"/>
    <n v="0.59030481113791089"/>
    <n v="23.600050503781013"/>
    <n v="100.53621514610711"/>
    <n v="39.546872242457816"/>
    <n v="168.4696757528703"/>
    <n v="40.740866587652029"/>
    <n v="173.55609166339764"/>
    <n v="40.73243060131464"/>
    <n v="173.52015436160036"/>
    <n v="5.9457291369720302"/>
    <n v="25.328806123500847"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1"/>
    <n v="4468"/>
    <x v="1"/>
    <n v="0"/>
    <n v="1"/>
    <x v="0"/>
    <s v="PT-Access"/>
    <s v="Population centrality"/>
    <x v="7"/>
    <s v="Multinomial logistic"/>
    <s v="automobile"/>
    <n v="28.466000000000001"/>
    <m/>
    <m/>
    <m/>
    <m/>
    <m/>
  </r>
  <r>
    <n v="22"/>
    <s v="Bento et al. 2005"/>
    <n v="22.1"/>
    <s v="22.1.2"/>
    <s v="Table 2p. 471"/>
    <x v="0"/>
    <x v="4"/>
    <x v="0"/>
    <n v="0.14891809411301529"/>
    <n v="2.2176598754252881E-2"/>
    <n v="45.092577589619175"/>
    <n v="186.23234544512718"/>
    <n v="769.13958668837529"/>
    <n v="2033.3405536758255"/>
    <n v="5.9457291369720302"/>
    <n v="24.555861335694484"/>
    <e v="#N/A"/>
    <e v="#N/A"/>
    <n v="0.13856920449246735"/>
    <n v="0.57229081455389008"/>
    <n v="23.600050503781013"/>
    <n v="97.468208580615581"/>
    <n v="39.546872242457816"/>
    <n v="163.32858236135078"/>
    <n v="40.740866587652029"/>
    <n v="168.25977900700286"/>
    <n v="40.73243060131464"/>
    <n v="168.22493838342945"/>
    <n v="5.9457291369720302"/>
    <n v="24.555861335694484"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1"/>
    <n v="6476"/>
    <x v="1"/>
    <n v="0"/>
    <n v="1"/>
    <x v="0"/>
    <s v="PT-Access"/>
    <s v="Population centrality"/>
    <x v="7"/>
    <s v="Multinomial logistic"/>
    <s v="automobile"/>
    <n v="18.837"/>
    <m/>
    <m/>
    <m/>
    <m/>
    <m/>
  </r>
  <r>
    <n v="22"/>
    <s v="Bento et al. 2005"/>
    <n v="22.2"/>
    <s v="22.2.7"/>
    <s v="Table 2p. 471"/>
    <x v="0"/>
    <x v="4"/>
    <x v="0"/>
    <n v="0.14891809411301529"/>
    <n v="2.2176598754252881E-2"/>
    <n v="45.092577589619175"/>
    <n v="169.09716596107191"/>
    <n v="634.11437235401968"/>
    <n v="2033.3405536758255"/>
    <n v="5.9457291369720302"/>
    <n v="22.296484263645112"/>
    <e v="#N/A"/>
    <e v="#N/A"/>
    <n v="0.13856920449246735"/>
    <n v="0.51963451684675255"/>
    <n v="23.600050503781013"/>
    <n v="88.5001893891788"/>
    <n v="39.546872242457816"/>
    <n v="148.30077090921682"/>
    <n v="40.740866587652029"/>
    <n v="152.77824970369511"/>
    <n v="40.73243060131464"/>
    <n v="152.74661475492991"/>
    <n v="5.9457291369720302"/>
    <n v="22.296484263645112"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1"/>
    <n v="4468"/>
    <x v="1"/>
    <n v="0"/>
    <n v="1"/>
    <x v="0"/>
    <s v="PT-Access"/>
    <s v="Population centrality"/>
    <x v="7"/>
    <s v="Multinomial logistic"/>
    <s v="automobile"/>
    <n v="27.036000000000001"/>
    <m/>
    <m/>
    <m/>
    <m/>
    <m/>
  </r>
  <r>
    <n v="178"/>
    <s v="Park et al. 2018"/>
    <n v="178.1"/>
    <s v="178.1.2"/>
    <s v="Table 6 p. 281"/>
    <x v="0"/>
    <x v="4"/>
    <x v="0"/>
    <n v="1.0698000000000001"/>
    <n v="1.1444720400000001"/>
    <n v="0.87376533899421416"/>
    <n v="1.8695083193120208"/>
    <n v="3.9999999999999996"/>
    <n v="0.76346586762767399"/>
    <n v="0.77490342464407191"/>
    <n v="1.6579833673684563"/>
    <e v="#N/A"/>
    <e v="#N/A"/>
    <n v="0.11991980559285495"/>
    <n v="0.25658041604647247"/>
    <n v="0.85861361423739468"/>
    <n v="1.8370896890223298"/>
    <n v="0.87139750792186044"/>
    <n v="1.8644421079496127"/>
    <n v="0.87196059172802165"/>
    <n v="1.8656468820612753"/>
    <n v="0.87195672666064772"/>
    <n v="1.8656386123631219"/>
    <n v="0.77490342464407191"/>
    <n v="1.6579833673684563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x v="0"/>
    <n v="2431"/>
    <x v="0"/>
    <n v="0"/>
    <n v="1"/>
    <x v="0"/>
    <s v="PT-Access"/>
    <s v="Compactness index"/>
    <x v="7"/>
    <s v="Negative binomial regression (multilevel)"/>
    <m/>
    <n v="0.02"/>
    <m/>
    <m/>
    <m/>
    <n v="2"/>
    <s v="derived (8b)"/>
  </r>
  <r>
    <n v="100"/>
    <s v="Spears 2013"/>
    <n v="100.1"/>
    <s v="100.1.1"/>
    <s v="Table 4.5 p. 52 (Model 1)"/>
    <x v="0"/>
    <x v="4"/>
    <x v="0"/>
    <n v="1.2060667870036101"/>
    <n v="1.4545970947132114"/>
    <n v="0.68747559281847748"/>
    <n v="1.4669426173539706"/>
    <n v="3.1301775147929001"/>
    <n v="0.47262269072111707"/>
    <n v="0.68325064758668641"/>
    <n v="1.4579273849860961"/>
    <n v="0.6749023869375036"/>
    <n v="1.4401137790123071"/>
    <n v="0.6735675984035584"/>
    <n v="1.4372655932642544"/>
    <n v="0.68388026570287164"/>
    <n v="1.459270870714082"/>
    <n v="0.68555923105934768"/>
    <n v="1.4628534645693463"/>
    <n v="0.66781995285368412"/>
    <n v="1.4250012070160263"/>
    <n v="0.68418589067014834"/>
    <n v="1.4599230164689407"/>
    <n v="0.68325064758668641"/>
    <n v="1.4579273849860961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x v="2"/>
    <n v="284"/>
    <x v="1"/>
    <n v="1"/>
    <n v="1"/>
    <x v="0"/>
    <s v="PT-Design"/>
    <s v="intersection density"/>
    <x v="1"/>
    <s v="Binary logistic"/>
    <s v="no transit trip"/>
    <n v="2.3E-2"/>
    <n v="1.02"/>
    <m/>
    <s v="Source"/>
    <n v="1.7692307692307694"/>
    <s v="derived (8b)"/>
  </r>
  <r>
    <n v="25"/>
    <s v="Sung 2005"/>
    <n v="25.3"/>
    <s v="25.3.3"/>
    <s v="Table V-5, Model A, p. 116"/>
    <x v="0"/>
    <x v="4"/>
    <x v="0"/>
    <n v="1.21818"/>
    <n v="1.4839625124"/>
    <n v="0.67387147023189187"/>
    <n v="1.3705568590884845"/>
    <n v="2.7875139206414095"/>
    <n v="0.45410275839249153"/>
    <n v="0.66630056221017409"/>
    <n v="1.3551587299539736"/>
    <n v="0.67387147023189187"/>
    <n v="1.3705568590884845"/>
    <n v="0.57237847215186721"/>
    <n v="1.1641348174784358"/>
    <n v="0.67173993450804526"/>
    <n v="1.3662216244988603"/>
    <n v="0.65511433864833613"/>
    <n v="1.3324075732316116"/>
    <n v="0.66967807769002285"/>
    <n v="1.3620281067002413"/>
    <n v="0.67180587412469006"/>
    <n v="1.3663557361178715"/>
    <n v="0.66630056221017409"/>
    <n v="1.3551587299539736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x v="1"/>
    <n v="587"/>
    <x v="0"/>
    <n v="1"/>
    <n v="1"/>
    <x v="0"/>
    <s v="Diversity"/>
    <s v="jobs-housing balance:Appears to be an absolute value - ratio of the two land uses"/>
    <x v="5"/>
    <s v="Negative binomial regression"/>
    <m/>
    <n v="5.149"/>
    <m/>
    <n v="172.2591450135512"/>
    <s v="Derived (4b)"/>
    <n v="1.6695849546044099"/>
    <s v="derived (8b)"/>
  </r>
  <r>
    <n v="160"/>
    <s v="Moshiur et al. 2019"/>
    <n v="160.19999999999999"/>
    <s v="160.2.2"/>
    <s v="Table 4 (alighting) p. 599"/>
    <x v="0"/>
    <x v="4"/>
    <x v="0"/>
    <n v="7.8895368819793588E-2"/>
    <n v="6.2244792212112583E-3"/>
    <n v="160.65601064138568"/>
    <n v="293.37590211243219"/>
    <n v="535.73731600000008"/>
    <n v="25810.353755205029"/>
    <n v="6.5687557994109955"/>
    <n v="11.995285148155164"/>
    <e v="#N/A"/>
    <e v="#N/A"/>
    <n v="0.13887618648549577"/>
    <n v="0.25360349936151805"/>
    <n v="37.849152070835181"/>
    <n v="69.116798609908074"/>
    <n v="107.13141388870169"/>
    <n v="195.6339826235033"/>
    <n v="116.37028252036544"/>
    <n v="212.50519340790939"/>
    <n v="116.30148185853599"/>
    <n v="212.3795556795134"/>
    <n v="6.5687557994109955"/>
    <n v="11.995285148155164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0"/>
    <n v="2124"/>
    <x v="0"/>
    <n v="0"/>
    <n v="0"/>
    <x v="1"/>
    <s v="PT-Access"/>
    <s v="number of bus stops"/>
    <x v="7"/>
    <s v="panel OLS"/>
    <m/>
    <n v="10.096"/>
    <m/>
    <m/>
    <m/>
    <n v="23.146000000000001"/>
    <s v="source"/>
  </r>
  <r>
    <n v="160"/>
    <s v="Moshiur et al. 2019"/>
    <n v="160.1"/>
    <s v="160.1.2"/>
    <s v="Table 4 (Boarding) p. 599"/>
    <x v="0"/>
    <x v="4"/>
    <x v="0"/>
    <n v="7.6819515443840788E-2"/>
    <n v="5.9012379530264938E-3"/>
    <n v="169.45596974057665"/>
    <n v="293.84460276245926"/>
    <n v="509.54032899999999"/>
    <n v="28715.32568071923"/>
    <n v="6.5827328697379404"/>
    <n v="11.414767671866537"/>
    <e v="#N/A"/>
    <e v="#N/A"/>
    <n v="0.13888242098884843"/>
    <n v="0.24082863465142815"/>
    <n v="38.317949495432302"/>
    <n v="66.445122384267108"/>
    <n v="110.97437827002639"/>
    <n v="192.43477907263386"/>
    <n v="120.91872220274898"/>
    <n v="209.67873806161268"/>
    <n v="120.84443987558171"/>
    <n v="209.54992902082083"/>
    <n v="6.5827328697379404"/>
    <n v="11.414767671866537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0"/>
    <n v="2124"/>
    <x v="0"/>
    <n v="0"/>
    <n v="0"/>
    <x v="1"/>
    <s v="PT-Access"/>
    <s v="number of bus stops"/>
    <x v="7"/>
    <s v="panel OLS"/>
    <m/>
    <n v="9.5869999999999997"/>
    <m/>
    <m/>
    <m/>
    <n v="22.573"/>
    <s v="source"/>
  </r>
  <r>
    <n v="33"/>
    <s v="Ramos-Santiago and Brown 2016"/>
    <n v="33.299999999999997"/>
    <s v="33.3.2"/>
    <s v="(Modern Streetcar) Table 4, p. 931"/>
    <x v="0"/>
    <x v="4"/>
    <x v="0"/>
    <n v="4.9965372243354164E-2"/>
    <n v="2.4965384234169469E-3"/>
    <n v="400.55462019740361"/>
    <n v="562.77924137735204"/>
    <n v="790.70483413517968"/>
    <n v="160444.00376148627"/>
    <n v="293.45128971696261"/>
    <n v="412.29906205233249"/>
    <n v="173.42818388212862"/>
    <n v="243.66659835439071"/>
    <n v="22.796049356605412"/>
    <n v="32.028449346030605"/>
    <n v="353.45967507566326"/>
    <n v="496.61084348130686"/>
    <n v="30.425895395531665"/>
    <n v="42.748383030721989"/>
    <n v="365.68081397259516"/>
    <n v="513.78154363149622"/>
    <n v="304.13642970288396"/>
    <n v="427.31168373255196"/>
    <n v="293.45128971696261"/>
    <n v="412.29906205233249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125"/>
    <x v="1"/>
    <n v="0"/>
    <n v="0"/>
    <x v="1"/>
    <s v="Density"/>
    <s v="Employment density"/>
    <x v="2"/>
    <s v="Negative binomial regression"/>
    <m/>
    <n v="2E-3"/>
    <m/>
    <n v="1.0020020013340003"/>
    <s v="Derived (4b)"/>
    <s v=""/>
    <m/>
  </r>
  <r>
    <n v="34"/>
    <s v="Hamidi and Ewing 2014"/>
    <n v="34.200000000000003"/>
    <s v="34.2.1"/>
    <s v="Tabe 7 p. 80"/>
    <x v="0"/>
    <x v="4"/>
    <x v="0"/>
    <n v="0.43606557377049188"/>
    <n v="0.1901531846277883"/>
    <n v="5.2589179716207797"/>
    <n v="6.9943609022556377"/>
    <n v="9.3024999999999984"/>
    <n v="27.656218232236014"/>
    <n v="2.9747337707742676"/>
    <n v="3.9563959151297761"/>
    <e v="#N/A"/>
    <e v="#N/A"/>
    <n v="0.13541718244114392"/>
    <n v="0.18010485264672144"/>
    <n v="4.7539955496486597"/>
    <n v="6.3228140810327176"/>
    <n v="5.174295211065334"/>
    <n v="6.8818126307168948"/>
    <n v="5.1942125257373419"/>
    <n v="6.9083026592306656"/>
    <n v="5.1940753765489394"/>
    <n v="6.9081202508100894"/>
    <n v="2.9747337707742676"/>
    <n v="3.9563959151297761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1"/>
    <n v="451"/>
    <x v="1"/>
    <n v="0"/>
    <n v="1"/>
    <x v="0"/>
    <s v="PT-Access"/>
    <s v="Density factor"/>
    <x v="7"/>
    <s v="OLS"/>
    <m/>
    <n v="1.33"/>
    <m/>
    <m/>
    <s v=""/>
    <n v="3.05"/>
    <m/>
  </r>
  <r>
    <n v="51"/>
    <s v="Cervero et al. 2010"/>
    <n v="51.1"/>
    <s v="51.1.7"/>
    <s v="Table 3 p. 7"/>
    <x v="0"/>
    <x v="4"/>
    <x v="0"/>
    <n v="2.0737327188940089E-2"/>
    <n v="4.3003673894115383E-4"/>
    <n v="2325.3827160493834"/>
    <n v="2784.8250748159107"/>
    <n v="3335.0427195480834"/>
    <n v="5407404.7761012074"/>
    <n v="6.1845338375837846"/>
    <n v="7.4064560590743804"/>
    <n v="12.673070495455924"/>
    <n v="15.176978932144891"/>
    <n v="4.2719138972927055"/>
    <n v="5.1159462296367417"/>
    <n v="26.085290604759635"/>
    <n v="31.239146510647682"/>
    <n v="11.381243391497463"/>
    <n v="13.629916383429386"/>
    <n v="3.6894627227735564"/>
    <n v="4.4184160448366328"/>
    <n v="19.641768235160548"/>
    <n v="23.52253171810198"/>
    <n v="4.0039167883891018"/>
    <n v="4.7949990308371966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x v="1"/>
    <n v="69"/>
    <x v="1"/>
    <n v="0"/>
    <n v="0"/>
    <x v="1"/>
    <s v="Density"/>
    <s v="Total density (employment and population)"/>
    <x v="8"/>
    <s v="OLS"/>
    <m/>
    <n v="3.5999999999999997E-2"/>
    <m/>
    <m/>
    <s v=""/>
    <n v="1.736"/>
    <m/>
  </r>
  <r>
    <n v="127"/>
    <s v="Bordoloi et al. 2013"/>
    <n v="127.4"/>
    <s v="127.4.1"/>
    <s v="Table 4 p. 571"/>
    <x v="0"/>
    <x v="4"/>
    <x v="0"/>
    <n v="0.50128095644748072"/>
    <n v="0.25128259729690106"/>
    <n v="3.9795831894337574"/>
    <n v="4.6720306643952307"/>
    <n v="5.4849640000000006"/>
    <n v="15.837082361623757"/>
    <n v="3.6876775301187292"/>
    <n v="4.3293334203593883"/>
    <n v="3.9795831894337574"/>
    <n v="4.6720306643952307"/>
    <n v="2.6889461591323287"/>
    <n v="3.1568227908213538"/>
    <n v="3.6914697088408857"/>
    <n v="4.3337854381791994"/>
    <n v="3.7512016199598235"/>
    <n v="4.4039107018328325"/>
    <n v="2.1657187705651975"/>
    <n v="2.5425538366435418"/>
    <n v="3.6757705566837093"/>
    <n v="4.3153546335466748"/>
    <n v="3.6876775301187292"/>
    <n v="4.3293334203593883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x v="2"/>
    <n v="816"/>
    <x v="1"/>
    <n v="0"/>
    <n v="0"/>
    <x v="1"/>
    <s v="Diversity"/>
    <s v="Mix Type Index: alternative to dissimilarity index"/>
    <x v="4"/>
    <s v="OLS"/>
    <m/>
    <n v="0.28799999999999998"/>
    <m/>
    <m/>
    <m/>
    <n v="2.3420000000000001"/>
    <m/>
  </r>
  <r>
    <n v="160"/>
    <s v="Moshiur et al. 2019"/>
    <n v="160.19999999999999"/>
    <s v="160.2.7"/>
    <s v="Table 4 (alighting) p. 599"/>
    <x v="0"/>
    <x v="4"/>
    <x v="0"/>
    <n v="3.7352885434314108E-2"/>
    <n v="1.3952380502689949E-3"/>
    <n v="716.72357258835143"/>
    <n v="799.34922437266493"/>
    <n v="891.50016399999993"/>
    <n v="513692.67950380984"/>
    <n v="46.979177519693891"/>
    <n v="52.395052358074736"/>
    <n v="716.72357258835143"/>
    <n v="799.34922437266493"/>
    <n v="8.1963486928256462"/>
    <n v="9.1412438782183969"/>
    <n v="47.602149515171554"/>
    <n v="53.089842093526855"/>
    <n v="59.90216923439813"/>
    <n v="66.807838261596586"/>
    <n v="4.7202517017628098"/>
    <n v="5.2644138981249089"/>
    <n v="45.117310475609365"/>
    <n v="50.318544713433916"/>
    <n v="46.979177519693891"/>
    <n v="52.395052358074736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0"/>
    <n v="2124"/>
    <x v="0"/>
    <n v="0"/>
    <n v="0"/>
    <x v="1"/>
    <s v="Diversity"/>
    <s v="normalised land use land use entropy"/>
    <x v="4"/>
    <s v="panel OLS"/>
    <m/>
    <n v="538.00199999999995"/>
    <m/>
    <m/>
    <m/>
    <n v="29.858000000000001"/>
    <s v="source"/>
  </r>
  <r>
    <n v="107"/>
    <s v="Brownet al. 2014"/>
    <n v="107.9"/>
    <s v="107.9.1"/>
    <s v="Table 2 p. 952 (rail to regional centres)"/>
    <x v="0"/>
    <x v="4"/>
    <x v="0"/>
    <n v="7.9815095923159371E-2"/>
    <n v="6.3704495372231317E-3"/>
    <n v="156.97479340459518"/>
    <n v="169.68975167036737"/>
    <n v="183.43462155566715"/>
    <n v="24641.085764415337"/>
    <n v="55.406989848885253"/>
    <n v="59.894956026644955"/>
    <n v="136.67131610146831"/>
    <n v="147.74169270568723"/>
    <n v="5.6162382779414584"/>
    <n v="6.0711535784547159"/>
    <n v="76.410092849260209"/>
    <n v="82.59931037005029"/>
    <n v="11.038306171778656"/>
    <n v="11.932408971692727"/>
    <n v="74.445246301054027"/>
    <n v="80.475311251439393"/>
    <n v="101.9449435051628"/>
    <n v="110.20248392908098"/>
    <n v="55.406989848885253"/>
    <n v="59.894956026644955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25269"/>
    <x v="0"/>
    <n v="0"/>
    <n v="1"/>
    <x v="0"/>
    <s v="Density"/>
    <s v="Population density"/>
    <x v="0"/>
    <s v="Negative binomial regression"/>
    <m/>
    <n v="0.22270000000000001"/>
    <m/>
    <n v="1.2494456838001653"/>
    <s v="Derived (4b)"/>
    <s v=""/>
    <m/>
  </r>
  <r>
    <n v="27"/>
    <s v="Cervero 2007"/>
    <n v="27.1"/>
    <s v="27.1.1"/>
    <s v="Table 1 p. 2072 "/>
    <x v="1"/>
    <x v="4"/>
    <x v="3"/>
    <n v="0.24610350981558596"/>
    <n v="6.0566937543550213E-2"/>
    <n v="16.510658133919307"/>
    <n v="17.831510784632854"/>
    <n v="19.258031647403481"/>
    <n v="272.60183201515576"/>
    <n v="14.375752344714476"/>
    <n v="15.525812532291635"/>
    <n v="11.406983521188668"/>
    <n v="12.319542202883762"/>
    <n v="11.037305036676235"/>
    <n v="11.920289439610334"/>
    <n v="14.659722983298076"/>
    <n v="15.832500821961924"/>
    <n v="15.471969869365893"/>
    <n v="16.709727458915165"/>
    <n v="9.6731042011235893"/>
    <n v="10.446952537213477"/>
    <n v="14.801453962222602"/>
    <n v="15.985570279200411"/>
    <n v="14.375752344714476"/>
    <n v="15.525812532291635"/>
    <m/>
    <n v="1.08"/>
    <s v="Ewing &amp; Cervero 2010"/>
    <n v="0.24610350981558596"/>
    <s v="Derived (8a)"/>
    <s v="Y"/>
    <s v="pos"/>
    <s v="Y"/>
    <s v="Mode choice (probability)"/>
    <s v="trip"/>
    <s v="binary"/>
    <s v="Disaggregate"/>
    <s v="Work"/>
    <s v="USA"/>
    <s v="California"/>
    <n v="2000"/>
    <s v="Pre-2010"/>
    <x v="1"/>
    <n v="726"/>
    <x v="0"/>
    <n v="1"/>
    <n v="0"/>
    <x v="1"/>
    <s v="Design"/>
    <s v="% 4-way intersections"/>
    <x v="1"/>
    <s v="Binary logistic"/>
    <s v="not choosing transit"/>
    <n v="4.1369999999999996"/>
    <m/>
    <m/>
    <m/>
    <n v="16.809999999999999"/>
    <m/>
  </r>
  <r>
    <n v="3"/>
    <s v="Cervero. 2002a"/>
    <n v="3.1"/>
    <s v="3.1.5"/>
    <s v="Table 2 p. 275, Table 4 p. 281"/>
    <x v="1"/>
    <x v="4"/>
    <x v="2"/>
    <n v="0.31385322271857052"/>
    <n v="9.8503845410832638E-2"/>
    <n v="10.151887937260451"/>
    <n v="3.3196673554841674"/>
    <n v="1.0855312252433229"/>
    <n v="103.06082869069425"/>
    <n v="9.3024567146488053"/>
    <n v="3.0419033456901596"/>
    <n v="7.9616247722372533"/>
    <n v="2.603451300521582"/>
    <n v="7.7797560562200765"/>
    <n v="2.5439802303839651"/>
    <n v="9.4205405837284015"/>
    <n v="3.0805167708791874"/>
    <n v="9.7494471114044874"/>
    <n v="3.1880692054292674"/>
    <n v="7.0763226255287632"/>
    <n v="2.3139574985479059"/>
    <n v="9.4788672169906167"/>
    <n v="3.0995895799559317"/>
    <n v="9.3024567146488053"/>
    <n v="3.0419033456901596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x v="1"/>
    <n v="1960"/>
    <x v="1"/>
    <n v="0"/>
    <n v="1"/>
    <x v="0"/>
    <s v="PT-Design"/>
    <s v="continuous (fraction) of sidewalk miles to _x000a_road miles"/>
    <x v="1"/>
    <s v="Binary logistic"/>
    <s v="automobile"/>
    <n v="0.47010000000000002"/>
    <n v="1.6001542006369196"/>
    <m/>
    <s v="Derived (4a)"/>
    <n v="1.0418882978723405"/>
    <s v="derived (8b)"/>
  </r>
  <r>
    <n v="34"/>
    <s v="Hamidi and Ewing 2014"/>
    <n v="34.200000000000003"/>
    <s v="34.2.3"/>
    <s v="Tabe 7 p. 80"/>
    <x v="0"/>
    <x v="4"/>
    <x v="0"/>
    <n v="0.21501014198782964"/>
    <n v="4.6229361157626665E-2"/>
    <n v="21.631274474902092"/>
    <n v="22.92915094339622"/>
    <n v="24.304899999999993"/>
    <n v="467.91203540855076"/>
    <n v="5.2018117439900511"/>
    <n v="5.5139204486294542"/>
    <e v="#N/A"/>
    <e v="#N/A"/>
    <n v="0.13810889140346469"/>
    <n v="0.14639542488767257"/>
    <n v="15.054447476961652"/>
    <n v="15.957714325579351"/>
    <n v="20.267855022235349"/>
    <n v="21.48392632356947"/>
    <n v="20.576918720978718"/>
    <n v="21.811533844237442"/>
    <n v="20.574766531336849"/>
    <n v="21.809252523217062"/>
    <n v="5.2018117439900511"/>
    <n v="5.5139204486294542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1"/>
    <n v="451"/>
    <x v="1"/>
    <n v="0"/>
    <n v="1"/>
    <x v="0"/>
    <s v="PT-Access"/>
    <s v="Centering factor"/>
    <x v="7"/>
    <s v="OLS"/>
    <m/>
    <n v="1.06"/>
    <m/>
    <m/>
    <s v=""/>
    <n v="4.93"/>
    <m/>
  </r>
  <r>
    <n v="34"/>
    <s v="Hamidi and Ewing 2014"/>
    <n v="34.1"/>
    <s v="34.1.1"/>
    <s v="Table 6 p. 79"/>
    <x v="0"/>
    <x v="4"/>
    <x v="0"/>
    <n v="0.19117647058823528"/>
    <n v="3.6548442906574392E-2"/>
    <n v="27.360946745562131"/>
    <n v="28.455384615384617"/>
    <n v="29.593600000000006"/>
    <n v="748.62140681348694"/>
    <n v="5.4776573333413747"/>
    <n v="5.6967636266750299"/>
    <e v="#N/A"/>
    <e v="#N/A"/>
    <n v="0.13829379309343121"/>
    <n v="0.14382554481716847"/>
    <n v="17.6228114425348"/>
    <n v="18.327723900236194"/>
    <n v="25.21540641699632"/>
    <n v="26.224022673676174"/>
    <n v="25.695564227149685"/>
    <n v="26.723386796235673"/>
    <n v="25.692208204600821"/>
    <n v="26.719896532784855"/>
    <n v="5.4776573333413747"/>
    <n v="5.6967636266750299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1"/>
    <n v="451"/>
    <x v="1"/>
    <n v="0"/>
    <n v="1"/>
    <x v="0"/>
    <s v="PT-Access"/>
    <s v="Compactness index"/>
    <x v="7"/>
    <s v="OLS"/>
    <m/>
    <n v="1.04"/>
    <m/>
    <m/>
    <s v=""/>
    <n v="5.44"/>
    <m/>
  </r>
  <r>
    <n v="108"/>
    <s v="Thompson et al. 2011"/>
    <n v="108.1"/>
    <s v="108.1.2"/>
    <s v="Table 3 p. 3340"/>
    <x v="0"/>
    <x v="4"/>
    <x v="0"/>
    <n v="0.11153991466812105"/>
    <n v="1.2441152564171725E-2"/>
    <n v="80.378405042617956"/>
    <n v="79.888096771857988"/>
    <n v="79.400779381549654"/>
    <n v="6460.6879971951521"/>
    <n v="30.92916726460858"/>
    <n v="30.740499344294467"/>
    <n v="80.378405042617956"/>
    <n v="79.888096771857988"/>
    <n v="7.5158889186319602"/>
    <n v="7.4700419962283053"/>
    <n v="31.197968395771362"/>
    <n v="31.007660788557157"/>
    <n v="36.049285577293809"/>
    <n v="35.829384935272316"/>
    <n v="4.4863363804902727"/>
    <n v="4.458969728569282"/>
    <n v="30.11108920429638"/>
    <n v="29.927411560150173"/>
    <n v="30.92916726460858"/>
    <n v="30.740499344294467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x v="1"/>
    <n v="40436"/>
    <x v="0"/>
    <n v="0"/>
    <n v="1"/>
    <x v="0"/>
    <s v="Diversity"/>
    <s v="Entropy:Perfect balancing when index = 1"/>
    <x v="4"/>
    <s v="Negative binomial regression"/>
    <m/>
    <n v="1.3251999999999999"/>
    <m/>
    <n v="3.7629378673196339"/>
    <s v="Derived (4b)"/>
    <s v=""/>
    <m/>
  </r>
  <r>
    <n v="37"/>
    <s v="Moniruzzaman and Paez 2012"/>
    <n v="37.1"/>
    <s v="37.1.1"/>
    <s v="Table 2 (1), p. 203"/>
    <x v="0"/>
    <x v="4"/>
    <x v="0"/>
    <n v="7.9815095923159371E-2"/>
    <n v="6.3704495372231317E-3"/>
    <n v="156.97479340459518"/>
    <n v="154.32032398111221"/>
    <n v="151.7107420696137"/>
    <n v="24641.085764415337"/>
    <n v="55.406989848885253"/>
    <n v="54.470048590921529"/>
    <n v="136.67131610146831"/>
    <n v="134.36018179901092"/>
    <n v="5.6162382779414584"/>
    <n v="5.5212667703481015"/>
    <n v="76.410092849260209"/>
    <n v="75.117985685334375"/>
    <n v="11.038306171778656"/>
    <n v="10.851646609536022"/>
    <n v="74.445246301054027"/>
    <n v="73.186365013531201"/>
    <n v="101.9449435051628"/>
    <n v="100.22103784143201"/>
    <n v="55.406989848885253"/>
    <n v="54.470048590921529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0"/>
    <s v="Density"/>
    <s v="Population density"/>
    <x v="0"/>
    <s v="Binary logistic"/>
    <s v="not choosing transit"/>
    <n v="0.22681000000000001"/>
    <n v="1.2545914729136154"/>
    <m/>
    <s v="Derived (4a)"/>
    <s v=""/>
    <m/>
  </r>
  <r>
    <n v="22"/>
    <s v="Bento et al. 2005"/>
    <n v="22.1"/>
    <s v="22.1.3"/>
    <s v="Table 2p. 471"/>
    <x v="0"/>
    <x v="4"/>
    <x v="0"/>
    <n v="0.13431581909649196"/>
    <n v="1.8040739259561553E-2"/>
    <n v="55.430101040344127"/>
    <n v="52.658595988326915"/>
    <n v="50.02566618891057"/>
    <n v="3072.4961013427592"/>
    <n v="28.651312938491213"/>
    <n v="27.21874729156665"/>
    <n v="55.430101040344127"/>
    <n v="52.658595988326915"/>
    <n v="3.5565168116254684"/>
    <n v="3.378690971044195"/>
    <n v="43.956847593203804"/>
    <n v="41.75900521354361"/>
    <n v="16.520918435651389"/>
    <n v="15.694872513868818"/>
    <n v="36.585783995872589"/>
    <n v="34.756494796078961"/>
    <n v="44.241001046077876"/>
    <n v="42.028950993773982"/>
    <n v="28.651312938491213"/>
    <n v="27.21874729156665"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1"/>
    <n v="6476"/>
    <x v="1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4039999999999999"/>
    <m/>
    <m/>
    <m/>
    <m/>
    <m/>
  </r>
  <r>
    <n v="22"/>
    <s v="Bento et al. 2005"/>
    <n v="22.2"/>
    <s v="22.2.3"/>
    <s v="Table 2p. 471"/>
    <x v="0"/>
    <x v="4"/>
    <x v="0"/>
    <n v="0.13431581909649196"/>
    <n v="1.8040739259561553E-2"/>
    <n v="55.430101040344127"/>
    <n v="51.549993967520038"/>
    <n v="47.94149438979364"/>
    <n v="3072.4961013427592"/>
    <n v="28.651312938491213"/>
    <n v="26.645721032796828"/>
    <n v="55.430101040344127"/>
    <n v="51.549993967520038"/>
    <n v="3.5565168116254684"/>
    <n v="3.3075606348116859"/>
    <n v="43.956847593203804"/>
    <n v="40.87986826167954"/>
    <n v="16.520918435651389"/>
    <n v="15.364454145155792"/>
    <n v="36.585783995872589"/>
    <n v="34.024779116161511"/>
    <n v="44.241001046077876"/>
    <n v="41.14413097285243"/>
    <n v="28.651312938491213"/>
    <n v="26.645721032796828"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1"/>
    <n v="4468"/>
    <x v="1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2.7149999999999999"/>
    <m/>
    <m/>
    <m/>
    <m/>
    <m/>
  </r>
  <r>
    <n v="86"/>
    <s v="Chen and Zegras 2016"/>
    <n v="86.2"/>
    <s v="86.2.10"/>
    <s v="Table 2 (p-values), Table 3 p. 118 (am peak period)"/>
    <x v="0"/>
    <x v="4"/>
    <x v="0"/>
    <n v="0.29561638727755546"/>
    <n v="8.7389048427033655E-2"/>
    <n v="11.443081461574213"/>
    <n v="10.424647211494108"/>
    <n v="9.4968536096711329"/>
    <n v="130.94411333622344"/>
    <n v="10.375199627661129"/>
    <n v="9.4518068607992891"/>
    <n v="8.7345622868380417"/>
    <n v="7.9571862433094562"/>
    <n v="8.516151128686964"/>
    <n v="7.7582136782338242"/>
    <n v="10.522303593631118"/>
    <n v="9.5858185737979493"/>
    <n v="10.934324710611225"/>
    <n v="9.9611698113668261"/>
    <n v="7.6804006476179358"/>
    <n v="6.9968449899799401"/>
    <n v="10.59512373291742"/>
    <n v="9.6521577206877698"/>
    <n v="10.375199627661129"/>
    <n v="9.4518068607992891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2"/>
    <n v="120"/>
    <x v="0"/>
    <n v="0"/>
    <n v="1"/>
    <x v="0"/>
    <s v="PT-Design"/>
    <s v="Sidewalk density"/>
    <x v="1"/>
    <s v="OLS"/>
    <m/>
    <n v="0.03"/>
    <m/>
    <m/>
    <s v=""/>
    <s v=""/>
    <m/>
  </r>
  <r>
    <n v="73"/>
    <s v="Mangan 2013"/>
    <n v="73.150000000000006"/>
    <s v="73.15.4"/>
    <s v="Table 7 p. 53"/>
    <x v="0"/>
    <x v="4"/>
    <x v="0"/>
    <n v="0.50958053008281146"/>
    <n v="0.25967231663947909"/>
    <n v="3.8510073501149091"/>
    <n v="3.4616707190781684"/>
    <n v="3.1116960000000002"/>
    <n v="14.830257610639054"/>
    <n v="3.722080361049366"/>
    <n v="3.3457782415076478"/>
    <n v="3.487103262108834"/>
    <n v="3.1345573143307361"/>
    <n v="3.4517608793323062"/>
    <n v="3.1027880445067488"/>
    <n v="3.7408420620321752"/>
    <n v="3.3626431355542281"/>
    <n v="3.7916360956476551"/>
    <n v="3.4083018951682114"/>
    <n v="3.3059511402405803"/>
    <n v="2.9717196620080255"/>
    <n v="3.7500050236328022"/>
    <n v="3.3708797222416003"/>
    <n v="3.722080361049366"/>
    <n v="3.3457782415076478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x v="2"/>
    <n v="53"/>
    <x v="1"/>
    <n v="0"/>
    <n v="1"/>
    <x v="0"/>
    <s v="PT-Design"/>
    <s v="Intersections per catchment"/>
    <x v="1"/>
    <s v="OLS"/>
    <m/>
    <n v="47.201999999999998"/>
    <m/>
    <m/>
    <s v=""/>
    <n v="1.764"/>
    <m/>
  </r>
  <r>
    <n v="22"/>
    <s v="Bento et al. 2005"/>
    <n v="22.1"/>
    <s v="22.1.10"/>
    <s v="Table 2p. 471"/>
    <x v="0"/>
    <x v="4"/>
    <x v="0"/>
    <n v="7.9815095923159371E-2"/>
    <n v="6.3704495372231317E-3"/>
    <n v="156.97479340459518"/>
    <n v="139.7075661300897"/>
    <n v="124.33973385577984"/>
    <n v="24641.085764415337"/>
    <n v="55.406989848885253"/>
    <n v="49.312220965507876"/>
    <n v="136.67131610146831"/>
    <n v="121.63747133030679"/>
    <n v="5.6162382779414584"/>
    <n v="4.9984520673678983"/>
    <n v="76.410092849260209"/>
    <n v="68.004982635841586"/>
    <n v="11.038306171778656"/>
    <n v="9.824092492883004"/>
    <n v="74.445246301054027"/>
    <n v="66.256269207938089"/>
    <n v="101.9449435051628"/>
    <n v="90.730999719594891"/>
    <n v="55.406989848885253"/>
    <n v="49.312220965507876"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1"/>
    <n v="6476"/>
    <x v="1"/>
    <n v="0"/>
    <n v="1"/>
    <x v="0"/>
    <s v="Density"/>
    <s v="Population density"/>
    <x v="0"/>
    <s v="Multinomial logistic"/>
    <s v="automobile"/>
    <n v="0.3"/>
    <m/>
    <m/>
    <m/>
    <m/>
    <m/>
  </r>
  <r>
    <n v="30"/>
    <s v="Brown et al. 2006"/>
    <n v="30.1"/>
    <s v="30.1.5"/>
    <s v="Table 5.3 p. 32 (Final model)"/>
    <x v="0"/>
    <x v="4"/>
    <x v="0"/>
    <n v="0.38279999999999997"/>
    <n v="0.14653583999999997"/>
    <n v="6.8242690661888599"/>
    <n v="5.937114087584308"/>
    <n v="5.1652892561983483"/>
    <n v="46.570648287742173"/>
    <n v="6.818326951743356"/>
    <n v="5.9319444480167194"/>
    <n v="4.7453819939477189"/>
    <n v="4.1284823347345156"/>
    <n v="5.4278424478725853"/>
    <n v="4.7222229296491491"/>
    <n v="6.0549782717035443"/>
    <n v="5.2678310963820838"/>
    <n v="6.1771855105014328"/>
    <n v="5.3741513941362467"/>
    <n v="4.0315932136729771"/>
    <n v="3.5074860958954899"/>
    <n v="6.3519610355104721"/>
    <n v="5.526206100894111"/>
    <n v="6.818326951743356"/>
    <n v="5.9319444480167194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PT-Design"/>
    <s v="Quality of pedestrian and bicycle amenity at stop"/>
    <x v="9"/>
    <s v="Negative binomial regression"/>
    <m/>
    <n v="0.25"/>
    <m/>
    <n v="1.2840254166877414"/>
    <s v="Derived (4b)"/>
    <n v="2.2727272727272729"/>
    <s v="derived (8b)"/>
  </r>
  <r>
    <n v="186"/>
    <s v="Pan et al. 2017"/>
    <n v="186.1"/>
    <s v="186.1.3"/>
    <s v="Table 2 p. 61"/>
    <x v="0"/>
    <x v="4"/>
    <x v="0"/>
    <n v="-0.2572283622984568"/>
    <n v="6.6166430370746154E-2"/>
    <n v="15.11340409928061"/>
    <n v="12.801854237905538"/>
    <n v="10.843849000000001"/>
    <n v="228.41498346815195"/>
    <n v="12.846164768593388"/>
    <n v="10.881382367819969"/>
    <n v="14.900286148789654"/>
    <n v="12.621332039217272"/>
    <n v="4.2043109404097088"/>
    <n v="3.5612741825991794"/>
    <n v="13.720572307437362"/>
    <n v="11.622051894239839"/>
    <n v="6.649396391732278"/>
    <n v="5.6323911421824242"/>
    <n v="13.655853276098501"/>
    <n v="11.567231444778159"/>
    <n v="14.366743309379739"/>
    <n v="12.169392978041166"/>
    <n v="12.846164768593388"/>
    <n v="10.881382367819969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x v="0"/>
    <n v="244"/>
    <x v="0"/>
    <n v="0"/>
    <n v="0"/>
    <x v="1"/>
    <s v="Density"/>
    <s v="residential density"/>
    <x v="0"/>
    <s v="OLS"/>
    <m/>
    <n v="22.148"/>
    <m/>
    <m/>
    <m/>
    <n v="-3.2930000000000001"/>
    <s v="source"/>
  </r>
  <r>
    <n v="89"/>
    <s v="Duggal et al. 2016"/>
    <n v="89.2"/>
    <s v="89.2.2"/>
    <s v="Table 3 p. 6"/>
    <x v="0"/>
    <x v="4"/>
    <x v="2"/>
    <n v="0.15118196811434853"/>
    <n v="2.2855987482927897E-2"/>
    <n v="43.752211570247937"/>
    <n v="36.095574545454546"/>
    <n v="29.778848999999997"/>
    <n v="1914.2560172877374"/>
    <n v="42.074845892558912"/>
    <n v="34.711747861361097"/>
    <n v="38.276743427060573"/>
    <n v="31.57831332732497"/>
    <n v="15.569848863570387"/>
    <n v="12.845125312445569"/>
    <n v="43.124590278785071"/>
    <n v="35.577786979997683"/>
    <n v="18.787743655718476"/>
    <n v="15.499888515967742"/>
    <n v="43.301150983474621"/>
    <n v="35.723449561366557"/>
    <n v="42.28786277319017"/>
    <n v="34.88748678788189"/>
    <n v="42.074845892558912"/>
    <n v="34.711747861361097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x v="2"/>
    <n v="30"/>
    <x v="0"/>
    <n v="0"/>
    <n v="1"/>
    <x v="0"/>
    <s v="Density"/>
    <s v="Employment density"/>
    <x v="2"/>
    <s v="OLS"/>
    <m/>
    <n v="0.82499999999999996"/>
    <m/>
    <m/>
    <s v=""/>
    <n v="5.4569999999999999"/>
    <m/>
  </r>
  <r>
    <n v="8"/>
    <s v="Dill and Wardell 2007"/>
    <n v="8.1"/>
    <s v="8.1.1"/>
    <s v="Table 4, p. 55"/>
    <x v="0"/>
    <x v="4"/>
    <x v="2"/>
    <n v="0.29561638727755546"/>
    <n v="8.7389048427033655E-2"/>
    <n v="11.443081461574213"/>
    <n v="9.2703444751993622"/>
    <n v="7.510152486237458"/>
    <n v="130.94411333622344"/>
    <n v="10.375199627661129"/>
    <n v="8.4052250148140786"/>
    <n v="8.7345622868380417"/>
    <n v="7.076101093134616"/>
    <n v="8.516151128686964"/>
    <n v="6.8991604080501983"/>
    <n v="10.522303593631118"/>
    <n v="8.5243978480049574"/>
    <n v="10.934324710611225"/>
    <n v="8.8581871073306129"/>
    <n v="7.6804006476179358"/>
    <n v="6.2220967271841507"/>
    <n v="10.59512373291742"/>
    <n v="8.5833913785660112"/>
    <n v="10.375199627661129"/>
    <n v="8.4052250148140786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x v="2"/>
    <n v="592"/>
    <x v="0"/>
    <n v="0"/>
    <n v="0"/>
    <x v="1"/>
    <s v="PT-Design"/>
    <s v="Intersection to cul-de-sac continuous (fraction)"/>
    <x v="1"/>
    <s v="OLS"/>
    <m/>
    <n v="0.08"/>
    <m/>
    <m/>
    <s v=""/>
    <s v=""/>
    <m/>
  </r>
  <r>
    <n v="107"/>
    <s v="Brownet al. 2014"/>
    <n v="107.1"/>
    <s v="107.10.1"/>
    <s v="Table 2 p. 952 (rail to all other destinations)"/>
    <x v="0"/>
    <x v="4"/>
    <x v="2"/>
    <n v="7.9815095923159371E-2"/>
    <n v="6.3704495372231317E-3"/>
    <n v="156.97479340459518"/>
    <n v="126.05075910388993"/>
    <n v="101.21875956042362"/>
    <n v="24641.085764415337"/>
    <n v="55.406989848885253"/>
    <n v="44.49181284865486"/>
    <n v="136.67131610146831"/>
    <n v="109.74706682947905"/>
    <n v="5.6162382779414584"/>
    <n v="4.5098393371869916"/>
    <n v="76.410092849260209"/>
    <n v="61.357304557955949"/>
    <n v="11.038306171778656"/>
    <n v="8.8637598559382607"/>
    <n v="74.445246301054027"/>
    <n v="59.77953277974639"/>
    <n v="101.9449435051628"/>
    <n v="81.861789634645731"/>
    <n v="55.406989848885253"/>
    <n v="44.49181284865486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59101"/>
    <x v="0"/>
    <n v="0"/>
    <n v="1"/>
    <x v="0"/>
    <s v="Density"/>
    <s v="Population density"/>
    <x v="0"/>
    <s v="Negative binomial regression"/>
    <m/>
    <n v="0.1646"/>
    <m/>
    <n v="1.1789214558027765"/>
    <s v="Derived (4b)"/>
    <s v=""/>
    <m/>
  </r>
  <r>
    <n v="151"/>
    <s v="Gan et al. 2019"/>
    <n v="151.1"/>
    <s v="151.1.3"/>
    <s v="Table 2 p. 6 "/>
    <x v="0"/>
    <x v="4"/>
    <x v="2"/>
    <n v="0.11800034066170169"/>
    <n v="1.392408039627765E-2"/>
    <n v="71.818028303494415"/>
    <n v="57.427092501988234"/>
    <n v="45.919820289349978"/>
    <n v="5157.8291894015247"/>
    <n v="43.632454933514474"/>
    <n v="34.889359743587541"/>
    <n v="24.376724886901236"/>
    <n v="19.492103418097912"/>
    <n v="22.748485835743544"/>
    <n v="18.190131798784705"/>
    <n v="46.357987093693424"/>
    <n v="37.068748278431578"/>
    <n v="55.585961283354486"/>
    <n v="44.447615951548151"/>
    <n v="17.625315510732538"/>
    <n v="14.093545146272371"/>
    <n v="47.805550301909705"/>
    <n v="38.226247979055728"/>
    <n v="43.632454933514474"/>
    <n v="34.889359743587541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x v="0"/>
    <n v="112"/>
    <x v="0"/>
    <n v="0"/>
    <n v="0"/>
    <x v="1"/>
    <s v="PT-Design"/>
    <s v="Number of exits"/>
    <x v="1"/>
    <s v="OLS"/>
    <m/>
    <n v="94176.4"/>
    <m/>
    <m/>
    <m/>
    <n v="6.7764164784456673"/>
    <s v="derived (8b)"/>
  </r>
  <r>
    <n v="69"/>
    <s v="Tsai et al. 2014"/>
    <n v="69.099999999999994"/>
    <s v="69.1.2"/>
    <s v="Table 6, p. 61 (derived from table 5 and equation 7)"/>
    <x v="0"/>
    <x v="4"/>
    <x v="2"/>
    <n v="0.2010178117048346"/>
    <n v="4.0408160622600338E-2"/>
    <n v="24.747476365966993"/>
    <n v="19.550506329113926"/>
    <n v="15.444900000000002"/>
    <n v="612.43758648409482"/>
    <n v="19.19902606245018"/>
    <n v="15.167230589335643"/>
    <n v="24.18114462846513"/>
    <n v="19.103104256487455"/>
    <n v="4.7149164756538289"/>
    <n v="3.7247840157665251"/>
    <n v="21.22016481515654"/>
    <n v="16.763930203973668"/>
    <n v="8.0236652751488418"/>
    <n v="6.3386955673675853"/>
    <n v="21.065757887754483"/>
    <n v="16.641948731326043"/>
    <n v="22.806615194581362"/>
    <n v="18.017226003719276"/>
    <n v="19.19902606245018"/>
    <n v="15.167230589335643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x v="1"/>
    <n v="236"/>
    <x v="1"/>
    <n v="0"/>
    <n v="1"/>
    <x v="0"/>
    <s v="Density"/>
    <s v="Population density"/>
    <x v="0"/>
    <s v="OLS"/>
    <m/>
    <n v="0.59599999999999997"/>
    <m/>
    <m/>
    <s v=""/>
    <n v="3.93"/>
    <m/>
  </r>
  <r>
    <n v="161"/>
    <s v="Kathuria et al. 2018"/>
    <n v="161.1"/>
    <s v="161.1.2"/>
    <s v="Table 3 p. 48"/>
    <x v="0"/>
    <x v="4"/>
    <x v="2"/>
    <n v="0.38527999999999996"/>
    <n v="0.14844067839999997"/>
    <n v="6.7366978565358009"/>
    <n v="5.2315848214285721"/>
    <n v="4.062744140625"/>
    <n v="45.383098010254052"/>
    <n v="6.3518149245828877"/>
    <n v="4.9326924341325782"/>
    <n v="5.696728849363569"/>
    <n v="4.4239656898387603"/>
    <n v="5.603007810879765"/>
    <n v="4.3511838057730072"/>
    <n v="6.4066484056927155"/>
    <n v="4.975275018892849"/>
    <n v="6.5570867341996353"/>
    <n v="5.0921024160447521"/>
    <n v="5.2286714765996729"/>
    <n v="4.0604816952977734"/>
    <n v="6.4335710452117363"/>
    <n v="4.9961826022905296"/>
    <n v="6.3518149245828877"/>
    <n v="4.9326924341325782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x v="0"/>
    <n v="150"/>
    <x v="1"/>
    <n v="0"/>
    <n v="0"/>
    <x v="1"/>
    <s v="PT-Design"/>
    <s v="Connectivity Index: degree of connecitivity within the buffer area and road network accessibility (4-way intersections *3 + 3-way intersections *2 + cul-de-sacs)/buffer area"/>
    <x v="1"/>
    <s v="Negative binomial regression"/>
    <m/>
    <n v="0.25800000000000001"/>
    <m/>
    <m/>
    <m/>
    <n v="2.015625"/>
    <s v="derived (8b)"/>
  </r>
  <r>
    <n v="30"/>
    <s v="Brown et al. 2006"/>
    <n v="30.2"/>
    <s v="30.2.5"/>
    <s v="Table 5.4 p. 40 (Final model)"/>
    <x v="0"/>
    <x v="4"/>
    <x v="2"/>
    <n v="0.38279999999999997"/>
    <n v="0.14653583999999997"/>
    <n v="6.8242690661888599"/>
    <n v="5.2246603970741905"/>
    <n v="4"/>
    <n v="46.570648287742173"/>
    <n v="6.818326951743356"/>
    <n v="5.2201111142547134"/>
    <n v="4.7453819939477189"/>
    <n v="3.6330644545663735"/>
    <n v="5.4278424478725853"/>
    <n v="4.1555561780912509"/>
    <n v="6.0549782717035443"/>
    <n v="4.6356913648162328"/>
    <n v="6.1771855105014328"/>
    <n v="4.729253226839897"/>
    <n v="4.0315932136729771"/>
    <n v="3.0865877643880308"/>
    <n v="6.3519610355104721"/>
    <n v="4.8630613687868172"/>
    <n v="6.818326951743356"/>
    <n v="5.2201111142547134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PT-Design"/>
    <s v="Quality of pedestrian and bicycle amenity at stop"/>
    <x v="9"/>
    <s v="Negative binomial regression"/>
    <m/>
    <n v="0.22"/>
    <m/>
    <n v="1.2460767305873808"/>
    <s v="Derived (4b)"/>
    <n v="2"/>
    <s v="derived (8b)"/>
  </r>
  <r>
    <n v="22"/>
    <s v="Bento et al. 2005"/>
    <n v="22.1"/>
    <s v="22.1.8"/>
    <s v="Table 2p. 471"/>
    <x v="0"/>
    <x v="4"/>
    <x v="2"/>
    <n v="0.13431581909649196"/>
    <n v="1.8040739259561553E-2"/>
    <n v="55.430101040344127"/>
    <n v="42.126876790661534"/>
    <n v="32.01642636090277"/>
    <n v="3072.4961013427592"/>
    <n v="28.651312938491213"/>
    <n v="21.774997833253323"/>
    <n v="55.430101040344127"/>
    <n v="42.126876790661534"/>
    <n v="3.5565168116254684"/>
    <n v="2.7029527768353558"/>
    <n v="43.956847593203804"/>
    <n v="33.407204170834895"/>
    <n v="16.520918435651389"/>
    <n v="12.555898011095056"/>
    <n v="36.585783995872589"/>
    <n v="27.805195836863167"/>
    <n v="44.241001046077876"/>
    <n v="33.623160795019189"/>
    <n v="28.651312938491213"/>
    <n v="21.774997833253323"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1"/>
    <n v="6476"/>
    <x v="1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3395999999999999"/>
    <m/>
    <m/>
    <m/>
    <m/>
    <m/>
  </r>
  <r>
    <n v="36"/>
    <s v="Chan and Miranda-Moreno 2013"/>
    <n v="36.1"/>
    <s v="36.1.22"/>
    <s v="Table 5, p. 261"/>
    <x v="0"/>
    <x v="4"/>
    <x v="2"/>
    <n v="7.9815095923159371E-2"/>
    <n v="6.3704495372231317E-3"/>
    <n v="156.97479340459518"/>
    <n v="116.47529670620962"/>
    <n v="86.424670156007522"/>
    <n v="24641.085764415337"/>
    <n v="55.406989848885253"/>
    <n v="41.11198646787286"/>
    <n v="136.67131610146831"/>
    <n v="101.41011654728948"/>
    <n v="5.6162382779414584"/>
    <n v="4.167248802232562"/>
    <n v="76.410092849260209"/>
    <n v="56.696288894151074"/>
    <n v="11.038306171778656"/>
    <n v="8.1904231794597617"/>
    <n v="74.445246301054027"/>
    <n v="55.238372755382088"/>
    <n v="101.9449435051628"/>
    <n v="75.643148080830798"/>
    <n v="55.406989848885253"/>
    <n v="41.11198646787286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x v="2"/>
    <n v="130"/>
    <x v="0"/>
    <n v="0"/>
    <n v="1"/>
    <x v="0"/>
    <s v="Density"/>
    <s v="Population density"/>
    <x v="0"/>
    <s v="OLS"/>
    <m/>
    <n v="0.122"/>
    <m/>
    <n v="1.1297541017803188"/>
    <s v="Derived (4b)"/>
    <s v=""/>
    <m/>
  </r>
  <r>
    <n v="111"/>
    <s v="Chatman 2008"/>
    <n v="111.3"/>
    <s v="111.3.2"/>
    <s v="Table 5 p. 1020 (col. 4 combined Density)"/>
    <x v="1"/>
    <x v="4"/>
    <x v="2"/>
    <n v="5.0312491313407426E-2"/>
    <n v="2.5313467821616977E-3"/>
    <n v="395.04662381581261"/>
    <n v="288.83438853669321"/>
    <n v="211.17837483471789"/>
    <n v="156061.83498827217"/>
    <n v="6.1051930499640239"/>
    <n v="4.4637508465506963"/>
    <n v="12.34434009760621"/>
    <n v="9.0254408189638049"/>
    <n v="4.2339077351691845"/>
    <n v="3.0955793014915978"/>
    <n v="24.729770682638961"/>
    <n v="18.08092453690465"/>
    <n v="11.115412509720819"/>
    <n v="8.1269227023572803"/>
    <n v="3.6610794535199416"/>
    <n v="2.6767616316465701"/>
    <n v="18.863218237374117"/>
    <n v="13.791653382073711"/>
    <n v="3.97051101089215"/>
    <n v="2.9029994205036864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Building density"/>
    <x v="8"/>
    <s v="Negative binomial regression"/>
    <m/>
    <n v="1.052"/>
    <m/>
    <n v="2.8633721394136336"/>
    <s v="Derived (4b)"/>
    <s v=""/>
    <m/>
  </r>
  <r>
    <n v="160"/>
    <s v="Moshiur et al. 2019"/>
    <n v="160.1"/>
    <s v="160.1.7"/>
    <s v="Table 4 (Boarding) p. 599"/>
    <x v="0"/>
    <x v="4"/>
    <x v="2"/>
    <n v="3.5907338487459362E-2"/>
    <n v="1.2893369572529803E-3"/>
    <n v="775.59244259201853"/>
    <n v="559.46780926177757"/>
    <n v="403.56792100000001"/>
    <n v="601543.63700585358"/>
    <n v="47.214074445037447"/>
    <n v="34.057519575371131"/>
    <n v="775.59244259201853"/>
    <n v="559.46780926177757"/>
    <n v="8.2034693229454376"/>
    <n v="5.9175112577376119"/>
    <n v="47.84333348437027"/>
    <n v="34.511430878345095"/>
    <n v="60.284596945275808"/>
    <n v="43.485843250981915"/>
    <n v="4.7226124403935987"/>
    <n v="3.4066211723123536"/>
    <n v="45.333914672930682"/>
    <n v="32.701280381952358"/>
    <n v="47.214074445037447"/>
    <n v="34.057519575371131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0"/>
    <n v="2124"/>
    <x v="0"/>
    <n v="0"/>
    <n v="0"/>
    <x v="1"/>
    <s v="Diversity"/>
    <s v="normalised land use land use entropy"/>
    <x v="4"/>
    <s v="panel OLS"/>
    <m/>
    <n v="347.96899999999999"/>
    <m/>
    <m/>
    <m/>
    <n v="20.088999999999999"/>
    <s v="source"/>
  </r>
  <r>
    <n v="107"/>
    <s v="Brownet al. 2014"/>
    <n v="107.2"/>
    <s v="107.2.1"/>
    <s v="Table 1 p. 947 (Bus to CBD)"/>
    <x v="0"/>
    <x v="4"/>
    <x v="2"/>
    <n v="7.9815095923159371E-2"/>
    <n v="6.3704495372231317E-3"/>
    <n v="156.97479340459518"/>
    <n v="106.27193513491095"/>
    <n v="71.94610008633471"/>
    <n v="24641.085764415337"/>
    <n v="55.406989848885253"/>
    <n v="37.510532127695321"/>
    <n v="136.67131610146831"/>
    <n v="92.526481000694048"/>
    <n v="5.6162382779414584"/>
    <n v="3.8021933141663675"/>
    <n v="76.410092849260209"/>
    <n v="51.729632858949167"/>
    <n v="11.038306171778656"/>
    <n v="7.4729332782941507"/>
    <n v="74.445246301054027"/>
    <n v="50.39943174581358"/>
    <n v="101.9449435051628"/>
    <n v="69.016726752995226"/>
    <n v="55.406989848885253"/>
    <n v="37.510532127695321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x v="2"/>
    <n v="4376"/>
    <x v="0"/>
    <n v="0"/>
    <n v="1"/>
    <x v="0"/>
    <s v="Density"/>
    <s v="Population density"/>
    <x v="0"/>
    <s v="Negative binomial regression"/>
    <m/>
    <n v="0.1129"/>
    <m/>
    <n v="1.1195199753532641"/>
    <s v="Derived (4b)"/>
    <s v=""/>
    <m/>
  </r>
  <r>
    <n v="100"/>
    <s v="Spears 2013"/>
    <n v="100.1"/>
    <s v="100.1.2"/>
    <s v="Table 4.5 p. 52 (Model 1)"/>
    <x v="0"/>
    <x v="4"/>
    <x v="2"/>
    <n v="0.57804938628158842"/>
    <n v="0.33414109298052103"/>
    <n v="2.9927477374304741"/>
    <n v="1.94620049203196"/>
    <n v="1.2656249999999998"/>
    <n v="8.9565390198952226"/>
    <n v="2.8686252649108712"/>
    <n v="1.8654829580852865"/>
    <n v="2.9886833008875273"/>
    <n v="1.9435573663515753"/>
    <n v="2.9886833008875273"/>
    <n v="1.9435573663515753"/>
    <n v="2.9214591234513061"/>
    <n v="1.8998411100274966"/>
    <n v="2.6140068331630988"/>
    <n v="1.6999031763515335"/>
    <n v="2.8695574462263145"/>
    <n v="1.8660891607772436"/>
    <n v="2.9127358043256351"/>
    <n v="1.8941682871021972"/>
    <n v="2.8686252649108712"/>
    <n v="1.8654829580852865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x v="2"/>
    <n v="284"/>
    <x v="1"/>
    <n v="1"/>
    <n v="1"/>
    <x v="0"/>
    <s v="Density"/>
    <s v="Commercial density"/>
    <x v="6"/>
    <s v="Binary logistic"/>
    <s v="no transit trip"/>
    <n v="1.7999999999999999E-2"/>
    <n v="1.02"/>
    <m/>
    <s v="Source"/>
    <n v="1.125"/>
    <s v="derived (8b)"/>
  </r>
  <r>
    <n v="30"/>
    <s v="Brown et al. 2006"/>
    <n v="30.2"/>
    <s v="30.2.3"/>
    <s v="Table 5.4 p. 40 (Final model)"/>
    <x v="0"/>
    <x v="4"/>
    <x v="2"/>
    <n v="0.16660000000000003"/>
    <n v="2.7755560000000009E-2"/>
    <n v="36.028817289220598"/>
    <n v="23.15211799005316"/>
    <n v="14.877551020408161"/>
    <n v="1298.075675260041"/>
    <n v="35.863806085963049"/>
    <n v="23.046081790839857"/>
    <n v="10.875368037136166"/>
    <n v="6.9885115006637006"/>
    <n v="15.277674829698078"/>
    <n v="9.8174338455639862"/>
    <n v="21.564235596011777"/>
    <n v="13.857177793997169"/>
    <n v="23.198764572549937"/>
    <n v="14.907526114320591"/>
    <n v="7.7363083788746358"/>
    <n v="4.971351764264841"/>
    <n v="25.872273214871488"/>
    <n v="16.625522767876419"/>
    <n v="35.863806085963049"/>
    <n v="23.046081790839857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PT-Design"/>
    <s v="Pedestrian amenity at bus stop"/>
    <x v="9"/>
    <s v="Negative binomial regression"/>
    <m/>
    <n v="0.27"/>
    <m/>
    <n v="1.3099644507332473"/>
    <s v="Derived (4b)"/>
    <n v="3.8571428571428572"/>
    <s v="derived (8b)"/>
  </r>
  <r>
    <n v="3"/>
    <s v="Cervero. 2002"/>
    <n v="3.1"/>
    <s v="3.1.3"/>
    <s v="Table 2 p. 275, Table 4 p. 281"/>
    <x v="1"/>
    <x v="4"/>
    <x v="2"/>
    <n v="0.23018693887590705"/>
    <n v="5.2986026829060569E-2"/>
    <n v="18.872900269086468"/>
    <n v="11.606833665488178"/>
    <n v="7.138202704275229"/>
    <n v="356.18636456688409"/>
    <n v="14.316863267443836"/>
    <n v="8.8048709094779589"/>
    <n v="18.872900269086468"/>
    <n v="11.606833665488178"/>
    <n v="3.16336298006311"/>
    <n v="1.9454682327388126"/>
    <n v="17.332563042330701"/>
    <n v="10.65952627103338"/>
    <n v="10.473988836029751"/>
    <n v="6.4415031341582969"/>
    <n v="16.056955045210046"/>
    <n v="9.8750273528041781"/>
    <n v="17.376570706098381"/>
    <n v="10.686590984250504"/>
    <n v="14.316863267443836"/>
    <n v="8.8048709094779589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1"/>
    <n v="0"/>
    <n v="1"/>
    <x v="0"/>
    <s v="Diversity"/>
    <s v="Population to retail employment continuous (fraction) (relative):Entropy: maximises eveness --&gt; 1"/>
    <x v="5"/>
    <s v="Binary logistic"/>
    <s v="automobile"/>
    <n v="2.4392999999999998"/>
    <n v="11.465012424514097"/>
    <m/>
    <s v="Derived (4a)"/>
    <n v="2.6717415115005472"/>
    <s v="derived (8b)"/>
  </r>
  <r>
    <n v="160"/>
    <s v="Moshiur et al. 2019"/>
    <n v="160.19999999999999"/>
    <s v="160.2.4"/>
    <s v="Table 4 (alighting) p. 599"/>
    <x v="0"/>
    <x v="4"/>
    <x v="2"/>
    <n v="3.6965224234214548E-2"/>
    <n v="1.3664278026857626E-3"/>
    <n v="731.83522615279367"/>
    <n v="448.20504523451172"/>
    <n v="274.49862400000006"/>
    <n v="535582.79823811061"/>
    <n v="63.193668496915571"/>
    <n v="38.70231991440285"/>
    <n v="549.19696054729206"/>
    <n v="336.35009596185142"/>
    <n v="549.19696054729206"/>
    <n v="336.35009596185142"/>
    <n v="105.04153523604069"/>
    <n v="64.331620519921117"/>
    <n v="20.088467463834952"/>
    <n v="12.30297770121323"/>
    <n v="63.649157481073104"/>
    <n v="38.98127951275584"/>
    <n v="94.830071683950592"/>
    <n v="58.0777134658221"/>
    <n v="63.193668496915571"/>
    <n v="38.70231991440285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0"/>
    <n v="2124"/>
    <x v="0"/>
    <n v="0"/>
    <n v="0"/>
    <x v="1"/>
    <s v="Density"/>
    <s v="number of commercial centers"/>
    <x v="6"/>
    <s v="panel OLS"/>
    <m/>
    <n v="68.540999999999997"/>
    <m/>
    <m/>
    <m/>
    <n v="16.568000000000001"/>
    <s v="source"/>
  </r>
  <r>
    <n v="38"/>
    <s v="Choi et al. 2012"/>
    <n v="38.200000000000003"/>
    <s v="38.2.12"/>
    <s v="Table 2 p. 715 (poisson model)"/>
    <x v="0"/>
    <x v="4"/>
    <x v="2"/>
    <n v="5.0312491313407426E-2"/>
    <n v="2.5313467821616977E-3"/>
    <n v="395.04662381581261"/>
    <n v="239.79330065619826"/>
    <n v="145.55453349831234"/>
    <n v="156061.83498827217"/>
    <n v="6.1051930499640239"/>
    <n v="3.7058521813281624"/>
    <n v="12.34434009760621"/>
    <n v="7.4930144392469691"/>
    <n v="4.2339077351691845"/>
    <n v="2.5699819952476948"/>
    <n v="24.729770682638961"/>
    <n v="15.010970804361849"/>
    <n v="11.115412509720819"/>
    <n v="6.7470553934005375"/>
    <n v="3.6610794535199416"/>
    <n v="2.2222752282866045"/>
    <n v="18.863218237374117"/>
    <n v="11.449973470086089"/>
    <n v="3.97051101089215"/>
    <n v="2.4101001836115348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2"/>
    <n v="1000"/>
    <x v="0"/>
    <n v="0"/>
    <n v="0"/>
    <x v="1"/>
    <s v="Density"/>
    <s v="commercial density (common catchment area)"/>
    <x v="8"/>
    <s v="Poisson Regression"/>
    <m/>
    <n v="1.9999999999999999E-6"/>
    <m/>
    <n v="1.000002000002"/>
    <s v="Derived (4b)"/>
    <s v=""/>
    <m/>
  </r>
  <r>
    <n v="55"/>
    <s v="Marshall and Garrick 2010"/>
    <n v="55.1"/>
    <s v="55.1.8"/>
    <s v="Table 2 p. 110"/>
    <x v="0"/>
    <x v="4"/>
    <x v="2"/>
    <n v="8.8303341176470582E-2"/>
    <n v="7.7974800629281651E-3"/>
    <n v="128.24656067468968"/>
    <n v="77.007278653369184"/>
    <n v="46.239999999999988"/>
    <n v="16447.18032488686"/>
    <n v="59.551744733994035"/>
    <n v="35.758602623719732"/>
    <n v="28.656466443176406"/>
    <n v="17.207139786058427"/>
    <n v="26.432391527317428"/>
    <n v="15.871665712597974"/>
    <n v="64.747316592827005"/>
    <n v="38.878349834030026"/>
    <n v="84.291775782213222"/>
    <n v="50.614068959817871"/>
    <n v="19.758951594860559"/>
    <n v="11.864513818998306"/>
    <n v="67.606519637214873"/>
    <n v="40.595194671095449"/>
    <n v="59.551744733994035"/>
    <n v="35.758602623719732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Intersection density"/>
    <x v="1"/>
    <s v="Multinomial logistic"/>
    <s v="automobile"/>
    <n v="3.5999999999999999E-3"/>
    <n v="1.0036064877830035"/>
    <m/>
    <s v="Derived (4a)"/>
    <n v="6.8"/>
    <m/>
  </r>
  <r>
    <n v="69"/>
    <s v="Tsai et al. 2014"/>
    <n v="69.099999999999994"/>
    <s v="69.1.1"/>
    <s v="Table 6, p. 61 (derived from table 5 and equation 7)"/>
    <x v="0"/>
    <x v="4"/>
    <x v="2"/>
    <n v="0.15267175572519082"/>
    <n v="2.3308664996212335E-2"/>
    <n v="42.902500000000011"/>
    <n v="25.741500000000006"/>
    <n v="15.444900000000004"/>
    <n v="1840.6245062500009"/>
    <n v="28.582469721701688"/>
    <n v="17.149481833021014"/>
    <n v="41.228545159151587"/>
    <n v="24.737127095490951"/>
    <n v="5.1283803103582102"/>
    <n v="3.077028186214926"/>
    <n v="33.305033163758495"/>
    <n v="19.983019898255098"/>
    <n v="9.299572470078683"/>
    <n v="5.5797434820472098"/>
    <n v="32.926247918185311"/>
    <n v="19.755748750911184"/>
    <n v="37.386767057599172"/>
    <n v="22.432060234559504"/>
    <n v="28.582469721701688"/>
    <n v="17.149481833021014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x v="2"/>
    <n v="236"/>
    <x v="1"/>
    <n v="0"/>
    <n v="1"/>
    <x v="0"/>
    <s v="Density"/>
    <s v="Population density"/>
    <x v="0"/>
    <s v="OLS"/>
    <m/>
    <n v="0.59599999999999997"/>
    <m/>
    <m/>
    <s v=""/>
    <n v="3.93"/>
    <m/>
  </r>
  <r>
    <n v="38"/>
    <s v="Choi et al. 2012"/>
    <n v="38.4"/>
    <s v="38.4.3"/>
    <s v="Table 2 p. 716 (poisson)"/>
    <x v="0"/>
    <x v="4"/>
    <x v="2"/>
    <n v="5.0312491313407426E-2"/>
    <n v="2.5313467821616977E-3"/>
    <n v="395.04662381581261"/>
    <n v="235.84283441804013"/>
    <n v="140.79817214756994"/>
    <n v="156061.83498827217"/>
    <n v="6.1051930499640239"/>
    <n v="3.644800250828522"/>
    <n v="12.34434009760621"/>
    <n v="7.369571038270907"/>
    <n v="4.2339077351691845"/>
    <n v="2.5276429178960029"/>
    <n v="24.729770682638961"/>
    <n v="14.76367309753546"/>
    <n v="11.115412509720819"/>
    <n v="6.6359012683033285"/>
    <n v="3.6610794535199416"/>
    <n v="2.1856644337514051"/>
    <n v="18.863218237374117"/>
    <n v="11.261341287712348"/>
    <n v="3.97051101089215"/>
    <n v="2.3703950735026136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2"/>
    <n v="1000"/>
    <x v="0"/>
    <n v="0"/>
    <n v="0"/>
    <x v="1"/>
    <s v="Density"/>
    <s v="commercial density (common catchment area)"/>
    <x v="8"/>
    <s v="Poisson Regression"/>
    <m/>
    <n v="1.9999999999999999E-6"/>
    <m/>
    <n v="1.000002000002"/>
    <s v="Derived (4b)"/>
    <s v=""/>
    <m/>
  </r>
  <r>
    <n v="30"/>
    <s v="Brown et al. 2006"/>
    <n v="30.1"/>
    <s v="30.1.3"/>
    <s v="Table 5.3 p. 32 (Final model)"/>
    <x v="0"/>
    <x v="4"/>
    <x v="2"/>
    <n v="0.1666"/>
    <n v="2.7755559999999999E-2"/>
    <n v="36.028817289220612"/>
    <n v="21.437146287086264"/>
    <n v="12.755102040816327"/>
    <n v="1298.0756752600421"/>
    <n v="35.863806085963063"/>
    <n v="21.338964621148023"/>
    <n v="10.875368037136166"/>
    <n v="6.4708439820960182"/>
    <n v="15.277674829698082"/>
    <n v="9.0902165236703585"/>
    <n v="21.56423559601178"/>
    <n v="12.83072017962701"/>
    <n v="23.198764572549941"/>
    <n v="13.803264920667214"/>
    <n v="7.7363083788746358"/>
    <n v="4.6031034854304078"/>
    <n v="25.872273214871491"/>
    <n v="15.394002562848536"/>
    <n v="35.863806085963063"/>
    <n v="21.338964621148023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PT-Design"/>
    <s v="Pedestrian amenity at bus stop"/>
    <x v="9"/>
    <s v="Negative binomial regression"/>
    <m/>
    <n v="0.25"/>
    <m/>
    <n v="1.2840254166877414"/>
    <s v="Derived (4b)"/>
    <n v="3.5714285714285712"/>
    <s v="derived (8b)"/>
  </r>
  <r>
    <n v="29"/>
    <s v="Blumenberg and Smart 2009"/>
    <n v="29.1"/>
    <s v="29.1.3"/>
    <s v="Table 3 p. 11"/>
    <x v="0"/>
    <x v="4"/>
    <x v="2"/>
    <n v="7.1857402652973898E-2"/>
    <n v="5.1634863160316203E-3"/>
    <n v="193.66759952383231"/>
    <n v="114.1148955745151"/>
    <n v="67.240000000000009"/>
    <n v="37507.139105323491"/>
    <n v="59.377834999540347"/>
    <n v="34.987243385435299"/>
    <n v="163.66984374961331"/>
    <n v="96.439296888615345"/>
    <n v="5.6545682952483629"/>
    <n v="3.3318452447272948"/>
    <n v="84.172865673796593"/>
    <n v="49.597236709648833"/>
    <n v="11.187353374162122"/>
    <n v="6.591932079431845"/>
    <n v="81.794720697543482"/>
    <n v="48.195960676417542"/>
    <n v="116.24861447195234"/>
    <n v="68.497252683283548"/>
    <n v="59.377834999540347"/>
    <n v="34.987243385435299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x v="1"/>
    <n v="3394"/>
    <x v="0"/>
    <n v="1"/>
    <n v="1"/>
    <x v="0"/>
    <s v="Density"/>
    <s v="Residential density"/>
    <x v="0"/>
    <s v="OLS"/>
    <m/>
    <n v="0.317"/>
    <m/>
    <m/>
    <s v=""/>
    <n v="8.1999999999999993"/>
    <m/>
  </r>
  <r>
    <n v="86"/>
    <s v="Chen and Zegras 2016"/>
    <n v="86.2"/>
    <s v="86.2.1"/>
    <s v="Table 2 (p-values), Table 3 p. 118 (am peak period)"/>
    <x v="0"/>
    <x v="4"/>
    <x v="2"/>
    <n v="7.9815095923159371E-2"/>
    <n v="6.3704495372231317E-3"/>
    <n v="156.97479340459518"/>
    <n v="90.103531414237622"/>
    <n v="51.719427031772391"/>
    <n v="24641.085764415337"/>
    <n v="55.406989848885253"/>
    <n v="31.803612173260134"/>
    <n v="136.67131610146831"/>
    <n v="78.449335442242798"/>
    <n v="5.6162382779414584"/>
    <n v="3.2237207715383969"/>
    <n v="76.410092849260209"/>
    <n v="43.859393295475357"/>
    <n v="11.038306171778656"/>
    <n v="6.3359877426009481"/>
    <n v="74.445246301054027"/>
    <n v="42.731571376805007"/>
    <n v="101.9449435051628"/>
    <n v="58.516397571963438"/>
    <n v="55.406989848885253"/>
    <n v="31.80361217326013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2"/>
    <n v="120"/>
    <x v="0"/>
    <n v="0"/>
    <n v="1"/>
    <x v="0"/>
    <s v="Density"/>
    <s v="Population density"/>
    <x v="0"/>
    <s v="OLS"/>
    <m/>
    <n v="0.45"/>
    <m/>
    <m/>
    <s v=""/>
    <s v=""/>
    <m/>
  </r>
  <r>
    <n v="33"/>
    <s v="Ramos-Santiago and Brown 2016"/>
    <n v="33.4"/>
    <s v="33.4.1"/>
    <s v="(Legacy Streetcar) Table 4, p. 931"/>
    <x v="0"/>
    <x v="4"/>
    <x v="2"/>
    <n v="7.9815095923159371E-2"/>
    <n v="6.3704495372231317E-3"/>
    <n v="156.97479340459518"/>
    <n v="88.84773306700086"/>
    <n v="50.287816915922477"/>
    <n v="24641.085764415337"/>
    <n v="55.406989848885253"/>
    <n v="31.36035625446905"/>
    <n v="136.67131610146831"/>
    <n v="77.355964913431052"/>
    <n v="5.6162382779414584"/>
    <n v="3.1787908653148653"/>
    <n v="76.410092849260209"/>
    <n v="43.248112552681278"/>
    <n v="11.038306171778656"/>
    <n v="6.2476812932267185"/>
    <n v="74.445246301054027"/>
    <n v="42.136009406396575"/>
    <n v="101.9449435051628"/>
    <n v="57.700838023922138"/>
    <n v="55.406989848885253"/>
    <n v="31.36035625446905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350"/>
    <x v="1"/>
    <n v="0"/>
    <n v="0"/>
    <x v="1"/>
    <s v="Density"/>
    <s v="Population density"/>
    <x v="0"/>
    <s v="Negative binomial regression"/>
    <m/>
    <n v="2.0000000000000001E-4"/>
    <m/>
    <n v="1.0002000200013335"/>
    <s v="Derived (4b)"/>
    <s v=""/>
    <m/>
  </r>
  <r>
    <n v="30"/>
    <s v="Brown et al. 2006"/>
    <n v="30.1"/>
    <s v="30.1.4"/>
    <s v="Table 5.3 p. 32 (Final model)"/>
    <x v="0"/>
    <x v="4"/>
    <x v="2"/>
    <n v="0.16100000000000003"/>
    <n v="2.592100000000001E-2"/>
    <n v="38.578758535550314"/>
    <n v="21.739130434782602"/>
    <n v="12.249999999999996"/>
    <n v="1488.3206101442961"/>
    <n v="38.485443546714038"/>
    <n v="21.68654743857336"/>
    <n v="33.699052110127838"/>
    <n v="18.989415864057037"/>
    <n v="18.462530861067858"/>
    <n v="10.403636140211738"/>
    <n v="38.507970083133038"/>
    <n v="21.699241141845466"/>
    <n v="22.235191769352756"/>
    <n v="12.529530562030278"/>
    <n v="20.933271898963994"/>
    <n v="11.79589871506621"/>
    <n v="24.223060706407104"/>
    <n v="13.649694708060403"/>
    <n v="38.485443546714038"/>
    <n v="21.68654743857336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PT-Access"/>
    <s v="Destination Index- intensity and diversity of land uses"/>
    <x v="10"/>
    <s v="Negative binomial regression"/>
    <m/>
    <n v="0.35"/>
    <m/>
    <n v="1.4190675485932571"/>
    <s v="Derived (4b)"/>
    <n v="3.4999999999999996"/>
    <s v="derived (8b)"/>
  </r>
  <r>
    <n v="30"/>
    <s v="Brown et al. 2006"/>
    <n v="30.2"/>
    <s v="30.2.4"/>
    <s v="Table 5.4 p. 40 (Final model)"/>
    <x v="0"/>
    <x v="4"/>
    <x v="2"/>
    <n v="0.17710000000000001"/>
    <n v="3.1364410000000002E-2"/>
    <n v="31.883271516983736"/>
    <n v="17.966223499820334"/>
    <n v="10.12396694214876"/>
    <n v="1016.5430026257064"/>
    <n v="31.819509356996257"/>
    <n v="17.930293522667391"/>
    <n v="28.475559364040418"/>
    <n v="16.045977701636776"/>
    <n v="16.776506622981518"/>
    <n v="9.4535614820500857"/>
    <n v="31.834906649463594"/>
    <n v="17.938969896972736"/>
    <n v="19.834515879218518"/>
    <n v="11.176749697939634"/>
    <n v="18.791958626602625"/>
    <n v="10.589268686090579"/>
    <n v="21.401184971867213"/>
    <n v="12.059567731647174"/>
    <n v="31.819509356996257"/>
    <n v="17.930293522667391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PT-Access"/>
    <s v="Destination Index- intensity and diversity of land uses"/>
    <x v="10"/>
    <s v="Negative binomial regression"/>
    <m/>
    <n v="0.35"/>
    <m/>
    <n v="1.4190675485932571"/>
    <s v="Derived (4b)"/>
    <n v="3.1818181818181817"/>
    <s v="derived (8b)"/>
  </r>
  <r>
    <n v="47"/>
    <s v="Lee and Lee 2013"/>
    <n v="47.1"/>
    <s v="47.2.2"/>
    <s v="A-3 p. 327, Random effects, Model 4"/>
    <x v="0"/>
    <x v="4"/>
    <x v="2"/>
    <n v="5.3646529837006018E-4"/>
    <n v="2.877950163552777E-7"/>
    <n v="3474695.332338619"/>
    <n v="1923591.3359826594"/>
    <n v="1064900.1636000001"/>
    <n v="12073507652575.787"/>
    <n v="6.8487690473362282"/>
    <n v="3.7914785446053356"/>
    <e v="#N/A"/>
    <e v="#N/A"/>
    <n v="0.13899633380018447"/>
    <n v="7.6948370391782123E-2"/>
    <n v="49.513579291917665"/>
    <n v="27.410717496005617"/>
    <n v="321.5290534629566"/>
    <n v="177.99848399709276"/>
    <n v="422.10696301301948"/>
    <n v="233.67841472400758"/>
    <n v="421.20314830615752"/>
    <n v="233.17806290228879"/>
    <n v="6.8487690473362282"/>
    <n v="3.7914785446053356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2"/>
    <n v="6369"/>
    <x v="1"/>
    <n v="0"/>
    <n v="1"/>
    <x v="0"/>
    <s v="PT-Access"/>
    <s v="Compactness index"/>
    <x v="7"/>
    <s v="2SLS"/>
    <m/>
    <n v="0.55359999999999998"/>
    <m/>
    <m/>
    <s v=""/>
    <n v="1031.94"/>
    <m/>
  </r>
  <r>
    <n v="47"/>
    <s v="Lee and Lee 2013"/>
    <n v="47.8"/>
    <s v="47.4.2"/>
    <s v="A-4 p. 328 random effect model 8"/>
    <x v="0"/>
    <x v="4"/>
    <x v="2"/>
    <n v="5.4425956077995313E-4"/>
    <n v="2.9621846950038751E-7"/>
    <n v="3375886.7287601451"/>
    <n v="1850661.1047063116"/>
    <n v="1014532.4176"/>
    <n v="11396611205418.873"/>
    <n v="6.8487686522288111"/>
    <n v="3.7544949751518346"/>
    <e v="#N/A"/>
    <e v="#N/A"/>
    <n v="0.13899633363744351"/>
    <n v="7.6197790100046542E-2"/>
    <n v="49.513558641034592"/>
    <n v="27.143332847015163"/>
    <n v="321.52818264087648"/>
    <n v="176.26174972372849"/>
    <n v="422.10546217558732"/>
    <n v="231.39821436465698"/>
    <n v="421.20165388901415"/>
    <n v="230.90274666195756"/>
    <n v="6.8487686522288111"/>
    <n v="3.7544949751518346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2"/>
    <n v="6369"/>
    <x v="1"/>
    <n v="0"/>
    <n v="1"/>
    <x v="0"/>
    <s v="PT-Access"/>
    <s v="Compactness index"/>
    <x v="7"/>
    <s v="2SLS"/>
    <m/>
    <n v="0.54820000000000002"/>
    <m/>
    <m/>
    <s v=""/>
    <n v="1007.24"/>
    <m/>
  </r>
  <r>
    <n v="115"/>
    <s v="Lund et al. 2004"/>
    <n v="115.4"/>
    <s v="115.4.1"/>
    <s v="Figure 5-22 p. 78 (imputed from table 5 - 24 p. 77)"/>
    <x v="1"/>
    <x v="4"/>
    <x v="2"/>
    <n v="0.19229397074562971"/>
    <n v="3.6976971185121096E-2"/>
    <n v="27.043859135828381"/>
    <n v="14.576640074211499"/>
    <n v="7.8568089999999975"/>
    <n v="731.37031695852818"/>
    <n v="26.950781130032492"/>
    <n v="14.526471029087514"/>
    <n v="9.884126182101399"/>
    <n v="5.3275440121526545"/>
    <n v="13.391111927751075"/>
    <n v="7.2178093290578298"/>
    <n v="17.987394027619796"/>
    <n v="9.6952053808870708"/>
    <n v="19.110536432716888"/>
    <n v="10.300579137234402"/>
    <n v="7.2211535882091011"/>
    <n v="3.8922017840447056"/>
    <n v="20.888676409486337"/>
    <n v="11.258996584713136"/>
    <n v="26.950781130032492"/>
    <n v="14.526471029087514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1"/>
    <n v="22"/>
    <x v="0"/>
    <n v="1"/>
    <n v="0"/>
    <x v="0"/>
    <s v="PT-Design"/>
    <s v="Street tree density "/>
    <x v="9"/>
    <s v="OLS"/>
    <m/>
    <n v="1.2E-2"/>
    <m/>
    <n v="1.0120722888660778"/>
    <s v="Derived (4b)"/>
    <n v="2.8029999999999999"/>
    <m/>
  </r>
  <r>
    <n v="33"/>
    <s v="Ramos-Santiago and Brown 2016"/>
    <n v="33.299999999999997"/>
    <s v="33.3.1"/>
    <s v="(Modern Streetcar) Table 4, p. 931"/>
    <x v="0"/>
    <x v="4"/>
    <x v="2"/>
    <n v="7.9815095923159371E-2"/>
    <n v="6.3704495372231317E-3"/>
    <n v="156.97479340459518"/>
    <n v="82.411766537412475"/>
    <n v="43.266177432141546"/>
    <n v="24641.085764415337"/>
    <n v="55.406989848885253"/>
    <n v="29.088669670664761"/>
    <n v="136.67131610146831"/>
    <n v="71.752440953270863"/>
    <n v="5.6162382779414584"/>
    <n v="2.9485250959192659"/>
    <n v="76.410092849260209"/>
    <n v="40.115298745861608"/>
    <n v="11.038306171778656"/>
    <n v="5.7951107401837945"/>
    <n v="74.445246301054027"/>
    <n v="39.083754308053365"/>
    <n v="101.9449435051628"/>
    <n v="53.521095340210472"/>
    <n v="55.406989848885253"/>
    <n v="29.088669670664761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125"/>
    <x v="1"/>
    <n v="0"/>
    <n v="0"/>
    <x v="1"/>
    <s v="Density"/>
    <s v="Population density"/>
    <x v="0"/>
    <s v="Negative binomial regression"/>
    <m/>
    <n v="2.9999999999999997E-4"/>
    <m/>
    <n v="1.0003000450045003"/>
    <s v="Derived (4b)"/>
    <s v=""/>
    <m/>
  </r>
  <r>
    <n v="36"/>
    <s v="Chan and Miranda-Moreno 2013"/>
    <n v="36.200000000000003"/>
    <s v="36.2.2"/>
    <s v="Table 5, p. 261"/>
    <x v="0"/>
    <x v="4"/>
    <x v="2"/>
    <n v="6.021384603925508E-2"/>
    <n v="3.6257072548391148E-3"/>
    <n v="275.80825745524055"/>
    <n v="143.42029387672508"/>
    <n v="74.578552815897055"/>
    <n v="76070.194880496259"/>
    <n v="55.298572094299686"/>
    <n v="28.755257489035838"/>
    <n v="245.09084100000942"/>
    <n v="127.4472373200049"/>
    <n v="245.09084100000942"/>
    <n v="127.4472373200049"/>
    <n v="84.894521674973944"/>
    <n v="44.145151270986453"/>
    <n v="19.216325650725313"/>
    <n v="9.9924893383771636"/>
    <n v="55.647043917152452"/>
    <n v="28.936462836919276"/>
    <n v="78.097802419739494"/>
    <n v="40.610857258264538"/>
    <n v="55.298572094299686"/>
    <n v="28.755257489035838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x v="2"/>
    <n v="130"/>
    <x v="0"/>
    <n v="0"/>
    <n v="1"/>
    <x v="0"/>
    <s v="Density"/>
    <s v="Commercial density"/>
    <x v="6"/>
    <s v="OLS"/>
    <m/>
    <n v="3.29"/>
    <m/>
    <n v="26.842863655898565"/>
    <s v="Derived (4b)"/>
    <s v=""/>
    <m/>
  </r>
  <r>
    <n v="154"/>
    <s v="Lu et al. 2018"/>
    <n v="154.1"/>
    <s v="154.1.6"/>
    <s v="Tables 3 (diagnostics) and 4 (elasticities) pp 8 - 9"/>
    <x v="0"/>
    <x v="4"/>
    <x v="2"/>
    <n v="0.5177272727272727"/>
    <n v="0.26804152892561983"/>
    <n v="3.7307651691447221"/>
    <n v="1.9315188762071993"/>
    <n v="1"/>
    <n v="13.918608747303447"/>
    <n v="3.5398296342793896"/>
    <n v="1.8326663424746474"/>
    <n v="3.7244510826429984"/>
    <n v="1.9282499014228978"/>
    <n v="3.7244510826429984"/>
    <n v="1.9282499014228978"/>
    <n v="3.6206284539856934"/>
    <n v="1.8744980950407748"/>
    <n v="3.1600078860079277"/>
    <n v="1.6360222646195588"/>
    <n v="3.5412491836431186"/>
    <n v="1.8334012818952328"/>
    <n v="3.6072397106673031"/>
    <n v="1.867566377477299"/>
    <n v="3.5398296342793896"/>
    <n v="1.8326663424746474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x v="0"/>
    <n v="4768"/>
    <x v="0"/>
    <n v="0"/>
    <n v="1"/>
    <x v="0"/>
    <s v="Density"/>
    <s v="number of supermarkets and conveinence stores within an 800m radius buffer from centroid of street block"/>
    <x v="6"/>
    <s v="generalized linear mixed models"/>
    <m/>
    <n v="0.01"/>
    <m/>
    <m/>
    <m/>
    <n v="1"/>
    <s v="derived (8b)"/>
  </r>
  <r>
    <n v="3"/>
    <s v="Cervero. 2002"/>
    <n v="3.1"/>
    <s v="3.1.1"/>
    <s v="Table 2 p. 275, Table 4 p. 281"/>
    <x v="1"/>
    <x v="4"/>
    <x v="2"/>
    <n v="1.1914507772020725E-2"/>
    <n v="1.4195549544954227E-4"/>
    <n v="7044.4613421496424"/>
    <n v="3599.7197458384671"/>
    <n v="1839.4567901234568"/>
    <n v="49624435.601040743"/>
    <n v="6.1955721675738715"/>
    <n v="3.1659373776302484"/>
    <n v="12.719507814648697"/>
    <n v="6.4996684932854842"/>
    <n v="4.2771776413190787"/>
    <n v="2.1856377747140492"/>
    <n v="26.282797495086207"/>
    <n v="13.430509519989052"/>
    <n v="11.418682084207163"/>
    <n v="5.8349465450298599"/>
    <n v="3.6933882959579525"/>
    <n v="1.8873214192345138"/>
    <n v="19.753542172374118"/>
    <n v="10.094060050083174"/>
    <n v="4.0085404527116424"/>
    <n v="2.0483641713356495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1"/>
    <n v="0"/>
    <n v="1"/>
    <x v="0"/>
    <s v="Density"/>
    <s v="Total density (employment and population)"/>
    <x v="8"/>
    <s v="Binary logistic"/>
    <s v="automobile"/>
    <n v="3.8600000000000002E-2"/>
    <n v="1.0393546586272466"/>
    <m/>
    <s v="Derived (4a)"/>
    <n v="42.888888888888893"/>
    <s v="derived (8b)"/>
  </r>
  <r>
    <n v="86"/>
    <s v="Chen and Zegras 2016"/>
    <n v="86.4"/>
    <s v="86.4.2"/>
    <s v="Table 2 (p-values), Table 3 p. 118 (pm peak)"/>
    <x v="0"/>
    <x v="4"/>
    <x v="2"/>
    <n v="4.9965372243354164E-2"/>
    <n v="2.4965384234169469E-3"/>
    <n v="400.55462019740361"/>
    <n v="203.08119244008364"/>
    <n v="102.96216456712241"/>
    <n v="160444.00376148627"/>
    <n v="293.45128971696261"/>
    <n v="148.77980388650005"/>
    <n v="173.42818388212862"/>
    <n v="87.928089228239216"/>
    <n v="22.796049356605412"/>
    <n v="11.557597023798944"/>
    <n v="353.45967507566326"/>
    <n v="179.20405526336128"/>
    <n v="30.425895395531665"/>
    <n v="15.425928965534554"/>
    <n v="365.68081397259516"/>
    <n v="185.40017268410574"/>
    <n v="304.13642970288396"/>
    <n v="154.19716985936216"/>
    <n v="293.45128971696261"/>
    <n v="148.77980388650005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2"/>
    <n v="120"/>
    <x v="0"/>
    <n v="0"/>
    <n v="1"/>
    <x v="0"/>
    <s v="Density"/>
    <s v="Employment density"/>
    <x v="2"/>
    <s v="OLS"/>
    <m/>
    <n v="0.09"/>
    <m/>
    <m/>
    <s v=""/>
    <s v=""/>
    <m/>
  </r>
  <r>
    <n v="164"/>
    <s v="Schneider et al. 2017b"/>
    <n v="164.1"/>
    <s v="164.1.4"/>
    <s v="Table 3 (Extended Model) p. 932"/>
    <x v="0"/>
    <x v="4"/>
    <x v="2"/>
    <n v="0.29561638727755546"/>
    <n v="8.7389048427033655E-2"/>
    <n v="11.443081461574213"/>
    <n v="5.7587218177213542"/>
    <n v="2.8980722618519006"/>
    <n v="130.94411333622344"/>
    <n v="10.375199627661129"/>
    <n v="5.2213111179588818"/>
    <n v="8.7345622868380417"/>
    <n v="4.3956616562039788"/>
    <n v="8.516151128686964"/>
    <n v="4.2857464112673789"/>
    <n v="10.522303593631118"/>
    <n v="5.2953410740637459"/>
    <n v="10.934324710611225"/>
    <n v="5.5026903797278557"/>
    <n v="7.6804006476179358"/>
    <n v="3.865155633716344"/>
    <n v="10.59512373291742"/>
    <n v="5.3319877523457899"/>
    <n v="10.375199627661129"/>
    <n v="5.2213111179588818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0"/>
    <n v="120"/>
    <x v="0"/>
    <n v="0"/>
    <n v="1"/>
    <x v="0"/>
    <s v="PT-Design"/>
    <s v="Proportion of roadways with sidewalks"/>
    <x v="1"/>
    <s v="fractional multinomial logit model"/>
    <s v="auto, walk, bike"/>
    <n v="0.77600000000000002"/>
    <m/>
    <m/>
    <m/>
    <m/>
    <m/>
  </r>
  <r>
    <n v="60"/>
    <s v="Imam and Tarawneh 2012"/>
    <n v="60.1"/>
    <s v="60.1.1"/>
    <s v="Table 5a p.238 (Model 2)"/>
    <x v="0"/>
    <x v="4"/>
    <x v="2"/>
    <n v="0.11550411280846065"/>
    <n v="1.3341200075669604E-2"/>
    <n v="74.955775666965948"/>
    <n v="37.665673631041116"/>
    <n v="18.927200171785401"/>
    <n v="5618.368305836525"/>
    <n v="39.969599290466128"/>
    <n v="20.084934998567114"/>
    <n v="69.99088472125591"/>
    <n v="35.170789676991909"/>
    <n v="5.4046495138812896"/>
    <n v="2.7158649599530951"/>
    <n v="49.855352485314533"/>
    <n v="25.052578253819068"/>
    <n v="10.249644425017529"/>
    <n v="5.1505005226311358"/>
    <n v="49.011339166463884"/>
    <n v="24.628457098041466"/>
    <n v="59.594873489570539"/>
    <n v="29.94673906003764"/>
    <n v="39.969599290466128"/>
    <n v="20.084934998567114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x v="2"/>
    <n v="32"/>
    <x v="1"/>
    <n v="0"/>
    <n v="0"/>
    <x v="1"/>
    <s v="Density"/>
    <s v="Population density"/>
    <x v="0"/>
    <s v="OLS"/>
    <m/>
    <n v="3.6240000000000001"/>
    <m/>
    <m/>
    <s v=""/>
    <n v="4.3505402160864346"/>
    <s v="derived (8b)"/>
  </r>
  <r>
    <n v="107"/>
    <s v="Brownet al. 2014"/>
    <n v="107.6"/>
    <s v="107.6.1"/>
    <s v="Table 2 p. 952 (Regional rail model)"/>
    <x v="0"/>
    <x v="4"/>
    <x v="2"/>
    <n v="7.9815095923159371E-2"/>
    <n v="6.3704495372231317E-3"/>
    <n v="156.97479340459518"/>
    <n v="78.487396702297588"/>
    <n v="39.243698351148794"/>
    <n v="24641.085764415337"/>
    <n v="55.406989848885253"/>
    <n v="27.703494924442627"/>
    <n v="136.67131610146831"/>
    <n v="68.335658050734153"/>
    <n v="5.6162382779414584"/>
    <n v="2.8081191389707292"/>
    <n v="76.410092849260209"/>
    <n v="38.205046424630105"/>
    <n v="11.038306171778656"/>
    <n v="5.5191530858893278"/>
    <n v="74.445246301054027"/>
    <n v="37.222623150527014"/>
    <n v="101.9449435051628"/>
    <n v="50.972471752581399"/>
    <n v="55.406989848885253"/>
    <n v="27.703494924442627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x v="2"/>
    <n v="70409"/>
    <x v="0"/>
    <n v="0"/>
    <n v="1"/>
    <x v="0"/>
    <s v="Density"/>
    <s v="Population density"/>
    <x v="0"/>
    <s v="Negative binomial regression"/>
    <m/>
    <n v="0.1013"/>
    <m/>
    <n v="1.10660857454338"/>
    <s v="Derived (4b)"/>
    <s v=""/>
    <m/>
  </r>
  <r>
    <n v="151"/>
    <s v="Gan et al. 2019"/>
    <n v="151.1"/>
    <s v="151.1.1"/>
    <s v="Table 2 p. 6 "/>
    <x v="0"/>
    <x v="4"/>
    <x v="2"/>
    <n v="8.9512996140375403E-2"/>
    <n v="8.0125764780268616E-3"/>
    <n v="124.80380096743303"/>
    <n v="61.707412966438781"/>
    <n v="30.510327293671494"/>
    <n v="15575.98873591864"/>
    <n v="50.786192356081365"/>
    <n v="25.110489587792937"/>
    <n v="111.62020850943377"/>
    <n v="55.18897860882435"/>
    <n v="5.564915421519105"/>
    <n v="2.7514909912767069"/>
    <n v="67.891412923359979"/>
    <n v="33.567915573580954"/>
    <n v="10.84178472982118"/>
    <n v="5.3605617972395141"/>
    <n v="66.335792246326037"/>
    <n v="32.798761695311541"/>
    <n v="87.326000128116178"/>
    <n v="43.177062804514236"/>
    <n v="50.786192356081365"/>
    <n v="25.110489587792937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x v="0"/>
    <n v="112"/>
    <x v="0"/>
    <n v="0"/>
    <n v="0"/>
    <x v="1"/>
    <s v="Density"/>
    <s v="persons per square kilometre"/>
    <x v="0"/>
    <s v="OLS"/>
    <m/>
    <n v="18.700199999999999"/>
    <m/>
    <m/>
    <m/>
    <n v="5.5236154186973856"/>
    <s v="derived (8b)"/>
  </r>
  <r>
    <n v="31"/>
    <s v="Frank et al. 2008"/>
    <n v="31.1"/>
    <s v="31.1.3"/>
    <s v="Table 4 p. 48 (significance from table 3 p. 46)"/>
    <x v="1"/>
    <x v="4"/>
    <x v="2"/>
    <n v="6.6666666666666666E-2"/>
    <n v="4.4444444444444444E-3"/>
    <n v="225"/>
    <n v="58.5"/>
    <n v="15.21"/>
    <n v="50625"/>
    <n v="74.409835247531674"/>
    <n v="19.346557164358234"/>
    <n v="31.702652336018197"/>
    <n v="8.2426896073647313"/>
    <n v="29.002880588157119"/>
    <n v="7.5407489529208513"/>
    <n v="82.701905033194592"/>
    <n v="21.502495308630596"/>
    <n v="117.50166114632913"/>
    <n v="30.550431898045574"/>
    <n v="21.16091440983724"/>
    <n v="5.5018377465576824"/>
    <n v="87.424530061912378"/>
    <n v="22.730377816097221"/>
    <n v="74.409835247531674"/>
    <n v="19.346557164358234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1"/>
    <n v="0"/>
    <n v="0"/>
    <x v="1"/>
    <s v="PT-Design"/>
    <s v="intersection density"/>
    <x v="1"/>
    <s v="Multinomial logistic (nested)"/>
    <s v="not choosing transit"/>
    <n v="0.2848"/>
    <n v="1.329496102309317"/>
    <m/>
    <s v="Derived (4a)"/>
    <n v="3.9"/>
    <m/>
  </r>
  <r>
    <n v="11"/>
    <s v="Concas and DeSalvo 2008"/>
    <n v="11.1"/>
    <s v="11.1.3"/>
    <s v="Table 4.8 and 4.9, Model I: Exogenous Residential Location and Population Density"/>
    <x v="0"/>
    <x v="4"/>
    <x v="2"/>
    <n v="7.9815095923159371E-2"/>
    <n v="6.3704495372231317E-3"/>
    <n v="156.97479340459518"/>
    <n v="74.5630268671827"/>
    <n v="35.417437761911785"/>
    <n v="24641.085764415337"/>
    <n v="55.406989848885253"/>
    <n v="26.318320178220493"/>
    <n v="136.67131610146831"/>
    <n v="64.918875148197444"/>
    <n v="5.6162382779414584"/>
    <n v="2.6677131820221924"/>
    <n v="76.410092849260209"/>
    <n v="36.294794103398601"/>
    <n v="11.038306171778656"/>
    <n v="5.2431954315948612"/>
    <n v="74.445246301054027"/>
    <n v="35.361491993000662"/>
    <n v="101.9449435051628"/>
    <n v="48.423848164952325"/>
    <n v="55.406989848885253"/>
    <n v="26.318320178220493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99"/>
    <x v="1"/>
    <n v="1"/>
    <n v="1"/>
    <x v="0"/>
    <s v="Density"/>
    <s v="Population density (gross)"/>
    <x v="0"/>
    <s v="2SLS"/>
    <m/>
    <n v="0.47499999999999998"/>
    <m/>
    <m/>
    <s v=""/>
    <s v=""/>
    <m/>
  </r>
  <r>
    <n v="33"/>
    <s v="Ramos-Santiago and Brown 2016"/>
    <n v="33.1"/>
    <s v="33.1.1"/>
    <s v="(Streetcar) Table 3 p. 929"/>
    <x v="0"/>
    <x v="4"/>
    <x v="2"/>
    <n v="7.9815095923159371E-2"/>
    <n v="6.3704495372231317E-3"/>
    <n v="156.97479340459518"/>
    <n v="73.935127693564326"/>
    <n v="34.823445143668799"/>
    <n v="24641.085764415337"/>
    <n v="55.406989848885253"/>
    <n v="26.096692218824952"/>
    <n v="136.67131610146831"/>
    <n v="64.372189883791563"/>
    <n v="5.6162382779414584"/>
    <n v="2.6452482289104267"/>
    <n v="76.410092849260209"/>
    <n v="35.989153732001554"/>
    <n v="11.038306171778656"/>
    <n v="5.1990422069077464"/>
    <n v="74.445246301054027"/>
    <n v="35.063711007796442"/>
    <n v="101.9449435051628"/>
    <n v="48.016068390931672"/>
    <n v="55.406989848885253"/>
    <n v="26.096692218824952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475"/>
    <x v="1"/>
    <n v="0"/>
    <n v="1"/>
    <x v="0"/>
    <s v="Density"/>
    <s v="Population density"/>
    <x v="0"/>
    <s v="Negative binomial regression"/>
    <m/>
    <n v="1.9000000000000001E-4"/>
    <m/>
    <n v="1.0001900180511432"/>
    <s v="Derived (4b)"/>
    <s v=""/>
    <m/>
  </r>
  <r>
    <n v="107"/>
    <s v="Brownet al. 2014"/>
    <n v="107.1"/>
    <s v="107.1.1"/>
    <s v="Table 1 p. 947 (Regional bus model)"/>
    <x v="0"/>
    <x v="4"/>
    <x v="2"/>
    <n v="7.9815095923159371E-2"/>
    <n v="6.3704495372231317E-3"/>
    <n v="156.97479340459518"/>
    <n v="73.778152900159725"/>
    <n v="34.675731863075072"/>
    <n v="24641.085764415337"/>
    <n v="55.406989848885253"/>
    <n v="26.041285228976069"/>
    <n v="136.67131610146831"/>
    <n v="64.235518567690107"/>
    <n v="5.6162382779414584"/>
    <n v="2.6396319906324854"/>
    <n v="76.410092849260209"/>
    <n v="35.912743639152296"/>
    <n v="11.038306171778656"/>
    <n v="5.1880039007359677"/>
    <n v="74.445246301054027"/>
    <n v="34.989265761495389"/>
    <n v="101.9449435051628"/>
    <n v="47.914123447426512"/>
    <n v="55.406989848885253"/>
    <n v="26.041285228976069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x v="2"/>
    <n v="40269"/>
    <x v="0"/>
    <n v="0"/>
    <n v="1"/>
    <x v="0"/>
    <s v="Density"/>
    <s v="Population density"/>
    <x v="0"/>
    <s v="Negative binomial regression"/>
    <m/>
    <n v="7.9600000000000004E-2"/>
    <m/>
    <n v="1.0828538394993001"/>
    <s v="Derived (4b)"/>
    <s v=""/>
    <m/>
  </r>
  <r>
    <n v="38"/>
    <s v="Choi et al. 2012"/>
    <n v="38.6"/>
    <s v="38.6.3"/>
    <s v="Table 2 p. 717 (poisson)"/>
    <x v="0"/>
    <x v="4"/>
    <x v="2"/>
    <n v="5.0312491313407426E-2"/>
    <n v="2.5313467821616977E-3"/>
    <n v="395.04662381581261"/>
    <n v="184.48677332198449"/>
    <n v="86.155323141366765"/>
    <n v="156061.83498827217"/>
    <n v="6.1051930499640239"/>
    <n v="2.8511251543331992"/>
    <n v="12.34434009760621"/>
    <n v="5.7648068255821006"/>
    <n v="4.2339077351691845"/>
    <n v="1.9772349123240092"/>
    <n v="24.729770682638961"/>
    <n v="11.548802908792394"/>
    <n v="11.115412509720819"/>
    <n v="5.1908976420396229"/>
    <n v="3.6610794535199416"/>
    <n v="1.7097241047938128"/>
    <n v="18.863218237374117"/>
    <n v="8.8091229168537133"/>
    <n v="3.97051101089215"/>
    <n v="1.8542286420866341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x v="2"/>
    <n v="1000"/>
    <x v="0"/>
    <n v="0"/>
    <n v="0"/>
    <x v="1"/>
    <s v="Density"/>
    <s v="commercial density (common catchment area)"/>
    <x v="8"/>
    <s v="Poisson Regression"/>
    <m/>
    <n v="1.9999999999999999E-6"/>
    <m/>
    <n v="1.000002000002"/>
    <s v="Derived (4b)"/>
    <s v=""/>
    <m/>
  </r>
  <r>
    <n v="174"/>
    <s v="Park et al. 2019"/>
    <n v="174.1"/>
    <s v="174.1.3"/>
    <s v="Table 3 p. 6"/>
    <x v="0"/>
    <x v="4"/>
    <x v="2"/>
    <n v="0.31248887532820285"/>
    <n v="9.7649297203885099E-2"/>
    <n v="10.240729105423748"/>
    <n v="3.6552029581406877"/>
    <n v="1.3046442814432395"/>
    <n v="104.87253261067308"/>
    <n v="8.50773587268006"/>
    <n v="3.0366491495639485"/>
    <n v="10.240729105423748"/>
    <n v="3.6552029581406877"/>
    <n v="4.5816998426460316"/>
    <n v="1.635336961435963"/>
    <n v="8.5279472101135632"/>
    <n v="3.0438631418114142"/>
    <n v="8.8536360385051935"/>
    <n v="3.1601106039515821"/>
    <n v="3.2456239327721117"/>
    <n v="1.1584540590764845"/>
    <n v="8.4446264085473146"/>
    <n v="3.0141236147499759"/>
    <n v="8.50773587268006"/>
    <n v="3.0366491495639485"/>
    <s v="7a, 8a, 8b"/>
    <n v="0.35692800000000002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x v="0"/>
    <n v="2209"/>
    <x v="0"/>
    <n v="0"/>
    <n v="0"/>
    <x v="1"/>
    <s v="Diversity"/>
    <s v="Land use entropy index (3 land uses: residential, commercial and public land)"/>
    <x v="4"/>
    <s v="multinomial logistic (multilevel)"/>
    <s v="automobile"/>
    <n v="0.88"/>
    <m/>
    <m/>
    <m/>
    <n v="1.4642262895174709"/>
    <s v="derived (8b)"/>
  </r>
  <r>
    <n v="3"/>
    <s v="Cervero. 2002"/>
    <n v="3.1"/>
    <s v="3.1.4"/>
    <s v="Table 2 p. 275, Table 4 p. 281"/>
    <x v="1"/>
    <x v="4"/>
    <x v="2"/>
    <n v="0.24978104259295059"/>
    <n v="6.2390569238821393E-2"/>
    <n v="16.028063410868324"/>
    <n v="7.2446846617124825"/>
    <n v="3.2745974670940421"/>
    <n v="256.89881670281591"/>
    <n v="12.617939171767782"/>
    <n v="5.703308505639038"/>
    <n v="16.028063410868324"/>
    <n v="7.2446846617124825"/>
    <n v="3.0719718742396904"/>
    <n v="1.3885312871563402"/>
    <n v="14.903259798798915"/>
    <n v="6.7362734290571096"/>
    <n v="9.5347833802401905"/>
    <n v="4.3097220878685665"/>
    <n v="13.95033801252309"/>
    <n v="6.3055527816604373"/>
    <n v="14.935784308542548"/>
    <n v="6.7509745074612315"/>
    <n v="12.617939171767782"/>
    <n v="5.703308505639038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1"/>
    <n v="0"/>
    <n v="1"/>
    <x v="0"/>
    <s v="Diversity"/>
    <s v="Population to retail employment continuous (fraction) (relative):Entropy: maximises eveness --&gt; 1"/>
    <x v="5"/>
    <s v="Binary logistic"/>
    <s v="automobile"/>
    <n v="1.5519000000000001"/>
    <n v="4.7204304855298984"/>
    <m/>
    <s v="Derived (4a)"/>
    <n v="1.8095848880597014"/>
    <s v="derived (8b)"/>
  </r>
  <r>
    <n v="38"/>
    <s v="Choi et al. 2012"/>
    <n v="38.1"/>
    <s v="38.1.16"/>
    <s v="Table 2 p. 715 (multiplicative model)"/>
    <x v="0"/>
    <x v="4"/>
    <x v="2"/>
    <n v="4.9965372243354164E-2"/>
    <n v="2.4965384234169469E-3"/>
    <n v="400.55462019740361"/>
    <n v="180.24957908883164"/>
    <n v="81.112310589974243"/>
    <n v="160444.00376148627"/>
    <n v="293.45128971696261"/>
    <n v="132.05308037263319"/>
    <n v="173.42818388212862"/>
    <n v="78.04268274695788"/>
    <n v="22.796049356605412"/>
    <n v="10.258222210472436"/>
    <n v="353.45967507566326"/>
    <n v="159.05685378404846"/>
    <n v="30.425895395531665"/>
    <n v="13.691652927989249"/>
    <n v="365.68081397259516"/>
    <n v="164.55636628766783"/>
    <n v="304.13642970288396"/>
    <n v="136.86139336629779"/>
    <n v="293.45128971696261"/>
    <n v="132.05308037263319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n v="0"/>
    <n v="0"/>
    <x v="1"/>
    <s v="Density"/>
    <s v="Employment (common catchment area)"/>
    <x v="2"/>
    <s v="Multiplicative"/>
    <m/>
    <n v="0.45"/>
    <m/>
    <m/>
    <s v=""/>
    <s v=""/>
    <m/>
  </r>
  <r>
    <n v="160"/>
    <s v="Moshiur et al. 2019"/>
    <n v="160.1"/>
    <s v="160.1.4"/>
    <s v="Table 4 (Boarding) p. 599"/>
    <x v="0"/>
    <x v="4"/>
    <x v="2"/>
    <n v="3.2303598367695502E-2"/>
    <n v="1.0435224675013795E-3"/>
    <n v="958.29273555979091"/>
    <n v="430.84983417569936"/>
    <n v="193.710724"/>
    <n v="918324.96702666732"/>
    <n v="64.510032658697583"/>
    <n v="29.003806292481951"/>
    <n v="667.58569158438718"/>
    <n v="300.14751635280106"/>
    <n v="667.58569158438718"/>
    <n v="300.14751635280106"/>
    <n v="108.72947283147153"/>
    <n v="48.884932130979138"/>
    <n v="20.219625569552306"/>
    <n v="9.0907736232054503"/>
    <n v="64.984766813168122"/>
    <n v="29.217247471926651"/>
    <n v="97.825602779015583"/>
    <n v="43.982535994969922"/>
    <n v="64.510032658697583"/>
    <n v="29.003806292481951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0"/>
    <n v="2124"/>
    <x v="0"/>
    <n v="0"/>
    <n v="0"/>
    <x v="1"/>
    <s v="Density"/>
    <s v="number of commercial centers"/>
    <x v="6"/>
    <s v="panel OLS"/>
    <m/>
    <n v="50.317"/>
    <m/>
    <m/>
    <m/>
    <n v="13.917999999999999"/>
    <s v="source"/>
  </r>
  <r>
    <n v="107"/>
    <s v="Brownet al. 2014"/>
    <n v="107.5"/>
    <s v="107.5.1"/>
    <s v="Table 1 p. 947 (Bus to all other destinations)"/>
    <x v="0"/>
    <x v="4"/>
    <x v="2"/>
    <n v="7.9815095923159371E-2"/>
    <n v="6.3704495372231317E-3"/>
    <n v="156.97479340459518"/>
    <n v="69.225883891426477"/>
    <n v="30.528614796119076"/>
    <n v="24641.085764415337"/>
    <n v="55.406989848885253"/>
    <n v="24.434482523358398"/>
    <n v="136.67131610146831"/>
    <n v="60.272050400747524"/>
    <n v="5.6162382779414584"/>
    <n v="2.4767610805721834"/>
    <n v="76.410092849260209"/>
    <n v="33.696850946523753"/>
    <n v="11.038306171778656"/>
    <n v="4.8678930217543872"/>
    <n v="74.445246301054027"/>
    <n v="32.830353618764825"/>
    <n v="101.9449435051628"/>
    <n v="44.957720085776792"/>
    <n v="55.406989848885253"/>
    <n v="24.434482523358398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x v="2"/>
    <n v="33032"/>
    <x v="0"/>
    <n v="0"/>
    <n v="1"/>
    <x v="0"/>
    <s v="Density"/>
    <s v="Population density"/>
    <x v="0"/>
    <s v="Negative binomial regression"/>
    <m/>
    <n v="7.4899999999999994E-2"/>
    <m/>
    <n v="1.0777763678587842"/>
    <s v="Derived (4b)"/>
    <s v=""/>
    <m/>
  </r>
  <r>
    <n v="186"/>
    <s v="Pan et al. 2017"/>
    <n v="186.2"/>
    <s v="186.2.4"/>
    <s v="Table 3 p. 62 (low accessibility)"/>
    <x v="0"/>
    <x v="4"/>
    <x v="2"/>
    <n v="0.14963854730989501"/>
    <n v="2.2391694841015688E-2"/>
    <n v="44.65941533680887"/>
    <n v="19.486957421212391"/>
    <n v="8.5030559999999991"/>
    <n v="1994.4633782255994"/>
    <n v="42.913156173183125"/>
    <n v="18.724984213293354"/>
    <n v="38.969290472150512"/>
    <n v="17.004094174510008"/>
    <n v="15.683222348825819"/>
    <n v="6.8433114010581493"/>
    <n v="44.005691147266994"/>
    <n v="19.201707483416644"/>
    <n v="18.953071509586106"/>
    <n v="8.2700970158936489"/>
    <n v="44.189555743736229"/>
    <n v="19.281936065354913"/>
    <n v="43.134768379640128"/>
    <n v="18.821683814008662"/>
    <n v="42.913156173183125"/>
    <n v="18.724984213293354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x v="2"/>
    <n v="244"/>
    <x v="0"/>
    <n v="0"/>
    <n v="0"/>
    <x v="1"/>
    <s v="Density"/>
    <s v="employment density"/>
    <x v="2"/>
    <s v="OLS"/>
    <m/>
    <n v="21.398"/>
    <m/>
    <m/>
    <m/>
    <n v="2.9159999999999999"/>
    <s v="source"/>
  </r>
  <r>
    <n v="31"/>
    <s v="Frank et al. 2008"/>
    <n v="31.1"/>
    <s v="31.1.5"/>
    <s v="Table 4 p. 48 (significance from table 3 p. 46)"/>
    <x v="1"/>
    <x v="4"/>
    <x v="2"/>
    <n v="6.021384603925508E-2"/>
    <n v="3.6257072548391148E-3"/>
    <n v="275.80825745524055"/>
    <n v="118.59755070575343"/>
    <n v="50.996946803473975"/>
    <n v="76070.194880496259"/>
    <n v="55.298572094299686"/>
    <n v="23.778386000548863"/>
    <n v="245.09084100000942"/>
    <n v="105.38906163000405"/>
    <n v="245.09084100000942"/>
    <n v="105.38906163000405"/>
    <n v="84.894521674973944"/>
    <n v="36.504644320238796"/>
    <n v="19.216325650725313"/>
    <n v="8.2630200298118837"/>
    <n v="55.647043917152452"/>
    <n v="23.928228884375553"/>
    <n v="78.097802419739494"/>
    <n v="33.58205504048798"/>
    <n v="55.298572094299686"/>
    <n v="23.778386000548863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x v="1"/>
    <n v="8707"/>
    <x v="1"/>
    <n v="0"/>
    <n v="0"/>
    <x v="1"/>
    <s v="Density"/>
    <s v="Retail floor area continuous (fraction)"/>
    <x v="6"/>
    <s v="Multinomial logistic (nested)"/>
    <s v="not choosing transit"/>
    <s v="not stated"/>
    <m/>
    <m/>
    <m/>
    <m/>
    <m/>
  </r>
  <r>
    <n v="38"/>
    <s v="Choi et al. 2012"/>
    <n v="38.6"/>
    <s v="38.6.12"/>
    <s v="Table 2 p. 717 (poisson)"/>
    <x v="0"/>
    <x v="4"/>
    <x v="2"/>
    <n v="5.0312491313407426E-2"/>
    <n v="2.5313467821616977E-3"/>
    <n v="395.04662381581261"/>
    <n v="169.0799549931678"/>
    <n v="72.366220737075807"/>
    <n v="156061.83498827217"/>
    <n v="6.1051930499640239"/>
    <n v="2.6130226253846023"/>
    <n v="12.34434009760621"/>
    <n v="5.2833775617754579"/>
    <n v="4.2339077351691845"/>
    <n v="1.812112510652411"/>
    <n v="24.729770682638961"/>
    <n v="10.584341852169475"/>
    <n v="11.115412509720819"/>
    <n v="4.7573965541605103"/>
    <n v="3.6610794535199416"/>
    <n v="1.5669420061065349"/>
    <n v="18.863218237374117"/>
    <n v="8.0734574055961215"/>
    <n v="3.97051101089215"/>
    <n v="1.6993787126618403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x v="2"/>
    <n v="1000"/>
    <x v="0"/>
    <n v="0"/>
    <n v="0"/>
    <x v="1"/>
    <s v="Density"/>
    <s v="commercial density (common catchment area)"/>
    <x v="8"/>
    <s v="Poisson Regression"/>
    <m/>
    <n v="9.9999999999999995E-7"/>
    <m/>
    <n v="1.0000010000005"/>
    <s v="Derived (4b)"/>
    <s v=""/>
    <m/>
  </r>
  <r>
    <n v="161"/>
    <s v="Kathuria et al. 2018"/>
    <n v="161.1"/>
    <s v="161.1.1"/>
    <s v="Table 3 p. 48"/>
    <x v="0"/>
    <x v="4"/>
    <x v="2"/>
    <n v="5.1340000000000004E-2"/>
    <n v="2.6357956000000004E-3"/>
    <n v="379.39208943212435"/>
    <n v="161.49962462946672"/>
    <n v="68.747160212271396"/>
    <n v="143938.35752367304"/>
    <n v="85.981308268825714"/>
    <n v="36.600523303873736"/>
    <n v="33.631020246087843"/>
    <n v="14.316052698354675"/>
    <n v="30.608479815289023"/>
    <n v="13.029417687772233"/>
    <n v="97.248158667565804"/>
    <n v="41.396596181609418"/>
    <n v="149.2121048028435"/>
    <n v="63.516608772474427"/>
    <n v="22.003028929729503"/>
    <n v="9.3662493548072554"/>
    <n v="103.84444178201097"/>
    <n v="44.204501977766441"/>
    <n v="85.981308268825714"/>
    <n v="36.600523303873736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x v="0"/>
    <n v="150"/>
    <x v="1"/>
    <n v="0"/>
    <n v="0"/>
    <x v="1"/>
    <s v="PT-Design"/>
    <s v="Walkway availability and quality index (WAQI): sum of segment length times score on Likert scale, divided by buffer area"/>
    <x v="1"/>
    <s v="Negative binomial regression"/>
    <m/>
    <n v="1.252"/>
    <m/>
    <m/>
    <m/>
    <n v="8.2913907284768218"/>
    <s v="derived (8b)"/>
  </r>
  <r>
    <n v="14"/>
    <s v="Taylor et al. 2009"/>
    <n v="14.2"/>
    <s v="14.2.1"/>
    <s v="Table 7 , p 71"/>
    <x v="0"/>
    <x v="4"/>
    <x v="2"/>
    <n v="7.9815095923159371E-2"/>
    <n v="6.3704495372231317E-3"/>
    <n v="156.97479340459518"/>
    <n v="66.502371225856749"/>
    <n v="28.173729569834212"/>
    <n v="24641.085764415337"/>
    <n v="55.406989848885253"/>
    <n v="23.473171249480238"/>
    <n v="136.67131610146831"/>
    <n v="57.900803066387049"/>
    <n v="5.6162382779414584"/>
    <n v="2.3793193464498992"/>
    <n v="76.410092849260209"/>
    <n v="32.371135835589087"/>
    <n v="11.038306171778656"/>
    <n v="4.6763784096740277"/>
    <n v="74.445246301054027"/>
    <n v="31.53872859544154"/>
    <n v="101.9449435051628"/>
    <n v="43.188975315962224"/>
    <n v="55.406989848885253"/>
    <n v="23.473171249480238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x v="1"/>
    <n v="265"/>
    <x v="1"/>
    <n v="0"/>
    <n v="1"/>
    <x v="0"/>
    <s v="Density"/>
    <s v="Population density"/>
    <x v="0"/>
    <s v="2SLS"/>
    <m/>
    <n v="0.42365000000000003"/>
    <m/>
    <m/>
    <s v=""/>
    <s v=""/>
    <m/>
  </r>
  <r>
    <n v="93"/>
    <s v="Kim et al. 2016"/>
    <n v="93.1"/>
    <s v="93.1.2"/>
    <s v="Table 3 p. 9 (model 5)"/>
    <x v="0"/>
    <x v="4"/>
    <x v="2"/>
    <n v="9.9850796115331736E-2"/>
    <n v="9.9701814848655469E-3"/>
    <n v="100.29907695441369"/>
    <n v="42.062759270830746"/>
    <n v="17.640000000000004"/>
    <n v="10059.904837907399"/>
    <n v="46.193651640674204"/>
    <n v="19.372386145541604"/>
    <n v="91.603980399008506"/>
    <n v="38.416267554731824"/>
    <n v="5.5049450658304435"/>
    <n v="2.3086272190562158"/>
    <n v="59.926859445665777"/>
    <n v="25.131727422233528"/>
    <n v="10.616461668542522"/>
    <n v="4.4522610280338712"/>
    <n v="58.711552382912934"/>
    <n v="24.622060035723607"/>
    <n v="74.577064707337144"/>
    <n v="31.275632988483341"/>
    <n v="46.193651640674204"/>
    <n v="19.372386145541604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x v="2"/>
    <n v="50"/>
    <x v="0"/>
    <n v="0"/>
    <n v="1"/>
    <x v="0"/>
    <s v="Density"/>
    <s v="Change in dwelling units per service area"/>
    <x v="0"/>
    <s v="OLS"/>
    <m/>
    <n v="1272.68"/>
    <m/>
    <m/>
    <s v=""/>
    <n v="4.2"/>
    <m/>
  </r>
  <r>
    <n v="70"/>
    <s v="Guerra et al. 2012"/>
    <s v="70.10"/>
    <s v="70.10.1"/>
    <s v="Table 3 p. 7 (1 mi buffer)"/>
    <x v="0"/>
    <x v="4"/>
    <x v="2"/>
    <n v="9.6625235229886391E-2"/>
    <n v="9.3364360832308788E-3"/>
    <n v="107.10725067738582"/>
    <n v="44.39833952065861"/>
    <n v="18.404099999999996"/>
    <n v="11471.963147668366"/>
    <n v="97.58365078896702"/>
    <n v="40.450595379801861"/>
    <n v="79.327473434963792"/>
    <n v="32.88300349982908"/>
    <n v="19.721085543368744"/>
    <n v="8.1748289320557141"/>
    <n v="103.42251252090074"/>
    <n v="42.87093353570701"/>
    <n v="25.184705966933286"/>
    <n v="10.439621213094439"/>
    <n v="104.44384600680826"/>
    <n v="43.294298999616856"/>
    <n v="98.737193262104626"/>
    <n v="40.928764411776442"/>
    <n v="97.58365078896702"/>
    <n v="40.450595379801861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Job density"/>
    <x v="2"/>
    <s v="OLS"/>
    <m/>
    <n v="0.317"/>
    <m/>
    <m/>
    <s v=""/>
    <n v="4.29"/>
    <m/>
  </r>
  <r>
    <n v="15"/>
    <s v="Gordon 2004"/>
    <n v="15.1"/>
    <s v="15.1.1"/>
    <s v="Model 1-b p. 21 (pooled) (log-log)"/>
    <x v="0"/>
    <x v="4"/>
    <x v="2"/>
    <n v="1.0725890985324948E-2"/>
    <n v="1.1504473742907499E-4"/>
    <n v="8692.2706970103645"/>
    <n v="3557.7463962863421"/>
    <n v="1456.1855999999998"/>
    <n v="75555569.870105043"/>
    <n v="84.797075312998118"/>
    <n v="34.707442925610131"/>
    <n v="942.1346097698098"/>
    <n v="385.61569577878316"/>
    <n v="5.820731301289408"/>
    <n v="2.3824253216177547"/>
    <n v="146.37277569662871"/>
    <n v="59.910377092630128"/>
    <n v="11.85702259537331"/>
    <n v="4.8530793482862959"/>
    <n v="139.32842488851836"/>
    <n v="57.027124306870562"/>
    <n v="281.38802639774093"/>
    <n v="115.17211920459536"/>
    <n v="84.797075312998118"/>
    <n v="34.707442925610131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x v="1"/>
    <n v="5727"/>
    <x v="1"/>
    <n v="0"/>
    <n v="1"/>
    <x v="0"/>
    <s v="Density"/>
    <s v="Population density"/>
    <x v="0"/>
    <s v="OLS"/>
    <m/>
    <n v="0.4093"/>
    <m/>
    <m/>
    <s v=""/>
    <n v="38.159999999999997"/>
    <m/>
  </r>
  <r>
    <n v="7"/>
    <s v="Bhiromkaew 2006"/>
    <n v="7.3"/>
    <s v="7.3.2"/>
    <s v="table 5.8 p. 137, mode share figure 4.7"/>
    <x v="0"/>
    <x v="4"/>
    <x v="2"/>
    <n v="6.6174137092853677E-2"/>
    <n v="4.3790164199837929E-3"/>
    <n v="228.36178358146032"/>
    <n v="93.253954960395291"/>
    <n v="38.081240999999999"/>
    <n v="52149.104200505717"/>
    <n v="189.02882094287764"/>
    <n v="77.191922737526085"/>
    <n v="130.74367617696001"/>
    <n v="53.390566049829097"/>
    <n v="21.858053371868774"/>
    <n v="8.9259677897683556"/>
    <n v="212.23964628389928"/>
    <n v="86.670309300280877"/>
    <n v="28.777625835999284"/>
    <n v="11.75164855296417"/>
    <n v="216.58601488701214"/>
    <n v="88.445194990869211"/>
    <n v="193.40578763611418"/>
    <n v="78.979303482556176"/>
    <n v="189.02882094287764"/>
    <n v="77.191922737526085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Employment density"/>
    <x v="2"/>
    <s v="Multinomial logistic"/>
    <s v="automobile"/>
    <n v="6.0000000000000001E-3"/>
    <n v="1.0060180360540649"/>
    <m/>
    <s v="Derived (4a)"/>
    <n v="6.1710000000000003"/>
    <m/>
  </r>
  <r>
    <n v="178"/>
    <s v="Park et al. 2018"/>
    <n v="178.1"/>
    <s v="178.1.3"/>
    <s v="Table 6 p. 281"/>
    <x v="0"/>
    <x v="4"/>
    <x v="2"/>
    <n v="0.18630000000000002"/>
    <n v="3.4707690000000006E-2"/>
    <n v="28.812058653284037"/>
    <n v="11.132979463628953"/>
    <n v="4.3017832647462271"/>
    <n v="830.13472384027955"/>
    <n v="18.315528843811261"/>
    <n v="7.0771203452486722"/>
    <n v="28.812058653284037"/>
    <n v="11.132979463628953"/>
    <n v="6.4384038631497233"/>
    <n v="2.4877992527210533"/>
    <n v="18.409457259915801"/>
    <n v="7.1134142852314657"/>
    <n v="19.997465036958161"/>
    <n v="7.7270204902806334"/>
    <n v="4.0788763097097771"/>
    <n v="1.5760778060718579"/>
    <n v="18.025522578712696"/>
    <n v="6.9650619244145862"/>
    <n v="18.315528843811261"/>
    <n v="7.077120345248672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x v="0"/>
    <n v="2431"/>
    <x v="0"/>
    <n v="0"/>
    <n v="1"/>
    <x v="0"/>
    <s v="Diversity"/>
    <s v="Land use entropy index"/>
    <x v="4"/>
    <s v="Negative binomial regression (multilevel)"/>
    <m/>
    <n v="0.56000000000000005"/>
    <m/>
    <m/>
    <m/>
    <n v="2.074074074074074"/>
    <s v="derived (8b)"/>
  </r>
  <r>
    <n v="103"/>
    <s v="Renneet al. 2016"/>
    <n v="103.1"/>
    <s v="103.1.1"/>
    <s v="Table 3 p. 40"/>
    <x v="0"/>
    <x v="4"/>
    <x v="2"/>
    <n v="0.21624649859943978"/>
    <n v="4.6762548156517515E-2"/>
    <n v="21.384634486831857"/>
    <n v="8.2544689119170975"/>
    <n v="3.1862249999999999"/>
    <n v="457.30259213539841"/>
    <n v="5.1874242237469241"/>
    <n v="2.0023457503663127"/>
    <e v="#N/A"/>
    <e v="#N/A"/>
    <n v="0.13809872210836419"/>
    <n v="5.330610673382858E-2"/>
    <n v="14.934570136669514"/>
    <n v="5.7647440727544321"/>
    <n v="20.051170905078248"/>
    <n v="7.7397519693602037"/>
    <n v="20.353612208467531"/>
    <n v="7.8564943124684676"/>
    <n v="20.35150647530309"/>
    <n v="7.8556814994669928"/>
    <n v="5.1874242237469241"/>
    <n v="2.0023457503663127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n v="0"/>
    <n v="1"/>
    <x v="0"/>
    <s v="PT-Access"/>
    <s v="Sprawl index"/>
    <x v="7"/>
    <s v="multi-level model"/>
    <m/>
    <n v="0.38600000000000001"/>
    <m/>
    <m/>
    <s v=""/>
    <n v="1.7849999999999999"/>
    <m/>
  </r>
  <r>
    <n v="86"/>
    <s v="Chen and Zegras 2016"/>
    <n v="86.1"/>
    <s v="86.1.8"/>
    <s v="Table 2 (p-values), Table 3 p. 118 (Weekday boardings, Model 1)"/>
    <x v="0"/>
    <x v="4"/>
    <x v="2"/>
    <n v="0.29561638727755546"/>
    <n v="8.7389048427033655E-2"/>
    <n v="11.443081461574213"/>
    <n v="4.3941432812444976"/>
    <n v="1.6873510199978872"/>
    <n v="130.94411333622344"/>
    <n v="10.375199627661129"/>
    <n v="3.9840766570218733"/>
    <n v="8.7345622868380417"/>
    <n v="3.3540719181458081"/>
    <n v="8.516151128686964"/>
    <n v="3.2702020334157944"/>
    <n v="10.522303593631118"/>
    <n v="4.0405645799543493"/>
    <n v="10.934324710611225"/>
    <n v="4.1987806888747103"/>
    <n v="7.6804006476179358"/>
    <n v="2.9492738486852876"/>
    <n v="10.59512373291742"/>
    <n v="4.0685275134402898"/>
    <n v="10.375199627661129"/>
    <n v="3.9840766570218733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x v="2"/>
    <n v="120"/>
    <x v="0"/>
    <n v="0"/>
    <n v="1"/>
    <x v="0"/>
    <s v="PT-Design"/>
    <s v="Proportion of intersections that are four-way or more"/>
    <x v="1"/>
    <s v="OLS"/>
    <m/>
    <n v="2.74"/>
    <m/>
    <m/>
    <s v=""/>
    <s v=""/>
    <m/>
  </r>
  <r>
    <n v="169"/>
    <s v="Ingvardson and Nielsen 2018"/>
    <n v="169.1"/>
    <s v="169.1.2"/>
    <s v="Table 4 (Model I-A) p. 58"/>
    <x v="0"/>
    <x v="4"/>
    <x v="2"/>
    <n v="7.2774455336555952E-2"/>
    <n v="5.296121349532377E-3"/>
    <n v="188.81742581073891"/>
    <n v="72.003287084277929"/>
    <n v="27.457600000000003"/>
    <n v="35652.020289793894"/>
    <n v="161.10054850281384"/>
    <n v="61.433784479774502"/>
    <n v="116.74525782624737"/>
    <n v="44.519420169498169"/>
    <n v="21.428495007437846"/>
    <n v="8.1715025569256046"/>
    <n v="177.65902341861062"/>
    <n v="67.748162604148447"/>
    <n v="28.037653217992812"/>
    <n v="10.691826695318429"/>
    <n v="180.6943219185662"/>
    <n v="68.905637706567475"/>
    <n v="164.26886103568611"/>
    <n v="62.641982906893105"/>
    <n v="161.10054850281384"/>
    <n v="61.43378447977450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0"/>
    <n v="48"/>
    <x v="0"/>
    <n v="0"/>
    <n v="1"/>
    <x v="0"/>
    <s v="Density"/>
    <s v="jobs per km^%2"/>
    <x v="2"/>
    <s v="OLS"/>
    <m/>
    <n v="0.19"/>
    <m/>
    <m/>
    <m/>
    <n v="5.24"/>
    <s v="source"/>
  </r>
  <r>
    <n v="177"/>
    <s v="Tu et al. 2018"/>
    <n v="177.3"/>
    <s v="177.3.5"/>
    <s v="Table 4 Model 3. p. 51"/>
    <x v="0"/>
    <x v="4"/>
    <x v="2"/>
    <n v="4.0343716433941995E-2"/>
    <n v="1.6276154557023214E-3"/>
    <n v="614.39573856129107"/>
    <n v="230.76703940362091"/>
    <n v="86.676100000000005"/>
    <n v="377482.12356227433"/>
    <n v="393.88724571104871"/>
    <n v="147.9440494890699"/>
    <n v="204.20029718714869"/>
    <n v="76.697631623493052"/>
    <n v="23.256718693024116"/>
    <n v="8.7352235410998578"/>
    <n v="510.13795110894716"/>
    <n v="191.60781443652056"/>
    <n v="31.252131732591742"/>
    <n v="11.738300678761458"/>
    <n v="535.99118729930115"/>
    <n v="201.31828994961751"/>
    <n v="413.38112683507808"/>
    <n v="155.26595123925532"/>
    <n v="393.88724571104871"/>
    <n v="147.9440494890699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0"/>
    <n v="491"/>
    <x v="0"/>
    <n v="0"/>
    <n v="1"/>
    <x v="0"/>
    <s v="Density"/>
    <s v="Employment density(logarithm): number of employed peole in TAZ"/>
    <x v="2"/>
    <s v="OLS"/>
    <m/>
    <n v="0.37559999999999999"/>
    <m/>
    <m/>
    <m/>
    <n v="9.31"/>
    <s v="source"/>
  </r>
  <r>
    <n v="38"/>
    <s v="Choi et al. 2012"/>
    <n v="38.1"/>
    <s v="38.1.7"/>
    <s v="Table 2 p. 715 (multiplicative model)"/>
    <x v="0"/>
    <x v="4"/>
    <x v="2"/>
    <n v="4.9965372243354164E-2"/>
    <n v="2.4965384234169469E-3"/>
    <n v="400.55462019740361"/>
    <n v="149.80742795382895"/>
    <n v="56.027978054732024"/>
    <n v="160444.00376148627"/>
    <n v="293.45128971696261"/>
    <n v="109.75078235414401"/>
    <n v="173.42818388212862"/>
    <n v="64.862140771916103"/>
    <n v="22.796049356605412"/>
    <n v="8.5257224593704244"/>
    <n v="353.45967507566326"/>
    <n v="132.19391847829806"/>
    <n v="30.425895395531665"/>
    <n v="11.379284877928843"/>
    <n v="365.68081397259516"/>
    <n v="136.76462442575058"/>
    <n v="304.13642970288396"/>
    <n v="113.7470247088786"/>
    <n v="293.45128971696261"/>
    <n v="109.75078235414401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n v="0"/>
    <n v="0"/>
    <x v="1"/>
    <s v="Density"/>
    <s v="Employment (common catchment area)"/>
    <x v="2"/>
    <s v="Multiplicative"/>
    <m/>
    <n v="0.49199999999999999"/>
    <m/>
    <m/>
    <s v=""/>
    <s v=""/>
    <m/>
  </r>
  <r>
    <n v="38"/>
    <s v="Choi et al. 2012"/>
    <n v="38.299999999999997"/>
    <s v="38.3.7"/>
    <s v="Table 2 p. 716 (multiplicative)"/>
    <x v="0"/>
    <x v="4"/>
    <x v="2"/>
    <n v="4.9965372243354164E-2"/>
    <n v="2.4965384234169469E-3"/>
    <n v="400.55462019740361"/>
    <n v="149.80742795382895"/>
    <n v="56.027978054732024"/>
    <n v="160444.00376148627"/>
    <n v="293.45128971696261"/>
    <n v="109.75078235414401"/>
    <n v="173.42818388212862"/>
    <n v="64.862140771916103"/>
    <n v="22.796049356605412"/>
    <n v="8.5257224593704244"/>
    <n v="353.45967507566326"/>
    <n v="132.19391847829806"/>
    <n v="30.425895395531665"/>
    <n v="11.379284877928843"/>
    <n v="365.68081397259516"/>
    <n v="136.76462442575058"/>
    <n v="304.13642970288396"/>
    <n v="113.7470247088786"/>
    <n v="293.45128971696261"/>
    <n v="109.75078235414401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n v="0"/>
    <n v="0"/>
    <x v="1"/>
    <s v="Density"/>
    <s v="Employment (common catchment area)"/>
    <x v="2"/>
    <s v="Multiplicative"/>
    <m/>
    <n v="0.374"/>
    <m/>
    <m/>
    <s v=""/>
    <s v=""/>
    <m/>
  </r>
  <r>
    <n v="150"/>
    <s v="He et al. 2018"/>
    <n v="150.19999999999999"/>
    <s v="150.2.10"/>
    <s v="Table 4 p.1602"/>
    <x v="0"/>
    <x v="4"/>
    <x v="2"/>
    <n v="5.2345707764125851E-2"/>
    <n v="2.7400731213272655E-3"/>
    <n v="364.95376426874674"/>
    <n v="135.67492547817307"/>
    <n v="50.438404000000006"/>
    <n v="133191.25005392797"/>
    <n v="58.146243858230093"/>
    <n v="21.616402061527193"/>
    <n v="313.03943597486864"/>
    <n v="116.37529546439792"/>
    <n v="313.03943597486864"/>
    <n v="116.37529546439792"/>
    <n v="91.796268768494272"/>
    <n v="34.126108958746144"/>
    <n v="19.549023322077904"/>
    <n v="7.2675295943539355"/>
    <n v="58.531654870701722"/>
    <n v="21.759682157569852"/>
    <n v="83.900898652358066"/>
    <n v="31.190932350071527"/>
    <n v="58.146243858230093"/>
    <n v="21.616402061527193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x v="0"/>
    <n v="108"/>
    <x v="0"/>
    <n v="0"/>
    <n v="0"/>
    <x v="1"/>
    <s v="Density"/>
    <s v="Count_Shopping malls"/>
    <x v="6"/>
    <s v="OLS"/>
    <m/>
    <n v="2003"/>
    <m/>
    <m/>
    <m/>
    <n v="7.1020000000000003"/>
    <s v="source"/>
  </r>
  <r>
    <n v="7"/>
    <s v="Bhiromkaew 2006"/>
    <n v="7.3"/>
    <s v="7.3.6"/>
    <s v="table 5.8 p. 137, mode share figure 4.7"/>
    <x v="0"/>
    <x v="4"/>
    <x v="2"/>
    <n v="4.430577083581734E-2"/>
    <n v="1.9630013293559625E-3"/>
    <n v="509.42400549880841"/>
    <n v="189.29813976331599"/>
    <n v="70.341769000000014"/>
    <n v="259512.81737844998"/>
    <n v="347.92489899791087"/>
    <n v="129.28628303088121"/>
    <n v="191.11183229358736"/>
    <n v="71.015723541554863"/>
    <n v="23.076720849229432"/>
    <n v="8.5751363921672894"/>
    <n v="435.60837945387237"/>
    <n v="161.86880674221308"/>
    <n v="30.927959597122893"/>
    <n v="11.49259782659389"/>
    <n v="454.32073293412935"/>
    <n v="168.82217695282549"/>
    <n v="363.04743520767516"/>
    <n v="134.90570406740804"/>
    <n v="347.92489899791087"/>
    <n v="129.28628303088121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Employment density"/>
    <x v="2"/>
    <s v="Multinomial logistic"/>
    <s v="automobile"/>
    <n v="5.0000000000000001E-3"/>
    <n v="1.005012520859401"/>
    <m/>
    <s v="Derived (4a)"/>
    <n v="8.3870000000000005"/>
    <m/>
  </r>
  <r>
    <n v="169"/>
    <s v="Ingvardson and Nielsen 2018"/>
    <n v="169.4"/>
    <s v="169.4.2"/>
    <s v="Table 7 (Model II-A) p. 59"/>
    <x v="0"/>
    <x v="4"/>
    <x v="2"/>
    <n v="0.10881557747850282"/>
    <n v="1.184082990198005E-2"/>
    <n v="84.453539851355998"/>
    <n v="30.510337553976456"/>
    <n v="11.022399999999998"/>
    <n v="7132.4003934245757"/>
    <n v="78.418997346669443"/>
    <n v="28.330252158789211"/>
    <n v="66.179729600020963"/>
    <n v="23.908599839407522"/>
    <n v="18.792915390724144"/>
    <n v="6.7892736432776859"/>
    <n v="82.145856609830048"/>
    <n v="29.676646097223614"/>
    <n v="23.690489421898974"/>
    <n v="8.558609033478433"/>
    <n v="82.788880791507637"/>
    <n v="29.908949975461084"/>
    <n v="79.162213196794823"/>
    <n v="28.598752052372141"/>
    <n v="78.418997346669443"/>
    <n v="28.330252158789211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0"/>
    <n v="48"/>
    <x v="0"/>
    <n v="0"/>
    <n v="1"/>
    <x v="0"/>
    <s v="Density"/>
    <s v="jobs per km^%2"/>
    <x v="2"/>
    <s v="OLS"/>
    <m/>
    <n v="0.18"/>
    <m/>
    <m/>
    <m/>
    <n v="3.32"/>
    <s v="source"/>
  </r>
  <r>
    <n v="7"/>
    <s v="Bhiromkaew 2006"/>
    <n v="7.3"/>
    <s v="7.3.4"/>
    <s v="table 5.8 p. 137, mode share figure 4.7"/>
    <x v="0"/>
    <x v="4"/>
    <x v="2"/>
    <n v="4.6323073919833424E-2"/>
    <n v="2.1458271773823518E-3"/>
    <n v="466.02075439266196"/>
    <n v="165.87845645342767"/>
    <n v="59.043856000000005"/>
    <n v="217175.34352470576"/>
    <n v="327.11709054765976"/>
    <n v="116.43618347062259"/>
    <n v="184.65978562669795"/>
    <n v="65.729004384573457"/>
    <n v="22.979768721065945"/>
    <n v="8.1795682470729005"/>
    <n v="403.47540778704831"/>
    <n v="143.61565923787262"/>
    <n v="30.754062887743853"/>
    <n v="10.946801045672318"/>
    <n v="419.47821263797937"/>
    <n v="149.31180161474455"/>
    <n v="340.45023624863319"/>
    <n v="121.18207001687414"/>
    <n v="327.11709054765976"/>
    <n v="116.43618347062259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Employment density"/>
    <x v="2"/>
    <s v="Multinomial logistic"/>
    <s v="automobile"/>
    <n v="5.0000000000000001E-3"/>
    <n v="1.005012520859401"/>
    <m/>
    <s v="Derived (4a)"/>
    <n v="7.6840000000000002"/>
    <m/>
  </r>
  <r>
    <n v="52"/>
    <s v="Durning and Townsend 2015"/>
    <n v="52.1"/>
    <s v="52.1.10"/>
    <s v="Table 3 p. 101"/>
    <x v="0"/>
    <x v="4"/>
    <x v="2"/>
    <n v="9.4795794392523364E-2"/>
    <n v="8.9862426345095649E-3"/>
    <n v="111.28121514989299"/>
    <n v="39.604984471846912"/>
    <n v="14.095413973530315"/>
    <n v="12383.508845236773"/>
    <n v="55.614624972219403"/>
    <n v="19.793245027612887"/>
    <n v="27.712422412238723"/>
    <n v="9.8628511365157614"/>
    <n v="25.627139702236306"/>
    <n v="9.120699020025901"/>
    <n v="60.119934163283375"/>
    <n v="21.396684568712551"/>
    <n v="76.614754567920031"/>
    <n v="27.267191150722738"/>
    <n v="19.305490675307464"/>
    <n v="6.8708241313419265"/>
    <n v="62.577300855586934"/>
    <n v="22.271261374503389"/>
    <n v="55.614624972219403"/>
    <n v="19.793245027612887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2"/>
    <n v="342"/>
    <x v="0"/>
    <n v="0"/>
    <n v="0"/>
    <x v="1"/>
    <s v="PT-Design"/>
    <s v="intersection density"/>
    <x v="1"/>
    <s v="Bootstrapped regression"/>
    <m/>
    <n v="4.28E-3"/>
    <m/>
    <m/>
    <s v=""/>
    <n v="3.7543859649122808"/>
    <s v="derived (8b)"/>
  </r>
  <r>
    <n v="172"/>
    <s v="Sun et al. 2017"/>
    <n v="172.2"/>
    <s v="172.2.2"/>
    <s v="Table 2 Model 2 P. "/>
    <x v="0"/>
    <x v="4"/>
    <x v="2"/>
    <n v="0.11951100000000001"/>
    <n v="1.4282879121000002E-2"/>
    <n v="70.013895064735792"/>
    <n v="24.608973934618788"/>
    <n v="8.649734421357353"/>
    <n v="4901.9455021358344"/>
    <n v="29.26229702776525"/>
    <n v="10.285316995398125"/>
    <n v="70.013895064735792"/>
    <n v="24.608973934618788"/>
    <n v="7.4132728229744362"/>
    <n v="2.6056690247288157"/>
    <n v="29.502793161965975"/>
    <n v="10.369848260119934"/>
    <n v="33.804880619519537"/>
    <n v="11.881976074313064"/>
    <n v="4.4495713308104783"/>
    <n v="1.5639664783525826"/>
    <n v="28.528975156336251"/>
    <n v="10.027563890775159"/>
    <n v="29.26229702776525"/>
    <n v="10.285316995398125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n v="0"/>
    <n v="0"/>
    <x v="1"/>
    <s v="Diversity"/>
    <s v="Land use mix (entropy)"/>
    <x v="4"/>
    <s v="Spatial Error Model"/>
    <m/>
    <n v="1.2969999999999999"/>
    <m/>
    <m/>
    <m/>
    <n v="2.9410430839002264"/>
    <s v="derived (8b)"/>
  </r>
  <r>
    <n v="110"/>
    <s v="Chapman and Frank 2004"/>
    <n v="110.1"/>
    <s v="110.1.2"/>
    <s v="Table 105 p. 237"/>
    <x v="1"/>
    <x v="4"/>
    <x v="2"/>
    <n v="7.639096609288433E-2"/>
    <n v="5.8355797006042036E-3"/>
    <n v="171.36258114964346"/>
    <n v="59.692922255433473"/>
    <n v="20.793599999999994"/>
    <n v="29365.13421826814"/>
    <n v="148.21925254833712"/>
    <n v="51.63111024454102"/>
    <n v="109.82835539577646"/>
    <n v="38.257917429226595"/>
    <n v="21.183617042479611"/>
    <n v="7.3791605887481815"/>
    <n v="162.12136914326607"/>
    <n v="56.473812539987804"/>
    <n v="27.61989822013263"/>
    <n v="9.6211928304091892"/>
    <n v="164.64519245815956"/>
    <n v="57.352968233790222"/>
    <n v="150.89694576627053"/>
    <n v="52.563865412032456"/>
    <n v="148.21925254833712"/>
    <n v="51.6311102445410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x v="1"/>
    <n v="4140"/>
    <x v="0"/>
    <n v="0"/>
    <n v="1"/>
    <x v="0"/>
    <s v="Density"/>
    <s v="Net employment density"/>
    <x v="2"/>
    <s v="Multinomial logistic"/>
    <s v="automobile"/>
    <n v="8.9999999999999993E-3"/>
    <n v="1.0090406217738679"/>
    <m/>
    <s v="Derived (4a)"/>
    <n v="4.5599999999999996"/>
    <m/>
  </r>
  <r>
    <n v="31"/>
    <s v="Frank et al. 2008"/>
    <n v="31.2"/>
    <s v="31.2.5"/>
    <s v="Table 4 p. 48 (significance from table 3 p. 46)"/>
    <x v="1"/>
    <x v="4"/>
    <x v="2"/>
    <n v="6.021384603925508E-2"/>
    <n v="3.6257072548391148E-3"/>
    <n v="275.80825745524055"/>
    <n v="93.7748075347818"/>
    <n v="31.883434561825815"/>
    <n v="76070.194880496259"/>
    <n v="55.298572094299686"/>
    <n v="18.801514512061896"/>
    <n v="245.09084100000942"/>
    <n v="83.330885940003213"/>
    <n v="245.09084100000942"/>
    <n v="83.330885940003213"/>
    <n v="84.894521674973944"/>
    <n v="28.864137369491143"/>
    <n v="19.216325650725313"/>
    <n v="6.5335507212466073"/>
    <n v="55.647043917152452"/>
    <n v="18.919994931831834"/>
    <n v="78.097802419739494"/>
    <n v="26.553252822711428"/>
    <n v="55.298572094299686"/>
    <n v="18.801514512061896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x v="1"/>
    <n v="10475"/>
    <x v="1"/>
    <n v="0"/>
    <n v="0"/>
    <x v="1"/>
    <s v="Density"/>
    <s v="Retail floor area continuous (fraction)"/>
    <x v="6"/>
    <s v="Multinomial logistic (nested)"/>
    <s v="not choosing transit"/>
    <s v="not stated"/>
    <m/>
    <m/>
    <m/>
    <m/>
    <m/>
  </r>
  <r>
    <n v="70"/>
    <s v="Guerra et al. 2012"/>
    <n v="70.900000000000006"/>
    <s v="70.9.1"/>
    <s v="Table 3 p. 7 (0.75 mi buffer)"/>
    <x v="0"/>
    <x v="4"/>
    <x v="2"/>
    <n v="6.9770556478405327E-2"/>
    <n v="4.8679305513063473E-3"/>
    <n v="205.42610241874593"/>
    <n v="68.796928708539781"/>
    <n v="23.039999999999996"/>
    <n v="42199.883554957094"/>
    <n v="173.03694357107372"/>
    <n v="57.949842452525921"/>
    <n v="122.88835387255391"/>
    <n v="41.155146405135753"/>
    <n v="21.626932589645072"/>
    <n v="7.2428309841623815"/>
    <n v="192.28664521955108"/>
    <n v="64.39654195360211"/>
    <n v="28.378348490728669"/>
    <n v="9.5038711974540142"/>
    <n v="195.84735405418863"/>
    <n v="65.589018610483251"/>
    <n v="176.69748179180192"/>
    <n v="59.175751838145175"/>
    <n v="173.03694357107372"/>
    <n v="57.949842452525921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Job density"/>
    <x v="2"/>
    <s v="OLS"/>
    <m/>
    <n v="0.34200000000000003"/>
    <m/>
    <m/>
    <s v=""/>
    <n v="4.8"/>
    <m/>
  </r>
  <r>
    <n v="45"/>
    <s v="Asad 2013"/>
    <n v="45.1"/>
    <s v="45.1.3"/>
    <s v="Table 5-19 p. 164"/>
    <x v="0"/>
    <x v="4"/>
    <x v="2"/>
    <n v="0.33489510489510493"/>
    <n v="0.11215473128270334"/>
    <n v="8.9162533632160859"/>
    <n v="2.9860096053455831"/>
    <n v="1"/>
    <n v="79.49957403706216"/>
    <n v="8.0754214580639871"/>
    <n v="2.70441911627052"/>
    <n v="8.8416465178994379"/>
    <n v="2.9610241380573714"/>
    <n v="3.5231189948793511"/>
    <n v="1.1798753053480568"/>
    <n v="8.4124412612821633"/>
    <n v="2.8172853986209989"/>
    <n v="5.0922229235445728"/>
    <n v="1.7053605301297177"/>
    <n v="8.3880673686123508"/>
    <n v="2.8091227012786399"/>
    <n v="8.6510056105117261"/>
    <n v="2.897179431380466"/>
    <n v="8.0754214580639871"/>
    <n v="2.70441911627052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x v="2"/>
    <n v="200"/>
    <x v="0"/>
    <n v="0"/>
    <n v="0"/>
    <x v="1"/>
    <s v="Density"/>
    <s v="Dwelling density (unit density)"/>
    <x v="0"/>
    <s v="OLS"/>
    <m/>
    <n v="1E-3"/>
    <m/>
    <m/>
    <s v=""/>
    <n v="1"/>
    <s v="derived (8b)"/>
  </r>
  <r>
    <n v="15"/>
    <s v="Gordon 2004"/>
    <n v="15.11"/>
    <s v="15.11.1"/>
    <s v="Model 2-b p. 24 (pooled) (log-log)"/>
    <x v="0"/>
    <x v="4"/>
    <x v="2"/>
    <n v="7.9815095923159371E-2"/>
    <n v="6.3704495372231317E-3"/>
    <n v="156.97479340459518"/>
    <n v="52.523765873177545"/>
    <n v="17.574452061165207"/>
    <n v="24641.085764415337"/>
    <n v="55.406989848885253"/>
    <n v="18.539178803437007"/>
    <n v="136.67131610146831"/>
    <n v="45.730222367551299"/>
    <n v="5.6162382779414584"/>
    <n v="1.8791933277992121"/>
    <n v="76.410092849260209"/>
    <n v="25.566817067362468"/>
    <n v="11.038306171778656"/>
    <n v="3.6934172450771383"/>
    <n v="74.445246301054027"/>
    <n v="24.909379412332679"/>
    <n v="101.9449435051628"/>
    <n v="34.110778096827474"/>
    <n v="55.406989848885253"/>
    <n v="18.539178803437007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x v="1"/>
    <n v="5727"/>
    <x v="1"/>
    <n v="0"/>
    <n v="1"/>
    <x v="0"/>
    <s v="Density"/>
    <s v="Population density"/>
    <x v="0"/>
    <s v="Negative binomial regression"/>
    <m/>
    <n v="0.33460000000000001"/>
    <m/>
    <n v="1.0033349292474338"/>
    <s v="Derived (4c)"/>
    <m/>
    <m/>
  </r>
  <r>
    <n v="52"/>
    <s v="Durning and Townsend 2015"/>
    <n v="52.1"/>
    <s v="52.1.14"/>
    <s v="Table 3 p. 101"/>
    <x v="0"/>
    <x v="4"/>
    <x v="2"/>
    <n v="0.13431581909649196"/>
    <n v="1.8040739259561553E-2"/>
    <n v="55.430101040344127"/>
    <n v="18.131186050296563"/>
    <n v="5.930710957052006"/>
    <n v="3072.4961013427592"/>
    <n v="28.651312938491213"/>
    <n v="9.3718444621804764"/>
    <n v="55.430101040344127"/>
    <n v="18.131186050296563"/>
    <n v="3.5565168116254684"/>
    <n v="1.1633366490826906"/>
    <n v="43.956847593203804"/>
    <n v="14.378284847736964"/>
    <n v="16.520918435651389"/>
    <n v="5.4039924203015692"/>
    <n v="36.585783995872589"/>
    <n v="11.967209945049923"/>
    <n v="44.241001046077876"/>
    <n v="14.471231442172073"/>
    <n v="28.651312938491213"/>
    <n v="9.3718444621804764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2"/>
    <n v="342"/>
    <x v="0"/>
    <n v="0"/>
    <n v="0"/>
    <x v="1"/>
    <s v="Diversity"/>
    <s v="Residential to non-residential balancing index:Higher ratio means more even"/>
    <x v="5"/>
    <s v="Bootstrapped regression"/>
    <m/>
    <s v=""/>
    <m/>
    <m/>
    <s v=""/>
    <s v=""/>
    <m/>
  </r>
  <r>
    <n v="31"/>
    <s v="Frank et al. 2008"/>
    <n v="31.2"/>
    <s v="31.2.3"/>
    <s v="Table 4 p. 48 (significance from table 3 p. 46)"/>
    <x v="1"/>
    <x v="4"/>
    <x v="2"/>
    <n v="0.15"/>
    <n v="2.2499999999999999E-2"/>
    <n v="44.444444444444443"/>
    <n v="10.666666666666666"/>
    <n v="2.56"/>
    <n v="1975.3086419753085"/>
    <n v="31.751435334450449"/>
    <n v="7.6203444802681073"/>
    <n v="20.161835963611651"/>
    <n v="4.8388406312667964"/>
    <n v="19.034969196612781"/>
    <n v="4.5683926071870671"/>
    <n v="33.170603386771283"/>
    <n v="7.9609448128251081"/>
    <n v="37.641994727545828"/>
    <n v="9.0340787346109988"/>
    <n v="15.311006520207492"/>
    <n v="3.6746415648497979"/>
    <n v="33.9052093444026"/>
    <n v="8.1372502426566236"/>
    <n v="31.751435334450449"/>
    <n v="7.6203444802681073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1"/>
    <n v="0"/>
    <n v="0"/>
    <x v="1"/>
    <s v="PT-Design"/>
    <s v="intersection density"/>
    <x v="1"/>
    <s v="Multinomial logistic (nested)"/>
    <s v="not choosing transit"/>
    <n v="0.2198"/>
    <n v="1.2458275401611365"/>
    <m/>
    <s v="Derived (4a)"/>
    <n v="1.6"/>
    <m/>
  </r>
  <r>
    <n v="52"/>
    <s v="Durning and Townsend 2015"/>
    <n v="52.1"/>
    <s v="52.1.2"/>
    <s v="Table 3 p. 101"/>
    <x v="0"/>
    <x v="4"/>
    <x v="2"/>
    <n v="5.4350000000000002E-2"/>
    <n v="2.9539225000000001E-3"/>
    <n v="338.53291682500134"/>
    <n v="110.39558417663294"/>
    <n v="36"/>
    <n v="114604.53577404327"/>
    <n v="68.344583979848181"/>
    <n v="22.287168835828492"/>
    <n v="256.39071724944705"/>
    <n v="83.609012895044685"/>
    <n v="5.7261110684718695"/>
    <n v="1.8672848194286766"/>
    <n v="103.4046038290208"/>
    <n v="33.720241308643686"/>
    <n v="11.470904629667517"/>
    <n v="3.7406619997345776"/>
    <n v="99.838619882796152"/>
    <n v="32.557373943779822"/>
    <n v="156.42868928038064"/>
    <n v="51.011395574332127"/>
    <n v="68.344583979848181"/>
    <n v="22.28716883582849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2"/>
    <n v="342"/>
    <x v="0"/>
    <n v="0"/>
    <n v="0"/>
    <x v="1"/>
    <s v="Density"/>
    <s v="Population density"/>
    <x v="0"/>
    <s v="Bootstrapped regression"/>
    <m/>
    <n v="6.0000000000000002E-5"/>
    <m/>
    <m/>
    <s v=""/>
    <n v="6"/>
    <s v="derived (8b)"/>
  </r>
  <r>
    <n v="66"/>
    <s v="Armbruster 2010"/>
    <n v="66.099999999999994"/>
    <s v="66.1.1"/>
    <s v="Table 5 p. 33"/>
    <x v="0"/>
    <x v="4"/>
    <x v="2"/>
    <n v="0.13900000000000001"/>
    <n v="1.9321000000000005E-2"/>
    <n v="51.757155426737732"/>
    <n v="16.872832669116502"/>
    <n v="5.5005434501319801"/>
    <n v="2678.8031378674873"/>
    <n v="32.259297841692472"/>
    <n v="10.516531096391747"/>
    <n v="49.340381482390207"/>
    <n v="16.084964363259207"/>
    <n v="5.235446567763625"/>
    <n v="1.7067555810909418"/>
    <n v="38.40566295017215"/>
    <n v="12.520246121756122"/>
    <n v="9.6577151175757638"/>
    <n v="3.1484151283296993"/>
    <n v="37.902848151156554"/>
    <n v="12.356328497277037"/>
    <n v="43.937181390468723"/>
    <n v="14.323521133292804"/>
    <n v="32.259297841692472"/>
    <n v="10.516531096391747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x v="2"/>
    <n v="54"/>
    <x v="0"/>
    <n v="0"/>
    <n v="1"/>
    <x v="0"/>
    <s v="Density"/>
    <s v="Population density"/>
    <x v="0"/>
    <s v="OLS"/>
    <m/>
    <n v="0.32600000000000001"/>
    <m/>
    <m/>
    <s v=""/>
    <n v="2.3453237410071943"/>
    <s v="derived (8b)"/>
  </r>
  <r>
    <n v="70"/>
    <s v="Guerra et al. 2012"/>
    <n v="70.3"/>
    <s v="70.3.1"/>
    <s v="Table 2 p. 7 (0.75 mi buffer)"/>
    <x v="0"/>
    <x v="4"/>
    <x v="2"/>
    <n v="9.0548314331017815E-2"/>
    <n v="8.1989972281888059E-3"/>
    <n v="121.96613465875075"/>
    <n v="38.874274203845729"/>
    <n v="12.3904"/>
    <n v="14875.73800359652"/>
    <n v="50.309878546090097"/>
    <n v="16.035270931844369"/>
    <n v="109.34492401179645"/>
    <n v="34.851514895723334"/>
    <n v="5.5591482737797451"/>
    <n v="1.7718676986804409"/>
    <n v="67.042893384406028"/>
    <n v="21.368585863089034"/>
    <n v="10.819916233114187"/>
    <n v="3.4486326199117956"/>
    <n v="65.525480036779527"/>
    <n v="20.884940605975231"/>
    <n v="85.927159381199147"/>
    <n v="27.387569219015408"/>
    <n v="50.309878546090097"/>
    <n v="16.035270931844369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Population density"/>
    <x v="0"/>
    <s v="OLS"/>
    <m/>
    <n v="0.183"/>
    <m/>
    <m/>
    <s v=""/>
    <n v="3.52"/>
    <m/>
  </r>
  <r>
    <n v="70"/>
    <s v="Guerra et al. 2012"/>
    <n v="70.8"/>
    <s v="70.8.1"/>
    <s v="Table 3 p. 7 (0.5 mi buffer)"/>
    <x v="0"/>
    <x v="4"/>
    <x v="2"/>
    <n v="6.5261764065138061E-2"/>
    <n v="4.259097848893746E-3"/>
    <n v="234.79150643597893"/>
    <n v="74.775790539913217"/>
    <n v="23.814399999999992"/>
    <n v="55127.051494476334"/>
    <n v="193.41312238618104"/>
    <n v="61.597710014110859"/>
    <n v="132.82620441833726"/>
    <n v="42.302145382356542"/>
    <n v="21.915497979909812"/>
    <n v="6.9795910056502333"/>
    <n v="217.78253300222065"/>
    <n v="69.358816757139437"/>
    <n v="28.87728051584277"/>
    <n v="9.1967614671945661"/>
    <n v="222.36133591504688"/>
    <n v="70.817062043479893"/>
    <n v="197.99794317978035"/>
    <n v="63.057871859525406"/>
    <n v="193.41312238618104"/>
    <n v="61.597710014110859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Job density"/>
    <x v="2"/>
    <s v="OLS"/>
    <m/>
    <n v="0.42099999999999999"/>
    <m/>
    <m/>
    <s v=""/>
    <n v="4.88"/>
    <m/>
  </r>
  <r>
    <n v="51"/>
    <s v="Cervero et al. 2010"/>
    <n v="51.1"/>
    <s v="51.1.1"/>
    <s v="Table 3 p. 7"/>
    <x v="0"/>
    <x v="4"/>
    <x v="2"/>
    <n v="3.9507320474087846E-3"/>
    <n v="1.5608283710422807E-5"/>
    <n v="64068.543252595155"/>
    <n v="20218.883340225995"/>
    <n v="6380.717006689697"/>
    <n v="4104778234.509656"/>
    <n v="85.51815761545592"/>
    <n v="26.987996987553242"/>
    <n v="1039.5194126340782"/>
    <n v="328.05368542693259"/>
    <n v="5.8241022501963471"/>
    <n v="1.8379822293446293"/>
    <n v="148.53466653660988"/>
    <n v="46.874877158400778"/>
    <n v="11.87101876722687"/>
    <n v="3.746280645681316"/>
    <n v="141.28584482619939"/>
    <n v="44.587279016219668"/>
    <n v="289.48796552107706"/>
    <n v="91.357210670353993"/>
    <n v="85.51815761545592"/>
    <n v="26.987996987553242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x v="2"/>
    <n v="69"/>
    <x v="1"/>
    <n v="0"/>
    <n v="0"/>
    <x v="1"/>
    <s v="Density"/>
    <s v="Population density"/>
    <x v="0"/>
    <s v="OLS"/>
    <m/>
    <n v="1.7000000000000001E-2"/>
    <m/>
    <m/>
    <s v=""/>
    <n v="4.3029999999999999"/>
    <m/>
  </r>
  <r>
    <n v="160"/>
    <s v="Moshiur et al. 2019"/>
    <n v="160.1"/>
    <s v="160.1.6"/>
    <s v="Table 4 (Boarding) p. 599"/>
    <x v="0"/>
    <x v="4"/>
    <x v="2"/>
    <n v="5.3228986585428149E-2"/>
    <n v="2.8333250129116898E-3"/>
    <n v="352.94221292753906"/>
    <n v="111.29274442398912"/>
    <n v="35.093776000000005"/>
    <n v="124568.20566618833"/>
    <n v="57.832660873105155"/>
    <n v="18.236287160218907"/>
    <n v="304.16052797754071"/>
    <n v="95.910488074771024"/>
    <n v="304.16052797754071"/>
    <n v="95.910488074771024"/>
    <n v="91.017146006686488"/>
    <n v="28.700301629271852"/>
    <n v="19.513450625444424"/>
    <n v="6.153147438143308"/>
    <n v="58.213912419612519"/>
    <n v="18.356506644804632"/>
    <n v="83.2495609551206"/>
    <n v="26.250960557924849"/>
    <n v="57.832660873105155"/>
    <n v="18.236287160218907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0"/>
    <n v="2124"/>
    <x v="0"/>
    <n v="0"/>
    <n v="0"/>
    <x v="1"/>
    <s v="Density"/>
    <s v="number of financial centers"/>
    <x v="6"/>
    <s v="panel OLS"/>
    <m/>
    <n v="5.4420000000000002"/>
    <m/>
    <m/>
    <m/>
    <n v="5.9240000000000004"/>
    <s v="source"/>
  </r>
  <r>
    <n v="70"/>
    <s v="Guerra et al. 2012"/>
    <n v="70.2"/>
    <s v="70.2.1"/>
    <s v="Table 2 p. 7 (0.5 mi buffer)"/>
    <x v="0"/>
    <x v="4"/>
    <x v="2"/>
    <n v="6.8193791258575318E-2"/>
    <n v="4.6503931662181435E-3"/>
    <n v="215.03558177925711"/>
    <n v="67.748103085836846"/>
    <n v="21.3444"/>
    <n v="46240.301431143576"/>
    <n v="61.243707875226811"/>
    <n v="19.295155714039048"/>
    <n v="178.67455315815022"/>
    <n v="56.292367737541852"/>
    <n v="5.6710217455190444"/>
    <n v="1.7866855458918642"/>
    <n v="87.972257337658391"/>
    <n v="27.716127300846356"/>
    <n v="11.251941254044313"/>
    <n v="3.5449839030700714"/>
    <n v="85.377886375288597"/>
    <n v="26.89875693847554"/>
    <n v="123.62223155893562"/>
    <n v="38.947841180783847"/>
    <n v="61.243707875226811"/>
    <n v="19.295155714039048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Population density"/>
    <x v="0"/>
    <s v="OLS"/>
    <m/>
    <n v="0.249"/>
    <m/>
    <m/>
    <s v=""/>
    <n v="4.62"/>
    <m/>
  </r>
  <r>
    <n v="30"/>
    <s v="Brown et al. 2006"/>
    <n v="30.2"/>
    <s v="30.2.6"/>
    <s v="Table 5.4 p. 40 (Final model)"/>
    <x v="0"/>
    <x v="4"/>
    <x v="2"/>
    <n v="0.29039999999999994"/>
    <n v="8.4332159999999962E-2"/>
    <n v="11.857872488976927"/>
    <n v="3.7304866850321412"/>
    <n v="1.1736111111111116"/>
    <n v="140.60913996483586"/>
    <n v="10.715035858424375"/>
    <n v="3.3709502810603085"/>
    <n v="8.9741780675317866"/>
    <n v="2.8232764200455001"/>
    <n v="8.743777214892603"/>
    <n v="2.7507923118052129"/>
    <n v="10.872007230047039"/>
    <n v="3.4203334745727982"/>
    <n v="11.312443246785589"/>
    <n v="3.5588946454387465"/>
    <n v="7.8650574725427429"/>
    <n v="2.4743470808619468"/>
    <n v="10.949765969912429"/>
    <n v="3.4447963741344498"/>
    <n v="10.715035858424375"/>
    <n v="3.3709502810603085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PT-Design"/>
    <s v="Pedestrian friendliness of road design (fewer lanes and more traffic control devices score more highly)"/>
    <x v="1"/>
    <s v="Negative binomial regression"/>
    <m/>
    <n v="0.13"/>
    <m/>
    <n v="1.1388283833246218"/>
    <s v="Derived (4b)"/>
    <n v="1.0833333333333335"/>
    <s v="derived (8b)"/>
  </r>
  <r>
    <n v="70"/>
    <s v="Guerra et al. 2012"/>
    <n v="70.400000000000006"/>
    <s v="70.4.1"/>
    <s v="Table 2 p. 7 (1 mi buffer)"/>
    <x v="0"/>
    <x v="4"/>
    <x v="2"/>
    <n v="0.10385725359911406"/>
    <n v="1.0786329125150691E-2"/>
    <n v="92.709946859333343"/>
    <n v="28.885801386390511"/>
    <n v="9"/>
    <n v="8595.1342466604128"/>
    <n v="44.515384270429841"/>
    <n v="13.869736659708135"/>
    <n v="85.231845427147718"/>
    <n v="26.555836155743311"/>
    <n v="5.480322808868225"/>
    <n v="1.707513827296909"/>
    <n v="57.132553942244954"/>
    <n v="17.800890430634393"/>
    <n v="10.525264460634332"/>
    <n v="3.2793751808575267"/>
    <n v="56.026895124930952"/>
    <n v="17.456398366082762"/>
    <n v="70.298295978874606"/>
    <n v="21.902963859190681"/>
    <n v="44.515384270429841"/>
    <n v="13.869736659708135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Population density"/>
    <x v="0"/>
    <s v="OLS"/>
    <m/>
    <n v="0.14599999999999999"/>
    <m/>
    <m/>
    <s v=""/>
    <n v="3"/>
    <m/>
  </r>
  <r>
    <n v="177"/>
    <s v="Tu et al. 2018"/>
    <n v="177.3"/>
    <s v="177.3.6"/>
    <s v="Table 4 Model 3. p. 51"/>
    <x v="0"/>
    <x v="4"/>
    <x v="2"/>
    <n v="4.1372950268817196E-2"/>
    <n v="1.711721013946021E-3"/>
    <n v="584.20735146243578"/>
    <n v="179.8276398385718"/>
    <n v="55.353600000000007"/>
    <n v="341298.22950275399"/>
    <n v="46.290919073800772"/>
    <n v="14.249027681972215"/>
    <n v="584.20735146243578"/>
    <n v="179.8276398385718"/>
    <n v="8.1751423349759733"/>
    <n v="2.5164293940550451"/>
    <n v="46.895653858174363"/>
    <n v="14.435173968440475"/>
    <n v="58.787671612428454"/>
    <n v="18.09571244046176"/>
    <n v="4.7132107340563394"/>
    <n v="1.4507957838008685"/>
    <n v="44.482155991812128"/>
    <n v="13.69226372608065"/>
    <n v="46.290919073800772"/>
    <n v="14.249027681972215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0"/>
    <n v="491"/>
    <x v="0"/>
    <n v="0"/>
    <n v="1"/>
    <x v="0"/>
    <s v="Diversity"/>
    <s v="land use mix (entropy)"/>
    <x v="4"/>
    <s v="OLS"/>
    <m/>
    <n v="0.54049999999999998"/>
    <m/>
    <m/>
    <m/>
    <n v="7.44"/>
    <s v="source"/>
  </r>
  <r>
    <n v="2"/>
    <s v="Cervero 2006"/>
    <n v="2.4"/>
    <s v="2.4.2"/>
    <s v="Table 3, p. 293"/>
    <x v="1"/>
    <x v="4"/>
    <x v="2"/>
    <n v="0.11153991466812105"/>
    <n v="1.2441152564171725E-2"/>
    <n v="80.378405042617956"/>
    <n v="3.4562714168325717"/>
    <n v="0.14861967092380057"/>
    <n v="6460.6879971951521"/>
    <n v="30.92916726460858"/>
    <n v="1.3299541923781688"/>
    <n v="80.378405042617956"/>
    <n v="3.4562714168325717"/>
    <n v="7.5158889186319602"/>
    <n v="0.32318322350117429"/>
    <n v="31.197968395771362"/>
    <n v="1.3415126410181684"/>
    <n v="36.049285577293809"/>
    <n v="1.5501192798236336"/>
    <n v="4.4863363804902727"/>
    <n v="0.1929124643610817"/>
    <n v="30.11108920429638"/>
    <n v="1.2947768357847442"/>
    <n v="30.92916726460858"/>
    <n v="1.3299541923781688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x v="1"/>
    <n v="27"/>
    <x v="1"/>
    <n v="0"/>
    <n v="0"/>
    <x v="1"/>
    <s v="Diversity"/>
    <s v="Land use mix:Entropy: maximises eveness --&gt; 1"/>
    <x v="4"/>
    <s v="OLS"/>
    <m/>
    <n v="4.2999999999999997E-2"/>
    <m/>
    <m/>
    <s v=""/>
    <s v=""/>
    <m/>
  </r>
  <r>
    <n v="59"/>
    <s v="Chakour and Eluru 2016"/>
    <n v="59.6"/>
    <s v="59.6.7"/>
    <s v="Table 3 p. 212 (alighting, PM peak)"/>
    <x v="0"/>
    <x v="4"/>
    <x v="2"/>
    <n v="0.11406844106463879"/>
    <n v="1.3011609246916972E-2"/>
    <n v="76.854444444444439"/>
    <n v="23.056333333333331"/>
    <n v="6.9168999999999992"/>
    <n v="5906.6056308641964"/>
    <n v="71.824677309453548"/>
    <n v="21.547403192836065"/>
    <n v="61.420736652774295"/>
    <n v="18.426220995832288"/>
    <n v="18.388328812422653"/>
    <n v="5.5164986437267958"/>
    <n v="74.938655940338435"/>
    <n v="22.48159678210153"/>
    <n v="23.051135392689925"/>
    <n v="6.9153406178069776"/>
    <n v="75.473429113975342"/>
    <n v="22.642028734192603"/>
    <n v="72.447656840503228"/>
    <n v="21.734297052150968"/>
    <n v="71.824677309453548"/>
    <n v="21.547403192836065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x v="2"/>
    <n v="1813"/>
    <x v="0"/>
    <n v="0"/>
    <n v="0"/>
    <x v="1"/>
    <s v="Density"/>
    <s v="Job density"/>
    <x v="2"/>
    <s v="Ordered probit "/>
    <m/>
    <n v="3.0000000000000001E-3"/>
    <m/>
    <m/>
    <s v=""/>
    <n v="2.63"/>
    <m/>
  </r>
  <r>
    <n v="110"/>
    <s v="Chapman and Frank 2004"/>
    <n v="110.4"/>
    <s v="110.4.2"/>
    <s v="Table 111 p. 245"/>
    <x v="1"/>
    <x v="4"/>
    <x v="2"/>
    <n v="1.9778878258022964E-2"/>
    <n v="3.912040251456935E-4"/>
    <n v="2556.2109173789217"/>
    <n v="757.87917820463667"/>
    <n v="224.70009999999999"/>
    <n v="6534214.2541271886"/>
    <n v="767.8214126696605"/>
    <n v="227.64782721399544"/>
    <n v="273.16873155090553"/>
    <n v="80.990536567806316"/>
    <n v="23.945261646534409"/>
    <n v="7.0994201203000253"/>
    <n v="1381.5157214546596"/>
    <n v="409.59922068028516"/>
    <n v="32.508267200661983"/>
    <n v="9.6382261195242034"/>
    <n v="1589.0902310030253"/>
    <n v="471.1420290781362"/>
    <n v="845.5489137693985"/>
    <n v="250.69289530946085"/>
    <n v="767.8214126696605"/>
    <n v="227.64782721399544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25372"/>
    <x v="0"/>
    <n v="0"/>
    <n v="1"/>
    <x v="0"/>
    <s v="Density"/>
    <s v="Net employment density"/>
    <x v="2"/>
    <s v="Multinomial logistic"/>
    <s v="automobile"/>
    <n v="1.4E-2"/>
    <n v="1.0140984589384923"/>
    <m/>
    <s v="Derived (4a)"/>
    <n v="14.99"/>
    <m/>
  </r>
  <r>
    <n v="38"/>
    <s v="Choi et al. 2012"/>
    <n v="38.6"/>
    <s v="38.6.6"/>
    <s v="Table 2 p. 717 (poisson)"/>
    <x v="0"/>
    <x v="4"/>
    <x v="2"/>
    <n v="7.9815095923159371E-2"/>
    <n v="6.3704495372231317E-3"/>
    <n v="156.97479340459518"/>
    <n v="46.307564054355574"/>
    <n v="13.660731396034894"/>
    <n v="24641.085764415337"/>
    <n v="55.406989848885253"/>
    <n v="16.345062005421148"/>
    <n v="136.67131610146831"/>
    <n v="40.318038249933146"/>
    <n v="5.6162382779414584"/>
    <n v="1.6567902919927302"/>
    <n v="76.410092849260209"/>
    <n v="22.540977390531761"/>
    <n v="11.038306171778656"/>
    <n v="3.2563003206747032"/>
    <n v="74.445246301054027"/>
    <n v="21.961347658810936"/>
    <n v="101.9449435051628"/>
    <n v="30.073758334023022"/>
    <n v="55.406989848885253"/>
    <n v="16.345062005421148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x v="2"/>
    <n v="1000"/>
    <x v="0"/>
    <n v="0"/>
    <n v="0"/>
    <x v="1"/>
    <s v="Density"/>
    <s v="Population (gross)  (common catchment area)"/>
    <x v="0"/>
    <s v="Poisson Regression"/>
    <m/>
    <n v="5.0000000000000004E-6"/>
    <m/>
    <n v="1.0000050000125"/>
    <s v="Derived (4b)"/>
    <s v=""/>
    <m/>
  </r>
  <r>
    <n v="65"/>
    <s v="Sung et al. 2014"/>
    <n v="65.2"/>
    <s v="65.2.2"/>
    <s v="Table 2 p. 138 (500m buffer)"/>
    <x v="0"/>
    <x v="4"/>
    <x v="2"/>
    <n v="5.8728486055776893E-2"/>
    <n v="3.449035074403581E-3"/>
    <n v="289.93616429746612"/>
    <n v="85.478110149686074"/>
    <n v="25.200399999999998"/>
    <n v="84062.979367527267"/>
    <n v="66.107617052942842"/>
    <n v="19.48964933669745"/>
    <n v="227.5100726219236"/>
    <n v="67.073837080177654"/>
    <n v="5.709923039288058"/>
    <n v="1.6833823806737873"/>
    <n v="98.368442582273403"/>
    <n v="29.000689136778096"/>
    <n v="11.406124808506679"/>
    <n v="3.3627194976695134"/>
    <n v="95.13592223162874"/>
    <n v="28.04768718456209"/>
    <n v="145.18420039116089"/>
    <n v="42.802770406720882"/>
    <n v="66.107617052942842"/>
    <n v="19.48964933669745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Small-scale nieghbourhood living density"/>
    <x v="0"/>
    <s v="OLS"/>
    <m/>
    <n v="2.609"/>
    <m/>
    <m/>
    <s v=""/>
    <n v="5.0199999999999996"/>
    <m/>
  </r>
  <r>
    <n v="7"/>
    <s v="Bhiromkaew 2006"/>
    <n v="7.1"/>
    <s v="7.1.2"/>
    <s v="Descriptives p. 100, table 5.4 p. 113 'Lev transit', mode share p. 74"/>
    <x v="0"/>
    <x v="4"/>
    <x v="2"/>
    <n v="7.504076738609114E-2"/>
    <n v="5.63111676989344E-3"/>
    <n v="177.58466763581666"/>
    <n v="50.512942924709179"/>
    <n v="14.368117680899999"/>
    <n v="31536.314179323468"/>
    <n v="152.85146869921584"/>
    <n v="43.477725961090997"/>
    <n v="112.35129672538338"/>
    <n v="31.95768370411804"/>
    <n v="21.275768019586764"/>
    <n v="6.0517705157783839"/>
    <n v="167.67958004816398"/>
    <n v="47.695497417502381"/>
    <n v="27.776760400755578"/>
    <n v="7.9009406129254334"/>
    <n v="170.38086644277223"/>
    <n v="48.463862881090513"/>
    <n v="155.70075496515472"/>
    <n v="44.288189141519865"/>
    <n v="152.85146869921584"/>
    <n v="43.477725961090997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Employment density"/>
    <x v="2"/>
    <s v="Multinomial logistic"/>
    <s v="automobile"/>
    <n v="4.0000000000000001E-3"/>
    <n v="1.0040080106773419"/>
    <m/>
    <s v="Derived (4a)"/>
    <n v="4.17"/>
    <m/>
  </r>
  <r>
    <n v="21"/>
    <s v="Lane et al. 2006"/>
    <n v="21.1"/>
    <s v="21.1.1"/>
    <s v="Table 5 p. 207"/>
    <x v="0"/>
    <x v="4"/>
    <x v="2"/>
    <n v="3.9358273784503295E-2"/>
    <n v="1.5490737152959193E-3"/>
    <n v="645.54707121150147"/>
    <n v="181.33417230331077"/>
    <n v="50.936768999999991"/>
    <n v="416731.02114974736"/>
    <n v="406.46178729478748"/>
    <n v="114.1751160511058"/>
    <n v="207.52869357885709"/>
    <n v="58.294810026300951"/>
    <n v="23.299277693323418"/>
    <n v="6.5447671040545474"/>
    <n v="531.43085634499107"/>
    <n v="149.27892754730797"/>
    <n v="31.329031874532209"/>
    <n v="8.8003250535560973"/>
    <n v="559.54681024998081"/>
    <n v="157.17669899921961"/>
    <n v="427.25303885412876"/>
    <n v="120.01537861412476"/>
    <n v="406.46178729478748"/>
    <n v="114.1751160511058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1"/>
    <n v="348"/>
    <x v="0"/>
    <n v="0"/>
    <n v="0"/>
    <x v="1"/>
    <s v="Density"/>
    <s v="Employment (Common catchment area)"/>
    <x v="2"/>
    <s v="OLS"/>
    <m/>
    <n v="0.28089999999999998"/>
    <m/>
    <m/>
    <s v=""/>
    <n v="7.1369999999999996"/>
    <m/>
  </r>
  <r>
    <n v="70"/>
    <s v="Guerra et al. 2012"/>
    <n v="70.7"/>
    <s v="70.7.1"/>
    <s v="Table 3 p. 7 (0.25 mi buffer)"/>
    <x v="0"/>
    <x v="4"/>
    <x v="2"/>
    <n v="6.5943130740668363E-2"/>
    <n v="4.348496491880881E-3"/>
    <n v="229.96454104702843"/>
    <n v="64.449472632923474"/>
    <n v="18.0625"/>
    <n v="52883.690138970422"/>
    <n v="190.12568377559742"/>
    <n v="53.284301995086061"/>
    <n v="131.26747113891301"/>
    <n v="36.788799048068569"/>
    <n v="21.872644749171464"/>
    <n v="6.1299903574399304"/>
    <n v="213.62340013515009"/>
    <n v="59.869732168607833"/>
    <n v="28.802923186266515"/>
    <n v="8.0722584498879542"/>
    <n v="218.02721612408624"/>
    <n v="61.103938176051948"/>
    <n v="194.55418862460894"/>
    <n v="54.525427260623275"/>
    <n v="190.12568377559742"/>
    <n v="53.284301995086061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Job density"/>
    <x v="2"/>
    <s v="OLS"/>
    <m/>
    <n v="0.68500000000000005"/>
    <m/>
    <m/>
    <s v=""/>
    <n v="4.25"/>
    <m/>
  </r>
  <r>
    <n v="65"/>
    <s v="Sung et al. 2014"/>
    <n v="65.7"/>
    <s v="65.7.1"/>
    <s v="Table 3 p. 139 (500m buffer)"/>
    <x v="0"/>
    <x v="4"/>
    <x v="2"/>
    <n v="5.4016015624999997E-2"/>
    <n v="2.9177299440002438E-3"/>
    <n v="342.73219907013998"/>
    <n v="94.786702439236052"/>
    <n v="26.214399999999998"/>
    <n v="117465.36027945406"/>
    <n v="68.514057968182314"/>
    <n v="18.948384899796434"/>
    <n v="258.79216240036311"/>
    <n v="71.572078017769215"/>
    <n v="5.7272980085764065"/>
    <n v="1.5839529918479081"/>
    <n v="103.79304691099307"/>
    <n v="28.705212639798063"/>
    <n v="11.475668883947368"/>
    <n v="3.1737339378822518"/>
    <n v="100.20068653058883"/>
    <n v="27.711702268272703"/>
    <n v="157.31936135515883"/>
    <n v="43.508557215105434"/>
    <n v="68.514057968182314"/>
    <n v="18.948384899796434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Residential density"/>
    <x v="0"/>
    <s v="OLS"/>
    <m/>
    <n v="0.96699999999999997"/>
    <m/>
    <m/>
    <s v=""/>
    <n v="5.12"/>
    <m/>
  </r>
  <r>
    <n v="103"/>
    <s v="Renneet al. 2016"/>
    <n v="103.1"/>
    <s v="103.1.7"/>
    <s v="Table 3 p. 40"/>
    <x v="0"/>
    <x v="4"/>
    <x v="2"/>
    <n v="4.6661031276415896E-2"/>
    <n v="2.1772518397786622E-3"/>
    <n v="459.29459409787859"/>
    <n v="126.76530797101449"/>
    <n v="34.987225000000002"/>
    <n v="210951.52416753504"/>
    <n v="446.40823597480124"/>
    <n v="123.20867312904515"/>
    <n v="168.61481396833344"/>
    <n v="46.537688655260034"/>
    <n v="32.873102301756049"/>
    <n v="9.0729762352846706"/>
    <n v="449.45801679862996"/>
    <n v="124.05041263642188"/>
    <n v="47.103147422767378"/>
    <n v="13.000468688683798"/>
    <n v="41.619683813497467"/>
    <n v="11.487032732525302"/>
    <n v="57.01505725715375"/>
    <n v="15.736155802974436"/>
    <n v="446.40823597480124"/>
    <n v="123.20867312904515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n v="0"/>
    <n v="1"/>
    <x v="0"/>
    <s v="PT-Access"/>
    <s v="Walkscore"/>
    <x v="10"/>
    <s v="multi-level model"/>
    <m/>
    <n v="0.27600000000000002"/>
    <m/>
    <m/>
    <s v=""/>
    <n v="5.915"/>
    <m/>
  </r>
  <r>
    <n v="31"/>
    <s v="Frank et al. 2008"/>
    <n v="31.2"/>
    <s v="31.2.4"/>
    <s v="Table 4 p. 48 (significance from table 3 p. 46)"/>
    <x v="1"/>
    <x v="4"/>
    <x v="2"/>
    <n v="0.13529411764705884"/>
    <n v="1.8304498269896198E-2"/>
    <n v="54.631379962192803"/>
    <n v="12.565217391304346"/>
    <n v="2.8899999999999992"/>
    <n v="2984.5876765734811"/>
    <n v="36.631193972126951"/>
    <n v="8.4251746135891992"/>
    <n v="22.024900676018113"/>
    <n v="5.0657271554841659"/>
    <n v="20.687063899805342"/>
    <n v="4.7580246969552284"/>
    <n v="38.53316016878599"/>
    <n v="8.8626268388207787"/>
    <n v="44.701584235106864"/>
    <n v="10.281364374074579"/>
    <n v="16.362062101221166"/>
    <n v="3.7632742832808685"/>
    <n v="39.528049225185924"/>
    <n v="9.0914513217927624"/>
    <n v="36.631193972126951"/>
    <n v="8.4251746135891992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1"/>
    <n v="0"/>
    <n v="0"/>
    <x v="1"/>
    <s v="PT-Design"/>
    <s v="intersection density"/>
    <x v="1"/>
    <s v="Multinomial logistic (nested)"/>
    <s v="not choosing transit"/>
    <n v="0.18010000000000001"/>
    <n v="1.1973370908444088"/>
    <m/>
    <s v="Derived (4a)"/>
    <n v="1.7"/>
    <m/>
  </r>
  <r>
    <n v="174"/>
    <s v="Park et al. 2019"/>
    <n v="174.1"/>
    <s v="174.1.2"/>
    <s v="Table 3 p. 6"/>
    <x v="0"/>
    <x v="4"/>
    <x v="2"/>
    <n v="0.54438577781801722"/>
    <n v="0.29635587509052763"/>
    <n v="3.3743214967293316"/>
    <n v="0.91846631630252662"/>
    <n v="0.25"/>
    <n v="11.386045563289676"/>
    <n v="3.2749248918651634"/>
    <n v="0.89141126727680142"/>
    <n v="3.0916246294619043"/>
    <n v="0.84151823931547909"/>
    <n v="3.0638121816913975"/>
    <n v="0.8339478888091939"/>
    <n v="3.2894406757768806"/>
    <n v="0.89536236043451067"/>
    <n v="3.3286516000894273"/>
    <n v="0.9060352951999352"/>
    <n v="2.9483881613688592"/>
    <n v="0.80253029126811004"/>
    <n v="3.2965236048453295"/>
    <n v="0.89729028335958938"/>
    <n v="3.2749248918651634"/>
    <n v="0.8914112672768014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x v="0"/>
    <n v="2209"/>
    <x v="0"/>
    <n v="0"/>
    <n v="0"/>
    <x v="1"/>
    <s v="PT-Design"/>
    <s v="intersection density (intersectoins per square ile)"/>
    <x v="1"/>
    <s v="multinomial logistic (multilevel)"/>
    <s v="automobile"/>
    <n v="1E-3"/>
    <m/>
    <m/>
    <m/>
    <n v="0.5"/>
    <s v="derived (8b)"/>
  </r>
  <r>
    <n v="65"/>
    <s v="Sung et al. 2014"/>
    <n v="65.7"/>
    <s v="65.7.2"/>
    <s v="Table 3 p. 139 (500m buffer)"/>
    <x v="0"/>
    <x v="4"/>
    <x v="2"/>
    <n v="4.4792586490939042E-2"/>
    <n v="2.0063758045482548E-3"/>
    <n v="498.4111140759868"/>
    <n v="135.51349621723412"/>
    <n v="36.844900000000003"/>
    <n v="248413.63863446633"/>
    <n v="73.077029360181811"/>
    <n v="19.868986589769193"/>
    <n v="338.66728460825675"/>
    <n v="92.080586679423533"/>
    <n v="5.7573490489493526"/>
    <n v="1.5653713902678883"/>
    <n v="114.63679630521722"/>
    <n v="31.168713184221815"/>
    <n v="11.596954453153527"/>
    <n v="3.1531075432223656"/>
    <n v="110.27039246242924"/>
    <n v="29.98152727700235"/>
    <n v="183.64992108069671"/>
    <n v="49.93276069255171"/>
    <n v="73.077029360181811"/>
    <n v="19.868986589769193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Small-scale nieghbourhood living density"/>
    <x v="0"/>
    <s v="OLS"/>
    <m/>
    <n v="2.8029999999999999"/>
    <m/>
    <m/>
    <s v=""/>
    <n v="6.07"/>
    <m/>
  </r>
  <r>
    <n v="11"/>
    <s v="Concas and DeSalvo 2008"/>
    <n v="11.2"/>
    <s v="11.2.1"/>
    <s v="Table 4.10 and 4.11, Model I: Exogenous Residential Location and Population Density"/>
    <x v="0"/>
    <x v="4"/>
    <x v="2"/>
    <n v="7.9815095923159371E-2"/>
    <n v="6.3704495372231317E-3"/>
    <n v="156.97479340459518"/>
    <n v="42.226219425836106"/>
    <n v="11.358853025549912"/>
    <n v="24641.085764415337"/>
    <n v="55.406989848885253"/>
    <n v="14.904480269350135"/>
    <n v="136.67131610146831"/>
    <n v="36.76458403129498"/>
    <n v="5.6162382779414584"/>
    <n v="1.5107680967662525"/>
    <n v="76.410092849260209"/>
    <n v="20.554314976450996"/>
    <n v="11.038306171778656"/>
    <n v="2.9693043602084588"/>
    <n v="74.445246301054027"/>
    <n v="20.025771254983535"/>
    <n v="101.9449435051628"/>
    <n v="27.423189802888793"/>
    <n v="55.406989848885253"/>
    <n v="14.904480269350135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1"/>
    <n v="1"/>
    <n v="1"/>
    <x v="0"/>
    <s v="Density"/>
    <s v="Population density (gross)"/>
    <x v="0"/>
    <s v="2SLS"/>
    <m/>
    <n v="0.26900000000000002"/>
    <m/>
    <m/>
    <s v=""/>
    <s v=""/>
    <m/>
  </r>
  <r>
    <n v="3"/>
    <s v="Cervero. 2002"/>
    <n v="3.1"/>
    <s v="3.1.2"/>
    <s v="Table 2 p. 275, Table 4 p. 281"/>
    <x v="1"/>
    <x v="4"/>
    <x v="2"/>
    <n v="0.12049612403100773"/>
    <n v="1.4519315906495999E-2"/>
    <n v="68.873768326274657"/>
    <n v="18.458169911441608"/>
    <n v="4.9467895362663521"/>
    <n v="4743.5959634613546"/>
    <n v="5.6888337594899028"/>
    <n v="1.524607447543294"/>
    <n v="10.753063408081573"/>
    <n v="2.8818209933658618"/>
    <n v="4.0293920907117018"/>
    <n v="1.079877080310736"/>
    <n v="19.074846800156596"/>
    <n v="5.1120589424419682"/>
    <n v="9.8084275527103699"/>
    <n v="2.6286585841263794"/>
    <n v="3.5071542837458822"/>
    <n v="0.93991734804389648"/>
    <n v="15.384333166390002"/>
    <n v="4.1230012885925209"/>
    <n v="3.7901080696437028"/>
    <n v="1.0157489626645124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1"/>
    <n v="0"/>
    <n v="1"/>
    <x v="0"/>
    <s v="Density"/>
    <s v="Total density (employment and population)"/>
    <x v="8"/>
    <s v="Binary logistic"/>
    <s v="automobile"/>
    <n v="2.58E-2"/>
    <n v="1.026135700809198"/>
    <m/>
    <s v="Derived (4a)"/>
    <n v="2.2241379310344831"/>
    <s v="derived (8b)"/>
  </r>
  <r>
    <n v="110"/>
    <s v="Chapman and Frank 2004"/>
    <n v="110.2"/>
    <s v="110.2.2"/>
    <s v="Table 107, p. 240"/>
    <x v="1"/>
    <x v="4"/>
    <x v="2"/>
    <n v="4.4708591900305676E-2"/>
    <n v="1.9988581897080783E-3"/>
    <n v="500.28561563241476"/>
    <n v="133.97872188318786"/>
    <n v="35.880099999999999"/>
    <n v="250285.69720870425"/>
    <n v="343.63784692299822"/>
    <n v="92.027749914884438"/>
    <n v="189.81111927728705"/>
    <n v="50.832265340751732"/>
    <n v="23.057641601773149"/>
    <n v="6.1749393844575451"/>
    <n v="428.90901416339608"/>
    <n v="114.86374927879628"/>
    <n v="30.893699117249948"/>
    <n v="8.2734705788825291"/>
    <n v="447.03824958968903"/>
    <n v="119.71883948174705"/>
    <n v="358.38210965864857"/>
    <n v="95.976329315743698"/>
    <n v="343.63784692299822"/>
    <n v="92.027749914884438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8489"/>
    <x v="0"/>
    <n v="0"/>
    <n v="1"/>
    <x v="0"/>
    <s v="Density"/>
    <s v="Net employment density"/>
    <x v="2"/>
    <s v="Multinomial logistic"/>
    <s v="automobile"/>
    <n v="1.2E-2"/>
    <n v="1.0120722888660778"/>
    <m/>
    <s v="Derived (4a)"/>
    <n v="5.99"/>
    <m/>
  </r>
  <r>
    <n v="30"/>
    <s v="Brown et al. 2006"/>
    <n v="30.1"/>
    <s v="30.1.6"/>
    <s v="Table 5.3 p. 32 (Final model)"/>
    <x v="0"/>
    <x v="4"/>
    <x v="2"/>
    <n v="0.26619999999999999"/>
    <n v="7.0862439999999999E-2"/>
    <n v="14.111848251344435"/>
    <n v="3.7565740045078884"/>
    <n v="0.99999999999999989"/>
    <n v="199.14426106897298"/>
    <n v="12.522371341332409"/>
    <n v="3.3334552510626874"/>
    <n v="10.208133879301279"/>
    <n v="2.7174052386700005"/>
    <n v="9.9110651066326234"/>
    <n v="2.6383255313856044"/>
    <n v="12.737293314968198"/>
    <n v="3.3906674804445345"/>
    <n v="13.346054162815065"/>
    <n v="3.5527196181413703"/>
    <n v="8.797014233096629"/>
    <n v="2.3417651888503226"/>
    <n v="12.844153837323752"/>
    <n v="3.4191137514955825"/>
    <n v="12.522371341332409"/>
    <n v="3.3334552510626874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PT-Design"/>
    <s v="Pedestrian friendliness of road design (fewer lanes and more traffic control devices score more highly)"/>
    <x v="1"/>
    <s v="Negative binomial regression"/>
    <m/>
    <n v="0.11"/>
    <m/>
    <n v="1.1162780704588713"/>
    <s v="Derived (4b)"/>
    <n v="1"/>
    <s v="derived (8b)"/>
  </r>
  <r>
    <n v="172"/>
    <s v="Sun et al. 2017"/>
    <n v="172.2"/>
    <s v="172.2.1"/>
    <s v="Table 2 Model 2 P. "/>
    <x v="0"/>
    <x v="4"/>
    <x v="2"/>
    <n v="8.9943000000000009E-2"/>
    <n v="8.0897432490000011E-3"/>
    <n v="123.61331740950038"/>
    <n v="32.825021984823188"/>
    <n v="8.7165532879818581"/>
    <n v="15280.25224098189"/>
    <n v="5.9048127368165098"/>
    <n v="1.567999403010677"/>
    <n v="11.55172175463106"/>
    <n v="3.0675135050552598"/>
    <n v="4.1365590393588922"/>
    <n v="1.0984467066655965"/>
    <n v="21.741262982247989"/>
    <n v="5.7733054198840241"/>
    <n v="10.468620618321671"/>
    <n v="2.7799003307128465"/>
    <n v="3.588063329595558"/>
    <n v="0.95279586492078205"/>
    <n v="17.073115008613712"/>
    <n v="4.5336973980773365"/>
    <n v="3.8847752853269353"/>
    <n v="1.0315865379174263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n v="0"/>
    <n v="0"/>
    <x v="1"/>
    <s v="Density"/>
    <s v="natural log of Floor area ratio: total floor area divided by the area of a network buffer"/>
    <x v="8"/>
    <s v="Spatial Error Model"/>
    <m/>
    <n v="6.2E-2"/>
    <m/>
    <m/>
    <m/>
    <n v="2.9523809523809521"/>
    <s v="derived (8b)"/>
  </r>
  <r>
    <n v="21"/>
    <s v="Lane et al. 2006"/>
    <n v="21.2"/>
    <s v="21.2.1"/>
    <s v="Table 5 p. 207"/>
    <x v="0"/>
    <x v="4"/>
    <x v="2"/>
    <n v="2.6526526526526529E-2"/>
    <n v="7.0365660956251558E-4"/>
    <n v="1421.1477394090421"/>
    <n v="376.60415094339618"/>
    <n v="99.800099999999986"/>
    <n v="2019660.8972274305"/>
    <n v="80.765844813650389"/>
    <n v="21.402948875617355"/>
    <n v="606.04910110109051"/>
    <n v="160.60301179178899"/>
    <n v="5.8008566871684009"/>
    <n v="1.5372270220996263"/>
    <n v="134.76210981575844"/>
    <n v="35.711959101175985"/>
    <n v="11.774843790832632"/>
    <n v="3.1203336045706478"/>
    <n v="128.76810555006321"/>
    <n v="34.123547970766751"/>
    <n v="241.40458706092846"/>
    <n v="63.972215571146045"/>
    <n v="80.765844813650389"/>
    <n v="21.402948875617355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x v="1"/>
    <n v="868"/>
    <x v="0"/>
    <n v="0"/>
    <n v="0"/>
    <x v="1"/>
    <s v="Density"/>
    <s v="Population (common catchment area)"/>
    <x v="0"/>
    <s v="OLS"/>
    <m/>
    <n v="0.26500000000000001"/>
    <m/>
    <m/>
    <s v=""/>
    <n v="9.99"/>
    <m/>
  </r>
  <r>
    <n v="31"/>
    <s v="Frank et al. 2008"/>
    <n v="31.1"/>
    <s v="31.1.4"/>
    <s v="Table 4 p. 48 (significance from table 3 p. 46)"/>
    <x v="1"/>
    <x v="4"/>
    <x v="2"/>
    <n v="7.7777777777777779E-2"/>
    <n v="6.0493827160493828E-3"/>
    <n v="165.30612244897958"/>
    <n v="23.142857142857142"/>
    <n v="3.24"/>
    <n v="27326.114119117032"/>
    <n v="66.471586219169168"/>
    <n v="9.3060220706836851"/>
    <n v="30.167695836337224"/>
    <n v="4.2234774170872118"/>
    <n v="27.712904916953935"/>
    <n v="3.8798066883735514"/>
    <n v="73.01104321684609"/>
    <n v="10.221546050358453"/>
    <n v="98.858615470592085"/>
    <n v="13.840206165882893"/>
    <n v="20.465853870693323"/>
    <n v="2.8652195418970656"/>
    <n v="76.667270632278615"/>
    <n v="10.733417888519007"/>
    <n v="66.471586219169168"/>
    <n v="9.3060220706836851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1"/>
    <n v="0"/>
    <n v="0"/>
    <x v="1"/>
    <s v="PT-Design"/>
    <s v="intersection density"/>
    <x v="1"/>
    <s v="Multinomial logistic (nested)"/>
    <s v="not choosing transit"/>
    <n v="8.4290000000000004E-2"/>
    <n v="1.0879443519272471"/>
    <m/>
    <s v="Derived (4a)"/>
    <n v="1.8"/>
    <m/>
  </r>
  <r>
    <n v="177"/>
    <s v="Tu et al. 2018"/>
    <n v="177.2"/>
    <s v="177.2.5"/>
    <s v="Table 4 Model 2 p. 51"/>
    <x v="0"/>
    <x v="4"/>
    <x v="2"/>
    <n v="4.5403508771929821E-2"/>
    <n v="2.0614786088027082E-3"/>
    <n v="485.08871046728581"/>
    <n v="125.54095826893355"/>
    <n v="32.49"/>
    <n v="235311.05702281423"/>
    <n v="336.39896308471077"/>
    <n v="87.060051646323146"/>
    <n v="187.58151565832821"/>
    <n v="48.546096252375335"/>
    <n v="23.024397154080262"/>
    <n v="5.9587139834759713"/>
    <n v="417.69048992006748"/>
    <n v="108.09829879131345"/>
    <n v="30.834048295529382"/>
    <n v="7.9798516988830031"/>
    <n v="434.86476598792444"/>
    <n v="112.54300143767483"/>
    <n v="350.51582033318539"/>
    <n v="90.713494302228369"/>
    <n v="336.39896308471077"/>
    <n v="87.060051646323146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0"/>
    <n v="491"/>
    <x v="0"/>
    <n v="0"/>
    <n v="1"/>
    <x v="0"/>
    <s v="Density"/>
    <s v="Employment density(logarithm): number of employed peole in TAZ"/>
    <x v="2"/>
    <s v="OLS"/>
    <m/>
    <n v="0.25879999999999997"/>
    <m/>
    <m/>
    <m/>
    <n v="5.7"/>
    <s v="source"/>
  </r>
  <r>
    <n v="65"/>
    <s v="Sung et al. 2014"/>
    <n v="65.7"/>
    <s v="65.7.7"/>
    <s v="Table 3 p. 139 (500m buffer)"/>
    <x v="0"/>
    <x v="4"/>
    <x v="2"/>
    <n v="4.2483690280065892E-2"/>
    <n v="1.8048639398125651E-3"/>
    <n v="554.05838520096415"/>
    <n v="142.87836014208384"/>
    <n v="36.84490000000001"/>
    <n v="306980.6942115"/>
    <n v="53.571794461799719"/>
    <n v="13.814880068631064"/>
    <n v="554.05838520096415"/>
    <n v="142.87836014208384"/>
    <n v="3.7744664447697449"/>
    <n v="0.97334430891144275"/>
    <n v="153.52236913744872"/>
    <n v="39.589734463688728"/>
    <n v="22.576702958199895"/>
    <n v="5.8219898520487563"/>
    <n v="90.113262849903677"/>
    <n v="23.23804777068176"/>
    <n v="157.04524971840809"/>
    <n v="40.498200816384205"/>
    <n v="53.571794461799719"/>
    <n v="13.814880068631064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large-scale commercial balancing index:perfect balance between two land uses = 1"/>
    <x v="5"/>
    <s v="OLS"/>
    <m/>
    <n v="2.8029999999999999"/>
    <m/>
    <m/>
    <s v=""/>
    <n v="6.07"/>
    <m/>
  </r>
  <r>
    <n v="38"/>
    <s v="Choi et al. 2012"/>
    <n v="38.5"/>
    <s v="38.5.7"/>
    <s v="Table 2 p. 717 (multiplicative)"/>
    <x v="0"/>
    <x v="4"/>
    <x v="2"/>
    <n v="4.9965372243354164E-2"/>
    <n v="2.4965384234169469E-3"/>
    <n v="400.55462019740361"/>
    <n v="102.54198277053533"/>
    <n v="26.250747589257042"/>
    <n v="160444.00376148627"/>
    <n v="293.45128971696261"/>
    <n v="75.123530167542427"/>
    <n v="173.42818388212862"/>
    <n v="44.39761507382493"/>
    <n v="22.796049356605412"/>
    <n v="5.8357886352909851"/>
    <n v="353.45967507566326"/>
    <n v="90.4856768193698"/>
    <n v="30.425895395531665"/>
    <n v="7.7890292212561061"/>
    <n v="365.68081397259516"/>
    <n v="93.614288376984362"/>
    <n v="304.13642970288396"/>
    <n v="77.858926003938294"/>
    <n v="293.45128971696261"/>
    <n v="75.123530167542427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2"/>
    <n v="1000"/>
    <x v="0"/>
    <n v="0"/>
    <n v="0"/>
    <x v="1"/>
    <s v="Density"/>
    <s v="Employment (common catchment area)"/>
    <x v="2"/>
    <s v="Multiplicative"/>
    <m/>
    <n v="0.25600000000000001"/>
    <m/>
    <m/>
    <s v=""/>
    <s v=""/>
    <m/>
  </r>
  <r>
    <n v="91"/>
    <s v="Verbas et al. 2015"/>
    <n v="91.1"/>
    <s v="91.1.3"/>
    <s v="Table 2 p. 14 (long term elasticity)"/>
    <x v="0"/>
    <x v="4"/>
    <x v="2"/>
    <n v="1.174573929064947E-2"/>
    <n v="1.379623914839067E-4"/>
    <n v="7248.3521722414471"/>
    <n v="1848.329803921569"/>
    <n v="471.3241000000001"/>
    <n v="52538609.212837301"/>
    <n v="4979.7674159781336"/>
    <n v="1269.8406910744241"/>
    <n v="256.97774515702577"/>
    <n v="65.529325015041564"/>
    <n v="35.235190951829289"/>
    <n v="8.9849736927164692"/>
    <n v="5387.5693005380972"/>
    <n v="1373.8301716372148"/>
    <n v="52.108534383897265"/>
    <n v="13.287676267893803"/>
    <n v="45.479759382465382"/>
    <n v="11.597338642528673"/>
    <n v="64.516391274458726"/>
    <n v="16.451679774986975"/>
    <n v="4979.7674159781336"/>
    <n v="1269.8406910744241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2"/>
    <n v="23196"/>
    <x v="1"/>
    <n v="0"/>
    <n v="1"/>
    <x v="0"/>
    <s v="PT-Access"/>
    <s v="Walkscore"/>
    <x v="10"/>
    <s v="OLS"/>
    <m/>
    <s v=""/>
    <m/>
    <m/>
    <s v=""/>
    <n v="21.71"/>
    <m/>
  </r>
  <r>
    <n v="65"/>
    <s v="Sung et al. 2014"/>
    <n v="65.2"/>
    <s v="65.2.1"/>
    <s v="Table 2 p. 138 (500m buffer)"/>
    <x v="0"/>
    <x v="4"/>
    <x v="2"/>
    <n v="7.2423323615160351E-2"/>
    <n v="5.2451378034662427E-3"/>
    <n v="190.65276022665245"/>
    <n v="47.360433473423193"/>
    <n v="11.764900000000003"/>
    <n v="36348.474982041429"/>
    <n v="59.091343117397052"/>
    <n v="14.678998726478838"/>
    <n v="161.51142346794654"/>
    <n v="40.121375726519538"/>
    <n v="5.6519587637760562"/>
    <n v="1.4040143804271379"/>
    <n v="83.598307905715288"/>
    <n v="20.766822863474548"/>
    <n v="11.177143455506954"/>
    <n v="2.7765365600693936"/>
    <n v="81.252065726753699"/>
    <n v="20.183988151314342"/>
    <n v="115.1555724851498"/>
    <n v="28.606026072181034"/>
    <n v="59.091343117397052"/>
    <n v="14.678998726478838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Residential density"/>
    <x v="0"/>
    <s v="OLS"/>
    <m/>
    <n v="0.76200000000000001"/>
    <m/>
    <m/>
    <s v=""/>
    <n v="3.43"/>
    <m/>
  </r>
  <r>
    <n v="38"/>
    <s v="Choi et al. 2012"/>
    <n v="38.5"/>
    <s v="38.5.16"/>
    <s v="Table 2 p. 717 (multiplicative)"/>
    <x v="0"/>
    <x v="4"/>
    <x v="2"/>
    <n v="4.9965372243354164E-2"/>
    <n v="2.4965384234169469E-3"/>
    <n v="400.55462019740361"/>
    <n v="98.135881948363888"/>
    <n v="24.043291077349149"/>
    <n v="160444.00376148627"/>
    <n v="293.45128971696261"/>
    <n v="71.895565980655832"/>
    <n v="173.42818388212862"/>
    <n v="42.489905051121511"/>
    <n v="22.796049356605412"/>
    <n v="5.5850320923683254"/>
    <n v="353.45967507566326"/>
    <n v="86.597620393537497"/>
    <n v="30.425895395531665"/>
    <n v="7.4543443719052576"/>
    <n v="365.68081397259516"/>
    <n v="89.591799423285806"/>
    <n v="304.13642970288396"/>
    <n v="74.513425277206565"/>
    <n v="293.45128971696261"/>
    <n v="71.89556598065583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2"/>
    <n v="1000"/>
    <x v="0"/>
    <n v="0"/>
    <n v="0"/>
    <x v="1"/>
    <s v="Density"/>
    <s v="Employment (common catchment area)"/>
    <x v="2"/>
    <s v="Multiplicative"/>
    <m/>
    <n v="0.245"/>
    <m/>
    <m/>
    <s v=""/>
    <s v=""/>
    <m/>
  </r>
  <r>
    <n v="115"/>
    <s v="Lund et al. 2004"/>
    <n v="115.1"/>
    <s v="115.1.1"/>
    <s v="Table 5-22 p. 71 (rail and bus, all)"/>
    <x v="1"/>
    <x v="4"/>
    <x v="3"/>
    <n v="0.29561638727755546"/>
    <n v="8.7389048427033655E-2"/>
    <n v="11.443081461574213"/>
    <n v="12.358527978500151"/>
    <n v="13.347210216780162"/>
    <n v="130.94411333622344"/>
    <n v="10.375199627661129"/>
    <n v="11.20521559787402"/>
    <n v="8.7345622868380417"/>
    <n v="9.4333272697850852"/>
    <n v="8.516151128686964"/>
    <n v="9.1974432189819222"/>
    <n v="10.522303593631118"/>
    <n v="11.364087881121609"/>
    <n v="10.934324710611225"/>
    <n v="11.809070687460125"/>
    <n v="7.6804006476179358"/>
    <n v="8.2948326994273707"/>
    <n v="10.59512373291742"/>
    <n v="11.442733631550814"/>
    <n v="10.375199627661129"/>
    <n v="11.20521559787402"/>
    <m/>
    <n v="1.08"/>
    <s v="Ewing and Cervero 2010"/>
    <m/>
    <m/>
    <s v="Y"/>
    <s v="pos"/>
    <s v="Y"/>
    <s v="Mode choice (probability)"/>
    <s v="trip"/>
    <s v="binary"/>
    <s v="Disaggregate"/>
    <s v="General"/>
    <s v="USA"/>
    <s v="Sacramento"/>
    <n v="2003"/>
    <s v="Pre-2010"/>
    <x v="1"/>
    <n v="967"/>
    <x v="0"/>
    <n v="1"/>
    <n v="0"/>
    <x v="1"/>
    <s v="Design"/>
    <s v="Proportion of intersections that are four-way or more"/>
    <x v="1"/>
    <s v="Binary logistic"/>
    <s v="not choosing transit"/>
    <n v="4.1369999999999996"/>
    <m/>
    <m/>
    <m/>
    <n v="16.809999999999999"/>
    <m/>
  </r>
  <r>
    <n v="2"/>
    <s v="Cervero 2006"/>
    <n v="2.2999999999999998"/>
    <s v="2.3.1"/>
    <s v="Table 2 p, 292"/>
    <x v="1"/>
    <x v="4"/>
    <x v="2"/>
    <n v="5.0312491313407426E-2"/>
    <n v="2.5313467821616977E-3"/>
    <n v="395.04662381581261"/>
    <n v="92.045863349084343"/>
    <n v="21.446686160336654"/>
    <n v="156061.83498827217"/>
    <n v="6.1051930499640239"/>
    <n v="1.4225099806416177"/>
    <n v="12.34434009760621"/>
    <n v="2.876231242742247"/>
    <n v="4.2339077351691845"/>
    <n v="0.98650050229441999"/>
    <n v="24.729770682638961"/>
    <n v="5.762036569054878"/>
    <n v="11.115412509720819"/>
    <n v="2.589891114764951"/>
    <n v="3.6610794535199416"/>
    <n v="0.85303151267014643"/>
    <n v="18.863218237374117"/>
    <n v="4.3951298493081694"/>
    <n v="3.97051101089215"/>
    <n v="0.925129065537871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x v="1"/>
    <n v="68"/>
    <x v="1"/>
    <n v="0"/>
    <n v="0"/>
    <x v="1"/>
    <s v="Density"/>
    <s v="Total density: population and employment"/>
    <x v="8"/>
    <s v="OLS"/>
    <m/>
    <s v=""/>
    <m/>
    <m/>
    <s v=""/>
    <s v=""/>
    <m/>
  </r>
  <r>
    <n v="129"/>
    <s v="Zhao et al. 2014"/>
    <n v="129.1"/>
    <s v="129.1.1"/>
    <s v="Table 2 p. 143"/>
    <x v="0"/>
    <x v="4"/>
    <x v="2"/>
    <n v="0.10671491150309889"/>
    <n v="1.1388072337114228E-2"/>
    <n v="87.811173866621488"/>
    <n v="20.428260392988239"/>
    <n v="4.7524000000000006"/>
    <n v="7710.8022558340281"/>
    <n v="43.354066254310943"/>
    <n v="10.085825249109647"/>
    <n v="81.073760008372972"/>
    <n v="18.86087849144706"/>
    <n v="5.4623094938508459"/>
    <n v="1.2707435258406492"/>
    <n v="55.233668659411258"/>
    <n v="12.849478217297619"/>
    <n v="10.459022176290102"/>
    <n v="2.4331713045748087"/>
    <n v="54.199619776199526"/>
    <n v="12.608918628862856"/>
    <n v="67.445258849665009"/>
    <n v="15.690364328191407"/>
    <n v="43.354066254310943"/>
    <n v="10.085825249109647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Population density (common catchment area)"/>
    <x v="0"/>
    <s v="OLS"/>
    <m/>
    <n v="0.13450000000000001"/>
    <m/>
    <m/>
    <m/>
    <n v="2.1800000000000002"/>
    <m/>
  </r>
  <r>
    <n v="103"/>
    <s v="Renneet al. 2016"/>
    <n v="103.1"/>
    <s v="103.1.8"/>
    <s v="Table 3 p. 40"/>
    <x v="0"/>
    <x v="4"/>
    <x v="2"/>
    <n v="8.4857351865398695E-2"/>
    <n v="7.2007701656080832E-3"/>
    <n v="138.87403388822827"/>
    <n v="32.218775862068959"/>
    <n v="7.4747559999999993"/>
    <n v="19285.997288388775"/>
    <n v="41.558535857042067"/>
    <n v="9.6415803188337605"/>
    <n v="138.87403388822827"/>
    <n v="32.218775862068959"/>
    <n v="3.6991275458949247"/>
    <n v="0.85819759064762258"/>
    <n v="83.965770646584673"/>
    <n v="19.480058790007647"/>
    <n v="20.125035474166118"/>
    <n v="4.6690082300065399"/>
    <n v="60.63159259080718"/>
    <n v="14.066529481067267"/>
    <n v="85.008729699806139"/>
    <n v="19.722025290355024"/>
    <n v="41.558535857042067"/>
    <n v="9.6415803188337605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n v="0"/>
    <n v="1"/>
    <x v="0"/>
    <s v="Diversity"/>
    <s v="job-population balance:Perfect balancing when index = 1"/>
    <x v="5"/>
    <s v="multi-level model"/>
    <m/>
    <n v="0.23200000000000001"/>
    <m/>
    <m/>
    <s v=""/>
    <n v="2.734"/>
    <m/>
  </r>
  <r>
    <n v="115"/>
    <s v="Lund et al. 2004"/>
    <n v="115.4"/>
    <s v="115.4.3"/>
    <s v="Figure 5-22 p. 78 (imputed from table 5 - 24 p. 77)"/>
    <x v="1"/>
    <x v="4"/>
    <x v="2"/>
    <n v="0.17435158501440923"/>
    <n v="3.0398475197036767E-2"/>
    <n v="32.896386858821117"/>
    <n v="15.921851239669421"/>
    <n v="7.7061759999999992"/>
    <n v="1082.1722683652188"/>
    <n v="25.385147004974318"/>
    <n v="12.28641115040757"/>
    <n v="17.392171576210171"/>
    <n v="8.417811042885722"/>
    <n v="16.547150865277541"/>
    <n v="8.0088210187943289"/>
    <n v="26.284213387317607"/>
    <n v="12.72155927946172"/>
    <n v="29.01532260659372"/>
    <n v="14.04341614159136"/>
    <n v="13.659155590137239"/>
    <n v="6.6110313056264234"/>
    <n v="26.743353776623501"/>
    <n v="12.943783227885774"/>
    <n v="25.385147004974318"/>
    <n v="12.28641115040757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1"/>
    <n v="22"/>
    <x v="0"/>
    <n v="1"/>
    <n v="0"/>
    <x v="0"/>
    <s v="PT-Design"/>
    <s v="Crosswalk density"/>
    <x v="1"/>
    <s v="OLS"/>
    <m/>
    <n v="2.3E-2"/>
    <m/>
    <n v="1.0232665395472176"/>
    <s v="Derived (4b)"/>
    <n v="2.7759999999999998"/>
    <m/>
  </r>
  <r>
    <n v="150"/>
    <s v="He et al. 2018"/>
    <n v="150.1"/>
    <s v="150.1.10"/>
    <s v="Table 3 p. 1602"/>
    <x v="0"/>
    <x v="4"/>
    <x v="2"/>
    <n v="4.5586743292623091E-2"/>
    <n v="2.0781511640275163E-3"/>
    <n v="481.19694914876715"/>
    <n v="108.45258166972513"/>
    <n v="24.443135999999999"/>
    <n v="231550.50387008119"/>
    <n v="60.473775180582479"/>
    <n v="13.629631387419865"/>
    <n v="394.85679485839637"/>
    <n v="88.993163543493026"/>
    <n v="394.85679485839637"/>
    <n v="88.993163543493026"/>
    <n v="97.734829122491945"/>
    <n v="22.027559726083613"/>
    <n v="19.805302506181789"/>
    <n v="4.4637360884040742"/>
    <n v="60.89076955412061"/>
    <n v="13.723613937458808"/>
    <n v="88.83439185146041"/>
    <n v="20.021571529898296"/>
    <n v="60.473775180582479"/>
    <n v="13.629631387419865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x v="0"/>
    <n v="108"/>
    <x v="0"/>
    <n v="0"/>
    <n v="0"/>
    <x v="1"/>
    <s v="Density"/>
    <s v="Count_Shopping malls"/>
    <x v="6"/>
    <s v="OLS"/>
    <m/>
    <n v="1333"/>
    <m/>
    <m/>
    <m/>
    <n v="4.944"/>
    <s v="source"/>
  </r>
  <r>
    <n v="179"/>
    <s v="Liu et al. 2018a"/>
    <n v="179.1"/>
    <s v="179.1.3"/>
    <s v="Table 2 p. 8"/>
    <x v="0"/>
    <x v="4"/>
    <x v="2"/>
    <n v="3.5000000000000001E-3"/>
    <n v="1.2250000000000001E-5"/>
    <n v="81632.653061224482"/>
    <n v="18204.081632653058"/>
    <n v="4059.5102040816323"/>
    <n v="6663890045.8142433"/>
    <n v="69.107581818092854"/>
    <n v="15.410990745434706"/>
    <n v="2142.8759402068904"/>
    <n v="477.86133466613654"/>
    <n v="2142.8759402068904"/>
    <n v="477.86133466613654"/>
    <n v="122.4609881294605"/>
    <n v="27.308800352869692"/>
    <n v="20.650222842359334"/>
    <n v="4.6049996938461311"/>
    <n v="69.652680563720963"/>
    <n v="15.532547765709776"/>
    <n v="108.80208487422514"/>
    <n v="24.262864926952208"/>
    <n v="69.107581818092854"/>
    <n v="15.410990745434706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x v="0"/>
    <n v="113"/>
    <x v="0"/>
    <n v="0"/>
    <n v="0"/>
    <x v="1"/>
    <s v="Density"/>
    <s v="commercial-oriented land use percentage"/>
    <x v="6"/>
    <s v="Poisson Regression"/>
    <m/>
    <n v="0.44600000000000001"/>
    <m/>
    <m/>
    <m/>
    <n v="63.714285714285715"/>
    <s v="derived (8b)"/>
  </r>
  <r>
    <n v="29"/>
    <s v="Blumenberg and Smart 2009"/>
    <n v="29.1"/>
    <s v="29.1.4"/>
    <s v="Table 3 p. 11"/>
    <x v="0"/>
    <x v="4"/>
    <x v="2"/>
    <n v="0.22972178581468936"/>
    <n v="5.2772098877890014E-2"/>
    <n v="18.949407381235904"/>
    <n v="4.2224989526351404"/>
    <n v="0.94089999999999996"/>
    <n v="359.08004010003776"/>
    <n v="14.360847343633882"/>
    <n v="3.2000295126639617"/>
    <n v="18.949407381235904"/>
    <n v="4.2224989526351404"/>
    <n v="3.1655051779570664"/>
    <n v="0.705369937411365"/>
    <n v="17.397069980838065"/>
    <n v="3.8765914044230065"/>
    <n v="10.497510386814726"/>
    <n v="2.3391616276873095"/>
    <n v="16.112301307656512"/>
    <n v="3.5903062310798322"/>
    <n v="17.441406241484433"/>
    <n v="3.8864708592458745"/>
    <n v="14.360847343633882"/>
    <n v="3.2000295126639617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x v="1"/>
    <n v="3394"/>
    <x v="0"/>
    <n v="1"/>
    <n v="1"/>
    <x v="0"/>
    <s v="Diversity"/>
    <s v="jobs to workers (distance decay function:ratio of the two land uses"/>
    <x v="5"/>
    <s v="OLS"/>
    <m/>
    <n v="1.0999999999999999E-2"/>
    <m/>
    <m/>
    <s v=""/>
    <n v="0.97"/>
    <m/>
  </r>
  <r>
    <n v="179"/>
    <s v="Liu et al. 2018a"/>
    <n v="179.2"/>
    <s v="179.2.3"/>
    <s v="Table 2 p. 8"/>
    <x v="0"/>
    <x v="4"/>
    <x v="2"/>
    <n v="3.5000000000000001E-3"/>
    <n v="1.2250000000000001E-5"/>
    <n v="81632.653061224482"/>
    <n v="18122.448979591834"/>
    <n v="4023.1836734693875"/>
    <n v="6663890045.8142433"/>
    <n v="69.107581818092854"/>
    <n v="15.341883163616613"/>
    <n v="2142.8759402068904"/>
    <n v="475.71845872592968"/>
    <n v="2142.8759402068904"/>
    <n v="475.71845872592968"/>
    <n v="122.4609881294605"/>
    <n v="27.186339364740231"/>
    <n v="20.650222842359334"/>
    <n v="4.5843494710037724"/>
    <n v="69.652680563720963"/>
    <n v="15.462895085146053"/>
    <n v="108.80208487422514"/>
    <n v="24.154062842077984"/>
    <n v="69.107581818092854"/>
    <n v="15.341883163616613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x v="0"/>
    <n v="113"/>
    <x v="0"/>
    <n v="0"/>
    <n v="0"/>
    <x v="1"/>
    <s v="Density"/>
    <s v="commercial-oriented land use percentage"/>
    <x v="6"/>
    <s v="Poisson Regression"/>
    <m/>
    <n v="0.44400000000000001"/>
    <m/>
    <m/>
    <m/>
    <n v="63.428571428571431"/>
    <s v="derived (8b)"/>
  </r>
  <r>
    <n v="50"/>
    <s v="Schneider et al. 2017"/>
    <n v="50.1"/>
    <s v="50.1.3"/>
    <s v="Table 3 (final model)"/>
    <x v="0"/>
    <x v="4"/>
    <x v="2"/>
    <n v="0.15859818286856109"/>
    <n v="2.5153383609209545E-2"/>
    <n v="39.756082741642146"/>
    <n v="8.7936714971028511"/>
    <n v="1.9450774086945417"/>
    <n v="1580.5461149602966"/>
    <n v="39.555259086666268"/>
    <n v="8.7492511938707214"/>
    <n v="11.192100288877096"/>
    <n v="2.4755872942161461"/>
    <n v="15.910187595121446"/>
    <n v="3.5191838209510626"/>
    <n v="22.84622754637217"/>
    <n v="5.0533706073718818"/>
    <n v="24.68918335452641"/>
    <n v="5.4610150945288343"/>
    <n v="7.8952495343364468"/>
    <n v="1.7463549224352277"/>
    <n v="27.739835995586105"/>
    <n v="6.1357907597165182"/>
    <n v="39.555259086666268"/>
    <n v="8.7492511938707214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2"/>
    <n v="5000"/>
    <x v="1"/>
    <n v="0"/>
    <n v="1"/>
    <x v="0"/>
    <s v="PT-Design"/>
    <s v="pre-1940s housing share"/>
    <x v="9"/>
    <s v="Multinomial logistic (fractional)"/>
    <s v="automobile"/>
    <n v="1.4710000000000001"/>
    <n v="4.353586551546428"/>
    <m/>
    <s v="Derived (4a)"/>
    <s v=""/>
    <m/>
  </r>
  <r>
    <n v="102"/>
    <s v="Tsa et al. 2012"/>
    <n v="102.1"/>
    <s v="102.1.3"/>
    <s v="Table 2 p. 68"/>
    <x v="0"/>
    <x v="4"/>
    <x v="2"/>
    <n v="4.6808510638297871E-2"/>
    <n v="2.191036668175645E-3"/>
    <n v="456.40495867768595"/>
    <n v="100.40909090909091"/>
    <n v="22.09"/>
    <n v="208305.48630558021"/>
    <n v="89.400051603317678"/>
    <n v="19.668011352729888"/>
    <n v="34.141701459317531"/>
    <n v="7.5111743210498565"/>
    <n v="31.030915924382736"/>
    <n v="6.8268015033642016"/>
    <n v="101.64448461199365"/>
    <n v="22.361786614638604"/>
    <n v="159.81818559325069"/>
    <n v="35.160000830515152"/>
    <n v="22.220479512017757"/>
    <n v="4.8885054926439064"/>
    <n v="108.87281356953207"/>
    <n v="23.952018985297055"/>
    <n v="89.400051603317678"/>
    <n v="19.668011352729888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x v="2"/>
    <n v="1824"/>
    <x v="0"/>
    <n v="0"/>
    <n v="1"/>
    <x v="0"/>
    <s v="PT-Design"/>
    <s v="Road link density"/>
    <x v="1"/>
    <s v="Global regression "/>
    <m/>
    <n v="0.16"/>
    <m/>
    <m/>
    <s v=""/>
    <n v="4.7"/>
    <m/>
  </r>
  <r>
    <n v="86"/>
    <s v="Chen and Zegras 2016"/>
    <n v="86.3"/>
    <s v="86.3.8"/>
    <s v="Table 2 (p-values), Table 3 p. 118 (off peak)"/>
    <x v="0"/>
    <x v="4"/>
    <x v="2"/>
    <n v="0.29561638727755546"/>
    <n v="8.7389048427033655E-2"/>
    <n v="11.443081461574213"/>
    <n v="2.5060348400847525"/>
    <n v="0.54882162997856077"/>
    <n v="130.94411333622344"/>
    <n v="10.375199627661129"/>
    <n v="2.2721687184577872"/>
    <n v="8.7345622868380417"/>
    <n v="1.9128691408175311"/>
    <n v="8.516151128686964"/>
    <n v="1.865037097182445"/>
    <n v="10.522303593631118"/>
    <n v="2.304384487005215"/>
    <n v="10.934324710611225"/>
    <n v="2.3946171116238584"/>
    <n v="7.6804006476179358"/>
    <n v="1.6820077418283279"/>
    <n v="10.59512373291742"/>
    <n v="2.3203320975089152"/>
    <n v="10.375199627661129"/>
    <n v="2.2721687184577872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x v="2"/>
    <n v="120"/>
    <x v="0"/>
    <n v="0"/>
    <n v="1"/>
    <x v="0"/>
    <s v="PT-Design"/>
    <s v="Proportion of intersections that are four-way or more"/>
    <x v="1"/>
    <s v="OLS"/>
    <m/>
    <n v="1.23"/>
    <m/>
    <m/>
    <s v=""/>
    <s v=""/>
    <m/>
  </r>
  <r>
    <n v="110"/>
    <s v="Chapman and Frank 2004"/>
    <n v="110.3"/>
    <s v="110.3.2"/>
    <s v="Table 109 p. 242"/>
    <x v="1"/>
    <x v="4"/>
    <x v="2"/>
    <n v="7.1735874240982878E-2"/>
    <n v="5.146035653118111E-3"/>
    <n v="194.32434351559053"/>
    <n v="42.098880538555797"/>
    <n v="9.1204000000000001"/>
    <n v="37761.950482765227"/>
    <n v="165.09229665575367"/>
    <n v="35.765981497777595"/>
    <n v="118.82732566783271"/>
    <n v="25.74302991330989"/>
    <n v="21.497633775217722"/>
    <n v="4.6572976899927276"/>
    <n v="182.52590852696716"/>
    <n v="39.542839971831214"/>
    <n v="28.156135664640345"/>
    <n v="6.0998111215950921"/>
    <n v="185.73128626530553"/>
    <n v="40.237260506314719"/>
    <n v="168.42118538790947"/>
    <n v="36.487159743003097"/>
    <n v="165.09229665575367"/>
    <n v="35.765981497777595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4224"/>
    <x v="0"/>
    <n v="0"/>
    <n v="1"/>
    <x v="0"/>
    <s v="Density"/>
    <s v="Net employment density"/>
    <x v="2"/>
    <s v="Multinomial logistic"/>
    <s v="automobile"/>
    <n v="6.0000000000000001E-3"/>
    <n v="1.0060180360540649"/>
    <m/>
    <s v="Derived (4a)"/>
    <n v="3.02"/>
    <m/>
  </r>
  <r>
    <n v="7"/>
    <s v="Bhiromkaew 2006"/>
    <n v="7.2"/>
    <s v="7.2.2"/>
    <s v="Descriptives p. 100, table 5.4 p. 113 'transit', mode share p. 74"/>
    <x v="0"/>
    <x v="4"/>
    <x v="2"/>
    <n v="7.1158509006004012E-2"/>
    <n v="5.0635334039575543E-3"/>
    <n v="197.49055061400807"/>
    <n v="42.131293107153816"/>
    <n v="8.9880039999999983"/>
    <n v="39002.517581824082"/>
    <n v="167.37198439133243"/>
    <n v="35.706002694272847"/>
    <n v="120.00378537334177"/>
    <n v="25.60079274584605"/>
    <n v="21.53582979051545"/>
    <n v="4.5943076992242888"/>
    <n v="185.31655306254362"/>
    <n v="39.534175130967768"/>
    <n v="28.221693091953497"/>
    <n v="6.0206243789412657"/>
    <n v="188.62158170139836"/>
    <n v="40.239247499636576"/>
    <n v="170.79439513095943"/>
    <n v="36.436116563295947"/>
    <n v="167.37198439133243"/>
    <n v="35.706002694272847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Employment density"/>
    <x v="2"/>
    <s v="Multinomial logistic"/>
    <s v="automobile"/>
    <n v="3.0000000000000001E-3"/>
    <n v="1.0030045045033771"/>
    <m/>
    <s v="Derived (4a)"/>
    <n v="2.9980000000000002"/>
    <m/>
  </r>
  <r>
    <n v="110"/>
    <s v="Chapman and Frank 2004"/>
    <n v="110.1"/>
    <s v="110.1.4"/>
    <s v="Table 105 p. 237"/>
    <x v="1"/>
    <x v="4"/>
    <x v="2"/>
    <n v="4.6555416234905493E-2"/>
    <n v="2.1674067808053021E-3"/>
    <n v="461.38085792480956"/>
    <n v="98.37738270646345"/>
    <n v="20.976399999999995"/>
    <n v="212872.29605943331"/>
    <n v="448.37882297311893"/>
    <n v="95.605039323691955"/>
    <n v="168.89518382214351"/>
    <n v="36.012473969731317"/>
    <n v="32.883744718988666"/>
    <n v="7.0115972162174085"/>
    <n v="451.45568140916095"/>
    <n v="96.261098791042997"/>
    <n v="47.125000853238852"/>
    <n v="10.048172056451076"/>
    <n v="41.636744396299655"/>
    <n v="8.8779451244453345"/>
    <n v="57.047078729486934"/>
    <n v="12.16379526818403"/>
    <n v="448.37882297311893"/>
    <n v="95.605039323691955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x v="1"/>
    <n v="4140"/>
    <x v="0"/>
    <n v="0"/>
    <n v="1"/>
    <x v="0"/>
    <s v="PT-Access"/>
    <s v="Walkability index"/>
    <x v="10"/>
    <s v="Multinomial logistic"/>
    <s v="automobile"/>
    <n v="0.184"/>
    <n v="1.2020158230963014"/>
    <m/>
    <s v="Derived (4a)"/>
    <n v="4.58"/>
    <m/>
  </r>
  <r>
    <n v="55"/>
    <s v="Marshall and Garrick 2010"/>
    <n v="55.1"/>
    <s v="55.1.17"/>
    <s v="Table 2 p. 110"/>
    <x v="0"/>
    <x v="4"/>
    <x v="2"/>
    <n v="2.729376E-2"/>
    <n v="7.4494933493759997E-4"/>
    <n v="1342.373169691821"/>
    <n v="285.7796067672611"/>
    <n v="60.839999999999996"/>
    <n v="1801965.7267084664"/>
    <n v="160.04169551717527"/>
    <n v="34.071489094023086"/>
    <e v="#N/A"/>
    <e v="#N/A"/>
    <e v="#N/A"/>
    <e v="#N/A"/>
    <n v="160.04169551717527"/>
    <n v="34.071489094023086"/>
    <n v="160.04169551717527"/>
    <n v="34.071489094023086"/>
    <e v="#N/A"/>
    <e v="#N/A"/>
    <n v="160.04169551717527"/>
    <n v="34.071489094023086"/>
    <n v="160.04169551717527"/>
    <n v="34.071489094023086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% curbs"/>
    <x v="11"/>
    <s v="Multinomial logistic"/>
    <s v="automobile"/>
    <n v="0.28079999999999999"/>
    <n v="1.3241887397017764"/>
    <m/>
    <s v="Derived (4a)"/>
    <n v="7.8"/>
    <m/>
  </r>
  <r>
    <n v="155"/>
    <s v="Zhao et al. 2018"/>
    <n v="155.1"/>
    <s v="155.1.2"/>
    <s v="Table 3 p. 1183 - DR Model 1 (only) "/>
    <x v="0"/>
    <x v="4"/>
    <x v="2"/>
    <n v="0.11723419349117675"/>
    <n v="1.374385612352667E-2"/>
    <n v="72.759783790824514"/>
    <n v="15.353882228357472"/>
    <n v="3.24"/>
    <n v="5293.9861372875293"/>
    <n v="68.235918644462799"/>
    <n v="14.399249200943665"/>
    <n v="58.777222682576856"/>
    <n v="12.403260534317756"/>
    <n v="18.144023234796602"/>
    <n v="3.828779875109793"/>
    <n v="71.040412966297794"/>
    <n v="14.991057934891304"/>
    <n v="22.66851083515682"/>
    <n v="4.7835442537301001"/>
    <n v="71.520818035816887"/>
    <n v="15.092433756464761"/>
    <n v="68.79795488667321"/>
    <n v="14.517850958966694"/>
    <n v="68.235918644462799"/>
    <n v="14.399249200943665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x v="0"/>
    <n v="109"/>
    <x v="0"/>
    <n v="0"/>
    <n v="0"/>
    <x v="1"/>
    <s v="Density"/>
    <s v="Weighted job"/>
    <x v="2"/>
    <s v="OLS"/>
    <m/>
    <n v="2.74"/>
    <m/>
    <m/>
    <m/>
    <n v="1.8"/>
    <s v="source"/>
  </r>
  <r>
    <n v="72"/>
    <s v="Bhattacharya 2013"/>
    <n v="72.3"/>
    <s v="72.3.1"/>
    <s v="Table 3.4 p. 66"/>
    <x v="0"/>
    <x v="4"/>
    <x v="2"/>
    <n v="0.14526459969932454"/>
    <n v="2.1101803925804997E-2"/>
    <n v="47.389313421546817"/>
    <n v="9.9517558185248305"/>
    <n v="2.0898687218902143"/>
    <n v="2245.747026565597"/>
    <n v="30.506761160694008"/>
    <n v="6.4064198437457414"/>
    <n v="45.355220327682446"/>
    <n v="9.5245962688133137"/>
    <n v="5.1870857910903201"/>
    <n v="1.0892880161289671"/>
    <n v="35.947132333363008"/>
    <n v="7.5488977900062313"/>
    <n v="9.4944252730416014"/>
    <n v="1.9938293073387363"/>
    <n v="35.506262734077389"/>
    <n v="7.4563151741562512"/>
    <n v="40.748848643450927"/>
    <n v="8.5572582151246941"/>
    <n v="30.506761160694008"/>
    <n v="6.4064198437457414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x v="2"/>
    <n v="1298"/>
    <x v="1"/>
    <n v="0"/>
    <n v="1"/>
    <x v="0"/>
    <s v="Density"/>
    <s v="Population density"/>
    <x v="0"/>
    <s v="Negative binomial regression"/>
    <m/>
    <n v="3.7781599999999999E-2"/>
    <m/>
    <n v="1.0385043987484257"/>
    <s v="Derived (4b)"/>
    <n v="1.4456378252834332"/>
    <s v="derived (8b)"/>
  </r>
  <r>
    <n v="91"/>
    <s v="Verbas et al. 2015"/>
    <n v="91.1"/>
    <s v="91.1.2"/>
    <s v="Table 2 p. 13 (medium term elasticity)"/>
    <x v="0"/>
    <x v="4"/>
    <x v="2"/>
    <n v="1.1194029850746268E-2"/>
    <n v="1.2530630429939853E-4"/>
    <n v="7980.4444444444443"/>
    <n v="1675.8933333333332"/>
    <n v="351.93759999999992"/>
    <n v="63687493.530864194"/>
    <n v="5314.7245879117709"/>
    <n v="1116.0921634614717"/>
    <n v="257.81624938766583"/>
    <n v="54.141412371409821"/>
    <n v="35.250910730575043"/>
    <n v="7.402691253420759"/>
    <n v="5781.8048238270876"/>
    <n v="1214.1790130036884"/>
    <n v="52.142922127652689"/>
    <n v="10.950013646807065"/>
    <n v="45.505952417546233"/>
    <n v="9.5562500076847083"/>
    <n v="64.569113574620843"/>
    <n v="13.559513850670376"/>
    <n v="5314.7245879117709"/>
    <n v="1116.0921634614717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2"/>
    <n v="23196"/>
    <x v="1"/>
    <n v="0"/>
    <n v="1"/>
    <x v="0"/>
    <s v="PT-Access"/>
    <s v="Walkscore"/>
    <x v="10"/>
    <s v="OLS"/>
    <m/>
    <s v=""/>
    <m/>
    <m/>
    <s v=""/>
    <n v="18.760000000000002"/>
    <m/>
  </r>
  <r>
    <n v="70"/>
    <s v="Guerra et al. 2012"/>
    <n v="70.099999999999994"/>
    <s v="70.1.1"/>
    <s v="Table 2 p. 7 (0.25 mi buffer)"/>
    <x v="0"/>
    <x v="4"/>
    <x v="2"/>
    <n v="3.4387203231752414E-2"/>
    <n v="1.1824797461018437E-3"/>
    <n v="845.68044678701233"/>
    <n v="175.06512406456073"/>
    <n v="36.240399999999994"/>
    <n v="715175.41807788075"/>
    <n v="77.758716559953868"/>
    <n v="16.096906832111941"/>
    <n v="469.73619807166921"/>
    <n v="97.240542932575195"/>
    <n v="5.784788947667292"/>
    <n v="1.1975147334413065"/>
    <n v="126.59339073394388"/>
    <n v="26.206219782887921"/>
    <n v="11.708828623114986"/>
    <n v="2.4238558942022652"/>
    <n v="121.28972688604617"/>
    <n v="25.10830321989237"/>
    <n v="216.39183309819404"/>
    <n v="44.795481853483061"/>
    <n v="77.758716559953868"/>
    <n v="16.096906832111941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n v="0"/>
    <n v="0"/>
    <x v="1"/>
    <s v="Density"/>
    <s v="Population density"/>
    <x v="0"/>
    <s v="OLS"/>
    <m/>
    <n v="0.33800000000000002"/>
    <m/>
    <m/>
    <s v=""/>
    <n v="6.02"/>
    <m/>
  </r>
  <r>
    <n v="127"/>
    <s v="Bordoloi et al. 2013"/>
    <n v="127.2"/>
    <s v="127.2.1"/>
    <s v="Table 4 p. 571"/>
    <x v="0"/>
    <x v="4"/>
    <x v="2"/>
    <n v="8.0974842767295593E-2"/>
    <n v="6.5569251611882432E-3"/>
    <n v="152.51050994438685"/>
    <n v="31.417165048543691"/>
    <n v="6.4719359999999995"/>
    <n v="23259.45564349692"/>
    <n v="37.810452309885306"/>
    <n v="7.7889531758363724"/>
    <n v="152.51050994438685"/>
    <n v="31.417165048543691"/>
    <n v="7.8636608905759076"/>
    <n v="1.6199141434586368"/>
    <n v="38.212945876261486"/>
    <n v="7.8718668505098659"/>
    <n v="45.754919487690202"/>
    <n v="9.4255134144641808"/>
    <n v="4.6079807287000136"/>
    <n v="0.94924403011220271"/>
    <n v="36.595011501694586"/>
    <n v="7.538572369349084"/>
    <n v="37.810452309885306"/>
    <n v="7.7889531758363724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x v="2"/>
    <n v="816"/>
    <x v="1"/>
    <n v="0"/>
    <n v="0"/>
    <x v="1"/>
    <s v="Diversity"/>
    <s v="Entropy ( 0 - 1); 0 = homoegoeous"/>
    <x v="4"/>
    <s v="OLS"/>
    <m/>
    <n v="5.7000000000000002E-2"/>
    <m/>
    <m/>
    <m/>
    <n v="2.544"/>
    <m/>
  </r>
  <r>
    <n v="91"/>
    <s v="Verbas et al. 2015"/>
    <n v="91.1"/>
    <s v="91.1.1"/>
    <s v="Table 2 p. 12"/>
    <x v="0"/>
    <x v="4"/>
    <x v="2"/>
    <n v="1.1212255772646538E-2"/>
    <n v="1.2571467951124561E-4"/>
    <n v="7954.5205372022328"/>
    <n v="1606.813148514851"/>
    <n v="324.57625599999994"/>
    <n v="63274396.9767721"/>
    <n v="5303.2144817634953"/>
    <n v="1071.2493253162261"/>
    <n v="257.78910786411677"/>
    <n v="52.07339978855159"/>
    <n v="35.250403279935242"/>
    <n v="7.1205814625469195"/>
    <n v="5768.1852975125075"/>
    <n v="1165.1734300975265"/>
    <n v="52.141811826331868"/>
    <n v="10.532645988919038"/>
    <n v="45.505106773259868"/>
    <n v="9.1920315681984945"/>
    <n v="64.567411033657478"/>
    <n v="13.042617028798812"/>
    <n v="5303.2144817634953"/>
    <n v="1071.2493253162261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2"/>
    <n v="92784"/>
    <x v="1"/>
    <n v="0"/>
    <n v="1"/>
    <x v="0"/>
    <s v="PT-Access"/>
    <s v="Walkscore"/>
    <x v="10"/>
    <s v="OLS"/>
    <m/>
    <s v=""/>
    <m/>
    <m/>
    <s v=""/>
    <n v="18.015999999999998"/>
    <m/>
  </r>
  <r>
    <n v="62"/>
    <s v="Currie and Delbosc 2013"/>
    <n v="62.1"/>
    <s v="62.1.1"/>
    <s v="Table 5 p. 57"/>
    <x v="0"/>
    <x v="4"/>
    <x v="2"/>
    <n v="3.8405759702725015E-2"/>
    <n v="1.4750023783434566E-3"/>
    <n v="677.96500851956489"/>
    <n v="135.13598064906273"/>
    <n v="26.936100000000003"/>
    <n v="459636.55277693371"/>
    <n v="419.07907130185708"/>
    <n v="83.533310064984889"/>
    <n v="210.7686134856267"/>
    <n v="42.011642069284576"/>
    <n v="23.339557303175727"/>
    <n v="4.6521780983459502"/>
    <n v="553.20719023583695"/>
    <n v="110.26851712874947"/>
    <n v="31.401902604562654"/>
    <n v="6.2592122740674903"/>
    <n v="583.7407514441968"/>
    <n v="116.35464647871402"/>
    <n v="441.21630105569471"/>
    <n v="87.945833151052284"/>
    <n v="419.07907130185708"/>
    <n v="83.533310064984889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x v="2"/>
    <n v="91"/>
    <x v="1"/>
    <n v="0"/>
    <n v="0"/>
    <x v="1"/>
    <s v="Density"/>
    <s v="Employment density"/>
    <x v="2"/>
    <s v="OLS"/>
    <m/>
    <n v="0.3"/>
    <m/>
    <m/>
    <s v=""/>
    <n v="5.19"/>
    <m/>
  </r>
  <r>
    <n v="39"/>
    <s v="de Grange et al. 2012"/>
    <n v="39.1"/>
    <s v="39.1.1"/>
    <s v="Table 1 p. 14, Model 4"/>
    <x v="0"/>
    <x v="4"/>
    <x v="2"/>
    <n v="9.1999999999999998E-2"/>
    <n v="8.4639999999999993E-3"/>
    <n v="118.14744801512288"/>
    <n v="23.511342155009455"/>
    <n v="4.6787570888468819"/>
    <n v="13958.819472486162"/>
    <n v="49.647959181638086"/>
    <n v="9.8799438771459798"/>
    <n v="106.26569403111303"/>
    <n v="21.146873112191493"/>
    <n v="5.5509706409983144"/>
    <n v="1.1046431575586646"/>
    <n v="65.87256499503269"/>
    <n v="13.108640434011505"/>
    <n v="10.788980904094309"/>
    <n v="2.1470071999147677"/>
    <n v="64.407087428683155"/>
    <n v="12.817010398307948"/>
    <n v="84.014080187724019"/>
    <n v="16.71880195735708"/>
    <n v="49.647959181638086"/>
    <n v="9.8799438771459798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x v="2"/>
    <n v="41"/>
    <x v="1"/>
    <n v="0"/>
    <n v="1"/>
    <x v="0"/>
    <s v="Density"/>
    <s v="Population density"/>
    <x v="0"/>
    <s v="OLS"/>
    <m/>
    <n v="0.19900000000000001"/>
    <m/>
    <m/>
    <s v=""/>
    <n v="2.1630434782608696"/>
    <s v="derived (8b)"/>
  </r>
  <r>
    <n v="70"/>
    <s v="Guerra et al. 2012"/>
    <n v="70.13"/>
    <s v="70.13.2"/>
    <s v="Table 5 p. 9 (model 3"/>
    <x v="0"/>
    <x v="4"/>
    <x v="2"/>
    <n v="5.1030927835051552E-2"/>
    <n v="2.6041555957062395E-3"/>
    <n v="384.00163248648084"/>
    <n v="76.032323232323208"/>
    <n v="15.054399999999996"/>
    <n v="147457.2537522823"/>
    <n v="284.46768694399805"/>
    <n v="56.324602014911619"/>
    <n v="170.25065114006884"/>
    <n v="33.709628925733632"/>
    <n v="22.74026189164131"/>
    <n v="4.5025718545449793"/>
    <n v="340.50734409807859"/>
    <n v="67.420454131419561"/>
    <n v="30.326595542993502"/>
    <n v="6.0046659175127139"/>
    <n v="351.83486811947881"/>
    <n v="69.663303887656809"/>
    <n v="294.49743940940448"/>
    <n v="58.310493003062092"/>
    <n v="284.46768694399805"/>
    <n v="56.324602014911619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0"/>
    <n v="0"/>
    <n v="0"/>
    <x v="1"/>
    <s v="Density"/>
    <s v="Job density"/>
    <x v="2"/>
    <s v="OLS"/>
    <m/>
    <n v="0.19800000000000001"/>
    <m/>
    <m/>
    <s v=""/>
    <n v="3.88"/>
    <m/>
  </r>
  <r>
    <n v="64"/>
    <s v="Currie et al. 2011"/>
    <n v="64.099999999999994"/>
    <s v="64.1.2"/>
    <s v="Table 5 p. 555"/>
    <x v="0"/>
    <x v="4"/>
    <x v="2"/>
    <n v="6.2554952233216887E-2"/>
    <n v="3.9131220489000461E-3"/>
    <n v="255.55042431684279"/>
    <n v="49.988048721417655"/>
    <n v="9.7781289999999998"/>
    <n v="65306.019368518399"/>
    <n v="207.28377748143458"/>
    <n v="40.546642000697823"/>
    <n v="139.22420432451483"/>
    <n v="27.23355411198887"/>
    <n v="22.082935922116857"/>
    <n v="4.3196284245573331"/>
    <n v="235.5290552112055"/>
    <n v="46.071682012195488"/>
    <n v="29.168700340607433"/>
    <n v="5.7056700949121328"/>
    <n v="240.89368221376705"/>
    <n v="47.121053136086843"/>
    <n v="212.55874814177943"/>
    <n v="41.578475507052865"/>
    <n v="207.28377748143458"/>
    <n v="40.546642000697823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x v="2"/>
    <n v="57"/>
    <x v="1"/>
    <n v="0"/>
    <n v="1"/>
    <x v="0"/>
    <s v="Density"/>
    <s v="Job density"/>
    <x v="2"/>
    <s v="OLS"/>
    <m/>
    <n v="25.643000000000001"/>
    <m/>
    <m/>
    <s v=""/>
    <n v="3.1269999999999998"/>
    <m/>
  </r>
  <r>
    <n v="2"/>
    <s v="Cervero 2006"/>
    <n v="2.2999999999999998"/>
    <s v="2.3.2"/>
    <s v="Table 2 p, 292"/>
    <x v="1"/>
    <x v="4"/>
    <x v="2"/>
    <n v="7.9815095923159371E-2"/>
    <n v="6.3704495372231317E-3"/>
    <n v="156.97479340459518"/>
    <n v="3.2964706614964987"/>
    <n v="6.9225883891426476E-2"/>
    <n v="24641.085764415337"/>
    <n v="55.406989848885253"/>
    <n v="1.1635467868265903"/>
    <n v="136.67131610146831"/>
    <n v="2.8700976381308347"/>
    <n v="5.6162382779414584"/>
    <n v="0.11794100383677063"/>
    <n v="76.410092849260209"/>
    <n v="1.6046119498344644"/>
    <n v="11.038306171778656"/>
    <n v="0.23180442960735179"/>
    <n v="74.445246301054027"/>
    <n v="1.5633501723221346"/>
    <n v="101.9449435051628"/>
    <n v="2.1408438136084187"/>
    <n v="55.406989848885253"/>
    <n v="1.1635467868265903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x v="1"/>
    <n v="68"/>
    <x v="1"/>
    <n v="0"/>
    <n v="0"/>
    <x v="1"/>
    <s v="Density"/>
    <s v="Population (common catchment area)"/>
    <x v="0"/>
    <s v="OLS"/>
    <m/>
    <n v="2.1000000000000001E-2"/>
    <m/>
    <m/>
    <s v=""/>
    <s v=""/>
    <m/>
  </r>
  <r>
    <n v="50"/>
    <s v="Schneider et al. 2017"/>
    <n v="50.1"/>
    <s v="50.1.1"/>
    <s v="Table 3 (final model)"/>
    <x v="0"/>
    <x v="4"/>
    <x v="2"/>
    <n v="7.9815095923159371E-2"/>
    <n v="6.3704495372231317E-3"/>
    <n v="156.97479340459518"/>
    <n v="29.908018521570554"/>
    <n v="5.6983006792759552"/>
    <n v="24641.085764415337"/>
    <n v="55.406989848885253"/>
    <n v="10.556556518942504"/>
    <n v="136.67131610146831"/>
    <n v="26.039647287794942"/>
    <n v="5.6162382779414584"/>
    <n v="1.0700479662699118"/>
    <n v="76.410092849260209"/>
    <n v="14.558225703667036"/>
    <n v="11.038306171778656"/>
    <n v="2.1031011302650229"/>
    <n v="74.445246301054027"/>
    <n v="14.183868358253424"/>
    <n v="101.9449435051628"/>
    <n v="19.423317542927368"/>
    <n v="55.406989848885253"/>
    <n v="10.556556518942504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2"/>
    <n v="5000"/>
    <x v="1"/>
    <n v="0"/>
    <n v="1"/>
    <x v="0"/>
    <s v="Density"/>
    <s v="Population density"/>
    <x v="0"/>
    <s v="Multinomial logistic (fractional)"/>
    <s v="automobile"/>
    <n v="2.63E-2"/>
    <n v="1.0266488969479457"/>
    <m/>
    <s v="Derived (4a)"/>
    <s v=""/>
    <m/>
  </r>
  <r>
    <n v="71"/>
    <s v="Chao. et al. 2016"/>
    <n v="71.3"/>
    <s v="71.3.2"/>
    <s v="Table 5"/>
    <x v="0"/>
    <x v="4"/>
    <x v="2"/>
    <n v="4.9965372243354164E-2"/>
    <n v="2.4965384234169469E-3"/>
    <n v="400.55462019740361"/>
    <n v="72.5404417177498"/>
    <n v="13.13707399508449"/>
    <n v="160444.00376148627"/>
    <n v="293.45128971696261"/>
    <n v="53.144028567741934"/>
    <n v="173.42818388212862"/>
    <n v="31.407844101053495"/>
    <n v="22.796049356605412"/>
    <n v="4.1283645384812404"/>
    <n v="353.45967507566326"/>
    <n v="64.011547156202624"/>
    <n v="30.425895395531665"/>
    <n v="5.5101296561307844"/>
    <n v="365.68081397259516"/>
    <n v="66.224795410436982"/>
    <n v="304.13642970288396"/>
    <n v="55.07910741919229"/>
    <n v="293.45128971696261"/>
    <n v="53.144028567741934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x v="2"/>
    <n v="46"/>
    <x v="0"/>
    <n v="0"/>
    <n v="1"/>
    <x v="0"/>
    <s v="Density"/>
    <s v="Employment density"/>
    <x v="2"/>
    <s v="OLS"/>
    <m/>
    <n v="1.0000000000000001E-5"/>
    <m/>
    <m/>
    <s v=""/>
    <s v=""/>
    <m/>
  </r>
  <r>
    <n v="113"/>
    <s v="Ewing et al. 2015"/>
    <n v="113.1"/>
    <s v="113.1.15"/>
    <s v="Table 11 p. 2343"/>
    <x v="0"/>
    <x v="4"/>
    <x v="2"/>
    <n v="6.7926762940735186E-2"/>
    <n v="4.6140451236068346E-3"/>
    <n v="216.7295666190391"/>
    <n v="39.248153225349995"/>
    <n v="7.1075560000000007"/>
    <n v="46971.705046876508"/>
    <n v="73.482489275466037"/>
    <n v="13.307146059739653"/>
    <n v="31.533105407076917"/>
    <n v="5.7104167742074283"/>
    <n v="28.860916388563119"/>
    <n v="5.2265027163249638"/>
    <n v="81.557948835659047"/>
    <n v="14.769553239008795"/>
    <n v="115.20579834617408"/>
    <n v="20.862934838454116"/>
    <n v="21.085241471686739"/>
    <n v="3.8183843625217988"/>
    <n v="86.147203111197854"/>
    <n v="15.600633916215374"/>
    <n v="73.482489275466037"/>
    <n v="13.307146059739653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2"/>
    <n v="62011"/>
    <x v="0"/>
    <n v="0"/>
    <n v="1"/>
    <x v="0"/>
    <s v="PT-Design"/>
    <s v="Four-way intersection density"/>
    <x v="1"/>
    <s v="logistic"/>
    <s v="no transit trip"/>
    <n v="7.4999999999999997E-3"/>
    <n v="1.0075281954445339"/>
    <m/>
    <s v="Derived (4a)"/>
    <n v="2.6659999999999999"/>
    <m/>
  </r>
  <r>
    <n v="21"/>
    <s v="Lane et al. 2006"/>
    <n v="21.1"/>
    <s v="21.1.3"/>
    <s v="Table 5 p. 207"/>
    <x v="0"/>
    <x v="4"/>
    <x v="2"/>
    <n v="3.9038128249566727E-2"/>
    <n v="1.5239754572296197E-3"/>
    <n v="656.1785462200711"/>
    <n v="118.24337402885681"/>
    <n v="21.307455999999998"/>
    <n v="430570.28451948595"/>
    <n v="75.747302376611003"/>
    <n v="13.649663888265303"/>
    <n v="404.80091119710994"/>
    <n v="72.94512419771921"/>
    <n v="5.7733837400036041"/>
    <n v="1.0403637499486496"/>
    <n v="121.34740877148111"/>
    <n v="21.866803060620896"/>
    <n v="11.66219715568748"/>
    <n v="2.1015279274548839"/>
    <n v="116.46572566733651"/>
    <n v="20.98712376525404"/>
    <n v="201.50150031963804"/>
    <n v="36.310570357598777"/>
    <n v="75.747302376611003"/>
    <n v="13.649663888265303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1"/>
    <n v="348"/>
    <x v="0"/>
    <n v="0"/>
    <n v="0"/>
    <x v="1"/>
    <s v="Density"/>
    <s v="Households (Common catchment area)"/>
    <x v="0"/>
    <s v="OLS"/>
    <m/>
    <n v="0.1802"/>
    <m/>
    <m/>
    <s v=""/>
    <n v="4.6159999999999997"/>
    <m/>
  </r>
  <r>
    <n v="127"/>
    <s v="Bordoloi et al. 2013"/>
    <n v="127.1"/>
    <s v="127.1.1"/>
    <s v="Table 4 p. 571"/>
    <x v="0"/>
    <x v="4"/>
    <x v="2"/>
    <n v="4.9189337730145645E-2"/>
    <n v="2.4195909463303297E-3"/>
    <n v="413.29299959426987"/>
    <n v="73.979446927374298"/>
    <n v="13.242321"/>
    <n v="170811.10351362915"/>
    <n v="51.863813848227032"/>
    <n v="9.2836226788326375"/>
    <n v="413.29299959426987"/>
    <n v="73.979446927374298"/>
    <n v="3.7657289501936968"/>
    <n v="0.67406548208467165"/>
    <n v="140.28323090777073"/>
    <n v="25.110698332490959"/>
    <n v="22.267661023682891"/>
    <n v="3.9859113232392374"/>
    <n v="85.383442257325981"/>
    <n v="15.283636164061351"/>
    <n v="143.21890308117491"/>
    <n v="25.63618365153031"/>
    <n v="51.863813848227032"/>
    <n v="9.2836226788326375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x v="2"/>
    <n v="816"/>
    <x v="1"/>
    <n v="0"/>
    <n v="0"/>
    <x v="1"/>
    <s v="Diversity"/>
    <s v="Area Index"/>
    <x v="5"/>
    <s v="OLS"/>
    <m/>
    <n v="0.29599999999999999"/>
    <m/>
    <m/>
    <m/>
    <n v="3.6389999999999998"/>
    <m/>
  </r>
  <r>
    <n v="103"/>
    <s v="Renneet al. 2016"/>
    <n v="103.1"/>
    <s v="103.1.2"/>
    <s v="Table 3 p. 40"/>
    <x v="0"/>
    <x v="4"/>
    <x v="2"/>
    <n v="5.5982085732565579E-2"/>
    <n v="3.1339939229683227E-3"/>
    <n v="319.08166530612243"/>
    <n v="55.839291428571421"/>
    <n v="9.7718759999999989"/>
    <n v="101813.10913452833"/>
    <n v="6.0828126962902234"/>
    <n v="1.0644922218507891"/>
    <n v="12.253185206463595"/>
    <n v="2.1443074111311291"/>
    <n v="4.2231321921266911"/>
    <n v="0.73904813362217092"/>
    <n v="24.366626908181853"/>
    <n v="4.2641597089318237"/>
    <n v="11.041449466114093"/>
    <n v="1.9322536565699662"/>
    <n v="3.653019653553351"/>
    <n v="0.63927843937183637"/>
    <n v="18.651193990632226"/>
    <n v="3.2639589483606395"/>
    <n v="3.9610329834030984"/>
    <n v="0.69318077209554219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n v="0"/>
    <n v="1"/>
    <x v="0"/>
    <s v="Density"/>
    <s v="Population and job density within retail precinct"/>
    <x v="8"/>
    <s v="multi-level model"/>
    <m/>
    <n v="0.17499999999999999"/>
    <m/>
    <m/>
    <s v=""/>
    <n v="3.1259999999999999"/>
    <m/>
  </r>
  <r>
    <n v="110"/>
    <s v="Chapman and Frank 2004"/>
    <n v="110.3"/>
    <s v="110.3.4"/>
    <s v="Table 109 p. 242"/>
    <x v="1"/>
    <x v="4"/>
    <x v="2"/>
    <n v="4.3978604725881665E-2"/>
    <n v="1.934117673635341E-3"/>
    <n v="517.03162306583636"/>
    <n v="88.224718000582612"/>
    <n v="15.054399999999999"/>
    <n v="267321.69925009308"/>
    <n v="500.75918254930201"/>
    <n v="85.448037790502525"/>
    <n v="175.82285149016673"/>
    <n v="30.001881507358132"/>
    <n v="33.137959909032197"/>
    <n v="5.6545616122143887"/>
    <n v="504.59999823133739"/>
    <n v="86.103423003558703"/>
    <n v="47.648840261051376"/>
    <n v="8.1306545045713232"/>
    <n v="42.04514566907153"/>
    <n v="7.174456947046183"/>
    <n v="57.81652779630484"/>
    <n v="9.8656380635973662"/>
    <n v="500.75918254930201"/>
    <n v="85.448037790502525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4224"/>
    <x v="0"/>
    <n v="0"/>
    <n v="1"/>
    <x v="0"/>
    <s v="PT-Access"/>
    <s v="Walkability index"/>
    <x v="10"/>
    <s v="Multinomial logistic"/>
    <s v="automobile"/>
    <n v="0.155"/>
    <n v="1.167657961105125"/>
    <m/>
    <s v="Derived (4a)"/>
    <n v="3.88"/>
    <m/>
  </r>
  <r>
    <n v="11"/>
    <s v="Concas and DeSalvo 2008"/>
    <n v="11.2"/>
    <s v="11.2.2"/>
    <s v="Table 4.10 and 4.11, Model I: Exogenous Residential Location and Population Density"/>
    <x v="0"/>
    <x v="4"/>
    <x v="2"/>
    <n v="5.0312491313407426E-2"/>
    <n v="2.5313467821616977E-3"/>
    <n v="395.04662381581261"/>
    <n v="67.157926048688154"/>
    <n v="11.416847428276986"/>
    <n v="156061.83498827217"/>
    <n v="6.1051930499640239"/>
    <n v="1.0378828184938842"/>
    <n v="12.34434009760621"/>
    <n v="2.0985378165930557"/>
    <n v="4.2339077351691845"/>
    <n v="0.71976431497876137"/>
    <n v="24.729770682638961"/>
    <n v="4.204061016048624"/>
    <n v="11.115412509720819"/>
    <n v="1.8896201266525394"/>
    <n v="3.6610794535199416"/>
    <n v="0.62238350709839008"/>
    <n v="18.863218237374117"/>
    <n v="3.2067471003536001"/>
    <n v="3.97051101089215"/>
    <n v="0.6749868718516655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1"/>
    <n v="1"/>
    <n v="1"/>
    <x v="0"/>
    <s v="Density"/>
    <s v="Retail density (common catchment area)"/>
    <x v="8"/>
    <s v="2SLS"/>
    <m/>
    <n v="0.17"/>
    <m/>
    <m/>
    <s v=""/>
    <s v=""/>
    <m/>
  </r>
  <r>
    <n v="127"/>
    <s v="Bordoloi et al. 2013"/>
    <n v="127.3"/>
    <s v="127.3.1"/>
    <s v="Table 4 p. 571"/>
    <x v="0"/>
    <x v="4"/>
    <x v="2"/>
    <n v="6.6745655608214854E-2"/>
    <n v="4.4549825425704232E-3"/>
    <n v="224.46777073631873"/>
    <n v="37.935053254437868"/>
    <n v="6.4110240000000003"/>
    <n v="50385.780099332544"/>
    <n v="41.074896158869173"/>
    <n v="6.9416574508488909"/>
    <n v="224.46777073631873"/>
    <n v="37.935053254437868"/>
    <n v="7.9958235702328651"/>
    <n v="1.3512941833693544"/>
    <n v="41.550327133124846"/>
    <n v="7.022005285498099"/>
    <n v="50.623604970505014"/>
    <n v="8.555389240015348"/>
    <n v="4.6530488151621308"/>
    <n v="0.78636524976240019"/>
    <n v="39.644490028461405"/>
    <n v="6.699918814809978"/>
    <n v="41.074896158869173"/>
    <n v="6.9416574508488909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x v="2"/>
    <n v="816"/>
    <x v="1"/>
    <n v="0"/>
    <n v="0"/>
    <x v="1"/>
    <s v="Diversity"/>
    <s v="Dissimilarity of land uses in adjacent actively developed cells (20m cells)"/>
    <x v="4"/>
    <s v="OLS"/>
    <m/>
    <n v="0.20300000000000001"/>
    <m/>
    <m/>
    <m/>
    <n v="2.532"/>
    <m/>
  </r>
  <r>
    <n v="38"/>
    <s v="Choi et al. 2012"/>
    <n v="38.4"/>
    <s v="38.4.12"/>
    <s v="Table 2 p. 716 (poisson)"/>
    <x v="0"/>
    <x v="4"/>
    <x v="2"/>
    <n v="5.0312491313407426E-2"/>
    <n v="2.5313467821616977E-3"/>
    <n v="395.04662381581261"/>
    <n v="65.18269292960909"/>
    <n v="10.7551443333855"/>
    <n v="156061.83498827217"/>
    <n v="6.1051930499640239"/>
    <n v="1.007356853244064"/>
    <n v="12.34434009760621"/>
    <n v="2.0368161161050247"/>
    <n v="4.2339077351691845"/>
    <n v="0.69859477630291544"/>
    <n v="24.729770682638961"/>
    <n v="4.0804121626354286"/>
    <n v="11.115412509720819"/>
    <n v="1.8340430641039354"/>
    <n v="3.6610794535199416"/>
    <n v="0.60407810983079036"/>
    <n v="18.863218237374117"/>
    <n v="3.1124310091667295"/>
    <n v="3.97051101089215"/>
    <n v="0.6551343167972048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2"/>
    <n v="1000"/>
    <x v="0"/>
    <n v="0"/>
    <n v="0"/>
    <x v="1"/>
    <s v="Density"/>
    <s v="commercial density (common catchment area)"/>
    <x v="8"/>
    <s v="Poisson Regression"/>
    <m/>
    <n v="9.9999999999999995E-7"/>
    <m/>
    <n v="1.0000010000005"/>
    <s v="Derived (4b)"/>
    <s v=""/>
    <m/>
  </r>
  <r>
    <n v="86"/>
    <s v="Chen and Zegras 2016"/>
    <n v="86.2"/>
    <s v="86.2.8"/>
    <s v="Table 2 (p-values), Table 3 p. 118 (am peak period)"/>
    <x v="0"/>
    <x v="4"/>
    <x v="2"/>
    <n v="0.29561638727755546"/>
    <n v="8.7389048427033655E-2"/>
    <n v="11.443081461574213"/>
    <n v="1.7965637894671513"/>
    <n v="0.28206051494634277"/>
    <n v="130.94411333622344"/>
    <n v="10.375199627661129"/>
    <n v="1.6289063415427971"/>
    <n v="8.7345622868380417"/>
    <n v="1.3713262790335725"/>
    <n v="8.516151128686964"/>
    <n v="1.3370357272038533"/>
    <n v="10.522303593631118"/>
    <n v="1.6520016642000857"/>
    <n v="10.934324710611225"/>
    <n v="1.7166889795659623"/>
    <n v="7.6804006476179358"/>
    <n v="1.205822901676016"/>
    <n v="10.59512373291742"/>
    <n v="1.6634344260680349"/>
    <n v="10.375199627661129"/>
    <n v="1.6289063415427971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x v="2"/>
    <n v="120"/>
    <x v="0"/>
    <n v="0"/>
    <n v="1"/>
    <x v="0"/>
    <s v="PT-Design"/>
    <s v="Proportion of intersections that are four-way or more"/>
    <x v="1"/>
    <s v="OLS"/>
    <m/>
    <n v="1.01"/>
    <m/>
    <m/>
    <s v=""/>
    <s v=""/>
    <m/>
  </r>
  <r>
    <n v="128"/>
    <s v="Zhao et al. 2013"/>
    <n v="128.1"/>
    <s v="128.1.1"/>
    <s v="Table  2  p. 120"/>
    <x v="0"/>
    <x v="4"/>
    <x v="2"/>
    <n v="7.1637324008172798E-2"/>
    <n v="5.1319061910519307E-3"/>
    <n v="194.85936857996649"/>
    <n v="30.012288004430705"/>
    <n v="4.6225000000000005"/>
    <n v="37970.17352338323"/>
    <n v="59.489387085927603"/>
    <n v="9.1625700701027437"/>
    <n v="164.52020163901778"/>
    <n v="25.339442030014112"/>
    <n v="5.6555782230127605"/>
    <n v="0.87107355267339226"/>
    <n v="84.397209459760333"/>
    <n v="12.998879014827127"/>
    <n v="11.191307240826315"/>
    <n v="1.723687901205083"/>
    <n v="82.006550794006813"/>
    <n v="12.630669177549334"/>
    <n v="116.67695257328462"/>
    <n v="17.970613009923994"/>
    <n v="59.489387085927603"/>
    <n v="9.1625700701027437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Population density (common catchment area)"/>
    <x v="0"/>
    <s v="OLS"/>
    <m/>
    <n v="0.1769"/>
    <m/>
    <m/>
    <m/>
    <n v="2.15"/>
    <m/>
  </r>
  <r>
    <n v="155"/>
    <s v="Zhao et al. 2018"/>
    <n v="155.1"/>
    <s v="155.1.1"/>
    <s v="Table 3 p. 1183 - DR Model 1 (only) "/>
    <x v="0"/>
    <x v="4"/>
    <x v="2"/>
    <n v="6.5795083253183825E-2"/>
    <n v="4.328992980293391E-3"/>
    <n v="231.00060558015193"/>
    <n v="35.564967537095818"/>
    <n v="5.4755999999999991"/>
    <n v="53361.279778396914"/>
    <n v="62.473418342428076"/>
    <n v="9.6184384006254255"/>
    <n v="189.56024642934383"/>
    <n v="29.184789337031763"/>
    <n v="5.6813770064222942"/>
    <n v="0.87470761512485307"/>
    <n v="90.531985852998702"/>
    <n v="13.938349338281416"/>
    <n v="11.292780193434069"/>
    <n v="1.7386420263893456"/>
    <n v="87.78679722404874"/>
    <n v="13.515698738614768"/>
    <n v="128.73724664676178"/>
    <n v="19.820450194527879"/>
    <n v="62.473418342428076"/>
    <n v="9.6184384006254255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x v="0"/>
    <n v="109"/>
    <x v="0"/>
    <n v="0"/>
    <n v="0"/>
    <x v="1"/>
    <s v="Density"/>
    <s v="Weighted population"/>
    <x v="0"/>
    <s v="OLS"/>
    <m/>
    <n v="0.61"/>
    <m/>
    <m/>
    <m/>
    <n v="2.34"/>
    <s v="source"/>
  </r>
  <r>
    <n v="71"/>
    <s v="Chao. et al. 2016"/>
    <n v="71.099999999999994"/>
    <s v="71.1.1"/>
    <s v="Table 4"/>
    <x v="0"/>
    <x v="4"/>
    <x v="2"/>
    <n v="7.9815095923159371E-2"/>
    <n v="6.3704495372231317E-3"/>
    <n v="156.97479340459518"/>
    <n v="24.017143390903062"/>
    <n v="3.6746229388081684"/>
    <n v="24641.085764415337"/>
    <n v="55.406989848885253"/>
    <n v="8.4772694468794434"/>
    <n v="136.67131610146831"/>
    <n v="20.910711363524651"/>
    <n v="5.6162382779414584"/>
    <n v="0.85928445652504315"/>
    <n v="76.410092849260209"/>
    <n v="11.690744205936811"/>
    <n v="11.038306171778656"/>
    <n v="1.6888608442821342"/>
    <n v="74.445246301054027"/>
    <n v="11.390122684061266"/>
    <n v="101.9449435051628"/>
    <n v="15.597576356289908"/>
    <n v="55.406989848885253"/>
    <n v="8.4772694468794434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x v="2"/>
    <n v="39"/>
    <x v="0"/>
    <n v="0"/>
    <n v="1"/>
    <x v="0"/>
    <s v="Density"/>
    <s v="Population density"/>
    <x v="0"/>
    <s v="OLS"/>
    <m/>
    <n v="0.153"/>
    <m/>
    <m/>
    <s v=""/>
    <s v=""/>
    <m/>
  </r>
  <r>
    <n v="155"/>
    <s v="Zhao et al. 2018"/>
    <n v="155.1"/>
    <s v="155.1.3"/>
    <s v="Table 3 p. 1183 - DR Model 1 (only) "/>
    <x v="0"/>
    <x v="4"/>
    <x v="2"/>
    <n v="6.8252265990194946E-2"/>
    <n v="4.6583718127963221E-3"/>
    <n v="214.66727865153408"/>
    <n v="32.819423172291401"/>
    <n v="5.0176000000000016"/>
    <n v="46082.040523655378"/>
    <n v="6.6370334656402248"/>
    <n v="1.0147033646012527"/>
    <e v="#N/A"/>
    <e v="#N/A"/>
    <n v="0.13890639793591908"/>
    <n v="2.1236715180043365E-2"/>
    <n v="40.234059651083157"/>
    <n v="6.15118726022326"/>
    <n v="128.72957139005766"/>
    <n v="19.680830281992332"/>
    <n v="142.30516583790964"/>
    <n v="21.756336068427103"/>
    <n v="142.20229493540205"/>
    <n v="21.740608642697758"/>
    <n v="6.6370334656402248"/>
    <n v="1.0147033646012527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x v="0"/>
    <n v="109"/>
    <x v="0"/>
    <n v="0"/>
    <n v="0"/>
    <x v="1"/>
    <s v="PT-Access"/>
    <s v="number of transfer stations"/>
    <x v="7"/>
    <s v="OLS"/>
    <m/>
    <n v="17.82"/>
    <m/>
    <m/>
    <m/>
    <n v="2.2400000000000002"/>
    <s v="source"/>
  </r>
  <r>
    <n v="93"/>
    <s v="Kim et al. 2016"/>
    <n v="93.1"/>
    <s v="93.1.4"/>
    <s v="Table 3 p. 9 (model 5)"/>
    <x v="0"/>
    <x v="4"/>
    <x v="2"/>
    <n v="6.3076860911148364E-2"/>
    <n v="3.9786903824043564E-3"/>
    <n v="251.33898441116986"/>
    <n v="36.463450570881093"/>
    <n v="5.29"/>
    <n v="63171.285084838288"/>
    <n v="54.239839556863053"/>
    <n v="7.8689412758138841"/>
    <n v="225.57563179712164"/>
    <n v="32.725786329166354"/>
    <n v="225.57563179712164"/>
    <n v="32.725786329166354"/>
    <n v="82.424559804692535"/>
    <n v="11.957889737265408"/>
    <n v="19.086858748627861"/>
    <n v="2.7690600093912501"/>
    <n v="54.575055164231486"/>
    <n v="7.9175732767687004"/>
    <n v="76.002622428597675"/>
    <n v="11.026215740765716"/>
    <n v="54.239839556863053"/>
    <n v="7.8689412758138841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x v="2"/>
    <n v="50"/>
    <x v="0"/>
    <n v="0"/>
    <n v="1"/>
    <x v="0"/>
    <s v="Density"/>
    <s v="Change in commercial area"/>
    <x v="6"/>
    <s v="OLS"/>
    <m/>
    <n v="5879.8"/>
    <m/>
    <m/>
    <s v=""/>
    <n v="2.2999999999999998"/>
    <m/>
  </r>
  <r>
    <n v="9"/>
    <s v="Kuby et al. 2004"/>
    <n v="9.1"/>
    <s v="9.1.2"/>
    <s v="Table 2 p. 239"/>
    <x v="1"/>
    <x v="4"/>
    <x v="2"/>
    <n v="4.6932524201704955E-2"/>
    <n v="2.2026618279436211E-3"/>
    <n v="453.99615470414182"/>
    <n v="49.155676990333113"/>
    <n v="5.3222490000000002"/>
    <n v="206112.50848614707"/>
    <n v="72.04363548913247"/>
    <n v="7.8004045598600031"/>
    <n v="317.55744555763124"/>
    <n v="34.38300315534326"/>
    <n v="5.7508500871635979"/>
    <n v="0.6226637084374933"/>
    <n v="112.11405068352428"/>
    <n v="12.138961981007453"/>
    <n v="11.570616027631617"/>
    <n v="1.2527891660317674"/>
    <n v="107.93420655296974"/>
    <n v="11.686396324178544"/>
    <n v="177.26006570590539"/>
    <n v="19.192538180864062"/>
    <n v="72.04363548913247"/>
    <n v="7.8004045598600031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x v="1"/>
    <n v="268"/>
    <x v="0"/>
    <n v="0"/>
    <n v="0"/>
    <x v="1"/>
    <s v="Density"/>
    <s v="Population density"/>
    <x v="0"/>
    <s v="OLS"/>
    <m/>
    <n v="9.1560000000000002E-2"/>
    <m/>
    <m/>
    <s v=""/>
    <n v="2.3069999999999999"/>
    <m/>
  </r>
  <r>
    <n v="104"/>
    <s v="Peterson 2011"/>
    <n v="104.1"/>
    <s v="104.1.2"/>
    <s v="Table 5.7 p. 26"/>
    <x v="0"/>
    <x v="4"/>
    <x v="2"/>
    <n v="1.4376595527417544E-2"/>
    <n v="2.0668649895896215E-4"/>
    <n v="4838.2453863062974"/>
    <n v="681.17656793806361"/>
    <n v="95.902848999999975"/>
    <n v="23408618.418114174"/>
    <n v="49.757495467875259"/>
    <n v="7.0053577869221577"/>
    <n v="4838.2453863062974"/>
    <n v="681.17656793806361"/>
    <n v="8.2769812476540885"/>
    <n v="1.1653161898572191"/>
    <n v="50.456879073172217"/>
    <n v="7.1038240047119166"/>
    <n v="64.493931844000443"/>
    <n v="9.0801006643168218"/>
    <n v="4.7468829611495336"/>
    <n v="0.66831365210024285"/>
    <n v="47.673781206821772"/>
    <n v="6.7119916561084372"/>
    <n v="49.757495467875259"/>
    <n v="7.0053577869221577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2"/>
    <n v="15"/>
    <x v="1"/>
    <n v="0"/>
    <n v="1"/>
    <x v="0"/>
    <s v="Diversity"/>
    <s v="Proportion of eight land-use types within route area:Closer to 1 implies greater mixture of land use types"/>
    <x v="4"/>
    <s v="OLS"/>
    <m/>
    <n v="0.247"/>
    <m/>
    <n v="1.28017911277827"/>
    <s v="Derived (4b)"/>
    <n v="9.7929999999999993"/>
    <m/>
  </r>
  <r>
    <n v="169"/>
    <s v="Ingvardson and Nielsen 2018"/>
    <n v="169.5"/>
    <s v="169.5.2"/>
    <s v="Table 5 (Model II-B) p. 59 (country dummies)"/>
    <x v="0"/>
    <x v="4"/>
    <x v="2"/>
    <n v="6.7544712088686037E-2"/>
    <n v="4.5622881311434896E-3"/>
    <n v="219.18826063915444"/>
    <n v="30.794416552830448"/>
    <n v="4.3264000000000014"/>
    <n v="48043.493602017901"/>
    <n v="182.69944786981213"/>
    <n v="25.667993738667001"/>
    <n v="127.68415727075012"/>
    <n v="17.938730453569796"/>
    <n v="21.770840194963295"/>
    <n v="3.0586506764269856"/>
    <n v="204.29314879902537"/>
    <n v="28.701757588028233"/>
    <n v="28.626645337883605"/>
    <n v="4.0218433162175318"/>
    <n v="208.31705889406169"/>
    <n v="29.267088793615404"/>
    <n v="186.78504064043102"/>
    <n v="26.241990928465384"/>
    <n v="182.69944786981213"/>
    <n v="25.667993738667001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0"/>
    <n v="48"/>
    <x v="0"/>
    <n v="0"/>
    <n v="1"/>
    <x v="0"/>
    <s v="Density"/>
    <s v="jobs per km^%2"/>
    <x v="2"/>
    <s v="OLS"/>
    <m/>
    <n v="7.0000000000000007E-2"/>
    <m/>
    <m/>
    <m/>
    <n v="2.08"/>
    <s v="source"/>
  </r>
  <r>
    <n v="164"/>
    <s v="Schneider et al. 2017b"/>
    <n v="164.1"/>
    <s v="164.1.3"/>
    <s v="Table 3 (Extended Model) p. 932"/>
    <x v="0"/>
    <x v="4"/>
    <x v="2"/>
    <n v="0.15859818286856109"/>
    <n v="2.5153383609209545E-2"/>
    <n v="39.756082741642146"/>
    <n v="5.5753358512829934"/>
    <n v="0.78187707920333971"/>
    <n v="1580.5461149602966"/>
    <n v="39.555259086666268"/>
    <n v="5.5471726308105724"/>
    <n v="11.192100288877096"/>
    <n v="1.56956404375251"/>
    <n v="15.910187595121446"/>
    <n v="2.2312218202223852"/>
    <n v="22.84622754637217"/>
    <n v="3.2039220849200936"/>
    <n v="24.68918335452641"/>
    <n v="3.4623755562116703"/>
    <n v="7.8952495343364468"/>
    <n v="1.10721843672753"/>
    <n v="27.739835995586105"/>
    <n v="3.8901946939783789"/>
    <n v="39.555259086666268"/>
    <n v="5.5471726308105724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0"/>
    <n v="120"/>
    <x v="0"/>
    <n v="0"/>
    <n v="1"/>
    <x v="0"/>
    <s v="PT-Design"/>
    <s v="pre-1940 housing (%)"/>
    <x v="9"/>
    <s v="fractional multinomial logit model"/>
    <s v="auto, walk, bike"/>
    <n v="0.86099999999999999"/>
    <m/>
    <m/>
    <m/>
    <m/>
    <m/>
  </r>
  <r>
    <n v="187"/>
    <s v="Rodriguez &amp; Joo 2004"/>
    <n v="188.3"/>
    <s v="18.3.1"/>
    <s v="elasticities: Table 3, errors table 2"/>
    <x v="1"/>
    <x v="4"/>
    <x v="3"/>
    <n v="0.12547624512279093"/>
    <n v="1.5744288090114716E-2"/>
    <n v="63.515097937509459"/>
    <n v="17.466651932815104"/>
    <n v="4.8033292815241539"/>
    <n v="4034.1676660114185"/>
    <n v="40.422124540704097"/>
    <n v="11.116084248693628"/>
    <n v="23.341065424175163"/>
    <n v="6.4187929916481705"/>
    <n v="21.843992324027159"/>
    <n v="6.0070978891074693"/>
    <n v="42.750638428095925"/>
    <n v="11.75642556772638"/>
    <n v="50.478634304509868"/>
    <n v="13.881624433740214"/>
    <n v="17.077441557919212"/>
    <n v="4.6962964284277833"/>
    <n v="43.97869853063991"/>
    <n v="12.094142095925976"/>
    <n v="40.422124540704097"/>
    <n v="11.116084248693628"/>
    <m/>
    <n v="0.27500000000000002"/>
    <s v="source"/>
    <n v="0.12547624512279093"/>
    <s v=" (8b, 8a)"/>
    <s v="Y"/>
    <s v="pos"/>
    <s v="Y"/>
    <s v="Probability (mode choice)"/>
    <s v="primary mode"/>
    <s v="Discrete"/>
    <s v="Disaggregate"/>
    <s v="Work"/>
    <s v="USA"/>
    <s v="Chapel Hill"/>
    <n v="1997"/>
    <s v="Pre-2010"/>
    <x v="1"/>
    <n v="509"/>
    <x v="1"/>
    <n v="0"/>
    <n v="0"/>
    <x v="1"/>
    <s v="Design"/>
    <s v="% sidewalk"/>
    <x v="1"/>
    <s v="multinomial logit (Heteroscedastic extreme value model)"/>
    <s v="active mode,s auto"/>
    <n v="4.3570000000000002"/>
    <m/>
    <m/>
    <m/>
    <m/>
    <m/>
  </r>
  <r>
    <n v="7"/>
    <s v="Bhiromkaew 2006"/>
    <n v="7.3"/>
    <s v="7.3.3"/>
    <s v="table 5.8 p. 137, mode share figure 4.7"/>
    <x v="0"/>
    <x v="4"/>
    <x v="2"/>
    <n v="8.4747657713928809E-2"/>
    <n v="7.1821654879972371E-3"/>
    <n v="139.23377311079645"/>
    <n v="18.891377569445975"/>
    <n v="2.5632009999999998"/>
    <n v="19386.043574668744"/>
    <n v="53.022324716071317"/>
    <n v="7.1941220398012735"/>
    <n v="123.0233197151848"/>
    <n v="16.691927042275992"/>
    <n v="5.5907512161228015"/>
    <n v="0.75855871575475797"/>
    <n v="71.947662056806905"/>
    <n v="9.761930735529619"/>
    <n v="10.940281585848703"/>
    <n v="1.4843883458495382"/>
    <n v="70.202992234614698"/>
    <n v="9.5252121893847583"/>
    <n v="94.153693649947144"/>
    <n v="12.77486730811848"/>
    <n v="53.022324716071317"/>
    <n v="7.1941220398012735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Household density"/>
    <x v="0"/>
    <s v="Multinomial logistic"/>
    <s v="automobile"/>
    <n v="3.5000000000000003E-2"/>
    <n v="1.0356197087996233"/>
    <m/>
    <s v="Derived (4a)"/>
    <n v="1.601"/>
    <m/>
  </r>
  <r>
    <n v="65"/>
    <s v="Sung et al. 2014"/>
    <n v="65.2"/>
    <s v="65.2.9"/>
    <s v="Table 2 p. 138 (500m buffer)"/>
    <x v="0"/>
    <x v="4"/>
    <x v="2"/>
    <n v="0.13734285714285716"/>
    <n v="1.8863060408163268E-2"/>
    <n v="53.013666836757587"/>
    <n v="7.1354275015602253"/>
    <n v="0.96040000000000014"/>
    <n v="2810.4488714787312"/>
    <n v="25.803888882151984"/>
    <n v="3.4731002279821288"/>
    <n v="53.013666836757587"/>
    <n v="7.1354275015602253"/>
    <n v="7.1698275417341746"/>
    <n v="0.96503010780725307"/>
    <n v="25.99071601892464"/>
    <n v="3.4982464132831814"/>
    <n v="29.272540526271584"/>
    <n v="3.9399668646740507"/>
    <n v="4.3607009290018199"/>
    <n v="0.586932902239929"/>
    <n v="25.231967501314152"/>
    <n v="3.3961218978068803"/>
    <n v="25.803888882151984"/>
    <n v="3.4731002279821288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253"/>
    <m/>
    <m/>
    <s v=""/>
    <n v="0.98"/>
    <m/>
  </r>
  <r>
    <n v="38"/>
    <s v="Choi et al. 2012"/>
    <n v="38.299999999999997"/>
    <s v="38.3.16"/>
    <s v="Table 2 p. 716 (multiplicative)"/>
    <x v="0"/>
    <x v="4"/>
    <x v="2"/>
    <n v="4.9965372243354164E-2"/>
    <n v="2.4965384234169469E-3"/>
    <n v="400.55462019740361"/>
    <n v="53.674319106452089"/>
    <n v="7.1923587602645807"/>
    <n v="160444.00376148627"/>
    <n v="293.45128971696261"/>
    <n v="39.322472822072989"/>
    <n v="173.42818388212862"/>
    <n v="23.239376640205236"/>
    <n v="22.796049356605412"/>
    <n v="3.0546706137851252"/>
    <n v="353.45967507566326"/>
    <n v="47.363596460138879"/>
    <n v="30.425895395531665"/>
    <n v="4.0770699830012429"/>
    <n v="365.68081397259516"/>
    <n v="49.001229072327753"/>
    <n v="304.13642970288396"/>
    <n v="40.754281580186451"/>
    <n v="293.45128971696261"/>
    <n v="39.322472822072989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n v="0"/>
    <n v="0"/>
    <x v="1"/>
    <s v="Density"/>
    <s v="Employment (common catchment area)"/>
    <x v="2"/>
    <s v="Multiplicative"/>
    <m/>
    <n v="0.13400000000000001"/>
    <m/>
    <m/>
    <s v=""/>
    <s v=""/>
    <m/>
  </r>
  <r>
    <n v="110"/>
    <s v="Chapman and Frank 2004"/>
    <n v="110.4"/>
    <s v="110.4.3"/>
    <s v="Table 111 p. 245"/>
    <x v="1"/>
    <x v="4"/>
    <x v="2"/>
    <n v="1.2521961465975258E-2"/>
    <n v="1.5679951895536924E-4"/>
    <n v="6377.5705860719881"/>
    <n v="844.11695633474528"/>
    <n v="111.72490000000002"/>
    <n v="40673406.580330603"/>
    <n v="4552.7032976122937"/>
    <n v="602.58275448466645"/>
    <n v="255.73977983965193"/>
    <n v="33.848983975718575"/>
    <n v="35.211819818286727"/>
    <n v="4.6605355081340303"/>
    <n v="4891.1812660670257"/>
    <n v="647.38272786988477"/>
    <n v="52.057436100614687"/>
    <n v="6.8901729777492031"/>
    <n v="45.44082985886903"/>
    <n v="6.0144179474175363"/>
    <n v="64.438079451841688"/>
    <n v="8.5288394326414636"/>
    <n v="4552.7032976122937"/>
    <n v="602.58275448466645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25372"/>
    <x v="0"/>
    <n v="0"/>
    <n v="1"/>
    <x v="0"/>
    <s v="PT-Access"/>
    <s v="Walkability index"/>
    <x v="10"/>
    <s v="Multinomial logistic"/>
    <s v="automobile"/>
    <n v="0.154"/>
    <n v="1.1664908867784396"/>
    <m/>
    <s v="Derived (4a)"/>
    <n v="10.57"/>
    <m/>
  </r>
  <r>
    <n v="67"/>
    <s v="Kerkman et al. 2015"/>
    <n v="67.099999999999994"/>
    <s v="67.1.1"/>
    <s v="Table 6 p. 29 (2012)"/>
    <x v="0"/>
    <x v="4"/>
    <x v="2"/>
    <n v="4.2394822006472495E-2"/>
    <n v="1.7973209329604845E-3"/>
    <n v="556.38366062583759"/>
    <n v="72.886259541984728"/>
    <n v="9.5480999999999998"/>
    <n v="309562.77781140723"/>
    <n v="6.1326758364910141"/>
    <n v="0.80338053458032288"/>
    <n v="12.457215735655032"/>
    <n v="1.6318952613708093"/>
    <n v="4.2471068842638688"/>
    <n v="0.5563710018385668"/>
    <n v="25.186971924555344"/>
    <n v="3.2994933221167502"/>
    <n v="11.206849193485903"/>
    <n v="1.4680972443466533"/>
    <n v="3.6709444815750842"/>
    <n v="0.48089372708633604"/>
    <n v="19.128067172870001"/>
    <n v="2.5057767996459703"/>
    <n v="3.9821167216998421"/>
    <n v="0.52165729054267929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x v="2"/>
    <n v="1232"/>
    <x v="0"/>
    <n v="0"/>
    <n v="1"/>
    <x v="0"/>
    <s v="Density"/>
    <s v="Sum of number of inhabitants, employees, students,_x000a_and train travelers within service area)"/>
    <x v="8"/>
    <s v="OLS"/>
    <m/>
    <n v="0.13100000000000001"/>
    <m/>
    <m/>
    <s v=""/>
    <n v="3.09"/>
    <m/>
  </r>
  <r>
    <n v="71"/>
    <s v="Chao. et al. 2016"/>
    <n v="71.2"/>
    <s v="71.2.2"/>
    <s v="Table 5"/>
    <x v="0"/>
    <x v="4"/>
    <x v="2"/>
    <n v="4.9965372243354164E-2"/>
    <n v="2.4965384234169469E-3"/>
    <n v="400.55462019740361"/>
    <n v="52.152211549701953"/>
    <n v="6.7902179437711947"/>
    <n v="160444.00376148627"/>
    <n v="293.45128971696261"/>
    <n v="38.207357921148535"/>
    <n v="173.42818388212862"/>
    <n v="22.580349541453149"/>
    <n v="22.796049356605412"/>
    <n v="2.9680456262300248"/>
    <n v="353.45967507566326"/>
    <n v="46.020449694851358"/>
    <n v="30.425895395531665"/>
    <n v="3.9614515804982231"/>
    <n v="365.68081397259516"/>
    <n v="47.611641979231891"/>
    <n v="304.13642970288396"/>
    <n v="39.598563147315495"/>
    <n v="293.45128971696261"/>
    <n v="38.207357921148535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x v="2"/>
    <n v="32"/>
    <x v="0"/>
    <n v="0"/>
    <n v="1"/>
    <x v="0"/>
    <s v="Density"/>
    <s v="Employment density"/>
    <x v="2"/>
    <s v="OLS"/>
    <m/>
    <n v="1.0000000000000001E-5"/>
    <m/>
    <m/>
    <s v=""/>
    <s v=""/>
    <m/>
  </r>
  <r>
    <n v="115"/>
    <s v="Lund et al. 2004"/>
    <n v="115.4"/>
    <s v="115.4.2"/>
    <s v="Figure 5-22 p. 78 (imputed from table 5 - 24 p. 77)"/>
    <x v="1"/>
    <x v="4"/>
    <x v="2"/>
    <n v="4.3741588156123827E-2"/>
    <n v="1.9133265344199522E-3"/>
    <n v="522.64994082840224"/>
    <n v="67.944492307692286"/>
    <n v="8.8327839999999984"/>
    <n v="273162.96064793237"/>
    <n v="489.94839429785651"/>
    <n v="63.693291258721345"/>
    <n v="15.126607204601031"/>
    <n v="1.9664589365981342"/>
    <n v="25.244395376502997"/>
    <n v="3.2817713989453896"/>
    <n v="48.707200114340537"/>
    <n v="6.3319360148642705"/>
    <n v="57.925646984539469"/>
    <n v="7.5303341079901314"/>
    <n v="9.6694606777755219"/>
    <n v="1.257029888110818"/>
    <n v="78.068993232362104"/>
    <n v="10.148969120207074"/>
    <n v="489.94839429785651"/>
    <n v="63.693291258721345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1"/>
    <n v="22"/>
    <x v="0"/>
    <n v="1"/>
    <n v="0"/>
    <x v="0"/>
    <s v="PT-Design"/>
    <s v="Street Furniture Density"/>
    <x v="9"/>
    <s v="OLS"/>
    <m/>
    <n v="1.6E-2"/>
    <m/>
    <n v="1.0161286854060949"/>
    <s v="Derived (4b)"/>
    <n v="2.972"/>
    <m/>
  </r>
  <r>
    <n v="72"/>
    <s v="Bhattacharya 2013"/>
    <n v="72.2"/>
    <s v="72.2.1"/>
    <s v="Table 3.3 p. 64"/>
    <x v="0"/>
    <x v="4"/>
    <x v="2"/>
    <n v="3.2161159794204051E-2"/>
    <n v="1.0343401993083271E-3"/>
    <n v="966.79989878447077"/>
    <n v="125.68398684198121"/>
    <n v="16.338918289457556"/>
    <n v="934702.04428966297"/>
    <n v="78.664868271716529"/>
    <n v="10.22643287532315"/>
    <n v="504.8682138163075"/>
    <n v="65.632867796119982"/>
    <n v="5.7897505091799246"/>
    <n v="0.75266756619339026"/>
    <n v="129.01283125616553"/>
    <n v="16.771668063301519"/>
    <n v="11.729173350092982"/>
    <n v="1.5247925355120877"/>
    <n v="123.50891093467796"/>
    <n v="16.056158421508133"/>
    <n v="223.55825868660344"/>
    <n v="29.062573629258448"/>
    <n v="78.664868271716529"/>
    <n v="10.22643287532315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2"/>
    <n v="10491"/>
    <x v="1"/>
    <n v="0"/>
    <n v="1"/>
    <x v="0"/>
    <s v="Density"/>
    <s v="Population density"/>
    <x v="0"/>
    <s v="Negative binomial regression"/>
    <m/>
    <n v="1.9844899999999999E-2"/>
    <m/>
    <n v="1.02004311906927"/>
    <s v="Derived (4b)"/>
    <n v="4.0421427843975968"/>
    <s v="derived (8b)"/>
  </r>
  <r>
    <n v="7"/>
    <s v="Bhiromkaew 2006"/>
    <n v="7.3"/>
    <s v="7.3.5"/>
    <s v="table 5.8 p. 137, mode share figure 4.7"/>
    <x v="0"/>
    <x v="4"/>
    <x v="2"/>
    <n v="8.0089053803339499E-2"/>
    <n v="6.4142565391142091E-3"/>
    <n v="155.90271357280281"/>
    <n v="20.190025018532253"/>
    <n v="2.6146890000000007"/>
    <n v="24305.656099363394"/>
    <n v="55.272830853987166"/>
    <n v="7.1580526869147532"/>
    <n v="135.85791295741566"/>
    <n v="17.594143159637156"/>
    <n v="5.6148568515611057"/>
    <n v="0.72714642170456933"/>
    <n v="76.155178841349567"/>
    <n v="9.8624002806701334"/>
    <n v="11.032971122331565"/>
    <n v="1.4288138922264269"/>
    <n v="74.203252942507447"/>
    <n v="9.6096180690664834"/>
    <n v="101.49169152321761"/>
    <n v="13.143580019022771"/>
    <n v="55.272830853987166"/>
    <n v="7.1580526869147532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Household density"/>
    <x v="0"/>
    <s v="Multinomial logistic"/>
    <s v="automobile"/>
    <n v="3.2000000000000001E-2"/>
    <n v="1.0325175053051183"/>
    <m/>
    <s v="Derived (4a)"/>
    <n v="1.617"/>
    <m/>
  </r>
  <r>
    <n v="113"/>
    <s v="Ewing et al. 2015"/>
    <n v="113.1"/>
    <s v="113.1.12"/>
    <s v="Table 11 p. 2343"/>
    <x v="0"/>
    <x v="4"/>
    <x v="2"/>
    <n v="6.2889289191820838E-2"/>
    <n v="3.9550626950524735E-3"/>
    <n v="252.84049257953231"/>
    <n v="32.660569492764054"/>
    <n v="4.2189160000000001"/>
    <n v="63928.314687860533"/>
    <n v="48.038266290702012"/>
    <n v="6.2053238327949165"/>
    <n v="252.84049257953231"/>
    <n v="32.660569492764054"/>
    <n v="3.7440800413421362"/>
    <n v="0.4836400417083539"/>
    <n v="115.42136140906294"/>
    <n v="14.909508191471142"/>
    <n v="21.531470663887905"/>
    <n v="2.7813191104194548"/>
    <n v="75.486827532411894"/>
    <n v="9.750980751768294"/>
    <n v="117.40134095322776"/>
    <n v="15.165271257096814"/>
    <n v="48.038266290702012"/>
    <n v="6.2053238327949165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2"/>
    <n v="62011"/>
    <x v="0"/>
    <n v="0"/>
    <n v="1"/>
    <x v="0"/>
    <s v="Diversity"/>
    <s v="job-population balance:Perfect balancing when index = 1"/>
    <x v="5"/>
    <s v="logistic"/>
    <s v="no transit trip"/>
    <n v="0.246"/>
    <n v="1.2788995735417383"/>
    <m/>
    <s v="Derived (4a)"/>
    <n v="2.0539999999999998"/>
    <m/>
  </r>
  <r>
    <n v="164"/>
    <s v="Schneider et al. 2017b"/>
    <n v="164.1"/>
    <s v="164.1.2"/>
    <s v="Table 3 (Extended Model) p. 932"/>
    <x v="0"/>
    <x v="4"/>
    <x v="2"/>
    <n v="4.9965372243354164E-2"/>
    <n v="2.4965384234169469E-3"/>
    <n v="400.55462019740361"/>
    <n v="51.509966846231492"/>
    <n v="6.6240071908102447"/>
    <n v="160444.00376148627"/>
    <n v="293.45128971696261"/>
    <n v="37.736841474591472"/>
    <n v="173.42818388212862"/>
    <n v="22.302276772061784"/>
    <n v="22.796049356605412"/>
    <n v="2.9314947010350645"/>
    <n v="353.45967507566326"/>
    <n v="45.453716488538923"/>
    <n v="30.425895395531665"/>
    <n v="3.9126670473014866"/>
    <n v="365.68081397259516"/>
    <n v="47.025313538384246"/>
    <n v="304.13642970288396"/>
    <n v="39.110914269335183"/>
    <n v="293.45128971696261"/>
    <n v="37.73684147459147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0"/>
    <n v="120"/>
    <x v="0"/>
    <n v="0"/>
    <n v="1"/>
    <x v="0"/>
    <s v="Density"/>
    <s v="jobs within 1  mile"/>
    <x v="2"/>
    <s v="fractional multinomial logit model"/>
    <s v="auto, walk, bike"/>
    <n v="8.9800000000000001E-3"/>
    <m/>
    <m/>
    <m/>
    <m/>
    <m/>
  </r>
  <r>
    <n v="52"/>
    <s v="Durning and Townsend 2015"/>
    <n v="52.1"/>
    <s v="52.1.18"/>
    <s v="Table 3 p. 101"/>
    <x v="0"/>
    <x v="4"/>
    <x v="2"/>
    <n v="2.6562500000000003E-2"/>
    <n v="7.0556640625000014E-4"/>
    <n v="1417.3010380622834"/>
    <n v="180.70588235294113"/>
    <n v="23.039999999999996"/>
    <n v="2008742.2324924262"/>
    <n v="65.947797290579231"/>
    <n v="8.4083441545488515"/>
    <n v="862.08458759914447"/>
    <n v="109.91578491889092"/>
    <n v="862.08458759914447"/>
    <n v="109.91578491889092"/>
    <n v="112.87723538432141"/>
    <n v="14.391847511500981"/>
    <n v="20.358743890679499"/>
    <n v="2.5957398460616363"/>
    <n v="66.444009881344414"/>
    <n v="8.4716112598714126"/>
    <n v="101.17037169172204"/>
    <n v="12.899222390694559"/>
    <n v="65.947797290579231"/>
    <n v="8.4083441545488515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2"/>
    <n v="342"/>
    <x v="0"/>
    <n v="0"/>
    <n v="0"/>
    <x v="1"/>
    <s v="Density"/>
    <s v="Commercial density"/>
    <x v="6"/>
    <s v="Bootstrapped regression"/>
    <m/>
    <n v="2.4000000000000001E-4"/>
    <m/>
    <m/>
    <s v=""/>
    <n v="4.8"/>
    <s v="derived (8b)"/>
  </r>
  <r>
    <n v="117"/>
    <s v="Rajamani et al. 2003"/>
    <n v="117.1"/>
    <s v="117.1.2"/>
    <s v="Table 2 p. 163"/>
    <x v="1"/>
    <x v="4"/>
    <x v="2"/>
    <n v="0.17690025108422736"/>
    <n v="3.1293698833662682E-2"/>
    <n v="31.955314880332981"/>
    <n v="2.476536903225806"/>
    <n v="0.19193160999999997"/>
    <n v="1021.1421491012304"/>
    <n v="23.271230519654782"/>
    <n v="1.8035203652732457"/>
    <n v="31.017298969365843"/>
    <n v="2.4038406701258528"/>
    <n v="4.9266332485802922"/>
    <n v="0.38181407676497264"/>
    <n v="26.308502272825219"/>
    <n v="2.0389089261439546"/>
    <n v="8.6567450805951704"/>
    <n v="0.67089774374612565"/>
    <n v="26.071580797200287"/>
    <n v="2.0205475117830223"/>
    <n v="28.79150625389471"/>
    <n v="2.2313417346768398"/>
    <n v="23.271230519654782"/>
    <n v="1.8035203652732457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x v="1"/>
    <n v="131"/>
    <x v="1"/>
    <n v="0"/>
    <n v="1"/>
    <x v="0"/>
    <s v="Density"/>
    <s v="Population density"/>
    <x v="0"/>
    <s v="Multinomial logistic"/>
    <s v="shared ride"/>
    <n v="2.8899999999999999E-2"/>
    <n v="1.0293216571626347"/>
    <m/>
    <s v="Derived (4a)"/>
    <n v="0.43809999999999999"/>
    <m/>
  </r>
  <r>
    <n v="178"/>
    <s v="Park et al. 2018"/>
    <n v="178.2"/>
    <s v="178.2.3"/>
    <s v="Table 6 p. 281"/>
    <x v="0"/>
    <x v="4"/>
    <x v="2"/>
    <n v="8.9700000000000002E-2"/>
    <n v="8.0460900000000005E-3"/>
    <n v="124.28396898369269"/>
    <n v="15.436068947774631"/>
    <n v="1.917159763313609"/>
    <n v="15446.504946339486"/>
    <n v="35.794980288656426"/>
    <n v="4.4457365518511276"/>
    <n v="124.28396898369269"/>
    <n v="15.436068947774631"/>
    <n v="7.7726410310030039"/>
    <n v="0.96536201605057304"/>
    <n v="36.155503383917392"/>
    <n v="4.4905135202825397"/>
    <n v="42.836205356565841"/>
    <n v="5.3202567052854768"/>
    <n v="4.5765760674854548"/>
    <n v="0.56841074758169341"/>
    <n v="34.703793422498435"/>
    <n v="4.3102111430743051"/>
    <n v="35.794980288656426"/>
    <n v="4.4457365518511276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x v="0"/>
    <n v="977"/>
    <x v="0"/>
    <n v="0"/>
    <n v="1"/>
    <x v="0"/>
    <s v="Diversity"/>
    <s v="Land use entropy index"/>
    <x v="4"/>
    <s v="Negative binomial regression (multilevel)"/>
    <m/>
    <n v="0.18"/>
    <m/>
    <m/>
    <m/>
    <n v="1.3846153846153846"/>
    <s v="derived (8b)"/>
  </r>
  <r>
    <n v="113"/>
    <s v="Ewing et al. 2015"/>
    <n v="113.1"/>
    <s v="113.1.3"/>
    <s v="Table 11 p. 2343"/>
    <x v="0"/>
    <x v="4"/>
    <x v="2"/>
    <n v="1.8708913010243081E-2"/>
    <n v="3.5002342602484282E-4"/>
    <n v="2856.9516370856427"/>
    <n v="349.61945658835555"/>
    <n v="42.784681000000013"/>
    <n v="8162172.6566463336"/>
    <n v="49.405133780266667"/>
    <n v="6.045953246360134"/>
    <n v="2856.9516370856427"/>
    <n v="349.61945658835555"/>
    <n v="8.2671730978176505"/>
    <n v="1.0116953078454352"/>
    <n v="50.094578351163683"/>
    <n v="6.130324025723656"/>
    <n v="63.903187644149888"/>
    <n v="7.8201525879528431"/>
    <n v="4.7436553608851701"/>
    <n v="0.58050482478832277"/>
    <n v="47.3502176001248"/>
    <n v="5.7944828788152734"/>
    <n v="49.405133780266667"/>
    <n v="6.045953246360134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2"/>
    <n v="62011"/>
    <x v="0"/>
    <n v="0"/>
    <n v="1"/>
    <x v="0"/>
    <s v="Diversity"/>
    <s v="Land use entropy:Entropy: maximises eveness --&gt; 1"/>
    <x v="4"/>
    <s v="logistic"/>
    <s v="no transit trip"/>
    <n v="0.625"/>
    <n v="1.8682459574322223"/>
    <m/>
    <s v="Derived (4a)"/>
    <n v="6.5410000000000004"/>
    <m/>
  </r>
  <r>
    <n v="88"/>
    <s v="Lee et al. 2017"/>
    <n v="88.1"/>
    <s v="88.1.1"/>
    <s v="Table 5 p. 20"/>
    <x v="0"/>
    <x v="4"/>
    <x v="2"/>
    <n v="7.9815095923159371E-2"/>
    <n v="6.3704495372231317E-3"/>
    <n v="156.97479340459518"/>
    <n v="19.009174876802014"/>
    <n v="2.3019538465993161"/>
    <n v="24641.085764415337"/>
    <n v="55.406989848885253"/>
    <n v="6.7096196567048443"/>
    <n v="136.67131610146831"/>
    <n v="16.550484903135064"/>
    <n v="5.6162382779414584"/>
    <n v="0.6801095466328122"/>
    <n v="76.410092849260209"/>
    <n v="9.2530321959432946"/>
    <n v="11.038306171778656"/>
    <n v="1.3367056443399723"/>
    <n v="74.445246301054027"/>
    <n v="9.0150951945250863"/>
    <n v="101.9449435051628"/>
    <n v="12.345225732519504"/>
    <n v="55.406989848885253"/>
    <n v="6.7096196567048443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x v="2"/>
    <n v="78"/>
    <x v="0"/>
    <n v="0"/>
    <n v="1"/>
    <x v="0"/>
    <s v="Density"/>
    <s v="Population density"/>
    <x v="0"/>
    <s v="OLS"/>
    <m/>
    <n v="7.1520643493541822E-4"/>
    <m/>
    <m/>
    <s v=""/>
    <s v=""/>
    <m/>
  </r>
  <r>
    <n v="31"/>
    <s v="Frank et al. 2008"/>
    <n v="31.2"/>
    <s v="31.2.2"/>
    <s v="Table 4 p. 48 (significance from table 3 p. 46)"/>
    <x v="1"/>
    <x v="4"/>
    <x v="2"/>
    <n v="0.18749999999999997"/>
    <n v="3.5156249999999986E-2"/>
    <n v="28.444444444444457"/>
    <n v="8.5333333333333368"/>
    <n v="2.5600000000000009"/>
    <n v="809.08641975308717"/>
    <n v="18.166281692546288"/>
    <n v="5.449884507763886"/>
    <n v="28.444444444444457"/>
    <n v="8.5333333333333368"/>
    <n v="6.4198632311350279"/>
    <n v="1.9259589693405084"/>
    <n v="18.258681701419082"/>
    <n v="5.4776045104257243"/>
    <n v="19.819681249158766"/>
    <n v="5.9459043747476299"/>
    <n v="4.0714271420980133"/>
    <n v="1.221428142629404"/>
    <n v="17.880945684421068"/>
    <n v="5.3642837053263204"/>
    <n v="18.166281692546288"/>
    <n v="5.449884507763886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1"/>
    <n v="0"/>
    <n v="0"/>
    <x v="1"/>
    <s v="Diversity"/>
    <s v="Land use mix:Entropy: maximises eveness --&gt; 1"/>
    <x v="4"/>
    <s v="Multinomial logistic (nested)"/>
    <s v="not choosing transit"/>
    <n v="0.26200000000000001"/>
    <n v="1.2995265424293818"/>
    <m/>
    <s v="Derived (4a)"/>
    <n v="1.6"/>
    <m/>
  </r>
  <r>
    <n v="38"/>
    <s v="Choi et al. 2012"/>
    <n v="38.299999999999997"/>
    <s v="38.3.15"/>
    <s v="Table 2 p. 716 (multiplicative)"/>
    <x v="0"/>
    <x v="4"/>
    <x v="2"/>
    <n v="7.9815095923159371E-2"/>
    <n v="6.3704495372231317E-3"/>
    <n v="156.97479340459518"/>
    <n v="18.993950001956016"/>
    <n v="2.2982679502366778"/>
    <n v="24641.085764415337"/>
    <n v="55.406989848885253"/>
    <n v="6.7042457717151152"/>
    <n v="136.67131610146831"/>
    <n v="16.537229248277665"/>
    <n v="5.6162382779414584"/>
    <n v="0.67956483163091641"/>
    <n v="76.410092849260209"/>
    <n v="9.2456212347604847"/>
    <n v="11.038306171778656"/>
    <n v="1.3356350467852174"/>
    <n v="74.445246301054027"/>
    <n v="9.007874802427537"/>
    <n v="101.9449435051628"/>
    <n v="12.335338164124698"/>
    <n v="55.406989848885253"/>
    <n v="6.704245771715115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n v="0"/>
    <n v="0"/>
    <x v="1"/>
    <s v="Density"/>
    <s v="Population (gross)  (common catchment area)"/>
    <x v="0"/>
    <s v="Multiplicative"/>
    <m/>
    <n v="0.121"/>
    <m/>
    <m/>
    <s v=""/>
    <s v=""/>
    <m/>
  </r>
  <r>
    <n v="187"/>
    <s v="Rodriguez &amp; Joo 2004"/>
    <n v="188.1"/>
    <s v="188.1.2"/>
    <s v="elasticities: Table 3, errors table 2"/>
    <x v="1"/>
    <x v="5"/>
    <x v="3"/>
    <n v="0.35599999999999998"/>
    <n v="0.12673599999999999"/>
    <n v="7.8904178765307416"/>
    <n v="-2.808988764044944"/>
    <n v="1"/>
    <n v="62.258694266275896"/>
    <n v="7.2247123692417992"/>
    <n v="-2.5719976034500802"/>
    <n v="7.831934534782409"/>
    <n v="-2.7881686943825374"/>
    <n v="3.3509742700825553"/>
    <n v="-1.1929468401493897"/>
    <n v="7.4932845109803026"/>
    <n v="-2.6676092859089877"/>
    <n v="4.7402539889243673"/>
    <n v="-1.6875304200570747"/>
    <n v="7.4739397772454268"/>
    <m/>
    <n v="7.6819803482950997"/>
    <n v="-2.7347850039930552"/>
    <n v="7.2247123692417992"/>
    <n v="-2.5719976034500802"/>
    <m/>
    <n v="-0.35599999999999998"/>
    <s v="source"/>
    <n v="0.35599999999999998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x v="1"/>
    <n v="509"/>
    <x v="1"/>
    <n v="0"/>
    <n v="0"/>
    <x v="1"/>
    <s v="Density"/>
    <s v="gross population density at residence"/>
    <x v="0"/>
    <s v="multinomial logit"/>
    <s v="active mode,s auto"/>
    <n v="-1E-3"/>
    <m/>
    <m/>
    <m/>
    <m/>
    <m/>
  </r>
  <r>
    <n v="113"/>
    <s v="Ewing et al. 2015"/>
    <n v="113.2"/>
    <s v="113.2.12"/>
    <s v="Table 12 p. 2343"/>
    <x v="0"/>
    <x v="4"/>
    <x v="2"/>
    <n v="5.3991750687442712E-2"/>
    <n v="2.9151091422949704E-3"/>
    <n v="343.04032925941584"/>
    <n v="40.413581190051779"/>
    <n v="4.7611239999999997"/>
    <n v="117676.66749840844"/>
    <n v="50.564337503473581"/>
    <n v="5.9569846012842227"/>
    <n v="343.04032925941584"/>
    <n v="40.413581190051779"/>
    <n v="3.7587152356158597"/>
    <n v="0.44281424190790442"/>
    <n v="131.16553503925607"/>
    <n v="15.452611682974757"/>
    <n v="22.024640453337749"/>
    <n v="2.5947228918077201"/>
    <n v="81.917587031325056"/>
    <n v="9.6507109281604038"/>
    <n v="133.72851499989983"/>
    <n v="15.754556352138199"/>
    <n v="50.564337503473581"/>
    <n v="5.9569846012842227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x v="2"/>
    <n v="6719"/>
    <x v="0"/>
    <n v="0"/>
    <n v="1"/>
    <x v="0"/>
    <s v="Diversity"/>
    <s v="job-population balance:Perfect balancing when index = 1"/>
    <x v="5"/>
    <s v="Negative binomial regression"/>
    <m/>
    <n v="0.187"/>
    <m/>
    <n v="1.2056272850499248"/>
    <s v="Derived (4b)"/>
    <n v="2.1819999999999999"/>
    <m/>
  </r>
  <r>
    <n v="33"/>
    <s v="Ramos-Santiago and Brown 2016"/>
    <n v="33.200000000000003"/>
    <s v="33.2.1"/>
    <s v="(Light rail) Table 3 p. 929"/>
    <x v="0"/>
    <x v="4"/>
    <x v="2"/>
    <n v="7.9815095923159371E-2"/>
    <n v="6.3704495372231317E-3"/>
    <n v="156.97479340459518"/>
    <n v="18.052101241528447"/>
    <n v="2.0759916427757714"/>
    <n v="24641.085764415337"/>
    <n v="55.406989848885253"/>
    <n v="6.3718038326218043"/>
    <n v="136.67131610146831"/>
    <n v="15.717201351668855"/>
    <n v="5.6162382779414584"/>
    <n v="0.64586740196326775"/>
    <n v="76.410092849260209"/>
    <n v="8.7871606776649251"/>
    <n v="11.038306171778656"/>
    <n v="1.2694052097545454"/>
    <n v="74.445246301054027"/>
    <n v="8.5612033246212143"/>
    <n v="101.9449435051628"/>
    <n v="11.723668503093721"/>
    <n v="55.406989848885253"/>
    <n v="6.3718038326218043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432"/>
    <x v="1"/>
    <n v="0"/>
    <n v="1"/>
    <x v="0"/>
    <s v="Density"/>
    <s v="Population density"/>
    <x v="0"/>
    <s v="Negative binomial regression"/>
    <m/>
    <n v="1E-4"/>
    <m/>
    <n v="1.0001000050001667"/>
    <s v="Derived (4b)"/>
    <s v=""/>
    <m/>
  </r>
  <r>
    <n v="177"/>
    <s v="Tu et al. 2018"/>
    <n v="177.2"/>
    <s v="177.2.6"/>
    <s v="Table 4 Model 2 p. 51"/>
    <x v="0"/>
    <x v="4"/>
    <x v="2"/>
    <n v="5.8071742424242428E-2"/>
    <n v="3.3723272681875577E-3"/>
    <n v="296.5311253843538"/>
    <n v="34.095756685500035"/>
    <n v="3.9203999999999999"/>
    <n v="87930.708321711354"/>
    <n v="42.986503968752828"/>
    <n v="4.9426763486603358"/>
    <n v="296.5311253843538"/>
    <n v="34.095756685500035"/>
    <n v="8.0656456104292094"/>
    <n v="0.92740446686065192"/>
    <n v="43.507498046138146"/>
    <n v="5.0025813157159584"/>
    <n v="53.559065573021478"/>
    <n v="6.1583311556704343"/>
    <n v="4.676607918951496"/>
    <n v="0.53772596556727692"/>
    <n v="41.422393686880184"/>
    <n v="4.7628317420245416"/>
    <n v="42.986503968752828"/>
    <n v="4.9426763486603358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0"/>
    <n v="491"/>
    <x v="0"/>
    <n v="0"/>
    <n v="1"/>
    <x v="0"/>
    <s v="Diversity"/>
    <s v="land use mix (entropy)"/>
    <x v="4"/>
    <s v="OLS"/>
    <m/>
    <n v="0.2019"/>
    <m/>
    <m/>
    <m/>
    <n v="1.98"/>
    <s v="source"/>
  </r>
  <r>
    <n v="128"/>
    <s v="Zhao et al. 2013"/>
    <n v="128.1"/>
    <s v="128.1.2"/>
    <s v="Table  2  p. 120"/>
    <x v="0"/>
    <x v="4"/>
    <x v="2"/>
    <n v="3.4439017243834052E-2"/>
    <n v="1.1860459087210992E-3"/>
    <n v="843.13768349682982"/>
    <n v="96.402286293300406"/>
    <n v="11.022399999999998"/>
    <n v="710881.15333240037"/>
    <n v="476.81986295974826"/>
    <n v="54.518408842475552"/>
    <n v="224.43752164552041"/>
    <n v="25.661633491336669"/>
    <n v="23.498030750227215"/>
    <n v="2.686706966194683"/>
    <n v="658.46459767613419"/>
    <n v="75.287220464291138"/>
    <n v="31.689445756082957"/>
    <n v="3.6232931845530651"/>
    <n v="702.18172146535801"/>
    <n v="80.285728733983802"/>
    <n v="505.68757551231954"/>
    <n v="57.819072001763864"/>
    <n v="476.81986295974826"/>
    <n v="54.51840884247555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Employment density at work (common catchment area)"/>
    <x v="2"/>
    <s v="OLS"/>
    <m/>
    <n v="0.24060000000000001"/>
    <m/>
    <m/>
    <m/>
    <n v="3.32"/>
    <m/>
  </r>
  <r>
    <n v="67"/>
    <s v="Kerkman et al. 2015"/>
    <n v="67.2"/>
    <s v="67.2.1"/>
    <s v="Table 6 p. 29 (2013)"/>
    <x v="0"/>
    <x v="4"/>
    <x v="2"/>
    <n v="4.2481203007518793E-2"/>
    <n v="1.8046526089660238E-3"/>
    <n v="554.12326728796313"/>
    <n v="62.615929203539835"/>
    <n v="7.0756000000000014"/>
    <n v="307052.59534988744"/>
    <n v="6.1324001066588396"/>
    <n v="0.69296121205244887"/>
    <n v="12.456078093771106"/>
    <n v="1.407536824596135"/>
    <n v="4.2469746402193129"/>
    <n v="0.47990813434478236"/>
    <n v="25.182321688594048"/>
    <n v="2.8456023508111277"/>
    <n v="11.205928458516091"/>
    <n v="1.2662699158123183"/>
    <n v="3.6708456837898487"/>
    <n v="0.41480556226825294"/>
    <n v="19.125385013745131"/>
    <n v="2.1611685065531998"/>
    <n v="3.9820004648484049"/>
    <n v="0.44996605252786975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x v="2"/>
    <n v="1284"/>
    <x v="0"/>
    <n v="0"/>
    <n v="1"/>
    <x v="0"/>
    <s v="Density"/>
    <s v="Sum of number of inhabitants, employees, students,_x000a_and train travelers within service area)"/>
    <x v="8"/>
    <s v="OLS"/>
    <m/>
    <n v="0.113"/>
    <m/>
    <m/>
    <s v=""/>
    <n v="2.66"/>
    <m/>
  </r>
  <r>
    <n v="150"/>
    <s v="He et al. 2018"/>
    <n v="150.1"/>
    <s v="150.1.6"/>
    <s v="Table 3 p. 1602"/>
    <x v="0"/>
    <x v="4"/>
    <x v="2"/>
    <n v="6.2340116200624504E-2"/>
    <n v="3.8862900879073656E-3"/>
    <n v="257.31481113867795"/>
    <n v="28.456796491858778"/>
    <n v="3.1470760000000002"/>
    <n v="66210.912031333501"/>
    <n v="208.44310263125877"/>
    <n v="23.052007482431932"/>
    <n v="139.74624857462024"/>
    <n v="15.454728542794406"/>
    <n v="22.096028448162684"/>
    <n v="2.4436299723485799"/>
    <n v="237.02699624155721"/>
    <n v="26.213139326392621"/>
    <n v="29.191547205147145"/>
    <n v="3.2283330851548322"/>
    <n v="242.46086435163974"/>
    <n v="26.814078224110727"/>
    <n v="213.77800277017587"/>
    <n v="23.642001377014761"/>
    <n v="208.44310263125877"/>
    <n v="23.05200748243193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x v="0"/>
    <n v="108"/>
    <x v="0"/>
    <n v="0"/>
    <n v="0"/>
    <x v="1"/>
    <s v="Density"/>
    <s v="Count_offices"/>
    <x v="2"/>
    <s v="OLS"/>
    <m/>
    <n v="1007"/>
    <m/>
    <m/>
    <m/>
    <n v="1.774"/>
    <s v="source"/>
  </r>
  <r>
    <n v="72"/>
    <s v="Bhattacharya 2013"/>
    <n v="72.400000000000006"/>
    <s v="72.4.2"/>
    <s v="Table 3.5 p. 67"/>
    <x v="0"/>
    <x v="4"/>
    <x v="2"/>
    <n v="3.4187648600865699E-2"/>
    <n v="1.1687953168562743E-3"/>
    <n v="855.5817991209226"/>
    <n v="94.113997903301481"/>
    <n v="10.352539769363164"/>
    <n v="732020.21498699475"/>
    <n v="480.77443696026614"/>
    <n v="52.885188065629279"/>
    <n v="225.30984930203087"/>
    <n v="24.784083423223397"/>
    <n v="23.507559655616284"/>
    <n v="2.5858315621177912"/>
    <n v="666.02996816694326"/>
    <n v="73.263296498363758"/>
    <n v="31.706778637440983"/>
    <n v="3.4877456501185082"/>
    <n v="710.79157556729126"/>
    <n v="78.187073312402035"/>
    <n v="510.13771595293804"/>
    <n v="56.115148754823181"/>
    <n v="480.77443696026614"/>
    <n v="52.885188065629279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2"/>
    <n v="1605"/>
    <x v="1"/>
    <n v="0"/>
    <n v="1"/>
    <x v="0"/>
    <s v="Density"/>
    <s v="Employment density"/>
    <x v="2"/>
    <s v="Negative binomial regression"/>
    <m/>
    <n v="1.6402999999999999E-3"/>
    <m/>
    <n v="1.0016416460279076"/>
    <s v="Derived (4b)"/>
    <n v="3.2175362887406824"/>
    <s v="derived (8b)"/>
  </r>
  <r>
    <n v="14"/>
    <s v="Taylor et al. 2009"/>
    <n v="14.1"/>
    <s v="14.1.1"/>
    <s v="Table 2 p. 68"/>
    <x v="0"/>
    <x v="4"/>
    <x v="2"/>
    <n v="7.9815095923159371E-2"/>
    <n v="6.3704495372231317E-3"/>
    <n v="156.97479340459518"/>
    <n v="17.067869286881631"/>
    <n v="1.8557894275626399"/>
    <n v="24641.085764415337"/>
    <n v="55.406989848885253"/>
    <n v="6.0244020062692929"/>
    <n v="136.67131610146831"/>
    <n v="14.860272199712648"/>
    <n v="5.6162382779414584"/>
    <n v="0.61065358796057478"/>
    <n v="76.410092849260209"/>
    <n v="8.3080693955000626"/>
    <n v="11.038306171778656"/>
    <n v="1.2001950300574931"/>
    <n v="74.445246301054027"/>
    <n v="8.0944316303136041"/>
    <n v="101.9449435051628"/>
    <n v="11.08447370731635"/>
    <n v="55.406989848885253"/>
    <n v="6.0244020062692929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x v="1"/>
    <n v="265"/>
    <x v="1"/>
    <n v="0"/>
    <n v="1"/>
    <x v="0"/>
    <s v="Density"/>
    <s v="Population density"/>
    <x v="0"/>
    <s v="OLS"/>
    <m/>
    <n v="0.10872999999999999"/>
    <m/>
    <m/>
    <s v=""/>
    <s v=""/>
    <m/>
  </r>
  <r>
    <n v="187"/>
    <s v="Rodriguez &amp; Joo 2004"/>
    <n v="188.2"/>
    <s v="188.2.2"/>
    <s v="elasticities: Table 3, errors table 2"/>
    <x v="1"/>
    <x v="5"/>
    <x v="3"/>
    <n v="0.53700000000000003"/>
    <n v="0.28836900000000004"/>
    <n v="3.4677791302116381"/>
    <n v="-1.8621973929236497"/>
    <n v="1"/>
    <n v="12.025492095931385"/>
    <n v="3.3328132498315322"/>
    <n v="-1.7897207151595329"/>
    <n v="3.4564357355395097"/>
    <n v="-1.8561059899847168"/>
    <n v="2.173659415558189"/>
    <n v="-1.1672551061547476"/>
    <n v="3.3888445637916869"/>
    <n v="-1.8198095307561359"/>
    <n v="2.6838997359057575"/>
    <n v="-1.4412541581813918"/>
    <n v="3.3848823658362108"/>
    <m/>
    <n v="3.4269135847384402"/>
    <n v="-1.8402525950045425"/>
    <n v="3.3328132498315322"/>
    <n v="-1.7897207151595329"/>
    <m/>
    <n v="-0.53700000000000003"/>
    <s v="source"/>
    <n v="0.53700000000000003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x v="1"/>
    <n v="509"/>
    <x v="1"/>
    <n v="0"/>
    <n v="0"/>
    <x v="1"/>
    <s v="Density"/>
    <s v="gross population density at residence"/>
    <x v="0"/>
    <s v="multinomial logit (nested)"/>
    <s v="active mode,s auto"/>
    <n v="-1E-3"/>
    <m/>
    <m/>
    <m/>
    <m/>
    <m/>
  </r>
  <r>
    <n v="37"/>
    <s v="Moniruzzaman and Paez 2012"/>
    <n v="37.200000000000003"/>
    <s v="37.2.2"/>
    <s v="Table 2 (2), p. 203"/>
    <x v="0"/>
    <x v="4"/>
    <x v="2"/>
    <n v="7.9815095923159371E-2"/>
    <n v="6.3704495372231317E-3"/>
    <n v="156.97479340459518"/>
    <n v="16.701840235654519"/>
    <n v="1.7770462454971598"/>
    <n v="24641.085764415337"/>
    <n v="55.406989848885253"/>
    <n v="5.8952056717121541"/>
    <n v="136.67131610146831"/>
    <n v="14.541586179635255"/>
    <n v="5.6162382779414584"/>
    <n v="0.59755781427771448"/>
    <n v="76.410092849260209"/>
    <n v="8.1298986638609811"/>
    <n v="11.038306171778656"/>
    <n v="1.1744562432906474"/>
    <n v="74.445246301054027"/>
    <n v="7.9208424681242944"/>
    <n v="101.9449435051628"/>
    <n v="10.846761587177294"/>
    <n v="55.406989848885253"/>
    <n v="5.8952056717121541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n v="0"/>
    <n v="1"/>
    <x v="0"/>
    <s v="Density"/>
    <s v="Dwelling density"/>
    <x v="0"/>
    <s v="Binary logistic"/>
    <s v="not choosing transit"/>
    <n v="0.58640999999999999"/>
    <n v="1.7975237080793633"/>
    <m/>
    <s v="Derived (4a)"/>
    <s v=""/>
    <m/>
  </r>
  <r>
    <n v="110"/>
    <s v="Chapman and Frank 2004"/>
    <n v="110.3"/>
    <s v="110.3.3"/>
    <s v="Table 109 p. 242"/>
    <x v="1"/>
    <x v="4"/>
    <x v="2"/>
    <n v="3.453900589968345E-2"/>
    <n v="1.1929429285383682E-3"/>
    <n v="838.2630686492538"/>
    <n v="89.17454106657506"/>
    <n v="9.4863999999999997"/>
    <n v="702684.97226126364"/>
    <n v="796.30950133504894"/>
    <n v="84.711514778922549"/>
    <n v="202.16853677891558"/>
    <n v="21.506716876374995"/>
    <n v="33.972355579508339"/>
    <n v="3.61398388054329"/>
    <n v="806.06613214135996"/>
    <n v="85.749426512181586"/>
    <n v="49.39321688943663"/>
    <n v="5.2544572374096754"/>
    <n v="43.397534358141748"/>
    <n v="4.6166357013009254"/>
    <n v="60.405012466481459"/>
    <n v="6.4258935724067872"/>
    <n v="796.30950133504894"/>
    <n v="84.711514778922549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4224"/>
    <x v="0"/>
    <n v="0"/>
    <n v="1"/>
    <x v="0"/>
    <s v="PT-Access"/>
    <s v="Walkability index"/>
    <x v="10"/>
    <s v="Multinomial logistic"/>
    <s v="automobile"/>
    <n v="0.108"/>
    <n v="1.1140477453864677"/>
    <m/>
    <s v="Derived (4a)"/>
    <n v="3.08"/>
    <m/>
  </r>
  <r>
    <n v="86"/>
    <s v="Chen and Zegras 2016"/>
    <n v="86.4"/>
    <s v="86.4.13"/>
    <s v="Table 2 (p-values), Table 3 p. 118 (pm peak)"/>
    <x v="0"/>
    <x v="4"/>
    <x v="2"/>
    <n v="4.1892191067381762E-2"/>
    <n v="1.7549556724260203E-3"/>
    <n v="569.81496211674528"/>
    <n v="59.260756060141503"/>
    <n v="6.1631186302547167"/>
    <n v="324689.09105210786"/>
    <n v="550.11374709785684"/>
    <n v="57.211829698177112"/>
    <n v="181.54155084239184"/>
    <n v="18.880321287608751"/>
    <n v="33.33587711875694"/>
    <n v="3.4669312203507214"/>
    <n v="554.75247659027525"/>
    <n v="57.694257565388625"/>
    <n v="48.059114267036982"/>
    <n v="4.9981478837718463"/>
    <n v="42.364271167038282"/>
    <n v="4.4058842013719808"/>
    <n v="58.421690325743349"/>
    <n v="6.0758557938773077"/>
    <n v="550.11374709785684"/>
    <n v="57.211829698177112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x v="2"/>
    <n v="120"/>
    <x v="0"/>
    <n v="0"/>
    <n v="1"/>
    <x v="0"/>
    <s v="PT-Access"/>
    <s v="Walkability index"/>
    <x v="10"/>
    <s v="OLS"/>
    <m/>
    <n v="0.09"/>
    <m/>
    <m/>
    <s v=""/>
    <s v=""/>
    <m/>
  </r>
  <r>
    <n v="76"/>
    <s v="Woldeamanuel and Kent 2016"/>
    <n v="76.099999999999994"/>
    <s v="76.1.1"/>
    <s v="Table 3"/>
    <x v="0"/>
    <x v="4"/>
    <x v="2"/>
    <n v="2.5924228998389812E-2"/>
    <n v="6.7206564916095525E-4"/>
    <n v="1487.9498769926072"/>
    <n v="154.29581339712919"/>
    <n v="16"/>
    <n v="2213994.836442315"/>
    <n v="103.44786723196853"/>
    <n v="10.727224798066311"/>
    <n v="36.009144898101518"/>
    <n v="3.7340372734983358"/>
    <n v="32.565912215165064"/>
    <n v="3.3769846632295968"/>
    <n v="120.20327195504987"/>
    <n v="12.464708594073763"/>
    <n v="211.05331877636846"/>
    <n v="21.885578267314962"/>
    <n v="22.996669170343896"/>
    <n v="2.3846836710888248"/>
    <n v="130.44513131920564"/>
    <n v="13.526757824176473"/>
    <n v="103.44786723196853"/>
    <n v="10.727224798066311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x v="2"/>
    <n v="18"/>
    <x v="1"/>
    <n v="0"/>
    <n v="1"/>
    <x v="0"/>
    <s v="PT-Design"/>
    <s v="Connectivity index"/>
    <x v="1"/>
    <s v="OLS"/>
    <m/>
    <n v="0.04"/>
    <m/>
    <m/>
    <s v=""/>
    <n v="4"/>
    <m/>
  </r>
  <r>
    <n v="38"/>
    <s v="Choi et al. 2012"/>
    <n v="38.299999999999997"/>
    <s v="38.3.10"/>
    <s v="Table 2 p. 716 (multiplicative)"/>
    <x v="0"/>
    <x v="4"/>
    <x v="2"/>
    <n v="0.29561638727755546"/>
    <n v="8.7389048427033655E-2"/>
    <n v="11.443081461574213"/>
    <n v="1.0756496573879759"/>
    <n v="0.10111106779446975"/>
    <n v="130.94411333622344"/>
    <n v="10.375199627661129"/>
    <n v="0.97526876500014614"/>
    <n v="8.7345622868380417"/>
    <n v="0.82104885496277591"/>
    <n v="8.516151128686964"/>
    <n v="0.80051820609657465"/>
    <n v="10.522303593631118"/>
    <n v="0.98909653780132512"/>
    <n v="10.934324710611225"/>
    <n v="1.0278265227974552"/>
    <n v="7.6804006476179358"/>
    <n v="0.72195766087608593"/>
    <n v="10.59512373291742"/>
    <n v="0.99594163089423748"/>
    <n v="10.375199627661129"/>
    <n v="0.97526876500014614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n v="0"/>
    <n v="0"/>
    <x v="1"/>
    <s v="PT-Design"/>
    <s v="Pedestrian friendly intersection"/>
    <x v="1"/>
    <s v="Multiplicative"/>
    <m/>
    <n v="9.4E-2"/>
    <m/>
    <m/>
    <s v=""/>
    <s v=""/>
    <m/>
  </r>
  <r>
    <n v="110"/>
    <s v="Chapman and Frank 2004"/>
    <n v="110.2"/>
    <s v="110.2.4"/>
    <s v="Table 107, p. 240"/>
    <x v="1"/>
    <x v="4"/>
    <x v="2"/>
    <n v="2.960109065147035E-2"/>
    <n v="8.7622456775656539E-4"/>
    <n v="1141.2599427111957"/>
    <n v="106.07717252620994"/>
    <n v="9.8596000000000004"/>
    <n v="1302474.2568371615"/>
    <n v="1064.8779354853825"/>
    <n v="98.977661665307693"/>
    <n v="215.99906203578894"/>
    <n v="20.076556542095425"/>
    <n v="34.341862646565879"/>
    <n v="3.1919876905318079"/>
    <n v="1082.397934729808"/>
    <n v="100.60610047487019"/>
    <n v="50.178191403537959"/>
    <n v="4.6639336643336868"/>
    <n v="44.002337508246441"/>
    <n v="4.0899039497787388"/>
    <n v="61.58318353876313"/>
    <n v="5.7239983114063815"/>
    <n v="1064.8779354853825"/>
    <n v="98.977661665307693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8489"/>
    <x v="0"/>
    <n v="0"/>
    <n v="1"/>
    <x v="0"/>
    <s v="PT-Access"/>
    <s v="Walkability index"/>
    <x v="10"/>
    <s v="Multinomial logistic"/>
    <s v="automobile"/>
    <n v="0.125"/>
    <n v="1.1331484530668263"/>
    <m/>
    <s v="Derived (4a)"/>
    <n v="3.14"/>
    <m/>
  </r>
  <r>
    <n v="154"/>
    <s v="Lu et al. 2018"/>
    <n v="154.1"/>
    <s v="154.1.4"/>
    <s v="Tables 3 (diagnostics) and 4 (elasticities) pp 8 - 9"/>
    <x v="0"/>
    <x v="4"/>
    <x v="2"/>
    <n v="4.6363636363636357E-2"/>
    <n v="2.1495867768595036E-3"/>
    <n v="465.20569011918502"/>
    <n v="43.137254901960787"/>
    <n v="3.9999999999999996"/>
    <n v="216416.33411926721"/>
    <n v="52.60040071840718"/>
    <n v="4.8774917029795741"/>
    <n v="465.20569011918502"/>
    <n v="43.137254901960787"/>
    <n v="3.7695616992374479"/>
    <n v="0.3495411757474724"/>
    <n v="145.80593048440025"/>
    <n v="13.520186281280749"/>
    <n v="22.402352058694579"/>
    <n v="2.0773090090789514"/>
    <n v="87.398312949372126"/>
    <n v="8.1042072007599604"/>
    <n v="148.97991171922865"/>
    <n v="13.814500904873928"/>
    <n v="52.60040071840718"/>
    <n v="4.8774917029795741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x v="0"/>
    <n v="4768"/>
    <x v="0"/>
    <n v="0"/>
    <n v="1"/>
    <x v="0"/>
    <s v="Diversity"/>
    <s v="ratio of job number to the resident numbers in a TPU"/>
    <x v="5"/>
    <s v="generalized linear mixed models"/>
    <m/>
    <n v="0.04"/>
    <m/>
    <m/>
    <m/>
    <n v="2"/>
    <s v="derived (8b)"/>
  </r>
  <r>
    <n v="70"/>
    <s v="Guerra et al. 2012"/>
    <n v="70.13"/>
    <s v="70.13.1"/>
    <s v="Table 5 p. 9 (model 3"/>
    <x v="0"/>
    <x v="4"/>
    <x v="2"/>
    <n v="4.0616740088105729E-2"/>
    <n v="1.6497195753847351E-3"/>
    <n v="606.16362618282415"/>
    <n v="55.888286334056389"/>
    <n v="5.1528999999999989"/>
    <n v="367434.34170711058"/>
    <n v="75.032633221927014"/>
    <n v="6.918008783061671"/>
    <n v="385.1940217905767"/>
    <n v="35.514888809091175"/>
    <n v="5.7691954826561931"/>
    <n v="0.53191982350090106"/>
    <n v="119.52363080821431"/>
    <n v="11.020078760517359"/>
    <n v="11.645120137853354"/>
    <n v="1.0736800767100794"/>
    <n v="114.78471726073897"/>
    <n v="10.583150931440134"/>
    <n v="196.52209645458257"/>
    <n v="18.119337293112512"/>
    <n v="75.032633221927014"/>
    <n v="6.918008783061671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0"/>
    <n v="0"/>
    <n v="0"/>
    <x v="1"/>
    <s v="Density"/>
    <s v="Population density"/>
    <x v="0"/>
    <s v="OLS"/>
    <m/>
    <n v="9.2200000000000004E-2"/>
    <m/>
    <m/>
    <s v=""/>
    <n v="2.27"/>
    <m/>
  </r>
  <r>
    <n v="110"/>
    <s v="Chapman and Frank 2004"/>
    <n v="110.4"/>
    <s v="110.4.4"/>
    <s v="Table 111 p. 245"/>
    <x v="1"/>
    <x v="4"/>
    <x v="2"/>
    <n v="1.0036138706752309E-2"/>
    <n v="1.0072408014117192E-4"/>
    <n v="9928.1125089296347"/>
    <n v="905.72682040397183"/>
    <n v="82.628099999999989"/>
    <n v="98567417.989965081"/>
    <n v="6113.4305398059114"/>
    <n v="557.71910316273284"/>
    <n v="259.46063221502362"/>
    <n v="23.670204505111258"/>
    <n v="35.281483751762529"/>
    <n v="3.2186768702385939"/>
    <n v="6739.7184628040222"/>
    <n v="614.85441147479003"/>
    <n v="52.209844131552586"/>
    <n v="4.7630258094402143"/>
    <n v="45.55691409107429"/>
    <n v="4.1560889756248489"/>
    <n v="64.671763988749788"/>
    <n v="5.8999080756551061"/>
    <n v="6113.4305398059114"/>
    <n v="557.7191031627328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25372"/>
    <x v="0"/>
    <n v="0"/>
    <n v="1"/>
    <x v="0"/>
    <s v="PT-Access"/>
    <s v="Walkability index"/>
    <x v="10"/>
    <s v="Multinomial logistic"/>
    <s v="automobile"/>
    <n v="0.14099999999999999"/>
    <n v="1.1514246479847441"/>
    <m/>
    <s v="Derived (4a)"/>
    <n v="9.09"/>
    <m/>
  </r>
  <r>
    <n v="103"/>
    <s v="Renneet al. 2016"/>
    <n v="103.1"/>
    <s v="103.1.5"/>
    <s v="Table 3 p. 40"/>
    <x v="0"/>
    <x v="4"/>
    <x v="2"/>
    <n v="4.4400592007893432E-2"/>
    <n v="1.9714125706514099E-3"/>
    <n v="507.25049382716071"/>
    <n v="45.652544444444459"/>
    <n v="4.1087290000000012"/>
    <n v="257303.06348789841"/>
    <n v="91.190523329996878"/>
    <n v="8.2071470996997196"/>
    <n v="34.399641681282311"/>
    <n v="3.095967751315408"/>
    <n v="31.243847019265498"/>
    <n v="2.8119462317338946"/>
    <n v="103.96536353508799"/>
    <n v="9.3568827181579177"/>
    <n v="165.63185110813251"/>
    <n v="14.906866599731925"/>
    <n v="22.329450642184714"/>
    <n v="2.0096505577966242"/>
    <n v="111.53985342541273"/>
    <n v="10.038586808287146"/>
    <n v="91.190523329996878"/>
    <n v="8.2071470996997196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n v="0"/>
    <n v="1"/>
    <x v="0"/>
    <s v="PT-Design"/>
    <s v="Block density"/>
    <x v="1"/>
    <s v="multi-level model"/>
    <m/>
    <n v="0.09"/>
    <m/>
    <m/>
    <s v=""/>
    <n v="2.0270000000000001"/>
    <m/>
  </r>
  <r>
    <n v="31"/>
    <s v="Frank et al. 2008"/>
    <n v="31.1"/>
    <s v="31.1.1"/>
    <s v="Table 4 p. 48 (significance from table 3 p. 46)"/>
    <x v="1"/>
    <x v="4"/>
    <x v="2"/>
    <n v="3.7499999999999999E-2"/>
    <n v="1.4062499999999999E-3"/>
    <n v="711.11111111111109"/>
    <n v="63.999999999999993"/>
    <n v="5.76"/>
    <n v="505679.01234567899"/>
    <n v="46.954886238462976"/>
    <n v="4.2259397614616674"/>
    <n v="711.11111111111109"/>
    <n v="63.999999999999993"/>
    <n v="8.1956089753555581"/>
    <n v="0.73760480778200022"/>
    <n v="47.577209899639392"/>
    <n v="4.2819488909675449"/>
    <n v="59.862681434588929"/>
    <n v="5.387641329113003"/>
    <n v="4.7200063597287967"/>
    <n v="0.42480057237559171"/>
    <n v="45.094905993533828"/>
    <n v="4.0585415394180444"/>
    <n v="46.954886238462976"/>
    <n v="4.2259397614616674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1"/>
    <n v="0"/>
    <n v="0"/>
    <x v="1"/>
    <s v="Diversity"/>
    <s v="Land use mix:Entropy: maximises eveness --&gt; 1"/>
    <x v="4"/>
    <s v="Multinomial logistic (nested)"/>
    <s v="not choosing transit"/>
    <n v="0.19159999999999999"/>
    <n v="1.2111859456788328"/>
    <m/>
    <s v="Derived (4a)"/>
    <n v="2.4"/>
    <m/>
  </r>
  <r>
    <n v="131"/>
    <s v="Zhang 2004"/>
    <n v="131.1"/>
    <s v="131.1.9"/>
    <s v="Table 3 (Boston - work trip, expanded)"/>
    <x v="1"/>
    <x v="4"/>
    <x v="3"/>
    <n v="4.9723756906077346E-2"/>
    <n v="2.4724520008546744E-3"/>
    <n v="404.45679012345687"/>
    <n v="36.401111111111113"/>
    <n v="3.2761000000000005"/>
    <n v="163585.29507697004"/>
    <n v="295.54022469957795"/>
    <n v="26.598620222962015"/>
    <n v="174.15567821791251"/>
    <n v="15.674011039612125"/>
    <n v="22.808572980145087"/>
    <n v="2.0527715682130578"/>
    <n v="356.4947210796679"/>
    <n v="32.084524897170112"/>
    <n v="30.448209395423323"/>
    <n v="2.740338845588099"/>
    <n v="368.93033115586223"/>
    <n v="33.203729804027603"/>
    <n v="306.38084049230906"/>
    <n v="27.574275644307814"/>
    <n v="295.54022469957795"/>
    <n v="26.598620222962015"/>
    <m/>
    <n v="0.09"/>
    <s v="source"/>
    <n v="4.9723756906077346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x v="1"/>
    <n v="1619"/>
    <x v="1"/>
    <n v="0"/>
    <n v="1"/>
    <x v="0"/>
    <s v="Density"/>
    <s v="Job density (ave)"/>
    <x v="2"/>
    <s v="Multinomial logistic"/>
    <s v="drive alone or active modes"/>
    <m/>
    <m/>
    <m/>
    <m/>
    <n v="1.81"/>
    <m/>
  </r>
  <r>
    <n v="97"/>
    <s v="Concas and DeSalvo 2014"/>
    <n v="97.1"/>
    <s v="97.1.1"/>
    <s v="Model I (RL exogensous) Table 3 p. 26"/>
    <x v="0"/>
    <x v="4"/>
    <x v="2"/>
    <n v="7.9815095923159371E-2"/>
    <n v="6.3704495372231317E-3"/>
    <n v="156.97479340459518"/>
    <n v="13.97075661300897"/>
    <n v="1.2433973385577983"/>
    <n v="24641.085764415337"/>
    <n v="55.406989848885253"/>
    <n v="4.9312220965507869"/>
    <n v="136.67131610146831"/>
    <n v="12.163747133030679"/>
    <n v="5.6162382779414584"/>
    <n v="0.49984520673678978"/>
    <n v="76.410092849260209"/>
    <n v="6.8004982635841582"/>
    <n v="11.038306171778656"/>
    <n v="0.98240924928830031"/>
    <n v="74.445246301054027"/>
    <n v="6.6256269207938079"/>
    <n v="101.9449435051628"/>
    <n v="9.073099971959488"/>
    <n v="55.406989848885253"/>
    <n v="4.9312220965507869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29"/>
    <x v="0"/>
    <n v="1"/>
    <n v="1"/>
    <x v="0"/>
    <s v="Density"/>
    <s v="Gross population density"/>
    <x v="0"/>
    <s v="3SLS"/>
    <m/>
    <s v=""/>
    <m/>
    <m/>
    <s v=""/>
    <s v=""/>
    <m/>
  </r>
  <r>
    <n v="113"/>
    <s v="Ewing et al. 2015"/>
    <n v="113.2"/>
    <s v="113.2.8"/>
    <s v="Table 12 p. 2343"/>
    <x v="0"/>
    <x v="4"/>
    <x v="2"/>
    <n v="2.033601841196778E-2"/>
    <n v="4.1355364485189258E-4"/>
    <n v="2418.0659811573746"/>
    <n v="213.6603100950656"/>
    <n v="18.879024999999995"/>
    <n v="5847043.0892305765"/>
    <n v="49.250550144725167"/>
    <n v="4.3517786107879157"/>
    <n v="2418.0659811573746"/>
    <n v="213.6603100950656"/>
    <n v="8.2628333311986708"/>
    <n v="0.73010395314471455"/>
    <n v="49.935657147313719"/>
    <n v="4.4123146655366403"/>
    <n v="63.644803521285731"/>
    <n v="5.6236548391408068"/>
    <n v="4.7422262176848706"/>
    <n v="0.41902310859463515"/>
    <n v="47.208207302005299"/>
    <n v="4.1713171972051883"/>
    <n v="49.250550144725167"/>
    <n v="4.3517786107879157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x v="2"/>
    <n v="6719"/>
    <x v="0"/>
    <n v="0"/>
    <n v="1"/>
    <x v="0"/>
    <s v="Diversity"/>
    <s v="Land use entropy:Entropy: maximises eveness --&gt; 1"/>
    <x v="4"/>
    <s v="Negative binomial regression"/>
    <m/>
    <n v="0.188"/>
    <m/>
    <n v="1.2068335153496053"/>
    <s v="Derived (4b)"/>
    <n v="4.3449999999999998"/>
    <m/>
  </r>
  <r>
    <n v="34"/>
    <s v="Hamidi and Ewing 2014"/>
    <n v="34.200000000000003"/>
    <s v="34.2.2"/>
    <s v="Tabe 7 p. 80"/>
    <x v="0"/>
    <x v="4"/>
    <x v="2"/>
    <n v="0.20232558139534881"/>
    <n v="4.093564088696592E-2"/>
    <n v="24.428590302549878"/>
    <n v="2.1252873563218393"/>
    <n v="0.18490000000000001"/>
    <n v="596.75602416983395"/>
    <n v="16.440222072465179"/>
    <n v="1.4302993203044705"/>
    <n v="24.428590302549878"/>
    <n v="2.1252873563218393"/>
    <n v="6.1901892637591587"/>
    <n v="0.5385464659470468"/>
    <n v="16.515861015266442"/>
    <n v="1.4368799083281802"/>
    <n v="17.782744585933834"/>
    <n v="1.5470987789762434"/>
    <n v="3.9778273959630166"/>
    <n v="0.3460709834487824"/>
    <n v="16.2061829452986"/>
    <n v="1.4099379162409782"/>
    <n v="16.440222072465179"/>
    <n v="1.4302993203044705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x v="2"/>
    <n v="451"/>
    <x v="1"/>
    <n v="0"/>
    <n v="1"/>
    <x v="0"/>
    <s v="Diversity"/>
    <s v="Mixed Use:Entropy: maximises eveness --&gt; 1"/>
    <x v="4"/>
    <s v="OLS"/>
    <m/>
    <n v="8.6999999999999994E-2"/>
    <m/>
    <m/>
    <s v=""/>
    <n v="0.43"/>
    <m/>
  </r>
  <r>
    <n v="183"/>
    <s v="An et al. 2019"/>
    <n v="183.2"/>
    <s v="183.2.1"/>
    <s v="Table 4 p. 183 (weekend ridership)"/>
    <x v="0"/>
    <x v="4"/>
    <x v="2"/>
    <n v="8.8844225904334915E-3"/>
    <n v="7.8932964765404958E-5"/>
    <n v="12668.978074902918"/>
    <n v="1092.9241491118923"/>
    <n v="94.284099999999981"/>
    <n v="160503005.46237084"/>
    <n v="6.8450821313719814"/>
    <n v="0.59050978854015179"/>
    <e v="#N/A"/>
    <e v="#N/A"/>
    <n v="0.13899481439362335"/>
    <n v="1.1990768975522148E-2"/>
    <n v="49.321521098954541"/>
    <n v="4.2548563239495705"/>
    <n v="313.59916330842918"/>
    <n v="27.053492136041349"/>
    <n v="408.54463988694351"/>
    <n v="35.244224142055266"/>
    <n v="407.69791312919222"/>
    <n v="35.171178935427363"/>
    <n v="6.8450821313719814"/>
    <n v="0.59050978854015179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x v="0"/>
    <n v="286"/>
    <x v="0"/>
    <n v="0"/>
    <n v="0"/>
    <x v="1"/>
    <s v="PT-Access"/>
    <s v="Betweenness centrality"/>
    <x v="7"/>
    <s v="OLS"/>
    <m/>
    <n v="39260.449999999997"/>
    <m/>
    <m/>
    <m/>
    <n v="9.7100000000000009"/>
    <s v="source"/>
  </r>
  <r>
    <n v="38"/>
    <s v="Choi et al. 2012"/>
    <n v="38.1"/>
    <s v="38.1.10"/>
    <s v="Table 2 p. 715 (multiplicative model)"/>
    <x v="0"/>
    <x v="4"/>
    <x v="2"/>
    <n v="0.29561638727755546"/>
    <n v="8.7389048427033655E-2"/>
    <n v="11.443081461574213"/>
    <n v="0.97266192423380815"/>
    <n v="8.2676263559873703E-2"/>
    <n v="130.94411333622344"/>
    <n v="10.375199627661129"/>
    <n v="0.88189196835119599"/>
    <n v="8.7345622868380417"/>
    <n v="0.74243779438123358"/>
    <n v="8.516151128686964"/>
    <n v="0.72387284593839196"/>
    <n v="10.522303593631118"/>
    <n v="0.89439580545864517"/>
    <n v="10.934324710611225"/>
    <n v="0.9294176004019542"/>
    <n v="7.6804006476179358"/>
    <n v="0.65283405504752456"/>
    <n v="10.59512373291742"/>
    <n v="0.90058551729798075"/>
    <n v="10.375199627661129"/>
    <n v="0.88189196835119599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2000"/>
    <x v="0"/>
    <n v="0"/>
    <n v="0"/>
    <x v="1"/>
    <s v="PT-Design"/>
    <s v="Pedestrian friendly intersection"/>
    <x v="1"/>
    <s v="Multiplicative"/>
    <m/>
    <n v="8.5000000000000006E-2"/>
    <m/>
    <m/>
    <s v=""/>
    <s v=""/>
    <m/>
  </r>
  <r>
    <n v="131"/>
    <s v="Zhang 2004"/>
    <n v="131.1"/>
    <s v="131.1.7"/>
    <s v="Table 3 (Boston - work trip, expanded)"/>
    <x v="1"/>
    <x v="4"/>
    <x v="3"/>
    <n v="0.29561638727755546"/>
    <n v="8.7389048427033655E-2"/>
    <n v="11.443081461574213"/>
    <n v="0.94977576131065977"/>
    <n v="7.8831388188784768E-2"/>
    <n v="130.94411333622344"/>
    <n v="10.375199627661129"/>
    <n v="0.86114156909587369"/>
    <n v="8.7345622868380417"/>
    <n v="0.72496866980755748"/>
    <n v="8.516151128686964"/>
    <n v="0.70684054368101801"/>
    <n v="10.522303593631118"/>
    <n v="0.87335119827138286"/>
    <n v="10.934324710611225"/>
    <n v="0.90754895098073174"/>
    <n v="7.6804006476179358"/>
    <n v="0.63747325375228869"/>
    <n v="10.59512373291742"/>
    <n v="0.87939526983214589"/>
    <n v="10.375199627661129"/>
    <n v="0.86114156909587369"/>
    <m/>
    <n v="8.3000000000000004E-2"/>
    <s v="source"/>
    <m/>
    <m/>
    <s v="Y"/>
    <s v="pos"/>
    <s v="Y"/>
    <s v="Mode choice (probability)"/>
    <s v="trip"/>
    <s v="Discrete"/>
    <s v="Disaggregate"/>
    <s v="Work"/>
    <s v="USA"/>
    <s v="Boston"/>
    <n v="1991"/>
    <s v="Pre-2010"/>
    <x v="1"/>
    <n v="1619"/>
    <x v="1"/>
    <n v="0"/>
    <n v="1"/>
    <x v="0"/>
    <s v="Diversity"/>
    <s v="% non cul-de-sac proportion at intersections"/>
    <x v="1"/>
    <s v="Multinomial logistic"/>
    <s v="drive alone or active modes"/>
    <m/>
    <m/>
    <m/>
    <m/>
    <m/>
    <m/>
  </r>
  <r>
    <n v="7"/>
    <s v="Bhiromkaew 2006"/>
    <n v="7.3"/>
    <s v="7.3.1"/>
    <s v="table 5.8 p. 137, mode share figure 4.7"/>
    <x v="0"/>
    <x v="4"/>
    <x v="2"/>
    <n v="8.7111538461538435E-2"/>
    <n v="7.5884201331360901E-3"/>
    <n v="131.77973576256471"/>
    <n v="10.74484524703078"/>
    <n v="0.87609600000000021"/>
    <n v="17365.898757651375"/>
    <n v="51.904277221842193"/>
    <n v="4.2320879092710131"/>
    <n v="117.16743260904568"/>
    <n v="9.5534106521841888"/>
    <n v="5.578081893583156"/>
    <n v="0.45481671650795352"/>
    <n v="69.904420716340724"/>
    <n v="5.6997548092958423"/>
    <n v="10.891872221760117"/>
    <n v="0.8880840502223214"/>
    <n v="68.256302574952883"/>
    <n v="5.5653731892723872"/>
    <n v="90.684959890784683"/>
    <n v="7.3941251636389742"/>
    <n v="51.904277221842193"/>
    <n v="4.2320879092710131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Household density"/>
    <x v="0"/>
    <s v="Multinomial logistic"/>
    <s v="automobile"/>
    <n v="2.1999999999999999E-2"/>
    <n v="1.0222437844704382"/>
    <m/>
    <s v="Derived (4a)"/>
    <n v="0.93600000000000005"/>
    <m/>
  </r>
  <r>
    <n v="102"/>
    <s v="Tsa et al. 2012"/>
    <n v="102.1"/>
    <s v="102.1.1"/>
    <s v="Table 2 p. 68"/>
    <x v="0"/>
    <x v="4"/>
    <x v="2"/>
    <n v="2.1978021978021976E-2"/>
    <n v="4.8303345006641703E-4"/>
    <n v="2070.2500000000005"/>
    <n v="165.62000000000003"/>
    <n v="13.249600000000003"/>
    <n v="4285935.0625000019"/>
    <n v="6.1825074592280735"/>
    <n v="0.49460059673824591"/>
    <n v="12.664564580571403"/>
    <n v="1.0131651664457122"/>
    <n v="4.2709469660605697"/>
    <n v="0.34167575728484556"/>
    <n v="26.049279179635342"/>
    <n v="2.0839423343708274"/>
    <n v="11.374382722493269"/>
    <n v="0.90995061779946163"/>
    <n v="3.6887414654044925"/>
    <n v="0.29509931723235944"/>
    <n v="19.621343415055385"/>
    <n v="1.5697074732044309"/>
    <n v="4.0030673598268427"/>
    <n v="0.32024538878614744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x v="2"/>
    <n v="1824"/>
    <x v="0"/>
    <n v="0"/>
    <n v="1"/>
    <x v="0"/>
    <s v="Density"/>
    <s v="Population and employment density"/>
    <x v="8"/>
    <s v="Global regression "/>
    <m/>
    <n v="2E-3"/>
    <m/>
    <m/>
    <s v=""/>
    <n v="3.64"/>
    <m/>
  </r>
  <r>
    <n v="31"/>
    <s v="Frank et al. 2008"/>
    <n v="31.2"/>
    <s v="31.2.1"/>
    <s v="Table 4 p. 48 (significance from table 3 p. 46)"/>
    <x v="1"/>
    <x v="4"/>
    <x v="2"/>
    <n v="7.2727272727272724E-2"/>
    <n v="5.289256198347107E-3"/>
    <n v="189.06250000000003"/>
    <n v="15.125000000000002"/>
    <n v="1.2100000000000002"/>
    <n v="35744.628906250007"/>
    <n v="39.713988949655629"/>
    <n v="3.1771191159724506"/>
    <n v="189.06250000000003"/>
    <n v="15.125000000000002"/>
    <n v="7.9428392331567457"/>
    <n v="0.63542713865253964"/>
    <n v="40.158267172866182"/>
    <n v="3.2126613738292948"/>
    <n v="48.572209202014704"/>
    <n v="3.8857767361611764"/>
    <n v="4.6350559172251131"/>
    <n v="0.37080447337800904"/>
    <n v="38.37525332930511"/>
    <n v="3.0700202663444087"/>
    <n v="39.713988949655629"/>
    <n v="3.1771191159724506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x v="1"/>
    <n v="10475"/>
    <x v="1"/>
    <n v="0"/>
    <n v="0"/>
    <x v="1"/>
    <s v="Diversity"/>
    <s v="Land use mix:Entropy: maximises eveness --&gt; 1"/>
    <x v="4"/>
    <s v="Multinomial logistic (nested)"/>
    <s v="not choosing transit"/>
    <n v="0.16250000000000001"/>
    <n v="1.1764483184486905"/>
    <m/>
    <s v="Derived (4a)"/>
    <n v="1.1000000000000001"/>
    <m/>
  </r>
  <r>
    <n v="187"/>
    <s v="Rodriguez &amp; Joo 2004"/>
    <n v="18.3"/>
    <s v="188.3.2"/>
    <s v="elasticities: Table 3, errors table 2"/>
    <x v="1"/>
    <x v="4"/>
    <x v="3"/>
    <n v="7.9815095923159371E-2"/>
    <n v="6.3704495372231317E-3"/>
    <n v="156.97479340459518"/>
    <n v="-32.022857854537413"/>
    <n v="6.5326630023256316"/>
    <n v="24641.085764415337"/>
    <n v="55.406989848885253"/>
    <n v="-11.303025929172591"/>
    <n v="136.67131610146831"/>
    <n v="-27.880948484699534"/>
    <n v="5.6162382779414584"/>
    <n v="-1.1457126087000575"/>
    <n v="76.410092849260209"/>
    <n v="-15.587658941249082"/>
    <n v="11.038306171778656"/>
    <n v="-2.2518144590428455"/>
    <n v="74.445246301054027"/>
    <n v="-15.18683024541502"/>
    <n v="101.9449435051628"/>
    <n v="-20.796768475053209"/>
    <n v="55.406989848885253"/>
    <n v="-11.303025929172591"/>
    <m/>
    <n v="-0.20399999999999999"/>
    <s v="source"/>
    <m/>
    <m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x v="1"/>
    <n v="509"/>
    <x v="1"/>
    <n v="0"/>
    <n v="0"/>
    <x v="1"/>
    <s v="Density"/>
    <s v="gross population density at residence"/>
    <x v="0"/>
    <s v="multinomial logit (Heteroscedastic extreme value model)"/>
    <s v="active mode,s auto"/>
    <n v="0"/>
    <m/>
    <m/>
    <m/>
    <m/>
    <m/>
  </r>
  <r>
    <n v="97"/>
    <s v="Concas and DeSalvo 2014"/>
    <n v="97.3"/>
    <s v="97.3.1"/>
    <s v="Model III Table 7 p. 32"/>
    <x v="0"/>
    <x v="4"/>
    <x v="2"/>
    <n v="6.021384603925508E-2"/>
    <n v="3.6257072548391148E-3"/>
    <n v="275.80825745524055"/>
    <n v="21.237235824053521"/>
    <n v="1.6352671584521212"/>
    <n v="76070.194880496259"/>
    <n v="55.298572094299686"/>
    <n v="4.2579900512610758"/>
    <n v="245.09084100000942"/>
    <n v="18.871994757000724"/>
    <n v="245.09084100000942"/>
    <n v="18.871994757000724"/>
    <n v="84.894521674973944"/>
    <n v="6.5368781689729936"/>
    <n v="19.216325650725313"/>
    <n v="1.4796570751058491"/>
    <n v="55.647043917152452"/>
    <n v="4.2848223816207387"/>
    <n v="78.097802419739494"/>
    <n v="6.013530786319941"/>
    <n v="55.298572094299686"/>
    <n v="4.2579900512610758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12"/>
    <x v="0"/>
    <n v="0"/>
    <n v="1"/>
    <x v="0"/>
    <s v="Density"/>
    <s v="Retail establishment density"/>
    <x v="6"/>
    <s v="3SLS"/>
    <m/>
    <s v=""/>
    <m/>
    <m/>
    <s v=""/>
    <s v=""/>
    <m/>
  </r>
  <r>
    <n v="37"/>
    <s v="Moniruzzaman and Paez 2012"/>
    <n v="37.1"/>
    <s v="37.1.2"/>
    <s v="Table 2 (1), p. 203"/>
    <x v="0"/>
    <x v="4"/>
    <x v="2"/>
    <n v="7.9815095923159371E-2"/>
    <n v="6.3704495372231317E-3"/>
    <n v="156.97479340459518"/>
    <n v="11.717576595471813"/>
    <n v="0.87467292227523674"/>
    <n v="24641.085764415337"/>
    <n v="55.406989848885253"/>
    <n v="4.1359229300303504"/>
    <n v="136.67131610146831"/>
    <n v="10.201998550781434"/>
    <n v="5.6162382779414584"/>
    <n v="0.41923101647651739"/>
    <n v="76.410092849260209"/>
    <n v="5.7037253957112712"/>
    <n v="11.038306171778656"/>
    <n v="0.82396794572433163"/>
    <n v="74.445246301054027"/>
    <n v="5.5570570075732277"/>
    <n v="101.9449435051628"/>
    <n v="7.6098057410013675"/>
    <n v="55.406989848885253"/>
    <n v="4.1359229300303504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n v="0"/>
    <n v="1"/>
    <x v="0"/>
    <s v="Density"/>
    <s v="Dwelling density"/>
    <x v="0"/>
    <s v="Binary logistic"/>
    <s v="not choosing transit"/>
    <n v="0.41141"/>
    <n v="1.5089438967463207"/>
    <m/>
    <s v="Derived (4a)"/>
    <s v=""/>
    <m/>
  </r>
  <r>
    <n v="97"/>
    <s v="Concas and DeSalvo 2014"/>
    <n v="97.2"/>
    <s v="97.2.1"/>
    <s v="Model II (density exogensous) Table 5 p. 29"/>
    <x v="0"/>
    <x v="4"/>
    <x v="2"/>
    <n v="7.9815095923159371E-2"/>
    <n v="6.3704495372231317E-3"/>
    <n v="156.97479340459518"/>
    <n v="11.302185125130851"/>
    <n v="0.81375732900942133"/>
    <n v="24641.085764415337"/>
    <n v="55.406989848885253"/>
    <n v="3.9893032691197381"/>
    <n v="136.67131610146831"/>
    <n v="9.8403347593057173"/>
    <n v="5.6162382779414584"/>
    <n v="0.40436915601178497"/>
    <n v="76.410092849260209"/>
    <n v="5.501526685146735"/>
    <n v="11.038306171778656"/>
    <n v="0.79475804436806319"/>
    <n v="74.445246301054027"/>
    <n v="5.3600577336758892"/>
    <n v="101.9449435051628"/>
    <n v="7.3400359323717206"/>
    <n v="55.406989848885253"/>
    <n v="3.9893032691197381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12"/>
    <x v="0"/>
    <n v="0"/>
    <n v="1"/>
    <x v="0"/>
    <s v="Density"/>
    <s v="Gross population density"/>
    <x v="0"/>
    <s v="3SLS"/>
    <m/>
    <s v=""/>
    <m/>
    <m/>
    <s v=""/>
    <s v=""/>
    <m/>
  </r>
  <r>
    <n v="9"/>
    <s v="Kuby et al. 2004"/>
    <n v="9.1"/>
    <s v="9.1.1"/>
    <s v="Table 2 p. 239"/>
    <x v="1"/>
    <x v="4"/>
    <x v="2"/>
    <n v="3.507240887132191E-2"/>
    <n v="1.2300738640371798E-3"/>
    <n v="812.95931019779334"/>
    <n v="57.709181237761776"/>
    <n v="4.0965760000000007"/>
    <n v="660902.84003727196"/>
    <n v="467.01561564360065"/>
    <n v="33.15182994519644"/>
    <n v="222.2414372881932"/>
    <n v="15.776154134804841"/>
    <n v="23.473745511514537"/>
    <n v="1.6663203398500994"/>
    <n v="639.91297663196156"/>
    <n v="45.425218066405662"/>
    <n v="31.645293562076272"/>
    <n v="2.2463903895161916"/>
    <n v="681.12433658618954"/>
    <n v="48.350670559316463"/>
    <n v="494.67396152078481"/>
    <n v="35.11520065138194"/>
    <n v="467.01561564360065"/>
    <n v="33.15182994519644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x v="1"/>
    <n v="268"/>
    <x v="0"/>
    <n v="0"/>
    <n v="0"/>
    <x v="1"/>
    <s v="Density"/>
    <s v="Employment density"/>
    <x v="2"/>
    <s v="OLS"/>
    <m/>
    <n v="2.2939999999999999E-2"/>
    <m/>
    <m/>
    <s v=""/>
    <n v="2.024"/>
    <m/>
  </r>
  <r>
    <n v="37"/>
    <s v="Moniruzzaman and Paez 2012"/>
    <n v="37.299999999999997"/>
    <s v="37.3.2"/>
    <s v="Table 2 (3), p. 203"/>
    <x v="0"/>
    <x v="4"/>
    <x v="2"/>
    <n v="7.9815095923159371E-2"/>
    <n v="6.3704495372231317E-3"/>
    <n v="156.97479340459518"/>
    <n v="11.035729329494819"/>
    <n v="0.77583998801623566"/>
    <n v="24641.085764415337"/>
    <n v="55.406989848885253"/>
    <n v="3.8952530509682797"/>
    <n v="136.67131610146831"/>
    <n v="9.6083429631542323"/>
    <n v="5.6162382779414584"/>
    <n v="0.39483591053731365"/>
    <n v="76.410092849260209"/>
    <n v="5.3718248926283909"/>
    <n v="11.038306171778656"/>
    <n v="0.77602114661725963"/>
    <n v="74.445246301054027"/>
    <n v="5.2336911565698419"/>
    <n v="101.9449435051628"/>
    <n v="7.1669901812444996"/>
    <n v="55.406989848885253"/>
    <n v="3.8952530509682797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n v="0"/>
    <n v="1"/>
    <x v="0"/>
    <s v="Density"/>
    <s v="Dwelling density"/>
    <x v="0"/>
    <s v="Binary logistic"/>
    <s v="not choosing transit"/>
    <n v="0.38746999999999998"/>
    <n v="1.473248755493382"/>
    <m/>
    <s v="Derived (4a)"/>
    <s v=""/>
    <m/>
  </r>
  <r>
    <n v="55"/>
    <s v="Marshall and Garrick 2010"/>
    <n v="55.1"/>
    <s v="55.1.13"/>
    <s v="Table 2 p. 110"/>
    <x v="0"/>
    <x v="4"/>
    <x v="2"/>
    <n v="3.9310596E-3"/>
    <n v="1.545322957875216E-5"/>
    <n v="64711.392198235204"/>
    <n v="4451.7259417791583"/>
    <n v="306.25"/>
    <n v="4187564280.2338161"/>
    <n v="181.19632959375915"/>
    <n v="12.465137491350442"/>
    <e v="#N/A"/>
    <e v="#N/A"/>
    <e v="#N/A"/>
    <e v="#N/A"/>
    <n v="181.19632959375915"/>
    <n v="12.465137491350442"/>
    <n v="181.19632959375915"/>
    <n v="12.465137491350442"/>
    <e v="#N/A"/>
    <e v="#N/A"/>
    <n v="181.19632959375915"/>
    <n v="12.465137491350442"/>
    <n v="181.19632959375915"/>
    <n v="12.465137491350442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Average outside shoulder width"/>
    <x v="11"/>
    <s v="Multinomial logistic"/>
    <s v="automobile"/>
    <n v="4.2700000000000002E-2"/>
    <n v="1.0436247604546653"/>
    <m/>
    <s v="Derived (4a)"/>
    <n v="17.5"/>
    <m/>
  </r>
  <r>
    <n v="58"/>
    <s v="Boulange et al.  2017"/>
    <n v="58.1"/>
    <s v="58.1.4"/>
    <s v="Table 4 p. 10 Model 3"/>
    <x v="0"/>
    <x v="4"/>
    <x v="2"/>
    <n v="9.1214876538965026E-2"/>
    <n v="8.3201537020186327E-3"/>
    <n v="120.19008732463445"/>
    <n v="8.0301024270628005"/>
    <n v="0.53650468540680873"/>
    <n v="14445.657091103254"/>
    <n v="120.19008732463445"/>
    <n v="8.0301024270628005"/>
    <e v="#N/A"/>
    <e v="#N/A"/>
    <e v="#N/A"/>
    <e v="#N/A"/>
    <n v="120.19008732463445"/>
    <n v="8.0301024270628005"/>
    <n v="120.19008732463445"/>
    <n v="8.0301024270628005"/>
    <n v="120.19008732463445"/>
    <n v="8.0301024270628005"/>
    <n v="120.19008732463445"/>
    <n v="8.0301024270628005"/>
    <n v="120.19008732463445"/>
    <n v="8.0301024270628005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x v="2"/>
    <n v="16890"/>
    <x v="1"/>
    <n v="0"/>
    <n v="1"/>
    <x v="0"/>
    <s v="Diversity"/>
    <s v="Housing diversity:Entropy: maximises eveness --&gt; 1"/>
    <x v="3"/>
    <s v="binary logistic (multilevel)"/>
    <s v="no transit trip"/>
    <n v="0.11394335230683679"/>
    <n v="1.3"/>
    <m/>
    <s v="Source"/>
    <s v=""/>
    <m/>
  </r>
  <r>
    <n v="44"/>
    <s v="Brown and Neog 2012"/>
    <n v="44.3"/>
    <s v="44.3.1"/>
    <s v="Table 6 p. 11"/>
    <x v="0"/>
    <x v="4"/>
    <x v="2"/>
    <n v="0.118491921005386"/>
    <n v="1.4040335343546635E-2"/>
    <n v="71.223370064279152"/>
    <n v="4.7007424242424243"/>
    <n v="0.310249"/>
    <n v="5072.7684433132554"/>
    <n v="6.2479816104935457"/>
    <n v="0.41236678629257406"/>
    <e v="#N/A"/>
    <e v="#N/A"/>
    <n v="0.13872560867515599"/>
    <n v="9.1558901725602958E-3"/>
    <n v="29.208569904785307"/>
    <n v="1.9277656137158303"/>
    <n v="58.308404169337386"/>
    <n v="3.8483546751762678"/>
    <n v="60.941737614393446"/>
    <n v="4.0221546825499672"/>
    <n v="60.922863767760198"/>
    <n v="4.0209090086721728"/>
    <n v="6.2479816104935457"/>
    <n v="0.41236678629257406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x v="2"/>
    <n v="29"/>
    <x v="1"/>
    <n v="0"/>
    <n v="1"/>
    <x v="0"/>
    <s v="PT-Access"/>
    <s v="% of MSA employment in CBD"/>
    <x v="7"/>
    <s v="OLS"/>
    <m/>
    <n v="6.6000000000000003E-2"/>
    <m/>
    <n v="1.0682267171659934"/>
    <s v="Derived (4b)"/>
    <n v="0.55700000000000005"/>
    <m/>
  </r>
  <r>
    <n v="172"/>
    <s v="Sun et al. 2017"/>
    <n v="172.2"/>
    <s v="172.2.3"/>
    <s v="Table 2 Model 2 P. "/>
    <x v="0"/>
    <x v="4"/>
    <x v="2"/>
    <n v="7.6229999999999992E-2"/>
    <n v="5.811012899999999E-3"/>
    <n v="172.08703838878074"/>
    <n v="10.670600989373126"/>
    <n v="0.66165195554805933"/>
    <n v="29613.948781421695"/>
    <n v="67.541773447030195"/>
    <n v="4.1880627461300008"/>
    <n v="30.386205106777631"/>
    <n v="1.8841574200559603"/>
    <n v="27.897191533768787"/>
    <n v="1.729821155434401"/>
    <n v="74.304206047668188"/>
    <n v="4.6073809043977612"/>
    <n v="101.24443138256649"/>
    <n v="6.2778634567387996"/>
    <n v="20.566184806782985"/>
    <n v="1.2752474213141924"/>
    <n v="78.094459626788492"/>
    <n v="4.8424031580782732"/>
    <n v="67.541773447030195"/>
    <n v="4.1880627461300008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n v="0"/>
    <n v="0"/>
    <x v="1"/>
    <s v="PT-Design"/>
    <s v="Intersection density"/>
    <x v="1"/>
    <s v="Spatial Error Model"/>
    <m/>
    <n v="5.6369999999999996"/>
    <m/>
    <m/>
    <m/>
    <n v="0.81341991341991338"/>
    <s v="derived (8b)"/>
  </r>
  <r>
    <n v="37"/>
    <s v="Moniruzzaman and Paez 2012"/>
    <n v="37.1"/>
    <s v="37.1.3"/>
    <s v="Table 2 (1), p. 203"/>
    <x v="0"/>
    <x v="4"/>
    <x v="2"/>
    <n v="5.0312491313407426E-2"/>
    <n v="2.5313467821616977E-3"/>
    <n v="395.04662381581261"/>
    <n v="24.385678815324361"/>
    <n v="1.5052940474221481"/>
    <n v="156061.83498827217"/>
    <n v="6.1051930499640239"/>
    <n v="0.37686507831386257"/>
    <n v="12.34434009760621"/>
    <n v="0.76199895065475964"/>
    <n v="4.2339077351691845"/>
    <n v="0.26135323766667878"/>
    <n v="24.729770682638961"/>
    <n v="1.5265343599661461"/>
    <n v="11.115412509720819"/>
    <n v="0.68613895935551272"/>
    <n v="3.6610794535199416"/>
    <n v="0.22599334430091383"/>
    <n v="18.863218237374117"/>
    <n v="1.164400234374467"/>
    <n v="3.97051101089215"/>
    <n v="0.24509412410386289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n v="0"/>
    <n v="1"/>
    <x v="0"/>
    <s v="Density"/>
    <s v="Building density"/>
    <x v="8"/>
    <s v="Binary logistic"/>
    <s v="not choosing transit"/>
    <n v="0.22681000000000001"/>
    <n v="1.2545914729136154"/>
    <m/>
    <s v="Derived (4a)"/>
    <s v=""/>
    <m/>
  </r>
  <r>
    <n v="65"/>
    <s v="Sung et al. 2014"/>
    <n v="65.2"/>
    <s v="65.2.4"/>
    <s v="Table 2 p. 138 (500m buffer)"/>
    <x v="0"/>
    <x v="4"/>
    <x v="2"/>
    <n v="2.1901079136690649E-2"/>
    <n v="4.7965726735158643E-4"/>
    <n v="2084.8219511433044"/>
    <n v="126.93438449536009"/>
    <n v="7.7283999999999988"/>
    <n v="4346482.5679689748"/>
    <n v="718.99025927897969"/>
    <n v="43.775721936200682"/>
    <n v="266.72397093405777"/>
    <n v="16.239488970320107"/>
    <n v="23.894651912903864"/>
    <n v="1.4548258817171518"/>
    <n v="1231.0784904105756"/>
    <n v="74.954213888647899"/>
    <n v="32.415058942361433"/>
    <n v="1.9735908637056758"/>
    <n v="1393.2541698044981"/>
    <n v="84.828280128546865"/>
    <n v="786.70968280438524"/>
    <n v="47.898819037544996"/>
    <n v="718.99025927897969"/>
    <n v="43.77572193620068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Office density"/>
    <x v="2"/>
    <s v="OLS"/>
    <m/>
    <n v="1.107"/>
    <m/>
    <m/>
    <s v=""/>
    <n v="2.78"/>
    <m/>
  </r>
  <r>
    <n v="58"/>
    <s v="Boulange et al.  2017"/>
    <n v="58.1"/>
    <s v="58.1.3"/>
    <s v="Table 4 p. 10 Model 3"/>
    <x v="0"/>
    <x v="4"/>
    <x v="2"/>
    <n v="4.1892191067381762E-2"/>
    <n v="1.7549556724260203E-3"/>
    <n v="569.81496211674528"/>
    <n v="34.350240838766766"/>
    <n v="2.0707407213353073"/>
    <n v="324689.09105210786"/>
    <n v="550.11374709785684"/>
    <n v="33.162589538419731"/>
    <n v="181.54155084239184"/>
    <n v="10.943896542333567"/>
    <n v="33.33587711875694"/>
    <n v="2.0095916810380716"/>
    <n v="554.75247659027525"/>
    <n v="33.44222676426326"/>
    <n v="48.059114267036982"/>
    <n v="2.8971547946687699"/>
    <n v="42.364271167038282"/>
    <n v="2.553851713792727"/>
    <n v="58.421690325743349"/>
    <n v="3.5218435216974449"/>
    <n v="550.11374709785684"/>
    <n v="33.162589538419731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x v="2"/>
    <n v="16890"/>
    <x v="1"/>
    <n v="0"/>
    <n v="1"/>
    <x v="0"/>
    <s v="PT-Access"/>
    <s v="Walk access to amenities"/>
    <x v="10"/>
    <s v="binary logistic (multilevel)"/>
    <s v="no transit trip"/>
    <n v="8.6359830674748214E-2"/>
    <n v="1.22"/>
    <m/>
    <s v="Source"/>
    <s v=""/>
    <m/>
  </r>
  <r>
    <n v="71"/>
    <s v="Chao. et al. 2016"/>
    <n v="71.099999999999994"/>
    <s v="71.1.2"/>
    <s v="Table 4"/>
    <x v="0"/>
    <x v="4"/>
    <x v="2"/>
    <n v="4.9965372243354164E-2"/>
    <n v="2.4965384234169469E-3"/>
    <n v="400.55462019740361"/>
    <n v="22.431058731054602"/>
    <n v="1.2561392889390579"/>
    <n v="160444.00376148627"/>
    <n v="293.45128971696261"/>
    <n v="16.433272224149906"/>
    <n v="173.42818388212862"/>
    <n v="9.7119782973992024"/>
    <n v="22.796049356605412"/>
    <n v="1.2765787639699031"/>
    <n v="353.45967507566326"/>
    <n v="19.793741804237143"/>
    <n v="30.425895395531665"/>
    <n v="1.7038501421497734"/>
    <n v="365.68081397259516"/>
    <n v="20.478125582465328"/>
    <n v="304.13642970288396"/>
    <n v="17.0316400633615"/>
    <n v="293.45128971696261"/>
    <n v="16.433272224149906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x v="2"/>
    <n v="39"/>
    <x v="0"/>
    <n v="0"/>
    <n v="1"/>
    <x v="0"/>
    <s v="Density"/>
    <s v="Employment density"/>
    <x v="2"/>
    <s v="OLS"/>
    <m/>
    <n v="5.6000000000000001E-2"/>
    <m/>
    <m/>
    <s v=""/>
    <s v=""/>
    <m/>
  </r>
  <r>
    <n v="55"/>
    <s v="Marshall and Garrick 2010"/>
    <n v="55.1"/>
    <s v="55.1.14"/>
    <s v="Table 2 p. 110"/>
    <x v="0"/>
    <x v="4"/>
    <x v="2"/>
    <n v="6.6813276727132383E-3"/>
    <n v="4.4640139470163696E-5"/>
    <n v="22401.363702467235"/>
    <n v="1163.3915264693853"/>
    <n v="60.419528999999997"/>
    <n v="501821095.73021656"/>
    <n v="180.24310295893366"/>
    <n v="9.3607380993451432"/>
    <e v="#N/A"/>
    <e v="#N/A"/>
    <e v="#N/A"/>
    <e v="#N/A"/>
    <n v="180.24310295893366"/>
    <n v="9.3607380993451432"/>
    <n v="180.24310295893366"/>
    <n v="9.3607380993451432"/>
    <e v="#N/A"/>
    <e v="#N/A"/>
    <n v="180.24310295893366"/>
    <n v="9.3607380993451432"/>
    <n v="180.24310295893366"/>
    <n v="9.360738099345143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% raised median"/>
    <x v="11"/>
    <s v="Multinomial logistic"/>
    <s v="automobile"/>
    <n v="0.1096"/>
    <n v="1.1158316485210276"/>
    <m/>
    <s v="Derived (4a)"/>
    <n v="7.7729999999999997"/>
    <m/>
  </r>
  <r>
    <n v="72"/>
    <s v="Bhattacharya 2013"/>
    <n v="72.2"/>
    <s v="72.2.2"/>
    <s v="Table 3.3 p. 64"/>
    <x v="0"/>
    <x v="4"/>
    <x v="2"/>
    <n v="1.2348825587206395E-2"/>
    <n v="1.5249349338324338E-4"/>
    <n v="6557.6568403926676"/>
    <n v="327.88284201963342"/>
    <n v="16.394142100981671"/>
    <n v="43002863.236348748"/>
    <n v="940.13621300441446"/>
    <n v="47.006810650220729"/>
    <n v="292.22415845783627"/>
    <n v="14.611207922891815"/>
    <n v="24.08291927936612"/>
    <n v="1.2041459639683061"/>
    <n v="2061.2941581313989"/>
    <n v="103.06470790656995"/>
    <n v="32.762506404500485"/>
    <n v="1.6381253202250243"/>
    <n v="2560.2926214462486"/>
    <n v="128.01463107231243"/>
    <n v="1059.3745985289031"/>
    <n v="52.968729926445157"/>
    <n v="940.13621300441446"/>
    <n v="47.006810650220729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2"/>
    <n v="10491"/>
    <x v="1"/>
    <n v="0"/>
    <n v="1"/>
    <x v="0"/>
    <s v="Density"/>
    <s v="Employment density"/>
    <x v="2"/>
    <s v="Negative binomial regression"/>
    <m/>
    <n v="1.0005000000000001E-3"/>
    <m/>
    <n v="1.0010010006670835"/>
    <s v="Derived (4b)"/>
    <n v="4.0489680291380017"/>
    <s v="derived (8b)"/>
  </r>
  <r>
    <n v="73"/>
    <s v="Mangan 2013"/>
    <n v="73.150000000000006"/>
    <s v="73.15.1"/>
    <s v="Table 7 p. 53"/>
    <x v="0"/>
    <x v="4"/>
    <x v="2"/>
    <n v="3.6100723041562928E-2"/>
    <n v="1.3032622041236324E-3"/>
    <n v="767.30530267502195"/>
    <n v="38.22638118386714"/>
    <n v="1.9043999999999999"/>
    <n v="588757.42751320708"/>
    <n v="47.183053114344339"/>
    <n v="2.3506124191760911"/>
    <n v="767.30530267502195"/>
    <n v="38.22638118386714"/>
    <n v="8.2025323039156035"/>
    <n v="0.40864193878151978"/>
    <n v="47.811480031038066"/>
    <n v="2.3819200183546556"/>
    <n v="60.234031807049433"/>
    <n v="3.0007990979213175"/>
    <n v="4.722301885085292"/>
    <n v="0.2352603472115182"/>
    <n v="45.305314064545833"/>
    <n v="2.2570653415901685"/>
    <n v="47.183053114344339"/>
    <n v="2.3506124191760911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x v="2"/>
    <n v="53"/>
    <x v="1"/>
    <n v="0"/>
    <n v="1"/>
    <x v="0"/>
    <s v="Diversity"/>
    <s v="Total acreage with two or more land uses"/>
    <x v="4"/>
    <s v="OLS"/>
    <m/>
    <n v="1206.2840000000001"/>
    <m/>
    <m/>
    <s v=""/>
    <n v="1.38"/>
    <m/>
  </r>
  <r>
    <n v="38"/>
    <s v="Choi et al. 2012"/>
    <n v="38.5"/>
    <s v="38.5.12"/>
    <s v="Table 2 p. 717 (multiplicative)"/>
    <x v="0"/>
    <x v="4"/>
    <x v="2"/>
    <n v="5.0312491313407426E-2"/>
    <n v="2.5313467821616977E-3"/>
    <n v="395.04662381581261"/>
    <n v="18.567191319343191"/>
    <n v="0.87265799200913008"/>
    <n v="156061.83498827217"/>
    <n v="6.1051930499640239"/>
    <n v="0.28694407334830913"/>
    <n v="12.34434009760621"/>
    <n v="0.58018398458749187"/>
    <n v="4.2339077351691845"/>
    <n v="0.19899366355295167"/>
    <n v="24.729770682638961"/>
    <n v="1.1622992220840311"/>
    <n v="11.115412509720819"/>
    <n v="0.52242438795687851"/>
    <n v="3.6610794535199416"/>
    <n v="0.17207073431543726"/>
    <n v="18.863218237374117"/>
    <n v="0.88657125715658347"/>
    <n v="3.97051101089215"/>
    <n v="0.18661401751193105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2"/>
    <n v="1000"/>
    <x v="0"/>
    <n v="0"/>
    <n v="0"/>
    <x v="1"/>
    <s v="Density"/>
    <s v="commercial density (common catchment area)"/>
    <x v="8"/>
    <s v="Multiplicative"/>
    <m/>
    <n v="4.7E-2"/>
    <m/>
    <m/>
    <s v=""/>
    <s v=""/>
    <m/>
  </r>
  <r>
    <n v="174"/>
    <s v="Park et al. 2019"/>
    <n v="174.1"/>
    <s v="174.1.1"/>
    <s v="Table 3 p. 6"/>
    <x v="0"/>
    <x v="4"/>
    <x v="2"/>
    <n v="4.6885330104119514E-2"/>
    <n v="2.1982341789722557E-3"/>
    <n v="454.91058667258636"/>
    <n v="16.637990779080507"/>
    <n v="0.60852120235224638"/>
    <n v="206943.64186679671"/>
    <n v="6.117634585890797"/>
    <n v="0.22374759087128721"/>
    <n v="12.395310298575438"/>
    <n v="0.45334855792215784"/>
    <n v="4.2398875369908149"/>
    <n v="0.15507049475540946"/>
    <n v="24.935181679599406"/>
    <n v="0.91198432178600464"/>
    <n v="11.156722326935693"/>
    <n v="0.40804819372981144"/>
    <n v="3.6655497810133699"/>
    <n v="0.1340645508007392"/>
    <n v="18.982496189756926"/>
    <n v="0.69426961214340777"/>
    <n v="3.9757694719706045"/>
    <n v="0.14541058782174729"/>
    <s v="7a, 8a, 8b"/>
    <n v="3.6574200000000001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x v="0"/>
    <n v="2209"/>
    <x v="0"/>
    <n v="0"/>
    <n v="0"/>
    <x v="1"/>
    <s v="Density"/>
    <s v="Activity density (population + employment)"/>
    <x v="8"/>
    <s v="multinomial logistic (multilevel)"/>
    <s v="automobile"/>
    <n v="1E-3"/>
    <m/>
    <m/>
    <m/>
    <n v="1"/>
    <s v="derived (8b)"/>
  </r>
  <r>
    <n v="37"/>
    <s v="Moniruzzaman and Paez 2012"/>
    <n v="37.1"/>
    <s v="37.1.6"/>
    <s v="Table 2 (1), p. 203"/>
    <x v="0"/>
    <x v="4"/>
    <x v="2"/>
    <n v="0.29561638727755546"/>
    <n v="8.7389048427033655E-2"/>
    <n v="11.443081461574213"/>
    <n v="0.51520676343778649"/>
    <n v="2.3196375030919626E-2"/>
    <n v="130.94411333622344"/>
    <n v="10.375199627661129"/>
    <n v="0.46712706172178736"/>
    <n v="8.7345622868380417"/>
    <n v="0.39325994322061775"/>
    <n v="8.516151128686964"/>
    <n v="0.38342632399247717"/>
    <n v="10.522303593631118"/>
    <n v="0.47375018665983482"/>
    <n v="10.934324710611225"/>
    <n v="0.49230079008428512"/>
    <n v="7.6804006476179358"/>
    <n v="0.34579797171350002"/>
    <n v="10.59512373291742"/>
    <n v="0.47702879901619771"/>
    <n v="10.375199627661129"/>
    <n v="0.46712706172178736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n v="0"/>
    <n v="1"/>
    <x v="0"/>
    <s v="PT-Design"/>
    <s v="Sidewalk density"/>
    <x v="1"/>
    <s v="Binary logistic"/>
    <s v="not choosing transit"/>
    <n v="2.1299999999999999E-3"/>
    <n v="1.0021322700614574"/>
    <m/>
    <s v="Derived (4a)"/>
    <s v=""/>
    <m/>
  </r>
  <r>
    <n v="97"/>
    <s v="Concas and DeSalvo 2014"/>
    <n v="97.1"/>
    <s v="97.1.3"/>
    <s v="Model I (RL exogensous) Table 3 p. 26"/>
    <x v="0"/>
    <x v="4"/>
    <x v="2"/>
    <n v="6.021384603925508E-2"/>
    <n v="3.6257072548391148E-3"/>
    <n v="275.80825745524055"/>
    <n v="12.411371585485824"/>
    <n v="0.55851172134686211"/>
    <n v="76070.194880496259"/>
    <n v="55.298572094299686"/>
    <n v="2.4884357442434859"/>
    <n v="245.09084100000942"/>
    <n v="11.029087845000424"/>
    <n v="245.09084100000942"/>
    <n v="11.029087845000424"/>
    <n v="84.894521674973944"/>
    <n v="3.8202534753738275"/>
    <n v="19.216325650725313"/>
    <n v="0.86473465428263907"/>
    <n v="55.647043917152452"/>
    <n v="2.50411697627186"/>
    <n v="78.097802419739494"/>
    <n v="3.5144011088882769"/>
    <n v="55.298572094299686"/>
    <n v="2.4884357442434859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29"/>
    <x v="0"/>
    <n v="1"/>
    <n v="1"/>
    <x v="0"/>
    <s v="Density"/>
    <s v="Retail establishment density"/>
    <x v="6"/>
    <s v="3SLS"/>
    <m/>
    <s v=""/>
    <m/>
    <m/>
    <s v=""/>
    <s v=""/>
    <m/>
  </r>
  <r>
    <n v="131"/>
    <s v="Zhang 2004"/>
    <n v="131.19999999999999"/>
    <s v="131.2.7"/>
    <s v="Table 3 (Boston - non-work trip, expanded)"/>
    <x v="1"/>
    <x v="4"/>
    <x v="3"/>
    <n v="0.29561638727755546"/>
    <n v="8.7389048427033655E-2"/>
    <n v="11.443081461574213"/>
    <n v="0.50349558430926533"/>
    <n v="2.2153805709607673E-2"/>
    <n v="130.94411333622344"/>
    <n v="10.375199627661129"/>
    <n v="0.45650878361708963"/>
    <n v="8.7345622868380417"/>
    <n v="0.38432074062087379"/>
    <n v="8.516151128686964"/>
    <n v="0.37471064966222639"/>
    <n v="10.522303593631118"/>
    <n v="0.4629813581197692"/>
    <n v="10.934324710611225"/>
    <n v="0.48111028726689387"/>
    <n v="7.6804006476179358"/>
    <n v="0.33793762849518916"/>
    <n v="10.59512373291742"/>
    <n v="0.46618544424836644"/>
    <n v="10.375199627661129"/>
    <n v="0.45650878361708963"/>
    <m/>
    <n v="4.3999999999999997E-2"/>
    <s v="source"/>
    <m/>
    <m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1"/>
    <n v="0"/>
    <n v="1"/>
    <x v="0"/>
    <s v="Diversity"/>
    <s v="% non cul-de-sac proportion at intersections"/>
    <x v="1"/>
    <s v="Multinomial logistic"/>
    <s v="drive alone or active modes"/>
    <m/>
    <m/>
    <m/>
    <m/>
    <m/>
    <m/>
  </r>
  <r>
    <n v="117"/>
    <s v="Rajamani et al. 2003"/>
    <n v="117.1"/>
    <s v="117.1.1"/>
    <s v="Table 2 p. 163"/>
    <x v="1"/>
    <x v="4"/>
    <x v="2"/>
    <n v="0.11153991466812105"/>
    <n v="1.2441152564171725E-2"/>
    <n v="80.378405042617956"/>
    <n v="-2.9740009865768644"/>
    <n v="0.11003803650334397"/>
    <n v="6460.6879971951521"/>
    <n v="30.92916726460858"/>
    <n v="-1.1443791887905175"/>
    <n v="80.378405042617956"/>
    <n v="-2.9740009865768644"/>
    <n v="7.5158889186319602"/>
    <n v="-0.2780878899893825"/>
    <n v="31.197968395771362"/>
    <n v="-1.1543248306435403"/>
    <n v="36.049285577293809"/>
    <n v="-1.3338235663598708"/>
    <n v="4.4863363804902727"/>
    <n v="-0.1659944460781401"/>
    <n v="30.11108920429638"/>
    <n v="-1.1141103005589661"/>
    <n v="30.92916726460858"/>
    <n v="-1.1443791887905175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x v="1"/>
    <n v="131"/>
    <x v="1"/>
    <n v="0"/>
    <n v="1"/>
    <x v="0"/>
    <s v="Diversity"/>
    <s v="Land use entropy:Entropy: maximises eveness --&gt; 1"/>
    <x v="4"/>
    <s v="Multinomial logistic"/>
    <s v="shared ride"/>
    <m/>
    <m/>
    <m/>
    <s v=""/>
    <s v=""/>
    <m/>
  </r>
  <r>
    <n v="33"/>
    <s v="Ramos-Santiago and Brown 2016"/>
    <n v="33.200000000000003"/>
    <s v="33.2.2"/>
    <s v="(Light rail) Table 3 p. 929"/>
    <x v="0"/>
    <x v="4"/>
    <x v="2"/>
    <n v="4.9965372243354164E-2"/>
    <n v="2.4965384234169469E-3"/>
    <n v="400.55462019740361"/>
    <n v="17.223848668488355"/>
    <n v="0.74062549274499911"/>
    <n v="160444.00376148627"/>
    <n v="293.45128971696261"/>
    <n v="12.618405457829391"/>
    <n v="173.42818388212862"/>
    <n v="7.4574119069315303"/>
    <n v="22.796049356605412"/>
    <n v="0.98023012233403262"/>
    <n v="353.45967507566326"/>
    <n v="15.19876602825352"/>
    <n v="30.425895395531665"/>
    <n v="1.3083135020078616"/>
    <n v="365.68081397259516"/>
    <n v="15.72427500082159"/>
    <n v="304.13642970288396"/>
    <n v="13.07786647722401"/>
    <n v="293.45128971696261"/>
    <n v="12.618405457829391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432"/>
    <x v="1"/>
    <n v="0"/>
    <n v="1"/>
    <x v="0"/>
    <s v="Density"/>
    <s v="Employment density"/>
    <x v="2"/>
    <s v="Negative binomial regression"/>
    <m/>
    <n v="9.0000000000000002E-6"/>
    <m/>
    <n v="1.0000090000405002"/>
    <s v="Derived (4b)"/>
    <s v=""/>
    <m/>
  </r>
  <r>
    <n v="7"/>
    <s v="Bhiromkaew 2006"/>
    <n v="7.2"/>
    <s v="7.2.1"/>
    <s v="Descriptives p. 100, table 5.4 p. 113 'transit', mode share p. 74"/>
    <x v="0"/>
    <x v="4"/>
    <x v="2"/>
    <n v="8.5705714285714274E-2"/>
    <n v="7.3454694612244877E-3"/>
    <n v="136.1383374172112"/>
    <n v="5.7989132246557986"/>
    <n v="0.24700899999999998"/>
    <n v="18533.646914722449"/>
    <n v="52.567158501440446"/>
    <n v="2.2391370160661466"/>
    <n v="120.60043326359684"/>
    <n v="5.1370646991835214"/>
    <n v="5.5856515615639433"/>
    <n v="0.23792496164697169"/>
    <n v="71.112141394974188"/>
    <n v="3.0290742857035573"/>
    <n v="10.920770630399982"/>
    <n v="0.46517830637215368"/>
    <n v="69.407277528945059"/>
    <n v="2.9564543477307859"/>
    <n v="92.727939246099467"/>
    <n v="3.9498151908626484"/>
    <n v="52.567158501440446"/>
    <n v="2.2391370160661466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0"/>
    <n v="0"/>
    <n v="1"/>
    <x v="0"/>
    <s v="Density"/>
    <s v="Household density"/>
    <x v="0"/>
    <s v="Multinomial logistic"/>
    <s v="automobile"/>
    <n v="1.0999999999999999E-2"/>
    <n v="1.0110607224447195"/>
    <m/>
    <s v="Derived (4a)"/>
    <n v="0.497"/>
    <m/>
  </r>
  <r>
    <n v="44"/>
    <s v="Brown and Neog 2012"/>
    <n v="44.2"/>
    <s v="44.2.1"/>
    <s v="Table 3 p. 11"/>
    <x v="0"/>
    <x v="4"/>
    <x v="2"/>
    <n v="0.1076923076923077"/>
    <n v="1.1597633136094675E-2"/>
    <n v="86.224489795918359"/>
    <n v="3.6214285714285714"/>
    <n v="0.15209999999999999"/>
    <n v="7434.6626405664292"/>
    <n v="6.3448159276949649"/>
    <n v="0.26648226896318855"/>
    <e v="#N/A"/>
    <e v="#N/A"/>
    <n v="0.13877263391239217"/>
    <n v="5.8284506243204718E-3"/>
    <n v="31.452648371198279"/>
    <n v="1.3210112315903277"/>
    <n v="67.992593915485514"/>
    <n v="2.8556889444503919"/>
    <n v="71.600345221962982"/>
    <n v="3.0072144993224454"/>
    <n v="71.574293438204265"/>
    <n v="3.0061203244045793"/>
    <n v="6.3448159276949649"/>
    <n v="0.26648226896318855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x v="2"/>
    <n v="43"/>
    <x v="1"/>
    <n v="0"/>
    <n v="1"/>
    <x v="0"/>
    <s v="PT-Access"/>
    <s v="% of MSA employment in CBD"/>
    <x v="7"/>
    <s v="OLS"/>
    <m/>
    <n v="4.2000000000000003E-2"/>
    <m/>
    <n v="1.0428944787507632"/>
    <s v="Derived (4b)"/>
    <n v="0.39"/>
    <m/>
  </r>
  <r>
    <n v="65"/>
    <s v="Sung et al. 2014"/>
    <n v="65.7"/>
    <s v="65.7.9"/>
    <s v="Table 3 p. 139 (500m buffer)"/>
    <x v="0"/>
    <x v="4"/>
    <x v="2"/>
    <n v="0.11194594594594597"/>
    <n v="1.2531894813732656E-2"/>
    <n v="79.796392713429384"/>
    <n v="3.3051665861902455"/>
    <n v="0.13689999999999999"/>
    <n v="6367.4642900758463"/>
    <n v="30.842604958080166"/>
    <n v="1.2775006973636807"/>
    <n v="79.796392713429384"/>
    <n v="3.3051665861902455"/>
    <n v="7.5107665107688417"/>
    <n v="0.31109594887604547"/>
    <n v="31.109897091129088"/>
    <n v="1.288571937514567"/>
    <n v="35.931745892011868"/>
    <n v="1.4882929148471318"/>
    <n v="4.4845107350244637"/>
    <n v="0.1857484346447133"/>
    <n v="30.029039419363968"/>
    <n v="1.2438028127500558"/>
    <n v="30.842604958080166"/>
    <n v="1.2775006973636807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7.5999999999999998E-2"/>
    <m/>
    <m/>
    <s v=""/>
    <n v="0.37"/>
    <m/>
  </r>
  <r>
    <n v="104"/>
    <s v="Peterson 2011"/>
    <n v="104.1"/>
    <s v="104.1.1"/>
    <s v="Table 5.7 p. 26"/>
    <x v="0"/>
    <x v="4"/>
    <x v="2"/>
    <n v="1.4746376811594204E-2"/>
    <n v="2.1745562906952322E-4"/>
    <n v="4598.6392915139841"/>
    <n v="187.16461916461915"/>
    <n v="7.6175999999999995"/>
    <n v="21147483.333456237"/>
    <n v="84.067025153239896"/>
    <n v="3.4215279237368637"/>
    <n v="859.23176566909046"/>
    <n v="34.970732862731985"/>
    <n v="5.8172635939137418"/>
    <n v="0.2367626282722893"/>
    <n v="144.21102837434617"/>
    <n v="5.869388854835889"/>
    <n v="11.842642214010541"/>
    <n v="0.48199553811022899"/>
    <n v="137.36835048159259"/>
    <n v="5.5908918646008186"/>
    <n v="273.50633986161648"/>
    <n v="11.13170803236779"/>
    <n v="84.067025153239896"/>
    <n v="3.4215279237368637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2"/>
    <n v="15"/>
    <x v="1"/>
    <n v="0"/>
    <n v="1"/>
    <x v="0"/>
    <s v="Density"/>
    <s v="Household density"/>
    <x v="0"/>
    <s v="OLS"/>
    <m/>
    <n v="1.0999999999999999E-2"/>
    <m/>
    <n v="1.0110607224447195"/>
    <s v="Derived (4b)"/>
    <n v="2.76"/>
    <m/>
  </r>
  <r>
    <n v="184"/>
    <s v="Etminani-Ghasrodashti et al. 2018"/>
    <n v="184.2"/>
    <s v="184.2.3"/>
    <s v="Table 8 p. 503"/>
    <x v="0"/>
    <x v="4"/>
    <x v="2"/>
    <n v="1.0752819899902892E-2"/>
    <n v="1.1562313579974764E-4"/>
    <n v="8648.7880914416655"/>
    <n v="339.53884041459406"/>
    <n v="13.329800999999998"/>
    <n v="74801535.450663164"/>
    <n v="49.983977110788423"/>
    <n v="1.962298237402847"/>
    <n v="8648.7880914416655"/>
    <n v="339.53884041459406"/>
    <n v="8.2832245604247277"/>
    <n v="0.32518734791564147"/>
    <n v="50.689787143733021"/>
    <n v="1.9900073126634767"/>
    <n v="64.874944621377693"/>
    <n v="2.5468959622794753"/>
    <n v="4.7489357699709629"/>
    <n v="0.18643631078612186"/>
    <n v="47.881651489165165"/>
    <n v="1.8797639914260946"/>
    <n v="49.983977110788423"/>
    <n v="1.962298237402847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x v="0"/>
    <n v="770"/>
    <x v="0"/>
    <n v="1"/>
    <n v="0"/>
    <x v="0"/>
    <s v="Diversity"/>
    <s v="land use diversity"/>
    <x v="4"/>
    <s v="Multinomial logistic; SEM"/>
    <s v="auto"/>
    <n v="0.106"/>
    <m/>
    <m/>
    <m/>
    <n v="3.6509999999999998"/>
    <s v="source"/>
  </r>
  <r>
    <n v="25"/>
    <s v="Sung 2005"/>
    <n v="25.5"/>
    <s v="25.5.3"/>
    <s v="Table V-7 Model A, p. 120"/>
    <x v="0"/>
    <x v="4"/>
    <x v="2"/>
    <n v="4.8120000000000003E-2"/>
    <n v="2.3155344000000003E-3"/>
    <n v="431.86574986750355"/>
    <n v="16.625103906899419"/>
    <n v="0.64"/>
    <n v="186508.02590862114"/>
    <n v="52.145229625141916"/>
    <n v="2.0073827596494631"/>
    <n v="431.86574986750355"/>
    <n v="16.625103906899419"/>
    <n v="3.7672051248089793"/>
    <n v="0.14502232848464647"/>
    <n v="142.36133461890512"/>
    <n v="5.4803419374893716"/>
    <n v="22.319377161015083"/>
    <n v="0.85920674319043666"/>
    <n v="86.148849466993553"/>
    <n v="3.316386109081384"/>
    <n v="145.38556443716621"/>
    <n v="5.5967626885731505"/>
    <n v="52.145229625141916"/>
    <n v="2.0073827596494631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x v="1"/>
    <n v="1887"/>
    <x v="0"/>
    <n v="1"/>
    <n v="1"/>
    <x v="0"/>
    <s v="Diversity"/>
    <s v="jobs-housing balance:Appears to be an absolute value - ratio of the two land uses"/>
    <x v="5"/>
    <s v="Negative binomial regression"/>
    <m/>
    <n v="9.6000000000000002E-2"/>
    <m/>
    <n v="1.1007590639939788"/>
    <s v="Derived (4b)"/>
    <n v="0.8"/>
    <s v="derived (8b)"/>
  </r>
  <r>
    <n v="65"/>
    <s v="Sung et al. 2014"/>
    <n v="65.7"/>
    <s v="65.7.4"/>
    <s v="Table 3 p. 139 (500m buffer)"/>
    <x v="0"/>
    <x v="4"/>
    <x v="2"/>
    <n v="1.8147846889952156E-2"/>
    <n v="3.2934434674114613E-4"/>
    <n v="3036.3357072771232"/>
    <n v="115.16517704131402"/>
    <n v="4.3681000000000001"/>
    <n v="9219334.5272860676"/>
    <n v="806.10933753680115"/>
    <n v="30.574921063433333"/>
    <n v="277.86411546409761"/>
    <n v="10.53910803543776"/>
    <n v="23.980783089994198"/>
    <n v="0.90956712182039001"/>
    <n v="1510.612876494788"/>
    <n v="57.296035792570819"/>
    <n v="32.573771457466762"/>
    <n v="1.2354905776102569"/>
    <n v="1762.3281658656567"/>
    <n v="66.8433450031185"/>
    <n v="892.21664805079411"/>
    <n v="33.840885243918571"/>
    <n v="806.10933753680115"/>
    <n v="30.574921063433333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Office density"/>
    <x v="2"/>
    <s v="OLS"/>
    <m/>
    <n v="0.80700000000000005"/>
    <m/>
    <m/>
    <s v=""/>
    <n v="2.09"/>
    <m/>
  </r>
  <r>
    <n v="93"/>
    <s v="Kim et al. 2016"/>
    <n v="93.1"/>
    <s v="93.1.7"/>
    <s v="Table 3 p. 9 (model 5)"/>
    <x v="0"/>
    <x v="4"/>
    <x v="2"/>
    <n v="1.3006765463539002E-2"/>
    <n v="1.6917594782351095E-4"/>
    <n v="5911.0057479519946"/>
    <n v="215.27258316827908"/>
    <n v="7.84"/>
    <n v="34939988.952321522"/>
    <n v="58.716971292275545"/>
    <n v="2.1384100481183457"/>
    <n v="5911.0057479519946"/>
    <n v="215.27258316827908"/>
    <n v="3.7979141951964537"/>
    <n v="0.13831602172518412"/>
    <n v="205.00117742451349"/>
    <n v="7.4659262566279816"/>
    <n v="23.44239404534332"/>
    <n v="0.85374721950460286"/>
    <n v="105.69195989444235"/>
    <n v="3.8491894944405898"/>
    <n v="211.33144295296347"/>
    <n v="7.696467837969311"/>
    <n v="58.716971292275545"/>
    <n v="2.1384100481183457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x v="2"/>
    <n v="50"/>
    <x v="0"/>
    <n v="0"/>
    <n v="1"/>
    <x v="0"/>
    <s v="Diversity"/>
    <s v="Change in job and population balance:Perfect balancing when index = 1"/>
    <x v="5"/>
    <s v="OLS"/>
    <m/>
    <n v="-1786.76"/>
    <m/>
    <m/>
    <s v=""/>
    <n v="-2.8"/>
    <m/>
  </r>
  <r>
    <n v="33"/>
    <s v="Ramos-Santiago and Brown 2016"/>
    <n v="33.1"/>
    <s v="33.1.2"/>
    <s v="(Streetcar) Table 3 p. 929"/>
    <x v="0"/>
    <x v="4"/>
    <x v="2"/>
    <n v="4.9965372243354164E-2"/>
    <n v="2.4965384234169469E-3"/>
    <n v="400.55462019740361"/>
    <n v="13.654907002529489"/>
    <n v="0.46549577971623035"/>
    <n v="160444.00376148627"/>
    <n v="293.45128971696261"/>
    <n v="10.003754466451255"/>
    <n v="173.42818388212862"/>
    <n v="5.9121667885417652"/>
    <n v="22.796049356605412"/>
    <n v="0.77711732256667854"/>
    <n v="353.45967507566326"/>
    <n v="12.04944032332936"/>
    <n v="30.425895395531665"/>
    <n v="1.0372187740336745"/>
    <n v="365.68081397259516"/>
    <n v="12.46605894832577"/>
    <n v="304.13642970288396"/>
    <n v="10.368010888571314"/>
    <n v="293.45128971696261"/>
    <n v="10.003754466451255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x v="2"/>
    <n v="475"/>
    <x v="1"/>
    <n v="0"/>
    <n v="1"/>
    <x v="0"/>
    <s v="Density"/>
    <s v="Employment density"/>
    <x v="2"/>
    <s v="Negative binomial regression"/>
    <m/>
    <n v="1.0000000000000001E-5"/>
    <m/>
    <n v="1.0000100000500001"/>
    <s v="Derived (4b)"/>
    <s v=""/>
    <m/>
  </r>
  <r>
    <n v="65"/>
    <s v="Sung et al. 2014"/>
    <n v="65.2"/>
    <s v="65.2.3"/>
    <s v="Table 2 p. 138 (500m buffer)"/>
    <x v="0"/>
    <x v="4"/>
    <x v="2"/>
    <n v="9.5517241379310339E-3"/>
    <n v="9.1235434007134352E-5"/>
    <n v="10960.653729359175"/>
    <n v="364.33212996389898"/>
    <n v="12.1104"/>
    <n v="120135930.17491519"/>
    <n v="68.732406503471793"/>
    <n v="2.2846651921754022"/>
    <n v="1832.6833179132439"/>
    <n v="60.918393487436227"/>
    <n v="1832.6833179132439"/>
    <n v="60.918393487436227"/>
    <n v="121.28781544604793"/>
    <n v="4.0316069854266328"/>
    <n v="20.616595797146278"/>
    <n v="0.68529564429714229"/>
    <n v="69.271579698110216"/>
    <n v="2.3025873091651836"/>
    <n v="107.87503060507416"/>
    <n v="3.5857660173126651"/>
    <n v="68.732406503471793"/>
    <n v="2.284665192175402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ensity"/>
    <s v="Commercial density"/>
    <x v="6"/>
    <s v="OLS"/>
    <m/>
    <n v="3.3239999999999998"/>
    <m/>
    <m/>
    <s v=""/>
    <n v="3.48"/>
    <m/>
  </r>
  <r>
    <n v="65"/>
    <s v="Sung et al. 2014"/>
    <n v="65.7"/>
    <s v="65.7.5"/>
    <s v="Table 3 p. 139 (500m buffer)"/>
    <x v="0"/>
    <x v="4"/>
    <x v="2"/>
    <n v="8.4648648648648656E-2"/>
    <n v="7.1653937180423677E-3"/>
    <n v="139.55967241297753"/>
    <n v="4.3710089399744563"/>
    <n v="0.13689999999999997"/>
    <n v="19476.902164017603"/>
    <n v="41.619724900429418"/>
    <n v="1.3035297838814495"/>
    <n v="139.55967241297753"/>
    <n v="4.3710089399744563"/>
    <n v="3.6996116844483433"/>
    <n v="0.11587183795692212"/>
    <n v="84.215926534407004"/>
    <n v="2.6376428190576275"/>
    <n v="20.139373746864692"/>
    <n v="0.63076518575180218"/>
    <n v="60.761922683266405"/>
    <n v="1.9030634184399038"/>
    <n v="85.265148165558216"/>
    <n v="2.6705044405452836"/>
    <n v="41.619724900429418"/>
    <n v="1.3035297838814495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idential to non-residential balancing index:perfect balance between two land uses = 1"/>
    <x v="5"/>
    <s v="OLS"/>
    <m/>
    <n v="5.8000000000000003E-2"/>
    <m/>
    <m/>
    <s v=""/>
    <n v="0.37"/>
    <m/>
  </r>
  <r>
    <n v="65"/>
    <s v="Sung et al. 2014"/>
    <n v="65.7"/>
    <s v="65.7.3"/>
    <s v="Table 3 p. 139 (500m buffer)"/>
    <x v="0"/>
    <x v="4"/>
    <x v="2"/>
    <n v="9.2879256965944269E-3"/>
    <n v="8.6265563745459075E-5"/>
    <n v="11592.111111111111"/>
    <n v="347.76333333333332"/>
    <n v="10.4329"/>
    <n v="134377040.01234567"/>
    <n v="68.755892907524597"/>
    <n v="2.0626767872257377"/>
    <n v="1849.5291966362527"/>
    <n v="55.485875899087581"/>
    <n v="1849.5291966362527"/>
    <n v="55.485875899087581"/>
    <n v="121.36096998279103"/>
    <n v="3.6408290994837307"/>
    <n v="20.618708427256323"/>
    <n v="0.6185612528176897"/>
    <n v="69.29543609082944"/>
    <n v="2.0788630827248831"/>
    <n v="107.932896118923"/>
    <n v="3.2379868835676899"/>
    <n v="68.755892907524597"/>
    <n v="2.0626767872257377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ensity"/>
    <s v="Commercial density"/>
    <x v="6"/>
    <s v="OLS"/>
    <m/>
    <n v="3"/>
    <m/>
    <m/>
    <s v=""/>
    <n v="3.23"/>
    <m/>
  </r>
  <r>
    <n v="72"/>
    <s v="Bhattacharya 2013"/>
    <n v="72.099999999999994"/>
    <s v="72.1.1"/>
    <s v="Table 3.2 p. 61"/>
    <x v="0"/>
    <x v="4"/>
    <x v="2"/>
    <n v="1.4633995165389142E-2"/>
    <n v="2.1415381450063279E-4"/>
    <n v="4669.5409200710046"/>
    <n v="140.08622760213012"/>
    <n v="4.2025868280639038"/>
    <n v="21804612.404217564"/>
    <n v="84.090366429773525"/>
    <n v="2.5227109928932054"/>
    <n v="861.67636215596394"/>
    <n v="25.850290864678918"/>
    <n v="5.8173753312998402"/>
    <n v="0.1745212599389952"/>
    <n v="144.27972833197538"/>
    <n v="4.3283918499592611"/>
    <n v="11.843105305584629"/>
    <n v="0.35529315916753884"/>
    <n v="137.4306842052637"/>
    <n v="4.1229205261579107"/>
    <n v="273.75355772531026"/>
    <n v="8.2126067317593083"/>
    <n v="84.090366429773525"/>
    <n v="2.5227109928932054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2"/>
    <n v="12851"/>
    <x v="1"/>
    <n v="0"/>
    <n v="1"/>
    <x v="0"/>
    <s v="Density"/>
    <s v="Population density"/>
    <x v="0"/>
    <s v="Negative binomial regression"/>
    <m/>
    <n v="4.8401E-3"/>
    <m/>
    <n v="1.004851832204716"/>
    <s v="Derived (4b)"/>
    <n v="2.0500211774671753"/>
    <s v="derived (8b)"/>
  </r>
  <r>
    <n v="128"/>
    <s v="Zhao et al. 2013"/>
    <n v="128.1"/>
    <s v="128.1.6"/>
    <s v="Table  2  p. 120"/>
    <x v="1"/>
    <x v="4"/>
    <x v="2"/>
    <n v="1.2129181861111369E-2"/>
    <n v="1.4711705261991306E-4"/>
    <n v="6797.3085525548704"/>
    <n v="197.04544192406144"/>
    <n v="5.7120999999999995"/>
    <n v="46203403.558635585"/>
    <n v="4762.6474477383217"/>
    <n v="138.06317071120264"/>
    <n v="256.37461255528007"/>
    <n v="7.4319781776093494"/>
    <n v="35.223828934010228"/>
    <n v="1.0210945824948352"/>
    <n v="5134.3367703437616"/>
    <n v="148.83797757262073"/>
    <n v="52.083688590750725"/>
    <n v="1.5098407488861494"/>
    <n v="45.460831684014622"/>
    <n v="1.3178524411761614"/>
    <n v="64.478308728241899"/>
    <n v="1.8691452270615359"/>
    <n v="4762.6474477383217"/>
    <n v="138.06317071120264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PT-Access"/>
    <s v="Number of shopping centres"/>
    <x v="10"/>
    <s v="OLS"/>
    <m/>
    <n v="141.05439999999999"/>
    <m/>
    <m/>
    <m/>
    <n v="2.39"/>
    <m/>
  </r>
  <r>
    <n v="55"/>
    <s v="Marshall and Garrick 2010"/>
    <n v="55.1"/>
    <s v="55.1.10"/>
    <s v="Table 2 p. 110"/>
    <x v="0"/>
    <x v="4"/>
    <x v="2"/>
    <n v="7.8909351620947629E-3"/>
    <n v="6.2266857732383508E-5"/>
    <n v="16059.907893504056"/>
    <n v="457.36024005574751"/>
    <n v="13.024880999999999"/>
    <n v="257920641.54783389"/>
    <n v="110.41298136683815"/>
    <n v="3.1443833923626432"/>
    <n v="36.817597976166986"/>
    <n v="1.0485057299405043"/>
    <n v="33.225730498051966"/>
    <n v="0.94621514502976556"/>
    <n v="129.71106863631235"/>
    <n v="3.6939617513863277"/>
    <n v="242.22808791372796"/>
    <n v="6.8982647454209909"/>
    <n v="23.3237460156809"/>
    <n v="0.66422261867677668"/>
    <n v="141.71814101269351"/>
    <n v="4.0359037812437757"/>
    <n v="110.41298136683815"/>
    <n v="3.1443833923626432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City - wide Intersection density"/>
    <x v="1"/>
    <s v="Multinomial logistic"/>
    <s v="automobile"/>
    <n v="5.0000000000000001E-4"/>
    <n v="1.0005001250208359"/>
    <m/>
    <s v="Derived (4a)"/>
    <n v="3.609"/>
    <m/>
  </r>
  <r>
    <n v="111"/>
    <s v="Chatman 2008"/>
    <n v="111.2"/>
    <s v="111.2.2"/>
    <s v="Table 5 p. 1020 (col. 3 Built form)"/>
    <x v="1"/>
    <x v="4"/>
    <x v="2"/>
    <n v="5.0312491313407426E-2"/>
    <n v="2.5313467821616977E-3"/>
    <n v="395.04662381581261"/>
    <n v="11.177449174244602"/>
    <n v="0.31625474693607675"/>
    <n v="156061.83498827217"/>
    <n v="6.1051930499640239"/>
    <n v="0.1727403321556821"/>
    <n v="12.34434009760621"/>
    <n v="0.34927075872167013"/>
    <n v="4.2339077351691845"/>
    <n v="0.11979418545887691"/>
    <n v="24.729770682638961"/>
    <n v="0.69970413169458678"/>
    <n v="11.115412509720819"/>
    <n v="0.31449948155004087"/>
    <n v="3.6610794535199416"/>
    <n v="0.10358658205789323"/>
    <n v="18.863218237374117"/>
    <n v="0.53371589680826326"/>
    <n v="3.97051101089215"/>
    <n v="0.11234163854218249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Building density"/>
    <x v="8"/>
    <s v="Negative binomial regression"/>
    <m/>
    <n v="0.60199999999999998"/>
    <m/>
    <n v="1.8257666846595977"/>
    <s v="Derived (4b)"/>
    <s v=""/>
    <m/>
  </r>
  <r>
    <n v="97"/>
    <s v="Concas and DeSalvo 2014"/>
    <n v="97.2"/>
    <s v="97.2.2"/>
    <s v="Model II (density exogensous) Table 5 p. 29"/>
    <x v="0"/>
    <x v="4"/>
    <x v="2"/>
    <n v="6.021384603925508E-2"/>
    <n v="3.6257072548391148E-3"/>
    <n v="275.80825745524055"/>
    <n v="7.7226312087467353"/>
    <n v="0.2162336738449086"/>
    <n v="76070.194880496259"/>
    <n v="55.298572094299686"/>
    <n v="1.5483600186403912"/>
    <n v="245.09084100000942"/>
    <n v="6.8625435480002634"/>
    <n v="245.09084100000942"/>
    <n v="6.8625435480002634"/>
    <n v="84.894521674973944"/>
    <n v="2.3770466068992704"/>
    <n v="19.216325650725313"/>
    <n v="0.53805711822030877"/>
    <n v="55.647043917152452"/>
    <n v="1.5581172296802688"/>
    <n v="78.097802419739494"/>
    <n v="2.186738467752706"/>
    <n v="55.298572094299686"/>
    <n v="1.5483600186403912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12"/>
    <x v="0"/>
    <n v="0"/>
    <n v="1"/>
    <x v="0"/>
    <s v="Density"/>
    <s v="Retail establishment density"/>
    <x v="6"/>
    <s v="3SLS"/>
    <m/>
    <s v=""/>
    <m/>
    <m/>
    <s v=""/>
    <s v=""/>
    <m/>
  </r>
  <r>
    <n v="50"/>
    <s v="Schneider et al. 2017"/>
    <n v="50.1"/>
    <s v="50.1.2"/>
    <s v="Table 3 (final model)"/>
    <x v="0"/>
    <x v="4"/>
    <x v="2"/>
    <n v="4.9965372243354164E-2"/>
    <n v="2.4965384234169469E-3"/>
    <n v="400.55462019740361"/>
    <n v="10.539491743126115"/>
    <n v="0.27731770051405236"/>
    <n v="160444.00376148627"/>
    <n v="293.45128971696261"/>
    <n v="7.72136255339512"/>
    <n v="173.42818388212862"/>
    <n v="4.5632850549826225"/>
    <n v="22.796049356605412"/>
    <n v="0.59981526077874836"/>
    <n v="353.45967507566326"/>
    <n v="9.3003179570168886"/>
    <n v="30.425895395531665"/>
    <n v="0.80057364746008608"/>
    <n v="365.68081397259516"/>
    <n v="9.6218835712952426"/>
    <n v="304.13642970288396"/>
    <n v="8.0025125863176338"/>
    <n v="293.45128971696261"/>
    <n v="7.72136255339512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2"/>
    <n v="5000"/>
    <x v="1"/>
    <n v="0"/>
    <n v="1"/>
    <x v="0"/>
    <s v="Density"/>
    <s v="Employment density"/>
    <x v="2"/>
    <s v="Multinomial logistic (fractional)"/>
    <s v="automobile"/>
    <n v="3.2200000000000002E-3"/>
    <n v="1.0032251897688569"/>
    <m/>
    <s v="Derived (4a)"/>
    <s v=""/>
    <m/>
  </r>
  <r>
    <n v="139"/>
    <s v="Vergel-Tovar 2016"/>
    <n v="139.1"/>
    <s v="139.1.1"/>
    <s v="Table 38, p. 344 (fully adjusted)"/>
    <x v="0"/>
    <x v="4"/>
    <x v="2"/>
    <n v="8.5199999999999998E-2"/>
    <n v="7.2590399999999996E-3"/>
    <n v="137.75926293283962"/>
    <n v="3.1546871211620271"/>
    <n v="7.224233507461042E-2"/>
    <n v="18977.614523799239"/>
    <n v="52.807079609285459"/>
    <n v="1.2092821230526369"/>
    <n v="121.87074449522018"/>
    <n v="2.7908400489405421"/>
    <n v="5.5883494202618058"/>
    <n v="0.12797320172399534"/>
    <n v="71.551912620305032"/>
    <n v="1.6385387990049853"/>
    <n v="10.931088225747134"/>
    <n v="0.25032192036960937"/>
    <n v="69.826153001863005"/>
    <n v="1.5990189037426628"/>
    <n v="93.47710456741116"/>
    <n v="2.1406256945937154"/>
    <n v="52.807079609285459"/>
    <n v="1.2092821230526369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x v="2"/>
    <n v="120"/>
    <x v="0"/>
    <n v="1"/>
    <n v="0"/>
    <x v="0"/>
    <s v="Density"/>
    <s v="population density"/>
    <x v="0"/>
    <s v="OLS"/>
    <m/>
    <n v="2.29E-2"/>
    <m/>
    <m/>
    <m/>
    <n v="0.26877934272300469"/>
    <s v="derived (8b)"/>
  </r>
  <r>
    <n v="80"/>
    <s v="Saghapour et al. 2016"/>
    <n v="80.099999999999994"/>
    <s v="80.1.1"/>
    <s v="Table 5 p. 7"/>
    <x v="0"/>
    <x v="4"/>
    <x v="2"/>
    <n v="4.8777320926206448E-4"/>
    <n v="2.3792270367381374E-7"/>
    <n v="4203045.7142542219"/>
    <n v="94736.650399290171"/>
    <n v="2135.3641000000002"/>
    <n v="17665593276110.781"/>
    <n v="50.273927556338869"/>
    <n v="1.1331743271198782"/>
    <n v="4203045.7142542219"/>
    <n v="94736.650399290171"/>
    <n v="8.2911489224419306"/>
    <n v="0.18688249671184112"/>
    <n v="50.98800845341318"/>
    <n v="1.1492697105399332"/>
    <n v="65.364235753054373"/>
    <n v="1.4733098738738457"/>
    <n v="4.7515394090884344"/>
    <n v="0.10709969828085332"/>
    <n v="48.147659341500791"/>
    <n v="1.0852482415574278"/>
    <n v="50.273927556338869"/>
    <n v="1.1331743271198782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x v="2"/>
    <n v="22201"/>
    <x v="0"/>
    <n v="0"/>
    <n v="1"/>
    <x v="0"/>
    <s v="Diversity"/>
    <s v="Land use mix:Entropy: maximises eveness --&gt; 1"/>
    <x v="4"/>
    <s v="Multinomial logistic"/>
    <s v="automobile"/>
    <n v="7.0000000000000007E-2"/>
    <n v="1.08"/>
    <m/>
    <s v="Source"/>
    <n v="46.21"/>
    <m/>
  </r>
  <r>
    <n v="65"/>
    <s v="Sung et al. 2014"/>
    <n v="65.2"/>
    <s v="65.2.6"/>
    <s v="Table 2 p. 138 (500m buffer)"/>
    <x v="0"/>
    <x v="4"/>
    <x v="2"/>
    <n v="9.6678260869565213E-2"/>
    <n v="9.3466861247637045E-3"/>
    <n v="106.98979153162493"/>
    <n v="2.3790250044972119"/>
    <n v="5.2900000000000003E-2"/>
    <n v="11446.815491980562"/>
    <n v="106.98979153162493"/>
    <n v="2.3790250044972119"/>
    <e v="#N/A"/>
    <e v="#N/A"/>
    <e v="#N/A"/>
    <e v="#N/A"/>
    <n v="106.98979153162493"/>
    <n v="2.3790250044972119"/>
    <n v="106.98979153162493"/>
    <n v="2.3790250044972119"/>
    <n v="106.98979153162493"/>
    <n v="2.3790250044972119"/>
    <n v="106.98979153162493"/>
    <n v="2.3790250044972119"/>
    <n v="106.98979153162493"/>
    <n v="2.3790250044972119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5.0999999999999997E-2"/>
    <m/>
    <m/>
    <s v=""/>
    <n v="0.23"/>
    <m/>
  </r>
  <r>
    <n v="183"/>
    <s v="An et al. 2019"/>
    <n v="183.1"/>
    <s v="183.1.1"/>
    <s v="Table 4 p. 183 (weekday ridership)"/>
    <x v="0"/>
    <x v="4"/>
    <x v="2"/>
    <n v="2.0085063408785821E-3"/>
    <n v="4.0340977213494711E-6"/>
    <n v="247886.90534385067"/>
    <n v="4914.0994972824228"/>
    <n v="97.416899999999984"/>
    <n v="61447917840.95118"/>
    <n v="6.8485933291282191"/>
    <n v="0.13576622366993299"/>
    <e v="#N/A"/>
    <e v="#N/A"/>
    <n v="0.13899626142172578"/>
    <n v="2.7554559908244181E-3"/>
    <n v="49.504396580009747"/>
    <n v="0.98137305804697428"/>
    <n v="321.14222315151346"/>
    <n v="6.3663098103385174"/>
    <n v="421.4405220651185"/>
    <n v="8.3546190337964781"/>
    <n v="420.53955602388731"/>
    <n v="8.3367583212100609"/>
    <n v="6.8485933291282191"/>
    <n v="0.13576622366993299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x v="0"/>
    <n v="286"/>
    <x v="0"/>
    <n v="0"/>
    <n v="0"/>
    <x v="1"/>
    <s v="PT-Access"/>
    <s v="Betweenness centrality"/>
    <x v="7"/>
    <s v="OLS"/>
    <m/>
    <n v="13236.06"/>
    <m/>
    <m/>
    <m/>
    <n v="9.8699999999999992"/>
    <s v="source"/>
  </r>
  <r>
    <n v="37"/>
    <s v="Moniruzzaman and Paez 2012"/>
    <n v="37.1"/>
    <s v="37.1.5"/>
    <s v="Table 2 (1), p. 203"/>
    <x v="0"/>
    <x v="4"/>
    <x v="2"/>
    <n v="0.29561638727755546"/>
    <n v="8.7389048427033655E-2"/>
    <n v="11.443081461574213"/>
    <n v="0.21777604794369998"/>
    <n v="4.1445485831097381E-3"/>
    <n v="130.94411333622344"/>
    <n v="10.375199627661129"/>
    <n v="0.19745293076224901"/>
    <n v="8.7345622868380417"/>
    <n v="0.1662295651510633"/>
    <n v="8.516151128686964"/>
    <n v="0.16207292963215431"/>
    <n v="10.522303593631118"/>
    <n v="0.20025250187894206"/>
    <n v="10.934324710611225"/>
    <n v="0.20809377530049233"/>
    <n v="7.6804006476179358"/>
    <n v="0.14616756030961342"/>
    <n v="10.59512373291742"/>
    <n v="0.20163835954304532"/>
    <n v="10.375199627661129"/>
    <n v="0.19745293076224901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n v="0"/>
    <n v="1"/>
    <x v="0"/>
    <s v="PT-Design"/>
    <s v="Intersection density"/>
    <x v="1"/>
    <s v="Binary logistic"/>
    <s v="not choosing transit"/>
    <n v="3.4000000000000002E-4"/>
    <n v="1.0003400578065513"/>
    <m/>
    <s v="Derived (4a)"/>
    <s v=""/>
    <m/>
  </r>
  <r>
    <n v="47"/>
    <s v="Lee and Lee 2013"/>
    <n v="47.1"/>
    <s v="47.1.2"/>
    <s v="A-3 p. 327, Pooled Model 2"/>
    <x v="0"/>
    <x v="4"/>
    <x v="2"/>
    <n v="9.2670157068062836E-3"/>
    <n v="8.587758011019437E-5"/>
    <n v="11644.482747614029"/>
    <n v="206.10734463276833"/>
    <n v="3.6480999999999995"/>
    <n v="135593978.45948076"/>
    <n v="6.8447567558497804"/>
    <n v="0.12115219457854112"/>
    <e v="#N/A"/>
    <e v="#N/A"/>
    <n v="0.13899468022685094"/>
    <n v="2.4602058400152618E-3"/>
    <n v="49.304633325634477"/>
    <n v="0.8726920098637303"/>
    <n v="312.91768317931684"/>
    <n v="5.5386429922739078"/>
    <n v="407.38880233494251"/>
    <n v="7.2107818013284826"/>
    <n v="406.54685491152293"/>
    <n v="7.1958793319339556"/>
    <n v="6.8447567558497804"/>
    <n v="0.12115219457854112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2"/>
    <n v="6369"/>
    <x v="1"/>
    <n v="0"/>
    <n v="1"/>
    <x v="0"/>
    <s v="PT-Access"/>
    <s v="Compactness index"/>
    <x v="7"/>
    <s v="2SLS"/>
    <m/>
    <n v="1.77E-2"/>
    <m/>
    <m/>
    <s v=""/>
    <n v="1.91"/>
    <m/>
  </r>
  <r>
    <n v="55"/>
    <s v="Marshall and Garrick 2010"/>
    <n v="55.1"/>
    <s v="55.1.16"/>
    <s v="Table 2 p. 110"/>
    <x v="0"/>
    <x v="4"/>
    <x v="2"/>
    <n v="5.771587875417131E-3"/>
    <n v="3.331122660366203E-5"/>
    <n v="30019.90926056341"/>
    <n v="498.44168746925374"/>
    <n v="8.2759782399999988"/>
    <n v="901194952.01246083"/>
    <n v="110.76711241636157"/>
    <n v="1.8391443474959923"/>
    <n v="36.856890251269618"/>
    <n v="0.61196089609256643"/>
    <n v="33.25772682569103"/>
    <n v="0.5522014519266335"/>
    <n v="130.20008268140086"/>
    <n v="2.1618036336175064"/>
    <n v="243.93904396387327"/>
    <n v="4.0502916800191384"/>
    <n v="23.339508441073928"/>
    <n v="0.38752228966109298"/>
    <n v="142.3020830486162"/>
    <n v="2.3627416655226412"/>
    <n v="110.76711241636157"/>
    <n v="1.8391443474959923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% bike lanes"/>
    <x v="1"/>
    <s v="Multinomial logistic"/>
    <s v="automobile"/>
    <n v="5.8400000000000001E-2"/>
    <n v="1.0601389664970762"/>
    <m/>
    <s v="Derived (4a)"/>
    <n v="2.8767999999999998"/>
    <m/>
  </r>
  <r>
    <n v="129"/>
    <s v="Zhao et al. 2014"/>
    <n v="129.1"/>
    <s v="129.1.2"/>
    <s v="Table 2 p. 143"/>
    <x v="0"/>
    <x v="4"/>
    <x v="2"/>
    <n v="4.5169113181222163E-3"/>
    <n v="2.0402487855780576E-5"/>
    <n v="49013.630448831413"/>
    <n v="737.22943964823241"/>
    <n v="11.088900000000001"/>
    <n v="2402335969.7746139"/>
    <n v="1073.4397599066176"/>
    <n v="16.145945228812504"/>
    <n v="303.95695242429338"/>
    <n v="4.5719121734286654"/>
    <n v="24.1597748335722"/>
    <n v="0.36339477609552506"/>
    <n v="2832.5312993559737"/>
    <n v="42.604994641038097"/>
    <n v="32.904906745530859"/>
    <n v="0.49493305718314584"/>
    <n v="3868.6313518679858"/>
    <n v="58.189301580520201"/>
    <n v="1231.7361936144719"/>
    <n v="18.526931702413691"/>
    <n v="1073.4397599066176"/>
    <n v="16.145945228812504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Employment density at work (common catchment area)"/>
    <x v="2"/>
    <s v="OLS"/>
    <m/>
    <n v="1.4200000000000001E-2"/>
    <m/>
    <m/>
    <m/>
    <n v="3.33"/>
    <m/>
  </r>
  <r>
    <n v="176"/>
    <s v="Lee et al. 2017"/>
    <n v="176.1"/>
    <s v="176.1.1"/>
    <s v="Table 5 p. 20 (TMS)"/>
    <x v="0"/>
    <x v="4"/>
    <x v="2"/>
    <n v="7.9815095923159371E-2"/>
    <n v="6.3704495372231317E-3"/>
    <n v="156.97479340459518"/>
    <n v="2.2256225774870262"/>
    <n v="3.1555358347584175E-2"/>
    <n v="24641.085764415337"/>
    <n v="55.406989848885253"/>
    <n v="0.78557228765025178"/>
    <n v="136.67131610146831"/>
    <n v="1.9377554842597402"/>
    <n v="5.6162382779414584"/>
    <n v="7.9628241202497799E-2"/>
    <n v="76.410092849260209"/>
    <n v="1.0833588253553024"/>
    <n v="11.038306171778656"/>
    <n v="0.15650349269646371"/>
    <n v="74.445246301054027"/>
    <n v="1.055500805961616"/>
    <n v="101.9449435051628"/>
    <n v="1.4453974616225731"/>
    <n v="55.406989848885253"/>
    <n v="0.78557228765025178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n v="0"/>
    <n v="1"/>
    <x v="0"/>
    <s v="Density"/>
    <s v="Ratio of residential area"/>
    <x v="0"/>
    <s v="OLS"/>
    <m/>
    <n v="2.4E-2"/>
    <m/>
    <m/>
    <m/>
    <m/>
    <m/>
  </r>
  <r>
    <n v="111"/>
    <s v="Chatman 2008"/>
    <n v="111.1"/>
    <s v="111.1.3"/>
    <s v="Table 5 p. 1020 (col. 1 Activity Density)"/>
    <x v="1"/>
    <x v="4"/>
    <x v="2"/>
    <n v="6.021384603925508E-2"/>
    <n v="3.6257072548391148E-3"/>
    <n v="275.80825745524055"/>
    <n v="3.7443729032123461"/>
    <n v="5.0833606534010811E-2"/>
    <n v="76070.194880496259"/>
    <n v="55.298572094299686"/>
    <n v="0.75073341475221256"/>
    <n v="245.09084100000942"/>
    <n v="3.327353257416128"/>
    <n v="245.09084100000942"/>
    <n v="3.327353257416128"/>
    <n v="84.894521674973944"/>
    <n v="1.1525280262594464"/>
    <n v="19.216325650725313"/>
    <n v="0.26088083703424686"/>
    <n v="55.647043917152452"/>
    <n v="0.75546426821926171"/>
    <n v="78.097802419739494"/>
    <n v="1.0602557656503835"/>
    <n v="55.298572094299686"/>
    <n v="0.75073341475221256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Retail employment density"/>
    <x v="6"/>
    <s v="Negative binomial regression"/>
    <m/>
    <n v="8.0000000000000002E-3"/>
    <m/>
    <n v="1.0080320855042735"/>
    <s v="Derived (4b)"/>
    <s v=""/>
    <m/>
  </r>
  <r>
    <n v="106"/>
    <s v="Noland and DiPetrillo 2015"/>
    <n v="106.1"/>
    <s v="106.1.3"/>
    <s v="Table 13 p. 40"/>
    <x v="0"/>
    <x v="4"/>
    <x v="2"/>
    <n v="7.9815095923159371E-2"/>
    <n v="6.3704495372231317E-3"/>
    <n v="156.97479340459518"/>
    <n v="2.0900326600611825"/>
    <n v="2.782763031809507E-2"/>
    <n v="24641.085764415337"/>
    <n v="55.406989848885253"/>
    <n v="0.73771346257722581"/>
    <n v="136.67131610146831"/>
    <n v="1.8197030755719579"/>
    <n v="5.6162382779414584"/>
    <n v="7.4777110216217732E-2"/>
    <n v="76.410092849260209"/>
    <n v="1.0173581767465241"/>
    <n v="11.038306171778656"/>
    <n v="0.14696894902934757"/>
    <n v="74.445246301054027"/>
    <n v="0.99119733035397728"/>
    <n v="101.9449435051628"/>
    <n v="1.3573406075758221"/>
    <n v="55.406989848885253"/>
    <n v="0.73771346257722581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x v="2"/>
    <n v="779"/>
    <x v="1"/>
    <n v="1"/>
    <n v="1"/>
    <x v="0"/>
    <s v="Density"/>
    <s v="Population density"/>
    <x v="0"/>
    <s v="SEM"/>
    <m/>
    <n v="4.7E-2"/>
    <m/>
    <m/>
    <s v=""/>
    <s v=""/>
    <m/>
  </r>
  <r>
    <n v="139"/>
    <s v="Vergel-Tovar 2016"/>
    <n v="139.4"/>
    <s v="139.4.1"/>
    <s v="Table 44 p. 356"/>
    <x v="0"/>
    <x v="4"/>
    <x v="2"/>
    <n v="0.13469999999999999"/>
    <n v="1.8144089999999995E-2"/>
    <n v="55.114365063224461"/>
    <n v="0.73302105534088535"/>
    <n v="9.7491800360337746E-3"/>
    <n v="3037.5932363223769"/>
    <n v="33.532398619551209"/>
    <n v="0.44598090164003107"/>
    <n v="52.382171676739539"/>
    <n v="0.69668288330063588"/>
    <n v="5.2679055549713807"/>
    <n v="7.0063143881119366E-2"/>
    <n v="40.2237780723136"/>
    <n v="0.53497624836177082"/>
    <n v="9.7687492763693999"/>
    <n v="0.129924365375713"/>
    <n v="39.672571795601932"/>
    <n v="0.52764520488150568"/>
    <n v="46.333069421170826"/>
    <n v="0.61622982330157194"/>
    <n v="33.532398619551209"/>
    <n v="0.44598090164003107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x v="2"/>
    <n v="120"/>
    <x v="0"/>
    <n v="1"/>
    <n v="0"/>
    <x v="0"/>
    <s v="Density"/>
    <s v="population density"/>
    <x v="0"/>
    <s v="OLS"/>
    <m/>
    <n v="1.3299999999999999E-2"/>
    <m/>
    <m/>
    <m/>
    <n v="9.8737936154417227E-2"/>
    <s v="derived (8b)"/>
  </r>
  <r>
    <n v="131"/>
    <s v="Zhang 2004"/>
    <n v="131.30000000000001"/>
    <s v="131.3.2"/>
    <s v="Table 4 (Hong Kong - work trip, expanded)"/>
    <x v="1"/>
    <x v="4"/>
    <x v="2"/>
    <n v="2.5114155251141552E-3"/>
    <n v="6.307207939784408E-6"/>
    <n v="158548.76033057852"/>
    <n v="1744.0363636363636"/>
    <n v="19.184399999999997"/>
    <n v="25137709402.363228"/>
    <n v="1089.9308871378657"/>
    <n v="11.989239758516522"/>
    <n v="305.26481628181972"/>
    <n v="3.3579129791000168"/>
    <n v="24.168004976719192"/>
    <n v="0.2658480547439111"/>
    <n v="2950.3239309315363"/>
    <n v="32.453563240246901"/>
    <n v="32.920175250252115"/>
    <n v="0.36212192775277324"/>
    <n v="4091.7523219531226"/>
    <n v="45.00927554148435"/>
    <n v="1253.4990255688081"/>
    <n v="13.788489281256888"/>
    <n v="1089.9308871378657"/>
    <n v="11.989239758516522"/>
    <s v="4a, 7a, 8a"/>
    <n v="1.0999999999999999E-2"/>
    <s v="source"/>
    <n v="2.5114155251141552E-3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x v="1"/>
    <n v="20246"/>
    <x v="1"/>
    <n v="0"/>
    <n v="1"/>
    <x v="0"/>
    <s v="Density"/>
    <s v="Job density (origin)"/>
    <x v="2"/>
    <s v="logistic (nested)"/>
    <s v="drive alone or active modes"/>
    <n v="5.1000000000000004E-3"/>
    <n v="1.005113027136717"/>
    <m/>
    <s v="Derived (4a)"/>
    <n v="4.38"/>
    <m/>
  </r>
  <r>
    <n v="65"/>
    <s v="Sung et al. 2014"/>
    <n v="65.7"/>
    <s v="65.7.8"/>
    <s v="Table 3 p. 139 (500m buffer)"/>
    <x v="0"/>
    <x v="4"/>
    <x v="2"/>
    <n v="2.9177777777777778E-2"/>
    <n v="8.5134271604938271E-4"/>
    <n v="1174.6150887863994"/>
    <n v="12.338156892612339"/>
    <n v="0.12959999999999999"/>
    <n v="1379720.606804681"/>
    <n v="56.455653279920291"/>
    <n v="0.59301018205228273"/>
    <n v="1174.6150887863994"/>
    <n v="12.338156892612339"/>
    <n v="3.7880999447491055"/>
    <n v="3.9790201819644599E-2"/>
    <n v="179.85004899754324"/>
    <n v="1.8891449146701942"/>
    <n v="23.073412746178878"/>
    <n v="0.24236312748586292"/>
    <n v="98.584091946735214"/>
    <n v="1.0355273018085067"/>
    <n v="184.70391880989459"/>
    <n v="1.9401299631791327"/>
    <n v="56.455653279920291"/>
    <n v="0.59301018205228273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office balancing index:perfect balance between two land uses = 1"/>
    <x v="5"/>
    <s v="OLS"/>
    <m/>
    <n v="5.1999999999999998E-2"/>
    <m/>
    <m/>
    <s v=""/>
    <n v="0.36"/>
    <m/>
  </r>
  <r>
    <n v="154"/>
    <s v="Lu et al. 2018"/>
    <n v="154.1"/>
    <s v="154.1.1"/>
    <s v="Tables 3 (diagnostics) and 4 (elasticities) pp 8 - 9"/>
    <x v="0"/>
    <x v="4"/>
    <x v="2"/>
    <n v="0.01"/>
    <n v="1E-4"/>
    <n v="10000"/>
    <n v="100"/>
    <n v="1"/>
    <n v="100000000"/>
    <n v="988.94149860176776"/>
    <n v="9.8894149860176785"/>
    <n v="296.77667313113005"/>
    <n v="2.9677667313113005"/>
    <n v="24.113403361037641"/>
    <n v="0.24113403361037641"/>
    <n v="2311.3978825463978"/>
    <n v="23.113978825463978"/>
    <n v="32.818949037355587"/>
    <n v="0.32818949037355588"/>
    <n v="2957.8197637132071"/>
    <n v="29.578197637132071"/>
    <n v="1121.7557421242325"/>
    <n v="11.217557421242326"/>
    <n v="988.94149860176776"/>
    <n v="9.8894149860176785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x v="0"/>
    <n v="4768"/>
    <x v="0"/>
    <n v="0"/>
    <n v="1"/>
    <x v="0"/>
    <s v="Density"/>
    <s v="jobs per km^2 in a TPU"/>
    <x v="2"/>
    <s v="generalized linear mixed models"/>
    <m/>
    <n v="0.01"/>
    <m/>
    <m/>
    <m/>
    <n v="1"/>
    <s v="derived (8b)"/>
  </r>
  <r>
    <n v="150"/>
    <s v="He et al. 2018"/>
    <n v="150.1"/>
    <s v="150.1.8"/>
    <s v="Table 3 p. 1602"/>
    <x v="0"/>
    <x v="4"/>
    <x v="2"/>
    <n v="3.4794708177195047E-3"/>
    <n v="1.2106717171361638E-5"/>
    <n v="82598.774370106999"/>
    <n v="514.73344477533146"/>
    <n v="3.2076809999999996"/>
    <n v="6822557527.4438448"/>
    <n v="85.543773486208394"/>
    <n v="0.53308589069781942"/>
    <n v="1043.3170306956542"/>
    <n v="6.5016723710261104"/>
    <n v="5.824221026340445"/>
    <n v="3.6294985910905957E-2"/>
    <n v="148.61196021427514"/>
    <n v="0.9261099429048254"/>
    <n v="11.8715122323002"/>
    <n v="7.3980085450709221E-2"/>
    <n v="141.35577660856163"/>
    <n v="0.88089134962939142"/>
    <n v="289.78170604324856"/>
    <n v="1.8058419985284411"/>
    <n v="85.543773486208394"/>
    <n v="0.5330858906978194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x v="0"/>
    <n v="108"/>
    <x v="0"/>
    <n v="0"/>
    <n v="0"/>
    <x v="1"/>
    <s v="Density"/>
    <s v="Count_Residential units"/>
    <x v="0"/>
    <s v="OLS"/>
    <m/>
    <n v="32.14"/>
    <m/>
    <m/>
    <m/>
    <n v="1.7909999999999999"/>
    <s v="source"/>
  </r>
  <r>
    <n v="131"/>
    <s v="Zhang 2004"/>
    <n v="131.4"/>
    <s v="131.4.2"/>
    <s v="Table 4 (Hong Kong - non-work trip, expanded)"/>
    <x v="1"/>
    <x v="4"/>
    <x v="2"/>
    <n v="4.5801526717557254E-3"/>
    <n v="2.0977798496591109E-5"/>
    <n v="47669.444444444438"/>
    <n v="286.01666666666665"/>
    <n v="1.7160999999999997"/>
    <n v="2272375933.6419749"/>
    <n v="1072.7772541736015"/>
    <n v="6.4366635250416087"/>
    <n v="303.90380886580544"/>
    <n v="1.8234228531948327"/>
    <n v="24.159439032456216"/>
    <n v="0.14495663419473731"/>
    <n v="2827.9229574008978"/>
    <n v="16.967537744405387"/>
    <n v="32.904283849571037"/>
    <n v="0.19742570309742621"/>
    <n v="3860.0401963454783"/>
    <n v="23.160241178072869"/>
    <n v="1230.8639653271159"/>
    <n v="7.3851837919626959"/>
    <n v="1072.7772541736015"/>
    <n v="6.4366635250416087"/>
    <s v="4a, 7a, 8a"/>
    <n v="6.0000000000000001E-3"/>
    <s v="source"/>
    <n v="4.5801526717557254E-3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x v="1"/>
    <n v="15281"/>
    <x v="1"/>
    <n v="0"/>
    <n v="1"/>
    <x v="0"/>
    <s v="Density"/>
    <s v="Job density (origin)"/>
    <x v="2"/>
    <s v="logistic (nested)"/>
    <s v="drive alone or active modes"/>
    <n v="1.6999999999999999E-3"/>
    <n v="1.0017014458191815"/>
    <m/>
    <s v="Derived (4a)"/>
    <n v="1.31"/>
    <m/>
  </r>
  <r>
    <n v="54"/>
    <s v="Zhu et al. 2013"/>
    <n v="54.3"/>
    <s v="54.3.4"/>
    <s v="Table 5 p. 69"/>
    <x v="0"/>
    <x v="4"/>
    <x v="2"/>
    <n v="9.1214876538965026E-2"/>
    <n v="8.3201537020186327E-3"/>
    <n v="120.19008732463445"/>
    <n v="0.69229490298989438"/>
    <n v="3.987618641221791E-3"/>
    <n v="14445.657091103254"/>
    <n v="120.19008732463445"/>
    <n v="0.69229490298989438"/>
    <e v="#N/A"/>
    <e v="#N/A"/>
    <e v="#N/A"/>
    <e v="#N/A"/>
    <n v="120.19008732463445"/>
    <n v="0.69229490298989438"/>
    <n v="120.19008732463445"/>
    <n v="0.69229490298989438"/>
    <n v="120.19008732463445"/>
    <n v="0.69229490298989438"/>
    <n v="120.19008732463445"/>
    <n v="0.69229490298989438"/>
    <n v="120.19008732463445"/>
    <n v="0.69229490298989438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x v="2"/>
    <n v="8181"/>
    <x v="0"/>
    <n v="0"/>
    <n v="1"/>
    <x v="0"/>
    <s v="Diversity"/>
    <s v="Housing diversity:Entropy: maximises eveness --&gt; 1"/>
    <x v="3"/>
    <s v="Binary logistic"/>
    <s v="no transit trip"/>
    <n v="0.04"/>
    <n v="1.0408107741923882"/>
    <m/>
    <s v="Derived (4a)"/>
    <s v=""/>
    <m/>
  </r>
  <r>
    <n v="131"/>
    <s v="Zhang 2004"/>
    <n v="131.19999999999999"/>
    <s v="131.2.8"/>
    <s v="Table 3 (Boston - non-work trip, expanded)"/>
    <x v="1"/>
    <x v="4"/>
    <x v="3"/>
    <n v="7.3043478260869557E-2"/>
    <n v="5.3353497164461234E-3"/>
    <n v="187.42913832199551"/>
    <n v="23.616071428571434"/>
    <n v="2.9756250000000009"/>
    <n v="35129.681892125729"/>
    <n v="58.778012631941245"/>
    <n v="7.4060295916245966"/>
    <n v="159.1919561557244"/>
    <n v="20.058186475621273"/>
    <n v="5.6490784454840304"/>
    <n v="0.71178388413098781"/>
    <n v="82.972565056002864"/>
    <n v="10.454543197056362"/>
    <n v="11.165884765570864"/>
    <n v="1.4069014804619289"/>
    <n v="80.660829566660652"/>
    <n v="10.163264525399242"/>
    <n v="113.97158951357797"/>
    <n v="14.360420278710825"/>
    <n v="58.778012631941245"/>
    <n v="7.4060295916245966"/>
    <m/>
    <n v="0.126"/>
    <s v="source"/>
    <n v="7.3043478260869557E-2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1"/>
    <n v="0"/>
    <n v="1"/>
    <x v="0"/>
    <s v="Density"/>
    <s v="Pop density (ave)"/>
    <x v="0"/>
    <s v="Multinomial logistic"/>
    <s v="drive alone or active modes"/>
    <m/>
    <m/>
    <m/>
    <m/>
    <n v="1.7250000000000001"/>
    <m/>
  </r>
  <r>
    <n v="65"/>
    <s v="Sung et al. 2014"/>
    <n v="65.2"/>
    <s v="65.2.8"/>
    <s v="Table 2 p. 138 (500m buffer)"/>
    <x v="0"/>
    <x v="4"/>
    <x v="2"/>
    <n v="3.4474999999999999E-2"/>
    <n v="1.1885256249999998E-3"/>
    <n v="841.378577765204"/>
    <n v="3.4807831762146488"/>
    <n v="1.4400000000000001E-2"/>
    <n v="707917.9111221974"/>
    <n v="55.401045547463227"/>
    <n v="0.22919412542985537"/>
    <n v="841.378577765204"/>
    <n v="3.4807831762146488"/>
    <n v="3.7832676429735907"/>
    <n v="1.5651378238981745E-2"/>
    <n v="169.56709945132386"/>
    <n v="0.70149909043012681"/>
    <n v="22.895288309119383"/>
    <n v="9.4717807734826895E-2"/>
    <n v="95.412497437285055"/>
    <n v="0.39472150189804828"/>
    <n v="173.87514768088738"/>
    <n v="0.71932148595583112"/>
    <n v="55.401045547463227"/>
    <n v="0.22919412542985537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office balancing index:perfect balance between two land uses = 1"/>
    <x v="5"/>
    <s v="OLS"/>
    <m/>
    <n v="2.1000000000000001E-2"/>
    <m/>
    <m/>
    <s v=""/>
    <n v="0.12"/>
    <m/>
  </r>
  <r>
    <n v="131"/>
    <s v="Zhang 2004"/>
    <n v="131.19999999999999"/>
    <s v="131.2.9"/>
    <s v="Table 3 (Boston - non-work trip, expanded)"/>
    <x v="1"/>
    <x v="4"/>
    <x v="3"/>
    <n v="0.11428571428571428"/>
    <n v="1.3061224489795917E-2"/>
    <n v="76.562500000000014"/>
    <n v="0.30625000000000008"/>
    <n v="1.2250000000000002E-3"/>
    <n v="5861.8164062500018"/>
    <n v="71.569631854586589"/>
    <n v="0.28627852741834636"/>
    <n v="61.234131468643987"/>
    <n v="0.24493652587457596"/>
    <n v="18.371567670650766"/>
    <n v="7.3486270682603064E-2"/>
    <n v="74.661058686742308"/>
    <n v="0.29864423474696922"/>
    <n v="23.024802210041528"/>
    <n v="9.2099208840166119E-2"/>
    <n v="75.191863218000748"/>
    <n v="0.30076745287200302"/>
    <n v="72.188175858367018"/>
    <n v="0.28875270343346809"/>
    <n v="71.569631854586589"/>
    <n v="0.28627852741834636"/>
    <m/>
    <n v="4.0000000000000001E-3"/>
    <s v="source"/>
    <n v="0.11428571428571428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1"/>
    <n v="0"/>
    <n v="1"/>
    <x v="0"/>
    <s v="Density"/>
    <s v="Job density (ave)"/>
    <x v="2"/>
    <s v="Multinomial logistic"/>
    <s v="drive alone or active modes"/>
    <m/>
    <m/>
    <m/>
    <m/>
    <n v="3.5000000000000003E-2"/>
    <m/>
  </r>
  <r>
    <n v="164"/>
    <s v="Schneider et al. 2017b"/>
    <n v="164.1"/>
    <s v="164.1.5"/>
    <s v="Table 3 (Extended Model) p. 932"/>
    <x v="0"/>
    <x v="4"/>
    <x v="2"/>
    <n v="0.29561638727755546"/>
    <n v="8.7389048427033655E-2"/>
    <n v="11.443081461574213"/>
    <n v="4.5365496758747993E-2"/>
    <n v="1.7984913443802874E-4"/>
    <n v="130.94411333622344"/>
    <n v="10.375199627661129"/>
    <n v="4.1131935192504861E-2"/>
    <n v="8.7345622868380417"/>
    <n v="3.4627714435419413E-2"/>
    <n v="8.516151128686964"/>
    <n v="3.3761834845166629E-2"/>
    <n v="10.522303593631118"/>
    <n v="4.1715121156339859E-2"/>
    <n v="10.934324710611225"/>
    <n v="4.3348557281885483E-2"/>
    <n v="7.6804006476179358"/>
    <n v="3.0448545862004638E-2"/>
    <n v="10.59512373291742"/>
    <n v="4.2003812782267502E-2"/>
    <n v="10.375199627661129"/>
    <n v="4.1131935192504861E-2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x v="0"/>
    <n v="120"/>
    <x v="0"/>
    <n v="0"/>
    <n v="1"/>
    <x v="0"/>
    <s v="PT-Design"/>
    <s v="bicycle facility density"/>
    <x v="1"/>
    <s v="fractional multinomial logit model"/>
    <s v="auto, walk, bike"/>
    <n v="1.66E-3"/>
    <m/>
    <m/>
    <m/>
    <m/>
    <m/>
  </r>
  <r>
    <n v="129"/>
    <s v="Zhao et al. 2014"/>
    <n v="129.1"/>
    <s v="129.1.8"/>
    <s v="Table 2 p. 143"/>
    <x v="0"/>
    <x v="4"/>
    <x v="2"/>
    <n v="8.2204627648393579E-4"/>
    <n v="6.7576008068110341E-7"/>
    <n v="1479815.142368417"/>
    <n v="4914.5651717807505"/>
    <n v="16.3216"/>
    <n v="2189852855582.8582"/>
    <n v="7789.3444069610141"/>
    <n v="25.86893432661282"/>
    <n v="15.577288008070914"/>
    <n v="5.1733216483200339E-2"/>
    <n v="26.525126977940225"/>
    <n v="8.8091722736536593E-2"/>
    <n v="53.710900280580709"/>
    <n v="0.17837749615229548"/>
    <n v="65.142932361393889"/>
    <n v="0.21634404014719205"/>
    <n v="9.8516602522918806"/>
    <n v="3.271802333542858E-2"/>
    <n v="91.772318376625137"/>
    <n v="0.30478201412744399"/>
    <n v="7789.3444069610141"/>
    <n v="25.8689343266128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PT-Design"/>
    <s v="Bicycle Park n Ride Space"/>
    <x v="9"/>
    <s v="OLS"/>
    <m/>
    <n v="0.14879999999999999"/>
    <m/>
    <m/>
    <m/>
    <n v="4.04"/>
    <m/>
  </r>
  <r>
    <n v="172"/>
    <s v="Sun et al. 2017"/>
    <n v="172.2"/>
    <s v="172.2.7"/>
    <s v="Table 2 Model 2 P. "/>
    <x v="0"/>
    <x v="4"/>
    <x v="2"/>
    <n v="0.102672"/>
    <n v="1.0541539584E-2"/>
    <n v="94.862803676021372"/>
    <n v="0.31418560577498278"/>
    <n v="1.0405827263267429E-3"/>
    <n v="8998.951521275374"/>
    <n v="45.005808082564307"/>
    <n v="0.14905923636945298"/>
    <n v="87.048003155489241"/>
    <n v="0.28830298645098035"/>
    <n v="5.4876846789300071"/>
    <n v="1.8175211656616182E-2"/>
    <n v="57.942911733583152"/>
    <n v="0.1919069236616274"/>
    <n v="10.552452587303243"/>
    <n v="3.494972296914834E-2"/>
    <n v="56.805977630469719"/>
    <n v="0.1881413979121157"/>
    <n v="71.529190868300702"/>
    <n v="0.23690468015581193"/>
    <n v="45.005808082564307"/>
    <n v="0.14905923636945298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n v="0"/>
    <n v="0"/>
    <x v="1"/>
    <s v="Density"/>
    <s v="natural log of Population (total)"/>
    <x v="0"/>
    <s v="Spatial Error Model"/>
    <m/>
    <n v="2E-3"/>
    <m/>
    <m/>
    <m/>
    <n v="3.2258064516129031E-2"/>
    <s v="derived (8b)"/>
  </r>
  <r>
    <n v="58"/>
    <s v="Boulange et al.  2017"/>
    <n v="58.1"/>
    <s v="58.1.2"/>
    <s v="Table 4 p. 10 Model 3"/>
    <x v="0"/>
    <x v="4"/>
    <x v="2"/>
    <n v="0.11153991466812105"/>
    <n v="1.2441152564171725E-2"/>
    <n v="80.378405042617956"/>
    <n v="0.24819798504409746"/>
    <n v="7.664028633970469E-4"/>
    <n v="6460.6879971951521"/>
    <n v="30.92916726460858"/>
    <n v="9.5505216731999992E-2"/>
    <n v="80.378405042617956"/>
    <n v="0.24819798504409746"/>
    <n v="7.5158889186319602"/>
    <n v="2.3208080384658443E-2"/>
    <n v="31.197968395771362"/>
    <n v="9.6335239411559304E-2"/>
    <n v="36.049285577293809"/>
    <n v="0.11131547133610738"/>
    <n v="4.4863363804902727"/>
    <n v="1.3853219024156043E-2"/>
    <n v="30.11108920429638"/>
    <n v="9.2979098851574113E-2"/>
    <n v="30.92916726460858"/>
    <n v="9.5505216731999992E-2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x v="2"/>
    <n v="16890"/>
    <x v="1"/>
    <n v="0"/>
    <n v="1"/>
    <x v="0"/>
    <s v="Diversity"/>
    <s v="Land use mix:Entropy: maximises eveness --&gt; 1"/>
    <x v="4"/>
    <s v="binary logistic (multilevel)"/>
    <s v="no transit trip"/>
    <n v="0.11058971029924898"/>
    <n v="1.29"/>
    <m/>
    <s v="Source"/>
    <s v=""/>
    <m/>
  </r>
  <r>
    <n v="184"/>
    <s v="Etminani-Ghasrodashti et al. 2018"/>
    <n v="184.1"/>
    <s v="184.1.3"/>
    <s v="Table 7 p. 502"/>
    <x v="0"/>
    <x v="4"/>
    <x v="2"/>
    <n v="4.7642712257316708E-3"/>
    <n v="2.2698280312334757E-5"/>
    <n v="44056.201009050783"/>
    <n v="103.47857555575833"/>
    <n v="0.24304900000000002"/>
    <n v="1940948847.3498871"/>
    <n v="50.21722375414204"/>
    <n v="0.11794949776481803"/>
    <n v="44056.201009050783"/>
    <n v="103.47857555575833"/>
    <n v="8.2896052141722887"/>
    <n v="1.9470506304116238E-2"/>
    <n v="50.929683326609151"/>
    <n v="0.11962291263063489"/>
    <n v="65.268414924861077"/>
    <n v="0.15330152056958618"/>
    <n v="4.7510323728592683"/>
    <n v="1.1159156965480806E-2"/>
    <n v="48.095648051344931"/>
    <n v="0.1129663710623125"/>
    <n v="50.21722375414204"/>
    <n v="0.11794949776481803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x v="0"/>
    <n v="770"/>
    <x v="0"/>
    <n v="1"/>
    <n v="0"/>
    <x v="0"/>
    <s v="Diversity"/>
    <s v="land use diversity"/>
    <x v="4"/>
    <s v="Multinomial logistic; SEM"/>
    <s v="auto"/>
    <n v="1.0999999999999999E-2"/>
    <m/>
    <m/>
    <m/>
    <n v="0.49299999999999999"/>
    <s v="source"/>
  </r>
  <r>
    <n v="129"/>
    <s v="Zhao et al. 2014"/>
    <n v="129.1"/>
    <s v="129.1.3"/>
    <s v="Table 2 p. 143"/>
    <x v="0"/>
    <x v="4"/>
    <x v="2"/>
    <n v="1.7189784164569101E-3"/>
    <n v="2.9548867962447064E-6"/>
    <n v="338422.4401661937"/>
    <n v="610.8279138048855"/>
    <n v="1.1025000000000003"/>
    <n v="114529748008.04095"/>
    <n v="85.610796646863193"/>
    <n v="0.15452126723422144"/>
    <n v="1053.3749289130767"/>
    <n v="1.9012652056003316"/>
    <n v="5.8245314871655358"/>
    <n v="1.0512856108031786E-2"/>
    <n v="148.81435837468794"/>
    <n v="0.26859910361022082"/>
    <n v="11.872802165550805"/>
    <n v="2.1429545198716933E-2"/>
    <n v="141.53888037545127"/>
    <n v="0.25546739447762112"/>
    <n v="290.55226023127801"/>
    <n v="0.52442571739985533"/>
    <n v="85.610796646863193"/>
    <n v="0.15452126723422144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Residential floor area (common catchment area)"/>
    <x v="0"/>
    <s v="OLS"/>
    <m/>
    <n v="7.0499999999999993E-2"/>
    <m/>
    <m/>
    <m/>
    <n v="-1.05"/>
    <m/>
  </r>
  <r>
    <n v="11"/>
    <s v="Concas and DeSalvo 2008"/>
    <n v="11.1"/>
    <s v="11.1.2"/>
    <s v="Table 4.8 and 4.9, Model I: Exogenous Residential Location and Population Density"/>
    <x v="0"/>
    <x v="4"/>
    <x v="2"/>
    <n v="5.0312491313407426E-2"/>
    <n v="2.5313467821616977E-3"/>
    <n v="395.04662381581261"/>
    <n v="0.39504662381581263"/>
    <n v="3.9504662381581262E-4"/>
    <n v="156061.83498827217"/>
    <n v="6.1051930499640239"/>
    <n v="6.1051930499640243E-3"/>
    <n v="12.34434009760621"/>
    <n v="1.234434009760621E-2"/>
    <n v="4.2339077351691845"/>
    <n v="4.2339077351691845E-3"/>
    <n v="24.729770682638961"/>
    <n v="2.4729770682638961E-2"/>
    <n v="11.115412509720819"/>
    <n v="1.1115412509720819E-2"/>
    <n v="3.6610794535199416"/>
    <n v="3.6610794535199415E-3"/>
    <n v="18.863218237374117"/>
    <n v="1.8863218237374118E-2"/>
    <n v="3.97051101089215"/>
    <n v="3.9705110108921504E-3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99"/>
    <x v="1"/>
    <n v="1"/>
    <n v="1"/>
    <x v="0"/>
    <s v="Density"/>
    <s v="Retail density (common catchment area)"/>
    <x v="8"/>
    <s v="2SLS"/>
    <m/>
    <n v="1E-3"/>
    <m/>
    <m/>
    <s v=""/>
    <s v=""/>
    <m/>
  </r>
  <r>
    <n v="176"/>
    <s v="Lee et al. 2017"/>
    <n v="176.1"/>
    <s v="176.1.2"/>
    <s v="Table 5 p. 20 (TMS)"/>
    <x v="0"/>
    <x v="4"/>
    <x v="2"/>
    <n v="6.021384603925508E-2"/>
    <n v="3.6257072548391148E-3"/>
    <n v="275.80825745524055"/>
    <n v="0.19665599776353165"/>
    <n v="1.4021908485697279E-4"/>
    <n v="76070.194880496259"/>
    <n v="55.298572094299686"/>
    <n v="3.9428826281127226E-2"/>
    <n v="245.09084100000942"/>
    <n v="0.1747539552450921"/>
    <n v="245.09084100000942"/>
    <n v="0.1747539552450921"/>
    <n v="84.894521674973944"/>
    <n v="6.0531243765822029E-2"/>
    <n v="19.216325650725313"/>
    <n v="1.3701568361511467E-2"/>
    <n v="55.647043917152452"/>
    <n v="3.9677292641952952E-2"/>
    <n v="78.097802419739494"/>
    <n v="5.5685066863835508E-2"/>
    <n v="55.298572094299686"/>
    <n v="3.9428826281127226E-2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n v="0"/>
    <n v="1"/>
    <x v="0"/>
    <s v="Density"/>
    <s v="Ratio of commercial area"/>
    <x v="6"/>
    <s v="OLS"/>
    <m/>
    <n v="1.0999999999999999E-2"/>
    <m/>
    <m/>
    <m/>
    <m/>
    <m/>
  </r>
  <r>
    <n v="128"/>
    <s v="Zhao et al. 2013"/>
    <n v="128.1"/>
    <s v="128.1.4"/>
    <s v="Table  2  p. 120"/>
    <x v="0"/>
    <x v="4"/>
    <x v="2"/>
    <n v="1.5181376427462782E-4"/>
    <n v="2.304741902323226E-8"/>
    <n v="43388806.312410943"/>
    <n v="16006.453773217709"/>
    <n v="5.9049000000000005"/>
    <n v="1882588513215911.8"/>
    <n v="1097.4476359455259"/>
    <n v="0.4048566057984514"/>
    <n v="305.85154141950761"/>
    <n v="0.11283091136338526"/>
    <n v="24.171676065074251"/>
    <n v="8.9171113114060053E-3"/>
    <n v="3006.0571600624385"/>
    <n v="1.108956873017876"/>
    <n v="32.926987042614215"/>
    <n v="1.2147010733461616E-2"/>
    <n v="4199.741227363078"/>
    <n v="1.5493158150339628"/>
    <n v="1263.4514717166646"/>
    <n v="0.46609665707608955"/>
    <n v="1097.4476359455259"/>
    <n v="0.4048566057984514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Business/office building floor area (common catchment area)"/>
    <x v="2"/>
    <s v="OLS"/>
    <m/>
    <n v="5.4999999999999997E-3"/>
    <m/>
    <m/>
    <m/>
    <n v="2.4300000000000002"/>
    <m/>
  </r>
  <r>
    <n v="111"/>
    <s v="Chatman 2008"/>
    <n v="111.1"/>
    <s v="111.1.1"/>
    <s v="Table 5 p. 1020 (col. 1 Activity Density)"/>
    <x v="1"/>
    <x v="4"/>
    <x v="2"/>
    <n v="6.021384603925508E-2"/>
    <n v="3.6257072548391148E-3"/>
    <n v="275.80825745524055"/>
    <n v="4.4663010171014372E-2"/>
    <n v="7.2325045520432124E-6"/>
    <n v="76070.194880496259"/>
    <n v="55.298572094299686"/>
    <n v="8.9547742720904183E-3"/>
    <n v="245.09084100000942"/>
    <n v="3.9688785337336524E-2"/>
    <n v="245.09084100000942"/>
    <n v="3.9688785337336524E-2"/>
    <n v="84.894521674973944"/>
    <n v="1.3747394367436905E-2"/>
    <n v="19.216325650725313"/>
    <n v="3.1117956942502034E-3"/>
    <n v="55.647043917152452"/>
    <n v="9.0112040567240821E-3"/>
    <n v="78.097802419739494"/>
    <n v="1.2646767634840513E-2"/>
    <n v="55.298572094299686"/>
    <n v="8.9547742720904183E-3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Retail employment density"/>
    <x v="6"/>
    <s v="Negative binomial regression"/>
    <m/>
    <n v="0.23300000000000001"/>
    <m/>
    <n v="1.2623814793272614"/>
    <s v="Derived (4b)"/>
    <s v=""/>
    <m/>
  </r>
  <r>
    <n v="129"/>
    <s v="Zhao et al. 2014"/>
    <n v="129.1"/>
    <s v="129.1.6"/>
    <s v="Table 2 p. 143"/>
    <x v="0"/>
    <x v="4"/>
    <x v="2"/>
    <n v="2.4813226212152498E-6"/>
    <n v="6.1569619505545175E-12"/>
    <n v="162417765130.07953"/>
    <n v="934985.22931442072"/>
    <n v="5.3823999999999987"/>
    <n v="2.6379530429849676E+22"/>
    <n v="15910.846765253731"/>
    <n v="9.1593470083047468E-2"/>
    <n v="266.42332115059907"/>
    <n v="1.533710735529442E-3"/>
    <n v="35.407310526342684"/>
    <n v="2.0382814851174405E-4"/>
    <n v="20986.325266983786"/>
    <n v="0.12081131720106342"/>
    <n v="52.485856132607658"/>
    <n v="3.0214367370839733E-4"/>
    <n v="45.766923766621744"/>
    <n v="2.6346500752968147E-4"/>
    <n v="65.095798249028135"/>
    <n v="3.7473493003999591E-4"/>
    <n v="15910.846765253731"/>
    <n v="9.1593470083047468E-2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PT-Access"/>
    <s v="Number of shopping centres"/>
    <x v="10"/>
    <s v="OLS"/>
    <m/>
    <n v="1.41E-2"/>
    <m/>
    <m/>
    <m/>
    <n v="2.3199999999999998"/>
    <m/>
  </r>
  <r>
    <n v="21"/>
    <s v="Lane et al. 2006"/>
    <n v="21.1"/>
    <s v="21.1.2"/>
    <s v="Table 5 p. 207"/>
    <x v="0"/>
    <x v="4"/>
    <x v="2"/>
    <n v="4.9829870753134364E-9"/>
    <n v="2.4830160192740755E-17"/>
    <n v="4.0273602435007888E+16"/>
    <n v="1196471094.524158"/>
    <n v="35.545443999999996"/>
    <n v="1.6219630530930732E+33"/>
    <n v="6.8487825465715346"/>
    <n v="2.0346752846056367E-7"/>
    <e v="#N/A"/>
    <e v="#N/A"/>
    <n v="0.13899633936037889"/>
    <n v="4.1293823307150413E-9"/>
    <n v="49.514284858660865"/>
    <n v="1.4709985453877936E-6"/>
    <n v="321.55880873342119"/>
    <n v="9.5530520384918101E-6"/>
    <n v="422.1582469151914"/>
    <n v="1.2541717383343878E-5"/>
    <n v="421.25421281216097"/>
    <n v="1.2514859823867159E-5"/>
    <n v="6.8487825465715346"/>
    <n v="2.0346752846056367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1"/>
    <n v="348"/>
    <x v="0"/>
    <n v="0"/>
    <n v="0"/>
    <x v="1"/>
    <s v="PT-Access"/>
    <s v="Employment (Common catchment area)"/>
    <x v="7"/>
    <s v="OLS"/>
    <m/>
    <n v="6.8300000000000007E-5"/>
    <m/>
    <m/>
    <s v=""/>
    <n v="5.9619999999999997"/>
    <m/>
  </r>
  <r>
    <n v="178"/>
    <s v="Park et al. 2018"/>
    <n v="178.1"/>
    <s v="178.1.1"/>
    <s v="Table 6 p. 281"/>
    <x v="0"/>
    <x v="4"/>
    <x v="2"/>
    <n v="5.0312491313407426E-2"/>
    <n v="2.5313467821616977E-3"/>
    <n v="395.04662381581261"/>
    <n v="0"/>
    <n v="0"/>
    <n v="156061.83498827217"/>
    <n v="6.1051930499640239"/>
    <n v="0"/>
    <n v="12.34434009760621"/>
    <n v="0"/>
    <n v="4.2339077351691845"/>
    <n v="0"/>
    <n v="24.729770682638961"/>
    <n v="0"/>
    <n v="11.115412509720819"/>
    <n v="0"/>
    <n v="3.6610794535199416"/>
    <n v="0"/>
    <n v="18.863218237374117"/>
    <n v="0"/>
    <n v="3.97051101089215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x v="0"/>
    <n v="2431"/>
    <x v="0"/>
    <n v="0"/>
    <n v="1"/>
    <x v="0"/>
    <s v="Density"/>
    <s v="Activity density (populatoin + employment per square mile)"/>
    <x v="8"/>
    <s v="Negative binomial regression (multilevel)"/>
    <m/>
    <n v="0"/>
    <m/>
    <m/>
    <m/>
    <m/>
    <m/>
  </r>
  <r>
    <n v="178"/>
    <s v="Park et al. 2018"/>
    <n v="178.1"/>
    <s v="178.1.4"/>
    <s v="Table 6 p. 281"/>
    <x v="0"/>
    <x v="4"/>
    <x v="2"/>
    <n v="0.29561638727755546"/>
    <n v="8.7389048427033655E-2"/>
    <n v="11.443081461574213"/>
    <n v="0"/>
    <n v="0"/>
    <n v="130.94411333622344"/>
    <n v="10.375199627661129"/>
    <n v="0"/>
    <n v="8.7345622868380417"/>
    <n v="0"/>
    <n v="8.516151128686964"/>
    <n v="0"/>
    <n v="10.522303593631118"/>
    <n v="0"/>
    <n v="10.934324710611225"/>
    <n v="0"/>
    <n v="7.6804006476179358"/>
    <n v="0"/>
    <n v="10.59512373291742"/>
    <n v="0"/>
    <n v="10.375199627661129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x v="0"/>
    <n v="2431"/>
    <x v="0"/>
    <n v="0"/>
    <n v="1"/>
    <x v="0"/>
    <s v="PT-Design"/>
    <s v="number of intersections per square mile"/>
    <x v="1"/>
    <s v="Negative binomial regression (multilevel)"/>
    <m/>
    <n v="0"/>
    <m/>
    <m/>
    <m/>
    <m/>
    <m/>
  </r>
  <r>
    <n v="178"/>
    <s v="Park et al. 2018"/>
    <n v="178.2"/>
    <s v="178.2.1"/>
    <s v="Table 6 p. 281"/>
    <x v="0"/>
    <x v="4"/>
    <x v="2"/>
    <n v="5.0312491313407426E-2"/>
    <n v="2.5313467821616977E-3"/>
    <n v="395.04662381581261"/>
    <n v="0"/>
    <n v="0"/>
    <n v="156061.83498827217"/>
    <n v="6.1051930499640239"/>
    <n v="0"/>
    <n v="12.34434009760621"/>
    <n v="0"/>
    <n v="4.2339077351691845"/>
    <n v="0"/>
    <n v="24.729770682638961"/>
    <n v="0"/>
    <n v="11.115412509720819"/>
    <n v="0"/>
    <n v="3.6610794535199416"/>
    <n v="0"/>
    <n v="18.863218237374117"/>
    <n v="0"/>
    <n v="3.97051101089215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x v="0"/>
    <n v="977"/>
    <x v="0"/>
    <n v="0"/>
    <n v="1"/>
    <x v="0"/>
    <s v="Density"/>
    <s v="Activity density (populatoin + employment per square mile)"/>
    <x v="8"/>
    <s v="Negative binomial regression (multilevel)"/>
    <m/>
    <n v="0"/>
    <m/>
    <m/>
    <m/>
    <m/>
    <m/>
  </r>
  <r>
    <n v="178"/>
    <s v="Park et al. 2018"/>
    <n v="178.2"/>
    <s v="178.2.2"/>
    <s v="Table 6 p. 281"/>
    <x v="0"/>
    <x v="4"/>
    <x v="2"/>
    <n v="0.14891809411301529"/>
    <n v="2.2176598754252881E-2"/>
    <n v="45.092577589619175"/>
    <n v="0"/>
    <n v="0"/>
    <n v="2033.3405536758255"/>
    <n v="5.9457291369720302"/>
    <n v="0"/>
    <e v="#N/A"/>
    <e v="#N/A"/>
    <n v="0.13856920449246735"/>
    <n v="0"/>
    <n v="23.600050503781013"/>
    <n v="0"/>
    <n v="39.546872242457816"/>
    <n v="0"/>
    <n v="40.740866587652029"/>
    <n v="0"/>
    <n v="40.73243060131464"/>
    <n v="0"/>
    <n v="5.9457291369720302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x v="0"/>
    <n v="977"/>
    <x v="0"/>
    <n v="0"/>
    <n v="1"/>
    <x v="0"/>
    <s v="PT-Access"/>
    <s v="Compactness index"/>
    <x v="7"/>
    <s v="Negative binomial regression (multilevel)"/>
    <m/>
    <n v="0"/>
    <m/>
    <m/>
    <m/>
    <m/>
    <m/>
  </r>
  <r>
    <n v="178"/>
    <s v="Park et al. 2018"/>
    <n v="178.2"/>
    <s v="178.2.4"/>
    <s v="Table 6 p. 281"/>
    <x v="0"/>
    <x v="4"/>
    <x v="2"/>
    <n v="0.29561638727755546"/>
    <n v="8.7389048427033655E-2"/>
    <n v="11.443081461574213"/>
    <n v="0"/>
    <n v="0"/>
    <n v="130.94411333622344"/>
    <n v="10.375199627661129"/>
    <n v="0"/>
    <n v="8.7345622868380417"/>
    <n v="0"/>
    <n v="8.516151128686964"/>
    <n v="0"/>
    <n v="10.522303593631118"/>
    <n v="0"/>
    <n v="10.934324710611225"/>
    <n v="0"/>
    <n v="7.6804006476179358"/>
    <n v="0"/>
    <n v="10.59512373291742"/>
    <n v="0"/>
    <n v="10.375199627661129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x v="0"/>
    <n v="977"/>
    <x v="0"/>
    <n v="0"/>
    <n v="1"/>
    <x v="0"/>
    <s v="PT-Design"/>
    <s v="number of intersections per square mile"/>
    <x v="1"/>
    <s v="Negative binomial regression (multilevel)"/>
    <m/>
    <n v="0"/>
    <m/>
    <m/>
    <m/>
    <m/>
    <m/>
  </r>
  <r>
    <n v="131"/>
    <s v="Zhang 2004"/>
    <n v="131.19999999999999"/>
    <s v="131.2.10"/>
    <s v="Table 3 (Boston - non-work trip, expanded)"/>
    <x v="1"/>
    <x v="4"/>
    <x v="3"/>
    <n v="0.12604166666666666"/>
    <n v="1.588650173611111E-2"/>
    <n v="62.946520046444917"/>
    <n v="7.6165289256198347"/>
    <n v="0.92159999999999997"/>
    <n v="3962.2643859574919"/>
    <n v="27.95069177391991"/>
    <n v="3.382033704644309"/>
    <n v="62.946520046444917"/>
    <n v="7.6165289256198347"/>
    <n v="7.326178538855733"/>
    <n v="0.88646760320154372"/>
    <n v="28.170031066247713"/>
    <n v="3.4085737590159733"/>
    <n v="32.066544547555829"/>
    <n v="3.8800518902542551"/>
    <n v="4.4180466539762948"/>
    <n v="0.53458364513113166"/>
    <n v="27.280882691564919"/>
    <n v="3.3009868056793552"/>
    <n v="27.95069177391991"/>
    <n v="3.382033704644309"/>
    <m/>
    <n v="0.121"/>
    <s v="Source, transit only"/>
    <n v="0.12604166666666666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1"/>
    <n v="0"/>
    <n v="1"/>
    <x v="0"/>
    <s v="Diversity"/>
    <s v="Land use &quot;balance&quot; (average)"/>
    <x v="4"/>
    <s v="Multinomial logistic"/>
    <s v="drive alone (log odds is combinatoin walk or bike ,transit)"/>
    <m/>
    <m/>
    <m/>
    <m/>
    <n v="0.96"/>
    <s v="average for non-work"/>
  </r>
  <r>
    <n v="54"/>
    <s v="Zhu et al. 2013"/>
    <n v="54.2"/>
    <s v="54.2.2"/>
    <s v="Table 4 p. 68"/>
    <x v="0"/>
    <x v="4"/>
    <x v="2"/>
    <n v="9.1214876538965026E-2"/>
    <n v="8.3201537020186327E-3"/>
    <n v="120.19008732463445"/>
    <n v="0"/>
    <n v="0"/>
    <n v="14445.657091103254"/>
    <n v="120.19008732463445"/>
    <n v="0"/>
    <e v="#N/A"/>
    <e v="#N/A"/>
    <e v="#N/A"/>
    <e v="#N/A"/>
    <n v="120.19008732463445"/>
    <n v="0"/>
    <n v="120.19008732463445"/>
    <n v="0"/>
    <n v="120.19008732463445"/>
    <n v="0"/>
    <n v="120.19008732463445"/>
    <n v="0"/>
    <n v="120.19008732463445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x v="2"/>
    <n v="3334"/>
    <x v="0"/>
    <n v="0"/>
    <n v="1"/>
    <x v="0"/>
    <s v="Diversity"/>
    <s v="Residential density Index:Entropy: maximises eveness --&gt; 1"/>
    <x v="3"/>
    <s v="Binary logistic"/>
    <s v="no transit trip"/>
    <n v="0"/>
    <n v="1"/>
    <m/>
    <s v="Derived (4a)"/>
    <s v=""/>
    <m/>
  </r>
  <r>
    <n v="72"/>
    <s v="Bhattacharya 2013"/>
    <n v="72.099999999999994"/>
    <s v="72.1.2"/>
    <s v="Table 3.2 p. 61"/>
    <x v="0"/>
    <x v="4"/>
    <x v="2"/>
    <n v="4.9965372243354164E-2"/>
    <n v="2.4965384234169469E-3"/>
    <n v="400.55462019740361"/>
    <n v="0"/>
    <n v="0"/>
    <n v="160444.00376148627"/>
    <n v="293.45128971696261"/>
    <n v="0"/>
    <n v="173.42818388212862"/>
    <n v="0"/>
    <n v="22.796049356605412"/>
    <n v="0"/>
    <n v="353.45967507566326"/>
    <n v="0"/>
    <n v="30.425895395531665"/>
    <n v="0"/>
    <n v="365.68081397259516"/>
    <n v="0"/>
    <n v="304.13642970288396"/>
    <n v="0"/>
    <n v="293.45128971696261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x v="2"/>
    <n v="12851"/>
    <x v="1"/>
    <n v="0"/>
    <n v="1"/>
    <x v="0"/>
    <s v="Density"/>
    <s v="Employment density"/>
    <x v="2"/>
    <s v="Negative binomial regression"/>
    <m/>
    <n v="6.0900000000000003E-5"/>
    <m/>
    <n v="1.0000609018544426"/>
    <s v="Derived (4b)"/>
    <n v="0.42058011049723759"/>
    <s v="derived (8b)"/>
  </r>
  <r>
    <n v="54"/>
    <s v="Zhu et al. 2013"/>
    <n v="54.2"/>
    <s v="54.2.3"/>
    <s v="Table 4 p. 68"/>
    <x v="0"/>
    <x v="4"/>
    <x v="2"/>
    <n v="0.11153991466812105"/>
    <n v="1.2441152564171725E-2"/>
    <n v="80.378405042617956"/>
    <n v="-7.7163268840913244E-3"/>
    <n v="7.4076738087276719E-7"/>
    <n v="6460.6879971951521"/>
    <n v="30.92916726460858"/>
    <n v="-2.9692000574024239E-3"/>
    <n v="80.378405042617956"/>
    <n v="-7.7163268840913244E-3"/>
    <n v="7.5158889186319602"/>
    <n v="-7.2152533618866815E-4"/>
    <n v="31.197968395771362"/>
    <n v="-2.9950049659940507E-3"/>
    <n v="36.049285577293809"/>
    <n v="-3.4607314154202059E-3"/>
    <n v="4.4863363804902727"/>
    <n v="-4.3068829252706619E-4"/>
    <n v="30.11108920429638"/>
    <n v="-2.8906645636124525E-3"/>
    <n v="30.92916726460858"/>
    <n v="-2.9692000574024239E-3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x v="2"/>
    <n v="3334"/>
    <x v="0"/>
    <n v="0"/>
    <n v="1"/>
    <x v="0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54"/>
    <s v="Zhu et al. 2013"/>
    <n v="54.3"/>
    <s v="54.3.3"/>
    <s v="Table 5 p. 69"/>
    <x v="0"/>
    <x v="4"/>
    <x v="2"/>
    <n v="0.11153991466812105"/>
    <n v="1.2441152564171725E-2"/>
    <n v="80.378405042617956"/>
    <n v="-7.7163268840913244E-3"/>
    <n v="7.4076738087276719E-7"/>
    <n v="6460.6879971951521"/>
    <n v="30.92916726460858"/>
    <n v="-2.9692000574024239E-3"/>
    <n v="80.378405042617956"/>
    <n v="-7.7163268840913244E-3"/>
    <n v="7.5158889186319602"/>
    <n v="-7.2152533618866815E-4"/>
    <n v="31.197968395771362"/>
    <n v="-2.9950049659940507E-3"/>
    <n v="36.049285577293809"/>
    <n v="-3.4607314154202059E-3"/>
    <n v="4.4863363804902727"/>
    <n v="-4.3068829252706619E-4"/>
    <n v="30.11108920429638"/>
    <n v="-2.8906645636124525E-3"/>
    <n v="30.92916726460858"/>
    <n v="-2.9692000574024239E-3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x v="2"/>
    <n v="8181"/>
    <x v="0"/>
    <n v="0"/>
    <n v="1"/>
    <x v="0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128"/>
    <s v="Zhao et al. 2013"/>
    <n v="128.1"/>
    <s v="128.1.3"/>
    <s v="Table  2  p. 120"/>
    <x v="0"/>
    <x v="4"/>
    <x v="2"/>
    <n v="1.6617760984839614E-4"/>
    <n v="2.7614998014925765E-8"/>
    <n v="36212206.115658782"/>
    <n v="-6077.8344382340256"/>
    <n v="1.0200999999999998"/>
    <n v="1311323871762955.3"/>
    <n v="85.63225661021302"/>
    <n v="-1.4372465366703818E-2"/>
    <n v="1056.6330725484224"/>
    <n v="-0.17734464606769243"/>
    <n v="5.8246307970435085"/>
    <n v="-9.7760245634306918E-4"/>
    <n v="148.87921314860256"/>
    <n v="-2.498779571511613E-2"/>
    <n v="11.87321481816943"/>
    <n v="-1.9927930842969545E-3"/>
    <n v="141.59754746394898"/>
    <n v="-2.3765645417933405E-2"/>
    <n v="290.79959268200679"/>
    <n v="-4.8807625069350866E-2"/>
    <n v="85.63225661021302"/>
    <n v="-1.4372465366703818E-2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Residential floor area (common catchment area)"/>
    <x v="0"/>
    <s v="OLS"/>
    <m/>
    <n v="-3.3E-3"/>
    <m/>
    <m/>
    <m/>
    <n v="-1.01"/>
    <m/>
  </r>
  <r>
    <n v="176"/>
    <s v="Lee et al. 2017"/>
    <n v="176.1"/>
    <s v="176.1.3"/>
    <s v="Table 5 p. 20 (TMS)"/>
    <x v="0"/>
    <x v="4"/>
    <x v="2"/>
    <n v="0.11153991466812105"/>
    <n v="1.2441152564171725E-2"/>
    <n v="80.378405042617956"/>
    <n v="-3.2956671274400155E-2"/>
    <n v="1.351286058628536E-5"/>
    <n v="6460.6879971951521"/>
    <n v="30.92916726460858"/>
    <n v="-1.2681545469708956E-2"/>
    <n v="80.378405042617956"/>
    <n v="-3.2956671274400155E-2"/>
    <n v="7.5158889186319602"/>
    <n v="-3.0816570731271226E-3"/>
    <n v="31.197968395771362"/>
    <n v="-1.2791759034076422E-2"/>
    <n v="36.049285577293809"/>
    <n v="-1.4780891133855112E-2"/>
    <n v="4.4863363804902727"/>
    <n v="-1.8394830457236014E-3"/>
    <n v="30.11108920429638"/>
    <n v="-1.2346117941678102E-2"/>
    <n v="30.92916726460858"/>
    <n v="-1.2681545469708956E-2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n v="0"/>
    <n v="1"/>
    <x v="0"/>
    <s v="Diversity"/>
    <s v="Diversity: 1 - Herschman-Herfindal Index"/>
    <x v="4"/>
    <s v="OLS"/>
    <m/>
    <n v="-3.6999999999999998E-2"/>
    <m/>
    <m/>
    <m/>
    <m/>
    <m/>
  </r>
  <r>
    <n v="54"/>
    <s v="Zhu et al. 2013"/>
    <n v="54.1"/>
    <s v="54.1.2"/>
    <s v="Table 3 p. 68"/>
    <x v="0"/>
    <x v="4"/>
    <x v="2"/>
    <n v="9.1214876538965026E-2"/>
    <n v="8.3201537020186327E-3"/>
    <n v="120.19008732463445"/>
    <n v="-6.9229490298989435E-2"/>
    <n v="3.9876186412217906E-5"/>
    <n v="14445.657091103254"/>
    <n v="120.19008732463445"/>
    <n v="-6.9229490298989435E-2"/>
    <e v="#N/A"/>
    <e v="#N/A"/>
    <e v="#N/A"/>
    <e v="#N/A"/>
    <n v="120.19008732463445"/>
    <n v="-6.9229490298989435E-2"/>
    <n v="120.19008732463445"/>
    <n v="-6.9229490298989435E-2"/>
    <n v="120.19008732463445"/>
    <n v="-6.9229490298989435E-2"/>
    <n v="120.19008732463445"/>
    <n v="-6.9229490298989435E-2"/>
    <n v="120.19008732463445"/>
    <n v="-6.9229490298989435E-2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x v="2"/>
    <n v="4934"/>
    <x v="0"/>
    <n v="0"/>
    <n v="1"/>
    <x v="0"/>
    <s v="Diversity"/>
    <s v="Residential density Index:Entropy: maximises eveness --&gt; 1"/>
    <x v="3"/>
    <s v="Multinomial logistic"/>
    <s v="automobile"/>
    <n v="0.01"/>
    <n v="1.0100501670841679"/>
    <m/>
    <s v="Derived (4a)"/>
    <s v=""/>
    <m/>
  </r>
  <r>
    <n v="54"/>
    <s v="Zhu et al. 2013"/>
    <n v="54.1"/>
    <s v="54.1.3"/>
    <s v="Table 3 p. 68"/>
    <x v="0"/>
    <x v="4"/>
    <x v="2"/>
    <n v="0.11153991466812105"/>
    <n v="1.2441152564171725E-2"/>
    <n v="80.378405042617956"/>
    <n v="-5.4014288188639271E-2"/>
    <n v="3.6297601662765591E-5"/>
    <n v="6460.6879971951521"/>
    <n v="30.92916726460858"/>
    <n v="-2.0784400401816967E-2"/>
    <n v="80.378405042617956"/>
    <n v="-5.4014288188639271E-2"/>
    <n v="7.5158889186319602"/>
    <n v="-5.0506773533206773E-3"/>
    <n v="31.197968395771362"/>
    <n v="-2.0965034761958358E-2"/>
    <n v="36.049285577293809"/>
    <n v="-2.4225119907941441E-2"/>
    <n v="4.4863363804902727"/>
    <n v="-3.0148180476894638E-3"/>
    <n v="30.11108920429638"/>
    <n v="-2.0234651945287171E-2"/>
    <n v="30.92916726460858"/>
    <n v="-2.0784400401816967E-2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x v="2"/>
    <n v="4934"/>
    <x v="0"/>
    <n v="0"/>
    <n v="1"/>
    <x v="0"/>
    <s v="Diversity"/>
    <s v="Land use mix:Entropy: maximises eveness --&gt; 1"/>
    <x v="4"/>
    <s v="Multinomial logistic"/>
    <s v="automobile"/>
    <n v="-7.0000000000000007E-2"/>
    <n v="0.93239381990594827"/>
    <m/>
    <s v="Derived (4a)"/>
    <s v=""/>
    <m/>
  </r>
  <r>
    <n v="54"/>
    <s v="Zhu et al. 2013"/>
    <n v="54.3"/>
    <s v="54.3.2"/>
    <s v="Table 5 p. 69"/>
    <x v="0"/>
    <x v="4"/>
    <x v="2"/>
    <n v="9.1214876538965026E-2"/>
    <n v="8.3201537020186327E-3"/>
    <n v="120.19008732463445"/>
    <n v="-0.13845898059797887"/>
    <n v="1.5950474564887162E-4"/>
    <n v="14445.657091103254"/>
    <n v="120.19008732463445"/>
    <n v="-0.13845898059797887"/>
    <e v="#N/A"/>
    <e v="#N/A"/>
    <e v="#N/A"/>
    <e v="#N/A"/>
    <n v="120.19008732463445"/>
    <n v="-0.13845898059797887"/>
    <n v="120.19008732463445"/>
    <n v="-0.13845898059797887"/>
    <n v="120.19008732463445"/>
    <n v="-0.13845898059797887"/>
    <n v="120.19008732463445"/>
    <n v="-0.13845898059797887"/>
    <n v="120.19008732463445"/>
    <n v="-0.13845898059797887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x v="2"/>
    <n v="8181"/>
    <x v="0"/>
    <n v="0"/>
    <n v="1"/>
    <x v="0"/>
    <s v="Diversity"/>
    <s v="Residential density Index:Entropy: maximises eveness --&gt; 1"/>
    <x v="3"/>
    <s v="Binary logistic"/>
    <s v="no transit trip"/>
    <n v="0.02"/>
    <n v="1.0202013400267558"/>
    <m/>
    <s v="Derived (4a)"/>
    <s v=""/>
    <m/>
  </r>
  <r>
    <n v="129"/>
    <s v="Zhao et al. 2014"/>
    <n v="129.1"/>
    <s v="129.1.4"/>
    <s v="Table 2 p. 143"/>
    <x v="0"/>
    <x v="4"/>
    <x v="2"/>
    <n v="-5.9291718277595397E-4"/>
    <n v="3.5155078563097399E-7"/>
    <n v="2844539.22697163"/>
    <n v="-4148.9774144892035"/>
    <n v="6.0516000000000014"/>
    <n v="8091403413780.3584"/>
    <n v="1097.0521319295078"/>
    <n v="-1.6001342061781152"/>
    <n v="305.82081460497079"/>
    <n v="-0.44606298294137348"/>
    <n v="24.171484131961321"/>
    <n v="-3.5255953156589012E-2"/>
    <n v="3003.0916074085526"/>
    <n v="-4.3802381540876638"/>
    <n v="32.926630887559305"/>
    <n v="-4.8026002451422217E-2"/>
    <n v="4193.9551246944548"/>
    <n v="-6.1172034207676234"/>
    <n v="1262.9272961899285"/>
    <n v="-1.8420757844891518"/>
    <n v="1097.0521319295078"/>
    <n v="-1.600134206178115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x v="2"/>
    <n v="55"/>
    <x v="0"/>
    <n v="0"/>
    <n v="0"/>
    <x v="1"/>
    <s v="Density"/>
    <s v="Business/office building floor area (common catchment area)"/>
    <x v="2"/>
    <s v="OLS"/>
    <m/>
    <n v="-4.3200000000000002E-2"/>
    <m/>
    <m/>
    <m/>
    <n v="2.46"/>
    <m/>
  </r>
  <r>
    <n v="167"/>
    <s v="Alam et al. 2018"/>
    <n v="167.1"/>
    <s v="167.1.1"/>
    <s v="Table 2 p. 824"/>
    <x v="0"/>
    <x v="4"/>
    <x v="2"/>
    <n v="0.14891809411301529"/>
    <n v="2.2176598754252881E-2"/>
    <n v="45.092577589619175"/>
    <n v="-9.0185155179238349E-2"/>
    <n v="1.8037031035847669E-4"/>
    <n v="2033.3405536758255"/>
    <n v="5.9457291369720302"/>
    <n v="-1.1891458273944061E-2"/>
    <e v="#N/A"/>
    <e v="#N/A"/>
    <n v="0.13856920449246735"/>
    <n v="-2.7713840898493469E-4"/>
    <n v="23.600050503781013"/>
    <n v="-4.7200101007562029E-2"/>
    <n v="39.546872242457816"/>
    <n v="-7.9093744484915629E-2"/>
    <n v="40.740866587652029"/>
    <n v="-8.1481733175304064E-2"/>
    <n v="40.73243060131464"/>
    <n v="-8.1464861202629288E-2"/>
    <n v="5.9457291369720302"/>
    <n v="-1.1891458273944061E-2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x v="0"/>
    <n v="358"/>
    <x v="0"/>
    <n v="0"/>
    <n v="1"/>
    <x v="0"/>
    <s v="PT-Access"/>
    <s v="Metropolitan Sprawl Indicator"/>
    <x v="7"/>
    <s v="OLS"/>
    <m/>
    <n v="-2E-3"/>
    <m/>
    <m/>
    <m/>
    <m/>
    <m/>
  </r>
  <r>
    <n v="104"/>
    <s v="Peterson 2011"/>
    <n v="104.2"/>
    <s v="104.2.1"/>
    <s v="Table 5.8 p. 27"/>
    <x v="0"/>
    <x v="4"/>
    <x v="2"/>
    <n v="2.4229339090800045E-4"/>
    <n v="5.8706087277697112E-8"/>
    <n v="17034008.675620042"/>
    <n v="-34408.697524752475"/>
    <n v="69.505568999999994"/>
    <n v="290157451561098.88"/>
    <n v="15896.000447715443"/>
    <n v="-32.109920904385191"/>
    <n v="266.41915461334463"/>
    <n v="-0.53816669231895609"/>
    <n v="35.407236935705605"/>
    <n v="-7.1522618610125308E-2"/>
    <n v="20960.504109360929"/>
    <n v="-42.340218300909072"/>
    <n v="52.485694428586804"/>
    <n v="-0.10602110274574533"/>
    <n v="45.766800813414065"/>
    <n v="-9.2448937643096391E-2"/>
    <n v="65.095549511198726"/>
    <n v="-0.1314930100126214"/>
    <n v="15896.000447715443"/>
    <n v="-32.109920904385191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2"/>
    <n v="15"/>
    <x v="1"/>
    <n v="0"/>
    <n v="1"/>
    <x v="0"/>
    <s v="PT-Access"/>
    <s v="Walkability index"/>
    <x v="10"/>
    <s v="OLS"/>
    <m/>
    <n v="1.4999999999999999E-2"/>
    <m/>
    <n v="1.0151130646157189"/>
    <s v="Derived (4b)"/>
    <n v="8.3369999999999997"/>
    <m/>
  </r>
  <r>
    <n v="47"/>
    <s v="Lee and Lee 2013"/>
    <n v="47.7"/>
    <s v="47.3.2"/>
    <s v="A-4 p. 328 pooled model 6"/>
    <x v="0"/>
    <x v="4"/>
    <x v="2"/>
    <n v="8.6956521739130436E-3"/>
    <n v="7.5614366729678646E-5"/>
    <n v="13224.999999999998"/>
    <n v="-52.899999999999991"/>
    <n v="0.21159999999999995"/>
    <n v="174900624.99999994"/>
    <n v="6.8452376283109757"/>
    <n v="-2.7380950513243903E-2"/>
    <e v="#N/A"/>
    <e v="#N/A"/>
    <n v="0.13899487850750156"/>
    <n v="-5.5597951403000623E-4"/>
    <n v="49.329595283400074"/>
    <n v="-0.19731838113360031"/>
    <n v="313.92586896370176"/>
    <n v="-1.2557034758548071"/>
    <n v="409.09929484517085"/>
    <n v="-1.6363971793806835"/>
    <n v="408.25026982205247"/>
    <n v="-1.6330010792882099"/>
    <n v="6.8452376283109757"/>
    <n v="-2.7380950513243903E-2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x v="2"/>
    <n v="6369"/>
    <x v="1"/>
    <n v="0"/>
    <n v="1"/>
    <x v="0"/>
    <s v="PT-Access"/>
    <s v="Compactness index"/>
    <x v="7"/>
    <s v="2SLS"/>
    <m/>
    <n v="-4.0000000000000001E-3"/>
    <m/>
    <m/>
    <s v=""/>
    <n v="-0.46"/>
    <m/>
  </r>
  <r>
    <n v="17"/>
    <s v="Ryan and Frank 2009"/>
    <n v="17.100000000000001"/>
    <s v="17.1.1"/>
    <s v="Table 5 p. 51"/>
    <x v="0"/>
    <x v="4"/>
    <x v="2"/>
    <n v="1.4364089775561098E-3"/>
    <n v="2.0632707508037887E-6"/>
    <n v="484667.36593364191"/>
    <n v="-2791.6840277777769"/>
    <n v="16.080099999999995"/>
    <n v="234902455601.05475"/>
    <n v="7706.0588755748231"/>
    <n v="-44.386899123310975"/>
    <n v="15.576951333244972"/>
    <n v="-8.9723239679491029E-2"/>
    <n v="26.524150785834429"/>
    <n v="-0.1527791085264063"/>
    <n v="53.706897803708848"/>
    <n v="-0.30935173134936295"/>
    <n v="65.13704485099484"/>
    <n v="-0.37518937834173027"/>
    <n v="9.851525588993546"/>
    <n v="-5.6744787392602823E-2"/>
    <n v="91.760634029778757"/>
    <n v="-0.52854125201152558"/>
    <n v="7706.0588755748231"/>
    <n v="-44.386899123310975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x v="1"/>
    <n v="3582"/>
    <x v="1"/>
    <n v="0"/>
    <n v="1"/>
    <x v="0"/>
    <s v="PT-Design"/>
    <s v="Walkability Index"/>
    <x v="9"/>
    <s v="OLS"/>
    <m/>
    <n v="7.1999999999999995E-2"/>
    <m/>
    <m/>
    <s v=""/>
    <n v="4.01"/>
    <m/>
  </r>
  <r>
    <n v="54"/>
    <s v="Zhu et al. 2013"/>
    <n v="54.1"/>
    <s v="54.1.4"/>
    <s v="Table 3 p. 68"/>
    <x v="0"/>
    <x v="4"/>
    <x v="2"/>
    <n v="9.1214876538965026E-2"/>
    <n v="8.3201537020186327E-3"/>
    <n v="120.19008732463445"/>
    <n v="-0.69229490298989438"/>
    <n v="3.987618641221791E-3"/>
    <n v="14445.657091103254"/>
    <n v="120.19008732463445"/>
    <n v="-0.69229490298989438"/>
    <e v="#N/A"/>
    <e v="#N/A"/>
    <e v="#N/A"/>
    <e v="#N/A"/>
    <n v="120.19008732463445"/>
    <n v="-0.69229490298989438"/>
    <n v="120.19008732463445"/>
    <n v="-0.69229490298989438"/>
    <n v="120.19008732463445"/>
    <n v="-0.69229490298989438"/>
    <n v="120.19008732463445"/>
    <n v="-0.69229490298989438"/>
    <n v="120.19008732463445"/>
    <n v="-0.69229490298989438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x v="2"/>
    <n v="4934"/>
    <x v="0"/>
    <n v="0"/>
    <n v="1"/>
    <x v="0"/>
    <s v="Diversity"/>
    <s v="Housing diversity:Entropy: maximises eveness --&gt; 1"/>
    <x v="3"/>
    <s v="Multinomial logistic"/>
    <s v="automobile"/>
    <n v="0.04"/>
    <n v="1.0408107741923882"/>
    <m/>
    <s v="Derived (4a)"/>
    <s v=""/>
    <m/>
  </r>
  <r>
    <n v="65"/>
    <s v="Sung et al. 2014"/>
    <n v="65.2"/>
    <s v="65.2.7"/>
    <s v="Table 2 p. 138 (500m buffer)"/>
    <x v="0"/>
    <x v="4"/>
    <x v="2"/>
    <n v="1.7634042553191492E-2"/>
    <n v="3.1095945676776828E-4"/>
    <n v="3215.8533153948206"/>
    <n v="-26.652992277992272"/>
    <n v="0.22089999999999996"/>
    <n v="10341712.54613586"/>
    <n v="58.232182651877572"/>
    <n v="-0.48262832981876136"/>
    <n v="3215.8533153948206"/>
    <n v="-26.652992277992272"/>
    <n v="3.7958701889389226"/>
    <n v="-3.1460172125925792E-2"/>
    <n v="199.21095440067279"/>
    <n v="-1.6510603900727761"/>
    <n v="23.364735624802247"/>
    <n v="-0.19364692885836102"/>
    <n v="104.13150996616082"/>
    <n v="-0.86304195459954092"/>
    <n v="205.18346641709982"/>
    <n v="-1.7005605696649233"/>
    <n v="58.232182651877572"/>
    <n v="-0.48262832981876136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. &amp; large-scale commercial balancing index:perfect balance between two land uses = 1"/>
    <x v="5"/>
    <s v="OLS"/>
    <m/>
    <n v="-0.112"/>
    <m/>
    <m/>
    <s v=""/>
    <n v="-0.47"/>
    <m/>
  </r>
  <r>
    <n v="154"/>
    <s v="Lu et al. 2018"/>
    <n v="154.1"/>
    <s v="154.1.2"/>
    <s v="Tables 3 (diagnostics) and 4 (elasticities) pp 8 - 9"/>
    <x v="0"/>
    <x v="4"/>
    <x v="2"/>
    <n v="5.0000000000000001E-3"/>
    <n v="2.5000000000000001E-5"/>
    <n v="40000"/>
    <n v="-400"/>
    <n v="4"/>
    <n v="1600000000"/>
    <n v="85.449527778419025"/>
    <n v="-0.85449527778419032"/>
    <n v="1029.4688407307215"/>
    <n v="-10.294688407307214"/>
    <n v="5.8237836990354053"/>
    <n v="-5.8237836990354057E-2"/>
    <n v="148.32775000065388"/>
    <n v="-1.4832775000065388"/>
    <n v="11.86969542390111"/>
    <n v="-0.1186969542390111"/>
    <n v="141.09861873095309"/>
    <n v="-1.4109861873095308"/>
    <n v="288.70304290953038"/>
    <n v="-2.8870304290953039"/>
    <n v="85.449527778419025"/>
    <n v="-0.8544952777841903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0"/>
    <n v="4768"/>
    <x v="0"/>
    <n v="0"/>
    <n v="1"/>
    <x v="0"/>
    <s v="Density"/>
    <s v="residents per km^2 in a street block"/>
    <x v="0"/>
    <s v="generalized linear mixed models"/>
    <m/>
    <n v="-0.02"/>
    <m/>
    <m/>
    <m/>
    <n v="-2"/>
    <s v="derived (8b)"/>
  </r>
  <r>
    <n v="154"/>
    <s v="Lu et al. 2018"/>
    <n v="154.1"/>
    <s v="154.1.3"/>
    <s v="Tables 3 (diagnostics) and 4 (elasticities) pp 8 - 9"/>
    <x v="0"/>
    <x v="4"/>
    <x v="2"/>
    <n v="4.1333333333333335E-3"/>
    <n v="1.7084444444444444E-5"/>
    <n v="58532.778355879294"/>
    <n v="-585.32778355879293"/>
    <n v="5.8532778355879298"/>
    <n v="3426086142.0584917"/>
    <n v="50.231384546644094"/>
    <n v="-0.50231384546644098"/>
    <n v="58532.778355879294"/>
    <n v="-585.32778355879293"/>
    <n v="8.2899910011982652"/>
    <n v="-8.2899910011982658E-2"/>
    <n v="50.944248841779235"/>
    <n v="-0.50944248841779238"/>
    <n v="65.292338440437476"/>
    <n v="-0.65292338440437481"/>
    <n v="4.7511590934747838"/>
    <n v="-4.7511590934747841E-2"/>
    <n v="48.108637435126866"/>
    <n v="-0.48108637435126866"/>
    <n v="50.231384546644094"/>
    <n v="-0.50231384546644098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0"/>
    <n v="4768"/>
    <x v="0"/>
    <n v="0"/>
    <n v="1"/>
    <x v="0"/>
    <s v="Diversity"/>
    <s v="Entropy score of number of residents and jobs in different industries in a TPU"/>
    <x v="4"/>
    <s v="generalized linear mixed models"/>
    <m/>
    <n v="-1.5"/>
    <m/>
    <m/>
    <m/>
    <n v="-2.4193548387096775"/>
    <s v="derived (8b)"/>
  </r>
  <r>
    <n v="31"/>
    <s v="Frank et al. 2008"/>
    <n v="31.1"/>
    <s v="31.1.6"/>
    <s v="Table 4 p. 48 (significance from table 3 p. 46)"/>
    <x v="1"/>
    <x v="4"/>
    <x v="2"/>
    <n v="1.2987012987012987E-3"/>
    <n v="1.6866250632484399E-6"/>
    <n v="592900"/>
    <n v="-5929"/>
    <n v="59.290000000000006"/>
    <n v="351530410000"/>
    <n v="69.158067850635945"/>
    <n v="-0.69158067850635951"/>
    <n v="2192.5054990673639"/>
    <n v="-21.92505499067364"/>
    <n v="2192.5054990673639"/>
    <n v="-21.92505499067364"/>
    <n v="122.61960901910726"/>
    <n v="-1.2261960901910727"/>
    <n v="20.65472838314853"/>
    <n v="-0.2065472838314853"/>
    <n v="69.703966468515162"/>
    <n v="-0.69703966468515166"/>
    <n v="108.92727686886901"/>
    <n v="-1.0892727686886903"/>
    <n v="69.158067850635945"/>
    <n v="-0.69158067850635951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1"/>
    <n v="0"/>
    <n v="0"/>
    <x v="1"/>
    <s v="Density"/>
    <s v="Retail floor area continuous (fraction)"/>
    <x v="6"/>
    <s v="Multinomial logistic (nested)"/>
    <s v="not choosing transit"/>
    <n v="0.309"/>
    <n v="1.362062370503422"/>
    <m/>
    <s v="Derived (4a)"/>
    <n v="7.7"/>
    <m/>
  </r>
  <r>
    <n v="31"/>
    <s v="Frank et al. 2008"/>
    <n v="31.2"/>
    <s v="31.2.6"/>
    <s v="Table 4 p. 48 (significance from table 3 p. 46)"/>
    <x v="1"/>
    <x v="4"/>
    <x v="2"/>
    <n v="2.3809523809523807E-3"/>
    <n v="5.6689342403628111E-6"/>
    <n v="176400.00000000003"/>
    <n v="-1764.0000000000002"/>
    <n v="17.640000000000004"/>
    <n v="31116960000.000011"/>
    <n v="69.139026353782683"/>
    <n v="-0.69139026353782684"/>
    <n v="2173.527916549237"/>
    <n v="-21.735279165492372"/>
    <n v="2173.527916549237"/>
    <n v="-21.735279165492372"/>
    <n v="122.55976196049184"/>
    <n v="-1.2255976196049185"/>
    <n v="20.653029598881201"/>
    <n v="-0.20653029598881201"/>
    <n v="69.684623219493304"/>
    <n v="-0.69684623219493302"/>
    <n v="108.88004665420246"/>
    <n v="-1.0888004665420246"/>
    <n v="69.139026353782683"/>
    <n v="-0.69139026353782684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1"/>
    <n v="0"/>
    <n v="0"/>
    <x v="1"/>
    <s v="Density"/>
    <s v="Retail floor area continuous (fraction)"/>
    <x v="6"/>
    <s v="Multinomial logistic (nested)"/>
    <s v="not choosing transit"/>
    <n v="0.28349999999999997"/>
    <n v="1.3277688803138623"/>
    <m/>
    <s v="Derived (4a)"/>
    <n v="4.2"/>
    <m/>
  </r>
  <r>
    <n v="54"/>
    <s v="Zhu et al. 2013"/>
    <n v="54.2"/>
    <s v="54.2.4"/>
    <s v="Table 4 p. 68"/>
    <x v="0"/>
    <x v="4"/>
    <x v="2"/>
    <n v="9.1214876538965026E-2"/>
    <n v="8.3201537020186327E-3"/>
    <n v="120.19008732463445"/>
    <n v="-1.5576635317272625"/>
    <n v="2.0187319371185321E-2"/>
    <n v="14445.657091103254"/>
    <n v="120.19008732463445"/>
    <n v="-1.5576635317272625"/>
    <e v="#N/A"/>
    <e v="#N/A"/>
    <e v="#N/A"/>
    <e v="#N/A"/>
    <n v="120.19008732463445"/>
    <n v="-1.5576635317272625"/>
    <n v="120.19008732463445"/>
    <n v="-1.5576635317272625"/>
    <n v="120.19008732463445"/>
    <n v="-1.5576635317272625"/>
    <n v="120.19008732463445"/>
    <n v="-1.5576635317272625"/>
    <n v="120.19008732463445"/>
    <n v="-1.5576635317272625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x v="2"/>
    <n v="3334"/>
    <x v="0"/>
    <n v="0"/>
    <n v="1"/>
    <x v="0"/>
    <s v="Diversity"/>
    <s v="Housing diversity:Entropy: maximises eveness --&gt; 1"/>
    <x v="3"/>
    <s v="Binary logistic"/>
    <s v="no transit trip"/>
    <n v="0.09"/>
    <n v="1.0941742837052104"/>
    <m/>
    <s v="Derived (4a)"/>
    <s v=""/>
    <m/>
  </r>
  <r>
    <n v="106"/>
    <s v="Noland and DiPetrillo 2015"/>
    <n v="106.1"/>
    <s v="106.1.4"/>
    <s v="Table 13 p. 40"/>
    <x v="0"/>
    <x v="4"/>
    <x v="2"/>
    <n v="4.9965372243354164E-2"/>
    <n v="2.4965384234169469E-3"/>
    <n v="400.55462019740361"/>
    <n v="-5.7870497535602219"/>
    <n v="8.3608934116592454E-2"/>
    <n v="160444.00376148627"/>
    <n v="293.45128971696261"/>
    <n v="-4.2396645256558338"/>
    <n v="173.42818388212862"/>
    <n v="-2.505619653821122"/>
    <n v="22.796049356605412"/>
    <n v="-0.32934802186597056"/>
    <n v="353.45967507566326"/>
    <n v="-5.1066411979770043"/>
    <n v="30.425895395531665"/>
    <n v="-0.43958092497793627"/>
    <n v="365.68081397259516"/>
    <n v="-5.2832072273661055"/>
    <n v="304.13642970288396"/>
    <n v="-4.3940390693617797"/>
    <n v="293.45128971696261"/>
    <n v="-4.2396645256558338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x v="2"/>
    <n v="779"/>
    <x v="1"/>
    <n v="1"/>
    <n v="1"/>
    <x v="0"/>
    <s v="Density"/>
    <s v="Employment density"/>
    <x v="2"/>
    <s v="SEM"/>
    <m/>
    <n v="-5.0999999999999997E-2"/>
    <m/>
    <m/>
    <s v=""/>
    <s v=""/>
    <m/>
  </r>
  <r>
    <n v="106"/>
    <s v="Noland and DiPetrillo 2015"/>
    <n v="106.1"/>
    <s v="106.1.1"/>
    <s v="Table 13 p. 40"/>
    <x v="0"/>
    <x v="4"/>
    <x v="2"/>
    <n v="4.1892191067381762E-2"/>
    <n v="1.7549556724260203E-3"/>
    <n v="569.81496211674528"/>
    <n v="-9.3623988109833505"/>
    <n v="0.15382978216346585"/>
    <n v="324689.09105210786"/>
    <n v="550.11374709785684"/>
    <n v="-9.0386961279534557"/>
    <n v="181.54155084239184"/>
    <n v="-2.982835679563379"/>
    <n v="33.33587711875694"/>
    <n v="-0.54772829260280531"/>
    <n v="554.75247659027525"/>
    <n v="-9.1149132130980082"/>
    <n v="48.059114267036982"/>
    <n v="-0.78963983781533853"/>
    <n v="42.364271167038282"/>
    <n v="-0.69607017781535996"/>
    <n v="58.421690325743349"/>
    <n v="-0.95990312716518822"/>
    <n v="550.11374709785684"/>
    <n v="-9.0386961279534557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x v="2"/>
    <n v="779"/>
    <x v="1"/>
    <n v="1"/>
    <n v="1"/>
    <x v="0"/>
    <s v="PT-Access"/>
    <s v="Walkability index"/>
    <x v="10"/>
    <s v="SEM"/>
    <m/>
    <n v="-5.8000000000000003E-2"/>
    <m/>
    <m/>
    <s v=""/>
    <s v=""/>
    <m/>
  </r>
  <r>
    <n v="111"/>
    <s v="Chatman 2008"/>
    <n v="111.2"/>
    <s v="111.2.1"/>
    <s v="Table 5 p. 1020 (col. 3 Built form)"/>
    <x v="1"/>
    <x v="4"/>
    <x v="2"/>
    <n v="5.0312491313407426E-2"/>
    <n v="2.5313467821616977E-3"/>
    <n v="395.04662381581261"/>
    <n v="-6.5419720903898559"/>
    <n v="0.10833505781685601"/>
    <n v="156061.83498827217"/>
    <n v="6.1051930499640239"/>
    <n v="-0.10110199690740422"/>
    <n v="12.34434009760621"/>
    <n v="-0.20442227201635882"/>
    <n v="4.2339077351691845"/>
    <n v="-7.0113512094401684E-2"/>
    <n v="24.729770682638961"/>
    <n v="-0.40952500250450113"/>
    <n v="11.115412509720819"/>
    <n v="-0.18407123116097676"/>
    <n v="3.6610794535199416"/>
    <n v="-6.0627475750290226E-2"/>
    <n v="18.863218237374117"/>
    <n v="-0.31237489401091534"/>
    <n v="3.97051101089215"/>
    <n v="-6.5751662340373995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Building density"/>
    <x v="8"/>
    <s v="Negative binomial regression"/>
    <m/>
    <n v="-0.34499999999999997"/>
    <m/>
    <n v="0.70822035346779999"/>
    <s v="Derived (4b)"/>
    <s v=""/>
    <m/>
  </r>
  <r>
    <n v="30"/>
    <s v="Brown et al. 2006"/>
    <n v="30.1"/>
    <s v="30.1.2"/>
    <s v="Table 5.3 p. 32 (Final model)"/>
    <x v="0"/>
    <x v="4"/>
    <x v="2"/>
    <n v="0.35200000000000004"/>
    <n v="0.12390400000000003"/>
    <n v="8.0707644628099153"/>
    <n v="-0.17755681818181815"/>
    <n v="3.90625E-3"/>
    <n v="65.137239014155426"/>
    <n v="6.9543549762217145"/>
    <n v="-0.15299580947687774"/>
    <n v="8.0707644628099153"/>
    <n v="-0.17755681818181815"/>
    <n v="4.089740216533567"/>
    <n v="-8.9974284763738477E-2"/>
    <n v="6.9678536912424098"/>
    <n v="-0.15329278120733303"/>
    <n v="7.1837713782894657"/>
    <n v="-0.15804297032236825"/>
    <n v="2.9907716333516157"/>
    <n v="-6.5796975933735555E-2"/>
    <n v="6.9121300587795433"/>
    <n v="-0.15206686129314997"/>
    <n v="6.9543549762217145"/>
    <n v="-0.15299580947687774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Diversity"/>
    <s v="Land use diversity:highest score achieved for pefect balancing"/>
    <x v="4"/>
    <s v="Negative binomial regression"/>
    <m/>
    <n v="-0.05"/>
    <m/>
    <n v="0.95122942450071402"/>
    <s v="Derived (4b)"/>
    <n v="-6.25E-2"/>
    <s v="derived (8b)"/>
  </r>
  <r>
    <n v="65"/>
    <s v="Sung et al. 2014"/>
    <n v="65.2"/>
    <s v="65.2.5"/>
    <s v="Table 2 p. 138 (500m buffer)"/>
    <x v="0"/>
    <x v="4"/>
    <x v="2"/>
    <n v="0.106488"/>
    <n v="1.1339694144E-2"/>
    <n v="88.185800013760939"/>
    <n v="-2.3476823679663439"/>
    <n v="6.25E-2"/>
    <n v="7776.7353240670391"/>
    <n v="35.459271021622968"/>
    <n v="-0.94399671313764666"/>
    <n v="88.185800013760939"/>
    <n v="-2.3476823679663439"/>
    <n v="3.643346426713844"/>
    <n v="-9.6993168571975957E-2"/>
    <n v="62.3109681521968"/>
    <n v="-1.6588425941477831"/>
    <n v="18.577596173926761"/>
    <n v="-0.49457276534227823"/>
    <n v="48.468455401265203"/>
    <n v="-1.2903272196924822"/>
    <n v="62.883504002692085"/>
    <n v="-1.6740846435596686"/>
    <n v="35.459271021622968"/>
    <n v="-0.94399671313764666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n v="0"/>
    <n v="0"/>
    <x v="1"/>
    <s v="Diversity"/>
    <s v="Residential to non-residential balancing index:perfect balance between two land uses = 1"/>
    <x v="5"/>
    <s v="OLS"/>
    <m/>
    <n v="-5.0999999999999997E-2"/>
    <m/>
    <m/>
    <s v=""/>
    <n v="-0.25"/>
    <m/>
  </r>
  <r>
    <n v="69"/>
    <s v="Tsai et al. 2014"/>
    <n v="69.099999999999994"/>
    <s v="69.1.3"/>
    <s v="Table 5, p. 61"/>
    <x v="0"/>
    <x v="4"/>
    <x v="2"/>
    <n v="0.11666666666666667"/>
    <n v="1.3611111111111112E-2"/>
    <n v="73.469387755102034"/>
    <n v="-2.0571428571428569"/>
    <n v="5.7599999999999998E-2"/>
    <n v="5397.7509371095366"/>
    <n v="29.849054062948994"/>
    <n v="-0.83577351376257181"/>
    <n v="73.469387755102034"/>
    <n v="-2.0571428571428569"/>
    <n v="7.450375690418892"/>
    <n v="-0.20861051933172897"/>
    <n v="30.099332821862877"/>
    <n v="-0.84278131901216058"/>
    <n v="34.590395196978093"/>
    <n v="-0.96853106551538659"/>
    <n v="4.4629113283657285"/>
    <n v="-0.1249615171942404"/>
    <n v="29.086411961956223"/>
    <n v="-0.81441953493477426"/>
    <n v="29.849054062948994"/>
    <n v="-0.83577351376257181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x v="2"/>
    <n v="236"/>
    <x v="1"/>
    <n v="0"/>
    <n v="1"/>
    <x v="0"/>
    <s v="Diversity"/>
    <s v="Land use entropy"/>
    <x v="4"/>
    <s v="OLS (partial adjustment)"/>
    <m/>
    <n v="-2.8000000000000001E-2"/>
    <m/>
    <m/>
    <s v=""/>
    <n v="-0.24"/>
    <m/>
  </r>
  <r>
    <n v="44"/>
    <s v="Brown and Neog 2012"/>
    <n v="44.1"/>
    <s v="44.1.1"/>
    <s v="Table 3 p. 11"/>
    <x v="0"/>
    <x v="4"/>
    <x v="2"/>
    <n v="7.2139303482587069E-2"/>
    <n v="5.2040791069527985E-3"/>
    <n v="192.15695600475624"/>
    <n v="-5.5725517241379317"/>
    <n v="0.161604"/>
    <n v="36924.295741013826"/>
    <n v="6.6130816933615924"/>
    <n v="-0.19177936910748619"/>
    <e v="#N/A"/>
    <e v="#N/A"/>
    <n v="0.13889586931865375"/>
    <n v="-4.0279802102409588E-3"/>
    <n v="39.369658645357369"/>
    <n v="-1.1417201007153637"/>
    <n v="120.28005777518247"/>
    <n v="-3.4881216754802917"/>
    <n v="132.05052275110091"/>
    <n v="-3.8294651597819267"/>
    <n v="131.96193899482918"/>
    <n v="-3.8268962308500467"/>
    <n v="6.6130816933615924"/>
    <n v="-0.19177936910748619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x v="2"/>
    <n v="82"/>
    <x v="1"/>
    <n v="0"/>
    <n v="1"/>
    <x v="0"/>
    <s v="PT-Access"/>
    <s v="% of MSA employment in CBD"/>
    <x v="7"/>
    <s v="OLS"/>
    <m/>
    <n v="-2.9000000000000001E-2"/>
    <m/>
    <n v="0.97141646446660479"/>
    <s v="Derived (4b)"/>
    <n v="-0.40200000000000002"/>
    <m/>
  </r>
  <r>
    <n v="65"/>
    <s v="Sung et al. 2014"/>
    <n v="65.7"/>
    <s v="65.7.6"/>
    <s v="Table 3 p. 139 (500m buffer)"/>
    <x v="0"/>
    <x v="4"/>
    <x v="2"/>
    <n v="7.2499999999999995E-2"/>
    <n v="5.2562499999999996E-3"/>
    <n v="190.2497027348395"/>
    <n v="-6.2068965517241388"/>
    <n v="0.20250000000000004"/>
    <n v="36194.949390694797"/>
    <n v="190.2497027348395"/>
    <n v="-6.2068965517241388"/>
    <e v="#N/A"/>
    <e v="#N/A"/>
    <e v="#N/A"/>
    <e v="#N/A"/>
    <n v="190.2497027348395"/>
    <n v="-6.2068965517241388"/>
    <n v="190.2497027348395"/>
    <n v="-6.2068965517241388"/>
    <n v="190.2497027348395"/>
    <n v="-6.2068965517241388"/>
    <n v="190.2497027348395"/>
    <n v="-6.2068965517241388"/>
    <n v="190.2497027348395"/>
    <n v="-6.2068965517241388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-7.4999999999999997E-2"/>
    <m/>
    <m/>
    <s v=""/>
    <n v="-0.45"/>
    <m/>
  </r>
  <r>
    <n v="131"/>
    <s v="Zhang 2004"/>
    <n v="131.19999999999999"/>
    <s v="131.1.10"/>
    <s v="Table 3 (Boston - work trip, expanded)"/>
    <x v="1"/>
    <x v="4"/>
    <x v="3"/>
    <n v="0.11153991466812105"/>
    <n v="1.2441152564171725E-2"/>
    <n v="80.378405042617956"/>
    <n v="0"/>
    <n v="0"/>
    <n v="6460.6879971951521"/>
    <n v="30.92916726460858"/>
    <n v="0"/>
    <n v="80.378405042617956"/>
    <n v="0"/>
    <n v="7.5158889186319602"/>
    <n v="0"/>
    <n v="31.197968395771362"/>
    <n v="0"/>
    <n v="36.049285577293809"/>
    <n v="0"/>
    <n v="4.4863363804902727"/>
    <n v="0"/>
    <n v="30.11108920429638"/>
    <n v="0"/>
    <n v="30.92916726460858"/>
    <n v="0"/>
    <m/>
    <n v="0"/>
    <s v="Source, transit only"/>
    <m/>
    <s v="Null value"/>
    <s v="N"/>
    <s v="pos"/>
    <s v="insignificant"/>
    <s v="Mode choice (probability)"/>
    <s v="trip"/>
    <s v="Discrete"/>
    <s v="Disaggregate"/>
    <s v="Work"/>
    <s v="USA"/>
    <s v="Boston"/>
    <n v="1991"/>
    <s v="Pre-2010"/>
    <x v="1"/>
    <n v="1036"/>
    <x v="1"/>
    <n v="0"/>
    <n v="1"/>
    <x v="0"/>
    <s v="Diversity"/>
    <s v="Land use &quot;balance&quot; (average)"/>
    <x v="4"/>
    <s v="Multinomial logistic"/>
    <s v="drive alone (log odds is combinatoin walk or bike ,transit)"/>
    <m/>
    <m/>
    <m/>
    <m/>
    <n v="-0.33999999999999997"/>
    <s v="average for work"/>
  </r>
  <r>
    <n v="88"/>
    <s v="Lee et al. 2017"/>
    <n v="88.1"/>
    <s v="88.1.2"/>
    <s v="Table 5 p. 20"/>
    <x v="0"/>
    <x v="4"/>
    <x v="2"/>
    <n v="4.9965372243354164E-2"/>
    <n v="2.4965384234169469E-3"/>
    <n v="400.55462019740361"/>
    <n v="-16.719897122080596"/>
    <n v="0.69791969852997116"/>
    <n v="160444.00376148627"/>
    <n v="293.45128971696261"/>
    <n v="-12.249204295762324"/>
    <n v="173.42818388212862"/>
    <n v="-7.2392159430077712"/>
    <n v="22.796049356605412"/>
    <n v="-0.9515496284738264"/>
    <n v="353.45967507566326"/>
    <n v="-14.75406625232938"/>
    <n v="30.425895395531665"/>
    <n v="-1.270033636385884"/>
    <n v="365.68081397259516"/>
    <n v="-15.264199389654465"/>
    <n v="304.13642970288396"/>
    <n v="-12.695221972980949"/>
    <n v="293.45128971696261"/>
    <n v="-12.249204295762324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x v="2"/>
    <n v="78"/>
    <x v="0"/>
    <n v="0"/>
    <n v="1"/>
    <x v="0"/>
    <s v="Density"/>
    <s v="Job density"/>
    <x v="2"/>
    <s v="OLS"/>
    <m/>
    <n v="-6.1222541364941961E-4"/>
    <m/>
    <m/>
    <s v=""/>
    <s v=""/>
    <m/>
  </r>
  <r>
    <n v="145"/>
    <s v="Wu et al. 2017"/>
    <n v="145.1"/>
    <s v="145.1.1"/>
    <s v="Table 4"/>
    <x v="0"/>
    <x v="4"/>
    <x v="2"/>
    <n v="7.9815095923159371E-2"/>
    <n v="6.3704495372231317E-3"/>
    <n v="156.97479340459518"/>
    <n v="-7.8301789706575988"/>
    <n v="0.39058310817138936"/>
    <n v="24641.085764415337"/>
    <n v="55.406989848885253"/>
    <n v="-2.7637981699645304"/>
    <n v="136.67131610146831"/>
    <n v="-6.8174057886575774"/>
    <n v="5.6162382779414584"/>
    <n v="-0.28014784988308911"/>
    <n v="76.410092849260209"/>
    <n v="-3.8114699130845135"/>
    <n v="11.038306171778656"/>
    <n v="-0.55061013926718161"/>
    <n v="74.445246301054027"/>
    <n v="-3.7134599091300644"/>
    <n v="101.9449435051628"/>
    <n v="-5.085193205138089"/>
    <n v="55.406989848885253"/>
    <n v="-2.7637981699645304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x v="2"/>
    <n v="9462"/>
    <x v="1"/>
    <n v="0"/>
    <n v="1"/>
    <x v="0"/>
    <s v="Density"/>
    <s v="population density"/>
    <x v="0"/>
    <s v="Multinomial logistic"/>
    <s v="not choosing transit"/>
    <n v="-0.02"/>
    <n v="0.98019867330675525"/>
    <m/>
    <s v="Derived (4a)"/>
    <m/>
    <m/>
  </r>
  <r>
    <n v="55"/>
    <s v="Marshall and Garrick 2010"/>
    <n v="55.1"/>
    <s v="55.1.15"/>
    <s v="Table 2 p. 110"/>
    <x v="0"/>
    <x v="4"/>
    <x v="2"/>
    <n v="5.1934054744559336E-3"/>
    <n v="2.6971460422108862E-5"/>
    <n v="37076.227402958379"/>
    <n v="-2080.1187300191923"/>
    <n v="116.70264840999998"/>
    <n v="1374646638.4358819"/>
    <n v="180.81894938890255"/>
    <n v="-10.144637405483087"/>
    <e v="#N/A"/>
    <e v="#N/A"/>
    <e v="#N/A"/>
    <e v="#N/A"/>
    <n v="180.81894938890255"/>
    <n v="-10.144637405483087"/>
    <n v="180.81894938890255"/>
    <n v="-10.144637405483087"/>
    <e v="#N/A"/>
    <e v="#N/A"/>
    <n v="180.81894938890255"/>
    <n v="-10.144637405483087"/>
    <n v="180.81894938890255"/>
    <n v="-10.144637405483087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x v="2"/>
    <n v="1000"/>
    <x v="0"/>
    <n v="0"/>
    <n v="1"/>
    <x v="0"/>
    <s v="PT-Design"/>
    <s v="% painted median"/>
    <x v="11"/>
    <s v="Multinomial logistic"/>
    <s v="automobile"/>
    <n v="-0.14799999999999999"/>
    <n v="0.8624311149420455"/>
    <m/>
    <s v="Derived (4a)"/>
    <n v="-10.802899999999999"/>
    <m/>
  </r>
  <r>
    <n v="172"/>
    <s v="Sun et al. 2017"/>
    <n v="172.2"/>
    <s v="172.2.8"/>
    <s v="Table 2 Model 2 P. "/>
    <x v="0"/>
    <x v="4"/>
    <x v="2"/>
    <n v="-6.2118000000000007E-2"/>
    <n v="3.8586459240000006E-3"/>
    <n v="259.15826942819535"/>
    <n v="-15.076273165715836"/>
    <n v="0.87704711514235301"/>
    <n v="67163.008613017097"/>
    <n v="54.59532017777066"/>
    <n v="-3.1760281560216304"/>
    <n v="231.85403135204999"/>
    <n v="-13.487876419874155"/>
    <n v="231.85403135204999"/>
    <n v="-13.487876419874155"/>
    <n v="83.248269097192363"/>
    <n v="-4.8428848064600682"/>
    <n v="19.130692361127281"/>
    <n v="-1.1129088974162185"/>
    <n v="54.934957856667992"/>
    <n v="-3.1957862383538034"/>
    <n v="76.702431919391032"/>
    <n v="-4.4620872744786535"/>
    <n v="54.59532017777066"/>
    <n v="-3.1760281560216304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n v="0"/>
    <n v="0"/>
    <x v="1"/>
    <s v="Density"/>
    <s v="natural log of 'firm' (business) count"/>
    <x v="6"/>
    <s v="Spatial Error Model"/>
    <m/>
    <n v="5.8999999999999997E-2"/>
    <m/>
    <m/>
    <m/>
    <n v="0.9365079365079364"/>
    <s v="derived (8b)"/>
  </r>
  <r>
    <n v="72"/>
    <s v="Bhattacharya 2013"/>
    <n v="72.3"/>
    <s v="72.3.2"/>
    <s v="Table 3.4 p. 66"/>
    <x v="0"/>
    <x v="4"/>
    <x v="2"/>
    <n v="3.8144732508351757E-2"/>
    <n v="1.4550206181337074E-3"/>
    <n v="687.27548430389743"/>
    <n v="-41.236529058233842"/>
    <n v="2.4741917434940306"/>
    <n v="472347.59132515674"/>
    <n v="422.61804843072332"/>
    <n v="-25.357082905843399"/>
    <n v="211.66002558752029"/>
    <n v="-12.699601535251217"/>
    <n v="23.350447144672628"/>
    <n v="-1.4010268286803575"/>
    <n v="559.39072519569856"/>
    <n v="-33.563443511741916"/>
    <n v="31.421618579513261"/>
    <n v="-1.8852971147707955"/>
    <n v="590.62995833872628"/>
    <n v="-35.437797500323576"/>
    <n v="445.14078612143174"/>
    <n v="-26.708447167285904"/>
    <n v="422.61804843072332"/>
    <n v="-25.357082905843399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x v="2"/>
    <n v="1298"/>
    <x v="1"/>
    <n v="0"/>
    <n v="1"/>
    <x v="0"/>
    <s v="Density"/>
    <s v="Employment density"/>
    <x v="2"/>
    <s v="Negative binomial regression"/>
    <m/>
    <n v="-4.2506000000000002E-3"/>
    <m/>
    <n v="0.99575842101407974"/>
    <s v="Derived (4b)"/>
    <n v="-1.5729563704992044"/>
    <s v="derived (8b)"/>
  </r>
  <r>
    <n v="88"/>
    <s v="Lee et al. 2017"/>
    <n v="88.1"/>
    <s v="88.1.3"/>
    <s v="Table 5 p. 20"/>
    <x v="0"/>
    <x v="4"/>
    <x v="2"/>
    <n v="0.11153991466812105"/>
    <n v="1.2441152564171725E-2"/>
    <n v="80.378405042617956"/>
    <n v="-5.284305967404535"/>
    <n v="0.34740537016554979"/>
    <n v="6460.6879971951521"/>
    <n v="30.92916726460858"/>
    <n v="-2.033371812448455"/>
    <n v="80.378405042617956"/>
    <n v="-5.284305967404535"/>
    <n v="7.5158889186319602"/>
    <n v="-0.49411600842313647"/>
    <n v="31.197968395771362"/>
    <n v="-2.05104356670503"/>
    <n v="36.049285577293809"/>
    <n v="-2.369983017151934"/>
    <n v="4.4863363804902727"/>
    <n v="-0.29494456993316648"/>
    <n v="30.11108920429638"/>
    <n v="-1.9795890237302869"/>
    <n v="30.92916726460858"/>
    <n v="-2.033371812448455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x v="2"/>
    <n v="78"/>
    <x v="0"/>
    <n v="0"/>
    <n v="1"/>
    <x v="0"/>
    <s v="Diversity"/>
    <s v="Land use diversity:1 -HHI (where HHI is maximised for a single use)"/>
    <x v="4"/>
    <s v="OLS"/>
    <m/>
    <n v="-5.8327416666666672"/>
    <m/>
    <m/>
    <s v=""/>
    <s v=""/>
    <m/>
  </r>
  <r>
    <n v="107"/>
    <s v="Brownet al. 2014"/>
    <n v="107.6"/>
    <s v="107.6.3"/>
    <s v="Table 2 p. 952 (Regional rail model)"/>
    <x v="0"/>
    <x v="4"/>
    <x v="2"/>
    <n v="4.9965372243354164E-2"/>
    <n v="2.4965384234169469E-3"/>
    <n v="400.55462019740361"/>
    <n v="-30.842705755200079"/>
    <n v="2.3748883431504062"/>
    <n v="160444.00376148627"/>
    <n v="293.45128971696261"/>
    <n v="-22.59574930820612"/>
    <n v="173.42818388212862"/>
    <n v="-13.353970158923904"/>
    <n v="22.796049356605412"/>
    <n v="-1.7552958004586168"/>
    <n v="353.45967507566326"/>
    <n v="-27.21639498082607"/>
    <n v="30.425895395531665"/>
    <n v="-2.3427939454559383"/>
    <n v="365.68081397259516"/>
    <n v="-28.157422675889826"/>
    <n v="304.13642970288396"/>
    <n v="-23.418505087122064"/>
    <n v="293.45128971696261"/>
    <n v="-22.5957493082061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x v="2"/>
    <n v="70409"/>
    <x v="0"/>
    <n v="0"/>
    <n v="1"/>
    <x v="0"/>
    <s v="Density"/>
    <s v="Employment density"/>
    <x v="2"/>
    <s v="Negative binomial regression"/>
    <m/>
    <n v="-9.4999999999999998E-3"/>
    <m/>
    <n v="0.99054498244290046"/>
    <s v="Derived (4b)"/>
    <s v=""/>
    <m/>
  </r>
  <r>
    <n v="177"/>
    <s v="Tu et al. 2018"/>
    <n v="177.1"/>
    <s v="177.1.5"/>
    <s v="Table 4 Model 1 p. 51"/>
    <x v="0"/>
    <x v="4"/>
    <x v="2"/>
    <n v="1.7102396514161219E-2"/>
    <n v="2.9249196652759383E-4"/>
    <n v="3418.8973183496291"/>
    <n v="-268.38343949044588"/>
    <n v="21.068100000000001"/>
    <n v="11688858.873418285"/>
    <n v="830.78964524019591"/>
    <n v="-65.216987151355383"/>
    <n v="280.73886857293917"/>
    <n v="-22.038001182975727"/>
    <n v="24.00199482739081"/>
    <n v="-1.8841565939501785"/>
    <n v="1599.6657574469064"/>
    <n v="-125.57376195958214"/>
    <n v="32.612920692687858"/>
    <n v="-2.560114274375997"/>
    <n v="1884.7340822568715"/>
    <n v="-147.95162545716443"/>
    <n v="922.55038817232651"/>
    <n v="-72.420205471527638"/>
    <n v="830.78964524019591"/>
    <n v="-65.216987151355383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x v="0"/>
    <n v="491"/>
    <x v="0"/>
    <n v="0"/>
    <n v="1"/>
    <x v="0"/>
    <s v="Density"/>
    <s v="Employment density(logarithm): number of employed peole in TAZ"/>
    <x v="2"/>
    <s v="OLS"/>
    <m/>
    <n v="-7.85E-2"/>
    <m/>
    <m/>
    <m/>
    <n v="-4.59"/>
    <s v="source"/>
  </r>
  <r>
    <n v="154"/>
    <s v="Lu et al. 2018"/>
    <n v="154.1"/>
    <s v="154.1.5"/>
    <s v="Tables 3 (diagnostics) and 4 (elasticities) pp 8 - 9"/>
    <x v="0"/>
    <x v="4"/>
    <x v="2"/>
    <n v="0.02"/>
    <n v="4.0000000000000002E-4"/>
    <n v="2500"/>
    <n v="-200"/>
    <n v="16"/>
    <n v="6250000"/>
    <n v="106.44368330835196"/>
    <n v="-8.5154946646681573"/>
    <n v="36.365411429335744"/>
    <n v="-2.9092329143468594"/>
    <n v="32.857027650265614"/>
    <n v="-2.6285622120212491"/>
    <n v="124.26720487525658"/>
    <n v="-9.9413763900205261"/>
    <n v="223.91033013290649"/>
    <n v="-17.912826410632519"/>
    <n v="23.141456090754925"/>
    <n v="-1.851316487260394"/>
    <n v="135.24492492635875"/>
    <n v="-10.8195939941087"/>
    <n v="106.44368330835196"/>
    <n v="-8.5154946646681573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0"/>
    <n v="4768"/>
    <x v="0"/>
    <n v="0"/>
    <n v="1"/>
    <x v="0"/>
    <s v="PT-Design"/>
    <s v="three or more way intersections within 800m buffer from centroid of street block"/>
    <x v="1"/>
    <s v="generalized linear mixed models"/>
    <m/>
    <n v="-0.04"/>
    <m/>
    <m/>
    <m/>
    <n v="-4"/>
    <s v="derived (8b)"/>
  </r>
  <r>
    <n v="72"/>
    <s v="Bhattacharya 2013"/>
    <n v="72.400000000000006"/>
    <s v="72.4.1"/>
    <s v="Table 3.5 p. 67"/>
    <x v="0"/>
    <x v="4"/>
    <x v="2"/>
    <n v="6.9014893026915811E-2"/>
    <n v="4.7630554595166326E-3"/>
    <n v="209.94926649489037"/>
    <n v="-16.795941319591229"/>
    <n v="1.3436753055672983"/>
    <n v="44078.694501742495"/>
    <n v="60.824030786225357"/>
    <n v="-4.8659224628980287"/>
    <n v="175.14882741956842"/>
    <n v="-14.011906193565475"/>
    <n v="5.6674007846973531"/>
    <n v="-0.45339206277578825"/>
    <n v="87.108907345467216"/>
    <n v="-6.968712587637377"/>
    <n v="11.237695570055358"/>
    <n v="-0.8990156456044287"/>
    <n v="84.56447184288794"/>
    <n v="-6.7651577474310356"/>
    <n v="121.92412548467908"/>
    <n v="-9.7539300387743264"/>
    <n v="60.824030786225357"/>
    <n v="-4.8659224628980287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x v="2"/>
    <n v="1605"/>
    <x v="1"/>
    <n v="0"/>
    <n v="1"/>
    <x v="0"/>
    <s v="Density"/>
    <s v="Population density"/>
    <x v="0"/>
    <s v="Negative binomial regression"/>
    <m/>
    <n v="-1.5503899999999999E-2"/>
    <m/>
    <n v="0.98461566674314471"/>
    <s v="Derived (4b)"/>
    <n v="-1.1591700934579439"/>
    <s v="derived (8b)"/>
  </r>
  <r>
    <n v="34"/>
    <s v="Hamidi and Ewing 2014"/>
    <n v="34.200000000000003"/>
    <s v="34.2.4"/>
    <s v="Tabe 7 p. 80"/>
    <x v="0"/>
    <x v="4"/>
    <x v="2"/>
    <n v="0.22162162162162163"/>
    <n v="4.9116143170197232E-2"/>
    <n v="20.359904818560377"/>
    <n v="-1.6695121951219509"/>
    <n v="0.13689999999999999"/>
    <n v="414.52572422083807"/>
    <n v="17.208510351784458"/>
    <n v="-1.4110978488463257"/>
    <n v="13.120811036025982"/>
    <n v="-1.0759065049541305"/>
    <n v="12.634073978669738"/>
    <n v="-1.0359940662509186"/>
    <n v="17.617010850532917"/>
    <n v="-1.4445948897436993"/>
    <n v="18.803277898537416"/>
    <n v="-1.5418687876800683"/>
    <n v="10.87800326478288"/>
    <n v="-0.8919962677121962"/>
    <n v="17.822091906561077"/>
    <n v="-1.4614115363380085"/>
    <n v="17.208510351784458"/>
    <n v="-1.4110978488463257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x v="2"/>
    <n v="451"/>
    <x v="1"/>
    <n v="0"/>
    <n v="1"/>
    <x v="0"/>
    <s v="PT-Design"/>
    <s v="Street factor"/>
    <x v="1"/>
    <s v="OLS"/>
    <m/>
    <n v="-8.2000000000000003E-2"/>
    <m/>
    <m/>
    <s v=""/>
    <n v="-0.37"/>
    <m/>
  </r>
  <r>
    <n v="186"/>
    <s v="Pan et al. 2017"/>
    <n v="186.2"/>
    <s v="186.2.3"/>
    <s v="Table 3 p. 62 (low accessibility)"/>
    <x v="0"/>
    <x v="4"/>
    <x v="2"/>
    <n v="0.56377811583155513"/>
    <n v="0.31784576389057839"/>
    <n v="3.1461800458170024"/>
    <n v="-0.30153706791058277"/>
    <n v="2.8900000000000006E-2"/>
    <n v="9.8984488806970745"/>
    <n v="3.0346842065586528"/>
    <n v="-0.29085105249996063"/>
    <n v="3.1368402131227562"/>
    <n v="-0.30064191705323029"/>
    <n v="2.0427738966593014"/>
    <n v="-0.19578410714983904"/>
    <n v="3.0810698111422781"/>
    <n v="-0.29529675458811744"/>
    <n v="2.4871357630950968"/>
    <n v="-0.23837276143695527"/>
    <n v="3.0777942774854905"/>
    <n v="-0.29498281997524517"/>
    <n v="3.1125059087446418"/>
    <n v="-0.29830966184692825"/>
    <n v="3.0346842065586528"/>
    <n v="-0.2908510524999606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x v="2"/>
    <n v="244"/>
    <x v="0"/>
    <n v="0"/>
    <n v="0"/>
    <x v="1"/>
    <s v="Density"/>
    <s v="residential density"/>
    <x v="0"/>
    <s v="OLS"/>
    <m/>
    <n v="-2.5059999999999998"/>
    <m/>
    <m/>
    <m/>
    <n v="-0.17"/>
    <s v="source"/>
  </r>
  <r>
    <n v="177"/>
    <s v="Tu et al. 2018"/>
    <n v="177.1"/>
    <s v="177.1.6"/>
    <s v="Table 4 Model 1 p. 51"/>
    <x v="0"/>
    <x v="4"/>
    <x v="2"/>
    <n v="2.8279183381088823E-2"/>
    <n v="7.9971221270125033E-4"/>
    <n v="1250.4498294733075"/>
    <n v="-123.41233312747893"/>
    <n v="12.180099999999999"/>
    <n v="1563624.7760298238"/>
    <n v="48.331359132145835"/>
    <n v="-4.770032074163697"/>
    <n v="1250.4498294733075"/>
    <n v="-123.41233312747893"/>
    <n v="8.236552437140773"/>
    <n v="-0.81290118902452446"/>
    <n v="48.990960447168312"/>
    <n v="-4.835130997208986"/>
    <n v="62.118127168412627"/>
    <n v="-6.1307081841038249"/>
    <n v="4.7335578837293797"/>
    <n v="-0.46717541852204669"/>
    <n v="46.363016296782092"/>
    <n v="-4.5757677574503157"/>
    <n v="48.331359132145835"/>
    <n v="-4.770032074163697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x v="0"/>
    <n v="491"/>
    <x v="0"/>
    <n v="0"/>
    <n v="1"/>
    <x v="0"/>
    <s v="Diversity"/>
    <s v="land use mix (entropy)"/>
    <x v="4"/>
    <s v="OLS"/>
    <m/>
    <n v="-0.17330000000000001"/>
    <m/>
    <m/>
    <m/>
    <n v="-3.49"/>
    <s v="source"/>
  </r>
  <r>
    <n v="30"/>
    <s v="Brown et al. 2006"/>
    <n v="30.2"/>
    <s v="30.2.2"/>
    <s v="Table 5.4 p. 40 (Final model)"/>
    <x v="0"/>
    <x v="4"/>
    <x v="2"/>
    <n v="0.37399999999999994"/>
    <n v="0.13987599999999994"/>
    <n v="7.1491892819354312"/>
    <n v="-0.72349795533186567"/>
    <n v="7.3217993079584792E-2"/>
    <n v="51.110907388940447"/>
    <n v="6.259123138497829"/>
    <n v="-0.63342326161598028"/>
    <n v="7.1491892819354312"/>
    <n v="-0.72349795533186567"/>
    <n v="3.8389733674989741"/>
    <n v="-0.3885041047908962"/>
    <n v="6.270055687804148"/>
    <n v="-0.6345296356057798"/>
    <n v="6.4443516484760632"/>
    <n v="-0.6521683868257776"/>
    <n v="2.8544199744362553"/>
    <n v="-0.28886730141294903"/>
    <n v="6.2248979550158374"/>
    <n v="-0.6299596730476027"/>
    <n v="6.259123138497829"/>
    <n v="-0.63342326161598028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Diversity"/>
    <s v="Land use diversity:highest score achieved for pefect balancing"/>
    <x v="4"/>
    <s v="Negative binomial regression"/>
    <m/>
    <n v="-0.23"/>
    <m/>
    <n v="0.79453360250333405"/>
    <s v="Derived (4b)"/>
    <n v="-0.27058823529411768"/>
    <s v="derived (8b)"/>
  </r>
  <r>
    <n v="73"/>
    <s v="Mangan 2013"/>
    <n v="73.150000000000006"/>
    <s v="73.15.6"/>
    <s v="Table 7 p. 53"/>
    <x v="0"/>
    <x v="4"/>
    <x v="2"/>
    <n v="7.3891791163889428E-2"/>
    <n v="5.459996801407848E-3"/>
    <n v="183.15029044378784"/>
    <n v="-18.675958158047727"/>
    <n v="1.9043999999999996"/>
    <n v="33544.028889643843"/>
    <n v="69.181956555203683"/>
    <n v="-7.0545305867992072"/>
    <n v="30.713799945694703"/>
    <n v="-3.1319068141827171"/>
    <n v="28.173072495879662"/>
    <n v="-2.8728271292487069"/>
    <n v="76.294106845533946"/>
    <n v="-7.7797613298906123"/>
    <n v="104.97508043792017"/>
    <n v="-10.704379475161183"/>
    <n v="20.715732966486474"/>
    <n v="-2.1123972075497952"/>
    <n v="80.295554491629645"/>
    <n v="-8.1877916345601971"/>
    <n v="69.181956555203683"/>
    <n v="-7.054530586799207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x v="2"/>
    <n v="53"/>
    <x v="1"/>
    <n v="0"/>
    <n v="1"/>
    <x v="0"/>
    <s v="PT-Design"/>
    <s v="Class III bike lanes as a proportion of total road miles"/>
    <x v="1"/>
    <s v="OLS"/>
    <m/>
    <n v="-4993.5839999999998"/>
    <m/>
    <m/>
    <s v=""/>
    <n v="-1.38"/>
    <m/>
  </r>
  <r>
    <n v="54"/>
    <s v="Zhu et al. 2013"/>
    <n v="54.3"/>
    <s v="54.3.1"/>
    <s v="Table 5 p. 69"/>
    <x v="0"/>
    <x v="4"/>
    <x v="2"/>
    <n v="0.29561638727755546"/>
    <n v="8.7389048427033655E-2"/>
    <n v="11.443081461574213"/>
    <n v="-1.2303601187484592"/>
    <n v="0.13228831996783433"/>
    <n v="130.94411333622344"/>
    <n v="10.375199627661129"/>
    <n v="-1.1155414639661245"/>
    <n v="8.7345622868380417"/>
    <n v="-0.93914013708082611"/>
    <n v="8.516151128686964"/>
    <n v="-0.91565656935642226"/>
    <n v="10.522303593631118"/>
    <n v="-1.1313580823872178"/>
    <n v="10.934324710611225"/>
    <n v="-1.1756585928849188"/>
    <n v="7.6804006476179358"/>
    <n v="-0.82579667763188036"/>
    <n v="10.59512373291742"/>
    <n v="-1.1391877037632809"/>
    <n v="10.375199627661129"/>
    <n v="-1.1155414639661245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x v="2"/>
    <n v="8181"/>
    <x v="0"/>
    <n v="0"/>
    <n v="1"/>
    <x v="0"/>
    <s v="PT-Design"/>
    <s v="Quality and diversity of non auto transportation infratructure (entropy measure)"/>
    <x v="1"/>
    <s v="Binary logistic"/>
    <s v="no transit trip"/>
    <n v="0.32"/>
    <n v="1.3771277643359572"/>
    <m/>
    <s v="Derived (4a)"/>
    <s v=""/>
    <m/>
  </r>
  <r>
    <n v="76"/>
    <s v="Woldeamanuel and Kent 2016"/>
    <n v="76.099999999999994"/>
    <s v="76.1.2"/>
    <s v="Table 3"/>
    <x v="0"/>
    <x v="4"/>
    <x v="2"/>
    <n v="5.4050156871044787E-2"/>
    <n v="2.92141945778455E-3"/>
    <n v="342.29935634040964"/>
    <n v="-37.0026678141136"/>
    <n v="4"/>
    <n v="117168.84935105874"/>
    <n v="83.920365664686344"/>
    <n v="-9.0718178577034756"/>
    <n v="33.311040330567948"/>
    <n v="-3.6009339108097942"/>
    <n v="30.343203987705721"/>
    <n v="-3.280109871011212"/>
    <n v="94.619957426999818"/>
    <n v="-10.228447084121839"/>
    <n v="143.11284473409069"/>
    <n v="-15.470543416278154"/>
    <n v="21.865612519815585"/>
    <n v="-2.3636795735550264"/>
    <n v="100.8530936337548"/>
    <n v="-10.90225106366923"/>
    <n v="83.920365664686344"/>
    <n v="-9.0718178577034756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x v="2"/>
    <n v="18"/>
    <x v="1"/>
    <n v="0"/>
    <n v="1"/>
    <x v="0"/>
    <s v="PT-Design"/>
    <s v="Sidewalk availability and quality index"/>
    <x v="1"/>
    <s v="OLS"/>
    <m/>
    <n v="-0.06"/>
    <m/>
    <m/>
    <s v=""/>
    <n v="-2"/>
    <s v="derived (8b)"/>
  </r>
  <r>
    <n v="19"/>
    <s v="Chen et al. 2007"/>
    <n v="19.100000000000001"/>
    <s v="19.1.2"/>
    <s v="Table 8 p. 36"/>
    <x v="0"/>
    <x v="4"/>
    <x v="1"/>
    <n v="4.9965372243354164E-2"/>
    <n v="2.4965384234169469E-3"/>
    <n v="400.55462019740361"/>
    <n v="-1098.6097903900247"/>
    <n v="3013.1807515938808"/>
    <n v="160444.00376148627"/>
    <n v="293.45128971696261"/>
    <n v="-804.85517737070018"/>
    <n v="173.42818388212862"/>
    <n v="-475.66521801338843"/>
    <n v="22.796049356605412"/>
    <n v="-62.523215917566056"/>
    <n v="353.45967507566326"/>
    <n v="-969.44146931779096"/>
    <n v="30.425895395531665"/>
    <n v="-83.449759102617705"/>
    <n v="365.68081397259516"/>
    <n v="-1002.960650385454"/>
    <n v="304.13642970288396"/>
    <n v="-834.16154111813603"/>
    <n v="293.45128971696261"/>
    <n v="-804.85517737070018"/>
    <s v="4c, 7a"/>
    <n v="-2.742721554050735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x v="1"/>
    <n v="4762"/>
    <x v="0"/>
    <n v="0"/>
    <n v="1"/>
    <x v="0"/>
    <s v="Density"/>
    <s v="Employment density (at home)"/>
    <x v="2"/>
    <s v="Multinomial logistic"/>
    <s v="not choosing transit"/>
    <n v="-0.1249"/>
    <n v="0.99875797562796431"/>
    <m/>
    <s v="Derived (4c)"/>
    <s v=""/>
    <m/>
  </r>
  <r>
    <n v="54"/>
    <s v="Zhu et al. 2013"/>
    <n v="54.1"/>
    <s v="54.1.1"/>
    <s v="Table 3 p. 68"/>
    <x v="0"/>
    <x v="4"/>
    <x v="2"/>
    <n v="0.29561638727755546"/>
    <n v="8.7389048427033655E-2"/>
    <n v="11.443081461574213"/>
    <n v="-1.4610526410137954"/>
    <n v="0.18654720120464138"/>
    <n v="130.94411333622344"/>
    <n v="10.375199627661129"/>
    <n v="-1.3247054884597729"/>
    <n v="8.7345622868380417"/>
    <n v="-1.1152289127834811"/>
    <n v="8.516151128686964"/>
    <n v="-1.0873421761107516"/>
    <n v="10.522303593631118"/>
    <n v="-1.343487722834821"/>
    <n v="10.934324710611225"/>
    <n v="-1.396094579050841"/>
    <n v="7.6804006476179358"/>
    <n v="-0.98063355468785796"/>
    <n v="10.59512373291742"/>
    <n v="-1.352785398218896"/>
    <n v="10.375199627661129"/>
    <n v="-1.3247054884597729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x v="2"/>
    <n v="4934"/>
    <x v="0"/>
    <n v="0"/>
    <n v="1"/>
    <x v="0"/>
    <s v="PT-Design"/>
    <s v="Quality and diversity of non auto transportation infratructure (entropy measure)"/>
    <x v="1"/>
    <s v="Multinomial logistic"/>
    <s v="automobile"/>
    <n v="0.38"/>
    <m/>
    <n v="1.4622845894342245"/>
    <s v="Derived (4b)"/>
    <s v=""/>
    <m/>
  </r>
  <r>
    <n v="139"/>
    <s v="Vergel-Tovar 2016"/>
    <n v="139.19999999999999"/>
    <s v="139.2.1"/>
    <s v="Table 40, p. 352 (land use model)"/>
    <x v="0"/>
    <x v="4"/>
    <x v="2"/>
    <n v="0.1188"/>
    <n v="1.4113440000000001E-2"/>
    <n v="70.854447958825062"/>
    <n v="-9.5228378056660876"/>
    <n v="1.2798694010815221"/>
    <n v="5020.3527955498494"/>
    <n v="38.772832380609813"/>
    <n v="-5.2110686719539583"/>
    <n v="66.40187937490974"/>
    <n v="-8.9244125879878684"/>
    <n v="5.382185958986403"/>
    <n v="-0.72336579288777247"/>
    <n v="48.007066335064863"/>
    <n v="-6.452149715432717"/>
    <n v="10.169153695930623"/>
    <n v="-1.3667342567330756"/>
    <n v="47.2239816887258"/>
    <n v="-6.3469031389647474"/>
    <n v="56.972893173619447"/>
    <n v="-7.6571568425344534"/>
    <n v="38.772832380609813"/>
    <n v="-5.2110686719539583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x v="2"/>
    <n v="120"/>
    <x v="0"/>
    <n v="1"/>
    <n v="0"/>
    <x v="0"/>
    <s v="Density"/>
    <s v="population density"/>
    <x v="0"/>
    <s v="OLS"/>
    <m/>
    <n v="-0.13439999999999999"/>
    <m/>
    <m/>
    <m/>
    <n v="-1.1313131313131313"/>
    <s v="derived (8b)"/>
  </r>
  <r>
    <n v="54"/>
    <s v="Zhu et al. 2013"/>
    <n v="54.2"/>
    <s v="54.2.1"/>
    <s v="Table 4 p. 68"/>
    <x v="0"/>
    <x v="4"/>
    <x v="2"/>
    <n v="0.29561638727755546"/>
    <n v="8.7389048427033655E-2"/>
    <n v="11.443081461574213"/>
    <n v="-1.5379501484355742"/>
    <n v="0.20670049994974113"/>
    <n v="130.94411333622344"/>
    <n v="10.375199627661129"/>
    <n v="-1.3944268299576557"/>
    <n v="8.7345622868380417"/>
    <n v="-1.1739251713510328"/>
    <n v="8.516151128686964"/>
    <n v="-1.1445707116955279"/>
    <n v="10.522303593631118"/>
    <n v="-1.4141976029840222"/>
    <n v="10.934324710611225"/>
    <n v="-1.4695732411061486"/>
    <n v="7.6804006476179358"/>
    <n v="-1.0322458470398506"/>
    <n v="10.59512373291742"/>
    <n v="-1.4239846297041012"/>
    <n v="10.375199627661129"/>
    <n v="-1.3944268299576557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x v="2"/>
    <n v="3334"/>
    <x v="0"/>
    <n v="0"/>
    <n v="1"/>
    <x v="0"/>
    <s v="PT-Design"/>
    <s v="Quality and diversity of non auto transportation infratructure (entropy measure)"/>
    <x v="1"/>
    <s v="Binary logistic"/>
    <s v="no transit trip"/>
    <n v="0.4"/>
    <n v="1.4918246976412703"/>
    <m/>
    <s v="Derived (4a)"/>
    <s v=""/>
    <m/>
  </r>
  <r>
    <n v="86"/>
    <s v="Chen and Zegras 2016"/>
    <n v="86.2"/>
    <s v="86.2.2"/>
    <s v="Table 2 (p-values), Table 3 p. 118 (am peak period)"/>
    <x v="0"/>
    <x v="4"/>
    <x v="2"/>
    <n v="4.9965372243354164E-2"/>
    <n v="2.4965384234169469E-3"/>
    <n v="400.55462019740361"/>
    <n v="-54.875982967044301"/>
    <n v="7.51800966648507"/>
    <n v="160444.00376148627"/>
    <n v="293.45128971696261"/>
    <n v="-40.202826691223883"/>
    <n v="173.42818388212862"/>
    <n v="-23.759661191851624"/>
    <n v="22.796049356605412"/>
    <n v="-3.1230587618549417"/>
    <n v="353.45967507566326"/>
    <n v="-48.423975485365872"/>
    <n v="30.425895395531665"/>
    <n v="-4.1683476691878383"/>
    <n v="365.68081397259516"/>
    <n v="-50.098271514245539"/>
    <n v="304.13642970288396"/>
    <n v="-41.666690869295103"/>
    <n v="293.45128971696261"/>
    <n v="-40.202826691223883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x v="2"/>
    <n v="120"/>
    <x v="0"/>
    <n v="0"/>
    <n v="1"/>
    <x v="0"/>
    <s v="Density"/>
    <s v="Employment density"/>
    <x v="2"/>
    <s v="OLS"/>
    <m/>
    <n v="-0.06"/>
    <m/>
    <m/>
    <s v=""/>
    <s v=""/>
    <m/>
  </r>
  <r>
    <n v="8"/>
    <s v="Dill and Wardell 2007"/>
    <n v="8.1"/>
    <s v="8.1.2"/>
    <s v="Table 4, p. 55"/>
    <x v="0"/>
    <x v="4"/>
    <x v="2"/>
    <n v="0.15859818286856109"/>
    <n v="2.5153383609209545E-2"/>
    <n v="39.756082741642146"/>
    <n v="-5.5708839993668171"/>
    <n v="0.78062893510114773"/>
    <n v="1580.5461149602966"/>
    <n v="39.555259086666268"/>
    <n v="-5.5427432669543748"/>
    <n v="11.192100288877096"/>
    <n v="-1.5683107619983476"/>
    <n v="15.910187595121446"/>
    <n v="-2.2294402111138534"/>
    <n v="22.84622754637217"/>
    <n v="-3.2013637840296192"/>
    <n v="24.68918335452641"/>
    <n v="-3.4596108827165488"/>
    <n v="7.8952495343364468"/>
    <n v="-1.106334333482335"/>
    <n v="27.739835995586105"/>
    <n v="-3.8870884110270656"/>
    <n v="39.555259086666268"/>
    <n v="-5.5427432669543748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x v="1"/>
    <n v="592"/>
    <x v="0"/>
    <n v="0"/>
    <n v="0"/>
    <x v="1"/>
    <s v="PT-Design"/>
    <s v="Bicycle facilities"/>
    <x v="9"/>
    <s v="OLS"/>
    <m/>
    <n v="-2.7E-2"/>
    <m/>
    <m/>
    <s v=""/>
    <s v=""/>
    <m/>
  </r>
  <r>
    <n v="143"/>
    <s v="Bindong et al. 2017"/>
    <n v="143.1"/>
    <s v="143.1.2"/>
    <s v="Table 3 p. 449, elasticity table 4"/>
    <x v="0"/>
    <x v="4"/>
    <x v="2"/>
    <n v="5.7971014492753631E-2"/>
    <n v="3.3606385213190513E-3"/>
    <n v="297.56249999999994"/>
    <n v="-47.609999999999992"/>
    <n v="7.6175999999999986"/>
    <n v="88543.441406249971"/>
    <n v="234.09222314307493"/>
    <n v="-37.454755702891987"/>
    <n v="150.82556820003006"/>
    <n v="-24.132090912004809"/>
    <n v="22.355685532059148"/>
    <n v="-3.5769096851294639"/>
    <n v="270.76224192913446"/>
    <n v="-43.321958708661512"/>
    <n v="29.646459753242471"/>
    <n v="-4.7434335605187954"/>
    <n v="277.87616272389147"/>
    <n v="-44.460186035822638"/>
    <n v="240.84208867795755"/>
    <n v="-38.534734188473209"/>
    <n v="234.09222314307493"/>
    <n v="-37.454755702891987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x v="2"/>
    <n v="857"/>
    <x v="0"/>
    <n v="0"/>
    <n v="1"/>
    <x v="0"/>
    <s v="Density"/>
    <s v="employment density"/>
    <x v="2"/>
    <s v="Multinomial logistic"/>
    <s v="not choosing transit"/>
    <n v="-0.22"/>
    <n v="0.80251879796247849"/>
    <m/>
    <s v="Derived (4a)"/>
    <n v="-2.76"/>
    <m/>
  </r>
  <r>
    <n v="38"/>
    <s v="Choi et al. 2012"/>
    <n v="38.6"/>
    <s v="38.6.1"/>
    <s v="Table 2 p. 717 (poisson)"/>
    <x v="0"/>
    <x v="4"/>
    <x v="2"/>
    <n v="0.29561638727755546"/>
    <n v="8.7389048427033655E-2"/>
    <n v="11.443081461574213"/>
    <n v="-2.0254254186986356"/>
    <n v="0.35850029910965847"/>
    <n v="130.94411333622344"/>
    <n v="10.375199627661129"/>
    <n v="-1.8364103340960196"/>
    <n v="8.7345622868380417"/>
    <n v="-1.5460175247703334"/>
    <n v="8.516151128686964"/>
    <n v="-1.5073587497775927"/>
    <n v="10.522303593631118"/>
    <n v="-1.8624477360727079"/>
    <n v="10.934324710611225"/>
    <n v="-1.9353754737781868"/>
    <n v="7.6804006476179358"/>
    <n v="-1.3594309146283745"/>
    <n v="10.59512373291742"/>
    <n v="-1.8753369007263834"/>
    <n v="10.375199627661129"/>
    <n v="-1.8364103340960196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x v="2"/>
    <n v="1000"/>
    <x v="0"/>
    <n v="0"/>
    <n v="0"/>
    <x v="1"/>
    <s v="PT-Design"/>
    <s v="pedestrian friendly intersections"/>
    <x v="1"/>
    <s v="Poisson Regression"/>
    <m/>
    <n v="-6.6000000000000005E-5"/>
    <m/>
    <n v="0.99993400217795203"/>
    <s v="Derived (4b)"/>
    <s v=""/>
    <m/>
  </r>
  <r>
    <n v="107"/>
    <s v="Brownet al. 2014"/>
    <n v="107.5"/>
    <s v="107.5.3"/>
    <s v="Table 1 p. 947 (Bus to all other destinations)"/>
    <x v="0"/>
    <x v="4"/>
    <x v="2"/>
    <n v="4.9965372243354164E-2"/>
    <n v="2.4965384234169469E-3"/>
    <n v="400.55462019740361"/>
    <n v="-71.298722395137844"/>
    <n v="12.691172586334535"/>
    <n v="160444.00376148627"/>
    <n v="293.45128971696261"/>
    <n v="-52.234329569619341"/>
    <n v="173.42818388212862"/>
    <n v="-30.870216731018893"/>
    <n v="22.796049356605412"/>
    <n v="-4.0576967854757635"/>
    <n v="353.45967507566326"/>
    <n v="-62.915822163468057"/>
    <n v="30.425895395531665"/>
    <n v="-5.4158093804046361"/>
    <n v="365.68081397259516"/>
    <n v="-65.091184887121941"/>
    <n v="304.13642970288396"/>
    <n v="-54.136284487113343"/>
    <n v="293.45128971696261"/>
    <n v="-52.234329569619341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x v="2"/>
    <n v="33032"/>
    <x v="0"/>
    <n v="0"/>
    <n v="1"/>
    <x v="0"/>
    <s v="Density"/>
    <s v="Employment density"/>
    <x v="2"/>
    <s v="Negative binomial regression"/>
    <m/>
    <n v="-2.0400000000000001E-2"/>
    <m/>
    <n v="0.9798066722428721"/>
    <s v="Derived (4b)"/>
    <s v=""/>
    <m/>
  </r>
  <r>
    <n v="110"/>
    <s v="Chapman and Frank 2004"/>
    <n v="110.1"/>
    <s v="110.1.3"/>
    <s v="Table 105 p. 237"/>
    <x v="1"/>
    <x v="4"/>
    <x v="2"/>
    <n v="4.6614541754089703E-2"/>
    <n v="2.1729155029437722E-3"/>
    <n v="460.2111764793629"/>
    <n v="-82.377727110512666"/>
    <n v="14.745600000000001"/>
    <n v="211794.3269565193"/>
    <n v="447.27405857619021"/>
    <n v="-80.061985071440574"/>
    <n v="168.73819037708037"/>
    <n v="-30.20410913603309"/>
    <n v="32.877788992582978"/>
    <n v="-5.8851189802633348"/>
    <n v="450.33572173002756"/>
    <n v="-80.610022287139159"/>
    <n v="47.112770447028609"/>
    <n v="-8.4331783877908162"/>
    <n v="41.62719656371867"/>
    <n v="-7.4512615385286267"/>
    <n v="57.029156945911673"/>
    <n v="-10.208209987798019"/>
    <n v="447.27405857619021"/>
    <n v="-80.061985071440574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x v="1"/>
    <n v="4140"/>
    <x v="0"/>
    <n v="0"/>
    <n v="1"/>
    <x v="0"/>
    <s v="PT-Access"/>
    <s v="Walkability index"/>
    <x v="10"/>
    <s v="Multinomial logistic"/>
    <s v="automobile"/>
    <n v="-0.33100000000000002"/>
    <n v="0.7182051690405703"/>
    <m/>
    <s v="Derived (4a)"/>
    <n v="-3.84"/>
    <m/>
  </r>
  <r>
    <n v="107"/>
    <s v="Brownet al. 2014"/>
    <n v="107.1"/>
    <s v="107.1.3"/>
    <s v="Table 1 p. 947 (Regional bus model)"/>
    <x v="0"/>
    <x v="4"/>
    <x v="2"/>
    <n v="4.9965372243354164E-2"/>
    <n v="2.4965384234169469E-3"/>
    <n v="400.55462019740361"/>
    <n v="-78.108150938493708"/>
    <n v="15.231089433006273"/>
    <n v="160444.00376148627"/>
    <n v="293.45128971696261"/>
    <n v="-57.223001494807711"/>
    <n v="173.42818388212862"/>
    <n v="-33.81849585701508"/>
    <n v="22.796049356605412"/>
    <n v="-4.4452296245380554"/>
    <n v="353.45967507566326"/>
    <n v="-68.92463663975434"/>
    <n v="30.425895395531665"/>
    <n v="-5.9330496021286745"/>
    <n v="365.68081397259516"/>
    <n v="-71.307758724656054"/>
    <n v="304.13642970288396"/>
    <n v="-59.306603792062376"/>
    <n v="293.45128971696261"/>
    <n v="-57.223001494807711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x v="2"/>
    <n v="40269"/>
    <x v="0"/>
    <n v="0"/>
    <n v="1"/>
    <x v="0"/>
    <s v="Density"/>
    <s v="Employment density"/>
    <x v="2"/>
    <s v="Negative binomial regression"/>
    <m/>
    <n v="-1.9800000000000002E-2"/>
    <m/>
    <n v="0.98039473264669708"/>
    <s v="Derived (4b)"/>
    <s v=""/>
    <m/>
  </r>
  <r>
    <n v="131"/>
    <s v="Zhang 2004"/>
    <n v="131.1"/>
    <s v="131.1.8"/>
    <s v="Table 3 (Boston - work trip, expanded)"/>
    <x v="1"/>
    <x v="4"/>
    <x v="3"/>
    <n v="5.1193058568329723E-2"/>
    <n v="2.6207292455804371E-3"/>
    <n v="381.57318299339266"/>
    <n v="45.025635593220329"/>
    <n v="5.3130249999999988"/>
    <n v="145598.09397970911"/>
    <n v="69.937190489618288"/>
    <n v="8.2525884777749567"/>
    <n v="280.33946067505099"/>
    <n v="33.080056359656012"/>
    <n v="5.7370568082327349"/>
    <n v="0.67697270337146265"/>
    <n v="107.0944040622949"/>
    <n v="12.637139679350797"/>
    <n v="11.514914957567623"/>
    <n v="1.3587599649929794"/>
    <n v="103.27408976234872"/>
    <n v="12.186342591957148"/>
    <n v="165.0302271184141"/>
    <n v="19.473566799972865"/>
    <n v="69.937190489618288"/>
    <n v="8.2525884777749567"/>
    <m/>
    <n v="0.11799999999999999"/>
    <s v="source"/>
    <n v="5.1193058568329723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x v="1"/>
    <n v="1619"/>
    <x v="1"/>
    <n v="0"/>
    <n v="1"/>
    <x v="0"/>
    <s v="Density"/>
    <s v="Pop density (ave)"/>
    <x v="0"/>
    <s v="Multinomial logistic"/>
    <s v="drive alone or active modes"/>
    <m/>
    <m/>
    <m/>
    <m/>
    <n v="2.3049999999999997"/>
    <m/>
  </r>
  <r>
    <n v="73"/>
    <s v="Mangan 2013"/>
    <n v="73.150000000000006"/>
    <s v="73.15.2"/>
    <s v="Table 7 p. 53"/>
    <x v="0"/>
    <x v="4"/>
    <x v="2"/>
    <n v="7.4985997398378593E-2"/>
    <n v="5.6228998058296406E-3"/>
    <n v="177.84417907700086"/>
    <n v="-41.47440999520861"/>
    <n v="9.6721000000000004"/>
    <n v="31628.552031572352"/>
    <n v="173.89476018976478"/>
    <n v="-40.553380029414065"/>
    <n v="14.322902485377202"/>
    <n v="-3.3401932696528052"/>
    <n v="23.082786287411484"/>
    <n v="-5.3830546902599679"/>
    <n v="41.253412726554259"/>
    <n v="-9.6205620110955472"/>
    <n v="47.680161067117261"/>
    <n v="-11.119321188910025"/>
    <n v="9.3346314352095856"/>
    <n v="-2.1768962768830464"/>
    <n v="60.537246255496306"/>
    <n v="-14.117676407583112"/>
    <n v="173.89476018976478"/>
    <n v="-40.553380029414065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x v="2"/>
    <n v="53"/>
    <x v="1"/>
    <n v="0"/>
    <n v="1"/>
    <x v="0"/>
    <s v="PT-Design"/>
    <s v="Bicycle facilities"/>
    <x v="9"/>
    <s v="OLS"/>
    <m/>
    <n v="-145.20099999999999"/>
    <m/>
    <m/>
    <s v=""/>
    <n v="-3.11"/>
    <m/>
  </r>
  <r>
    <n v="151"/>
    <s v="Gan et al. 2019"/>
    <n v="151.1"/>
    <s v="151.1.7"/>
    <s v="Table 2 p. 6 "/>
    <x v="0"/>
    <x v="4"/>
    <x v="2"/>
    <n v="0.10614764940837212"/>
    <n v="1.1267323474922684E-2"/>
    <n v="88.752222497709198"/>
    <n v="-21.504893693023693"/>
    <n v="5.2106915154737328"/>
    <n v="7876.9569982828789"/>
    <n v="43.582217163859809"/>
    <n v="-10.560084250727005"/>
    <n v="81.875283357300461"/>
    <n v="-19.838593503733215"/>
    <n v="5.4659146343558769"/>
    <n v="-1.3244052919350786"/>
    <n v="55.604517576022786"/>
    <n v="-13.473118820828423"/>
    <n v="10.472247735325944"/>
    <n v="-2.5374527863908463"/>
    <n v="54.556668205520253"/>
    <n v="-13.219222200723609"/>
    <n v="67.99903882401631"/>
    <n v="-16.476343464818651"/>
    <n v="43.582217163859809"/>
    <n v="-10.560084250727005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x v="0"/>
    <n v="112"/>
    <x v="0"/>
    <n v="0"/>
    <n v="0"/>
    <x v="1"/>
    <s v="Density"/>
    <s v="Proportion residential"/>
    <x v="0"/>
    <s v="OLS"/>
    <m/>
    <n v="-334297.09999999998"/>
    <m/>
    <m/>
    <m/>
    <n v="-2.2826939162913922"/>
    <s v="derived (8b)"/>
  </r>
  <r>
    <n v="111"/>
    <s v="Chatman 2008"/>
    <n v="111.3"/>
    <s v="111.3.1"/>
    <s v="Table 5 p. 1020 (col. 4 combined Density)"/>
    <x v="1"/>
    <x v="4"/>
    <x v="2"/>
    <n v="6.021384603925508E-2"/>
    <n v="3.6257072548391148E-3"/>
    <n v="275.80825745524055"/>
    <n v="-68.623852537438395"/>
    <n v="17.074300749840045"/>
    <n v="76070.194880496259"/>
    <n v="55.298572094299686"/>
    <n v="-13.758837722782703"/>
    <n v="245.09084100000942"/>
    <n v="-60.981052149212339"/>
    <n v="245.09084100000942"/>
    <n v="-60.981052149212339"/>
    <n v="84.894521674973944"/>
    <n v="-21.122605937950265"/>
    <n v="19.216325650725313"/>
    <n v="-4.7812139851569651"/>
    <n v="55.647043917152452"/>
    <n v="-13.845540997026701"/>
    <n v="78.097802419739494"/>
    <n v="-19.43151422005538"/>
    <n v="55.298572094299686"/>
    <n v="-13.758837722782703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Retail employment density"/>
    <x v="6"/>
    <s v="Negative binomial regression"/>
    <m/>
    <n v="-0.35799999999999998"/>
    <m/>
    <n v="0.69907307500652571"/>
    <s v="Derived (4b)"/>
    <s v=""/>
    <m/>
  </r>
  <r>
    <n v="108"/>
    <s v="Thompson et al. 2011"/>
    <n v="108.1"/>
    <s v="108.1.5"/>
    <s v="Table 3 p. 3340"/>
    <x v="0"/>
    <x v="4"/>
    <x v="2"/>
    <n v="4.1892191067381762E-2"/>
    <n v="1.7549556724260203E-3"/>
    <n v="569.81496211674528"/>
    <n v="-167.18370988505305"/>
    <n v="49.051700480274569"/>
    <n v="324689.09105210786"/>
    <n v="550.11374709785684"/>
    <n v="-161.40337339851121"/>
    <n v="181.54155084239184"/>
    <n v="-53.264291017157767"/>
    <n v="33.33587711875694"/>
    <n v="-9.7807463466432853"/>
    <n v="554.75247659027525"/>
    <n v="-162.76437663158674"/>
    <n v="48.059114267036982"/>
    <n v="-14.10054412594865"/>
    <n v="42.364271167038282"/>
    <n v="-12.429677160409032"/>
    <n v="58.421690325743349"/>
    <n v="-17.140923941573099"/>
    <n v="550.11374709785684"/>
    <n v="-161.40337339851121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x v="2"/>
    <n v="40436"/>
    <x v="0"/>
    <n v="0"/>
    <n v="1"/>
    <x v="0"/>
    <s v="PT-Access"/>
    <s v="Walkability index"/>
    <x v="10"/>
    <s v="Negative binomial regression"/>
    <m/>
    <n v="-0.1956"/>
    <m/>
    <n v="0.8223411053418056"/>
    <s v="Derived (4b)"/>
    <s v=""/>
    <m/>
  </r>
  <r>
    <n v="59"/>
    <s v="Chakour and Eluru 2016"/>
    <n v="59.1"/>
    <s v="59.1.6"/>
    <s v="Table 3 p. 212 (boarding, AM peak)"/>
    <x v="0"/>
    <x v="4"/>
    <x v="2"/>
    <n v="0.14492753623188406"/>
    <n v="2.1003990758244068E-2"/>
    <n v="47.609999999999992"/>
    <n v="-14.282999999999998"/>
    <n v="4.2848999999999995"/>
    <n v="2266.7120999999993"/>
    <n v="45.630486410555221"/>
    <n v="-13.689145923166565"/>
    <n v="41.197143130642267"/>
    <n v="-12.359142939192679"/>
    <n v="16.032140593093338"/>
    <n v="-4.8096421779280014"/>
    <n v="46.867758823258569"/>
    <n v="-14.060327646977571"/>
    <n v="19.465026119589915"/>
    <n v="-5.8395078358769741"/>
    <n v="47.076374444804657"/>
    <n v="-14.122912333441397"/>
    <n v="45.881134847080133"/>
    <n v="-13.76434045412404"/>
    <n v="45.630486410555221"/>
    <n v="-13.689145923166565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x v="2"/>
    <n v="1813"/>
    <x v="0"/>
    <n v="0"/>
    <n v="0"/>
    <x v="1"/>
    <s v="Density"/>
    <s v="Job density"/>
    <x v="2"/>
    <s v="Ordered probit "/>
    <m/>
    <n v="-3.0000000000000001E-3"/>
    <m/>
    <m/>
    <s v=""/>
    <n v="-2.0699999999999998"/>
    <m/>
  </r>
  <r>
    <n v="108"/>
    <s v="Thompson et al. 2011"/>
    <n v="108.1"/>
    <s v="108.1.4"/>
    <s v="Table 3 p. 3340"/>
    <x v="0"/>
    <x v="4"/>
    <x v="2"/>
    <n v="4.9965372243354164E-2"/>
    <n v="2.4965384234169469E-3"/>
    <n v="400.55462019740361"/>
    <n v="-123.67925007835231"/>
    <n v="38.188442046692842"/>
    <n v="160444.00376148627"/>
    <n v="293.45128971696261"/>
    <n v="-90.608954725906543"/>
    <n v="173.42818388212862"/>
    <n v="-53.54942033728485"/>
    <n v="22.796049356605412"/>
    <n v="-7.0387361598390532"/>
    <n v="353.45967507566326"/>
    <n v="-109.13774387311254"/>
    <n v="30.425895395531665"/>
    <n v="-9.3946037212783118"/>
    <n v="365.68081397259516"/>
    <n v="-112.9112649303182"/>
    <n v="304.13642970288396"/>
    <n v="-93.908205399359474"/>
    <n v="293.45128971696261"/>
    <n v="-90.608954725906543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x v="2"/>
    <n v="40436"/>
    <x v="0"/>
    <n v="0"/>
    <n v="1"/>
    <x v="0"/>
    <s v="Density"/>
    <s v="Employment density"/>
    <x v="2"/>
    <s v="Negative binomial regression"/>
    <m/>
    <n v="-4.0099999999999997E-2"/>
    <m/>
    <n v="0.96069336501219504"/>
    <s v="Derived (4b)"/>
    <s v=""/>
    <m/>
  </r>
  <r>
    <n v="186"/>
    <s v="Pan et al. 2017"/>
    <n v="186.1"/>
    <s v="186.1.4"/>
    <s v="Table 2 p. 61"/>
    <x v="0"/>
    <x v="4"/>
    <x v="2"/>
    <n v="-5.7272377706570711E-2"/>
    <n v="3.2801252481640978E-3"/>
    <n v="304.86640732993499"/>
    <n v="-96.41646149722321"/>
    <n v="30.492484000000001"/>
    <n v="92943.526318261836"/>
    <n v="238.5890374477718"/>
    <n v="-75.455708433783457"/>
    <n v="152.67962717154751"/>
    <n v="-48.286164171130245"/>
    <n v="22.39599674539755"/>
    <n v="-7.0829146996102388"/>
    <n v="276.79639060708803"/>
    <n v="-87.53909219213007"/>
    <n v="29.71739319495444"/>
    <n v="-9.3983654082239312"/>
    <n v="284.23527885929906"/>
    <n v="-89.891700631456231"/>
    <n v="245.60460383565871"/>
    <n v="-77.674437917438482"/>
    <n v="238.5890374477718"/>
    <n v="-75.455708433783457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x v="2"/>
    <n v="244"/>
    <x v="0"/>
    <n v="0"/>
    <n v="0"/>
    <x v="1"/>
    <s v="Density"/>
    <s v="employment density"/>
    <x v="2"/>
    <s v="OLS"/>
    <m/>
    <n v="-15.509"/>
    <m/>
    <m/>
    <m/>
    <n v="5.5220000000000002"/>
    <s v="source"/>
  </r>
  <r>
    <n v="30"/>
    <s v="Brown et al. 2006"/>
    <n v="30.1"/>
    <s v="30.1.1"/>
    <s v="Table 5.3 p. 32 (Final model)"/>
    <x v="0"/>
    <x v="4"/>
    <x v="2"/>
    <n v="0.29561638727755546"/>
    <n v="8.7389048427033655E-2"/>
    <n v="11.443081461574213"/>
    <n v="-3.6961153120884704"/>
    <n v="1.1938452458045756"/>
    <n v="130.94411333622344"/>
    <n v="10.375199627661129"/>
    <n v="-3.3511894797345443"/>
    <n v="8.7345622868380417"/>
    <n v="-2.821263618648687"/>
    <n v="8.516151128686964"/>
    <n v="-2.7507168145658891"/>
    <n v="10.522303593631118"/>
    <n v="-3.3987040607428507"/>
    <n v="10.934324710611225"/>
    <n v="-3.5317868815274251"/>
    <n v="7.6804006476179358"/>
    <n v="-2.480769409180593"/>
    <n v="10.59512373291742"/>
    <n v="-3.422224965732326"/>
    <n v="10.375199627661129"/>
    <n v="-3.3511894797345443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PT-Design"/>
    <s v="Intersection density"/>
    <x v="1"/>
    <s v="Negative binomial regression"/>
    <m/>
    <n v="-0.01"/>
    <m/>
    <n v="0.99004983374916811"/>
    <s v="Derived (4b)"/>
    <m/>
    <m/>
  </r>
  <r>
    <n v="30"/>
    <s v="Brown et al. 2006"/>
    <n v="30.2"/>
    <s v="30.2.1"/>
    <s v="Table 5.4 p. 40 (Final model)"/>
    <x v="0"/>
    <x v="4"/>
    <x v="2"/>
    <n v="0.32299999999999995"/>
    <n v="0.10432899999999996"/>
    <n v="9.5850626383843451"/>
    <n v="-3.0959752321981431"/>
    <n v="1"/>
    <n v="91.873425781751465"/>
    <n v="8.8242842097459349"/>
    <n v="-2.8502437997479366"/>
    <n v="7.6087485519599509"/>
    <n v="-2.4576257822830638"/>
    <n v="7.4424758396230271"/>
    <n v="-2.4039196961982374"/>
    <n v="8.9304711114103572"/>
    <n v="-2.8845421689855448"/>
    <n v="9.2255115234682492"/>
    <n v="-2.9798402220802442"/>
    <n v="6.7961795300017096"/>
    <n v="-2.1951659881905519"/>
    <n v="8.982870249207437"/>
    <n v="-2.9014670904940019"/>
    <n v="8.8242842097459349"/>
    <n v="-2.8502437997479366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PT-Design"/>
    <s v="Intersection density"/>
    <x v="1"/>
    <s v="Negative binomial regression"/>
    <m/>
    <n v="-0.01"/>
    <m/>
    <n v="0.99004983374916811"/>
    <s v="Derived (4b)"/>
    <n v="-1"/>
    <s v="derived (8b)"/>
  </r>
  <r>
    <n v="19"/>
    <s v="Chen et al. 2007"/>
    <n v="19.100000000000001"/>
    <s v="19.1.1"/>
    <s v="Table 8 p. 36"/>
    <x v="0"/>
    <x v="4"/>
    <x v="1"/>
    <n v="7.9815095923159371E-2"/>
    <n v="6.3704495372231317E-3"/>
    <n v="156.97479340459518"/>
    <n v="-150.31314629056155"/>
    <n v="143.93420407015716"/>
    <n v="24641.085764415337"/>
    <n v="55.406989848885253"/>
    <n v="-53.055645368547104"/>
    <n v="136.67131610146831"/>
    <n v="-130.87130159766281"/>
    <n v="5.6162382779414584"/>
    <n v="-5.3778981170498774"/>
    <n v="76.410092849260209"/>
    <n v="-73.167425262494561"/>
    <n v="11.038306171778656"/>
    <n v="-10.569865991937043"/>
    <n v="74.445246301054027"/>
    <n v="-71.285962256661577"/>
    <n v="101.9449435051628"/>
    <n v="-97.618635924422207"/>
    <n v="55.406989848885253"/>
    <n v="-53.055645368547104"/>
    <s v="4c, 5, 7a"/>
    <n v="-0.95756231322526075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x v="1"/>
    <n v="4762"/>
    <x v="0"/>
    <n v="0"/>
    <n v="1"/>
    <x v="0"/>
    <s v="Density"/>
    <s v="Population density (at home)"/>
    <x v="0"/>
    <s v="Multinomial logistic"/>
    <s v="not choosing transit"/>
    <n v="-0.32729999999999998"/>
    <n v="0.99674855414782393"/>
    <m/>
    <s v="Derived (4c)"/>
    <s v=""/>
    <m/>
  </r>
  <r>
    <n v="111"/>
    <s v="Chatman 2008"/>
    <n v="111.1"/>
    <s v="111.1.2"/>
    <s v="Table 5 p. 1020 (col. 1 Activity Density)"/>
    <x v="1"/>
    <x v="4"/>
    <x v="2"/>
    <n v="6.021384603925508E-2"/>
    <n v="3.6257072548391148E-3"/>
    <n v="275.80825745524055"/>
    <n v="-91.737136128702474"/>
    <n v="30.512872322039989"/>
    <n v="76070.194880496259"/>
    <n v="55.298572094299686"/>
    <n v="-18.392968661429208"/>
    <n v="245.09084100000942"/>
    <n v="-81.520154806695132"/>
    <n v="245.09084100000942"/>
    <n v="-81.520154806695132"/>
    <n v="84.894521674973944"/>
    <n v="-28.236936643356437"/>
    <n v="19.216325650725313"/>
    <n v="-6.3915805073390484"/>
    <n v="55.647043917152452"/>
    <n v="-18.508874571371912"/>
    <n v="78.097802419739494"/>
    <n v="-25.976266258434393"/>
    <n v="55.298572094299686"/>
    <n v="-18.392968661429208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x v="1"/>
    <n v="1000"/>
    <x v="0"/>
    <n v="0"/>
    <n v="1"/>
    <x v="0"/>
    <s v="Density"/>
    <s v="Retail employment density"/>
    <x v="6"/>
    <s v="Negative binomial regression"/>
    <m/>
    <n v="-0.19600000000000001"/>
    <m/>
    <n v="0.82201223467818652"/>
    <s v="Derived (4b)"/>
    <s v=""/>
    <m/>
  </r>
  <r>
    <n v="19"/>
    <s v="Chen et al. 2007"/>
    <n v="19.100000000000001"/>
    <s v="19.1.3"/>
    <s v="Table 8 p. 36"/>
    <x v="0"/>
    <x v="4"/>
    <x v="1"/>
    <n v="7.9815095923159371E-2"/>
    <n v="6.3704495372231317E-3"/>
    <n v="156.97479340459518"/>
    <n v="-499.41708814415597"/>
    <n v="1588.9011383345216"/>
    <n v="24641.085764415337"/>
    <n v="55.406989848885253"/>
    <n v="-176.27796751954861"/>
    <n v="136.67131610146831"/>
    <n v="-434.82134449636243"/>
    <n v="5.6162382779414584"/>
    <n v="-17.868125870781778"/>
    <n v="76.410092849260209"/>
    <n v="-243.09957826952007"/>
    <n v="11.038306171778656"/>
    <n v="-35.118496459139067"/>
    <n v="74.445246301054027"/>
    <n v="-236.84839665957821"/>
    <n v="101.9449435051628"/>
    <n v="-324.33899565736579"/>
    <n v="55.406989848885253"/>
    <n v="-176.27796751954861"/>
    <s v="4c, 5, 7a"/>
    <n v="-3.1815113580492622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x v="1"/>
    <n v="4762"/>
    <x v="0"/>
    <n v="0"/>
    <n v="1"/>
    <x v="0"/>
    <s v="Density"/>
    <s v="Maximum population density at any stop along tour"/>
    <x v="0"/>
    <s v="Multinomial logistic"/>
    <s v="not choosing transit"/>
    <n v="-0.33489999999999998"/>
    <n v="0.99667318036586428"/>
    <m/>
    <s v="Derived (4c)"/>
    <s v=""/>
    <m/>
  </r>
  <r>
    <n v="131"/>
    <s v="Zhang 2004"/>
    <n v="131.4"/>
    <s v="131.4.1"/>
    <s v="Table 4 (Hong Kong - non-work trip, expanded)"/>
    <x v="1"/>
    <x v="4"/>
    <x v="2"/>
    <n v="6.392694063926941E-3"/>
    <n v="4.0866537394966747E-5"/>
    <n v="24469.897959183672"/>
    <n v="342.57857142857142"/>
    <n v="4.7961"/>
    <n v="598775906.13286126"/>
    <n v="85.33383318048655"/>
    <n v="1.1946736645268117"/>
    <n v="1012.9236387882708"/>
    <n v="14.18093094303579"/>
    <n v="5.8232456120298881"/>
    <n v="8.1525438568418429E-2"/>
    <n v="147.97948800134151"/>
    <n v="2.0717128320187812"/>
    <n v="11.867460413613767"/>
    <n v="0.16614444579059273"/>
    <n v="140.78344029525971"/>
    <n v="1.9709681641336361"/>
    <n v="287.38660601776365"/>
    <n v="4.0234124842486914"/>
    <n v="85.33383318048655"/>
    <n v="1.1946736645268117"/>
    <s v="4a, 7a, 8a"/>
    <n v="1.4E-2"/>
    <s v="source"/>
    <n v="6.392694063926941E-3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x v="1"/>
    <n v="15281"/>
    <x v="1"/>
    <n v="0"/>
    <n v="1"/>
    <x v="0"/>
    <s v="Density"/>
    <s v="population density (origin)"/>
    <x v="0"/>
    <s v="logistic (nested)"/>
    <s v="drive alone or active modes"/>
    <n v="2.8999999999999998E-3"/>
    <n v="1.002904209067782"/>
    <m/>
    <s v="Derived (4a)"/>
    <n v="2.19"/>
    <m/>
  </r>
  <r>
    <n v="11"/>
    <s v="Concas and DeSalvo 2008"/>
    <n v="11.3"/>
    <s v="11.3.1"/>
    <s v="Table 4.12 and 4.13, Model III"/>
    <x v="0"/>
    <x v="4"/>
    <x v="2"/>
    <n v="5.0312491313407426E-2"/>
    <n v="2.5313467821616977E-3"/>
    <n v="395.04662381581261"/>
    <n v="-144.5870643165874"/>
    <n v="52.918865539870993"/>
    <n v="156061.83498827217"/>
    <n v="6.1051930499640239"/>
    <n v="-2.2345006562868326"/>
    <n v="12.34434009760621"/>
    <n v="-4.5180284757238729"/>
    <n v="4.2339077351691845"/>
    <n v="-1.5496102310719215"/>
    <n v="24.729770682638961"/>
    <n v="-9.05109606984586"/>
    <n v="11.115412509720819"/>
    <n v="-4.06824097855782"/>
    <n v="3.6610794535199416"/>
    <n v="-1.3399550799882987"/>
    <n v="18.863218237374117"/>
    <n v="-6.9039378748789266"/>
    <n v="3.97051101089215"/>
    <n v="-1.453207029986527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x v="1"/>
    <n v="8212"/>
    <x v="1"/>
    <n v="1"/>
    <n v="1"/>
    <x v="0"/>
    <s v="Density"/>
    <s v="Retail density (common catchment area)"/>
    <x v="8"/>
    <s v="2SLS"/>
    <m/>
    <n v="-0.36599999999999999"/>
    <m/>
    <m/>
    <s v=""/>
    <s v=""/>
    <m/>
  </r>
  <r>
    <n v="30"/>
    <s v="Brown et al. 2006"/>
    <n v="30.1"/>
    <s v="30.1.7"/>
    <s v="Table 5.3 p. 32 (Final model)"/>
    <x v="0"/>
    <x v="4"/>
    <x v="2"/>
    <n v="0.15749999999999997"/>
    <n v="2.4806249999999992E-2"/>
    <n v="40.312421264802232"/>
    <n v="-14.81481481481482"/>
    <n v="5.4444444444444464"/>
    <n v="1625.0913082308791"/>
    <n v="40.105952307546133"/>
    <n v="-14.738937473023203"/>
    <n v="11.235752921168418"/>
    <n v="-4.1291391985293933"/>
    <n v="15.998546943436473"/>
    <n v="-5.8794660017129035"/>
    <n v="23.028862393944941"/>
    <n v="-8.4631069297747654"/>
    <n v="24.902609810388356"/>
    <n v="-9.1517091053177211"/>
    <n v="7.9169475637189892"/>
    <n v="-2.9094782296667283"/>
    <n v="28.009551998748378"/>
    <n v="-10.293510359540029"/>
    <n v="40.105952307546133"/>
    <n v="-14.738937473023203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n v="0"/>
    <n v="0"/>
    <x v="1"/>
    <s v="PT-Design"/>
    <s v="Pedestrian friendly amenities of neighbourhood"/>
    <x v="9"/>
    <s v="Negative binomial regression"/>
    <m/>
    <n v="-0.21"/>
    <m/>
    <n v="0.81058424597018708"/>
    <s v="Derived (4b)"/>
    <n v="-2.3333333333333335"/>
    <s v="derived (8b)"/>
  </r>
  <r>
    <n v="30"/>
    <s v="Brown et al. 2006"/>
    <n v="30.2"/>
    <s v="30.2.7"/>
    <s v="Table 5.4 p. 40 (Final model)"/>
    <x v="0"/>
    <x v="4"/>
    <x v="2"/>
    <n v="0.17500000000000002"/>
    <n v="3.0625000000000006E-2"/>
    <n v="32.65306122448979"/>
    <n v="-11.999999999999998"/>
    <n v="4.4099999999999984"/>
    <n v="1066.2224073302787"/>
    <n v="32.517464989288904"/>
    <n v="-11.950168383563671"/>
    <n v="10.546259194095402"/>
    <n v="-3.8757502538300601"/>
    <n v="14.636054058070243"/>
    <n v="-5.3787498663408142"/>
    <n v="20.307653246127789"/>
    <n v="-7.4630625679519618"/>
    <n v="21.750864691643436"/>
    <n v="-7.9934427741789627"/>
    <n v="7.5683006363811929"/>
    <n v="-2.7813504838700882"/>
    <n v="24.084281770263761"/>
    <n v="-8.8509735505719327"/>
    <n v="32.517464989288904"/>
    <n v="-11.950168383563671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n v="0"/>
    <n v="0"/>
    <x v="1"/>
    <s v="PT-Design"/>
    <s v="Pedestrian friendly amenities of neighbourhood"/>
    <x v="9"/>
    <s v="Negative binomial regression"/>
    <m/>
    <n v="-0.21"/>
    <m/>
    <n v="0.81058424597018708"/>
    <s v="Derived (4b)"/>
    <n v="-2.0999999999999996"/>
    <s v="derived (8b)"/>
  </r>
  <r>
    <n v="107"/>
    <s v="Brownet al. 2014"/>
    <n v="107.2"/>
    <s v="107.2.3"/>
    <s v="Table 1 p. 947 (Bus to CBD)"/>
    <x v="0"/>
    <x v="4"/>
    <x v="2"/>
    <n v="4.9965372243354164E-2"/>
    <n v="2.4965384234169469E-3"/>
    <n v="400.55462019740361"/>
    <n v="-152.21075567501336"/>
    <n v="57.840087156505078"/>
    <n v="160444.00376148627"/>
    <n v="293.45128971696261"/>
    <n v="-111.5114900924458"/>
    <n v="173.42818388212862"/>
    <n v="-65.90270987520887"/>
    <n v="22.796049356605412"/>
    <n v="-8.6624987555100574"/>
    <n v="353.45967507566326"/>
    <n v="-134.31467652875205"/>
    <n v="30.425895395531665"/>
    <n v="-11.561840250302033"/>
    <n v="365.68081397259516"/>
    <n v="-138.95870930958617"/>
    <n v="304.13642970288396"/>
    <n v="-115.5718432870959"/>
    <n v="293.45128971696261"/>
    <n v="-111.5114900924458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x v="2"/>
    <n v="4376"/>
    <x v="0"/>
    <n v="0"/>
    <n v="1"/>
    <x v="0"/>
    <s v="Density"/>
    <s v="Employment density"/>
    <x v="2"/>
    <s v="Negative binomial regression"/>
    <m/>
    <n v="-2.5899999999999999E-2"/>
    <m/>
    <n v="0.97443252798954805"/>
    <s v="Derived (4b)"/>
    <s v=""/>
    <m/>
  </r>
  <r>
    <n v="59"/>
    <s v="Chakour and Eluru 2016"/>
    <n v="59.2"/>
    <s v="59.2.7"/>
    <s v="Table 3 p. 212 (boarding, PM peak)"/>
    <x v="0"/>
    <x v="4"/>
    <x v="2"/>
    <n v="0.16"/>
    <n v="2.5600000000000001E-2"/>
    <n v="39.0625"/>
    <n v="-15.625"/>
    <n v="6.2500000000000009"/>
    <n v="1525.87890625"/>
    <n v="37.719932441728062"/>
    <n v="-15.087972976691226"/>
    <n v="34.638587995545301"/>
    <n v="-13.855435198218121"/>
    <n v="14.93190043721032"/>
    <n v="-5.9727601748841286"/>
    <n v="38.56144430535781"/>
    <n v="-15.424577722143125"/>
    <n v="17.866649893291921"/>
    <n v="-7.1466599573167686"/>
    <n v="38.70255585758828"/>
    <n v="-15.481022343035313"/>
    <n v="37.891045536277453"/>
    <n v="-15.156418214510982"/>
    <n v="37.719932441728062"/>
    <n v="-15.087972976691226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x v="2"/>
    <n v="1813"/>
    <x v="0"/>
    <n v="0"/>
    <n v="0"/>
    <x v="1"/>
    <s v="Density"/>
    <s v="Job density"/>
    <x v="2"/>
    <s v="Ordered probit "/>
    <m/>
    <n v="-3.0000000000000001E-3"/>
    <m/>
    <m/>
    <s v=""/>
    <n v="-2.5"/>
    <m/>
  </r>
  <r>
    <n v="22"/>
    <s v="Bento et al. 2005"/>
    <n v="22.2"/>
    <s v="22.2.8"/>
    <s v="Table 2p. 471"/>
    <x v="0"/>
    <x v="4"/>
    <x v="2"/>
    <n v="0.13431581909649196"/>
    <n v="1.8040739259561553E-2"/>
    <n v="55.430101040344127"/>
    <n v="-23.280642436944532"/>
    <n v="9.7778698235167028"/>
    <n v="3072.4961013427592"/>
    <n v="28.651312938491213"/>
    <n v="-12.033551434166309"/>
    <n v="55.430101040344127"/>
    <n v="-23.280642436944532"/>
    <n v="3.5565168116254684"/>
    <n v="-1.4937370608826968"/>
    <n v="43.956847593203804"/>
    <n v="-18.461875989145597"/>
    <n v="16.520918435651389"/>
    <n v="-6.9387857429735833"/>
    <n v="36.585783995872589"/>
    <n v="-15.366029278266486"/>
    <n v="44.241001046077876"/>
    <n v="-18.581220439352709"/>
    <n v="28.651312938491213"/>
    <n v="-12.033551434166309"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x v="1"/>
    <n v="4468"/>
    <x v="1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-1.0589999999999999"/>
    <m/>
    <m/>
    <m/>
    <m/>
    <m/>
  </r>
  <r>
    <n v="169"/>
    <s v="Ingvardson and Nielsen 2018"/>
    <n v="169.4"/>
    <s v="169.4.1"/>
    <s v="Table 7 (Model II-A) p. 59"/>
    <x v="0"/>
    <x v="4"/>
    <x v="2"/>
    <n v="0.18692518582980089"/>
    <n v="3.4941025097505594E-2"/>
    <n v="28.619652606339503"/>
    <n v="-12.090398572923045"/>
    <n v="5.1075999999999988"/>
    <n v="819.08451530755553"/>
    <n v="21.450555221481714"/>
    <n v="-9.0618067872969963"/>
    <n v="27.864933243208615"/>
    <n v="-11.77156668364519"/>
    <n v="4.8396690474937669"/>
    <n v="-2.0445226414899675"/>
    <n v="24.005078381927554"/>
    <n v="-10.14096744652568"/>
    <n v="8.3917831404896592"/>
    <n v="-3.5451165079334879"/>
    <n v="23.807672085710575"/>
    <n v="-10.057572975079891"/>
    <n v="26.055378414565393"/>
    <n v="-11.007118581539025"/>
    <n v="21.450555221481714"/>
    <n v="-9.0618067872969963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x v="0"/>
    <n v="48"/>
    <x v="0"/>
    <n v="0"/>
    <n v="1"/>
    <x v="0"/>
    <s v="Density"/>
    <s v="persons per km^2"/>
    <x v="0"/>
    <s v="OLS"/>
    <m/>
    <n v="-0.06"/>
    <m/>
    <m/>
    <m/>
    <n v="-2.2599999999999998"/>
    <s v="source"/>
  </r>
  <r>
    <n v="167"/>
    <s v="Alam et al. 2018"/>
    <n v="167.1"/>
    <s v="167.1.2"/>
    <s v="Table 2 p. 824"/>
    <x v="0"/>
    <x v="4"/>
    <x v="2"/>
    <n v="7.9815095923159371E-2"/>
    <n v="6.3704495372231317E-3"/>
    <n v="156.97479340459518"/>
    <n v="-67.499161163975927"/>
    <n v="29.024639300509644"/>
    <n v="24641.085764415337"/>
    <n v="55.406989848885253"/>
    <n v="-23.825005635020659"/>
    <n v="136.67131610146831"/>
    <n v="-58.768665923631374"/>
    <n v="5.6162382779414584"/>
    <n v="-2.4149824595148273"/>
    <n v="76.410092849260209"/>
    <n v="-32.856339925181892"/>
    <n v="11.038306171778656"/>
    <n v="-4.7464716538648215"/>
    <n v="74.445246301054027"/>
    <n v="-32.011455909453232"/>
    <n v="101.9449435051628"/>
    <n v="-43.836325707220006"/>
    <n v="55.406989848885253"/>
    <n v="-23.825005635020659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x v="0"/>
    <n v="358"/>
    <x v="0"/>
    <n v="0"/>
    <n v="1"/>
    <x v="0"/>
    <s v="Density"/>
    <s v="Populaiton density"/>
    <x v="0"/>
    <s v="OLS"/>
    <m/>
    <n v="-0.43"/>
    <m/>
    <m/>
    <m/>
    <m/>
    <m/>
  </r>
  <r>
    <n v="25"/>
    <s v="Sung 2005"/>
    <n v="25.1"/>
    <s v="25.1.3"/>
    <s v="Table V-3, Model A, p. 112"/>
    <x v="0"/>
    <x v="4"/>
    <x v="2"/>
    <n v="0.29144500000000001"/>
    <n v="8.4940188025000002E-2"/>
    <n v="11.772990185819641"/>
    <n v="-5.2124914047716455"/>
    <n v="2.307830569462646"/>
    <n v="138.60329791540556"/>
    <n v="9.8230029193423221"/>
    <n v="-4.3491345425388133"/>
    <n v="11.772990185819641"/>
    <n v="-5.2124914047716455"/>
    <n v="2.8729569876496108"/>
    <n v="-1.2720017062818652"/>
    <n v="11.154610019923032"/>
    <n v="-4.9387035863209219"/>
    <n v="7.8475213255501135"/>
    <n v="-3.4744900668873124"/>
    <n v="10.612053394598513"/>
    <n v="-4.6984866404584915"/>
    <n v="11.172820385394042"/>
    <n v="-4.9467662256332119"/>
    <n v="9.8230029193423221"/>
    <n v="-4.3491345425388133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x v="1"/>
    <n v="2576"/>
    <x v="0"/>
    <n v="1"/>
    <n v="1"/>
    <x v="0"/>
    <s v="Diversity"/>
    <s v="jobs-housing balance:Appears to be an absolute value - ratio of the two land uses"/>
    <x v="5"/>
    <s v="Negative binomial regression"/>
    <m/>
    <n v="-1.1499999999999999"/>
    <m/>
    <n v="0.31663676937905327"/>
    <s v="Derived (4b)"/>
    <n v="-1.5191545574636722"/>
    <s v="derived (8b)"/>
  </r>
  <r>
    <n v="160"/>
    <s v="Moshiur et al. 2019"/>
    <n v="160.19999999999999"/>
    <s v="160.2.5"/>
    <s v="Table 4 (alighting) p. 599"/>
    <x v="0"/>
    <x v="4"/>
    <x v="1"/>
    <n v="3.5497378021226746E-2"/>
    <n v="1.2600638463818716E-3"/>
    <n v="793.61058002845255"/>
    <n v="-419.63662755858985"/>
    <n v="221.89081600000003"/>
    <n v="629817.75273309683"/>
    <n v="755.90700900262118"/>
    <n v="-399.70015015977748"/>
    <n v="199.46189122434515"/>
    <n v="-105.46925339231443"/>
    <n v="33.89506616210376"/>
    <n v="-17.922658307592815"/>
    <n v="764.69324626115497"/>
    <n v="-404.34603954795648"/>
    <n v="49.230003769198127"/>
    <n v="-26.031297057131361"/>
    <n v="43.271489600334576"/>
    <n v="-22.88061981818587"/>
    <n v="60.161092932127282"/>
    <n v="-31.811317519698008"/>
    <n v="755.90700900262118"/>
    <n v="-399.70015015977748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x v="0"/>
    <n v="2124"/>
    <x v="0"/>
    <n v="0"/>
    <n v="0"/>
    <x v="1"/>
    <s v="PT-Access"/>
    <s v="number of educational centers"/>
    <x v="10"/>
    <s v="panel OLS"/>
    <m/>
    <n v="-38.290999999999997"/>
    <m/>
    <m/>
    <m/>
    <n v="-14.896000000000001"/>
    <s v="source"/>
  </r>
  <r>
    <n v="131"/>
    <s v="Zhang 2004"/>
    <n v="131.30000000000001"/>
    <s v="131.3.1"/>
    <s v="Table 4 (Hong Kong - work trip, expanded)"/>
    <x v="1"/>
    <x v="4"/>
    <x v="2"/>
    <n v="9.0909090909090905E-3"/>
    <n v="8.2644628099173546E-5"/>
    <n v="12100.000000000002"/>
    <n v="60.500000000000007"/>
    <n v="0.30250000000000005"/>
    <n v="146410000.00000003"/>
    <n v="85.030691569510125"/>
    <n v="0.42515345784755065"/>
    <n v="971.79903213040791"/>
    <n v="4.8589951606520394"/>
    <n v="5.8218292536363672"/>
    <n v="2.9109146268181837E-2"/>
    <n v="147.07025549138788"/>
    <n v="0.7353512774569394"/>
    <n v="11.861579444451662"/>
    <n v="5.9307897222258314E-2"/>
    <n v="139.96024127533019"/>
    <n v="0.699801206376651"/>
    <n v="283.97704592609745"/>
    <n v="1.4198852296304874"/>
    <n v="85.030691569510125"/>
    <n v="0.42515345784755065"/>
    <s v="4a, 7a, 8a"/>
    <n v="5.0000000000000001E-3"/>
    <s v="source"/>
    <n v="9.0909090909090905E-3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x v="1"/>
    <n v="20246"/>
    <x v="1"/>
    <n v="0"/>
    <n v="1"/>
    <x v="0"/>
    <s v="Density"/>
    <s v="population density (origin)"/>
    <x v="0"/>
    <s v="logistic (nested)"/>
    <s v="drive alone or active modes"/>
    <n v="4.0000000000000002E-4"/>
    <n v="1.0004000800106678"/>
    <m/>
    <s v="Derived (4a)"/>
    <n v="0.55000000000000004"/>
    <m/>
  </r>
  <r>
    <n v="160"/>
    <s v="Moshiur et al. 2019"/>
    <n v="160.1"/>
    <s v="160.1.5"/>
    <s v="Table 4 (Boarding) p. 599"/>
    <x v="0"/>
    <x v="4"/>
    <x v="1"/>
    <n v="6.3428288987787754E-2"/>
    <n v="4.0231478439183175E-3"/>
    <n v="248.56158381344912"/>
    <n v="-158.19439811677577"/>
    <n v="100.681156"/>
    <n v="61782.860947850291"/>
    <n v="244.73824736115188"/>
    <n v="-155.76107596139786"/>
    <n v="128.59134721062503"/>
    <n v="-81.84060651253975"/>
    <n v="30.992469105263137"/>
    <n v="-19.724830044290169"/>
    <n v="245.65208617909332"/>
    <n v="-156.34267903763384"/>
    <n v="43.335254848685224"/>
    <n v="-27.580265835327033"/>
    <n v="38.650347375247804"/>
    <n v="-24.598605891651069"/>
    <n v="51.585952197660397"/>
    <n v="-32.831335132280003"/>
    <n v="244.73824736115188"/>
    <n v="-155.76107596139786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x v="0"/>
    <n v="2124"/>
    <x v="0"/>
    <n v="0"/>
    <n v="0"/>
    <x v="1"/>
    <s v="PT-Access"/>
    <s v="number of educational centers"/>
    <x v="10"/>
    <s v="panel OLS"/>
    <m/>
    <n v="-46.088000000000001"/>
    <m/>
    <m/>
    <m/>
    <n v="-10.034000000000001"/>
    <s v="source"/>
  </r>
  <r>
    <n v="108"/>
    <s v="Thompson et al. 2011"/>
    <n v="108.1"/>
    <s v="108.1.6"/>
    <s v="Table 3 p. 3340"/>
    <x v="0"/>
    <x v="4"/>
    <x v="1"/>
    <n v="4.1892191067381762E-2"/>
    <n v="1.7549556724260203E-3"/>
    <n v="569.81496211674528"/>
    <n v="-373.28578168267984"/>
    <n v="244.53951558032358"/>
    <n v="324689.09105210786"/>
    <n v="550.11374709785684"/>
    <n v="-360.37951572380604"/>
    <n v="181.54155084239184"/>
    <n v="-118.9278699568509"/>
    <n v="33.33587711875694"/>
    <n v="-21.838333100497671"/>
    <n v="554.75247659027525"/>
    <n v="-363.41834741428931"/>
    <n v="48.059114267036982"/>
    <n v="-31.483525756335929"/>
    <n v="42.364271167038282"/>
    <n v="-27.752834041526778"/>
    <n v="58.421690325743349"/>
    <n v="-38.272049332394467"/>
    <n v="550.11374709785684"/>
    <n v="-360.3795157238060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x v="1"/>
    <n v="40436"/>
    <x v="0"/>
    <n v="0"/>
    <n v="1"/>
    <x v="0"/>
    <s v="PT-Access"/>
    <s v="Walkability index"/>
    <x v="10"/>
    <s v="Negative binomial regression"/>
    <m/>
    <n v="-0.45269999999999999"/>
    <m/>
    <n v="0.63590887767667914"/>
    <s v="Derived (4b)"/>
    <s v=""/>
    <m/>
  </r>
  <r>
    <n v="108"/>
    <s v="Thompson et al. 2011"/>
    <n v="108.1"/>
    <s v="108.1.3"/>
    <s v="Table 3 p. 3340"/>
    <x v="0"/>
    <x v="4"/>
    <x v="1"/>
    <n v="0.11153991466812105"/>
    <n v="1.2441152564171725E-2"/>
    <n v="80.378405042617956"/>
    <n v="-62.801175049493217"/>
    <n v="49.067751288494989"/>
    <n v="6460.6879971951521"/>
    <n v="30.92916726460858"/>
    <n v="-24.165546038016711"/>
    <n v="80.378405042617956"/>
    <n v="-62.801175049493217"/>
    <n v="7.5158889186319602"/>
    <n v="-5.8723068140166044"/>
    <n v="31.197968395771362"/>
    <n v="-24.375565469015683"/>
    <n v="36.049285577293809"/>
    <n v="-28.165991757965621"/>
    <n v="4.4863363804902727"/>
    <n v="-3.5052598544682794"/>
    <n v="30.11108920429638"/>
    <n v="-23.526366106011643"/>
    <n v="30.92916726460858"/>
    <n v="-24.165546038016711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x v="1"/>
    <n v="40436"/>
    <x v="0"/>
    <n v="0"/>
    <n v="1"/>
    <x v="0"/>
    <s v="Diversity"/>
    <s v="Entropy:Perfect balancing when index = 1"/>
    <x v="4"/>
    <s v="Negative binomial regression"/>
    <m/>
    <n v="-1.0703"/>
    <m/>
    <n v="0.34290563029732091"/>
    <s v="Derived (4b)"/>
    <s v=""/>
    <m/>
  </r>
  <r>
    <n v="25"/>
    <s v="Sung 2005"/>
    <n v="25.2"/>
    <s v="25.2.3"/>
    <s v="Table V-4, Model A, p. 114"/>
    <x v="0"/>
    <x v="4"/>
    <x v="1"/>
    <n v="0.71242499999999997"/>
    <n v="0.50754938062499999"/>
    <n v="1.9702516408720523"/>
    <n v="-1.6274278553603152"/>
    <n v="1.3442554085276202"/>
    <n v="3.8818915283590143"/>
    <n v="1.9069010632500369"/>
    <n v="-1.5751002782445305"/>
    <n v="1.9702516408720523"/>
    <n v="-1.6274278553603152"/>
    <n v="1.2975509859491936"/>
    <n v="-1.0717771143940338"/>
    <n v="1.9521404446749797"/>
    <n v="-1.6124680073015332"/>
    <n v="1.8180563264598426"/>
    <n v="-1.50171452565583"/>
    <n v="1.9348285421551275"/>
    <n v="-1.5981683758201353"/>
    <n v="1.9526974347652943"/>
    <n v="-1.6129280811161331"/>
    <n v="1.9069010632500369"/>
    <n v="-1.5751002782445305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x v="1"/>
    <n v="447"/>
    <x v="0"/>
    <n v="1"/>
    <n v="1"/>
    <x v="0"/>
    <s v="Diversity"/>
    <s v="jobs-housing balance:Appears to be an absolute value - ratio of the two land uses"/>
    <x v="5"/>
    <s v="Negative binomial regression"/>
    <m/>
    <n v="-2"/>
    <m/>
    <n v="0.1353352832366127"/>
    <s v="Derived (4b)"/>
    <n v="-1.1594202898550725"/>
    <s v="derived (8b)"/>
  </r>
  <r>
    <n v="22"/>
    <s v="Bento et al. 2005"/>
    <n v="22.2"/>
    <s v="22.2.10"/>
    <s v="Table 2p. 471"/>
    <x v="0"/>
    <x v="4"/>
    <x v="1"/>
    <n v="7.9815095923159371E-2"/>
    <n v="6.3704495372231317E-3"/>
    <n v="156.97479340459518"/>
    <n v="-130.28907852581398"/>
    <n v="108.13993517642561"/>
    <n v="24641.085764415337"/>
    <n v="55.406989848885253"/>
    <n v="-45.98780157457476"/>
    <n v="136.67131610146831"/>
    <n v="-113.43719236421869"/>
    <n v="5.6162382779414584"/>
    <n v="-4.6614777706914099"/>
    <n v="76.410092849260209"/>
    <n v="-63.420377064885969"/>
    <n v="11.038306171778656"/>
    <n v="-9.1617941225762838"/>
    <n v="74.445246301054027"/>
    <n v="-61.78955442987484"/>
    <n v="101.9449435051628"/>
    <n v="-84.614303109285117"/>
    <n v="55.406989848885253"/>
    <n v="-45.98780157457476"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1"/>
    <n v="4468"/>
    <x v="1"/>
    <n v="0"/>
    <n v="1"/>
    <x v="0"/>
    <s v="Density"/>
    <s v="Population density"/>
    <x v="0"/>
    <s v="Multinomial logistic"/>
    <s v="automobile"/>
    <n v="-0.64600000000000002"/>
    <m/>
    <m/>
    <m/>
    <m/>
    <m/>
  </r>
  <r>
    <n v="25"/>
    <s v="Sung 2005"/>
    <n v="25.4"/>
    <s v="25.4.3"/>
    <s v="Table V-6 Model A, p. 118"/>
    <x v="0"/>
    <x v="4"/>
    <x v="1"/>
    <n v="0.45731699999999997"/>
    <n v="0.20913883848899997"/>
    <n v="4.7815126411950342"/>
    <n v="-4.2762071667861843"/>
    <n v="3.8243018696073872"/>
    <n v="22.862863137907912"/>
    <n v="4.4247687030485947"/>
    <n v="-3.9571635712791222"/>
    <n v="4.7815126411950342"/>
    <n v="-4.2762071667861843"/>
    <n v="2.1174234856515239"/>
    <n v="-1.8936562891113566"/>
    <n v="4.6762255477684613"/>
    <n v="-4.1820467081058386"/>
    <n v="3.9741296601301954"/>
    <n v="-3.5541476117772968"/>
    <n v="4.5781022375954956"/>
    <n v="-4.0942929712286418"/>
    <n v="4.6794228905513284"/>
    <n v="-4.1849061589007546"/>
    <n v="4.4247687030485947"/>
    <n v="-3.9571635712791222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x v="1"/>
    <n v="865"/>
    <x v="0"/>
    <n v="1"/>
    <n v="1"/>
    <x v="0"/>
    <s v="Diversity"/>
    <s v="jobs-housing balance:Appears to be an absolute value - ratio of the two land uses"/>
    <x v="5"/>
    <s v="Negative binomial regression"/>
    <m/>
    <n v="-1.629"/>
    <m/>
    <n v="0.19612560169848642"/>
    <s v="Derived (4b)"/>
    <n v="-1.9555822328931574"/>
    <s v="derived (8b)"/>
  </r>
  <r>
    <n v="108"/>
    <s v="Thompson et al. 2011"/>
    <n v="108.1"/>
    <s v="108.1.1"/>
    <s v="Table 3 p. 3340"/>
    <x v="0"/>
    <x v="4"/>
    <x v="1"/>
    <n v="7.9815095923159371E-2"/>
    <n v="6.3704495372231317E-3"/>
    <n v="156.97479340459518"/>
    <n v="-205.19870573683403"/>
    <n v="268.23738972883535"/>
    <n v="24641.085764415337"/>
    <n v="55.406989848885253"/>
    <n v="-72.428460386381587"/>
    <n v="136.67131610146831"/>
    <n v="-178.65783777836816"/>
    <n v="5.6162382779414584"/>
    <n v="-7.3415916068312974"/>
    <n v="76.410092849260209"/>
    <n v="-99.883884653295738"/>
    <n v="11.038306171778656"/>
    <n v="-14.429362134198431"/>
    <n v="74.445246301054027"/>
    <n v="-97.315421526708221"/>
    <n v="101.9449435051628"/>
    <n v="-133.26324570949683"/>
    <n v="55.406989848885253"/>
    <n v="-72.428460386381587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x v="1"/>
    <n v="40436"/>
    <x v="0"/>
    <n v="0"/>
    <n v="1"/>
    <x v="0"/>
    <s v="Density"/>
    <s v="Population density"/>
    <x v="0"/>
    <s v="Negative binomial regression"/>
    <m/>
    <n v="-0.13020000000000001"/>
    <m/>
    <n v="0.87791982939511504"/>
    <s v="Derived (4b)"/>
    <s v=""/>
    <m/>
  </r>
  <r>
    <n v="22"/>
    <s v="Bento et al. 2005"/>
    <n v="22.2"/>
    <s v="22.2.5"/>
    <s v="Table 2p. 471"/>
    <x v="0"/>
    <x v="4"/>
    <x v="1"/>
    <n v="7.9815095923159371E-2"/>
    <n v="6.3704495372231317E-3"/>
    <n v="156.97479340459518"/>
    <n v="-378.30925210507439"/>
    <n v="911.72529757322934"/>
    <n v="24641.085764415337"/>
    <n v="55.406989848885253"/>
    <n v="-133.53084553581346"/>
    <n v="136.67131610146831"/>
    <n v="-329.37787180453864"/>
    <n v="5.6162382779414584"/>
    <n v="-13.535134249838915"/>
    <n v="76.410092849260209"/>
    <n v="-184.14832376671711"/>
    <n v="11.038306171778656"/>
    <n v="-26.602317873986561"/>
    <n v="74.445246301054027"/>
    <n v="-179.41304358554021"/>
    <n v="101.9449435051628"/>
    <n v="-245.68731384744237"/>
    <n v="55.406989848885253"/>
    <n v="-133.53084553581346"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1"/>
    <n v="4468"/>
    <x v="1"/>
    <n v="0"/>
    <n v="1"/>
    <x v="0"/>
    <s v="Density"/>
    <s v="Population density"/>
    <x v="0"/>
    <s v="Multinomial logistic"/>
    <s v="automobile"/>
    <n v="-2.238"/>
    <m/>
    <m/>
    <m/>
    <m/>
    <m/>
  </r>
  <r>
    <n v="22"/>
    <s v="Bento et al. 2005"/>
    <n v="22.1"/>
    <s v="22.1.5"/>
    <s v="Table 2p. 471"/>
    <x v="0"/>
    <x v="4"/>
    <x v="1"/>
    <n v="7.9815095923159371E-2"/>
    <n v="6.3704495372231317E-3"/>
    <n v="156.97479340459518"/>
    <n v="-423.83194219240698"/>
    <n v="1144.3462439194989"/>
    <n v="24641.085764415337"/>
    <n v="55.406989848885253"/>
    <n v="-149.59887259199019"/>
    <n v="136.67131610146831"/>
    <n v="-369.01255347396443"/>
    <n v="5.6162382779414584"/>
    <n v="-15.163843350441939"/>
    <n v="76.410092849260209"/>
    <n v="-206.30725069300257"/>
    <n v="11.038306171778656"/>
    <n v="-29.803426663802373"/>
    <n v="74.445246301054027"/>
    <n v="-201.00216501284589"/>
    <n v="101.9449435051628"/>
    <n v="-275.25134746393957"/>
    <n v="55.406989848885253"/>
    <n v="-149.59887259199019"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1"/>
    <n v="6476"/>
    <x v="1"/>
    <n v="0"/>
    <n v="1"/>
    <x v="0"/>
    <s v="Density"/>
    <s v="Population density"/>
    <x v="0"/>
    <s v="Multinomial logistic"/>
    <s v="automobile"/>
    <n v="-2.1339999999999999"/>
    <m/>
    <m/>
    <m/>
    <m/>
    <m/>
  </r>
  <r>
    <n v="184"/>
    <s v="Etminani-Ghasrodashti et al. 2018"/>
    <n v="184.1"/>
    <s v="184.1.1"/>
    <s v="Table 7 p. 502"/>
    <x v="0"/>
    <x v="4"/>
    <x v="1"/>
    <n v="1.0906115596986781"/>
    <n v="1.1894335741483832"/>
    <n v="0.84073631494384637"/>
    <n v="-2.4628383736755066"/>
    <n v="7.2145959999999993"/>
    <n v="0.70683755126535841"/>
    <n v="0.83442628341038583"/>
    <n v="-2.4443538767845316"/>
    <n v="0.82200863556533599"/>
    <n v="-2.4079778346414962"/>
    <n v="0.82002940621672771"/>
    <n v="-2.4021799145285976"/>
    <n v="0.83536553431136218"/>
    <n v="-2.4471053020772389"/>
    <n v="0.83787205294916123"/>
    <n v="-2.4544478542850814"/>
    <n v="0.81152622596021051"/>
    <n v="-2.3772708458208549"/>
    <n v="0.83582159725528971"/>
    <n v="-2.4484412849521919"/>
    <n v="0.83442628341038583"/>
    <n v="-2.4443538767845316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x v="0"/>
    <n v="770"/>
    <x v="0"/>
    <n v="1"/>
    <n v="0"/>
    <x v="0"/>
    <s v="PT-Design"/>
    <s v="intersection density"/>
    <x v="1"/>
    <s v="Multinomial logistic; SEM"/>
    <s v="auto"/>
    <n v="-4.8000000000000001E-2"/>
    <m/>
    <m/>
    <m/>
    <n v="-2.6859999999999999"/>
    <s v="source"/>
  </r>
  <r>
    <n v="22"/>
    <s v="Bento et al. 2005"/>
    <n v="22.1"/>
    <s v="22.1.7"/>
    <s v="Table 2p. 471"/>
    <x v="0"/>
    <x v="4"/>
    <x v="1"/>
    <n v="0.14891809411301529"/>
    <n v="2.2176598754252881E-2"/>
    <n v="45.092577589619175"/>
    <n v="-241.24529010446258"/>
    <n v="1290.6623020588747"/>
    <n v="2033.3405536758255"/>
    <n v="5.9457291369720302"/>
    <n v="-31.809650882800359"/>
    <e v="#N/A"/>
    <e v="#N/A"/>
    <n v="0.13856920449246735"/>
    <n v="-0.74134524403470026"/>
    <n v="23.600050503781013"/>
    <n v="-126.26027019522841"/>
    <n v="39.546872242457816"/>
    <n v="-211.57576649714929"/>
    <n v="40.740866587652029"/>
    <n v="-217.96363624393834"/>
    <n v="40.73243060131464"/>
    <n v="-217.9185037170333"/>
    <n v="5.9457291369720302"/>
    <n v="-31.809650882800359"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1"/>
    <n v="6476"/>
    <x v="1"/>
    <n v="0"/>
    <n v="1"/>
    <x v="0"/>
    <s v="PT-Access"/>
    <s v="Population centrality"/>
    <x v="7"/>
    <s v="Multinomial logistic"/>
    <s v="automobile"/>
    <n v="-46.633000000000003"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">
  <r>
    <x v="0"/>
    <x v="0"/>
    <n v="7.9815095923159371E-2"/>
    <n v="6.3704495372231317E-3"/>
    <n v="156.97479340459518"/>
    <n v="7415.4251577821224"/>
    <n v="350301.65721535718"/>
    <n v="24641.085764415337"/>
    <n v="55.406989848885253"/>
    <n v="2617.4035813725422"/>
    <n v="136.67131610146831"/>
    <n v="6456.2971785784366"/>
    <n v="5.6162382779414584"/>
    <n v="265.3088035032693"/>
    <n v="76.410092849260209"/>
    <n v="3609.5815929023247"/>
    <n v="11.038306171778656"/>
    <n v="521.44507732865713"/>
    <n v="74.445246301054027"/>
    <n v="3516.7630440847729"/>
    <n v="101.9449435051628"/>
    <n v="4815.8375136598952"/>
    <n v="55.406989848885253"/>
    <n v="2617.4035813725422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n v="1"/>
    <n v="0"/>
    <n v="1"/>
    <n v="1"/>
    <x v="0"/>
    <s v="Population density"/>
    <x v="0"/>
  </r>
  <r>
    <x v="1"/>
    <x v="1"/>
    <n v="1.9105899964971147"/>
    <n v="3.6503541347148447"/>
    <n v="0.27394602361727216"/>
    <n v="-5.1617563255753671"/>
    <n v="97.259043999999989"/>
    <n v="7.5046423855715041E-2"/>
    <n v="0.27327266729201904"/>
    <n v="-5.1490687850688568"/>
    <n v="0.27192735201664608"/>
    <n v="-5.1237200337314359"/>
    <n v="0.27171040709795108"/>
    <n v="-5.1196323058221598"/>
    <n v="0.27337333019042104"/>
    <n v="-5.1509654994132239"/>
    <n v="0.27364121885656106"/>
    <n v="-5.156013121564258"/>
    <n v="0.27077034450729282"/>
    <n v="-5.1019194222413189"/>
    <n v="0.27342215319322238"/>
    <n v="-5.1518854340785127"/>
    <n v="0.27327266729201904"/>
    <n v="-5.1490687850688568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x v="1"/>
    <s v="intersection density"/>
    <x v="1"/>
  </r>
  <r>
    <x v="2"/>
    <x v="0"/>
    <n v="0.5583999999999999"/>
    <n v="0.3118105599999999"/>
    <n v="3.2070754755708091"/>
    <n v="40.965257879656171"/>
    <n v="523.26562500000011"/>
    <n v="10.285333106007732"/>
    <n v="3.1171564628250996"/>
    <n v="39.816686362250124"/>
    <n v="2.9506426731879172"/>
    <n v="37.689739121698537"/>
    <n v="2.9252985581118076"/>
    <n v="37.36600860218536"/>
    <n v="3.130304541222737"/>
    <n v="39.984632026854506"/>
    <n v="3.1657928882030473"/>
    <n v="40.437938878172801"/>
    <n v="2.8198956403916982"/>
    <n v="36.019654972979311"/>
    <n v="3.1367180651708919"/>
    <n v="40.066554533653864"/>
    <n v="3.1171564628250996"/>
    <n v="39.816686362250124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n v="1"/>
    <n v="0"/>
    <n v="0"/>
    <n v="0"/>
    <x v="1"/>
    <s v="density of bikeshare docks"/>
    <x v="1"/>
  </r>
  <r>
    <x v="2"/>
    <x v="0"/>
    <n v="0.48859999999999998"/>
    <n v="0.23872995999999999"/>
    <n v="4.1888332742149332"/>
    <n v="53.505642944857023"/>
    <n v="683.44897959183663"/>
    <n v="17.546324199170197"/>
    <n v="4.0367408130716402"/>
    <n v="51.562905101689282"/>
    <n v="3.7618222174767522"/>
    <n v="48.051259912717541"/>
    <n v="3.7207246502696876"/>
    <n v="47.526304247754823"/>
    <n v="4.0588181942440871"/>
    <n v="51.844908322357419"/>
    <n v="4.1186834291872838"/>
    <n v="52.609590914380846"/>
    <n v="3.5518622174974515"/>
    <n v="45.369356848981944"/>
    <n v="4.0696073322908255"/>
    <n v="51.982722298283626"/>
    <n v="4.0367408130716402"/>
    <n v="51.56290510168928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n v="1"/>
    <n v="0"/>
    <n v="0"/>
    <n v="0"/>
    <x v="1"/>
    <s v="density of bikeshare docks"/>
    <x v="1"/>
  </r>
  <r>
    <x v="3"/>
    <x v="1"/>
    <n v="4.9965372243354164E-2"/>
    <n v="2.4965384234169469E-3"/>
    <n v="400.55462019740361"/>
    <n v="-4588.0857832504698"/>
    <n v="52553.459860457573"/>
    <n v="160444.00376148627"/>
    <n v="293.45128971696261"/>
    <n v="-3361.2886296589977"/>
    <n v="173.42818388212862"/>
    <n v="-1986.5040740071843"/>
    <n v="22.796049356605412"/>
    <n v="-261.11352782742227"/>
    <n v="353.45967507566326"/>
    <n v="-4048.6446252143191"/>
    <n v="30.425895395531665"/>
    <n v="-348.50832088294965"/>
    <n v="365.68081397259516"/>
    <n v="-4188.6296130307346"/>
    <n v="304.13642970288396"/>
    <n v="-3483.6797753092123"/>
    <n v="293.45128971696261"/>
    <n v="-3361.2886296589977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n v="1"/>
    <n v="0"/>
    <n v="1"/>
    <n v="1"/>
    <x v="0"/>
    <s v="job density"/>
    <x v="2"/>
  </r>
  <r>
    <x v="4"/>
    <x v="0"/>
    <n v="0.11214358002166598"/>
    <n v="1.2576182540075802E-2"/>
    <n v="79.515385277953555"/>
    <n v="72.585519371036341"/>
    <n v="66.259600000000006"/>
    <n v="6322.6964959013931"/>
    <n v="41.230317014419334"/>
    <n v="37.63704299316106"/>
    <n v="73.950509601393136"/>
    <n v="67.505629613772243"/>
    <n v="5.4270886348702341"/>
    <n v="4.9541110296792477"/>
    <n v="51.8322456813952"/>
    <n v="47.31500023297194"/>
    <n v="10.330648670580437"/>
    <n v="9.430319636540732"/>
    <n v="50.920582680244955"/>
    <n v="46.482789809812544"/>
    <n v="62.441658854399329"/>
    <n v="56.999789694690548"/>
    <n v="41.230317014419334"/>
    <n v="37.63704299316106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Pre-2010"/>
    <s v="not stated"/>
    <n v="0"/>
    <n v="0"/>
    <n v="1"/>
    <n v="1"/>
    <x v="0"/>
    <s v="residential density (household workers))"/>
    <x v="0"/>
  </r>
  <r>
    <x v="4"/>
    <x v="2"/>
    <n v="8.9811958026009553E-2"/>
    <n v="8.0661878044657014E-3"/>
    <n v="123.97430164548956"/>
    <n v="48.991249013029652"/>
    <n v="19.360000000000007"/>
    <n v="15369.627468486835"/>
    <n v="50.648291486189351"/>
    <n v="20.014817807805638"/>
    <n v="110.95623448164922"/>
    <n v="43.8468653655558"/>
    <n v="5.563255665930793"/>
    <n v="2.1984462911687594"/>
    <n v="67.645201389498823"/>
    <n v="26.731531146560382"/>
    <n v="10.835486684881586"/>
    <n v="4.2818876114694699"/>
    <n v="66.100714980984279"/>
    <n v="26.12119241319008"/>
    <n v="86.919074339906871"/>
    <n v="34.348037927611415"/>
    <n v="50.648291486189351"/>
    <n v="20.014817807805638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n v="0"/>
    <n v="0"/>
    <n v="1"/>
    <n v="1"/>
    <x v="0"/>
    <s v="Household density"/>
    <x v="0"/>
  </r>
  <r>
    <x v="4"/>
    <x v="2"/>
    <n v="7.9815095923159371E-2"/>
    <n v="6.3704495372231317E-3"/>
    <n v="156.97479340459518"/>
    <n v="42.166746336234745"/>
    <n v="11.32687903593264"/>
    <n v="24641.085764415337"/>
    <n v="55.406989848885253"/>
    <n v="14.883488205590375"/>
    <n v="136.67131610146831"/>
    <n v="36.712803326557953"/>
    <n v="5.6162382779414584"/>
    <n v="1.5086402707944373"/>
    <n v="76.410092849260209"/>
    <n v="20.525365460417813"/>
    <n v="11.038306171778656"/>
    <n v="2.9651222736596368"/>
    <n v="74.445246301054027"/>
    <n v="19.997566160983212"/>
    <n v="101.9449435051628"/>
    <n v="27.384565889915322"/>
    <n v="55.406989848885253"/>
    <n v="14.883488205590375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s v="2010 - 2017"/>
    <s v="not stated"/>
    <n v="1"/>
    <n v="0"/>
    <n v="1"/>
    <n v="1"/>
    <x v="0"/>
    <s v="Population density"/>
    <x v="0"/>
  </r>
  <r>
    <x v="4"/>
    <x v="2"/>
    <n v="2.0315119604762753E-2"/>
    <n v="4.1270408455581597E-4"/>
    <n v="2423.0436223481465"/>
    <n v="476.49239523702261"/>
    <n v="93.702399999999997"/>
    <n v="5871140.3958020275"/>
    <n v="755.35190778199114"/>
    <n v="148.54022291068014"/>
    <n v="271.57373988155007"/>
    <n v="53.405073109758128"/>
    <n v="23.932940381320492"/>
    <n v="4.7064212885729626"/>
    <n v="1341.6646975748263"/>
    <n v="263.8388427909739"/>
    <n v="32.485562077280264"/>
    <n v="6.388297404990011"/>
    <n v="1536.591752657851"/>
    <n v="302.17131791290308"/>
    <n v="830.45183759420911"/>
    <n v="163.30865097706288"/>
    <n v="755.35190778199114"/>
    <n v="148.54022291068014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n v="0"/>
    <n v="0"/>
    <n v="1"/>
    <n v="1"/>
    <x v="0"/>
    <s v="Employment density"/>
    <x v="2"/>
  </r>
  <r>
    <x v="4"/>
    <x v="2"/>
    <n v="4.9965372243354164E-2"/>
    <n v="2.4965384234169469E-3"/>
    <n v="400.55462019740361"/>
    <n v="12.686836592588934"/>
    <n v="0.40183239591077596"/>
    <n v="160444.00376148627"/>
    <n v="293.45128971696261"/>
    <n v="9.2945340605203928"/>
    <n v="173.42818388212862"/>
    <n v="5.4930212223683492"/>
    <n v="22.796049356605412"/>
    <n v="0.72202326115053916"/>
    <n v="353.45967507566326"/>
    <n v="11.195190152954792"/>
    <n v="30.425895395531665"/>
    <n v="0.96368471015533275"/>
    <n v="365.68081397259516"/>
    <n v="11.582272424242278"/>
    <n v="304.13642970288396"/>
    <n v="9.6329663694612186"/>
    <n v="293.45128971696261"/>
    <n v="9.2945340605203928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s v="2010 - 2017"/>
    <s v="not stated"/>
    <n v="1"/>
    <n v="0"/>
    <n v="1"/>
    <n v="1"/>
    <x v="0"/>
    <s v="Population density"/>
    <x v="2"/>
  </r>
  <r>
    <x v="5"/>
    <x v="3"/>
    <n v="0.68308912739150729"/>
    <n v="0.4666107559604909"/>
    <n v="2.1431139064541251"/>
    <n v="5.919280609626294"/>
    <n v="16.349053043787823"/>
    <n v="4.5929372160370603"/>
    <n v="2.102583381457698"/>
    <n v="5.8073352995861622"/>
    <n v="2.025482950876448"/>
    <n v="5.5943839103207491"/>
    <n v="2.0135080403862751"/>
    <n v="5.5613092075468922"/>
    <n v="2.1085572507584596"/>
    <n v="5.8238351265948651"/>
    <n v="2.1246000171036066"/>
    <n v="5.868145247240161"/>
    <n v="1.9630042461393784"/>
    <n v="5.421817727836963"/>
    <n v="2.1114653149804985"/>
    <n v="5.8318671999761369"/>
    <n v="2.102583381457698"/>
    <n v="5.8073352995861622"/>
    <m/>
    <n v="2.762"/>
    <s v="source"/>
    <n v="0.68308912739150729"/>
    <s v="(8b, 8a)"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2"/>
    <s v="% sidewalk"/>
    <x v="1"/>
  </r>
  <r>
    <x v="5"/>
    <x v="2"/>
    <n v="7.9815095923159371E-2"/>
    <n v="6.3704495372231317E-3"/>
    <n v="156.97479340459518"/>
    <n v="92.929077695520334"/>
    <n v="55.014013995748037"/>
    <n v="24641.085764415337"/>
    <n v="55.406989848885253"/>
    <n v="32.800937990540071"/>
    <n v="136.67131610146831"/>
    <n v="80.909419132069232"/>
    <n v="5.6162382779414584"/>
    <n v="3.3248130605413433"/>
    <n v="76.410092849260209"/>
    <n v="45.234774966762039"/>
    <n v="11.038306171778656"/>
    <n v="6.5346772536929638"/>
    <n v="74.445246301054027"/>
    <n v="44.071585810223979"/>
    <n v="101.9449435051628"/>
    <n v="60.351406555056371"/>
    <n v="55.406989848885253"/>
    <n v="32.800937990540071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s v="Pre-2010"/>
    <n v="261"/>
    <n v="1"/>
    <n v="0"/>
    <n v="0"/>
    <n v="0"/>
    <x v="0"/>
    <s v="Population density"/>
    <x v="0"/>
  </r>
  <r>
    <x v="5"/>
    <x v="2"/>
    <n v="3.292877906976744E-2"/>
    <n v="1.0843044910255543E-3"/>
    <n v="922.25016891167013"/>
    <n v="417.87155153387772"/>
    <n v="189.33760000000001"/>
    <n v="850545.37405760412"/>
    <n v="78.356891647254145"/>
    <n v="35.503507605370856"/>
    <n v="492.44607315502782"/>
    <n v="223.1273157465431"/>
    <n v="5.7880761299826018"/>
    <n v="2.6225772944951169"/>
    <n v="128.18653638988974"/>
    <n v="58.081319638259039"/>
    <n v="11.722303613172381"/>
    <n v="5.3113757671284061"/>
    <n v="122.75140767026811"/>
    <n v="55.61866281539848"/>
    <n v="221.08871322442033"/>
    <n v="100.17529596198486"/>
    <n v="78.356891647254145"/>
    <n v="35.503507605370856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s v="Pre-2010"/>
    <n v="593"/>
    <n v="0"/>
    <n v="0"/>
    <n v="1"/>
    <n v="1"/>
    <x v="0"/>
    <s v="Population density"/>
    <x v="0"/>
  </r>
  <r>
    <x v="5"/>
    <x v="2"/>
    <n v="1.4377150722642808E-2"/>
    <n v="2.0670246290158863E-4"/>
    <n v="4837.8717213258442"/>
    <n v="2021.2628051699378"/>
    <n v="844.48359999999991"/>
    <n v="23405002.792004287"/>
    <n v="84.143089386160781"/>
    <n v="35.154982745537971"/>
    <n v="867.24463951988412"/>
    <n v="362.33481039140759"/>
    <n v="5.8176275097970205"/>
    <n v="2.430604773593195"/>
    <n v="144.43500737301611"/>
    <n v="60.344946080446128"/>
    <n v="11.844150518013191"/>
    <n v="4.9484860864259108"/>
    <n v="137.57156358747119"/>
    <n v="57.477399266845467"/>
    <n v="274.31311093841896"/>
    <n v="114.60801775007144"/>
    <n v="84.143089386160781"/>
    <n v="35.154982745537971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s v="Pre-2010"/>
    <n v="3307"/>
    <n v="0"/>
    <n v="0"/>
    <n v="1"/>
    <n v="1"/>
    <x v="0"/>
    <s v="Population density"/>
    <x v="0"/>
  </r>
  <r>
    <x v="5"/>
    <x v="2"/>
    <n v="2.0450272142503709E-2"/>
    <n v="4.1821363070246325E-4"/>
    <n v="2391.1224469664567"/>
    <n v="988.25090733123659"/>
    <n v="408.44410000000005"/>
    <n v="5717466.5563868554"/>
    <n v="82.671763225529858"/>
    <n v="34.168239741111492"/>
    <n v="732.82173661132117"/>
    <n v="302.87522374145902"/>
    <n v="5.8104777564961418"/>
    <n v="2.4014704567598555"/>
    <n v="140.15337542131411"/>
    <n v="57.925390061629123"/>
    <n v="11.814553052869609"/>
    <n v="4.8829547767510091"/>
    <n v="133.68170378837493"/>
    <n v="55.250648175735357"/>
    <n v="259.27018078455126"/>
    <n v="107.15636571825503"/>
    <n v="82.671763225529858"/>
    <n v="34.168239741111492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s v="Pre-2010"/>
    <n v="1430"/>
    <n v="0"/>
    <n v="0"/>
    <n v="1"/>
    <n v="1"/>
    <x v="0"/>
    <s v="Population density"/>
    <x v="0"/>
  </r>
  <r>
    <x v="5"/>
    <x v="2"/>
    <n v="7.9815095923159371E-2"/>
    <n v="6.3704495372231317E-3"/>
    <n v="156.97479340459518"/>
    <n v="55.663261741269451"/>
    <n v="19.738192613454149"/>
    <n v="24641.085764415337"/>
    <n v="55.406989848885253"/>
    <n v="19.647318600414714"/>
    <n v="136.67131610146831"/>
    <n v="48.463648689580666"/>
    <n v="5.6162382779414584"/>
    <n v="1.9915180933580412"/>
    <n v="76.410092849260209"/>
    <n v="27.095018924347674"/>
    <n v="11.038306171778656"/>
    <n v="3.9141833685127114"/>
    <n v="74.445246301054027"/>
    <n v="26.398284338353761"/>
    <n v="101.9449435051628"/>
    <n v="36.149676966930734"/>
    <n v="55.406989848885253"/>
    <n v="19.647318600414714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s v="Pre-2010"/>
    <n v="1430"/>
    <n v="0"/>
    <n v="0"/>
    <n v="1"/>
    <n v="1"/>
    <x v="0"/>
    <s v="Population density"/>
    <x v="0"/>
  </r>
  <r>
    <x v="5"/>
    <x v="2"/>
    <n v="7.9815095923159371E-2"/>
    <n v="6.3704495372231317E-3"/>
    <n v="156.97479340459518"/>
    <n v="54.642925584139583"/>
    <n v="19.021202395838991"/>
    <n v="24641.085764415337"/>
    <n v="55.406989848885253"/>
    <n v="19.287173166396958"/>
    <n v="136.67131610146831"/>
    <n v="47.575285134921117"/>
    <n v="5.6162382779414584"/>
    <n v="1.9550125445514217"/>
    <n v="76.410092849260209"/>
    <n v="26.598353320827481"/>
    <n v="11.038306171778656"/>
    <n v="3.8424343783961503"/>
    <n v="74.445246301054027"/>
    <n v="25.914390237396908"/>
    <n v="101.9449435051628"/>
    <n v="35.487034834147174"/>
    <n v="55.406989848885253"/>
    <n v="19.287173166396958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s v="Pre-2010"/>
    <n v="3307"/>
    <n v="0"/>
    <n v="0"/>
    <n v="1"/>
    <n v="1"/>
    <x v="0"/>
    <s v="Population density"/>
    <x v="0"/>
  </r>
  <r>
    <x v="5"/>
    <x v="2"/>
    <n v="7.9815095923159371E-2"/>
    <n v="6.3704495372231317E-3"/>
    <n v="156.97479340459518"/>
    <n v="49.698219591894834"/>
    <n v="15.734456322793903"/>
    <n v="24641.085764415337"/>
    <n v="55.406989848885253"/>
    <n v="17.541852986157071"/>
    <n v="136.67131610146831"/>
    <n v="43.270138677724866"/>
    <n v="5.6162382779414584"/>
    <n v="1.7781010387962657"/>
    <n v="76.410092849260209"/>
    <n v="24.191435396075782"/>
    <n v="11.038306171778656"/>
    <n v="3.4947277339851222"/>
    <n v="74.445246301054027"/>
    <n v="23.569364978913704"/>
    <n v="101.9449435051628"/>
    <n v="32.27576911373454"/>
    <n v="55.406989848885253"/>
    <n v="17.541852986157071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s v="Pre-2010"/>
    <n v="593"/>
    <n v="0"/>
    <n v="0"/>
    <n v="1"/>
    <n v="1"/>
    <x v="0"/>
    <s v="Population density"/>
    <x v="0"/>
  </r>
  <r>
    <x v="5"/>
    <x v="2"/>
    <n v="3.6766826923076923E-2"/>
    <n v="1.351799561991494E-3"/>
    <n v="739.7546412330413"/>
    <n v="226.29094475318735"/>
    <n v="69.222400000000007"/>
    <n v="547236.92922582559"/>
    <n v="76.748242175500621"/>
    <n v="23.477287281485641"/>
    <n v="435.12801042034232"/>
    <n v="133.10565838758271"/>
    <n v="5.7791284104417393"/>
    <n v="1.767835380754128"/>
    <n v="123.9368332664469"/>
    <n v="37.912277296206106"/>
    <n v="11.685661370505317"/>
    <n v="3.5746438132375764"/>
    <n v="118.84895510507769"/>
    <n v="36.355895366643267"/>
    <n v="208.74358799075904"/>
    <n v="63.854663566373191"/>
    <n v="76.748242175500621"/>
    <n v="23.477287281485641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s v="Pre-2010"/>
    <n v="397"/>
    <n v="0"/>
    <n v="0"/>
    <n v="1"/>
    <n v="1"/>
    <x v="0"/>
    <s v="Population density"/>
    <x v="0"/>
  </r>
  <r>
    <x v="5"/>
    <x v="2"/>
    <n v="9.1439936102236427E-2"/>
    <n v="8.3612619143810813E-3"/>
    <n v="119.5991717805221"/>
    <n v="34.230120157787887"/>
    <n v="9.7968999999999973"/>
    <n v="14303.961890586834"/>
    <n v="119.5991717805221"/>
    <n v="34.230120157787887"/>
    <e v="#N/A"/>
    <e v="#N/A"/>
    <e v="#N/A"/>
    <e v="#N/A"/>
    <n v="119.5991717805221"/>
    <n v="34.230120157787887"/>
    <n v="119.5991717805221"/>
    <n v="34.230120157787887"/>
    <n v="119.5991717805221"/>
    <n v="34.230120157787887"/>
    <n v="119.5991717805221"/>
    <n v="34.230120157787887"/>
    <n v="119.5991717805221"/>
    <n v="34.230120157787887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4.9771103327495618E-2"/>
    <n v="2.4771627264362456E-3"/>
    <n v="403.68765012004025"/>
    <n v="114.72520435056458"/>
    <n v="32.604100000000003"/>
    <n v="162963.71885944004"/>
    <n v="70.646526761242328"/>
    <n v="20.077248379857739"/>
    <n v="292.09553498605993"/>
    <n v="83.011506374293319"/>
    <n v="5.7417860261366283"/>
    <n v="1.6317753961258465"/>
    <n v="108.76671081970339"/>
    <n v="30.910737847983963"/>
    <n v="11.533982432814158"/>
    <n v="3.2778770695287536"/>
    <n v="104.82834840174618"/>
    <n v="29.79148281733745"/>
    <n v="169.03514559562169"/>
    <n v="48.038605132256507"/>
    <n v="70.646526761242328"/>
    <n v="20.077248379857739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Residential density"/>
    <x v="0"/>
  </r>
  <r>
    <x v="5"/>
    <x v="2"/>
    <n v="0.12141666666666666"/>
    <n v="1.4742006944444443E-2"/>
    <n v="67.833369212789052"/>
    <n v="18.778311599176391"/>
    <n v="5.1983999999999995"/>
    <n v="4601.3659787585575"/>
    <n v="28.874366029529924"/>
    <n v="7.9932907479547675"/>
    <n v="67.833369212789052"/>
    <n v="18.778311599176391"/>
    <n v="7.3881263021282644"/>
    <n v="2.0452550042181672"/>
    <n v="29.108502393926077"/>
    <n v="8.0581067177105545"/>
    <n v="33.288222071949669"/>
    <n v="9.2151785161778257"/>
    <n v="4.4404997362067187"/>
    <n v="1.2292635419741058"/>
    <n v="28.160121320304167"/>
    <n v="7.7955663850998018"/>
    <n v="28.874366029529924"/>
    <n v="7.9932907479547675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4.5708865248226961E-2"/>
    <n v="2.0893003622805702E-3"/>
    <n v="478.62912296078514"/>
    <n v="123.3896306410445"/>
    <n v="31.809599999999993"/>
    <n v="229085.83734621038"/>
    <n v="72.63685868825138"/>
    <n v="18.72563689611383"/>
    <n v="329.41601953690605"/>
    <n v="84.922791004575316"/>
    <n v="5.7546016546658345"/>
    <n v="1.4835247973695429"/>
    <n v="113.55729728603623"/>
    <n v="29.27484412574557"/>
    <n v="11.585812697788139"/>
    <n v="2.986799341864387"/>
    <n v="109.27120308360732"/>
    <n v="28.169897612547803"/>
    <n v="180.89505429270147"/>
    <n v="46.634383206549856"/>
    <n v="72.63685868825138"/>
    <n v="18.72563689611383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Small-scale nieghbourhood living density"/>
    <x v="0"/>
  </r>
  <r>
    <x v="5"/>
    <x v="3"/>
    <n v="9.9507375227318645E-2"/>
    <n v="9.9017177246303878E-3"/>
    <n v="100.9925780364869"/>
    <n v="25.349137087158212"/>
    <n v="6.3626334088767118"/>
    <n v="10199.500818455897"/>
    <n v="52.920253564729812"/>
    <n v="13.282983644747183"/>
    <n v="27.026752817449708"/>
    <n v="6.7837149571798765"/>
    <n v="25.039683486919987"/>
    <n v="6.2849605552169168"/>
    <n v="56.983650774560175"/>
    <n v="14.302896344414604"/>
    <n v="71.593280661960591"/>
    <n v="17.969913446152109"/>
    <n v="18.970216833433518"/>
    <n v="4.761524425191813"/>
    <n v="59.186620121242917"/>
    <n v="14.855841650431973"/>
    <n v="52.920253564729812"/>
    <n v="13.282983644747183"/>
    <m/>
    <n v="0.251"/>
    <s v="source"/>
    <n v="9.9507375227318645E-2"/>
    <s v="(8b, 8a)"/>
    <s v="Y"/>
    <s v="pos"/>
    <s v="Y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2"/>
    <s v="% sidewalk"/>
    <x v="1"/>
  </r>
  <r>
    <x v="5"/>
    <x v="2"/>
    <n v="9.6463709677419351E-2"/>
    <n v="9.3052472847294475E-3"/>
    <n v="107.46624666719701"/>
    <n v="25.70915019019354"/>
    <n v="6.1504000000000012"/>
    <n v="11548.994172734832"/>
    <n v="34.251225815393532"/>
    <n v="8.1939207518165951"/>
    <n v="107.46624666719701"/>
    <n v="25.70915019019354"/>
    <n v="7.6973076536033513"/>
    <n v="1.8414269099715297"/>
    <n v="34.581179108537157"/>
    <n v="8.2728554781353445"/>
    <n v="40.643970389776385"/>
    <n v="9.7232570363462045"/>
    <n v="4.5503540647616161"/>
    <n v="1.0885812029129214"/>
    <n v="33.250814802314814"/>
    <n v="7.9545924251577729"/>
    <n v="34.251225815393532"/>
    <n v="8.1939207518165951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9.2709727626459154E-2"/>
    <n v="8.5950935965722446E-3"/>
    <n v="116.34544624375047"/>
    <n v="27.720931403820963"/>
    <n v="6.604899999999998"/>
    <n v="13536.262861657431"/>
    <n v="39.282283097517258"/>
    <n v="9.3595538999468513"/>
    <n v="116.34544624375047"/>
    <n v="27.720931403820963"/>
    <n v="3.6801461608515496"/>
    <n v="0.8768463448691336"/>
    <n v="75.165711762930343"/>
    <n v="17.909283147482835"/>
    <n v="19.575724808848531"/>
    <n v="4.6641904958554861"/>
    <n v="55.90535137848407"/>
    <n v="13.320232640843129"/>
    <n v="76.000424898770447"/>
    <n v="18.108165238080641"/>
    <n v="39.282283097517258"/>
    <n v="9.3595538999468513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6.1961002785515321E-2"/>
    <n v="3.8391658661866375E-3"/>
    <n v="260.4732472768307"/>
    <n v="57.939669124258224"/>
    <n v="12.888099999999998"/>
    <n v="67846.312546936999"/>
    <n v="64.445527146004039"/>
    <n v="14.335263058357139"/>
    <n v="208.96280856749925"/>
    <n v="46.481687137754534"/>
    <n v="5.6972317900598917"/>
    <n v="1.2672922393809223"/>
    <n v="94.732919177885051"/>
    <n v="21.072390541928751"/>
    <n v="11.355593773178612"/>
    <n v="2.5259382789058504"/>
    <n v="91.731274456435614"/>
    <n v="20.404704690089538"/>
    <n v="137.40165690557734"/>
    <n v="30.563624562076622"/>
    <n v="64.445527146004039"/>
    <n v="14.335263058357139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Residential density"/>
    <x v="0"/>
  </r>
  <r>
    <x v="5"/>
    <x v="2"/>
    <n v="7.0807999999999996E-2"/>
    <n v="5.0137728639999997E-3"/>
    <n v="199.45059880558642"/>
    <n v="42.368094000677893"/>
    <n v="9"/>
    <n v="39780.541363906996"/>
    <n v="199.45059880558642"/>
    <n v="42.368094000677893"/>
    <e v="#N/A"/>
    <e v="#N/A"/>
    <e v="#N/A"/>
    <e v="#N/A"/>
    <n v="199.45059880558642"/>
    <n v="42.368094000677893"/>
    <n v="199.45059880558642"/>
    <n v="42.368094000677893"/>
    <n v="199.45059880558642"/>
    <n v="42.368094000677893"/>
    <n v="199.45059880558642"/>
    <n v="42.368094000677893"/>
    <n v="199.45059880558642"/>
    <n v="42.368094000677893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3.4512750455373407E-2"/>
    <n v="1.1911299439948772E-3"/>
    <n v="839.53896469611448"/>
    <n v="159.07164533579629"/>
    <n v="30.1401"/>
    <n v="704825.6732430238"/>
    <n v="77.706449004337117"/>
    <n v="14.723429425096775"/>
    <n v="467.83523796989653"/>
    <n v="88.643081714346152"/>
    <n v="5.7844994938047769"/>
    <n v="1.0960180415886602"/>
    <n v="126.45491528227183"/>
    <n v="23.960045073108454"/>
    <n v="11.70764282991019"/>
    <n v="2.2183056251972335"/>
    <n v="121.16260548666419"/>
    <n v="22.957284674585697"/>
    <n v="215.98754066936314"/>
    <n v="40.924239268327582"/>
    <n v="77.706449004337117"/>
    <n v="14.723429425096775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Small-scale nieghbourhood living density"/>
    <x v="0"/>
  </r>
  <r>
    <x v="5"/>
    <x v="2"/>
    <n v="4.1897297297297284E-2"/>
    <n v="1.7553835208181142E-3"/>
    <n v="569.67607827031429"/>
    <n v="105.97342278415692"/>
    <n v="19.713600000000007"/>
    <n v="324530.83415344526"/>
    <n v="74.442435425269736"/>
    <n v="13.848079607550375"/>
    <n v="370.12934295070113"/>
    <n v="68.852940893061216"/>
    <n v="5.7656807469853586"/>
    <n v="1.0725549952772042"/>
    <n v="118.03295270570388"/>
    <n v="21.956961994125855"/>
    <n v="11.630808784258747"/>
    <n v="2.1636095732829488"/>
    <n v="113.40922148509965"/>
    <n v="21.096837017544175"/>
    <n v="192.52427217099401"/>
    <n v="35.814135206336985"/>
    <n v="74.442435425269736"/>
    <n v="13.848079607550375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Residential density"/>
    <x v="0"/>
  </r>
  <r>
    <x v="5"/>
    <x v="2"/>
    <n v="4.2832281553398056E-2"/>
    <n v="1.8346043430695635E-3"/>
    <n v="545.07665578009733"/>
    <n v="96.189132368857983"/>
    <n v="16.974399999999999"/>
    <n v="297108.56067641469"/>
    <n v="74.005993151398457"/>
    <n v="13.059763605434133"/>
    <n v="359.58559188542472"/>
    <n v="63.455709814429007"/>
    <n v="5.7630484056446072"/>
    <n v="1.0169993890956981"/>
    <n v="116.93949040557079"/>
    <n v="20.636194932380672"/>
    <n v="11.620101996304493"/>
    <n v="2.0505877791858573"/>
    <n v="112.399383635023"/>
    <n v="19.835006830688872"/>
    <n v="189.63201769428122"/>
    <n v="33.464172530492107"/>
    <n v="74.005993151398457"/>
    <n v="13.059763605434133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Residential density"/>
    <x v="0"/>
  </r>
  <r>
    <x v="5"/>
    <x v="2"/>
    <n v="5.7085714285714288E-2"/>
    <n v="3.2587787755102042E-3"/>
    <n v="306.86341997653307"/>
    <n v="51.501501501501501"/>
    <n v="8.6436000000000011"/>
    <n v="94165.158519694116"/>
    <n v="66.949669189475529"/>
    <n v="11.236296879408057"/>
    <n v="237.80344823671439"/>
    <n v="39.911028324464255"/>
    <n v="5.7161327533849322"/>
    <n v="0.95934999226609996"/>
    <n v="100.24454079743352"/>
    <n v="16.824241771114863"/>
    <n v="11.430930924140782"/>
    <n v="1.9184759988603959"/>
    <n v="96.88964500337876"/>
    <n v="16.261182900207064"/>
    <n v="149.30842896539713"/>
    <n v="25.058732250120531"/>
    <n v="66.949669189475529"/>
    <n v="11.236296879408057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Residential density"/>
    <x v="0"/>
  </r>
  <r>
    <x v="5"/>
    <x v="2"/>
    <n v="7.9687499999999994E-2"/>
    <n v="6.3500976562499995E-3"/>
    <n v="157.47789311803155"/>
    <n v="19.074509803921568"/>
    <n v="2.3103999999999996"/>
    <n v="24799.286820894165"/>
    <n v="43.081586429180476"/>
    <n v="5.2182571562344844"/>
    <n v="157.47789311803155"/>
    <n v="19.074509803921568"/>
    <n v="3.7108045055447767"/>
    <n v="0.44947119573411104"/>
    <n v="90.424559359703153"/>
    <n v="10.952674752444043"/>
    <n v="20.475573492661823"/>
    <n v="2.4801038392986632"/>
    <n v="63.928893334596808"/>
    <n v="7.743387205153037"/>
    <n v="91.635298700924935"/>
    <n v="11.099325555149532"/>
    <n v="43.081586429180476"/>
    <n v="5.2182571562344844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0.12597"/>
    <n v="1.5868440899999999E-2"/>
    <n v="63.018163302987126"/>
    <n v="7.1445582281495597"/>
    <n v="0.81"/>
    <n v="3971.2889060819534"/>
    <n v="63.018163302987126"/>
    <n v="7.1445582281495597"/>
    <e v="#N/A"/>
    <e v="#N/A"/>
    <e v="#N/A"/>
    <e v="#N/A"/>
    <n v="63.018163302987126"/>
    <n v="7.1445582281495597"/>
    <n v="63.018163302987126"/>
    <n v="7.1445582281495597"/>
    <n v="63.018163302987126"/>
    <n v="7.1445582281495597"/>
    <n v="63.018163302987126"/>
    <n v="7.1445582281495597"/>
    <n v="63.018163302987126"/>
    <n v="7.1445582281495597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7.4228947368421047E-2"/>
    <n v="5.5099366274238221E-3"/>
    <n v="181.49029065467695"/>
    <n v="20.477186513985892"/>
    <n v="2.3104"/>
    <n v="32938.725601919119"/>
    <n v="181.49029065467695"/>
    <n v="20.477186513985892"/>
    <e v="#N/A"/>
    <e v="#N/A"/>
    <e v="#N/A"/>
    <e v="#N/A"/>
    <n v="181.49029065467695"/>
    <n v="20.477186513985892"/>
    <n v="181.49029065467695"/>
    <n v="20.477186513985892"/>
    <n v="181.49029065467695"/>
    <n v="20.477186513985892"/>
    <n v="181.49029065467695"/>
    <n v="20.477186513985892"/>
    <n v="181.49029065467695"/>
    <n v="20.477186513985892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5.0904494382022471E-2"/>
    <n v="2.5912675482893575E-3"/>
    <n v="385.911520661059"/>
    <n v="34.967442887098557"/>
    <n v="3.1684000000000001"/>
    <n v="148927.70177893096"/>
    <n v="70.081591389584531"/>
    <n v="6.3500929958102539"/>
    <n v="282.67414454596297"/>
    <n v="25.613104237309702"/>
    <n v="5.7380266691876782"/>
    <n v="0.51992259649509553"/>
    <n v="107.43337601469537"/>
    <n v="9.7345382006915475"/>
    <n v="11.518822705946983"/>
    <n v="1.0437205253858561"/>
    <n v="103.58927359080778"/>
    <n v="9.3862240800630925"/>
    <n v="165.83653606402763"/>
    <n v="15.026448532761542"/>
    <n v="70.081591389584531"/>
    <n v="6.3500929958102539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Residential density"/>
    <x v="0"/>
  </r>
  <r>
    <x v="5"/>
    <x v="2"/>
    <n v="4.5050802139037428E-2"/>
    <n v="2.0295747733706992E-3"/>
    <n v="492.71404686372267"/>
    <n v="41.508694878034319"/>
    <n v="3.496900000000001"/>
    <n v="242767.1319768267"/>
    <n v="72.953350689324452"/>
    <n v="6.1459550288221383"/>
    <n v="336.02720895776588"/>
    <n v="28.308612218646985"/>
    <n v="5.7565801738450739"/>
    <n v="0.48496309674557825"/>
    <n v="114.33273349248635"/>
    <n v="9.6319611330745136"/>
    <n v="11.593835278030593"/>
    <n v="0.97672265299768724"/>
    <n v="109.98902300967498"/>
    <n v="9.2660252434500681"/>
    <n v="182.870802077805"/>
    <n v="15.405950721044682"/>
    <n v="72.953350689324452"/>
    <n v="6.1459550288221383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Residential density"/>
    <x v="0"/>
  </r>
  <r>
    <x v="5"/>
    <x v="2"/>
    <n v="8.7499999999999994E-2"/>
    <n v="7.656249999999999E-3"/>
    <n v="130.61224489795921"/>
    <n v="10.971428571428573"/>
    <n v="0.92160000000000009"/>
    <n v="17059.558517284473"/>
    <n v="36.301543465359416"/>
    <n v="3.0493296510901904"/>
    <n v="130.61224489795921"/>
    <n v="10.971428571428573"/>
    <n v="7.7962643855287803"/>
    <n v="0.65488620838441747"/>
    <n v="36.672395720237148"/>
    <n v="3.0804812404999202"/>
    <n v="43.56368696605648"/>
    <n v="3.659349705148744"/>
    <n v="4.5847558790602445"/>
    <n v="0.38511949384106048"/>
    <n v="35.179737517190659"/>
    <n v="2.955097951444015"/>
    <n v="36.301543465359416"/>
    <n v="3.0493296510901904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4.7301818181818188E-2"/>
    <n v="2.2374620033057857E-3"/>
    <n v="446.93496404521227"/>
    <n v="34.882380073800732"/>
    <n v="2.7224999999999997"/>
    <n v="199750.86208609518"/>
    <n v="71.863464359180512"/>
    <n v="5.6087996663053215"/>
    <n v="314.08645889070124"/>
    <n v="24.513819943501453"/>
    <n v="5.7496993964223595"/>
    <n v="0.44875253849197233"/>
    <n v="111.67832779023158"/>
    <n v="8.7162701273719954"/>
    <n v="11.565958884793924"/>
    <n v="0.90269995904039624"/>
    <n v="107.53030880773937"/>
    <n v="8.3925255418264442"/>
    <n v="176.17330869842164"/>
    <n v="13.749974397294412"/>
    <n v="71.863464359180512"/>
    <n v="5.6087996663053215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Small-scale nieghbourhood living density"/>
    <x v="0"/>
  </r>
  <r>
    <x v="5"/>
    <x v="2"/>
    <n v="3.8117676767676759E-2"/>
    <n v="1.4529572821650844E-3"/>
    <n v="688.25148011913848"/>
    <n v="51.944403959031725"/>
    <n v="3.9204000000000012"/>
    <n v="473690.09988618485"/>
    <n v="76.156983935259646"/>
    <n v="5.7477960485458501"/>
    <n v="416.78267196727569"/>
    <n v="31.455838601386191"/>
    <n v="5.775751885936363"/>
    <n v="0.43591332208727501"/>
    <n v="122.40225568470076"/>
    <n v="9.2380654432914184"/>
    <n v="11.671864119888019"/>
    <n v="0.88091060072030825"/>
    <n v="117.43706919218941"/>
    <n v="8.8633279231421103"/>
    <n v="204.42690427497084"/>
    <n v="15.42871174634487"/>
    <n v="76.156983935259646"/>
    <n v="5.7477960485458501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Small-scale nieghbourhood living density"/>
    <x v="0"/>
  </r>
  <r>
    <x v="5"/>
    <x v="2"/>
    <n v="2.4579245283018872E-2"/>
    <n v="6.0413929868280544E-4"/>
    <n v="1655.2473944010642"/>
    <n v="107.81453903431334"/>
    <n v="7.0225000000000009"/>
    <n v="2739843.9366715122"/>
    <n v="659.92598119490356"/>
    <n v="42.984278785130051"/>
    <n v="258.15269687977502"/>
    <n v="16.814775911264149"/>
    <n v="23.823789128783293"/>
    <n v="1.5517625049033001"/>
    <n v="1067.4888631757144"/>
    <n v="69.530887102950174"/>
    <n v="32.284786844881189"/>
    <n v="2.1028695911413369"/>
    <n v="1187.3295411563433"/>
    <n v="77.336709663218443"/>
    <n v="716.53822107926032"/>
    <n v="46.67171702999763"/>
    <n v="659.92598119490356"/>
    <n v="42.984278785130051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Office density"/>
    <x v="2"/>
  </r>
  <r>
    <x v="5"/>
    <x v="2"/>
    <n v="7.85E-2"/>
    <n v="6.1622500000000002E-3"/>
    <n v="162.27838857560144"/>
    <n v="9.5541401273885338"/>
    <n v="0.56249999999999989"/>
    <n v="26334.275398693891"/>
    <n v="162.27838857560144"/>
    <n v="9.5541401273885338"/>
    <e v="#N/A"/>
    <e v="#N/A"/>
    <e v="#N/A"/>
    <e v="#N/A"/>
    <n v="162.27838857560144"/>
    <n v="9.5541401273885338"/>
    <n v="162.27838857560144"/>
    <n v="9.5541401273885338"/>
    <n v="162.27838857560144"/>
    <n v="9.5541401273885338"/>
    <n v="162.27838857560144"/>
    <n v="9.5541401273885338"/>
    <n v="162.27838857560144"/>
    <n v="9.5541401273885338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1.8416494845360825E-2"/>
    <n v="3.3916728238920184E-4"/>
    <n v="2948.3975958874425"/>
    <n v="158.01052395879984"/>
    <n v="8.4681000000000033"/>
    <n v="8693048.3834348507"/>
    <n v="799.77641980695489"/>
    <n v="42.861617890294333"/>
    <n v="277.10776607586183"/>
    <n v="14.850759399537589"/>
    <n v="23.975135466587691"/>
    <n v="1.2848754599253678"/>
    <n v="1488.5251679345022"/>
    <n v="79.773040799945846"/>
    <n v="32.563352159695029"/>
    <n v="1.7451351689423762"/>
    <n v="1732.339232299071"/>
    <n v="92.839524137371825"/>
    <n v="884.46503137038678"/>
    <n v="47.400249961201773"/>
    <n v="799.77641980695489"/>
    <n v="42.861617890294333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Office density"/>
    <x v="2"/>
  </r>
  <r>
    <x v="5"/>
    <x v="2"/>
    <n v="0.11250909090909089"/>
    <n v="1.2658295537190079E-2"/>
    <n v="78.999577554655716"/>
    <n v="3.9107950872656758"/>
    <n v="0.19359999999999999"/>
    <n v="6240.9332538140634"/>
    <n v="30.722831153492198"/>
    <n v="1.5209030334224776"/>
    <n v="78.999577554655716"/>
    <n v="3.9107950872656758"/>
    <n v="7.5036428050073471"/>
    <n v="0.37146033341908363"/>
    <n v="30.988042393716547"/>
    <n v="1.5340320506585436"/>
    <n v="35.769288982674666"/>
    <n v="1.7707228817983265"/>
    <n v="4.4819701508558678"/>
    <n v="0.22187545034796885"/>
    <n v="29.915489426278363"/>
    <n v="1.4809363885584839"/>
    <n v="30.722831153492198"/>
    <n v="1.5209030334224776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1.9616157205240174E-2"/>
    <n v="3.8479362350069598E-4"/>
    <n v="2598.7956632503588"/>
    <n v="116.74049998886937"/>
    <n v="5.2441000000000013"/>
    <n v="6753738.8993288716"/>
    <n v="771.61935682268984"/>
    <n v="34.661913127832051"/>
    <n v="273.6479222524577"/>
    <n v="12.292538315502654"/>
    <n v="23.948937778419069"/>
    <n v="1.0758102339443631"/>
    <n v="1393.8598427025747"/>
    <n v="62.613577994042366"/>
    <n v="32.515043044607857"/>
    <n v="1.4606082486068297"/>
    <n v="1605.4444223456289"/>
    <n v="72.118168896187996"/>
    <n v="850.15702682878816"/>
    <n v="38.189903802175998"/>
    <n v="771.61935682268984"/>
    <n v="34.661913127832051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Office density"/>
    <x v="2"/>
  </r>
  <r>
    <x v="5"/>
    <x v="2"/>
    <n v="1.8853333333333333E-2"/>
    <n v="3.5544817777777776E-4"/>
    <n v="2813.3496315887401"/>
    <n v="119.34229137199435"/>
    <n v="5.0625"/>
    <n v="7914936.149560499"/>
    <n v="789.49632794137256"/>
    <n v="33.490434231273021"/>
    <n v="275.8631920295453"/>
    <n v="11.702116605893311"/>
    <n v="23.965780743479414"/>
    <n v="1.0166284191383967"/>
    <n v="1453.3050147925237"/>
    <n v="61.649198727498856"/>
    <n v="32.546097503392765"/>
    <n v="1.3806054560939212"/>
    <n v="1684.8204979953609"/>
    <n v="71.47008552496321"/>
    <n v="871.90963494525238"/>
    <n v="36.986406714377608"/>
    <n v="789.49632794137256"/>
    <n v="33.490434231273021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Office density"/>
    <x v="2"/>
  </r>
  <r>
    <x v="5"/>
    <x v="2"/>
    <n v="3.1050399999999995E-2"/>
    <n v="9.6412734015999973E-4"/>
    <n v="1037.2073878063111"/>
    <n v="40.257130342926345"/>
    <n v="1.5625"/>
    <n v="1075799.1653199913"/>
    <n v="79.101769915953724"/>
    <n v="3.0701769957479113"/>
    <n v="523.42262506189809"/>
    <n v="20.315602346527449"/>
    <n v="5.7921050864142547"/>
    <n v="0.22480897471899644"/>
    <n v="130.1921586659013"/>
    <n v="5.053148254299626"/>
    <n v="11.738840740867333"/>
    <n v="0.45561962567528375"/>
    <n v="124.58933893824039"/>
    <n v="4.8356860122099237"/>
    <n v="227.12333752230893"/>
    <n v="8.8153380992533759"/>
    <n v="79.101769915953724"/>
    <n v="3.070176995747911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Small-scale nieghbourhood living density"/>
    <x v="0"/>
  </r>
  <r>
    <x v="5"/>
    <x v="2"/>
    <n v="8.9399999999999993E-2"/>
    <n v="7.9923599999999987E-3"/>
    <n v="125.11948911210207"/>
    <n v="4.6979865771812088"/>
    <n v="0.1764"/>
    <n v="15654.886555673429"/>
    <n v="40.234915197247609"/>
    <n v="1.5107405958262532"/>
    <n v="125.11948911210207"/>
    <n v="4.6979865771812088"/>
    <n v="3.6883274159420352"/>
    <n v="0.13848931781379153"/>
    <n v="78.732688317327131"/>
    <n v="2.9562549809389989"/>
    <n v="19.809455525074938"/>
    <n v="0.74380543605551375"/>
    <n v="57.85482965697301"/>
    <n v="2.1723331439600226"/>
    <n v="79.648986420633548"/>
    <n v="2.9906601421219485"/>
    <n v="40.234915197247609"/>
    <n v="1.510740595826253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3.8204444444444444E-2"/>
    <n v="1.459579575308642E-3"/>
    <n v="685.12879798865401"/>
    <n v="23.557468590041879"/>
    <n v="0.80999999999999994"/>
    <n v="469401.46983337787"/>
    <n v="76.118594749596625"/>
    <n v="2.6172617618701302"/>
    <n v="415.63549429893493"/>
    <n v="14.291210835974578"/>
    <n v="5.7755309792568807"/>
    <n v="0.19858585719076857"/>
    <n v="122.30311878011675"/>
    <n v="4.2052704361355344"/>
    <n v="11.670962018647353"/>
    <n v="0.40129435804917057"/>
    <n v="117.34580903988709"/>
    <n v="4.0348182980274769"/>
    <n v="204.15053041382302"/>
    <n v="7.0195118377488903"/>
    <n v="76.118594749596625"/>
    <n v="2.6172617618701302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Small-scale nieghbourhood living density"/>
    <x v="0"/>
  </r>
  <r>
    <x v="5"/>
    <x v="2"/>
    <n v="3.7551724137931029E-2"/>
    <n v="1.410131985731272E-3"/>
    <n v="709.15347649632668"/>
    <n v="23.16804407713499"/>
    <n v="0.75690000000000013"/>
    <n v="502898.65322682617"/>
    <n v="76.406178515668714"/>
    <n v="2.4961898521068968"/>
    <n v="424.3569519313134"/>
    <n v="13.863741619596007"/>
    <n v="5.7771808617241387"/>
    <n v="0.1887404987525276"/>
    <n v="123.04725869538031"/>
    <n v="4.0199539415780743"/>
    <n v="11.677701231003299"/>
    <n v="0.38151049921687774"/>
    <n v="118.03067820283445"/>
    <n v="3.8560622568866014"/>
    <n v="206.23239522370909"/>
    <n v="6.7376123519585756"/>
    <n v="76.406178515668714"/>
    <n v="2.4961898521068968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Residential density"/>
    <x v="0"/>
  </r>
  <r>
    <x v="5"/>
    <x v="2"/>
    <n v="0.10797628458498024"/>
    <n v="1.165887803277664E-2"/>
    <n v="85.771546557798857"/>
    <n v="2.343107108865949"/>
    <n v="6.4008999999999996E-2"/>
    <n v="7356.7581989166565"/>
    <n v="35.062433417825439"/>
    <n v="0.95783555610815529"/>
    <n v="85.771546557798857"/>
    <n v="2.343107108865949"/>
    <n v="3.6391145096188513"/>
    <n v="9.9413330173767772E-2"/>
    <n v="61.095853666662478"/>
    <n v="1.6690165304658855"/>
    <n v="18.468086526541537"/>
    <n v="0.50451118773206172"/>
    <n v="47.730054745117428"/>
    <n v="1.3038896355271179"/>
    <n v="61.646178806331662"/>
    <n v="1.6840503126313682"/>
    <n v="35.062433417825439"/>
    <n v="0.95783555610815529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1.6048E-2"/>
    <n v="2.57538304E-4"/>
    <n v="3882.9175484513557"/>
    <n v="93.469591226321029"/>
    <n v="2.25"/>
    <n v="15077048.688071487"/>
    <n v="855.63659693006821"/>
    <n v="20.596884161300601"/>
    <n v="283.52101827069208"/>
    <n v="6.8249179518120995"/>
    <n v="24.022148392005668"/>
    <n v="0.5782611560923604"/>
    <n v="1694.4071381520332"/>
    <n v="40.787768629595746"/>
    <n v="32.650139926627318"/>
    <n v="0.78595416831377274"/>
    <n v="2017.6538040284511"/>
    <n v="48.568962370572876"/>
    <n v="953.29069066420152"/>
    <n v="22.947613505668659"/>
    <n v="855.63659693006821"/>
    <n v="20.596884161300601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Office density"/>
    <x v="2"/>
  </r>
  <r>
    <x v="5"/>
    <x v="2"/>
    <n v="2.5392857142857141E-2"/>
    <n v="6.4479719387755085E-4"/>
    <n v="1550.8752356479754"/>
    <n v="33.080168776371309"/>
    <n v="0.7056"/>
    <n v="2405213.9965461632"/>
    <n v="81.151625882460621"/>
    <n v="1.730964180072885"/>
    <n v="628.46760648485758"/>
    <n v="13.405214046322012"/>
    <n v="5.8028379793574398"/>
    <n v="0.12377453409969418"/>
    <n v="135.83959204628644"/>
    <n v="2.8974584983472895"/>
    <n v="11.783010128843962"/>
    <n v="0.25133160604824167"/>
    <n v="129.75152027741012"/>
    <n v="2.7675999275171579"/>
    <n v="244.88412923076766"/>
    <n v="5.2233784764922735"/>
    <n v="81.151625882460621"/>
    <n v="1.730964180072885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Small-scale nieghbourhood living density"/>
    <x v="0"/>
  </r>
  <r>
    <x v="4"/>
    <x v="2"/>
    <n v="7.9815095923159371E-2"/>
    <n v="6.3704495372231317E-3"/>
    <n v="156.97479340459518"/>
    <n v="30.139160333682273"/>
    <n v="5.7867187840669967"/>
    <n v="24641.085764415337"/>
    <n v="55.406989848885253"/>
    <n v="10.638142050985969"/>
    <n v="136.67131610146831"/>
    <n v="26.240892691481914"/>
    <n v="5.6162382779414584"/>
    <n v="1.07831774936476"/>
    <n v="76.410092849260209"/>
    <n v="14.670737827057961"/>
    <n v="11.038306171778656"/>
    <n v="2.119354784981502"/>
    <n v="74.445246301054027"/>
    <n v="14.293487289802373"/>
    <n v="101.9449435051628"/>
    <n v="19.573429152991256"/>
    <n v="55.406989848885253"/>
    <n v="10.638142050985969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s v="Pre-2010"/>
    <n v="225"/>
    <n v="1"/>
    <n v="0"/>
    <n v="0"/>
    <n v="0"/>
    <x v="0"/>
    <s v="Population density"/>
    <x v="0"/>
  </r>
  <r>
    <x v="5"/>
    <x v="2"/>
    <n v="2.7941176470588233E-2"/>
    <n v="7.8070934256055347E-4"/>
    <n v="1280.886426592798"/>
    <n v="24.336842105263162"/>
    <n v="0.46240000000000009"/>
    <n v="1640670.0378296673"/>
    <n v="80.266329060832305"/>
    <n v="1.5250602521558139"/>
    <n v="579.01061422906764"/>
    <n v="11.001201670352286"/>
    <n v="5.7982650258564608"/>
    <n v="0.11016703549127276"/>
    <n v="133.37714965421537"/>
    <n v="2.5341658434300922"/>
    <n v="11.764170348540793"/>
    <n v="0.22351923662227505"/>
    <n v="127.50302885487315"/>
    <n v="2.4225575482425898"/>
    <n v="236.99624754359192"/>
    <n v="4.5029287033282461"/>
    <n v="80.266329060832305"/>
    <n v="1.5250602521558139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Small-scale nieghbourhood living density"/>
    <x v="0"/>
  </r>
  <r>
    <x v="5"/>
    <x v="2"/>
    <n v="4.126363636363637E-2"/>
    <n v="1.7026876859504137E-3"/>
    <n v="587.30676697283775"/>
    <n v="10.663141661158843"/>
    <n v="0.19359999999999999"/>
    <n v="344929.23853208713"/>
    <n v="53.866647848043677"/>
    <n v="0.97800285832908107"/>
    <n v="587.30676697283775"/>
    <n v="10.663141661158843"/>
    <n v="3.7759226702847912"/>
    <n v="6.8555652001690684E-2"/>
    <n v="155.96895122351785"/>
    <n v="2.8317722784141903"/>
    <n v="22.628903378880967"/>
    <n v="0.41085036974696287"/>
    <n v="90.95068543072"/>
    <n v="1.6513006446801526"/>
    <n v="159.60634018526352"/>
    <n v="2.8978127124036446"/>
    <n v="53.866647848043677"/>
    <n v="0.97800285832908107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9.1772020725388592E-3"/>
    <n v="8.4221037880211533E-5"/>
    <n v="11873.517890177398"/>
    <n v="210.30374887082206"/>
    <n v="3.7248999999999999"/>
    <n v="140980427.08836272"/>
    <n v="68.765559502372497"/>
    <n v="1.2179755899060216"/>
    <n v="1856.5495722761432"/>
    <n v="32.883206024155044"/>
    <n v="1856.5495722761432"/>
    <n v="32.883206024155044"/>
    <n v="121.39109022500577"/>
    <n v="2.1500789900653019"/>
    <n v="20.619577655505203"/>
    <n v="0.36521395943430812"/>
    <n v="69.305255003721172"/>
    <n v="1.2275346766259092"/>
    <n v="107.95671910062299"/>
    <n v="1.9121294087102343"/>
    <n v="68.765559502372497"/>
    <n v="1.2179755899060216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Commercial density"/>
    <x v="6"/>
  </r>
  <r>
    <x v="5"/>
    <x v="2"/>
    <n v="5.1176470588235289E-2"/>
    <n v="2.6190311418685117E-3"/>
    <n v="381.8205839608932"/>
    <n v="6.6436781609195412"/>
    <n v="0.11560000000000001"/>
    <n v="145786.9583362375"/>
    <n v="51.332840844733099"/>
    <n v="0.89319143069835583"/>
    <n v="381.8205839608932"/>
    <n v="6.6436781609195412"/>
    <n v="3.7629028682098595"/>
    <n v="6.5474509906851552E-2"/>
    <n v="136.46519207012975"/>
    <n v="2.3744943420202573"/>
    <n v="22.169206101393538"/>
    <n v="0.38574418616424755"/>
    <n v="83.95380216004024"/>
    <n v="1.4607961575847002"/>
    <n v="139.24165918453016"/>
    <n v="2.4228048698108249"/>
    <n v="51.332840844733099"/>
    <n v="0.89319143069835583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4"/>
    <x v="2"/>
    <n v="7.9815095923159371E-2"/>
    <n v="6.3704495372231317E-3"/>
    <n v="156.97479340459518"/>
    <n v="22.761345043666299"/>
    <n v="3.3003950313316133"/>
    <n v="24641.085764415337"/>
    <n v="55.406989848885253"/>
    <n v="8.0340135280883604"/>
    <n v="136.67131610146831"/>
    <n v="19.817340834712905"/>
    <n v="5.6162382779414584"/>
    <n v="0.81435455030151138"/>
    <n v="76.410092849260209"/>
    <n v="11.07946346314273"/>
    <n v="11.038306171778656"/>
    <n v="1.6005543949079051"/>
    <n v="74.445246301054027"/>
    <n v="10.794560713652833"/>
    <n v="101.9449435051628"/>
    <n v="14.782016808248605"/>
    <n v="55.406989848885253"/>
    <n v="8.0340135280883604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n v="0"/>
    <n v="0"/>
    <n v="0"/>
    <n v="0"/>
    <x v="0"/>
    <s v="Dwelling density"/>
    <x v="0"/>
  </r>
  <r>
    <x v="5"/>
    <x v="2"/>
    <n v="5.0820000000000004E-2"/>
    <n v="2.5826724000000004E-3"/>
    <n v="387.1958363747566"/>
    <n v="3.9354584809130264"/>
    <n v="4.0000000000000008E-2"/>
    <n v="149920.61570594728"/>
    <n v="51.428827480266541"/>
    <n v="0.52272260250942915"/>
    <n v="387.1958363747566"/>
    <n v="3.9354584809130264"/>
    <n v="3.7634177580052901"/>
    <n v="3.825137809236577E-2"/>
    <n v="137.14566810081226"/>
    <n v="1.3939485705766559"/>
    <n v="22.187089881878542"/>
    <n v="0.22550958155941353"/>
    <n v="84.210851964309001"/>
    <n v="0.8559190993652368"/>
    <n v="139.95017817007471"/>
    <n v="1.4224536109206394"/>
    <n v="51.428827480266541"/>
    <n v="0.52272260250942915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5"/>
    <x v="2"/>
    <n v="7.0643478260869579E-3"/>
    <n v="4.9905010207939526E-5"/>
    <n v="20038.068238705764"/>
    <n v="162.78926637124565"/>
    <n v="1.3224999999999998"/>
    <n v="401524178.73902875"/>
    <n v="68.928213601792962"/>
    <n v="0.5599728073009661"/>
    <n v="1982.8775223837995"/>
    <n v="16.108896991845988"/>
    <n v="1982.8775223837995"/>
    <n v="16.108896991845988"/>
    <n v="121.89887951281808"/>
    <n v="0.99030649716213426"/>
    <n v="20.6341780284096"/>
    <n v="0.16763206230279962"/>
    <n v="69.470475318604585"/>
    <n v="0.56437814148834375"/>
    <n v="108.35814765289375"/>
    <n v="0.88030159153210896"/>
    <n v="68.928213601792962"/>
    <n v="0.5599728073009661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Commercial density"/>
    <x v="6"/>
  </r>
  <r>
    <x v="5"/>
    <x v="2"/>
    <n v="1.0218181818181817E-2"/>
    <n v="1.0441123966942146E-4"/>
    <n v="9577.5129494307348"/>
    <n v="53.825622775800731"/>
    <n v="0.3025000000000001"/>
    <n v="91728754.296513408"/>
    <n v="68.67021842193742"/>
    <n v="0.38592662753128831"/>
    <n v="1789.4727769745753"/>
    <n v="10.056837006597114"/>
    <n v="1789.4727769745753"/>
    <n v="10.056837006597114"/>
    <n v="121.09429892332071"/>
    <n v="0.68054995994906242"/>
    <n v="20.610997020564149"/>
    <n v="0.11583380325557052"/>
    <n v="69.208412565942723"/>
    <n v="0.38895127862059808"/>
    <n v="107.7219210824658"/>
    <n v="0.6053971964834578"/>
    <n v="68.67021842193742"/>
    <n v="0.38592662753128831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Commercial density"/>
    <x v="6"/>
  </r>
  <r>
    <x v="5"/>
    <x v="2"/>
    <n v="9.7159999999999989E-3"/>
    <n v="9.4400655999999985E-5"/>
    <n v="10593.146725590552"/>
    <n v="51.461506792918897"/>
    <n v="0.24999999999999997"/>
    <n v="112214757.54988983"/>
    <n v="68.717456792282576"/>
    <n v="0.33382940509690873"/>
    <n v="1822.1135115808079"/>
    <n v="8.8518274392595639"/>
    <n v="1822.1135115808079"/>
    <n v="8.8518274392595639"/>
    <n v="121.24127057541288"/>
    <n v="0.58899009245535572"/>
    <n v="20.615250526246211"/>
    <n v="0.10014888705650409"/>
    <n v="69.256394546060292"/>
    <n v="0.33644756470476084"/>
    <n v="107.83820941892229"/>
    <n v="0.52387802135712447"/>
    <n v="68.717456792282576"/>
    <n v="0.3338294050969087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Commercial density"/>
    <x v="6"/>
  </r>
  <r>
    <x v="5"/>
    <x v="2"/>
    <n v="3.3814285714285706E-2"/>
    <n v="1.1434059183673465E-3"/>
    <n v="874.58004540319871"/>
    <n v="4.1402619349387422"/>
    <n v="1.9600000000000003E-2"/>
    <n v="764890.25581746106"/>
    <n v="55.539877408364909"/>
    <n v="0.26292577965119945"/>
    <n v="874.58004540319871"/>
    <n v="4.1402619349387422"/>
    <n v="3.7839135567383355"/>
    <n v="1.7913046777599279E-2"/>
    <n v="170.8744285678647"/>
    <n v="0.8089195448402714"/>
    <n v="22.918964256782459"/>
    <n v="0.10849837679160815"/>
    <n v="95.825022616238329"/>
    <n v="0.4536356570652722"/>
    <n v="175.2500183633272"/>
    <n v="0.82963358693199085"/>
    <n v="55.539877408364909"/>
    <n v="0.26292577965119945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9.4975609756097583E-3"/>
    <n v="9.0203664485425387E-5"/>
    <n v="11086.024117807037"/>
    <n v="43.168977914740609"/>
    <n v="0.16809999999999994"/>
    <n v="122899930.7405993"/>
    <n v="68.737281076646752"/>
    <n v="0.26766297251246246"/>
    <n v="1836.1553164693248"/>
    <n v="7.1499888023315519"/>
    <n v="1836.1553164693248"/>
    <n v="7.1499888023315519"/>
    <n v="121.30299543285217"/>
    <n v="0.47235386421552639"/>
    <n v="20.617034353942628"/>
    <n v="8.0282731774252603E-2"/>
    <n v="69.276531051442831"/>
    <n v="0.26976281191431839"/>
    <n v="107.88703866645578"/>
    <n v="0.42011212856717883"/>
    <n v="68.737281076646752"/>
    <n v="0.26766297251246246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Commercial density"/>
    <x v="6"/>
  </r>
  <r>
    <x v="5"/>
    <x v="2"/>
    <n v="1.0851428571428571E-2"/>
    <n v="1.1775350204081632E-4"/>
    <n v="8492.3164293948121"/>
    <n v="32.253817798841496"/>
    <n v="0.12249999999999998"/>
    <n v="72119438.336969048"/>
    <n v="68.607359256777826"/>
    <n v="0.26057075045724215"/>
    <n v="1747.7443062805376"/>
    <n v="6.6379328752534814"/>
    <n v="1747.7443062805376"/>
    <n v="6.6379328752534814"/>
    <n v="120.89896586048394"/>
    <n v="0.45917427233811797"/>
    <n v="20.605330609663046"/>
    <n v="7.8259045655500237E-2"/>
    <n v="69.14456469625037"/>
    <n v="0.26261105671635887"/>
    <n v="107.56731950779486"/>
    <n v="0.40854067949060485"/>
    <n v="68.607359256777826"/>
    <n v="0.26057075045724215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Commercial density"/>
    <x v="6"/>
  </r>
  <r>
    <x v="5"/>
    <x v="2"/>
    <n v="1.3663157894736841E-2"/>
    <n v="1.8668188365650966E-4"/>
    <n v="5356.7061806595912"/>
    <n v="13.906009244992298"/>
    <n v="3.61E-2"/>
    <n v="28694301.105916664"/>
    <n v="910.85959722874588"/>
    <n v="2.364591514405824"/>
    <n v="289.33352168787491"/>
    <n v="0.75110982230172318"/>
    <n v="24.063106770175082"/>
    <n v="6.2467825175374511E-2"/>
    <n v="1925.5931255836103"/>
    <n v="4.9988397540150524"/>
    <n v="32.725850266167811"/>
    <n v="8.495630729097163E-2"/>
    <n v="2354.2221786244586"/>
    <n v="6.1115607757090942"/>
    <n v="1022.346918632619"/>
    <n v="2.6540126007702787"/>
    <n v="910.85959722874588"/>
    <n v="2.364591514405824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Office density"/>
    <x v="2"/>
  </r>
  <r>
    <x v="5"/>
    <x v="2"/>
    <n v="2.2285714285714287E-2"/>
    <n v="4.9665306122448989E-4"/>
    <n v="2013.4779750164362"/>
    <n v="3.141025641025641"/>
    <n v="4.9000000000000007E-3"/>
    <n v="4054093.5558762886"/>
    <n v="710.31040096531933"/>
    <n v="1.1080842255058982"/>
    <n v="265.52031804357534"/>
    <n v="0.41421169614797759"/>
    <n v="23.884952028986003"/>
    <n v="3.7260525165218168E-2"/>
    <n v="1205.8483372197793"/>
    <n v="1.8811234060628559"/>
    <n v="32.397210682062259"/>
    <n v="5.0539648664017132E-2"/>
    <n v="1361.0258125873854"/>
    <n v="2.1232002676363213"/>
    <n v="776.32956985554506"/>
    <n v="1.2110741289746505"/>
    <n v="710.31040096531933"/>
    <n v="1.1080842255058982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Office density"/>
    <x v="2"/>
  </r>
  <r>
    <x v="5"/>
    <x v="2"/>
    <n v="8.3799999999999986E-3"/>
    <n v="7.0224399999999971E-5"/>
    <n v="14240.064706854035"/>
    <n v="5.9665871121718403"/>
    <n v="2.5000000000000009E-3"/>
    <n v="202779442.85538989"/>
    <n v="68.83180919878815"/>
    <n v="2.8840528054292235E-2"/>
    <n v="1906.0799206966342"/>
    <n v="0.79864748677188968"/>
    <n v="1906.0799206966342"/>
    <n v="0.79864748677188968"/>
    <n v="121.59769286825649"/>
    <n v="5.094943331179947E-2"/>
    <n v="20.625530281756838"/>
    <n v="8.6420971880561154E-3"/>
    <n v="69.372549190011441"/>
    <n v="2.9067098110614795E-2"/>
    <n v="108.12009192248381"/>
    <n v="4.5302318515520718E-2"/>
    <n v="68.83180919878815"/>
    <n v="2.8840528054292235E-2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Commercial density"/>
    <x v="6"/>
  </r>
  <r>
    <x v="5"/>
    <x v="2"/>
    <n v="8.2242424242424238E-3"/>
    <n v="6.7638163452708906E-5"/>
    <n v="14784.552816830659"/>
    <n v="-80.250552689756816"/>
    <n v="0.43559999999999993"/>
    <n v="218583001.99365538"/>
    <n v="1021.6379622814718"/>
    <n v="-5.5454508592638287"/>
    <n v="299.65462754791253"/>
    <n v="-1.6265253183300692"/>
    <n v="24.132235047624452"/>
    <n v="-0.13098977183850552"/>
    <n v="2498.2712730818876"/>
    <n v="-13.560616470288485"/>
    <n v="32.853842494503347"/>
    <n v="-0.17833065706016415"/>
    <n v="3270.9131384827374"/>
    <n v="-17.754516515684298"/>
    <n v="1164.0117864281606"/>
    <n v="-6.318255976732055"/>
    <n v="1021.6379622814718"/>
    <n v="-5.5454508592638287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Office density"/>
    <x v="2"/>
  </r>
  <r>
    <x v="5"/>
    <x v="2"/>
    <n v="8.355555555555555E-2"/>
    <n v="6.9815308641975301E-3"/>
    <n v="143.2350611136261"/>
    <n v="-1.0771276595744683"/>
    <n v="8.1000000000000013E-3"/>
    <n v="20516.282732224205"/>
    <n v="41.940668374411509"/>
    <n v="-0.31539382617557454"/>
    <n v="143.2350611136261"/>
    <n v="-1.0771276595744683"/>
    <n v="3.7021299515874437"/>
    <n v="-2.7840017235937577E-2"/>
    <n v="85.540450314988476"/>
    <n v="-0.6432641863687133"/>
    <n v="20.214224650257773"/>
    <n v="-0.15201096936993844"/>
    <n v="61.448415813270906"/>
    <n v="-0.46209208691579717"/>
    <n v="86.623147343581508"/>
    <n v="-0.65140606802373291"/>
    <n v="41.940668374411509"/>
    <n v="-0.31539382617557454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6.9800000000000001E-3"/>
    <n v="4.8720400000000002E-5"/>
    <n v="20525.283043653169"/>
    <n v="-171.91977077363893"/>
    <n v="1.44"/>
    <n v="421287244.02207631"/>
    <n v="68.933842261326689"/>
    <n v="-0.57738986278087234"/>
    <n v="1987.5461429670129"/>
    <n v="-16.647686493491701"/>
    <n v="1987.5461429670129"/>
    <n v="-16.647686493491701"/>
    <n v="121.916484577124"/>
    <n v="-1.0211724748179904"/>
    <n v="20.634682411400917"/>
    <n v="-0.17283609987789408"/>
    <n v="69.476192892066081"/>
    <n v="-0.58193259166394551"/>
    <n v="108.37205852525749"/>
    <n v="-0.9077243622075567"/>
    <n v="68.933842261326689"/>
    <n v="-0.57738986278087234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Commercial density"/>
    <x v="6"/>
  </r>
  <r>
    <x v="5"/>
    <x v="2"/>
    <n v="2.2195588235294116E-2"/>
    <n v="4.9264413711072662E-4"/>
    <n v="2029.8627846559355"/>
    <n v="-30.636719008812033"/>
    <n v="0.46240000000000003"/>
    <n v="4120342.9245311487"/>
    <n v="57.622542177724242"/>
    <n v="-0.86969702908839197"/>
    <n v="2029.8627846559355"/>
    <n v="-30.636719008812033"/>
    <n v="3.7932541656582153"/>
    <n v="-5.7251585122279444E-2"/>
    <n v="192.25264325164244"/>
    <n v="-2.9016691445970393"/>
    <n v="23.265971238994272"/>
    <n v="-0.35115330391014055"/>
    <n v="102.19801548106602"/>
    <n v="-1.5424746476557296"/>
    <n v="197.80939095650652"/>
    <n v="-2.9855371377065532"/>
    <n v="57.622542177724242"/>
    <n v="-0.86969702908839197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5"/>
    <x v="2"/>
    <n v="4.7418181818181825E-2"/>
    <n v="2.2484839669421495E-3"/>
    <n v="444.74410967669075"/>
    <n v="-6.9593558282208576"/>
    <n v="0.1089"/>
    <n v="197797.32309211235"/>
    <n v="52.328187819852523"/>
    <n v="-0.81883148300505237"/>
    <n v="444.74410967669075"/>
    <n v="-6.9593558282208576"/>
    <n v="3.7681569338749519"/>
    <n v="-5.8964119701275255E-2"/>
    <n v="143.73332513929901"/>
    <n v="-2.2491390717797515"/>
    <n v="22.352828703496971"/>
    <n v="-0.34977706355232063"/>
    <n v="86.649363717224844"/>
    <n v="-1.3558892434471346"/>
    <n v="146.81675843132285"/>
    <n v="-2.2973886359333404"/>
    <n v="52.328187819852523"/>
    <n v="-0.81883148300505237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5"/>
    <x v="2"/>
    <n v="7.5843333333333332E-2"/>
    <n v="5.7522112111111105E-3"/>
    <n v="173.84618945639127"/>
    <n v="-3.9555223487012703"/>
    <n v="0.09"/>
    <n v="30222.497588507489"/>
    <n v="44.220616494718918"/>
    <n v="-1.0061516871043394"/>
    <n v="173.84618945639127"/>
    <n v="-3.9555223487012703"/>
    <n v="3.7190557503326267"/>
    <n v="-8.4619675487318247E-2"/>
    <n v="95.592643557976714"/>
    <n v="-2.1750194188746441"/>
    <n v="20.729343522502742"/>
    <n v="-0.47165475316750488"/>
    <n v="66.469505308530685"/>
    <n v="-1.5123806542849987"/>
    <n v="96.946770160943515"/>
    <n v="-2.2058298614719476"/>
    <n v="44.220616494718918"/>
    <n v="-1.0061516871043394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2.3108E-2"/>
    <n v="5.3397966400000002E-4"/>
    <n v="1872.7304940961196"/>
    <n v="-64.912584386359697"/>
    <n v="2.2499999999999996"/>
    <n v="3507119.5035174964"/>
    <n v="57.485619586685871"/>
    <n v="-1.9925665461137057"/>
    <n v="1872.7304940961196"/>
    <n v="-64.912584386359697"/>
    <n v="3.7926594912154652"/>
    <n v="-0.13146116328451043"/>
    <n v="190.73688312356526"/>
    <n v="-6.6113218428290192"/>
    <n v="23.243617592098015"/>
    <n v="-0.80567027297730143"/>
    <n v="101.768105399333"/>
    <n v="-3.5274860693516801"/>
    <n v="196.20510901312653"/>
    <n v="-6.8008614886129912"/>
    <n v="57.485619586685871"/>
    <n v="-1.9925665461137057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5"/>
    <x v="2"/>
    <n v="0.11149411764705881"/>
    <n v="1.2430938269896191E-2"/>
    <n v="80.444450635048554"/>
    <n v="-3.0494882346734205"/>
    <n v="0.11560000000000001"/>
    <n v="6471.309637974764"/>
    <n v="30.938941483125642"/>
    <n v="-1.1728333937423268"/>
    <n v="80.444450635048554"/>
    <n v="-3.0494882346734205"/>
    <n v="7.5164659539737109"/>
    <n v="-0.28493419138323539"/>
    <n v="31.207913272631988"/>
    <n v="-1.1830295763389334"/>
    <n v="36.062564463063111"/>
    <n v="-1.3670596936657964"/>
    <n v="4.4865419751995583"/>
    <n v="-0.17007583319586483"/>
    <n v="30.120353126310974"/>
    <n v="-1.1418023463121962"/>
    <n v="30.938941483125642"/>
    <n v="-1.1728333937423268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0.13869655172413795"/>
    <n v="1.9236733460166473E-2"/>
    <n v="51.983877723871423"/>
    <n v="-2.0908955298095564"/>
    <n v="8.409999999999998E-2"/>
    <n v="2702.3235432104157"/>
    <n v="25.557458299943363"/>
    <n v="-1.027972087740322"/>
    <n v="51.983877723871423"/>
    <n v="-2.0908955298095564"/>
    <n v="7.1506696724868668"/>
    <n v="-0.28761423556676674"/>
    <n v="25.740721356294916"/>
    <n v="-1.0353432943928942"/>
    <n v="28.955811449335279"/>
    <n v="-1.1646606481151636"/>
    <n v="4.3536068293096832"/>
    <n v="-0.17511077388849408"/>
    <n v="24.996289825114903"/>
    <n v="-1.0054007693457716"/>
    <n v="25.557458299943363"/>
    <n v="-1.027972087740322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3.7514285714285708E-2"/>
    <n v="1.4073216326530608E-3"/>
    <n v="710.56962161152569"/>
    <n v="-29.855293221629861"/>
    <n v="1.2544000000000002"/>
    <n v="504909.18715714681"/>
    <n v="54.737542911098899"/>
    <n v="-2.2998526029527313"/>
    <n v="710.56962161152569"/>
    <n v="-29.855293221629861"/>
    <n v="3.780138580885037"/>
    <n v="-0.1588263026144657"/>
    <n v="163.50110947161261"/>
    <n v="-6.8696626155592746"/>
    <n v="22.781168377191811"/>
    <n v="-0.95717357053609109"/>
    <n v="93.461408886419221"/>
    <n v="-3.9268745557717897"/>
    <n v="167.50280688416856"/>
    <n v="-7.0377979340452264"/>
    <n v="54.737542911098899"/>
    <n v="-2.2998526029527313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0.13747499999999999"/>
    <n v="1.8899375624999996E-2"/>
    <n v="52.911800889189443"/>
    <n v="-2.3276959447172216"/>
    <n v="0.10240000000000002"/>
    <n v="2799.6586733372287"/>
    <n v="27.963384071336886"/>
    <n v="-1.2301651920662522"/>
    <n v="52.911800889189443"/>
    <n v="-2.3276959447172216"/>
    <n v="3.5456891468393543"/>
    <n v="-0.15598195694775685"/>
    <n v="42.358127014134837"/>
    <n v="-1.8634187236058195"/>
    <n v="16.289839546219415"/>
    <n v="-0.71662262131728449"/>
    <n v="35.471486802962723"/>
    <n v="-1.5604616474359361"/>
    <n v="42.621924869782283"/>
    <n v="-1.875023718871462"/>
    <n v="27.963384071336886"/>
    <n v="-1.230165192066252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0.10783469387755101"/>
    <n v="1.1628321203665137E-2"/>
    <n v="85.996936486825746"/>
    <n v="-4.5439921270273853"/>
    <n v="0.24010000000000001"/>
    <n v="7395.4730851191416"/>
    <n v="85.996936486825746"/>
    <n v="-4.5439921270273853"/>
    <e v="#N/A"/>
    <e v="#N/A"/>
    <e v="#N/A"/>
    <e v="#N/A"/>
    <n v="85.996936486825746"/>
    <n v="-4.5439921270273853"/>
    <n v="85.996936486825746"/>
    <n v="-4.5439921270273853"/>
    <n v="85.996936486825746"/>
    <n v="-4.5439921270273853"/>
    <n v="85.996936486825746"/>
    <n v="-4.5439921270273853"/>
    <n v="85.996936486825746"/>
    <n v="-4.5439921270273853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0.10960384615384615"/>
    <n v="1.2013003091715975E-2"/>
    <n v="83.24313182684422"/>
    <n v="-4.7443590553391601"/>
    <n v="0.27040000000000008"/>
    <n v="6929.4189963413655"/>
    <n v="34.632420443826533"/>
    <n v="-1.9738401707754496"/>
    <n v="83.24313182684422"/>
    <n v="-4.7443590553391601"/>
    <n v="3.6344308126693496"/>
    <n v="-0.20714074973727692"/>
    <n v="59.802003076668214"/>
    <n v="-3.4083553633516286"/>
    <n v="18.348089794891163"/>
    <n v="-1.0457310297700271"/>
    <n v="46.936711279776667"/>
    <n v="-2.6751109226795915"/>
    <n v="60.329165569429435"/>
    <n v="-3.4384004624640614"/>
    <n v="34.632420443826533"/>
    <n v="-1.9738401707754496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5"/>
    <x v="2"/>
    <n v="3.4643452380952379E-2"/>
    <n v="1.200168792871315E-3"/>
    <n v="833.21613254713452"/>
    <n v="-48.494012130375772"/>
    <n v="2.8224"/>
    <n v="694249.12353680399"/>
    <n v="55.365332490006246"/>
    <n v="-3.2223177162508532"/>
    <n v="833.21613254713452"/>
    <n v="-48.494012130375772"/>
    <n v="3.7831010003243262"/>
    <n v="-0.22018026131987609"/>
    <n v="169.23298307671638"/>
    <n v="-9.849528848047969"/>
    <n v="22.889186654280685"/>
    <n v="-1.3321735524657901"/>
    <n v="95.306620957076831"/>
    <n v="-5.5469406463228283"/>
    <n v="173.52385600342899"/>
    <n v="-10.09926194325557"/>
    <n v="55.365332490006246"/>
    <n v="-3.222317716250853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5"/>
    <x v="2"/>
    <n v="9.889908256880732E-2"/>
    <n v="9.7810285329517684E-3"/>
    <n v="102.2387366145649"/>
    <n v="-11.021335807050095"/>
    <n v="1.1881000000000002"/>
    <n v="10452.759264542374"/>
    <n v="33.702014717629098"/>
    <n v="-3.6330771865604166"/>
    <n v="102.2387366145649"/>
    <n v="-11.021335807050095"/>
    <n v="7.6692211661608738"/>
    <n v="-0.82674204171214216"/>
    <n v="34.021422046876971"/>
    <n v="-3.6675092966533374"/>
    <n v="39.872922215503081"/>
    <n v="-4.2983010148312317"/>
    <n v="4.5405239523777858"/>
    <n v="-0.48946848206632526"/>
    <n v="32.732975394416819"/>
    <n v="-3.5286147475181329"/>
    <n v="33.702014717629098"/>
    <n v="-3.6330771865604166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8.6099999999999996E-2"/>
    <n v="7.4132099999999991E-3"/>
    <n v="134.89433052618233"/>
    <n v="-16.260162601626018"/>
    <n v="1.96"/>
    <n v="18196.480408106927"/>
    <n v="41.194839452734556"/>
    <n v="-4.9656259476326232"/>
    <n v="134.89433052618233"/>
    <n v="-16.260162601626018"/>
    <n v="3.6962228985400492"/>
    <n v="-0.44554270819001751"/>
    <n v="82.494264810147072"/>
    <n v="-9.9438586802151274"/>
    <n v="20.039360011911686"/>
    <n v="-2.4155444558358345"/>
    <n v="59.86055479457324"/>
    <n v="-7.2155912749378581"/>
    <n v="83.500769229750077"/>
    <n v="-10.065182722954074"/>
    <n v="41.194839452734556"/>
    <n v="-4.965625947632623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6.0101449275362324E-2"/>
    <n v="3.6121842049989506E-3"/>
    <n v="276.84080967301901"/>
    <n v="-34.441765131420297"/>
    <n v="4.2848999999999995"/>
    <n v="76640.833900412734"/>
    <n v="48.842769626216679"/>
    <n v="-6.076528969197617"/>
    <n v="276.84080967301901"/>
    <n v="-34.441765131420297"/>
    <n v="3.7488927367939842"/>
    <n v="-0.4663997453845396"/>
    <n v="120.17744410291746"/>
    <n v="-14.951275820843962"/>
    <n v="21.691612860186147"/>
    <n v="-2.698653555935759"/>
    <n v="77.492552502094185"/>
    <n v="-9.6408484567855375"/>
    <n v="122.32547904614695"/>
    <n v="-15.218512848131143"/>
    <n v="48.842769626216679"/>
    <n v="-6.076528969197617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7.5879310344827589E-2"/>
    <n v="5.7576697384066587E-3"/>
    <n v="173.68137552758171"/>
    <n v="-22.931152010906615"/>
    <n v="3.0276000000000005"/>
    <n v="30165.220205152858"/>
    <n v="44.209945122827143"/>
    <n v="-5.8370390545668682"/>
    <n v="173.68137552758171"/>
    <n v="-22.931152010906615"/>
    <n v="3.7189802529236156"/>
    <n v="-0.49101696279350499"/>
    <n v="95.542789802801281"/>
    <n v="-12.614514537663855"/>
    <n v="20.72699822767779"/>
    <n v="-2.7365855760002988"/>
    <n v="66.445397216817042"/>
    <n v="-8.7727857945363539"/>
    <n v="96.89549436458401"/>
    <n v="-12.793112120956028"/>
    <n v="44.209945122827143"/>
    <n v="-5.837039054566868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0.10297405063291139"/>
    <n v="1.0603655103749398E-2"/>
    <n v="94.307103561526176"/>
    <n v="-15.343671442356749"/>
    <n v="2.4964000000000008"/>
    <n v="8893.8297821644228"/>
    <n v="94.307103561526176"/>
    <n v="-15.343671442356749"/>
    <e v="#N/A"/>
    <e v="#N/A"/>
    <e v="#N/A"/>
    <e v="#N/A"/>
    <n v="94.307103561526176"/>
    <n v="-15.343671442356749"/>
    <n v="94.307103561526176"/>
    <n v="-15.343671442356749"/>
    <n v="94.307103561526176"/>
    <n v="-15.343671442356749"/>
    <n v="94.307103561526176"/>
    <n v="-15.343671442356749"/>
    <n v="94.307103561526176"/>
    <n v="-15.343671442356749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0.11308263473053892"/>
    <n v="1.2787682277600488E-2"/>
    <n v="78.200253829550292"/>
    <n v="-14.767961535202913"/>
    <n v="2.7888999999999995"/>
    <n v="6115.2796990060951"/>
    <n v="33.727543659801832"/>
    <n v="-6.3693791650662561"/>
    <n v="78.200253829550292"/>
    <n v="-14.767961535202913"/>
    <n v="3.6242267374052477"/>
    <n v="-0.68442797090550622"/>
    <n v="57.154199497651703"/>
    <n v="-10.793456266732528"/>
    <n v="18.090947183474828"/>
    <n v="-3.4164391937048539"/>
    <n v="45.289929004481152"/>
    <n v="-8.5529125126382564"/>
    <n v="57.635526095911771"/>
    <n v="-10.884353832160745"/>
    <n v="33.727543659801832"/>
    <n v="-6.3693791650662561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0.16082644628099174"/>
    <n v="2.5865145823372723E-2"/>
    <n v="38.662066969534045"/>
    <n v="-7.5236382322713249"/>
    <n v="1.4641"/>
    <n v="1494.7554223567354"/>
    <n v="23.404502727403536"/>
    <n v="-4.5545162307527276"/>
    <n v="38.662066969534045"/>
    <n v="-7.5236382322713249"/>
    <n v="3.4602268860644756"/>
    <n v="-0.67336015202814692"/>
    <n v="32.70753928752054"/>
    <n v="-6.3648871453514966"/>
    <n v="14.629779730899516"/>
    <n v="-2.8469551356330456"/>
    <n v="28.443491775458305"/>
    <n v="-5.5351034995041859"/>
    <n v="32.864603674833447"/>
    <n v="-6.3954518751225882"/>
    <n v="23.404502727403536"/>
    <n v="-4.5545162307527276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5"/>
  </r>
  <r>
    <x v="5"/>
    <x v="2"/>
    <n v="0.11705454545454545"/>
    <n v="1.3701766611570248E-2"/>
    <n v="72.98328955301028"/>
    <n v="-15.035725380552966"/>
    <n v="3.0975999999999999"/>
    <n v="5326.5605539785392"/>
    <n v="29.76850106661978"/>
    <n v="-6.1327875157407412"/>
    <n v="72.98328955301028"/>
    <n v="-15.035725380552966"/>
    <n v="7.4453469725059254"/>
    <n v="-1.5338606018877807"/>
    <n v="30.017425171904094"/>
    <n v="-6.1840698642149938"/>
    <n v="34.4822653785996"/>
    <n v="-7.1038983842375751"/>
    <n v="4.4611064206503075"/>
    <n v="-0.91905930035669381"/>
    <n v="29.009917357682543"/>
    <n v="-5.9765071343603271"/>
    <n v="29.76850106661978"/>
    <n v="-6.132787515740741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9.9003174603174593E-2"/>
    <n v="9.8016285815066741E-3"/>
    <n v="102.02386181891859"/>
    <n v="-25.45372923747836"/>
    <n v="6.3504000000000005"/>
    <n v="10408.868380445794"/>
    <n v="37.504729604110594"/>
    <n v="-9.3569799794703439"/>
    <n v="102.02386181891859"/>
    <n v="-25.45372923747836"/>
    <n v="3.6638777190666203"/>
    <n v="-0.91409352437449287"/>
    <n v="68.915739179151728"/>
    <n v="-17.193649936328207"/>
    <n v="19.124038039680059"/>
    <n v="-4.7712180024436979"/>
    <n v="52.37271917459487"/>
    <n v="-13.066364961431324"/>
    <n v="69.616764504053677"/>
    <n v="-17.368547342587341"/>
    <n v="37.504729604110594"/>
    <n v="-9.3569799794703439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4"/>
    <x v="0"/>
    <n v="8.0327039057698876E-2"/>
    <n v="6.4524332037770808E-3"/>
    <n v="154.98029478470647"/>
    <n v="729.26875790755855"/>
    <n v="3431.6163999999999"/>
    <n v="24018.891771554518"/>
    <n v="37.960429722698265"/>
    <n v="178.62500179113826"/>
    <n v="154.98029478470647"/>
    <n v="729.26875790755855"/>
    <n v="7.8701276904373136"/>
    <n v="37.033341905512188"/>
    <n v="38.366139781957187"/>
    <n v="180.53409398506764"/>
    <n v="45.974725620879489"/>
    <n v="216.33673555244872"/>
    <n v="4.610200526081818"/>
    <n v="21.693565727378079"/>
    <n v="36.735483744297227"/>
    <n v="172.86094750660263"/>
    <n v="37.960429722698265"/>
    <n v="178.62500179113826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3"/>
    <s v="Mixed Use:ratio of the two land uses"/>
    <x v="4"/>
  </r>
  <r>
    <x v="4"/>
    <x v="0"/>
    <n v="0.14891809411301529"/>
    <n v="2.2176598754252881E-2"/>
    <n v="45.092577589619175"/>
    <n v="192.09438053177769"/>
    <n v="818.32206106537285"/>
    <n v="2033.3405536758255"/>
    <n v="5.9457291369720302"/>
    <n v="25.328806123500847"/>
    <e v="#N/A"/>
    <e v="#N/A"/>
    <n v="0.13856920449246735"/>
    <n v="0.59030481113791089"/>
    <n v="23.600050503781013"/>
    <n v="100.53621514610711"/>
    <n v="39.546872242457816"/>
    <n v="168.4696757528703"/>
    <n v="40.740866587652029"/>
    <n v="173.55609166339764"/>
    <n v="40.73243060131464"/>
    <n v="173.52015436160036"/>
    <n v="5.9457291369720302"/>
    <n v="25.328806123500847"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4"/>
    <s v="Population centrality"/>
    <x v="7"/>
  </r>
  <r>
    <x v="4"/>
    <x v="0"/>
    <n v="0.14891809411301529"/>
    <n v="2.2176598754252881E-2"/>
    <n v="45.092577589619175"/>
    <n v="186.23234544512718"/>
    <n v="769.13958668837529"/>
    <n v="2033.3405536758255"/>
    <n v="5.9457291369720302"/>
    <n v="24.555861335694484"/>
    <e v="#N/A"/>
    <e v="#N/A"/>
    <n v="0.13856920449246735"/>
    <n v="0.57229081455389008"/>
    <n v="23.600050503781013"/>
    <n v="97.468208580615581"/>
    <n v="39.546872242457816"/>
    <n v="163.32858236135078"/>
    <n v="40.740866587652029"/>
    <n v="168.25977900700286"/>
    <n v="40.73243060131464"/>
    <n v="168.22493838342945"/>
    <n v="5.9457291369720302"/>
    <n v="24.555861335694484"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4"/>
    <s v="Population centrality"/>
    <x v="7"/>
  </r>
  <r>
    <x v="4"/>
    <x v="0"/>
    <n v="0.14891809411301529"/>
    <n v="2.2176598754252881E-2"/>
    <n v="45.092577589619175"/>
    <n v="169.09716596107191"/>
    <n v="634.11437235401968"/>
    <n v="2033.3405536758255"/>
    <n v="5.9457291369720302"/>
    <n v="22.296484263645112"/>
    <e v="#N/A"/>
    <e v="#N/A"/>
    <n v="0.13856920449246735"/>
    <n v="0.51963451684675255"/>
    <n v="23.600050503781013"/>
    <n v="88.5001893891788"/>
    <n v="39.546872242457816"/>
    <n v="148.30077090921682"/>
    <n v="40.740866587652029"/>
    <n v="152.77824970369511"/>
    <n v="40.73243060131464"/>
    <n v="152.74661475492991"/>
    <n v="5.9457291369720302"/>
    <n v="22.296484263645112"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4"/>
    <s v="Population centrality"/>
    <x v="7"/>
  </r>
  <r>
    <x v="4"/>
    <x v="0"/>
    <n v="1.0698000000000001"/>
    <n v="1.1444720400000001"/>
    <n v="0.87376533899421416"/>
    <n v="1.8695083193120208"/>
    <n v="3.9999999999999996"/>
    <n v="0.76346586762767399"/>
    <n v="0.77490342464407191"/>
    <n v="1.6579833673684563"/>
    <e v="#N/A"/>
    <e v="#N/A"/>
    <n v="0.11991980559285495"/>
    <n v="0.25658041604647247"/>
    <n v="0.85861361423739468"/>
    <n v="1.8370896890223298"/>
    <n v="0.87139750792186044"/>
    <n v="1.8644421079496127"/>
    <n v="0.87196059172802165"/>
    <n v="1.8656468820612753"/>
    <n v="0.87195672666064772"/>
    <n v="1.8656386123631219"/>
    <n v="0.77490342464407191"/>
    <n v="1.6579833673684563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x v="4"/>
    <s v="Compactness index"/>
    <x v="7"/>
  </r>
  <r>
    <x v="4"/>
    <x v="0"/>
    <n v="1.2060667870036101"/>
    <n v="1.4545970947132114"/>
    <n v="0.68747559281847748"/>
    <n v="1.4669426173539706"/>
    <n v="3.1301775147929001"/>
    <n v="0.47262269072111707"/>
    <n v="0.68325064758668641"/>
    <n v="1.4579273849860961"/>
    <n v="0.6749023869375036"/>
    <n v="1.4401137790123071"/>
    <n v="0.6735675984035584"/>
    <n v="1.4372655932642544"/>
    <n v="0.68388026570287164"/>
    <n v="1.459270870714082"/>
    <n v="0.68555923105934768"/>
    <n v="1.4628534645693463"/>
    <n v="0.66781995285368412"/>
    <n v="1.4250012070160263"/>
    <n v="0.68418589067014834"/>
    <n v="1.4599230164689407"/>
    <n v="0.68325064758668641"/>
    <n v="1.4579273849860961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n v="0"/>
    <n v="1"/>
    <n v="1"/>
    <n v="1"/>
    <x v="1"/>
    <s v="intersection density"/>
    <x v="1"/>
  </r>
  <r>
    <x v="4"/>
    <x v="0"/>
    <n v="1.21818"/>
    <n v="1.4839625124"/>
    <n v="0.67387147023189187"/>
    <n v="1.3705568590884845"/>
    <n v="2.7875139206414095"/>
    <n v="0.45410275839249153"/>
    <n v="0.66630056221017409"/>
    <n v="1.3551587299539736"/>
    <n v="0.67387147023189187"/>
    <n v="1.3705568590884845"/>
    <n v="0.57237847215186721"/>
    <n v="1.1641348174784358"/>
    <n v="0.67173993450804526"/>
    <n v="1.3662216244988603"/>
    <n v="0.65511433864833613"/>
    <n v="1.3324075732316116"/>
    <n v="0.66967807769002285"/>
    <n v="1.3620281067002413"/>
    <n v="0.67180587412469006"/>
    <n v="1.3663557361178715"/>
    <n v="0.66630056221017409"/>
    <n v="1.3551587299539736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s v="Pre-2010"/>
    <n v="587"/>
    <n v="1"/>
    <n v="1"/>
    <n v="1"/>
    <n v="1"/>
    <x v="3"/>
    <s v="jobs-housing balance:Appears to be an absolute value - ratio of the two land uses"/>
    <x v="5"/>
  </r>
  <r>
    <x v="4"/>
    <x v="0"/>
    <n v="7.8895368819793588E-2"/>
    <n v="6.2244792212112583E-3"/>
    <n v="160.65601064138568"/>
    <n v="293.37590211243219"/>
    <n v="535.73731600000008"/>
    <n v="25810.353755205029"/>
    <n v="6.5687557994109955"/>
    <n v="11.995285148155164"/>
    <e v="#N/A"/>
    <e v="#N/A"/>
    <n v="0.13887618648549577"/>
    <n v="0.25360349936151805"/>
    <n v="37.849152070835181"/>
    <n v="69.116798609908074"/>
    <n v="107.13141388870169"/>
    <n v="195.6339826235033"/>
    <n v="116.37028252036544"/>
    <n v="212.50519340790939"/>
    <n v="116.30148185853599"/>
    <n v="212.3795556795134"/>
    <n v="6.5687557994109955"/>
    <n v="11.995285148155164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x v="4"/>
    <s v="number of bus stops"/>
    <x v="7"/>
  </r>
  <r>
    <x v="4"/>
    <x v="0"/>
    <n v="7.6819515443840788E-2"/>
    <n v="5.9012379530264938E-3"/>
    <n v="169.45596974057665"/>
    <n v="293.84460276245926"/>
    <n v="509.54032899999999"/>
    <n v="28715.32568071923"/>
    <n v="6.5827328697379404"/>
    <n v="11.414767671866537"/>
    <e v="#N/A"/>
    <e v="#N/A"/>
    <n v="0.13888242098884843"/>
    <n v="0.24082863465142815"/>
    <n v="38.317949495432302"/>
    <n v="66.445122384267108"/>
    <n v="110.97437827002639"/>
    <n v="192.43477907263386"/>
    <n v="120.91872220274898"/>
    <n v="209.67873806161268"/>
    <n v="120.84443987558171"/>
    <n v="209.54992902082083"/>
    <n v="6.5827328697379404"/>
    <n v="11.414767671866537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4"/>
    <s v="number of bus stops"/>
    <x v="7"/>
  </r>
  <r>
    <x v="4"/>
    <x v="0"/>
    <n v="4.9965372243354164E-2"/>
    <n v="2.4965384234169469E-3"/>
    <n v="400.55462019740361"/>
    <n v="562.77924137735204"/>
    <n v="790.70483413517968"/>
    <n v="160444.00376148627"/>
    <n v="293.45128971696261"/>
    <n v="412.29906205233249"/>
    <n v="173.42818388212862"/>
    <n v="243.66659835439071"/>
    <n v="22.796049356605412"/>
    <n v="32.028449346030605"/>
    <n v="353.45967507566326"/>
    <n v="496.61084348130686"/>
    <n v="30.425895395531665"/>
    <n v="42.748383030721989"/>
    <n v="365.68081397259516"/>
    <n v="513.78154363149622"/>
    <n v="304.13642970288396"/>
    <n v="427.31168373255196"/>
    <n v="293.45128971696261"/>
    <n v="412.29906205233249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n v="0"/>
    <n v="0"/>
    <n v="0"/>
    <n v="0"/>
    <x v="0"/>
    <s v="Employment density"/>
    <x v="2"/>
  </r>
  <r>
    <x v="4"/>
    <x v="0"/>
    <n v="0.43606557377049188"/>
    <n v="0.1901531846277883"/>
    <n v="5.2589179716207797"/>
    <n v="6.9943609022556377"/>
    <n v="9.3024999999999984"/>
    <n v="27.656218232236014"/>
    <n v="2.9747337707742676"/>
    <n v="3.9563959151297761"/>
    <e v="#N/A"/>
    <e v="#N/A"/>
    <n v="0.13541718244114392"/>
    <n v="0.18010485264672144"/>
    <n v="4.7539955496486597"/>
    <n v="6.3228140810327176"/>
    <n v="5.174295211065334"/>
    <n v="6.8818126307168948"/>
    <n v="5.1942125257373419"/>
    <n v="6.9083026592306656"/>
    <n v="5.1940753765489394"/>
    <n v="6.9081202508100894"/>
    <n v="2.9747337707742676"/>
    <n v="3.9563959151297761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x v="4"/>
    <s v="Density factor"/>
    <x v="7"/>
  </r>
  <r>
    <x v="4"/>
    <x v="0"/>
    <n v="2.0737327188940089E-2"/>
    <n v="4.3003673894115383E-4"/>
    <n v="2325.3827160493834"/>
    <n v="2784.8250748159107"/>
    <n v="3335.0427195480834"/>
    <n v="5407404.7761012074"/>
    <n v="6.1845338375837846"/>
    <n v="7.4064560590743804"/>
    <n v="12.673070495455924"/>
    <n v="15.176978932144891"/>
    <n v="4.2719138972927055"/>
    <n v="5.1159462296367417"/>
    <n v="26.085290604759635"/>
    <n v="31.239146510647682"/>
    <n v="11.381243391497463"/>
    <n v="13.629916383429386"/>
    <n v="3.6894627227735564"/>
    <n v="4.4184160448366328"/>
    <n v="19.641768235160548"/>
    <n v="23.52253171810198"/>
    <n v="4.0039167883891018"/>
    <n v="4.7949990308371966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Pre-2010"/>
    <n v="69"/>
    <n v="0"/>
    <n v="0"/>
    <n v="0"/>
    <n v="0"/>
    <x v="0"/>
    <s v="Total density (employment and population)"/>
    <x v="8"/>
  </r>
  <r>
    <x v="4"/>
    <x v="0"/>
    <n v="0.50128095644748072"/>
    <n v="0.25128259729690106"/>
    <n v="3.9795831894337574"/>
    <n v="4.6720306643952307"/>
    <n v="5.4849640000000006"/>
    <n v="15.837082361623757"/>
    <n v="3.6876775301187292"/>
    <n v="4.3293334203593883"/>
    <n v="3.9795831894337574"/>
    <n v="4.6720306643952307"/>
    <n v="2.6889461591323287"/>
    <n v="3.1568227908213538"/>
    <n v="3.6914697088408857"/>
    <n v="4.3337854381791994"/>
    <n v="3.7512016199598235"/>
    <n v="4.4039107018328325"/>
    <n v="2.1657187705651975"/>
    <n v="2.5425538366435418"/>
    <n v="3.6757705566837093"/>
    <n v="4.3153546335466748"/>
    <n v="3.6876775301187292"/>
    <n v="4.3293334203593883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x v="3"/>
    <s v="Mix Type Index: alternative to dissimilarity index"/>
    <x v="4"/>
  </r>
  <r>
    <x v="4"/>
    <x v="0"/>
    <n v="3.7352885434314108E-2"/>
    <n v="1.3952380502689949E-3"/>
    <n v="716.72357258835143"/>
    <n v="799.34922437266493"/>
    <n v="891.50016399999993"/>
    <n v="513692.67950380984"/>
    <n v="46.979177519693891"/>
    <n v="52.395052358074736"/>
    <n v="716.72357258835143"/>
    <n v="799.34922437266493"/>
    <n v="8.1963486928256462"/>
    <n v="9.1412438782183969"/>
    <n v="47.602149515171554"/>
    <n v="53.089842093526855"/>
    <n v="59.90216923439813"/>
    <n v="66.807838261596586"/>
    <n v="4.7202517017628098"/>
    <n v="5.2644138981249089"/>
    <n v="45.117310475609365"/>
    <n v="50.318544713433916"/>
    <n v="46.979177519693891"/>
    <n v="52.395052358074736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x v="3"/>
    <s v="normalised land use land use entropy"/>
    <x v="4"/>
  </r>
  <r>
    <x v="4"/>
    <x v="0"/>
    <n v="7.9815095923159371E-2"/>
    <n v="6.3704495372231317E-3"/>
    <n v="156.97479340459518"/>
    <n v="169.68975167036737"/>
    <n v="183.43462155566715"/>
    <n v="24641.085764415337"/>
    <n v="55.406989848885253"/>
    <n v="59.894956026644955"/>
    <n v="136.67131610146831"/>
    <n v="147.74169270568723"/>
    <n v="5.6162382779414584"/>
    <n v="6.0711535784547159"/>
    <n v="76.410092849260209"/>
    <n v="82.59931037005029"/>
    <n v="11.038306171778656"/>
    <n v="11.932408971692727"/>
    <n v="74.445246301054027"/>
    <n v="80.475311251439393"/>
    <n v="101.9449435051628"/>
    <n v="110.20248392908098"/>
    <n v="55.406989848885253"/>
    <n v="59.894956026644955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25269"/>
    <n v="1"/>
    <n v="0"/>
    <n v="1"/>
    <n v="1"/>
    <x v="0"/>
    <s v="Population density"/>
    <x v="0"/>
  </r>
  <r>
    <x v="4"/>
    <x v="3"/>
    <n v="0.24610350981558596"/>
    <n v="6.0566937543550213E-2"/>
    <n v="16.510658133919307"/>
    <n v="17.831510784632854"/>
    <n v="19.258031647403481"/>
    <n v="272.60183201515576"/>
    <n v="14.375752344714476"/>
    <n v="15.525812532291635"/>
    <n v="11.406983521188668"/>
    <n v="12.319542202883762"/>
    <n v="11.037305036676235"/>
    <n v="11.920289439610334"/>
    <n v="14.659722983298076"/>
    <n v="15.832500821961924"/>
    <n v="15.471969869365893"/>
    <n v="16.709727458915165"/>
    <n v="9.6731042011235893"/>
    <n v="10.446952537213477"/>
    <n v="14.801453962222602"/>
    <n v="15.985570279200411"/>
    <n v="14.375752344714476"/>
    <n v="15.525812532291635"/>
    <m/>
    <n v="1.08"/>
    <s v="Ewing &amp; Cervero 2010"/>
    <n v="0.24610350981558596"/>
    <s v="Derived (8a)"/>
    <s v="Y"/>
    <s v="pos"/>
    <s v="Y"/>
    <s v="Mode choice (probability)"/>
    <s v="trip"/>
    <s v="binary"/>
    <s v="Disaggregate"/>
    <s v="Work"/>
    <s v="USA"/>
    <s v="California"/>
    <n v="2000"/>
    <s v="Pre-2010"/>
    <s v="Pre-2010"/>
    <n v="726"/>
    <n v="1"/>
    <n v="1"/>
    <n v="0"/>
    <n v="0"/>
    <x v="2"/>
    <s v="% 4-way intersections"/>
    <x v="1"/>
  </r>
  <r>
    <x v="4"/>
    <x v="2"/>
    <n v="0.31385322271857052"/>
    <n v="9.8503845410832638E-2"/>
    <n v="10.151887937260451"/>
    <n v="3.3196673554841674"/>
    <n v="1.0855312252433229"/>
    <n v="103.06082869069425"/>
    <n v="9.3024567146488053"/>
    <n v="3.0419033456901596"/>
    <n v="7.9616247722372533"/>
    <n v="2.603451300521582"/>
    <n v="7.7797560562200765"/>
    <n v="2.5439802303839651"/>
    <n v="9.4205405837284015"/>
    <n v="3.0805167708791874"/>
    <n v="9.7494471114044874"/>
    <n v="3.1880692054292674"/>
    <n v="7.0763226255287632"/>
    <n v="2.3139574985479059"/>
    <n v="9.4788672169906167"/>
    <n v="3.0995895799559317"/>
    <n v="9.3024567146488053"/>
    <n v="3.0419033456901596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1"/>
    <s v="continuous (fraction) of sidewalk miles to _x000a_road miles"/>
    <x v="1"/>
  </r>
  <r>
    <x v="4"/>
    <x v="0"/>
    <n v="0.21501014198782964"/>
    <n v="4.6229361157626665E-2"/>
    <n v="21.631274474902092"/>
    <n v="22.92915094339622"/>
    <n v="24.304899999999993"/>
    <n v="467.91203540855076"/>
    <n v="5.2018117439900511"/>
    <n v="5.5139204486294542"/>
    <e v="#N/A"/>
    <e v="#N/A"/>
    <n v="0.13810889140346469"/>
    <n v="0.14639542488767257"/>
    <n v="15.054447476961652"/>
    <n v="15.957714325579351"/>
    <n v="20.267855022235349"/>
    <n v="21.48392632356947"/>
    <n v="20.576918720978718"/>
    <n v="21.811533844237442"/>
    <n v="20.574766531336849"/>
    <n v="21.809252523217062"/>
    <n v="5.2018117439900511"/>
    <n v="5.5139204486294542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x v="4"/>
    <s v="Centering factor"/>
    <x v="7"/>
  </r>
  <r>
    <x v="4"/>
    <x v="0"/>
    <n v="0.19117647058823528"/>
    <n v="3.6548442906574392E-2"/>
    <n v="27.360946745562131"/>
    <n v="28.455384615384617"/>
    <n v="29.593600000000006"/>
    <n v="748.62140681348694"/>
    <n v="5.4776573333413747"/>
    <n v="5.6967636266750299"/>
    <e v="#N/A"/>
    <e v="#N/A"/>
    <n v="0.13829379309343121"/>
    <n v="0.14382554481716847"/>
    <n v="17.6228114425348"/>
    <n v="18.327723900236194"/>
    <n v="25.21540641699632"/>
    <n v="26.224022673676174"/>
    <n v="25.695564227149685"/>
    <n v="26.723386796235673"/>
    <n v="25.692208204600821"/>
    <n v="26.719896532784855"/>
    <n v="5.4776573333413747"/>
    <n v="5.6967636266750299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x v="4"/>
    <s v="Compactness index"/>
    <x v="7"/>
  </r>
  <r>
    <x v="4"/>
    <x v="0"/>
    <n v="0.11153991466812105"/>
    <n v="1.2441152564171725E-2"/>
    <n v="80.378405042617956"/>
    <n v="79.888096771857988"/>
    <n v="79.400779381549654"/>
    <n v="6460.6879971951521"/>
    <n v="30.92916726460858"/>
    <n v="30.740499344294467"/>
    <n v="80.378405042617956"/>
    <n v="79.888096771857988"/>
    <n v="7.5158889186319602"/>
    <n v="7.4700419962283053"/>
    <n v="31.197968395771362"/>
    <n v="31.007660788557157"/>
    <n v="36.049285577293809"/>
    <n v="35.829384935272316"/>
    <n v="4.4863363804902727"/>
    <n v="4.458969728569282"/>
    <n v="30.11108920429638"/>
    <n v="29.927411560150173"/>
    <n v="30.92916726460858"/>
    <n v="30.740499344294467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x v="3"/>
    <s v="Entropy:Perfect balancing when index = 1"/>
    <x v="4"/>
  </r>
  <r>
    <x v="4"/>
    <x v="0"/>
    <n v="7.9815095923159371E-2"/>
    <n v="6.3704495372231317E-3"/>
    <n v="156.97479340459518"/>
    <n v="154.32032398111221"/>
    <n v="151.7107420696137"/>
    <n v="24641.085764415337"/>
    <n v="55.406989848885253"/>
    <n v="54.470048590921529"/>
    <n v="136.67131610146831"/>
    <n v="134.36018179901092"/>
    <n v="5.6162382779414584"/>
    <n v="5.5212667703481015"/>
    <n v="76.410092849260209"/>
    <n v="75.117985685334375"/>
    <n v="11.038306171778656"/>
    <n v="10.851646609536022"/>
    <n v="74.445246301054027"/>
    <n v="73.186365013531201"/>
    <n v="101.9449435051628"/>
    <n v="100.22103784143201"/>
    <n v="55.406989848885253"/>
    <n v="54.470048590921529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Pre-2010"/>
    <n v="761"/>
    <n v="1"/>
    <n v="0"/>
    <n v="1"/>
    <n v="1"/>
    <x v="0"/>
    <s v="Population density"/>
    <x v="0"/>
  </r>
  <r>
    <x v="4"/>
    <x v="0"/>
    <n v="0.13431581909649196"/>
    <n v="1.8040739259561553E-2"/>
    <n v="55.430101040344127"/>
    <n v="52.658595988326915"/>
    <n v="50.02566618891057"/>
    <n v="3072.4961013427592"/>
    <n v="28.651312938491213"/>
    <n v="27.21874729156665"/>
    <n v="55.430101040344127"/>
    <n v="52.658595988326915"/>
    <n v="3.5565168116254684"/>
    <n v="3.378690971044195"/>
    <n v="43.956847593203804"/>
    <n v="41.75900521354361"/>
    <n v="16.520918435651389"/>
    <n v="15.694872513868818"/>
    <n v="36.585783995872589"/>
    <n v="34.756494796078961"/>
    <n v="44.241001046077876"/>
    <n v="42.028950993773982"/>
    <n v="28.651312938491213"/>
    <n v="27.21874729156665"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3"/>
    <s v="jobs-housing balance:Lorenz curve - larger area under the curve (even population of jobs to employment) represents less even distribution (sign is reversed)"/>
    <x v="5"/>
  </r>
  <r>
    <x v="4"/>
    <x v="0"/>
    <n v="0.13431581909649196"/>
    <n v="1.8040739259561553E-2"/>
    <n v="55.430101040344127"/>
    <n v="51.549993967520038"/>
    <n v="47.94149438979364"/>
    <n v="3072.4961013427592"/>
    <n v="28.651312938491213"/>
    <n v="26.645721032796828"/>
    <n v="55.430101040344127"/>
    <n v="51.549993967520038"/>
    <n v="3.5565168116254684"/>
    <n v="3.3075606348116859"/>
    <n v="43.956847593203804"/>
    <n v="40.87986826167954"/>
    <n v="16.520918435651389"/>
    <n v="15.364454145155792"/>
    <n v="36.585783995872589"/>
    <n v="34.024779116161511"/>
    <n v="44.241001046077876"/>
    <n v="41.14413097285243"/>
    <n v="28.651312938491213"/>
    <n v="26.645721032796828"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3"/>
    <s v="jobs-housing balance:Lorenz curve - larger area under the curve (even population of jobs to employment) represents less even distribution (sign is reversed)"/>
    <x v="5"/>
  </r>
  <r>
    <x v="4"/>
    <x v="0"/>
    <n v="0.29561638727755546"/>
    <n v="8.7389048427033655E-2"/>
    <n v="11.443081461574213"/>
    <n v="10.424647211494108"/>
    <n v="9.4968536096711329"/>
    <n v="130.94411333622344"/>
    <n v="10.375199627661129"/>
    <n v="9.4518068607992891"/>
    <n v="8.7345622868380417"/>
    <n v="7.9571862433094562"/>
    <n v="8.516151128686964"/>
    <n v="7.7582136782338242"/>
    <n v="10.522303593631118"/>
    <n v="9.5858185737979493"/>
    <n v="10.934324710611225"/>
    <n v="9.9611698113668261"/>
    <n v="7.6804006476179358"/>
    <n v="6.9968449899799401"/>
    <n v="10.59512373291742"/>
    <n v="9.6521577206877698"/>
    <n v="10.375199627661129"/>
    <n v="9.4518068607992891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1"/>
    <s v="Sidewalk density"/>
    <x v="1"/>
  </r>
  <r>
    <x v="4"/>
    <x v="0"/>
    <n v="0.50958053008281146"/>
    <n v="0.25967231663947909"/>
    <n v="3.8510073501149091"/>
    <n v="3.4616707190781684"/>
    <n v="3.1116960000000002"/>
    <n v="14.830257610639054"/>
    <n v="3.722080361049366"/>
    <n v="3.3457782415076478"/>
    <n v="3.487103262108834"/>
    <n v="3.1345573143307361"/>
    <n v="3.4517608793323062"/>
    <n v="3.1027880445067488"/>
    <n v="3.7408420620321752"/>
    <n v="3.3626431355542281"/>
    <n v="3.7916360956476551"/>
    <n v="3.4083018951682114"/>
    <n v="3.3059511402405803"/>
    <n v="2.9717196620080255"/>
    <n v="3.7500050236328022"/>
    <n v="3.3708797222416003"/>
    <n v="3.722080361049366"/>
    <n v="3.3457782415076478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x v="1"/>
    <s v="Intersections per catchment"/>
    <x v="1"/>
  </r>
  <r>
    <x v="4"/>
    <x v="0"/>
    <n v="7.9815095923159371E-2"/>
    <n v="6.3704495372231317E-3"/>
    <n v="156.97479340459518"/>
    <n v="139.7075661300897"/>
    <n v="124.33973385577984"/>
    <n v="24641.085764415337"/>
    <n v="55.406989848885253"/>
    <n v="49.312220965507876"/>
    <n v="136.67131610146831"/>
    <n v="121.63747133030679"/>
    <n v="5.6162382779414584"/>
    <n v="4.9984520673678983"/>
    <n v="76.410092849260209"/>
    <n v="68.004982635841586"/>
    <n v="11.038306171778656"/>
    <n v="9.824092492883004"/>
    <n v="74.445246301054027"/>
    <n v="66.256269207938089"/>
    <n v="101.9449435051628"/>
    <n v="90.730999719594891"/>
    <n v="55.406989848885253"/>
    <n v="49.312220965507876"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0"/>
    <s v="Population density"/>
    <x v="0"/>
  </r>
  <r>
    <x v="4"/>
    <x v="0"/>
    <n v="0.38279999999999997"/>
    <n v="0.14653583999999997"/>
    <n v="6.8242690661888599"/>
    <n v="5.937114087584308"/>
    <n v="5.1652892561983483"/>
    <n v="46.570648287742173"/>
    <n v="6.818326951743356"/>
    <n v="5.9319444480167194"/>
    <n v="4.7453819939477189"/>
    <n v="4.1284823347345156"/>
    <n v="5.4278424478725853"/>
    <n v="4.7222229296491491"/>
    <n v="6.0549782717035443"/>
    <n v="5.2678310963820838"/>
    <n v="6.1771855105014328"/>
    <n v="5.3741513941362467"/>
    <n v="4.0315932136729771"/>
    <n v="3.5074860958954899"/>
    <n v="6.3519610355104721"/>
    <n v="5.526206100894111"/>
    <n v="6.818326951743356"/>
    <n v="5.9319444480167194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1"/>
    <s v="Quality of pedestrian and bicycle amenity at stop"/>
    <x v="9"/>
  </r>
  <r>
    <x v="4"/>
    <x v="0"/>
    <n v="-0.2572283622984568"/>
    <n v="6.6166430370746154E-2"/>
    <n v="15.11340409928061"/>
    <n v="12.801854237905538"/>
    <n v="10.843849000000001"/>
    <n v="228.41498346815195"/>
    <n v="12.846164768593388"/>
    <n v="10.881382367819969"/>
    <n v="14.900286148789654"/>
    <n v="12.621332039217272"/>
    <n v="4.2043109404097088"/>
    <n v="3.5612741825991794"/>
    <n v="13.720572307437362"/>
    <n v="11.622051894239839"/>
    <n v="6.649396391732278"/>
    <n v="5.6323911421824242"/>
    <n v="13.655853276098501"/>
    <n v="11.567231444778159"/>
    <n v="14.366743309379739"/>
    <n v="12.169392978041166"/>
    <n v="12.846164768593388"/>
    <n v="10.881382367819969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8 - 2019"/>
    <n v="244"/>
    <n v="1"/>
    <n v="0"/>
    <n v="0"/>
    <n v="0"/>
    <x v="0"/>
    <s v="residential density"/>
    <x v="0"/>
  </r>
  <r>
    <x v="4"/>
    <x v="2"/>
    <n v="0.15118196811434853"/>
    <n v="2.2855987482927897E-2"/>
    <n v="43.752211570247937"/>
    <n v="36.095574545454546"/>
    <n v="29.778848999999997"/>
    <n v="1914.2560172877374"/>
    <n v="42.074845892558912"/>
    <n v="34.711747861361097"/>
    <n v="38.276743427060573"/>
    <n v="31.57831332732497"/>
    <n v="15.569848863570387"/>
    <n v="12.845125312445569"/>
    <n v="43.124590278785071"/>
    <n v="35.577786979997683"/>
    <n v="18.787743655718476"/>
    <n v="15.499888515967742"/>
    <n v="43.301150983474621"/>
    <n v="35.723449561366557"/>
    <n v="42.28786277319017"/>
    <n v="34.88748678788189"/>
    <n v="42.074845892558912"/>
    <n v="34.711747861361097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s v="2010 - 2017"/>
    <n v="30"/>
    <n v="1"/>
    <n v="0"/>
    <n v="1"/>
    <n v="1"/>
    <x v="0"/>
    <s v="Employment density"/>
    <x v="2"/>
  </r>
  <r>
    <x v="4"/>
    <x v="2"/>
    <n v="0.29561638727755546"/>
    <n v="8.7389048427033655E-2"/>
    <n v="11.443081461574213"/>
    <n v="9.2703444751993622"/>
    <n v="7.510152486237458"/>
    <n v="130.94411333622344"/>
    <n v="10.375199627661129"/>
    <n v="8.4052250148140786"/>
    <n v="8.7345622868380417"/>
    <n v="7.076101093134616"/>
    <n v="8.516151128686964"/>
    <n v="6.8991604080501983"/>
    <n v="10.522303593631118"/>
    <n v="8.5243978480049574"/>
    <n v="10.934324710611225"/>
    <n v="8.8581871073306129"/>
    <n v="7.6804006476179358"/>
    <n v="6.2220967271841507"/>
    <n v="10.59512373291742"/>
    <n v="8.5833913785660112"/>
    <n v="10.375199627661129"/>
    <n v="8.4052250148140786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s v="2010 - 2017"/>
    <n v="592"/>
    <n v="1"/>
    <n v="0"/>
    <n v="0"/>
    <n v="0"/>
    <x v="1"/>
    <s v="Intersection to cul-de-sac continuous (fraction)"/>
    <x v="1"/>
  </r>
  <r>
    <x v="4"/>
    <x v="2"/>
    <n v="7.9815095923159371E-2"/>
    <n v="6.3704495372231317E-3"/>
    <n v="156.97479340459518"/>
    <n v="126.05075910388993"/>
    <n v="101.21875956042362"/>
    <n v="24641.085764415337"/>
    <n v="55.406989848885253"/>
    <n v="44.49181284865486"/>
    <n v="136.67131610146831"/>
    <n v="109.74706682947905"/>
    <n v="5.6162382779414584"/>
    <n v="4.5098393371869916"/>
    <n v="76.410092849260209"/>
    <n v="61.357304557955949"/>
    <n v="11.038306171778656"/>
    <n v="8.8637598559382607"/>
    <n v="74.445246301054027"/>
    <n v="59.77953277974639"/>
    <n v="101.9449435051628"/>
    <n v="81.861789634645731"/>
    <n v="55.406989848885253"/>
    <n v="44.49181284865486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59101"/>
    <n v="1"/>
    <n v="0"/>
    <n v="1"/>
    <n v="1"/>
    <x v="0"/>
    <s v="Population density"/>
    <x v="0"/>
  </r>
  <r>
    <x v="4"/>
    <x v="2"/>
    <n v="0.11800034066170169"/>
    <n v="1.392408039627765E-2"/>
    <n v="71.818028303494415"/>
    <n v="57.427092501988234"/>
    <n v="45.919820289349978"/>
    <n v="5157.8291894015247"/>
    <n v="43.632454933514474"/>
    <n v="34.889359743587541"/>
    <n v="24.376724886901236"/>
    <n v="19.492103418097912"/>
    <n v="22.748485835743544"/>
    <n v="18.190131798784705"/>
    <n v="46.357987093693424"/>
    <n v="37.068748278431578"/>
    <n v="55.585961283354486"/>
    <n v="44.447615951548151"/>
    <n v="17.625315510732538"/>
    <n v="14.093545146272371"/>
    <n v="47.805550301909705"/>
    <n v="38.226247979055728"/>
    <n v="43.632454933514474"/>
    <n v="34.889359743587541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x v="1"/>
    <s v="Number of exits"/>
    <x v="1"/>
  </r>
  <r>
    <x v="4"/>
    <x v="2"/>
    <n v="0.2010178117048346"/>
    <n v="4.0408160622600338E-2"/>
    <n v="24.747476365966993"/>
    <n v="19.550506329113926"/>
    <n v="15.444900000000002"/>
    <n v="612.43758648409482"/>
    <n v="19.19902606245018"/>
    <n v="15.167230589335643"/>
    <n v="24.18114462846513"/>
    <n v="19.103104256487455"/>
    <n v="4.7149164756538289"/>
    <n v="3.7247840157665251"/>
    <n v="21.22016481515654"/>
    <n v="16.763930203973668"/>
    <n v="8.0236652751488418"/>
    <n v="6.3386955673675853"/>
    <n v="21.065757887754483"/>
    <n v="16.641948731326043"/>
    <n v="22.806615194581362"/>
    <n v="18.017226003719276"/>
    <n v="19.19902606245018"/>
    <n v="15.167230589335643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Pre-2010"/>
    <n v="236"/>
    <n v="0"/>
    <n v="0"/>
    <n v="1"/>
    <n v="1"/>
    <x v="0"/>
    <s v="Population density"/>
    <x v="0"/>
  </r>
  <r>
    <x v="4"/>
    <x v="2"/>
    <n v="0.38527999999999996"/>
    <n v="0.14844067839999997"/>
    <n v="6.7366978565358009"/>
    <n v="5.2315848214285721"/>
    <n v="4.062744140625"/>
    <n v="45.383098010254052"/>
    <n v="6.3518149245828877"/>
    <n v="4.9326924341325782"/>
    <n v="5.696728849363569"/>
    <n v="4.4239656898387603"/>
    <n v="5.603007810879765"/>
    <n v="4.3511838057730072"/>
    <n v="6.4066484056927155"/>
    <n v="4.975275018892849"/>
    <n v="6.5570867341996353"/>
    <n v="5.0921024160447521"/>
    <n v="5.2286714765996729"/>
    <n v="4.0604816952977734"/>
    <n v="6.4335710452117363"/>
    <n v="4.9961826022905296"/>
    <n v="6.3518149245828877"/>
    <n v="4.9326924341325782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n v="0"/>
    <n v="0"/>
    <n v="0"/>
    <n v="0"/>
    <x v="1"/>
    <s v="Connectivity Index: degree of connecitivity within the buffer area and road network accessibility (4-way intersections *3 + 3-way intersections *2 + cul-de-sacs)/buffer area"/>
    <x v="1"/>
  </r>
  <r>
    <x v="4"/>
    <x v="2"/>
    <n v="0.38279999999999997"/>
    <n v="0.14653583999999997"/>
    <n v="6.8242690661888599"/>
    <n v="5.2246603970741905"/>
    <n v="4"/>
    <n v="46.570648287742173"/>
    <n v="6.818326951743356"/>
    <n v="5.2201111142547134"/>
    <n v="4.7453819939477189"/>
    <n v="3.6330644545663735"/>
    <n v="5.4278424478725853"/>
    <n v="4.1555561780912509"/>
    <n v="6.0549782717035443"/>
    <n v="4.6356913648162328"/>
    <n v="6.1771855105014328"/>
    <n v="4.729253226839897"/>
    <n v="4.0315932136729771"/>
    <n v="3.0865877643880308"/>
    <n v="6.3519610355104721"/>
    <n v="4.8630613687868172"/>
    <n v="6.818326951743356"/>
    <n v="5.2201111142547134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1"/>
    <s v="Quality of pedestrian and bicycle amenity at stop"/>
    <x v="9"/>
  </r>
  <r>
    <x v="4"/>
    <x v="2"/>
    <n v="0.13431581909649196"/>
    <n v="1.8040739259561553E-2"/>
    <n v="55.430101040344127"/>
    <n v="42.126876790661534"/>
    <n v="32.01642636090277"/>
    <n v="3072.4961013427592"/>
    <n v="28.651312938491213"/>
    <n v="21.774997833253323"/>
    <n v="55.430101040344127"/>
    <n v="42.126876790661534"/>
    <n v="3.5565168116254684"/>
    <n v="2.7029527768353558"/>
    <n v="43.956847593203804"/>
    <n v="33.407204170834895"/>
    <n v="16.520918435651389"/>
    <n v="12.555898011095056"/>
    <n v="36.585783995872589"/>
    <n v="27.805195836863167"/>
    <n v="44.241001046077876"/>
    <n v="33.623160795019189"/>
    <n v="28.651312938491213"/>
    <n v="21.774997833253323"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3"/>
    <s v="jobs-housing balance:Lorenz curve - larger area under the curve (even population of jobs to employment) represents less even distribution (sign is reversed)"/>
    <x v="5"/>
  </r>
  <r>
    <x v="4"/>
    <x v="2"/>
    <n v="7.9815095923159371E-2"/>
    <n v="6.3704495372231317E-3"/>
    <n v="156.97479340459518"/>
    <n v="116.47529670620962"/>
    <n v="86.424670156007522"/>
    <n v="24641.085764415337"/>
    <n v="55.406989848885253"/>
    <n v="41.11198646787286"/>
    <n v="136.67131610146831"/>
    <n v="101.41011654728948"/>
    <n v="5.6162382779414584"/>
    <n v="4.167248802232562"/>
    <n v="76.410092849260209"/>
    <n v="56.696288894151074"/>
    <n v="11.038306171778656"/>
    <n v="8.1904231794597617"/>
    <n v="74.445246301054027"/>
    <n v="55.238372755382088"/>
    <n v="101.9449435051628"/>
    <n v="75.643148080830798"/>
    <n v="55.406989848885253"/>
    <n v="41.11198646787286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n v="1"/>
    <n v="0"/>
    <n v="1"/>
    <n v="1"/>
    <x v="0"/>
    <s v="Population density"/>
    <x v="0"/>
  </r>
  <r>
    <x v="4"/>
    <x v="2"/>
    <n v="5.0312491313407426E-2"/>
    <n v="2.5313467821616977E-3"/>
    <n v="395.04662381581261"/>
    <n v="288.83438853669321"/>
    <n v="211.17837483471789"/>
    <n v="156061.83498827217"/>
    <n v="6.1051930499640239"/>
    <n v="4.4637508465506963"/>
    <n v="12.34434009760621"/>
    <n v="9.0254408189638049"/>
    <n v="4.2339077351691845"/>
    <n v="3.0955793014915978"/>
    <n v="24.729770682638961"/>
    <n v="18.08092453690465"/>
    <n v="11.115412509720819"/>
    <n v="8.1269227023572803"/>
    <n v="3.6610794535199416"/>
    <n v="2.6767616316465701"/>
    <n v="18.863218237374117"/>
    <n v="13.791653382073711"/>
    <n v="3.97051101089215"/>
    <n v="2.9029994205036864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Building density"/>
    <x v="8"/>
  </r>
  <r>
    <x v="4"/>
    <x v="2"/>
    <n v="3.5907338487459362E-2"/>
    <n v="1.2893369572529803E-3"/>
    <n v="775.59244259201853"/>
    <n v="559.46780926177757"/>
    <n v="403.56792100000001"/>
    <n v="601543.63700585358"/>
    <n v="47.214074445037447"/>
    <n v="34.057519575371131"/>
    <n v="775.59244259201853"/>
    <n v="559.46780926177757"/>
    <n v="8.2034693229454376"/>
    <n v="5.9175112577376119"/>
    <n v="47.84333348437027"/>
    <n v="34.511430878345095"/>
    <n v="60.284596945275808"/>
    <n v="43.485843250981915"/>
    <n v="4.7226124403935987"/>
    <n v="3.4066211723123536"/>
    <n v="45.333914672930682"/>
    <n v="32.701280381952358"/>
    <n v="47.214074445037447"/>
    <n v="34.057519575371131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3"/>
    <s v="normalised land use land use entropy"/>
    <x v="4"/>
  </r>
  <r>
    <x v="4"/>
    <x v="2"/>
    <n v="7.9815095923159371E-2"/>
    <n v="6.3704495372231317E-3"/>
    <n v="156.97479340459518"/>
    <n v="106.27193513491095"/>
    <n v="71.94610008633471"/>
    <n v="24641.085764415337"/>
    <n v="55.406989848885253"/>
    <n v="37.510532127695321"/>
    <n v="136.67131610146831"/>
    <n v="92.526481000694048"/>
    <n v="5.6162382779414584"/>
    <n v="3.8021933141663675"/>
    <n v="76.410092849260209"/>
    <n v="51.729632858949167"/>
    <n v="11.038306171778656"/>
    <n v="7.4729332782941507"/>
    <n v="74.445246301054027"/>
    <n v="50.39943174581358"/>
    <n v="101.9449435051628"/>
    <n v="69.016726752995226"/>
    <n v="55.406989848885253"/>
    <n v="37.510532127695321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376"/>
    <n v="1"/>
    <n v="0"/>
    <n v="1"/>
    <n v="1"/>
    <x v="0"/>
    <s v="Population density"/>
    <x v="0"/>
  </r>
  <r>
    <x v="4"/>
    <x v="2"/>
    <n v="0.57804938628158842"/>
    <n v="0.33414109298052103"/>
    <n v="2.9927477374304741"/>
    <n v="1.94620049203196"/>
    <n v="1.2656249999999998"/>
    <n v="8.9565390198952226"/>
    <n v="2.8686252649108712"/>
    <n v="1.8654829580852865"/>
    <n v="2.9886833008875273"/>
    <n v="1.9435573663515753"/>
    <n v="2.9886833008875273"/>
    <n v="1.9435573663515753"/>
    <n v="2.9214591234513061"/>
    <n v="1.8998411100274966"/>
    <n v="2.6140068331630988"/>
    <n v="1.6999031763515335"/>
    <n v="2.8695574462263145"/>
    <n v="1.8660891607772436"/>
    <n v="2.9127358043256351"/>
    <n v="1.8941682871021972"/>
    <n v="2.8686252649108712"/>
    <n v="1.8654829580852865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n v="0"/>
    <n v="1"/>
    <n v="1"/>
    <n v="1"/>
    <x v="0"/>
    <s v="Commercial density"/>
    <x v="6"/>
  </r>
  <r>
    <x v="4"/>
    <x v="2"/>
    <n v="0.16660000000000003"/>
    <n v="2.7755560000000009E-2"/>
    <n v="36.028817289220598"/>
    <n v="23.15211799005316"/>
    <n v="14.877551020408161"/>
    <n v="1298.075675260041"/>
    <n v="35.863806085963049"/>
    <n v="23.046081790839857"/>
    <n v="10.875368037136166"/>
    <n v="6.9885115006637006"/>
    <n v="15.277674829698078"/>
    <n v="9.8174338455639862"/>
    <n v="21.564235596011777"/>
    <n v="13.857177793997169"/>
    <n v="23.198764572549937"/>
    <n v="14.907526114320591"/>
    <n v="7.7363083788746358"/>
    <n v="4.971351764264841"/>
    <n v="25.872273214871488"/>
    <n v="16.625522767876419"/>
    <n v="35.863806085963049"/>
    <n v="23.046081790839857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1"/>
    <s v="Pedestrian amenity at bus stop"/>
    <x v="9"/>
  </r>
  <r>
    <x v="4"/>
    <x v="2"/>
    <n v="0.23018693887590705"/>
    <n v="5.2986026829060569E-2"/>
    <n v="18.872900269086468"/>
    <n v="11.606833665488178"/>
    <n v="7.138202704275229"/>
    <n v="356.18636456688409"/>
    <n v="14.316863267443836"/>
    <n v="8.8048709094779589"/>
    <n v="18.872900269086468"/>
    <n v="11.606833665488178"/>
    <n v="3.16336298006311"/>
    <n v="1.9454682327388126"/>
    <n v="17.332563042330701"/>
    <n v="10.65952627103338"/>
    <n v="10.473988836029751"/>
    <n v="6.4415031341582969"/>
    <n v="16.056955045210046"/>
    <n v="9.8750273528041781"/>
    <n v="17.376570706098381"/>
    <n v="10.686590984250504"/>
    <n v="14.316863267443836"/>
    <n v="8.8048709094779589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3"/>
    <s v="Population to retail employment continuous (fraction) (relative):Entropy: maximises eveness --&gt; 1"/>
    <x v="5"/>
  </r>
  <r>
    <x v="4"/>
    <x v="2"/>
    <n v="3.6965224234214548E-2"/>
    <n v="1.3664278026857626E-3"/>
    <n v="731.83522615279367"/>
    <n v="448.20504523451172"/>
    <n v="274.49862400000006"/>
    <n v="535582.79823811061"/>
    <n v="63.193668496915571"/>
    <n v="38.70231991440285"/>
    <n v="549.19696054729206"/>
    <n v="336.35009596185142"/>
    <n v="549.19696054729206"/>
    <n v="336.35009596185142"/>
    <n v="105.04153523604069"/>
    <n v="64.331620519921117"/>
    <n v="20.088467463834952"/>
    <n v="12.30297770121323"/>
    <n v="63.649157481073104"/>
    <n v="38.98127951275584"/>
    <n v="94.830071683950592"/>
    <n v="58.0777134658221"/>
    <n v="63.193668496915571"/>
    <n v="38.70231991440285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x v="0"/>
    <s v="number of commercial centers"/>
    <x v="6"/>
  </r>
  <r>
    <x v="4"/>
    <x v="2"/>
    <n v="5.0312491313407426E-2"/>
    <n v="2.5313467821616977E-3"/>
    <n v="395.04662381581261"/>
    <n v="239.79330065619826"/>
    <n v="145.55453349831234"/>
    <n v="156061.83498827217"/>
    <n v="6.1051930499640239"/>
    <n v="3.7058521813281624"/>
    <n v="12.34434009760621"/>
    <n v="7.4930144392469691"/>
    <n v="4.2339077351691845"/>
    <n v="2.5699819952476948"/>
    <n v="24.729770682638961"/>
    <n v="15.010970804361849"/>
    <n v="11.115412509720819"/>
    <n v="6.7470553934005375"/>
    <n v="3.6610794535199416"/>
    <n v="2.2222752282866045"/>
    <n v="18.863218237374117"/>
    <n v="11.449973470086089"/>
    <n v="3.97051101089215"/>
    <n v="2.4101001836115348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x v="0"/>
    <s v="commercial density (common catchment area)"/>
    <x v="8"/>
  </r>
  <r>
    <x v="4"/>
    <x v="2"/>
    <n v="8.8303341176470582E-2"/>
    <n v="7.7974800629281651E-3"/>
    <n v="128.24656067468968"/>
    <n v="77.007278653369184"/>
    <n v="46.239999999999988"/>
    <n v="16447.18032488686"/>
    <n v="59.551744733994035"/>
    <n v="35.758602623719732"/>
    <n v="28.656466443176406"/>
    <n v="17.207139786058427"/>
    <n v="26.432391527317428"/>
    <n v="15.871665712597974"/>
    <n v="64.747316592827005"/>
    <n v="38.878349834030026"/>
    <n v="84.291775782213222"/>
    <n v="50.614068959817871"/>
    <n v="19.758951594860559"/>
    <n v="11.864513818998306"/>
    <n v="67.606519637214873"/>
    <n v="40.595194671095449"/>
    <n v="59.551744733994035"/>
    <n v="35.758602623719732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Intersection density"/>
    <x v="1"/>
  </r>
  <r>
    <x v="4"/>
    <x v="2"/>
    <n v="0.15267175572519082"/>
    <n v="2.3308664996212335E-2"/>
    <n v="42.902500000000011"/>
    <n v="25.741500000000006"/>
    <n v="15.444900000000004"/>
    <n v="1840.6245062500009"/>
    <n v="28.582469721701688"/>
    <n v="17.149481833021014"/>
    <n v="41.228545159151587"/>
    <n v="24.737127095490951"/>
    <n v="5.1283803103582102"/>
    <n v="3.077028186214926"/>
    <n v="33.305033163758495"/>
    <n v="19.983019898255098"/>
    <n v="9.299572470078683"/>
    <n v="5.5797434820472098"/>
    <n v="32.926247918185311"/>
    <n v="19.755748750911184"/>
    <n v="37.386767057599172"/>
    <n v="22.432060234559504"/>
    <n v="28.582469721701688"/>
    <n v="17.149481833021014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2010 - 2017"/>
    <n v="236"/>
    <n v="0"/>
    <n v="0"/>
    <n v="1"/>
    <n v="1"/>
    <x v="0"/>
    <s v="Population density"/>
    <x v="0"/>
  </r>
  <r>
    <x v="4"/>
    <x v="2"/>
    <n v="5.0312491313407426E-2"/>
    <n v="2.5313467821616977E-3"/>
    <n v="395.04662381581261"/>
    <n v="235.84283441804013"/>
    <n v="140.79817214756994"/>
    <n v="156061.83498827217"/>
    <n v="6.1051930499640239"/>
    <n v="3.644800250828522"/>
    <n v="12.34434009760621"/>
    <n v="7.369571038270907"/>
    <n v="4.2339077351691845"/>
    <n v="2.5276429178960029"/>
    <n v="24.729770682638961"/>
    <n v="14.76367309753546"/>
    <n v="11.115412509720819"/>
    <n v="6.6359012683033285"/>
    <n v="3.6610794535199416"/>
    <n v="2.1856644337514051"/>
    <n v="18.863218237374117"/>
    <n v="11.261341287712348"/>
    <n v="3.97051101089215"/>
    <n v="2.3703950735026136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x v="0"/>
    <s v="commercial density (common catchment area)"/>
    <x v="8"/>
  </r>
  <r>
    <x v="4"/>
    <x v="2"/>
    <n v="0.1666"/>
    <n v="2.7755559999999999E-2"/>
    <n v="36.028817289220612"/>
    <n v="21.437146287086264"/>
    <n v="12.755102040816327"/>
    <n v="1298.0756752600421"/>
    <n v="35.863806085963063"/>
    <n v="21.338964621148023"/>
    <n v="10.875368037136166"/>
    <n v="6.4708439820960182"/>
    <n v="15.277674829698082"/>
    <n v="9.0902165236703585"/>
    <n v="21.56423559601178"/>
    <n v="12.83072017962701"/>
    <n v="23.198764572549941"/>
    <n v="13.803264920667214"/>
    <n v="7.7363083788746358"/>
    <n v="4.6031034854304078"/>
    <n v="25.872273214871491"/>
    <n v="15.394002562848536"/>
    <n v="35.863806085963063"/>
    <n v="21.338964621148023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1"/>
    <s v="Pedestrian amenity at bus stop"/>
    <x v="9"/>
  </r>
  <r>
    <x v="4"/>
    <x v="2"/>
    <n v="7.1857402652973898E-2"/>
    <n v="5.1634863160316203E-3"/>
    <n v="193.66759952383231"/>
    <n v="114.1148955745151"/>
    <n v="67.240000000000009"/>
    <n v="37507.139105323491"/>
    <n v="59.377834999540347"/>
    <n v="34.987243385435299"/>
    <n v="163.66984374961331"/>
    <n v="96.439296888615345"/>
    <n v="5.6545682952483629"/>
    <n v="3.3318452447272948"/>
    <n v="84.172865673796593"/>
    <n v="49.597236709648833"/>
    <n v="11.187353374162122"/>
    <n v="6.591932079431845"/>
    <n v="81.794720697543482"/>
    <n v="48.195960676417542"/>
    <n v="116.24861447195234"/>
    <n v="68.497252683283548"/>
    <n v="59.377834999540347"/>
    <n v="34.987243385435299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s v="Pre-2010"/>
    <n v="3394"/>
    <n v="1"/>
    <n v="1"/>
    <n v="1"/>
    <n v="1"/>
    <x v="0"/>
    <s v="Residential density"/>
    <x v="0"/>
  </r>
  <r>
    <x v="4"/>
    <x v="2"/>
    <n v="7.9815095923159371E-2"/>
    <n v="6.3704495372231317E-3"/>
    <n v="156.97479340459518"/>
    <n v="90.103531414237622"/>
    <n v="51.719427031772391"/>
    <n v="24641.085764415337"/>
    <n v="55.406989848885253"/>
    <n v="31.803612173260134"/>
    <n v="136.67131610146831"/>
    <n v="78.449335442242798"/>
    <n v="5.6162382779414584"/>
    <n v="3.2237207715383969"/>
    <n v="76.410092849260209"/>
    <n v="43.859393295475357"/>
    <n v="11.038306171778656"/>
    <n v="6.3359877426009481"/>
    <n v="74.445246301054027"/>
    <n v="42.731571376805007"/>
    <n v="101.9449435051628"/>
    <n v="58.516397571963438"/>
    <n v="55.406989848885253"/>
    <n v="31.80361217326013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0"/>
    <s v="Population density"/>
    <x v="0"/>
  </r>
  <r>
    <x v="4"/>
    <x v="2"/>
    <n v="7.9815095923159371E-2"/>
    <n v="6.3704495372231317E-3"/>
    <n v="156.97479340459518"/>
    <n v="88.84773306700086"/>
    <n v="50.287816915922477"/>
    <n v="24641.085764415337"/>
    <n v="55.406989848885253"/>
    <n v="31.36035625446905"/>
    <n v="136.67131610146831"/>
    <n v="77.355964913431052"/>
    <n v="5.6162382779414584"/>
    <n v="3.1787908653148653"/>
    <n v="76.410092849260209"/>
    <n v="43.248112552681278"/>
    <n v="11.038306171778656"/>
    <n v="6.2476812932267185"/>
    <n v="74.445246301054027"/>
    <n v="42.136009406396575"/>
    <n v="101.9449435051628"/>
    <n v="57.700838023922138"/>
    <n v="55.406989848885253"/>
    <n v="31.36035625446905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350"/>
    <n v="0"/>
    <n v="0"/>
    <n v="0"/>
    <n v="0"/>
    <x v="0"/>
    <s v="Population density"/>
    <x v="0"/>
  </r>
  <r>
    <x v="4"/>
    <x v="2"/>
    <n v="0.16100000000000003"/>
    <n v="2.592100000000001E-2"/>
    <n v="38.578758535550314"/>
    <n v="21.739130434782602"/>
    <n v="12.249999999999996"/>
    <n v="1488.3206101442961"/>
    <n v="38.485443546714038"/>
    <n v="21.68654743857336"/>
    <n v="33.699052110127838"/>
    <n v="18.989415864057037"/>
    <n v="18.462530861067858"/>
    <n v="10.403636140211738"/>
    <n v="38.507970083133038"/>
    <n v="21.699241141845466"/>
    <n v="22.235191769352756"/>
    <n v="12.529530562030278"/>
    <n v="20.933271898963994"/>
    <n v="11.79589871506621"/>
    <n v="24.223060706407104"/>
    <n v="13.649694708060403"/>
    <n v="38.485443546714038"/>
    <n v="21.68654743857336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4"/>
    <s v="Destination Index- intensity and diversity of land uses"/>
    <x v="10"/>
  </r>
  <r>
    <x v="4"/>
    <x v="2"/>
    <n v="0.17710000000000001"/>
    <n v="3.1364410000000002E-2"/>
    <n v="31.883271516983736"/>
    <n v="17.966223499820334"/>
    <n v="10.12396694214876"/>
    <n v="1016.5430026257064"/>
    <n v="31.819509356996257"/>
    <n v="17.930293522667391"/>
    <n v="28.475559364040418"/>
    <n v="16.045977701636776"/>
    <n v="16.776506622981518"/>
    <n v="9.4535614820500857"/>
    <n v="31.834906649463594"/>
    <n v="17.938969896972736"/>
    <n v="19.834515879218518"/>
    <n v="11.176749697939634"/>
    <n v="18.791958626602625"/>
    <n v="10.589268686090579"/>
    <n v="21.401184971867213"/>
    <n v="12.059567731647174"/>
    <n v="31.819509356996257"/>
    <n v="17.930293522667391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4"/>
    <s v="Destination Index- intensity and diversity of land uses"/>
    <x v="10"/>
  </r>
  <r>
    <x v="4"/>
    <x v="2"/>
    <n v="5.3646529837006018E-4"/>
    <n v="2.877950163552777E-7"/>
    <n v="3474695.332338619"/>
    <n v="1923591.3359826594"/>
    <n v="1064900.1636000001"/>
    <n v="12073507652575.787"/>
    <n v="6.8487690473362282"/>
    <n v="3.7914785446053356"/>
    <e v="#N/A"/>
    <e v="#N/A"/>
    <n v="0.13899633380018447"/>
    <n v="7.6948370391782123E-2"/>
    <n v="49.513579291917665"/>
    <n v="27.410717496005617"/>
    <n v="321.5290534629566"/>
    <n v="177.99848399709276"/>
    <n v="422.10696301301948"/>
    <n v="233.67841472400758"/>
    <n v="421.20314830615752"/>
    <n v="233.17806290228879"/>
    <n v="6.8487690473362282"/>
    <n v="3.7914785446053356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x v="4"/>
    <s v="Compactness index"/>
    <x v="7"/>
  </r>
  <r>
    <x v="4"/>
    <x v="2"/>
    <n v="5.4425956077995313E-4"/>
    <n v="2.9621846950038751E-7"/>
    <n v="3375886.7287601451"/>
    <n v="1850661.1047063116"/>
    <n v="1014532.4176"/>
    <n v="11396611205418.873"/>
    <n v="6.8487686522288111"/>
    <n v="3.7544949751518346"/>
    <e v="#N/A"/>
    <e v="#N/A"/>
    <n v="0.13899633363744351"/>
    <n v="7.6197790100046542E-2"/>
    <n v="49.513558641034592"/>
    <n v="27.143332847015163"/>
    <n v="321.52818264087648"/>
    <n v="176.26174972372849"/>
    <n v="422.10546217558732"/>
    <n v="231.39821436465698"/>
    <n v="421.20165388901415"/>
    <n v="230.90274666195756"/>
    <n v="6.8487686522288111"/>
    <n v="3.7544949751518346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x v="4"/>
    <s v="Compactness index"/>
    <x v="7"/>
  </r>
  <r>
    <x v="4"/>
    <x v="2"/>
    <n v="0.19229397074562971"/>
    <n v="3.6976971185121096E-2"/>
    <n v="27.043859135828381"/>
    <n v="14.576640074211499"/>
    <n v="7.8568089999999975"/>
    <n v="731.37031695852818"/>
    <n v="26.950781130032492"/>
    <n v="14.526471029087514"/>
    <n v="9.884126182101399"/>
    <n v="5.3275440121526545"/>
    <n v="13.391111927751075"/>
    <n v="7.2178093290578298"/>
    <n v="17.987394027619796"/>
    <n v="9.6952053808870708"/>
    <n v="19.110536432716888"/>
    <n v="10.300579137234402"/>
    <n v="7.2211535882091011"/>
    <n v="3.8922017840447056"/>
    <n v="20.888676409486337"/>
    <n v="11.258996584713136"/>
    <n v="26.950781130032492"/>
    <n v="14.526471029087514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x v="1"/>
    <s v="Street tree density "/>
    <x v="9"/>
  </r>
  <r>
    <x v="4"/>
    <x v="2"/>
    <n v="7.9815095923159371E-2"/>
    <n v="6.3704495372231317E-3"/>
    <n v="156.97479340459518"/>
    <n v="82.411766537412475"/>
    <n v="43.266177432141546"/>
    <n v="24641.085764415337"/>
    <n v="55.406989848885253"/>
    <n v="29.088669670664761"/>
    <n v="136.67131610146831"/>
    <n v="71.752440953270863"/>
    <n v="5.6162382779414584"/>
    <n v="2.9485250959192659"/>
    <n v="76.410092849260209"/>
    <n v="40.115298745861608"/>
    <n v="11.038306171778656"/>
    <n v="5.7951107401837945"/>
    <n v="74.445246301054027"/>
    <n v="39.083754308053365"/>
    <n v="101.9449435051628"/>
    <n v="53.521095340210472"/>
    <n v="55.406989848885253"/>
    <n v="29.088669670664761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n v="0"/>
    <n v="0"/>
    <n v="0"/>
    <n v="0"/>
    <x v="0"/>
    <s v="Population density"/>
    <x v="0"/>
  </r>
  <r>
    <x v="4"/>
    <x v="2"/>
    <n v="6.021384603925508E-2"/>
    <n v="3.6257072548391148E-3"/>
    <n v="275.80825745524055"/>
    <n v="143.42029387672508"/>
    <n v="74.578552815897055"/>
    <n v="76070.194880496259"/>
    <n v="55.298572094299686"/>
    <n v="28.755257489035838"/>
    <n v="245.09084100000942"/>
    <n v="127.4472373200049"/>
    <n v="245.09084100000942"/>
    <n v="127.4472373200049"/>
    <n v="84.894521674973944"/>
    <n v="44.145151270986453"/>
    <n v="19.216325650725313"/>
    <n v="9.9924893383771636"/>
    <n v="55.647043917152452"/>
    <n v="28.936462836919276"/>
    <n v="78.097802419739494"/>
    <n v="40.610857258264538"/>
    <n v="55.298572094299686"/>
    <n v="28.755257489035838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n v="1"/>
    <n v="0"/>
    <n v="1"/>
    <n v="1"/>
    <x v="0"/>
    <s v="Commercial density"/>
    <x v="6"/>
  </r>
  <r>
    <x v="4"/>
    <x v="2"/>
    <n v="0.5177272727272727"/>
    <n v="0.26804152892561983"/>
    <n v="3.7307651691447221"/>
    <n v="1.9315188762071993"/>
    <n v="1"/>
    <n v="13.918608747303447"/>
    <n v="3.5398296342793896"/>
    <n v="1.8326663424746474"/>
    <n v="3.7244510826429984"/>
    <n v="1.9282499014228978"/>
    <n v="3.7244510826429984"/>
    <n v="1.9282499014228978"/>
    <n v="3.6206284539856934"/>
    <n v="1.8744980950407748"/>
    <n v="3.1600078860079277"/>
    <n v="1.6360222646195588"/>
    <n v="3.5412491836431186"/>
    <n v="1.8334012818952328"/>
    <n v="3.6072397106673031"/>
    <n v="1.867566377477299"/>
    <n v="3.5398296342793896"/>
    <n v="1.8326663424746474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0"/>
    <s v="number of supermarkets and conveinence stores within an 800m radius buffer from centroid of street block"/>
    <x v="6"/>
  </r>
  <r>
    <x v="4"/>
    <x v="2"/>
    <n v="1.1914507772020725E-2"/>
    <n v="1.4195549544954227E-4"/>
    <n v="7044.4613421496424"/>
    <n v="3599.7197458384671"/>
    <n v="1839.4567901234568"/>
    <n v="49624435.601040743"/>
    <n v="6.1955721675738715"/>
    <n v="3.1659373776302484"/>
    <n v="12.719507814648697"/>
    <n v="6.4996684932854842"/>
    <n v="4.2771776413190787"/>
    <n v="2.1856377747140492"/>
    <n v="26.282797495086207"/>
    <n v="13.430509519989052"/>
    <n v="11.418682084207163"/>
    <n v="5.8349465450298599"/>
    <n v="3.6933882959579525"/>
    <n v="1.8873214192345138"/>
    <n v="19.753542172374118"/>
    <n v="10.094060050083174"/>
    <n v="4.0085404527116424"/>
    <n v="2.0483641713356495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0"/>
    <s v="Total density (employment and population)"/>
    <x v="8"/>
  </r>
  <r>
    <x v="4"/>
    <x v="2"/>
    <n v="4.9965372243354164E-2"/>
    <n v="2.4965384234169469E-3"/>
    <n v="400.55462019740361"/>
    <n v="203.08119244008364"/>
    <n v="102.96216456712241"/>
    <n v="160444.00376148627"/>
    <n v="293.45128971696261"/>
    <n v="148.77980388650005"/>
    <n v="173.42818388212862"/>
    <n v="87.928089228239216"/>
    <n v="22.796049356605412"/>
    <n v="11.557597023798944"/>
    <n v="353.45967507566326"/>
    <n v="179.20405526336128"/>
    <n v="30.425895395531665"/>
    <n v="15.425928965534554"/>
    <n v="365.68081397259516"/>
    <n v="185.40017268410574"/>
    <n v="304.13642970288396"/>
    <n v="154.19716985936216"/>
    <n v="293.45128971696261"/>
    <n v="148.77980388650005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0"/>
    <s v="Employment density"/>
    <x v="2"/>
  </r>
  <r>
    <x v="4"/>
    <x v="2"/>
    <n v="0.29561638727755546"/>
    <n v="8.7389048427033655E-2"/>
    <n v="11.443081461574213"/>
    <n v="5.7587218177213542"/>
    <n v="2.8980722618519006"/>
    <n v="130.94411333622344"/>
    <n v="10.375199627661129"/>
    <n v="5.2213111179588818"/>
    <n v="8.7345622868380417"/>
    <n v="4.3956616562039788"/>
    <n v="8.516151128686964"/>
    <n v="4.2857464112673789"/>
    <n v="10.522303593631118"/>
    <n v="5.2953410740637459"/>
    <n v="10.934324710611225"/>
    <n v="5.5026903797278557"/>
    <n v="7.6804006476179358"/>
    <n v="3.865155633716344"/>
    <n v="10.59512373291742"/>
    <n v="5.3319877523457899"/>
    <n v="10.375199627661129"/>
    <n v="5.2213111179588818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x v="1"/>
    <s v="Proportion of roadways with sidewalks"/>
    <x v="1"/>
  </r>
  <r>
    <x v="4"/>
    <x v="2"/>
    <n v="0.11550411280846065"/>
    <n v="1.3341200075669604E-2"/>
    <n v="74.955775666965948"/>
    <n v="37.665673631041116"/>
    <n v="18.927200171785401"/>
    <n v="5618.368305836525"/>
    <n v="39.969599290466128"/>
    <n v="20.084934998567114"/>
    <n v="69.99088472125591"/>
    <n v="35.170789676991909"/>
    <n v="5.4046495138812896"/>
    <n v="2.7158649599530951"/>
    <n v="49.855352485314533"/>
    <n v="25.052578253819068"/>
    <n v="10.249644425017529"/>
    <n v="5.1505005226311358"/>
    <n v="49.011339166463884"/>
    <n v="24.628457098041466"/>
    <n v="59.594873489570539"/>
    <n v="29.94673906003764"/>
    <n v="39.969599290466128"/>
    <n v="20.084934998567114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s v="2010 - 2017"/>
    <n v="32"/>
    <n v="0"/>
    <n v="0"/>
    <n v="0"/>
    <n v="0"/>
    <x v="0"/>
    <s v="Population density"/>
    <x v="0"/>
  </r>
  <r>
    <x v="4"/>
    <x v="2"/>
    <n v="7.9815095923159371E-2"/>
    <n v="6.3704495372231317E-3"/>
    <n v="156.97479340459518"/>
    <n v="78.487396702297588"/>
    <n v="39.243698351148794"/>
    <n v="24641.085764415337"/>
    <n v="55.406989848885253"/>
    <n v="27.703494924442627"/>
    <n v="136.67131610146831"/>
    <n v="68.335658050734153"/>
    <n v="5.6162382779414584"/>
    <n v="2.8081191389707292"/>
    <n v="76.410092849260209"/>
    <n v="38.205046424630105"/>
    <n v="11.038306171778656"/>
    <n v="5.5191530858893278"/>
    <n v="74.445246301054027"/>
    <n v="37.222623150527014"/>
    <n v="101.9449435051628"/>
    <n v="50.972471752581399"/>
    <n v="55.406989848885253"/>
    <n v="27.703494924442627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70409"/>
    <n v="1"/>
    <n v="0"/>
    <n v="1"/>
    <n v="1"/>
    <x v="0"/>
    <s v="Population density"/>
    <x v="0"/>
  </r>
  <r>
    <x v="4"/>
    <x v="2"/>
    <n v="8.9512996140375403E-2"/>
    <n v="8.0125764780268616E-3"/>
    <n v="124.80380096743303"/>
    <n v="61.707412966438781"/>
    <n v="30.510327293671494"/>
    <n v="15575.98873591864"/>
    <n v="50.786192356081365"/>
    <n v="25.110489587792937"/>
    <n v="111.62020850943377"/>
    <n v="55.18897860882435"/>
    <n v="5.564915421519105"/>
    <n v="2.7514909912767069"/>
    <n v="67.891412923359979"/>
    <n v="33.567915573580954"/>
    <n v="10.84178472982118"/>
    <n v="5.3605617972395141"/>
    <n v="66.335792246326037"/>
    <n v="32.798761695311541"/>
    <n v="87.326000128116178"/>
    <n v="43.177062804514236"/>
    <n v="50.786192356081365"/>
    <n v="25.110489587792937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x v="0"/>
    <s v="persons per square kilometre"/>
    <x v="0"/>
  </r>
  <r>
    <x v="4"/>
    <x v="2"/>
    <n v="6.6666666666666666E-2"/>
    <n v="4.4444444444444444E-3"/>
    <n v="225"/>
    <n v="58.5"/>
    <n v="15.21"/>
    <n v="50625"/>
    <n v="74.409835247531674"/>
    <n v="19.346557164358234"/>
    <n v="31.702652336018197"/>
    <n v="8.2426896073647313"/>
    <n v="29.002880588157119"/>
    <n v="7.5407489529208513"/>
    <n v="82.701905033194592"/>
    <n v="21.502495308630596"/>
    <n v="117.50166114632913"/>
    <n v="30.550431898045574"/>
    <n v="21.16091440983724"/>
    <n v="5.5018377465576824"/>
    <n v="87.424530061912378"/>
    <n v="22.730377816097221"/>
    <n v="74.409835247531674"/>
    <n v="19.346557164358234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1"/>
    <s v="intersection density"/>
    <x v="1"/>
  </r>
  <r>
    <x v="4"/>
    <x v="2"/>
    <n v="7.9815095923159371E-2"/>
    <n v="6.3704495372231317E-3"/>
    <n v="156.97479340459518"/>
    <n v="74.5630268671827"/>
    <n v="35.417437761911785"/>
    <n v="24641.085764415337"/>
    <n v="55.406989848885253"/>
    <n v="26.318320178220493"/>
    <n v="136.67131610146831"/>
    <n v="64.918875148197444"/>
    <n v="5.6162382779414584"/>
    <n v="2.6677131820221924"/>
    <n v="76.410092849260209"/>
    <n v="36.294794103398601"/>
    <n v="11.038306171778656"/>
    <n v="5.2431954315948612"/>
    <n v="74.445246301054027"/>
    <n v="35.361491993000662"/>
    <n v="101.9449435051628"/>
    <n v="48.423848164952325"/>
    <n v="55.406989848885253"/>
    <n v="26.318320178220493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n v="0"/>
    <n v="1"/>
    <n v="1"/>
    <n v="1"/>
    <x v="0"/>
    <s v="Population density (gross)"/>
    <x v="0"/>
  </r>
  <r>
    <x v="4"/>
    <x v="2"/>
    <n v="7.9815095923159371E-2"/>
    <n v="6.3704495372231317E-3"/>
    <n v="156.97479340459518"/>
    <n v="73.935127693564326"/>
    <n v="34.823445143668799"/>
    <n v="24641.085764415337"/>
    <n v="55.406989848885253"/>
    <n v="26.096692218824952"/>
    <n v="136.67131610146831"/>
    <n v="64.372189883791563"/>
    <n v="5.6162382779414584"/>
    <n v="2.6452482289104267"/>
    <n v="76.410092849260209"/>
    <n v="35.989153732001554"/>
    <n v="11.038306171778656"/>
    <n v="5.1990422069077464"/>
    <n v="74.445246301054027"/>
    <n v="35.063711007796442"/>
    <n v="101.9449435051628"/>
    <n v="48.016068390931672"/>
    <n v="55.406989848885253"/>
    <n v="26.096692218824952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75"/>
    <n v="0"/>
    <n v="0"/>
    <n v="1"/>
    <n v="1"/>
    <x v="0"/>
    <s v="Population density"/>
    <x v="0"/>
  </r>
  <r>
    <x v="4"/>
    <x v="2"/>
    <n v="7.9815095923159371E-2"/>
    <n v="6.3704495372231317E-3"/>
    <n v="156.97479340459518"/>
    <n v="73.778152900159725"/>
    <n v="34.675731863075072"/>
    <n v="24641.085764415337"/>
    <n v="55.406989848885253"/>
    <n v="26.041285228976069"/>
    <n v="136.67131610146831"/>
    <n v="64.235518567690107"/>
    <n v="5.6162382779414584"/>
    <n v="2.6396319906324854"/>
    <n v="76.410092849260209"/>
    <n v="35.912743639152296"/>
    <n v="11.038306171778656"/>
    <n v="5.1880039007359677"/>
    <n v="74.445246301054027"/>
    <n v="34.989265761495389"/>
    <n v="101.9449435051628"/>
    <n v="47.914123447426512"/>
    <n v="55.406989848885253"/>
    <n v="26.041285228976069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0269"/>
    <n v="1"/>
    <n v="0"/>
    <n v="1"/>
    <n v="1"/>
    <x v="0"/>
    <s v="Population density"/>
    <x v="0"/>
  </r>
  <r>
    <x v="4"/>
    <x v="2"/>
    <n v="5.0312491313407426E-2"/>
    <n v="2.5313467821616977E-3"/>
    <n v="395.04662381581261"/>
    <n v="184.48677332198449"/>
    <n v="86.155323141366765"/>
    <n v="156061.83498827217"/>
    <n v="6.1051930499640239"/>
    <n v="2.8511251543331992"/>
    <n v="12.34434009760621"/>
    <n v="5.7648068255821006"/>
    <n v="4.2339077351691845"/>
    <n v="1.9772349123240092"/>
    <n v="24.729770682638961"/>
    <n v="11.548802908792394"/>
    <n v="11.115412509720819"/>
    <n v="5.1908976420396229"/>
    <n v="3.6610794535199416"/>
    <n v="1.7097241047938128"/>
    <n v="18.863218237374117"/>
    <n v="8.8091229168537133"/>
    <n v="3.97051101089215"/>
    <n v="1.8542286420866341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x v="0"/>
    <s v="commercial density (common catchment area)"/>
    <x v="8"/>
  </r>
  <r>
    <x v="4"/>
    <x v="2"/>
    <n v="0.31248887532820285"/>
    <n v="9.7649297203885099E-2"/>
    <n v="10.240729105423748"/>
    <n v="3.6552029581406877"/>
    <n v="1.3046442814432395"/>
    <n v="104.87253261067308"/>
    <n v="8.50773587268006"/>
    <n v="3.0366491495639485"/>
    <n v="10.240729105423748"/>
    <n v="3.6552029581406877"/>
    <n v="4.5816998426460316"/>
    <n v="1.635336961435963"/>
    <n v="8.5279472101135632"/>
    <n v="3.0438631418114142"/>
    <n v="8.8536360385051935"/>
    <n v="3.1601106039515821"/>
    <n v="3.2456239327721117"/>
    <n v="1.1584540590764845"/>
    <n v="8.4446264085473146"/>
    <n v="3.0141236147499759"/>
    <n v="8.50773587268006"/>
    <n v="3.0366491495639485"/>
    <s v="7a, 8a, 8b"/>
    <n v="0.35692800000000002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x v="3"/>
    <s v="Land use entropy index (3 land uses: residential, commercial and public land)"/>
    <x v="4"/>
  </r>
  <r>
    <x v="4"/>
    <x v="2"/>
    <n v="0.24978104259295059"/>
    <n v="6.2390569238821393E-2"/>
    <n v="16.028063410868324"/>
    <n v="7.2446846617124825"/>
    <n v="3.2745974670940421"/>
    <n v="256.89881670281591"/>
    <n v="12.617939171767782"/>
    <n v="5.703308505639038"/>
    <n v="16.028063410868324"/>
    <n v="7.2446846617124825"/>
    <n v="3.0719718742396904"/>
    <n v="1.3885312871563402"/>
    <n v="14.903259798798915"/>
    <n v="6.7362734290571096"/>
    <n v="9.5347833802401905"/>
    <n v="4.3097220878685665"/>
    <n v="13.95033801252309"/>
    <n v="6.3055527816604373"/>
    <n v="14.935784308542548"/>
    <n v="6.7509745074612315"/>
    <n v="12.617939171767782"/>
    <n v="5.703308505639038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3"/>
    <s v="Population to retail employment continuous (fraction) (relative):Entropy: maximises eveness --&gt; 1"/>
    <x v="5"/>
  </r>
  <r>
    <x v="4"/>
    <x v="2"/>
    <n v="4.9965372243354164E-2"/>
    <n v="2.4965384234169469E-3"/>
    <n v="400.55462019740361"/>
    <n v="180.24957908883164"/>
    <n v="81.112310589974243"/>
    <n v="160444.00376148627"/>
    <n v="293.45128971696261"/>
    <n v="132.05308037263319"/>
    <n v="173.42818388212862"/>
    <n v="78.04268274695788"/>
    <n v="22.796049356605412"/>
    <n v="10.258222210472436"/>
    <n v="353.45967507566326"/>
    <n v="159.05685378404846"/>
    <n v="30.425895395531665"/>
    <n v="13.691652927989249"/>
    <n v="365.68081397259516"/>
    <n v="164.55636628766783"/>
    <n v="304.13642970288396"/>
    <n v="136.86139336629779"/>
    <n v="293.45128971696261"/>
    <n v="132.05308037263319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0"/>
    <s v="Employment (common catchment area)"/>
    <x v="2"/>
  </r>
  <r>
    <x v="4"/>
    <x v="2"/>
    <n v="3.2303598367695502E-2"/>
    <n v="1.0435224675013795E-3"/>
    <n v="958.29273555979091"/>
    <n v="430.84983417569936"/>
    <n v="193.710724"/>
    <n v="918324.96702666732"/>
    <n v="64.510032658697583"/>
    <n v="29.003806292481951"/>
    <n v="667.58569158438718"/>
    <n v="300.14751635280106"/>
    <n v="667.58569158438718"/>
    <n v="300.14751635280106"/>
    <n v="108.72947283147153"/>
    <n v="48.884932130979138"/>
    <n v="20.219625569552306"/>
    <n v="9.0907736232054503"/>
    <n v="64.984766813168122"/>
    <n v="29.217247471926651"/>
    <n v="97.825602779015583"/>
    <n v="43.982535994969922"/>
    <n v="64.510032658697583"/>
    <n v="29.003806292481951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0"/>
    <s v="number of commercial centers"/>
    <x v="6"/>
  </r>
  <r>
    <x v="4"/>
    <x v="2"/>
    <n v="7.9815095923159371E-2"/>
    <n v="6.3704495372231317E-3"/>
    <n v="156.97479340459518"/>
    <n v="69.225883891426477"/>
    <n v="30.528614796119076"/>
    <n v="24641.085764415337"/>
    <n v="55.406989848885253"/>
    <n v="24.434482523358398"/>
    <n v="136.67131610146831"/>
    <n v="60.272050400747524"/>
    <n v="5.6162382779414584"/>
    <n v="2.4767610805721834"/>
    <n v="76.410092849260209"/>
    <n v="33.696850946523753"/>
    <n v="11.038306171778656"/>
    <n v="4.8678930217543872"/>
    <n v="74.445246301054027"/>
    <n v="32.830353618764825"/>
    <n v="101.9449435051628"/>
    <n v="44.957720085776792"/>
    <n v="55.406989848885253"/>
    <n v="24.434482523358398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33032"/>
    <n v="1"/>
    <n v="0"/>
    <n v="1"/>
    <n v="1"/>
    <x v="0"/>
    <s v="Population density"/>
    <x v="0"/>
  </r>
  <r>
    <x v="4"/>
    <x v="2"/>
    <n v="0.14963854730989501"/>
    <n v="2.2391694841015688E-2"/>
    <n v="44.65941533680887"/>
    <n v="19.486957421212391"/>
    <n v="8.5030559999999991"/>
    <n v="1994.4633782255994"/>
    <n v="42.913156173183125"/>
    <n v="18.724984213293354"/>
    <n v="38.969290472150512"/>
    <n v="17.004094174510008"/>
    <n v="15.683222348825819"/>
    <n v="6.8433114010581493"/>
    <n v="44.005691147266994"/>
    <n v="19.201707483416644"/>
    <n v="18.953071509586106"/>
    <n v="8.2700970158936489"/>
    <n v="44.189555743736229"/>
    <n v="19.281936065354913"/>
    <n v="43.134768379640128"/>
    <n v="18.821683814008662"/>
    <n v="42.913156173183125"/>
    <n v="18.724984213293354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x v="0"/>
    <s v="employment density"/>
    <x v="2"/>
  </r>
  <r>
    <x v="4"/>
    <x v="2"/>
    <n v="6.021384603925508E-2"/>
    <n v="3.6257072548391148E-3"/>
    <n v="275.80825745524055"/>
    <n v="118.59755070575343"/>
    <n v="50.996946803473975"/>
    <n v="76070.194880496259"/>
    <n v="55.298572094299686"/>
    <n v="23.778386000548863"/>
    <n v="245.09084100000942"/>
    <n v="105.38906163000405"/>
    <n v="245.09084100000942"/>
    <n v="105.38906163000405"/>
    <n v="84.894521674973944"/>
    <n v="36.504644320238796"/>
    <n v="19.216325650725313"/>
    <n v="8.2630200298118837"/>
    <n v="55.647043917152452"/>
    <n v="23.928228884375553"/>
    <n v="78.097802419739494"/>
    <n v="33.58205504048798"/>
    <n v="55.298572094299686"/>
    <n v="23.778386000548863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0"/>
    <s v="Retail floor area continuous (fraction)"/>
    <x v="6"/>
  </r>
  <r>
    <x v="4"/>
    <x v="2"/>
    <n v="5.0312491313407426E-2"/>
    <n v="2.5313467821616977E-3"/>
    <n v="395.04662381581261"/>
    <n v="169.0799549931678"/>
    <n v="72.366220737075807"/>
    <n v="156061.83498827217"/>
    <n v="6.1051930499640239"/>
    <n v="2.6130226253846023"/>
    <n v="12.34434009760621"/>
    <n v="5.2833775617754579"/>
    <n v="4.2339077351691845"/>
    <n v="1.812112510652411"/>
    <n v="24.729770682638961"/>
    <n v="10.584341852169475"/>
    <n v="11.115412509720819"/>
    <n v="4.7573965541605103"/>
    <n v="3.6610794535199416"/>
    <n v="1.5669420061065349"/>
    <n v="18.863218237374117"/>
    <n v="8.0734574055961215"/>
    <n v="3.97051101089215"/>
    <n v="1.6993787126618403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x v="0"/>
    <s v="commercial density (common catchment area)"/>
    <x v="8"/>
  </r>
  <r>
    <x v="4"/>
    <x v="2"/>
    <n v="5.1340000000000004E-2"/>
    <n v="2.6357956000000004E-3"/>
    <n v="379.39208943212435"/>
    <n v="161.49962462946672"/>
    <n v="68.747160212271396"/>
    <n v="143938.35752367304"/>
    <n v="85.981308268825714"/>
    <n v="36.600523303873736"/>
    <n v="33.631020246087843"/>
    <n v="14.316052698354675"/>
    <n v="30.608479815289023"/>
    <n v="13.029417687772233"/>
    <n v="97.248158667565804"/>
    <n v="41.396596181609418"/>
    <n v="149.2121048028435"/>
    <n v="63.516608772474427"/>
    <n v="22.003028929729503"/>
    <n v="9.3662493548072554"/>
    <n v="103.84444178201097"/>
    <n v="44.204501977766441"/>
    <n v="85.981308268825714"/>
    <n v="36.600523303873736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n v="0"/>
    <n v="0"/>
    <n v="0"/>
    <n v="0"/>
    <x v="1"/>
    <s v="Walkway availability and quality index (WAQI): sum of segment length times score on Likert scale, divided by buffer area"/>
    <x v="1"/>
  </r>
  <r>
    <x v="4"/>
    <x v="2"/>
    <n v="7.9815095923159371E-2"/>
    <n v="6.3704495372231317E-3"/>
    <n v="156.97479340459518"/>
    <n v="66.502371225856749"/>
    <n v="28.173729569834212"/>
    <n v="24641.085764415337"/>
    <n v="55.406989848885253"/>
    <n v="23.473171249480238"/>
    <n v="136.67131610146831"/>
    <n v="57.900803066387049"/>
    <n v="5.6162382779414584"/>
    <n v="2.3793193464498992"/>
    <n v="76.410092849260209"/>
    <n v="32.371135835589087"/>
    <n v="11.038306171778656"/>
    <n v="4.6763784096740277"/>
    <n v="74.445246301054027"/>
    <n v="31.53872859544154"/>
    <n v="101.9449435051628"/>
    <n v="43.188975315962224"/>
    <n v="55.406989848885253"/>
    <n v="23.473171249480238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s v="Pre-2010"/>
    <n v="265"/>
    <n v="0"/>
    <n v="0"/>
    <n v="1"/>
    <n v="1"/>
    <x v="0"/>
    <s v="Population density"/>
    <x v="0"/>
  </r>
  <r>
    <x v="4"/>
    <x v="2"/>
    <n v="9.9850796115331736E-2"/>
    <n v="9.9701814848655469E-3"/>
    <n v="100.29907695441369"/>
    <n v="42.062759270830746"/>
    <n v="17.640000000000004"/>
    <n v="10059.904837907399"/>
    <n v="46.193651640674204"/>
    <n v="19.372386145541604"/>
    <n v="91.603980399008506"/>
    <n v="38.416267554731824"/>
    <n v="5.5049450658304435"/>
    <n v="2.3086272190562158"/>
    <n v="59.926859445665777"/>
    <n v="25.131727422233528"/>
    <n v="10.616461668542522"/>
    <n v="4.4522610280338712"/>
    <n v="58.711552382912934"/>
    <n v="24.622060035723607"/>
    <n v="74.577064707337144"/>
    <n v="31.275632988483341"/>
    <n v="46.193651640674204"/>
    <n v="19.372386145541604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x v="0"/>
    <s v="Change in dwelling units per service area"/>
    <x v="0"/>
  </r>
  <r>
    <x v="4"/>
    <x v="2"/>
    <n v="9.6625235229886391E-2"/>
    <n v="9.3364360832308788E-3"/>
    <n v="107.10725067738582"/>
    <n v="44.39833952065861"/>
    <n v="18.404099999999996"/>
    <n v="11471.963147668366"/>
    <n v="97.58365078896702"/>
    <n v="40.450595379801861"/>
    <n v="79.327473434963792"/>
    <n v="32.88300349982908"/>
    <n v="19.721085543368744"/>
    <n v="8.1748289320557141"/>
    <n v="103.42251252090074"/>
    <n v="42.87093353570701"/>
    <n v="25.184705966933286"/>
    <n v="10.439621213094439"/>
    <n v="104.44384600680826"/>
    <n v="43.294298999616856"/>
    <n v="98.737193262104626"/>
    <n v="40.928764411776442"/>
    <n v="97.58365078896702"/>
    <n v="40.450595379801861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Job density"/>
    <x v="2"/>
  </r>
  <r>
    <x v="4"/>
    <x v="2"/>
    <n v="1.0725890985324948E-2"/>
    <n v="1.1504473742907499E-4"/>
    <n v="8692.2706970103645"/>
    <n v="3557.7463962863421"/>
    <n v="1456.1855999999998"/>
    <n v="75555569.870105043"/>
    <n v="84.797075312998118"/>
    <n v="34.707442925610131"/>
    <n v="942.1346097698098"/>
    <n v="385.61569577878316"/>
    <n v="5.820731301289408"/>
    <n v="2.3824253216177547"/>
    <n v="146.37277569662871"/>
    <n v="59.910377092630128"/>
    <n v="11.85702259537331"/>
    <n v="4.8530793482862959"/>
    <n v="139.32842488851836"/>
    <n v="57.027124306870562"/>
    <n v="281.38802639774093"/>
    <n v="115.17211920459536"/>
    <n v="84.797075312998118"/>
    <n v="34.707442925610131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s v="Pre-2010"/>
    <n v="5727"/>
    <n v="0"/>
    <n v="0"/>
    <n v="1"/>
    <n v="1"/>
    <x v="0"/>
    <s v="Population density"/>
    <x v="0"/>
  </r>
  <r>
    <x v="4"/>
    <x v="2"/>
    <n v="6.6174137092853677E-2"/>
    <n v="4.3790164199837929E-3"/>
    <n v="228.36178358146032"/>
    <n v="93.253954960395291"/>
    <n v="38.081240999999999"/>
    <n v="52149.104200505717"/>
    <n v="189.02882094287764"/>
    <n v="77.191922737526085"/>
    <n v="130.74367617696001"/>
    <n v="53.390566049829097"/>
    <n v="21.858053371868774"/>
    <n v="8.9259677897683556"/>
    <n v="212.23964628389928"/>
    <n v="86.670309300280877"/>
    <n v="28.777625835999284"/>
    <n v="11.75164855296417"/>
    <n v="216.58601488701214"/>
    <n v="88.445194990869211"/>
    <n v="193.40578763611418"/>
    <n v="78.979303482556176"/>
    <n v="189.02882094287764"/>
    <n v="77.191922737526085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Employment density"/>
    <x v="2"/>
  </r>
  <r>
    <x v="4"/>
    <x v="2"/>
    <n v="0.18630000000000002"/>
    <n v="3.4707690000000006E-2"/>
    <n v="28.812058653284037"/>
    <n v="11.132979463628953"/>
    <n v="4.3017832647462271"/>
    <n v="830.13472384027955"/>
    <n v="18.315528843811261"/>
    <n v="7.0771203452486722"/>
    <n v="28.812058653284037"/>
    <n v="11.132979463628953"/>
    <n v="6.4384038631497233"/>
    <n v="2.4877992527210533"/>
    <n v="18.409457259915801"/>
    <n v="7.1134142852314657"/>
    <n v="19.997465036958161"/>
    <n v="7.7270204902806334"/>
    <n v="4.0788763097097771"/>
    <n v="1.5760778060718579"/>
    <n v="18.025522578712696"/>
    <n v="6.9650619244145862"/>
    <n v="18.315528843811261"/>
    <n v="7.077120345248672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x v="3"/>
    <s v="Land use entropy index"/>
    <x v="4"/>
  </r>
  <r>
    <x v="4"/>
    <x v="2"/>
    <n v="0.21624649859943978"/>
    <n v="4.6762548156517515E-2"/>
    <n v="21.384634486831857"/>
    <n v="8.2544689119170975"/>
    <n v="3.1862249999999999"/>
    <n v="457.30259213539841"/>
    <n v="5.1874242237469241"/>
    <n v="2.0023457503663127"/>
    <e v="#N/A"/>
    <e v="#N/A"/>
    <n v="0.13809872210836419"/>
    <n v="5.330610673382858E-2"/>
    <n v="14.934570136669514"/>
    <n v="5.7647440727544321"/>
    <n v="20.051170905078248"/>
    <n v="7.7397519693602037"/>
    <n v="20.353612208467531"/>
    <n v="7.8564943124684676"/>
    <n v="20.35150647530309"/>
    <n v="7.8556814994669928"/>
    <n v="5.1874242237469241"/>
    <n v="2.0023457503663127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4"/>
    <s v="Sprawl index"/>
    <x v="7"/>
  </r>
  <r>
    <x v="4"/>
    <x v="2"/>
    <n v="0.29561638727755546"/>
    <n v="8.7389048427033655E-2"/>
    <n v="11.443081461574213"/>
    <n v="4.3941432812444976"/>
    <n v="1.6873510199978872"/>
    <n v="130.94411333622344"/>
    <n v="10.375199627661129"/>
    <n v="3.9840766570218733"/>
    <n v="8.7345622868380417"/>
    <n v="3.3540719181458081"/>
    <n v="8.516151128686964"/>
    <n v="3.2702020334157944"/>
    <n v="10.522303593631118"/>
    <n v="4.0405645799543493"/>
    <n v="10.934324710611225"/>
    <n v="4.1987806888747103"/>
    <n v="7.6804006476179358"/>
    <n v="2.9492738486852876"/>
    <n v="10.59512373291742"/>
    <n v="4.0685275134402898"/>
    <n v="10.375199627661129"/>
    <n v="3.9840766570218733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s v="2010 - 2017"/>
    <n v="120"/>
    <n v="1"/>
    <n v="0"/>
    <n v="1"/>
    <n v="1"/>
    <x v="1"/>
    <s v="Proportion of intersections that are four-way or more"/>
    <x v="1"/>
  </r>
  <r>
    <x v="4"/>
    <x v="2"/>
    <n v="7.2774455336555952E-2"/>
    <n v="5.296121349532377E-3"/>
    <n v="188.81742581073891"/>
    <n v="72.003287084277929"/>
    <n v="27.457600000000003"/>
    <n v="35652.020289793894"/>
    <n v="161.10054850281384"/>
    <n v="61.433784479774502"/>
    <n v="116.74525782624737"/>
    <n v="44.519420169498169"/>
    <n v="21.428495007437846"/>
    <n v="8.1715025569256046"/>
    <n v="177.65902341861062"/>
    <n v="67.748162604148447"/>
    <n v="28.037653217992812"/>
    <n v="10.691826695318429"/>
    <n v="180.6943219185662"/>
    <n v="68.905637706567475"/>
    <n v="164.26886103568611"/>
    <n v="62.641982906893105"/>
    <n v="161.10054850281384"/>
    <n v="61.43378447977450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x v="0"/>
    <s v="jobs per km^%2"/>
    <x v="2"/>
  </r>
  <r>
    <x v="4"/>
    <x v="2"/>
    <n v="4.0343716433941995E-2"/>
    <n v="1.6276154557023214E-3"/>
    <n v="614.39573856129107"/>
    <n v="230.76703940362091"/>
    <n v="86.676100000000005"/>
    <n v="377482.12356227433"/>
    <n v="393.88724571104871"/>
    <n v="147.9440494890699"/>
    <n v="204.20029718714869"/>
    <n v="76.697631623493052"/>
    <n v="23.256718693024116"/>
    <n v="8.7352235410998578"/>
    <n v="510.13795110894716"/>
    <n v="191.60781443652056"/>
    <n v="31.252131732591742"/>
    <n v="11.738300678761458"/>
    <n v="535.99118729930115"/>
    <n v="201.31828994961751"/>
    <n v="413.38112683507808"/>
    <n v="155.26595123925532"/>
    <n v="393.88724571104871"/>
    <n v="147.9440494890699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0"/>
    <s v="Employment density(logarithm): number of employed peole in TAZ"/>
    <x v="2"/>
  </r>
  <r>
    <x v="4"/>
    <x v="2"/>
    <n v="4.9965372243354164E-2"/>
    <n v="2.4965384234169469E-3"/>
    <n v="400.55462019740361"/>
    <n v="149.80742795382895"/>
    <n v="56.027978054732024"/>
    <n v="160444.00376148627"/>
    <n v="293.45128971696261"/>
    <n v="109.75078235414401"/>
    <n v="173.42818388212862"/>
    <n v="64.862140771916103"/>
    <n v="22.796049356605412"/>
    <n v="8.5257224593704244"/>
    <n v="353.45967507566326"/>
    <n v="132.19391847829806"/>
    <n v="30.425895395531665"/>
    <n v="11.379284877928843"/>
    <n v="365.68081397259516"/>
    <n v="136.76462442575058"/>
    <n v="304.13642970288396"/>
    <n v="113.7470247088786"/>
    <n v="293.45128971696261"/>
    <n v="109.75078235414401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0"/>
    <s v="Employment (common catchment area)"/>
    <x v="2"/>
  </r>
  <r>
    <x v="4"/>
    <x v="2"/>
    <n v="4.9965372243354164E-2"/>
    <n v="2.4965384234169469E-3"/>
    <n v="400.55462019740361"/>
    <n v="149.80742795382895"/>
    <n v="56.027978054732024"/>
    <n v="160444.00376148627"/>
    <n v="293.45128971696261"/>
    <n v="109.75078235414401"/>
    <n v="173.42818388212862"/>
    <n v="64.862140771916103"/>
    <n v="22.796049356605412"/>
    <n v="8.5257224593704244"/>
    <n v="353.45967507566326"/>
    <n v="132.19391847829806"/>
    <n v="30.425895395531665"/>
    <n v="11.379284877928843"/>
    <n v="365.68081397259516"/>
    <n v="136.76462442575058"/>
    <n v="304.13642970288396"/>
    <n v="113.7470247088786"/>
    <n v="293.45128971696261"/>
    <n v="109.75078235414401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0"/>
    <s v="Employment (common catchment area)"/>
    <x v="2"/>
  </r>
  <r>
    <x v="4"/>
    <x v="2"/>
    <n v="5.2345707764125851E-2"/>
    <n v="2.7400731213272655E-3"/>
    <n v="364.95376426874674"/>
    <n v="135.67492547817307"/>
    <n v="50.438404000000006"/>
    <n v="133191.25005392797"/>
    <n v="58.146243858230093"/>
    <n v="21.616402061527193"/>
    <n v="313.03943597486864"/>
    <n v="116.37529546439792"/>
    <n v="313.03943597486864"/>
    <n v="116.37529546439792"/>
    <n v="91.796268768494272"/>
    <n v="34.126108958746144"/>
    <n v="19.549023322077904"/>
    <n v="7.2675295943539355"/>
    <n v="58.531654870701722"/>
    <n v="21.759682157569852"/>
    <n v="83.900898652358066"/>
    <n v="31.190932350071527"/>
    <n v="58.146243858230093"/>
    <n v="21.616402061527193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s v="2018 - 2019"/>
    <n v="108"/>
    <n v="1"/>
    <n v="0"/>
    <n v="0"/>
    <n v="0"/>
    <x v="0"/>
    <s v="Count_Shopping malls"/>
    <x v="6"/>
  </r>
  <r>
    <x v="4"/>
    <x v="2"/>
    <n v="4.430577083581734E-2"/>
    <n v="1.9630013293559625E-3"/>
    <n v="509.42400549880841"/>
    <n v="189.29813976331599"/>
    <n v="70.341769000000014"/>
    <n v="259512.81737844998"/>
    <n v="347.92489899791087"/>
    <n v="129.28628303088121"/>
    <n v="191.11183229358736"/>
    <n v="71.015723541554863"/>
    <n v="23.076720849229432"/>
    <n v="8.5751363921672894"/>
    <n v="435.60837945387237"/>
    <n v="161.86880674221308"/>
    <n v="30.927959597122893"/>
    <n v="11.49259782659389"/>
    <n v="454.32073293412935"/>
    <n v="168.82217695282549"/>
    <n v="363.04743520767516"/>
    <n v="134.90570406740804"/>
    <n v="347.92489899791087"/>
    <n v="129.28628303088121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Employment density"/>
    <x v="2"/>
  </r>
  <r>
    <x v="4"/>
    <x v="2"/>
    <n v="0.10881557747850282"/>
    <n v="1.184082990198005E-2"/>
    <n v="84.453539851355998"/>
    <n v="30.510337553976456"/>
    <n v="11.022399999999998"/>
    <n v="7132.4003934245757"/>
    <n v="78.418997346669443"/>
    <n v="28.330252158789211"/>
    <n v="66.179729600020963"/>
    <n v="23.908599839407522"/>
    <n v="18.792915390724144"/>
    <n v="6.7892736432776859"/>
    <n v="82.145856609830048"/>
    <n v="29.676646097223614"/>
    <n v="23.690489421898974"/>
    <n v="8.558609033478433"/>
    <n v="82.788880791507637"/>
    <n v="29.908949975461084"/>
    <n v="79.162213196794823"/>
    <n v="28.598752052372141"/>
    <n v="78.418997346669443"/>
    <n v="28.330252158789211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x v="0"/>
    <s v="jobs per km^%2"/>
    <x v="2"/>
  </r>
  <r>
    <x v="4"/>
    <x v="2"/>
    <n v="4.6323073919833424E-2"/>
    <n v="2.1458271773823518E-3"/>
    <n v="466.02075439266196"/>
    <n v="165.87845645342767"/>
    <n v="59.043856000000005"/>
    <n v="217175.34352470576"/>
    <n v="327.11709054765976"/>
    <n v="116.43618347062259"/>
    <n v="184.65978562669795"/>
    <n v="65.729004384573457"/>
    <n v="22.979768721065945"/>
    <n v="8.1795682470729005"/>
    <n v="403.47540778704831"/>
    <n v="143.61565923787262"/>
    <n v="30.754062887743853"/>
    <n v="10.946801045672318"/>
    <n v="419.47821263797937"/>
    <n v="149.31180161474455"/>
    <n v="340.45023624863319"/>
    <n v="121.18207001687414"/>
    <n v="327.11709054765976"/>
    <n v="116.43618347062259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Employment density"/>
    <x v="2"/>
  </r>
  <r>
    <x v="4"/>
    <x v="2"/>
    <n v="9.4795794392523364E-2"/>
    <n v="8.9862426345095649E-3"/>
    <n v="111.28121514989299"/>
    <n v="39.604984471846912"/>
    <n v="14.095413973530315"/>
    <n v="12383.508845236773"/>
    <n v="55.614624972219403"/>
    <n v="19.793245027612887"/>
    <n v="27.712422412238723"/>
    <n v="9.8628511365157614"/>
    <n v="25.627139702236306"/>
    <n v="9.120699020025901"/>
    <n v="60.119934163283375"/>
    <n v="21.396684568712551"/>
    <n v="76.614754567920031"/>
    <n v="27.267191150722738"/>
    <n v="19.305490675307464"/>
    <n v="6.8708241313419265"/>
    <n v="62.577300855586934"/>
    <n v="22.271261374503389"/>
    <n v="55.614624972219403"/>
    <n v="19.793245027612887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x v="1"/>
    <s v="intersection density"/>
    <x v="1"/>
  </r>
  <r>
    <x v="4"/>
    <x v="2"/>
    <n v="0.11951100000000001"/>
    <n v="1.4282879121000002E-2"/>
    <n v="70.013895064735792"/>
    <n v="24.608973934618788"/>
    <n v="8.649734421357353"/>
    <n v="4901.9455021358344"/>
    <n v="29.26229702776525"/>
    <n v="10.285316995398125"/>
    <n v="70.013895064735792"/>
    <n v="24.608973934618788"/>
    <n v="7.4132728229744362"/>
    <n v="2.6056690247288157"/>
    <n v="29.502793161965975"/>
    <n v="10.369848260119934"/>
    <n v="33.804880619519537"/>
    <n v="11.881976074313064"/>
    <n v="4.4495713308104783"/>
    <n v="1.5639664783525826"/>
    <n v="28.528975156336251"/>
    <n v="10.027563890775159"/>
    <n v="29.26229702776525"/>
    <n v="10.285316995398125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3"/>
    <s v="Land use mix (entropy)"/>
    <x v="4"/>
  </r>
  <r>
    <x v="4"/>
    <x v="2"/>
    <n v="7.639096609288433E-2"/>
    <n v="5.8355797006042036E-3"/>
    <n v="171.36258114964346"/>
    <n v="59.692922255433473"/>
    <n v="20.793599999999994"/>
    <n v="29365.13421826814"/>
    <n v="148.21925254833712"/>
    <n v="51.63111024454102"/>
    <n v="109.82835539577646"/>
    <n v="38.257917429226595"/>
    <n v="21.183617042479611"/>
    <n v="7.3791605887481815"/>
    <n v="162.12136914326607"/>
    <n v="56.473812539987804"/>
    <n v="27.61989822013263"/>
    <n v="9.6211928304091892"/>
    <n v="164.64519245815956"/>
    <n v="57.352968233790222"/>
    <n v="150.89694576627053"/>
    <n v="52.563865412032456"/>
    <n v="148.21925254833712"/>
    <n v="51.6311102445410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x v="0"/>
    <s v="Net employment density"/>
    <x v="2"/>
  </r>
  <r>
    <x v="4"/>
    <x v="2"/>
    <n v="6.021384603925508E-2"/>
    <n v="3.6257072548391148E-3"/>
    <n v="275.80825745524055"/>
    <n v="93.7748075347818"/>
    <n v="31.883434561825815"/>
    <n v="76070.194880496259"/>
    <n v="55.298572094299686"/>
    <n v="18.801514512061896"/>
    <n v="245.09084100000942"/>
    <n v="83.330885940003213"/>
    <n v="245.09084100000942"/>
    <n v="83.330885940003213"/>
    <n v="84.894521674973944"/>
    <n v="28.864137369491143"/>
    <n v="19.216325650725313"/>
    <n v="6.5335507212466073"/>
    <n v="55.647043917152452"/>
    <n v="18.919994931831834"/>
    <n v="78.097802419739494"/>
    <n v="26.553252822711428"/>
    <n v="55.298572094299686"/>
    <n v="18.801514512061896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0"/>
    <s v="Retail floor area continuous (fraction)"/>
    <x v="6"/>
  </r>
  <r>
    <x v="4"/>
    <x v="2"/>
    <n v="6.9770556478405327E-2"/>
    <n v="4.8679305513063473E-3"/>
    <n v="205.42610241874593"/>
    <n v="68.796928708539781"/>
    <n v="23.039999999999996"/>
    <n v="42199.883554957094"/>
    <n v="173.03694357107372"/>
    <n v="57.949842452525921"/>
    <n v="122.88835387255391"/>
    <n v="41.155146405135753"/>
    <n v="21.626932589645072"/>
    <n v="7.2428309841623815"/>
    <n v="192.28664521955108"/>
    <n v="64.39654195360211"/>
    <n v="28.378348490728669"/>
    <n v="9.5038711974540142"/>
    <n v="195.84735405418863"/>
    <n v="65.589018610483251"/>
    <n v="176.69748179180192"/>
    <n v="59.175751838145175"/>
    <n v="173.03694357107372"/>
    <n v="57.949842452525921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Job density"/>
    <x v="2"/>
  </r>
  <r>
    <x v="4"/>
    <x v="2"/>
    <n v="0.33489510489510493"/>
    <n v="0.11215473128270334"/>
    <n v="8.9162533632160859"/>
    <n v="2.9860096053455831"/>
    <n v="1"/>
    <n v="79.49957403706216"/>
    <n v="8.0754214580639871"/>
    <n v="2.70441911627052"/>
    <n v="8.8416465178994379"/>
    <n v="2.9610241380573714"/>
    <n v="3.5231189948793511"/>
    <n v="1.1798753053480568"/>
    <n v="8.4124412612821633"/>
    <n v="2.8172853986209989"/>
    <n v="5.0922229235445728"/>
    <n v="1.7053605301297177"/>
    <n v="8.3880673686123508"/>
    <n v="2.8091227012786399"/>
    <n v="8.6510056105117261"/>
    <n v="2.897179431380466"/>
    <n v="8.0754214580639871"/>
    <n v="2.70441911627052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s v="2010 - 2017"/>
    <n v="200"/>
    <n v="1"/>
    <n v="0"/>
    <n v="0"/>
    <n v="0"/>
    <x v="0"/>
    <s v="Dwelling density (unit density)"/>
    <x v="0"/>
  </r>
  <r>
    <x v="4"/>
    <x v="2"/>
    <n v="7.9815095923159371E-2"/>
    <n v="6.3704495372231317E-3"/>
    <n v="156.97479340459518"/>
    <n v="52.523765873177545"/>
    <n v="17.574452061165207"/>
    <n v="24641.085764415337"/>
    <n v="55.406989848885253"/>
    <n v="18.539178803437007"/>
    <n v="136.67131610146831"/>
    <n v="45.730222367551299"/>
    <n v="5.6162382779414584"/>
    <n v="1.8791933277992121"/>
    <n v="76.410092849260209"/>
    <n v="25.566817067362468"/>
    <n v="11.038306171778656"/>
    <n v="3.6934172450771383"/>
    <n v="74.445246301054027"/>
    <n v="24.909379412332679"/>
    <n v="101.9449435051628"/>
    <n v="34.110778096827474"/>
    <n v="55.406989848885253"/>
    <n v="18.539178803437007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s v="Pre-2010"/>
    <n v="5727"/>
    <n v="0"/>
    <n v="0"/>
    <n v="1"/>
    <n v="1"/>
    <x v="0"/>
    <s v="Population density"/>
    <x v="0"/>
  </r>
  <r>
    <x v="4"/>
    <x v="2"/>
    <n v="0.13431581909649196"/>
    <n v="1.8040739259561553E-2"/>
    <n v="55.430101040344127"/>
    <n v="18.131186050296563"/>
    <n v="5.930710957052006"/>
    <n v="3072.4961013427592"/>
    <n v="28.651312938491213"/>
    <n v="9.3718444621804764"/>
    <n v="55.430101040344127"/>
    <n v="18.131186050296563"/>
    <n v="3.5565168116254684"/>
    <n v="1.1633366490826906"/>
    <n v="43.956847593203804"/>
    <n v="14.378284847736964"/>
    <n v="16.520918435651389"/>
    <n v="5.4039924203015692"/>
    <n v="36.585783995872589"/>
    <n v="11.967209945049923"/>
    <n v="44.241001046077876"/>
    <n v="14.471231442172073"/>
    <n v="28.651312938491213"/>
    <n v="9.3718444621804764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x v="3"/>
    <s v="Residential to non-residential balancing index:Higher ratio means more even"/>
    <x v="5"/>
  </r>
  <r>
    <x v="4"/>
    <x v="2"/>
    <n v="0.15"/>
    <n v="2.2499999999999999E-2"/>
    <n v="44.444444444444443"/>
    <n v="10.666666666666666"/>
    <n v="2.56"/>
    <n v="1975.3086419753085"/>
    <n v="31.751435334450449"/>
    <n v="7.6203444802681073"/>
    <n v="20.161835963611651"/>
    <n v="4.8388406312667964"/>
    <n v="19.034969196612781"/>
    <n v="4.5683926071870671"/>
    <n v="33.170603386771283"/>
    <n v="7.9609448128251081"/>
    <n v="37.641994727545828"/>
    <n v="9.0340787346109988"/>
    <n v="15.311006520207492"/>
    <n v="3.6746415648497979"/>
    <n v="33.9052093444026"/>
    <n v="8.1372502426566236"/>
    <n v="31.751435334450449"/>
    <n v="7.6203444802681073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1"/>
    <s v="intersection density"/>
    <x v="1"/>
  </r>
  <r>
    <x v="4"/>
    <x v="2"/>
    <n v="5.4350000000000002E-2"/>
    <n v="2.9539225000000001E-3"/>
    <n v="338.53291682500134"/>
    <n v="110.39558417663294"/>
    <n v="36"/>
    <n v="114604.53577404327"/>
    <n v="68.344583979848181"/>
    <n v="22.287168835828492"/>
    <n v="256.39071724944705"/>
    <n v="83.609012895044685"/>
    <n v="5.7261110684718695"/>
    <n v="1.8672848194286766"/>
    <n v="103.4046038290208"/>
    <n v="33.720241308643686"/>
    <n v="11.470904629667517"/>
    <n v="3.7406619997345776"/>
    <n v="99.838619882796152"/>
    <n v="32.557373943779822"/>
    <n v="156.42868928038064"/>
    <n v="51.011395574332127"/>
    <n v="68.344583979848181"/>
    <n v="22.28716883582849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x v="0"/>
    <s v="Population density"/>
    <x v="0"/>
  </r>
  <r>
    <x v="4"/>
    <x v="2"/>
    <n v="0.13900000000000001"/>
    <n v="1.9321000000000005E-2"/>
    <n v="51.757155426737732"/>
    <n v="16.872832669116502"/>
    <n v="5.5005434501319801"/>
    <n v="2678.8031378674873"/>
    <n v="32.259297841692472"/>
    <n v="10.516531096391747"/>
    <n v="49.340381482390207"/>
    <n v="16.084964363259207"/>
    <n v="5.235446567763625"/>
    <n v="1.7067555810909418"/>
    <n v="38.40566295017215"/>
    <n v="12.520246121756122"/>
    <n v="9.6577151175757638"/>
    <n v="3.1484151283296993"/>
    <n v="37.902848151156554"/>
    <n v="12.356328497277037"/>
    <n v="43.937181390468723"/>
    <n v="14.323521133292804"/>
    <n v="32.259297841692472"/>
    <n v="10.516531096391747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s v="2010 - 2017"/>
    <n v="54"/>
    <n v="1"/>
    <n v="0"/>
    <n v="1"/>
    <n v="1"/>
    <x v="0"/>
    <s v="Population density"/>
    <x v="0"/>
  </r>
  <r>
    <x v="4"/>
    <x v="2"/>
    <n v="9.0548314331017815E-2"/>
    <n v="8.1989972281888059E-3"/>
    <n v="121.96613465875075"/>
    <n v="38.874274203845729"/>
    <n v="12.3904"/>
    <n v="14875.73800359652"/>
    <n v="50.309878546090097"/>
    <n v="16.035270931844369"/>
    <n v="109.34492401179645"/>
    <n v="34.851514895723334"/>
    <n v="5.5591482737797451"/>
    <n v="1.7718676986804409"/>
    <n v="67.042893384406028"/>
    <n v="21.368585863089034"/>
    <n v="10.819916233114187"/>
    <n v="3.4486326199117956"/>
    <n v="65.525480036779527"/>
    <n v="20.884940605975231"/>
    <n v="85.927159381199147"/>
    <n v="27.387569219015408"/>
    <n v="50.309878546090097"/>
    <n v="16.035270931844369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Population density"/>
    <x v="0"/>
  </r>
  <r>
    <x v="4"/>
    <x v="2"/>
    <n v="6.5261764065138061E-2"/>
    <n v="4.259097848893746E-3"/>
    <n v="234.79150643597893"/>
    <n v="74.775790539913217"/>
    <n v="23.814399999999992"/>
    <n v="55127.051494476334"/>
    <n v="193.41312238618104"/>
    <n v="61.597710014110859"/>
    <n v="132.82620441833726"/>
    <n v="42.302145382356542"/>
    <n v="21.915497979909812"/>
    <n v="6.9795910056502333"/>
    <n v="217.78253300222065"/>
    <n v="69.358816757139437"/>
    <n v="28.87728051584277"/>
    <n v="9.1967614671945661"/>
    <n v="222.36133591504688"/>
    <n v="70.817062043479893"/>
    <n v="197.99794317978035"/>
    <n v="63.057871859525406"/>
    <n v="193.41312238618104"/>
    <n v="61.597710014110859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Job density"/>
    <x v="2"/>
  </r>
  <r>
    <x v="4"/>
    <x v="2"/>
    <n v="3.9507320474087846E-3"/>
    <n v="1.5608283710422807E-5"/>
    <n v="64068.543252595155"/>
    <n v="20218.883340225995"/>
    <n v="6380.717006689697"/>
    <n v="4104778234.509656"/>
    <n v="85.51815761545592"/>
    <n v="26.987996987553242"/>
    <n v="1039.5194126340782"/>
    <n v="328.05368542693259"/>
    <n v="5.8241022501963471"/>
    <n v="1.8379822293446293"/>
    <n v="148.53466653660988"/>
    <n v="46.874877158400778"/>
    <n v="11.87101876722687"/>
    <n v="3.746280645681316"/>
    <n v="141.28584482619939"/>
    <n v="44.587279016219668"/>
    <n v="289.48796552107706"/>
    <n v="91.357210670353993"/>
    <n v="85.51815761545592"/>
    <n v="26.987996987553242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2010 - 2017"/>
    <n v="69"/>
    <n v="0"/>
    <n v="0"/>
    <n v="0"/>
    <n v="0"/>
    <x v="0"/>
    <s v="Population density"/>
    <x v="0"/>
  </r>
  <r>
    <x v="4"/>
    <x v="2"/>
    <n v="5.3228986585428149E-2"/>
    <n v="2.8333250129116898E-3"/>
    <n v="352.94221292753906"/>
    <n v="111.29274442398912"/>
    <n v="35.093776000000005"/>
    <n v="124568.20566618833"/>
    <n v="57.832660873105155"/>
    <n v="18.236287160218907"/>
    <n v="304.16052797754071"/>
    <n v="95.910488074771024"/>
    <n v="304.16052797754071"/>
    <n v="95.910488074771024"/>
    <n v="91.017146006686488"/>
    <n v="28.700301629271852"/>
    <n v="19.513450625444424"/>
    <n v="6.153147438143308"/>
    <n v="58.213912419612519"/>
    <n v="18.356506644804632"/>
    <n v="83.2495609551206"/>
    <n v="26.250960557924849"/>
    <n v="57.832660873105155"/>
    <n v="18.236287160218907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0"/>
    <s v="number of financial centers"/>
    <x v="6"/>
  </r>
  <r>
    <x v="4"/>
    <x v="2"/>
    <n v="6.8193791258575318E-2"/>
    <n v="4.6503931662181435E-3"/>
    <n v="215.03558177925711"/>
    <n v="67.748103085836846"/>
    <n v="21.3444"/>
    <n v="46240.301431143576"/>
    <n v="61.243707875226811"/>
    <n v="19.295155714039048"/>
    <n v="178.67455315815022"/>
    <n v="56.292367737541852"/>
    <n v="5.6710217455190444"/>
    <n v="1.7866855458918642"/>
    <n v="87.972257337658391"/>
    <n v="27.716127300846356"/>
    <n v="11.251941254044313"/>
    <n v="3.5449839030700714"/>
    <n v="85.377886375288597"/>
    <n v="26.89875693847554"/>
    <n v="123.62223155893562"/>
    <n v="38.947841180783847"/>
    <n v="61.243707875226811"/>
    <n v="19.295155714039048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Population density"/>
    <x v="0"/>
  </r>
  <r>
    <x v="4"/>
    <x v="2"/>
    <n v="0.29039999999999994"/>
    <n v="8.4332159999999962E-2"/>
    <n v="11.857872488976927"/>
    <n v="3.7304866850321412"/>
    <n v="1.1736111111111116"/>
    <n v="140.60913996483586"/>
    <n v="10.715035858424375"/>
    <n v="3.3709502810603085"/>
    <n v="8.9741780675317866"/>
    <n v="2.8232764200455001"/>
    <n v="8.743777214892603"/>
    <n v="2.7507923118052129"/>
    <n v="10.872007230047039"/>
    <n v="3.4203334745727982"/>
    <n v="11.312443246785589"/>
    <n v="3.5588946454387465"/>
    <n v="7.8650574725427429"/>
    <n v="2.4743470808619468"/>
    <n v="10.949765969912429"/>
    <n v="3.4447963741344498"/>
    <n v="10.715035858424375"/>
    <n v="3.3709502810603085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1"/>
    <s v="Pedestrian friendliness of road design (fewer lanes and more traffic control devices score more highly)"/>
    <x v="1"/>
  </r>
  <r>
    <x v="4"/>
    <x v="2"/>
    <n v="0.10385725359911406"/>
    <n v="1.0786329125150691E-2"/>
    <n v="92.709946859333343"/>
    <n v="28.885801386390511"/>
    <n v="9"/>
    <n v="8595.1342466604128"/>
    <n v="44.515384270429841"/>
    <n v="13.869736659708135"/>
    <n v="85.231845427147718"/>
    <n v="26.555836155743311"/>
    <n v="5.480322808868225"/>
    <n v="1.707513827296909"/>
    <n v="57.132553942244954"/>
    <n v="17.800890430634393"/>
    <n v="10.525264460634332"/>
    <n v="3.2793751808575267"/>
    <n v="56.026895124930952"/>
    <n v="17.456398366082762"/>
    <n v="70.298295978874606"/>
    <n v="21.902963859190681"/>
    <n v="44.515384270429841"/>
    <n v="13.869736659708135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Population density"/>
    <x v="0"/>
  </r>
  <r>
    <x v="4"/>
    <x v="2"/>
    <n v="4.1372950268817196E-2"/>
    <n v="1.711721013946021E-3"/>
    <n v="584.20735146243578"/>
    <n v="179.8276398385718"/>
    <n v="55.353600000000007"/>
    <n v="341298.22950275399"/>
    <n v="46.290919073800772"/>
    <n v="14.249027681972215"/>
    <n v="584.20735146243578"/>
    <n v="179.8276398385718"/>
    <n v="8.1751423349759733"/>
    <n v="2.5164293940550451"/>
    <n v="46.895653858174363"/>
    <n v="14.435173968440475"/>
    <n v="58.787671612428454"/>
    <n v="18.09571244046176"/>
    <n v="4.7132107340563394"/>
    <n v="1.4507957838008685"/>
    <n v="44.482155991812128"/>
    <n v="13.69226372608065"/>
    <n v="46.290919073800772"/>
    <n v="14.249027681972215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3"/>
    <s v="land use mix (entropy)"/>
    <x v="4"/>
  </r>
  <r>
    <x v="4"/>
    <x v="2"/>
    <n v="0.11153991466812105"/>
    <n v="1.2441152564171725E-2"/>
    <n v="80.378405042617956"/>
    <n v="3.4562714168325717"/>
    <n v="0.14861967092380057"/>
    <n v="6460.6879971951521"/>
    <n v="30.92916726460858"/>
    <n v="1.3299541923781688"/>
    <n v="80.378405042617956"/>
    <n v="3.4562714168325717"/>
    <n v="7.5158889186319602"/>
    <n v="0.32318322350117429"/>
    <n v="31.197968395771362"/>
    <n v="1.3415126410181684"/>
    <n v="36.049285577293809"/>
    <n v="1.5501192798236336"/>
    <n v="4.4863363804902727"/>
    <n v="0.1929124643610817"/>
    <n v="30.11108920429638"/>
    <n v="1.2947768357847442"/>
    <n v="30.92916726460858"/>
    <n v="1.3299541923781688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n v="0"/>
    <n v="0"/>
    <n v="0"/>
    <n v="0"/>
    <x v="3"/>
    <s v="Land use mix:Entropy: maximises eveness --&gt; 1"/>
    <x v="4"/>
  </r>
  <r>
    <x v="4"/>
    <x v="2"/>
    <n v="0.11406844106463879"/>
    <n v="1.3011609246916972E-2"/>
    <n v="76.854444444444439"/>
    <n v="23.056333333333331"/>
    <n v="6.9168999999999992"/>
    <n v="5906.6056308641964"/>
    <n v="71.824677309453548"/>
    <n v="21.547403192836065"/>
    <n v="61.420736652774295"/>
    <n v="18.426220995832288"/>
    <n v="18.388328812422653"/>
    <n v="5.5164986437267958"/>
    <n v="74.938655940338435"/>
    <n v="22.48159678210153"/>
    <n v="23.051135392689925"/>
    <n v="6.9153406178069776"/>
    <n v="75.473429113975342"/>
    <n v="22.642028734192603"/>
    <n v="72.447656840503228"/>
    <n v="21.734297052150968"/>
    <n v="71.824677309453548"/>
    <n v="21.547403192836065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x v="0"/>
    <s v="Job density"/>
    <x v="2"/>
  </r>
  <r>
    <x v="4"/>
    <x v="2"/>
    <n v="1.9778878258022964E-2"/>
    <n v="3.912040251456935E-4"/>
    <n v="2556.2109173789217"/>
    <n v="757.87917820463667"/>
    <n v="224.70009999999999"/>
    <n v="6534214.2541271886"/>
    <n v="767.8214126696605"/>
    <n v="227.64782721399544"/>
    <n v="273.16873155090553"/>
    <n v="80.990536567806316"/>
    <n v="23.945261646534409"/>
    <n v="7.0994201203000253"/>
    <n v="1381.5157214546596"/>
    <n v="409.59922068028516"/>
    <n v="32.508267200661983"/>
    <n v="9.6382261195242034"/>
    <n v="1589.0902310030253"/>
    <n v="471.1420290781362"/>
    <n v="845.5489137693985"/>
    <n v="250.69289530946085"/>
    <n v="767.8214126696605"/>
    <n v="227.64782721399544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x v="0"/>
    <s v="Net employment density"/>
    <x v="2"/>
  </r>
  <r>
    <x v="4"/>
    <x v="2"/>
    <n v="7.9815095923159371E-2"/>
    <n v="6.3704495372231317E-3"/>
    <n v="156.97479340459518"/>
    <n v="46.307564054355574"/>
    <n v="13.660731396034894"/>
    <n v="24641.085764415337"/>
    <n v="55.406989848885253"/>
    <n v="16.345062005421148"/>
    <n v="136.67131610146831"/>
    <n v="40.318038249933146"/>
    <n v="5.6162382779414584"/>
    <n v="1.6567902919927302"/>
    <n v="76.410092849260209"/>
    <n v="22.540977390531761"/>
    <n v="11.038306171778656"/>
    <n v="3.2563003206747032"/>
    <n v="74.445246301054027"/>
    <n v="21.961347658810936"/>
    <n v="101.9449435051628"/>
    <n v="30.073758334023022"/>
    <n v="55.406989848885253"/>
    <n v="16.345062005421148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x v="0"/>
    <s v="Population (gross)  (common catchment area)"/>
    <x v="0"/>
  </r>
  <r>
    <x v="4"/>
    <x v="2"/>
    <n v="5.8728486055776893E-2"/>
    <n v="3.449035074403581E-3"/>
    <n v="289.93616429746612"/>
    <n v="85.478110149686074"/>
    <n v="25.200399999999998"/>
    <n v="84062.979367527267"/>
    <n v="66.107617052942842"/>
    <n v="19.48964933669745"/>
    <n v="227.5100726219236"/>
    <n v="67.073837080177654"/>
    <n v="5.709923039288058"/>
    <n v="1.6833823806737873"/>
    <n v="98.368442582273403"/>
    <n v="29.000689136778096"/>
    <n v="11.406124808506679"/>
    <n v="3.3627194976695134"/>
    <n v="95.13592223162874"/>
    <n v="28.04768718456209"/>
    <n v="145.18420039116089"/>
    <n v="42.802770406720882"/>
    <n v="66.107617052942842"/>
    <n v="19.48964933669745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Small-scale nieghbourhood living density"/>
    <x v="0"/>
  </r>
  <r>
    <x v="4"/>
    <x v="2"/>
    <n v="7.504076738609114E-2"/>
    <n v="5.63111676989344E-3"/>
    <n v="177.58466763581666"/>
    <n v="50.512942924709179"/>
    <n v="14.368117680899999"/>
    <n v="31536.314179323468"/>
    <n v="152.85146869921584"/>
    <n v="43.477725961090997"/>
    <n v="112.35129672538338"/>
    <n v="31.95768370411804"/>
    <n v="21.275768019586764"/>
    <n v="6.0517705157783839"/>
    <n v="167.67958004816398"/>
    <n v="47.695497417502381"/>
    <n v="27.776760400755578"/>
    <n v="7.9009406129254334"/>
    <n v="170.38086644277223"/>
    <n v="48.463862881090513"/>
    <n v="155.70075496515472"/>
    <n v="44.288189141519865"/>
    <n v="152.85146869921584"/>
    <n v="43.477725961090997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Employment density"/>
    <x v="2"/>
  </r>
  <r>
    <x v="4"/>
    <x v="2"/>
    <n v="3.9358273784503295E-2"/>
    <n v="1.5490737152959193E-3"/>
    <n v="645.54707121150147"/>
    <n v="181.33417230331077"/>
    <n v="50.936768999999991"/>
    <n v="416731.02114974736"/>
    <n v="406.46178729478748"/>
    <n v="114.1751160511058"/>
    <n v="207.52869357885709"/>
    <n v="58.294810026300951"/>
    <n v="23.299277693323418"/>
    <n v="6.5447671040545474"/>
    <n v="531.43085634499107"/>
    <n v="149.27892754730797"/>
    <n v="31.329031874532209"/>
    <n v="8.8003250535560973"/>
    <n v="559.54681024998081"/>
    <n v="157.17669899921961"/>
    <n v="427.25303885412876"/>
    <n v="120.01537861412476"/>
    <n v="406.46178729478748"/>
    <n v="114.1751160511058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x v="0"/>
    <s v="Employment (Common catchment area)"/>
    <x v="2"/>
  </r>
  <r>
    <x v="4"/>
    <x v="2"/>
    <n v="6.5943130740668363E-2"/>
    <n v="4.348496491880881E-3"/>
    <n v="229.96454104702843"/>
    <n v="64.449472632923474"/>
    <n v="18.0625"/>
    <n v="52883.690138970422"/>
    <n v="190.12568377559742"/>
    <n v="53.284301995086061"/>
    <n v="131.26747113891301"/>
    <n v="36.788799048068569"/>
    <n v="21.872644749171464"/>
    <n v="6.1299903574399304"/>
    <n v="213.62340013515009"/>
    <n v="59.869732168607833"/>
    <n v="28.802923186266515"/>
    <n v="8.0722584498879542"/>
    <n v="218.02721612408624"/>
    <n v="61.103938176051948"/>
    <n v="194.55418862460894"/>
    <n v="54.525427260623275"/>
    <n v="190.12568377559742"/>
    <n v="53.284301995086061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Job density"/>
    <x v="2"/>
  </r>
  <r>
    <x v="4"/>
    <x v="2"/>
    <n v="5.4016015624999997E-2"/>
    <n v="2.9177299440002438E-3"/>
    <n v="342.73219907013998"/>
    <n v="94.786702439236052"/>
    <n v="26.214399999999998"/>
    <n v="117465.36027945406"/>
    <n v="68.514057968182314"/>
    <n v="18.948384899796434"/>
    <n v="258.79216240036311"/>
    <n v="71.572078017769215"/>
    <n v="5.7272980085764065"/>
    <n v="1.5839529918479081"/>
    <n v="103.79304691099307"/>
    <n v="28.705212639798063"/>
    <n v="11.475668883947368"/>
    <n v="3.1737339378822518"/>
    <n v="100.20068653058883"/>
    <n v="27.711702268272703"/>
    <n v="157.31936135515883"/>
    <n v="43.508557215105434"/>
    <n v="68.514057968182314"/>
    <n v="18.948384899796434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Residential density"/>
    <x v="0"/>
  </r>
  <r>
    <x v="4"/>
    <x v="2"/>
    <n v="4.6661031276415896E-2"/>
    <n v="2.1772518397786622E-3"/>
    <n v="459.29459409787859"/>
    <n v="126.76530797101449"/>
    <n v="34.987225000000002"/>
    <n v="210951.52416753504"/>
    <n v="446.40823597480124"/>
    <n v="123.20867312904515"/>
    <n v="168.61481396833344"/>
    <n v="46.537688655260034"/>
    <n v="32.873102301756049"/>
    <n v="9.0729762352846706"/>
    <n v="449.45801679862996"/>
    <n v="124.05041263642188"/>
    <n v="47.103147422767378"/>
    <n v="13.000468688683798"/>
    <n v="41.619683813497467"/>
    <n v="11.487032732525302"/>
    <n v="57.01505725715375"/>
    <n v="15.736155802974436"/>
    <n v="446.40823597480124"/>
    <n v="123.20867312904515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4"/>
    <s v="Walkscore"/>
    <x v="10"/>
  </r>
  <r>
    <x v="4"/>
    <x v="2"/>
    <n v="0.13529411764705884"/>
    <n v="1.8304498269896198E-2"/>
    <n v="54.631379962192803"/>
    <n v="12.565217391304346"/>
    <n v="2.8899999999999992"/>
    <n v="2984.5876765734811"/>
    <n v="36.631193972126951"/>
    <n v="8.4251746135891992"/>
    <n v="22.024900676018113"/>
    <n v="5.0657271554841659"/>
    <n v="20.687063899805342"/>
    <n v="4.7580246969552284"/>
    <n v="38.53316016878599"/>
    <n v="8.8626268388207787"/>
    <n v="44.701584235106864"/>
    <n v="10.281364374074579"/>
    <n v="16.362062101221166"/>
    <n v="3.7632742832808685"/>
    <n v="39.528049225185924"/>
    <n v="9.0914513217927624"/>
    <n v="36.631193972126951"/>
    <n v="8.4251746135891992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1"/>
    <s v="intersection density"/>
    <x v="1"/>
  </r>
  <r>
    <x v="4"/>
    <x v="2"/>
    <n v="0.54438577781801722"/>
    <n v="0.29635587509052763"/>
    <n v="3.3743214967293316"/>
    <n v="0.91846631630252662"/>
    <n v="0.25"/>
    <n v="11.386045563289676"/>
    <n v="3.2749248918651634"/>
    <n v="0.89141126727680142"/>
    <n v="3.0916246294619043"/>
    <n v="0.84151823931547909"/>
    <n v="3.0638121816913975"/>
    <n v="0.8339478888091939"/>
    <n v="3.2894406757768806"/>
    <n v="0.89536236043451067"/>
    <n v="3.3286516000894273"/>
    <n v="0.9060352951999352"/>
    <n v="2.9483881613688592"/>
    <n v="0.80253029126811004"/>
    <n v="3.2965236048453295"/>
    <n v="0.89729028335958938"/>
    <n v="3.2749248918651634"/>
    <n v="0.8914112672768014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x v="1"/>
    <s v="intersection density (intersectoins per square ile)"/>
    <x v="1"/>
  </r>
  <r>
    <x v="4"/>
    <x v="2"/>
    <n v="4.4792586490939042E-2"/>
    <n v="2.0063758045482548E-3"/>
    <n v="498.4111140759868"/>
    <n v="135.51349621723412"/>
    <n v="36.844900000000003"/>
    <n v="248413.63863446633"/>
    <n v="73.077029360181811"/>
    <n v="19.868986589769193"/>
    <n v="338.66728460825675"/>
    <n v="92.080586679423533"/>
    <n v="5.7573490489493526"/>
    <n v="1.5653713902678883"/>
    <n v="114.63679630521722"/>
    <n v="31.168713184221815"/>
    <n v="11.596954453153527"/>
    <n v="3.1531075432223656"/>
    <n v="110.27039246242924"/>
    <n v="29.98152727700235"/>
    <n v="183.64992108069671"/>
    <n v="49.93276069255171"/>
    <n v="73.077029360181811"/>
    <n v="19.868986589769193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Small-scale nieghbourhood living density"/>
    <x v="0"/>
  </r>
  <r>
    <x v="4"/>
    <x v="2"/>
    <n v="7.9815095923159371E-2"/>
    <n v="6.3704495372231317E-3"/>
    <n v="156.97479340459518"/>
    <n v="42.226219425836106"/>
    <n v="11.358853025549912"/>
    <n v="24641.085764415337"/>
    <n v="55.406989848885253"/>
    <n v="14.904480269350135"/>
    <n v="136.67131610146831"/>
    <n v="36.76458403129498"/>
    <n v="5.6162382779414584"/>
    <n v="1.5107680967662525"/>
    <n v="76.410092849260209"/>
    <n v="20.554314976450996"/>
    <n v="11.038306171778656"/>
    <n v="2.9693043602084588"/>
    <n v="74.445246301054027"/>
    <n v="20.025771254983535"/>
    <n v="101.9449435051628"/>
    <n v="27.423189802888793"/>
    <n v="55.406989848885253"/>
    <n v="14.904480269350135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x v="0"/>
    <s v="Population density (gross)"/>
    <x v="0"/>
  </r>
  <r>
    <x v="4"/>
    <x v="2"/>
    <n v="0.12049612403100773"/>
    <n v="1.4519315906495999E-2"/>
    <n v="68.873768326274657"/>
    <n v="18.458169911441608"/>
    <n v="4.9467895362663521"/>
    <n v="4743.5959634613546"/>
    <n v="5.6888337594899028"/>
    <n v="1.524607447543294"/>
    <n v="10.753063408081573"/>
    <n v="2.8818209933658618"/>
    <n v="4.0293920907117018"/>
    <n v="1.079877080310736"/>
    <n v="19.074846800156596"/>
    <n v="5.1120589424419682"/>
    <n v="9.8084275527103699"/>
    <n v="2.6286585841263794"/>
    <n v="3.5071542837458822"/>
    <n v="0.93991734804389648"/>
    <n v="15.384333166390002"/>
    <n v="4.1230012885925209"/>
    <n v="3.7901080696437028"/>
    <n v="1.0157489626645124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0"/>
    <s v="Total density (employment and population)"/>
    <x v="8"/>
  </r>
  <r>
    <x v="4"/>
    <x v="2"/>
    <n v="4.4708591900305676E-2"/>
    <n v="1.9988581897080783E-3"/>
    <n v="500.28561563241476"/>
    <n v="133.97872188318786"/>
    <n v="35.880099999999999"/>
    <n v="250285.69720870425"/>
    <n v="343.63784692299822"/>
    <n v="92.027749914884438"/>
    <n v="189.81111927728705"/>
    <n v="50.832265340751732"/>
    <n v="23.057641601773149"/>
    <n v="6.1749393844575451"/>
    <n v="428.90901416339608"/>
    <n v="114.86374927879628"/>
    <n v="30.893699117249948"/>
    <n v="8.2734705788825291"/>
    <n v="447.03824958968903"/>
    <n v="119.71883948174705"/>
    <n v="358.38210965864857"/>
    <n v="95.976329315743698"/>
    <n v="343.63784692299822"/>
    <n v="92.027749914884438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n v="1"/>
    <n v="0"/>
    <n v="1"/>
    <n v="1"/>
    <x v="0"/>
    <s v="Net employment density"/>
    <x v="2"/>
  </r>
  <r>
    <x v="4"/>
    <x v="2"/>
    <n v="0.26619999999999999"/>
    <n v="7.0862439999999999E-2"/>
    <n v="14.111848251344435"/>
    <n v="3.7565740045078884"/>
    <n v="0.99999999999999989"/>
    <n v="199.14426106897298"/>
    <n v="12.522371341332409"/>
    <n v="3.3334552510626874"/>
    <n v="10.208133879301279"/>
    <n v="2.7174052386700005"/>
    <n v="9.9110651066326234"/>
    <n v="2.6383255313856044"/>
    <n v="12.737293314968198"/>
    <n v="3.3906674804445345"/>
    <n v="13.346054162815065"/>
    <n v="3.5527196181413703"/>
    <n v="8.797014233096629"/>
    <n v="2.3417651888503226"/>
    <n v="12.844153837323752"/>
    <n v="3.4191137514955825"/>
    <n v="12.522371341332409"/>
    <n v="3.3334552510626874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1"/>
    <s v="Pedestrian friendliness of road design (fewer lanes and more traffic control devices score more highly)"/>
    <x v="1"/>
  </r>
  <r>
    <x v="4"/>
    <x v="2"/>
    <n v="8.9943000000000009E-2"/>
    <n v="8.0897432490000011E-3"/>
    <n v="123.61331740950038"/>
    <n v="32.825021984823188"/>
    <n v="8.7165532879818581"/>
    <n v="15280.25224098189"/>
    <n v="5.9048127368165098"/>
    <n v="1.567999403010677"/>
    <n v="11.55172175463106"/>
    <n v="3.0675135050552598"/>
    <n v="4.1365590393588922"/>
    <n v="1.0984467066655965"/>
    <n v="21.741262982247989"/>
    <n v="5.7733054198840241"/>
    <n v="10.468620618321671"/>
    <n v="2.7799003307128465"/>
    <n v="3.588063329595558"/>
    <n v="0.95279586492078205"/>
    <n v="17.073115008613712"/>
    <n v="4.5336973980773365"/>
    <n v="3.8847752853269353"/>
    <n v="1.0315865379174263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0"/>
    <s v="natural log of Floor area ratio: total floor area divided by the area of a network buffer"/>
    <x v="8"/>
  </r>
  <r>
    <x v="4"/>
    <x v="2"/>
    <n v="2.6526526526526529E-2"/>
    <n v="7.0365660956251558E-4"/>
    <n v="1421.1477394090421"/>
    <n v="376.60415094339618"/>
    <n v="99.800099999999986"/>
    <n v="2019660.8972274305"/>
    <n v="80.765844813650389"/>
    <n v="21.402948875617355"/>
    <n v="606.04910110109051"/>
    <n v="160.60301179178899"/>
    <n v="5.8008566871684009"/>
    <n v="1.5372270220996263"/>
    <n v="134.76210981575844"/>
    <n v="35.711959101175985"/>
    <n v="11.774843790832632"/>
    <n v="3.1203336045706478"/>
    <n v="128.76810555006321"/>
    <n v="34.123547970766751"/>
    <n v="241.40458706092846"/>
    <n v="63.972215571146045"/>
    <n v="80.765844813650389"/>
    <n v="21.402948875617355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s v="Pre-2010"/>
    <n v="868"/>
    <n v="1"/>
    <n v="0"/>
    <n v="0"/>
    <n v="0"/>
    <x v="0"/>
    <s v="Population (common catchment area)"/>
    <x v="0"/>
  </r>
  <r>
    <x v="4"/>
    <x v="2"/>
    <n v="7.7777777777777779E-2"/>
    <n v="6.0493827160493828E-3"/>
    <n v="165.30612244897958"/>
    <n v="23.142857142857142"/>
    <n v="3.24"/>
    <n v="27326.114119117032"/>
    <n v="66.471586219169168"/>
    <n v="9.3060220706836851"/>
    <n v="30.167695836337224"/>
    <n v="4.2234774170872118"/>
    <n v="27.712904916953935"/>
    <n v="3.8798066883735514"/>
    <n v="73.01104321684609"/>
    <n v="10.221546050358453"/>
    <n v="98.858615470592085"/>
    <n v="13.840206165882893"/>
    <n v="20.465853870693323"/>
    <n v="2.8652195418970656"/>
    <n v="76.667270632278615"/>
    <n v="10.733417888519007"/>
    <n v="66.471586219169168"/>
    <n v="9.3060220706836851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1"/>
    <s v="intersection density"/>
    <x v="1"/>
  </r>
  <r>
    <x v="4"/>
    <x v="2"/>
    <n v="4.5403508771929821E-2"/>
    <n v="2.0614786088027082E-3"/>
    <n v="485.08871046728581"/>
    <n v="125.54095826893355"/>
    <n v="32.49"/>
    <n v="235311.05702281423"/>
    <n v="336.39896308471077"/>
    <n v="87.060051646323146"/>
    <n v="187.58151565832821"/>
    <n v="48.546096252375335"/>
    <n v="23.024397154080262"/>
    <n v="5.9587139834759713"/>
    <n v="417.69048992006748"/>
    <n v="108.09829879131345"/>
    <n v="30.834048295529382"/>
    <n v="7.9798516988830031"/>
    <n v="434.86476598792444"/>
    <n v="112.54300143767483"/>
    <n v="350.51582033318539"/>
    <n v="90.713494302228369"/>
    <n v="336.39896308471077"/>
    <n v="87.060051646323146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0"/>
    <s v="Employment density(logarithm): number of employed peole in TAZ"/>
    <x v="2"/>
  </r>
  <r>
    <x v="4"/>
    <x v="2"/>
    <n v="4.2483690280065892E-2"/>
    <n v="1.8048639398125651E-3"/>
    <n v="554.05838520096415"/>
    <n v="142.87836014208384"/>
    <n v="36.84490000000001"/>
    <n v="306980.6942115"/>
    <n v="53.571794461799719"/>
    <n v="13.814880068631064"/>
    <n v="554.05838520096415"/>
    <n v="142.87836014208384"/>
    <n v="3.7744664447697449"/>
    <n v="0.97334430891144275"/>
    <n v="153.52236913744872"/>
    <n v="39.589734463688728"/>
    <n v="22.576702958199895"/>
    <n v="5.8219898520487563"/>
    <n v="90.113262849903677"/>
    <n v="23.23804777068176"/>
    <n v="157.04524971840809"/>
    <n v="40.498200816384205"/>
    <n v="53.571794461799719"/>
    <n v="13.814880068631064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4"/>
    <x v="2"/>
    <n v="4.9965372243354164E-2"/>
    <n v="2.4965384234169469E-3"/>
    <n v="400.55462019740361"/>
    <n v="102.54198277053533"/>
    <n v="26.250747589257042"/>
    <n v="160444.00376148627"/>
    <n v="293.45128971696261"/>
    <n v="75.123530167542427"/>
    <n v="173.42818388212862"/>
    <n v="44.39761507382493"/>
    <n v="22.796049356605412"/>
    <n v="5.8357886352909851"/>
    <n v="353.45967507566326"/>
    <n v="90.4856768193698"/>
    <n v="30.425895395531665"/>
    <n v="7.7890292212561061"/>
    <n v="365.68081397259516"/>
    <n v="93.614288376984362"/>
    <n v="304.13642970288396"/>
    <n v="77.858926003938294"/>
    <n v="293.45128971696261"/>
    <n v="75.123530167542427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x v="0"/>
    <s v="Employment (common catchment area)"/>
    <x v="2"/>
  </r>
  <r>
    <x v="4"/>
    <x v="2"/>
    <n v="1.174573929064947E-2"/>
    <n v="1.379623914839067E-4"/>
    <n v="7248.3521722414471"/>
    <n v="1848.329803921569"/>
    <n v="471.3241000000001"/>
    <n v="52538609.212837301"/>
    <n v="4979.7674159781336"/>
    <n v="1269.8406910744241"/>
    <n v="256.97774515702577"/>
    <n v="65.529325015041564"/>
    <n v="35.235190951829289"/>
    <n v="8.9849736927164692"/>
    <n v="5387.5693005380972"/>
    <n v="1373.8301716372148"/>
    <n v="52.108534383897265"/>
    <n v="13.287676267893803"/>
    <n v="45.479759382465382"/>
    <n v="11.597338642528673"/>
    <n v="64.516391274458726"/>
    <n v="16.451679774986975"/>
    <n v="4979.7674159781336"/>
    <n v="1269.8406910744241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n v="0"/>
    <n v="0"/>
    <n v="1"/>
    <n v="1"/>
    <x v="4"/>
    <s v="Walkscore"/>
    <x v="10"/>
  </r>
  <r>
    <x v="4"/>
    <x v="2"/>
    <n v="7.2423323615160351E-2"/>
    <n v="5.2451378034662427E-3"/>
    <n v="190.65276022665245"/>
    <n v="47.360433473423193"/>
    <n v="11.764900000000003"/>
    <n v="36348.474982041429"/>
    <n v="59.091343117397052"/>
    <n v="14.678998726478838"/>
    <n v="161.51142346794654"/>
    <n v="40.121375726519538"/>
    <n v="5.6519587637760562"/>
    <n v="1.4040143804271379"/>
    <n v="83.598307905715288"/>
    <n v="20.766822863474548"/>
    <n v="11.177143455506954"/>
    <n v="2.7765365600693936"/>
    <n v="81.252065726753699"/>
    <n v="20.183988151314342"/>
    <n v="115.1555724851498"/>
    <n v="28.606026072181034"/>
    <n v="59.091343117397052"/>
    <n v="14.678998726478838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Residential density"/>
    <x v="0"/>
  </r>
  <r>
    <x v="4"/>
    <x v="2"/>
    <n v="4.9965372243354164E-2"/>
    <n v="2.4965384234169469E-3"/>
    <n v="400.55462019740361"/>
    <n v="98.135881948363888"/>
    <n v="24.043291077349149"/>
    <n v="160444.00376148627"/>
    <n v="293.45128971696261"/>
    <n v="71.895565980655832"/>
    <n v="173.42818388212862"/>
    <n v="42.489905051121511"/>
    <n v="22.796049356605412"/>
    <n v="5.5850320923683254"/>
    <n v="353.45967507566326"/>
    <n v="86.597620393537497"/>
    <n v="30.425895395531665"/>
    <n v="7.4543443719052576"/>
    <n v="365.68081397259516"/>
    <n v="89.591799423285806"/>
    <n v="304.13642970288396"/>
    <n v="74.513425277206565"/>
    <n v="293.45128971696261"/>
    <n v="71.89556598065583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x v="0"/>
    <s v="Employment (common catchment area)"/>
    <x v="2"/>
  </r>
  <r>
    <x v="4"/>
    <x v="3"/>
    <n v="0.29561638727755546"/>
    <n v="8.7389048427033655E-2"/>
    <n v="11.443081461574213"/>
    <n v="12.358527978500151"/>
    <n v="13.347210216780162"/>
    <n v="130.94411333622344"/>
    <n v="10.375199627661129"/>
    <n v="11.20521559787402"/>
    <n v="8.7345622868380417"/>
    <n v="9.4333272697850852"/>
    <n v="8.516151128686964"/>
    <n v="9.1974432189819222"/>
    <n v="10.522303593631118"/>
    <n v="11.364087881121609"/>
    <n v="10.934324710611225"/>
    <n v="11.809070687460125"/>
    <n v="7.6804006476179358"/>
    <n v="8.2948326994273707"/>
    <n v="10.59512373291742"/>
    <n v="11.442733631550814"/>
    <n v="10.375199627661129"/>
    <n v="11.20521559787402"/>
    <m/>
    <n v="1.08"/>
    <s v="Ewing and Cervero 2010"/>
    <m/>
    <m/>
    <s v="Y"/>
    <s v="pos"/>
    <s v="Y"/>
    <s v="Mode choice (probability)"/>
    <s v="trip"/>
    <s v="binary"/>
    <s v="Disaggregate"/>
    <s v="General"/>
    <s v="USA"/>
    <s v="Sacramento"/>
    <n v="2003"/>
    <s v="Pre-2010"/>
    <s v="Pre-2010"/>
    <n v="967"/>
    <n v="1"/>
    <n v="1"/>
    <n v="0"/>
    <n v="0"/>
    <x v="2"/>
    <s v="Proportion of intersections that are four-way or more"/>
    <x v="1"/>
  </r>
  <r>
    <x v="4"/>
    <x v="2"/>
    <n v="5.0312491313407426E-2"/>
    <n v="2.5313467821616977E-3"/>
    <n v="395.04662381581261"/>
    <n v="92.045863349084343"/>
    <n v="21.446686160336654"/>
    <n v="156061.83498827217"/>
    <n v="6.1051930499640239"/>
    <n v="1.4225099806416177"/>
    <n v="12.34434009760621"/>
    <n v="2.876231242742247"/>
    <n v="4.2339077351691845"/>
    <n v="0.98650050229441999"/>
    <n v="24.729770682638961"/>
    <n v="5.762036569054878"/>
    <n v="11.115412509720819"/>
    <n v="2.589891114764951"/>
    <n v="3.6610794535199416"/>
    <n v="0.85303151267014643"/>
    <n v="18.863218237374117"/>
    <n v="4.3951298493081694"/>
    <n v="3.97051101089215"/>
    <n v="0.925129065537871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s v="Pre-2010"/>
    <n v="68"/>
    <n v="0"/>
    <n v="0"/>
    <n v="0"/>
    <n v="0"/>
    <x v="0"/>
    <s v="Total density: population and employment"/>
    <x v="8"/>
  </r>
  <r>
    <x v="4"/>
    <x v="2"/>
    <n v="0.10671491150309889"/>
    <n v="1.1388072337114228E-2"/>
    <n v="87.811173866621488"/>
    <n v="20.428260392988239"/>
    <n v="4.7524000000000006"/>
    <n v="7710.8022558340281"/>
    <n v="43.354066254310943"/>
    <n v="10.085825249109647"/>
    <n v="81.073760008372972"/>
    <n v="18.86087849144706"/>
    <n v="5.4623094938508459"/>
    <n v="1.2707435258406492"/>
    <n v="55.233668659411258"/>
    <n v="12.849478217297619"/>
    <n v="10.459022176290102"/>
    <n v="2.4331713045748087"/>
    <n v="54.199619776199526"/>
    <n v="12.608918628862856"/>
    <n v="67.445258849665009"/>
    <n v="15.690364328191407"/>
    <n v="43.354066254310943"/>
    <n v="10.085825249109647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Population density (common catchment area)"/>
    <x v="0"/>
  </r>
  <r>
    <x v="4"/>
    <x v="2"/>
    <n v="8.4857351865398695E-2"/>
    <n v="7.2007701656080832E-3"/>
    <n v="138.87403388822827"/>
    <n v="32.218775862068959"/>
    <n v="7.4747559999999993"/>
    <n v="19285.997288388775"/>
    <n v="41.558535857042067"/>
    <n v="9.6415803188337605"/>
    <n v="138.87403388822827"/>
    <n v="32.218775862068959"/>
    <n v="3.6991275458949247"/>
    <n v="0.85819759064762258"/>
    <n v="83.965770646584673"/>
    <n v="19.480058790007647"/>
    <n v="20.125035474166118"/>
    <n v="4.6690082300065399"/>
    <n v="60.63159259080718"/>
    <n v="14.066529481067267"/>
    <n v="85.008729699806139"/>
    <n v="19.722025290355024"/>
    <n v="41.558535857042067"/>
    <n v="9.6415803188337605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3"/>
    <s v="job-population balance:Perfect balancing when index = 1"/>
    <x v="5"/>
  </r>
  <r>
    <x v="4"/>
    <x v="2"/>
    <n v="0.17435158501440923"/>
    <n v="3.0398475197036767E-2"/>
    <n v="32.896386858821117"/>
    <n v="15.921851239669421"/>
    <n v="7.7061759999999992"/>
    <n v="1082.1722683652188"/>
    <n v="25.385147004974318"/>
    <n v="12.28641115040757"/>
    <n v="17.392171576210171"/>
    <n v="8.417811042885722"/>
    <n v="16.547150865277541"/>
    <n v="8.0088210187943289"/>
    <n v="26.284213387317607"/>
    <n v="12.72155927946172"/>
    <n v="29.01532260659372"/>
    <n v="14.04341614159136"/>
    <n v="13.659155590137239"/>
    <n v="6.6110313056264234"/>
    <n v="26.743353776623501"/>
    <n v="12.943783227885774"/>
    <n v="25.385147004974318"/>
    <n v="12.28641115040757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x v="1"/>
    <s v="Crosswalk density"/>
    <x v="1"/>
  </r>
  <r>
    <x v="4"/>
    <x v="2"/>
    <n v="4.5586743292623091E-2"/>
    <n v="2.0781511640275163E-3"/>
    <n v="481.19694914876715"/>
    <n v="108.45258166972513"/>
    <n v="24.443135999999999"/>
    <n v="231550.50387008119"/>
    <n v="60.473775180582479"/>
    <n v="13.629631387419865"/>
    <n v="394.85679485839637"/>
    <n v="88.993163543493026"/>
    <n v="394.85679485839637"/>
    <n v="88.993163543493026"/>
    <n v="97.734829122491945"/>
    <n v="22.027559726083613"/>
    <n v="19.805302506181789"/>
    <n v="4.4637360884040742"/>
    <n v="60.89076955412061"/>
    <n v="13.723613937458808"/>
    <n v="88.83439185146041"/>
    <n v="20.021571529898296"/>
    <n v="60.473775180582479"/>
    <n v="13.629631387419865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x v="0"/>
    <s v="Count_Shopping malls"/>
    <x v="6"/>
  </r>
  <r>
    <x v="4"/>
    <x v="2"/>
    <n v="3.5000000000000001E-3"/>
    <n v="1.2250000000000001E-5"/>
    <n v="81632.653061224482"/>
    <n v="18204.081632653058"/>
    <n v="4059.5102040816323"/>
    <n v="6663890045.8142433"/>
    <n v="69.107581818092854"/>
    <n v="15.410990745434706"/>
    <n v="2142.8759402068904"/>
    <n v="477.86133466613654"/>
    <n v="2142.8759402068904"/>
    <n v="477.86133466613654"/>
    <n v="122.4609881294605"/>
    <n v="27.308800352869692"/>
    <n v="20.650222842359334"/>
    <n v="4.6049996938461311"/>
    <n v="69.652680563720963"/>
    <n v="15.532547765709776"/>
    <n v="108.80208487422514"/>
    <n v="24.262864926952208"/>
    <n v="69.107581818092854"/>
    <n v="15.410990745434706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n v="1"/>
    <n v="0"/>
    <n v="0"/>
    <n v="0"/>
    <x v="0"/>
    <s v="commercial-oriented land use percentage"/>
    <x v="6"/>
  </r>
  <r>
    <x v="4"/>
    <x v="2"/>
    <n v="0.22972178581468936"/>
    <n v="5.2772098877890014E-2"/>
    <n v="18.949407381235904"/>
    <n v="4.2224989526351404"/>
    <n v="0.94089999999999996"/>
    <n v="359.08004010003776"/>
    <n v="14.360847343633882"/>
    <n v="3.2000295126639617"/>
    <n v="18.949407381235904"/>
    <n v="4.2224989526351404"/>
    <n v="3.1655051779570664"/>
    <n v="0.705369937411365"/>
    <n v="17.397069980838065"/>
    <n v="3.8765914044230065"/>
    <n v="10.497510386814726"/>
    <n v="2.3391616276873095"/>
    <n v="16.112301307656512"/>
    <n v="3.5903062310798322"/>
    <n v="17.441406241484433"/>
    <n v="3.8864708592458745"/>
    <n v="14.360847343633882"/>
    <n v="3.2000295126639617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s v="Pre-2010"/>
    <n v="3394"/>
    <n v="1"/>
    <n v="1"/>
    <n v="1"/>
    <n v="1"/>
    <x v="3"/>
    <s v="jobs to workers (distance decay function:ratio of the two land uses"/>
    <x v="5"/>
  </r>
  <r>
    <x v="4"/>
    <x v="2"/>
    <n v="3.5000000000000001E-3"/>
    <n v="1.2250000000000001E-5"/>
    <n v="81632.653061224482"/>
    <n v="18122.448979591834"/>
    <n v="4023.1836734693875"/>
    <n v="6663890045.8142433"/>
    <n v="69.107581818092854"/>
    <n v="15.341883163616613"/>
    <n v="2142.8759402068904"/>
    <n v="475.71845872592968"/>
    <n v="2142.8759402068904"/>
    <n v="475.71845872592968"/>
    <n v="122.4609881294605"/>
    <n v="27.186339364740231"/>
    <n v="20.650222842359334"/>
    <n v="4.5843494710037724"/>
    <n v="69.652680563720963"/>
    <n v="15.462895085146053"/>
    <n v="108.80208487422514"/>
    <n v="24.154062842077984"/>
    <n v="69.107581818092854"/>
    <n v="15.341883163616613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n v="1"/>
    <n v="0"/>
    <n v="0"/>
    <n v="0"/>
    <x v="0"/>
    <s v="commercial-oriented land use percentage"/>
    <x v="6"/>
  </r>
  <r>
    <x v="4"/>
    <x v="2"/>
    <n v="0.15859818286856109"/>
    <n v="2.5153383609209545E-2"/>
    <n v="39.756082741642146"/>
    <n v="8.7936714971028511"/>
    <n v="1.9450774086945417"/>
    <n v="1580.5461149602966"/>
    <n v="39.555259086666268"/>
    <n v="8.7492511938707214"/>
    <n v="11.192100288877096"/>
    <n v="2.4755872942161461"/>
    <n v="15.910187595121446"/>
    <n v="3.5191838209510626"/>
    <n v="22.84622754637217"/>
    <n v="5.0533706073718818"/>
    <n v="24.68918335452641"/>
    <n v="5.4610150945288343"/>
    <n v="7.8952495343364468"/>
    <n v="1.7463549224352277"/>
    <n v="27.739835995586105"/>
    <n v="6.1357907597165182"/>
    <n v="39.555259086666268"/>
    <n v="8.7492511938707214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x v="1"/>
    <s v="pre-1940s housing share"/>
    <x v="9"/>
  </r>
  <r>
    <x v="4"/>
    <x v="2"/>
    <n v="4.6808510638297871E-2"/>
    <n v="2.191036668175645E-3"/>
    <n v="456.40495867768595"/>
    <n v="100.40909090909091"/>
    <n v="22.09"/>
    <n v="208305.48630558021"/>
    <n v="89.400051603317678"/>
    <n v="19.668011352729888"/>
    <n v="34.141701459317531"/>
    <n v="7.5111743210498565"/>
    <n v="31.030915924382736"/>
    <n v="6.8268015033642016"/>
    <n v="101.64448461199365"/>
    <n v="22.361786614638604"/>
    <n v="159.81818559325069"/>
    <n v="35.160000830515152"/>
    <n v="22.220479512017757"/>
    <n v="4.8885054926439064"/>
    <n v="108.87281356953207"/>
    <n v="23.952018985297055"/>
    <n v="89.400051603317678"/>
    <n v="19.668011352729888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n v="1"/>
    <n v="0"/>
    <n v="1"/>
    <n v="1"/>
    <x v="1"/>
    <s v="Road link density"/>
    <x v="1"/>
  </r>
  <r>
    <x v="4"/>
    <x v="2"/>
    <n v="0.29561638727755546"/>
    <n v="8.7389048427033655E-2"/>
    <n v="11.443081461574213"/>
    <n v="2.5060348400847525"/>
    <n v="0.54882162997856077"/>
    <n v="130.94411333622344"/>
    <n v="10.375199627661129"/>
    <n v="2.2721687184577872"/>
    <n v="8.7345622868380417"/>
    <n v="1.9128691408175311"/>
    <n v="8.516151128686964"/>
    <n v="1.865037097182445"/>
    <n v="10.522303593631118"/>
    <n v="2.304384487005215"/>
    <n v="10.934324710611225"/>
    <n v="2.3946171116238584"/>
    <n v="7.6804006476179358"/>
    <n v="1.6820077418283279"/>
    <n v="10.59512373291742"/>
    <n v="2.3203320975089152"/>
    <n v="10.375199627661129"/>
    <n v="2.2721687184577872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s v="2010 - 2017"/>
    <n v="120"/>
    <n v="1"/>
    <n v="0"/>
    <n v="1"/>
    <n v="1"/>
    <x v="1"/>
    <s v="Proportion of intersections that are four-way or more"/>
    <x v="1"/>
  </r>
  <r>
    <x v="4"/>
    <x v="2"/>
    <n v="7.1735874240982878E-2"/>
    <n v="5.146035653118111E-3"/>
    <n v="194.32434351559053"/>
    <n v="42.098880538555797"/>
    <n v="9.1204000000000001"/>
    <n v="37761.950482765227"/>
    <n v="165.09229665575367"/>
    <n v="35.765981497777595"/>
    <n v="118.82732566783271"/>
    <n v="25.74302991330989"/>
    <n v="21.497633775217722"/>
    <n v="4.6572976899927276"/>
    <n v="182.52590852696716"/>
    <n v="39.542839971831214"/>
    <n v="28.156135664640345"/>
    <n v="6.0998111215950921"/>
    <n v="185.73128626530553"/>
    <n v="40.237260506314719"/>
    <n v="168.42118538790947"/>
    <n v="36.487159743003097"/>
    <n v="165.09229665575367"/>
    <n v="35.765981497777595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x v="0"/>
    <s v="Net employment density"/>
    <x v="2"/>
  </r>
  <r>
    <x v="4"/>
    <x v="2"/>
    <n v="7.1158509006004012E-2"/>
    <n v="5.0635334039575543E-3"/>
    <n v="197.49055061400807"/>
    <n v="42.131293107153816"/>
    <n v="8.9880039999999983"/>
    <n v="39002.517581824082"/>
    <n v="167.37198439133243"/>
    <n v="35.706002694272847"/>
    <n v="120.00378537334177"/>
    <n v="25.60079274584605"/>
    <n v="21.53582979051545"/>
    <n v="4.5943076992242888"/>
    <n v="185.31655306254362"/>
    <n v="39.534175130967768"/>
    <n v="28.221693091953497"/>
    <n v="6.0206243789412657"/>
    <n v="188.62158170139836"/>
    <n v="40.239247499636576"/>
    <n v="170.79439513095943"/>
    <n v="36.436116563295947"/>
    <n v="167.37198439133243"/>
    <n v="35.706002694272847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Employment density"/>
    <x v="2"/>
  </r>
  <r>
    <x v="4"/>
    <x v="2"/>
    <n v="4.6555416234905493E-2"/>
    <n v="2.1674067808053021E-3"/>
    <n v="461.38085792480956"/>
    <n v="98.37738270646345"/>
    <n v="20.976399999999995"/>
    <n v="212872.29605943331"/>
    <n v="448.37882297311893"/>
    <n v="95.605039323691955"/>
    <n v="168.89518382214351"/>
    <n v="36.012473969731317"/>
    <n v="32.883744718988666"/>
    <n v="7.0115972162174085"/>
    <n v="451.45568140916095"/>
    <n v="96.261098791042997"/>
    <n v="47.125000853238852"/>
    <n v="10.048172056451076"/>
    <n v="41.636744396299655"/>
    <n v="8.8779451244453345"/>
    <n v="57.047078729486934"/>
    <n v="12.16379526818403"/>
    <n v="448.37882297311893"/>
    <n v="95.605039323691955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x v="4"/>
    <s v="Walkability index"/>
    <x v="10"/>
  </r>
  <r>
    <x v="4"/>
    <x v="2"/>
    <n v="2.729376E-2"/>
    <n v="7.4494933493759997E-4"/>
    <n v="1342.373169691821"/>
    <n v="285.7796067672611"/>
    <n v="60.839999999999996"/>
    <n v="1801965.7267084664"/>
    <n v="160.04169551717527"/>
    <n v="34.071489094023086"/>
    <e v="#N/A"/>
    <e v="#N/A"/>
    <e v="#N/A"/>
    <e v="#N/A"/>
    <n v="160.04169551717527"/>
    <n v="34.071489094023086"/>
    <n v="160.04169551717527"/>
    <n v="34.071489094023086"/>
    <e v="#N/A"/>
    <e v="#N/A"/>
    <n v="160.04169551717527"/>
    <n v="34.071489094023086"/>
    <n v="160.04169551717527"/>
    <n v="34.071489094023086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% curbs"/>
    <x v="11"/>
  </r>
  <r>
    <x v="4"/>
    <x v="2"/>
    <n v="0.11723419349117675"/>
    <n v="1.374385612352667E-2"/>
    <n v="72.759783790824514"/>
    <n v="15.353882228357472"/>
    <n v="3.24"/>
    <n v="5293.9861372875293"/>
    <n v="68.235918644462799"/>
    <n v="14.399249200943665"/>
    <n v="58.777222682576856"/>
    <n v="12.403260534317756"/>
    <n v="18.144023234796602"/>
    <n v="3.828779875109793"/>
    <n v="71.040412966297794"/>
    <n v="14.991057934891304"/>
    <n v="22.66851083515682"/>
    <n v="4.7835442537301001"/>
    <n v="71.520818035816887"/>
    <n v="15.092433756464761"/>
    <n v="68.79795488667321"/>
    <n v="14.517850958966694"/>
    <n v="68.235918644462799"/>
    <n v="14.399249200943665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x v="0"/>
    <s v="Weighted job"/>
    <x v="2"/>
  </r>
  <r>
    <x v="4"/>
    <x v="2"/>
    <n v="0.14526459969932454"/>
    <n v="2.1101803925804997E-2"/>
    <n v="47.389313421546817"/>
    <n v="9.9517558185248305"/>
    <n v="2.0898687218902143"/>
    <n v="2245.747026565597"/>
    <n v="30.506761160694008"/>
    <n v="6.4064198437457414"/>
    <n v="45.355220327682446"/>
    <n v="9.5245962688133137"/>
    <n v="5.1870857910903201"/>
    <n v="1.0892880161289671"/>
    <n v="35.947132333363008"/>
    <n v="7.5488977900062313"/>
    <n v="9.4944252730416014"/>
    <n v="1.9938293073387363"/>
    <n v="35.506262734077389"/>
    <n v="7.4563151741562512"/>
    <n v="40.748848643450927"/>
    <n v="8.5572582151246941"/>
    <n v="30.506761160694008"/>
    <n v="6.4064198437457414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98"/>
    <n v="0"/>
    <n v="0"/>
    <n v="1"/>
    <n v="1"/>
    <x v="0"/>
    <s v="Population density"/>
    <x v="0"/>
  </r>
  <r>
    <x v="4"/>
    <x v="2"/>
    <n v="1.1194029850746268E-2"/>
    <n v="1.2530630429939853E-4"/>
    <n v="7980.4444444444443"/>
    <n v="1675.8933333333332"/>
    <n v="351.93759999999992"/>
    <n v="63687493.530864194"/>
    <n v="5314.7245879117709"/>
    <n v="1116.0921634614717"/>
    <n v="257.81624938766583"/>
    <n v="54.141412371409821"/>
    <n v="35.250910730575043"/>
    <n v="7.402691253420759"/>
    <n v="5781.8048238270876"/>
    <n v="1214.1790130036884"/>
    <n v="52.142922127652689"/>
    <n v="10.950013646807065"/>
    <n v="45.505952417546233"/>
    <n v="9.5562500076847083"/>
    <n v="64.569113574620843"/>
    <n v="13.559513850670376"/>
    <n v="5314.7245879117709"/>
    <n v="1116.0921634614717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n v="0"/>
    <n v="0"/>
    <n v="1"/>
    <n v="1"/>
    <x v="4"/>
    <s v="Walkscore"/>
    <x v="10"/>
  </r>
  <r>
    <x v="4"/>
    <x v="2"/>
    <n v="3.4387203231752414E-2"/>
    <n v="1.1824797461018437E-3"/>
    <n v="845.68044678701233"/>
    <n v="175.06512406456073"/>
    <n v="36.240399999999994"/>
    <n v="715175.41807788075"/>
    <n v="77.758716559953868"/>
    <n v="16.096906832111941"/>
    <n v="469.73619807166921"/>
    <n v="97.240542932575195"/>
    <n v="5.784788947667292"/>
    <n v="1.1975147334413065"/>
    <n v="126.59339073394388"/>
    <n v="26.206219782887921"/>
    <n v="11.708828623114986"/>
    <n v="2.4238558942022652"/>
    <n v="121.28972688604617"/>
    <n v="25.10830321989237"/>
    <n v="216.39183309819404"/>
    <n v="44.795481853483061"/>
    <n v="77.758716559953868"/>
    <n v="16.096906832111941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Population density"/>
    <x v="0"/>
  </r>
  <r>
    <x v="4"/>
    <x v="2"/>
    <n v="8.0974842767295593E-2"/>
    <n v="6.5569251611882432E-3"/>
    <n v="152.51050994438685"/>
    <n v="31.417165048543691"/>
    <n v="6.4719359999999995"/>
    <n v="23259.45564349692"/>
    <n v="37.810452309885306"/>
    <n v="7.7889531758363724"/>
    <n v="152.51050994438685"/>
    <n v="31.417165048543691"/>
    <n v="7.8636608905759076"/>
    <n v="1.6199141434586368"/>
    <n v="38.212945876261486"/>
    <n v="7.8718668505098659"/>
    <n v="45.754919487690202"/>
    <n v="9.4255134144641808"/>
    <n v="4.6079807287000136"/>
    <n v="0.94924403011220271"/>
    <n v="36.595011501694586"/>
    <n v="7.538572369349084"/>
    <n v="37.810452309885306"/>
    <n v="7.7889531758363724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x v="3"/>
    <s v="Entropy ( 0 - 1); 0 = homoegoeous"/>
    <x v="4"/>
  </r>
  <r>
    <x v="4"/>
    <x v="2"/>
    <n v="1.1212255772646538E-2"/>
    <n v="1.2571467951124561E-4"/>
    <n v="7954.5205372022328"/>
    <n v="1606.813148514851"/>
    <n v="324.57625599999994"/>
    <n v="63274396.9767721"/>
    <n v="5303.2144817634953"/>
    <n v="1071.2493253162261"/>
    <n v="257.78910786411677"/>
    <n v="52.07339978855159"/>
    <n v="35.250403279935242"/>
    <n v="7.1205814625469195"/>
    <n v="5768.1852975125075"/>
    <n v="1165.1734300975265"/>
    <n v="52.141811826331868"/>
    <n v="10.532645988919038"/>
    <n v="45.505106773259868"/>
    <n v="9.1920315681984945"/>
    <n v="64.567411033657478"/>
    <n v="13.042617028798812"/>
    <n v="5303.2144817634953"/>
    <n v="1071.2493253162261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92784"/>
    <n v="0"/>
    <n v="0"/>
    <n v="1"/>
    <n v="1"/>
    <x v="4"/>
    <s v="Walkscore"/>
    <x v="10"/>
  </r>
  <r>
    <x v="4"/>
    <x v="2"/>
    <n v="3.8405759702725015E-2"/>
    <n v="1.4750023783434566E-3"/>
    <n v="677.96500851956489"/>
    <n v="135.13598064906273"/>
    <n v="26.936100000000003"/>
    <n v="459636.55277693371"/>
    <n v="419.07907130185708"/>
    <n v="83.533310064984889"/>
    <n v="210.7686134856267"/>
    <n v="42.011642069284576"/>
    <n v="23.339557303175727"/>
    <n v="4.6521780983459502"/>
    <n v="553.20719023583695"/>
    <n v="110.26851712874947"/>
    <n v="31.401902604562654"/>
    <n v="6.2592122740674903"/>
    <n v="583.7407514441968"/>
    <n v="116.35464647871402"/>
    <n v="441.21630105569471"/>
    <n v="87.945833151052284"/>
    <n v="419.07907130185708"/>
    <n v="83.533310064984889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s v="2010 - 2017"/>
    <n v="91"/>
    <n v="0"/>
    <n v="0"/>
    <n v="0"/>
    <n v="0"/>
    <x v="0"/>
    <s v="Employment density"/>
    <x v="2"/>
  </r>
  <r>
    <x v="4"/>
    <x v="2"/>
    <n v="9.1999999999999998E-2"/>
    <n v="8.4639999999999993E-3"/>
    <n v="118.14744801512288"/>
    <n v="23.511342155009455"/>
    <n v="4.6787570888468819"/>
    <n v="13958.819472486162"/>
    <n v="49.647959181638086"/>
    <n v="9.8799438771459798"/>
    <n v="106.26569403111303"/>
    <n v="21.146873112191493"/>
    <n v="5.5509706409983144"/>
    <n v="1.1046431575586646"/>
    <n v="65.87256499503269"/>
    <n v="13.108640434011505"/>
    <n v="10.788980904094309"/>
    <n v="2.1470071999147677"/>
    <n v="64.407087428683155"/>
    <n v="12.817010398307948"/>
    <n v="84.014080187724019"/>
    <n v="16.71880195735708"/>
    <n v="49.647959181638086"/>
    <n v="9.8799438771459798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s v="2010 - 2017"/>
    <n v="41"/>
    <n v="0"/>
    <n v="0"/>
    <n v="1"/>
    <n v="1"/>
    <x v="0"/>
    <s v="Population density"/>
    <x v="0"/>
  </r>
  <r>
    <x v="4"/>
    <x v="2"/>
    <n v="5.1030927835051552E-2"/>
    <n v="2.6041555957062395E-3"/>
    <n v="384.00163248648084"/>
    <n v="76.032323232323208"/>
    <n v="15.054399999999996"/>
    <n v="147457.2537522823"/>
    <n v="284.46768694399805"/>
    <n v="56.324602014911619"/>
    <n v="170.25065114006884"/>
    <n v="33.709628925733632"/>
    <n v="22.74026189164131"/>
    <n v="4.5025718545449793"/>
    <n v="340.50734409807859"/>
    <n v="67.420454131419561"/>
    <n v="30.326595542993502"/>
    <n v="6.0046659175127139"/>
    <n v="351.83486811947881"/>
    <n v="69.663303887656809"/>
    <n v="294.49743940940448"/>
    <n v="58.310493003062092"/>
    <n v="284.46768694399805"/>
    <n v="56.324602014911619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1"/>
    <n v="0"/>
    <n v="0"/>
    <n v="0"/>
    <x v="0"/>
    <s v="Job density"/>
    <x v="2"/>
  </r>
  <r>
    <x v="4"/>
    <x v="2"/>
    <n v="6.2554952233216887E-2"/>
    <n v="3.9131220489000461E-3"/>
    <n v="255.55042431684279"/>
    <n v="49.988048721417655"/>
    <n v="9.7781289999999998"/>
    <n v="65306.019368518399"/>
    <n v="207.28377748143458"/>
    <n v="40.546642000697823"/>
    <n v="139.22420432451483"/>
    <n v="27.23355411198887"/>
    <n v="22.082935922116857"/>
    <n v="4.3196284245573331"/>
    <n v="235.5290552112055"/>
    <n v="46.071682012195488"/>
    <n v="29.168700340607433"/>
    <n v="5.7056700949121328"/>
    <n v="240.89368221376705"/>
    <n v="47.121053136086843"/>
    <n v="212.55874814177943"/>
    <n v="41.578475507052865"/>
    <n v="207.28377748143458"/>
    <n v="40.546642000697823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s v="2010 - 2017"/>
    <n v="57"/>
    <n v="0"/>
    <n v="0"/>
    <n v="1"/>
    <n v="1"/>
    <x v="0"/>
    <s v="Job density"/>
    <x v="2"/>
  </r>
  <r>
    <x v="4"/>
    <x v="2"/>
    <n v="7.9815095923159371E-2"/>
    <n v="6.3704495372231317E-3"/>
    <n v="156.97479340459518"/>
    <n v="3.2964706614964987"/>
    <n v="6.9225883891426476E-2"/>
    <n v="24641.085764415337"/>
    <n v="55.406989848885253"/>
    <n v="1.1635467868265903"/>
    <n v="136.67131610146831"/>
    <n v="2.8700976381308347"/>
    <n v="5.6162382779414584"/>
    <n v="0.11794100383677063"/>
    <n v="76.410092849260209"/>
    <n v="1.6046119498344644"/>
    <n v="11.038306171778656"/>
    <n v="0.23180442960735179"/>
    <n v="74.445246301054027"/>
    <n v="1.5633501723221346"/>
    <n v="101.9449435051628"/>
    <n v="2.1408438136084187"/>
    <n v="55.406989848885253"/>
    <n v="1.1635467868265903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s v="Pre-2010"/>
    <n v="68"/>
    <n v="0"/>
    <n v="0"/>
    <n v="0"/>
    <n v="0"/>
    <x v="0"/>
    <s v="Population (common catchment area)"/>
    <x v="0"/>
  </r>
  <r>
    <x v="4"/>
    <x v="2"/>
    <n v="7.9815095923159371E-2"/>
    <n v="6.3704495372231317E-3"/>
    <n v="156.97479340459518"/>
    <n v="29.908018521570554"/>
    <n v="5.6983006792759552"/>
    <n v="24641.085764415337"/>
    <n v="55.406989848885253"/>
    <n v="10.556556518942504"/>
    <n v="136.67131610146831"/>
    <n v="26.039647287794942"/>
    <n v="5.6162382779414584"/>
    <n v="1.0700479662699118"/>
    <n v="76.410092849260209"/>
    <n v="14.558225703667036"/>
    <n v="11.038306171778656"/>
    <n v="2.1031011302650229"/>
    <n v="74.445246301054027"/>
    <n v="14.183868358253424"/>
    <n v="101.9449435051628"/>
    <n v="19.423317542927368"/>
    <n v="55.406989848885253"/>
    <n v="10.556556518942504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x v="0"/>
    <s v="Population density"/>
    <x v="0"/>
  </r>
  <r>
    <x v="4"/>
    <x v="2"/>
    <n v="4.9965372243354164E-2"/>
    <n v="2.4965384234169469E-3"/>
    <n v="400.55462019740361"/>
    <n v="72.5404417177498"/>
    <n v="13.13707399508449"/>
    <n v="160444.00376148627"/>
    <n v="293.45128971696261"/>
    <n v="53.144028567741934"/>
    <n v="173.42818388212862"/>
    <n v="31.407844101053495"/>
    <n v="22.796049356605412"/>
    <n v="4.1283645384812404"/>
    <n v="353.45967507566326"/>
    <n v="64.011547156202624"/>
    <n v="30.425895395531665"/>
    <n v="5.5101296561307844"/>
    <n v="365.68081397259516"/>
    <n v="66.224795410436982"/>
    <n v="304.13642970288396"/>
    <n v="55.07910741919229"/>
    <n v="293.45128971696261"/>
    <n v="53.144028567741934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46"/>
    <n v="1"/>
    <n v="0"/>
    <n v="1"/>
    <n v="1"/>
    <x v="0"/>
    <s v="Employment density"/>
    <x v="2"/>
  </r>
  <r>
    <x v="4"/>
    <x v="2"/>
    <n v="6.7926762940735186E-2"/>
    <n v="4.6140451236068346E-3"/>
    <n v="216.7295666190391"/>
    <n v="39.248153225349995"/>
    <n v="7.1075560000000007"/>
    <n v="46971.705046876508"/>
    <n v="73.482489275466037"/>
    <n v="13.307146059739653"/>
    <n v="31.533105407076917"/>
    <n v="5.7104167742074283"/>
    <n v="28.860916388563119"/>
    <n v="5.2265027163249638"/>
    <n v="81.557948835659047"/>
    <n v="14.769553239008795"/>
    <n v="115.20579834617408"/>
    <n v="20.862934838454116"/>
    <n v="21.085241471686739"/>
    <n v="3.8183843625217988"/>
    <n v="86.147203111197854"/>
    <n v="15.600633916215374"/>
    <n v="73.482489275466037"/>
    <n v="13.307146059739653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x v="1"/>
    <s v="Four-way intersection density"/>
    <x v="1"/>
  </r>
  <r>
    <x v="4"/>
    <x v="2"/>
    <n v="3.9038128249566727E-2"/>
    <n v="1.5239754572296197E-3"/>
    <n v="656.1785462200711"/>
    <n v="118.24337402885681"/>
    <n v="21.307455999999998"/>
    <n v="430570.28451948595"/>
    <n v="75.747302376611003"/>
    <n v="13.649663888265303"/>
    <n v="404.80091119710994"/>
    <n v="72.94512419771921"/>
    <n v="5.7733837400036041"/>
    <n v="1.0403637499486496"/>
    <n v="121.34740877148111"/>
    <n v="21.866803060620896"/>
    <n v="11.66219715568748"/>
    <n v="2.1015279274548839"/>
    <n v="116.46572566733651"/>
    <n v="20.98712376525404"/>
    <n v="201.50150031963804"/>
    <n v="36.310570357598777"/>
    <n v="75.747302376611003"/>
    <n v="13.649663888265303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x v="0"/>
    <s v="Households (Common catchment area)"/>
    <x v="0"/>
  </r>
  <r>
    <x v="4"/>
    <x v="2"/>
    <n v="4.9189337730145645E-2"/>
    <n v="2.4195909463303297E-3"/>
    <n v="413.29299959426987"/>
    <n v="73.979446927374298"/>
    <n v="13.242321"/>
    <n v="170811.10351362915"/>
    <n v="51.863813848227032"/>
    <n v="9.2836226788326375"/>
    <n v="413.29299959426987"/>
    <n v="73.979446927374298"/>
    <n v="3.7657289501936968"/>
    <n v="0.67406548208467165"/>
    <n v="140.28323090777073"/>
    <n v="25.110698332490959"/>
    <n v="22.267661023682891"/>
    <n v="3.9859113232392374"/>
    <n v="85.383442257325981"/>
    <n v="15.283636164061351"/>
    <n v="143.21890308117491"/>
    <n v="25.63618365153031"/>
    <n v="51.863813848227032"/>
    <n v="9.2836226788326375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x v="3"/>
    <s v="Area Index"/>
    <x v="5"/>
  </r>
  <r>
    <x v="4"/>
    <x v="2"/>
    <n v="5.5982085732565579E-2"/>
    <n v="3.1339939229683227E-3"/>
    <n v="319.08166530612243"/>
    <n v="55.839291428571421"/>
    <n v="9.7718759999999989"/>
    <n v="101813.10913452833"/>
    <n v="6.0828126962902234"/>
    <n v="1.0644922218507891"/>
    <n v="12.253185206463595"/>
    <n v="2.1443074111311291"/>
    <n v="4.2231321921266911"/>
    <n v="0.73904813362217092"/>
    <n v="24.366626908181853"/>
    <n v="4.2641597089318237"/>
    <n v="11.041449466114093"/>
    <n v="1.9322536565699662"/>
    <n v="3.653019653553351"/>
    <n v="0.63927843937183637"/>
    <n v="18.651193990632226"/>
    <n v="3.2639589483606395"/>
    <n v="3.9610329834030984"/>
    <n v="0.69318077209554219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0"/>
    <s v="Population and job density within retail precinct"/>
    <x v="8"/>
  </r>
  <r>
    <x v="4"/>
    <x v="2"/>
    <n v="4.3978604725881665E-2"/>
    <n v="1.934117673635341E-3"/>
    <n v="517.03162306583636"/>
    <n v="88.224718000582612"/>
    <n v="15.054399999999999"/>
    <n v="267321.69925009308"/>
    <n v="500.75918254930201"/>
    <n v="85.448037790502525"/>
    <n v="175.82285149016673"/>
    <n v="30.001881507358132"/>
    <n v="33.137959909032197"/>
    <n v="5.6545616122143887"/>
    <n v="504.59999823133739"/>
    <n v="86.103423003558703"/>
    <n v="47.648840261051376"/>
    <n v="8.1306545045713232"/>
    <n v="42.04514566907153"/>
    <n v="7.174456947046183"/>
    <n v="57.81652779630484"/>
    <n v="9.8656380635973662"/>
    <n v="500.75918254930201"/>
    <n v="85.448037790502525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x v="4"/>
    <s v="Walkability index"/>
    <x v="10"/>
  </r>
  <r>
    <x v="4"/>
    <x v="2"/>
    <n v="5.0312491313407426E-2"/>
    <n v="2.5313467821616977E-3"/>
    <n v="395.04662381581261"/>
    <n v="67.157926048688154"/>
    <n v="11.416847428276986"/>
    <n v="156061.83498827217"/>
    <n v="6.1051930499640239"/>
    <n v="1.0378828184938842"/>
    <n v="12.34434009760621"/>
    <n v="2.0985378165930557"/>
    <n v="4.2339077351691845"/>
    <n v="0.71976431497876137"/>
    <n v="24.729770682638961"/>
    <n v="4.204061016048624"/>
    <n v="11.115412509720819"/>
    <n v="1.8896201266525394"/>
    <n v="3.6610794535199416"/>
    <n v="0.62238350709839008"/>
    <n v="18.863218237374117"/>
    <n v="3.2067471003536001"/>
    <n v="3.97051101089215"/>
    <n v="0.6749868718516655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x v="0"/>
    <s v="Retail density (common catchment area)"/>
    <x v="8"/>
  </r>
  <r>
    <x v="4"/>
    <x v="2"/>
    <n v="6.6745655608214854E-2"/>
    <n v="4.4549825425704232E-3"/>
    <n v="224.46777073631873"/>
    <n v="37.935053254437868"/>
    <n v="6.4110240000000003"/>
    <n v="50385.780099332544"/>
    <n v="41.074896158869173"/>
    <n v="6.9416574508488909"/>
    <n v="224.46777073631873"/>
    <n v="37.935053254437868"/>
    <n v="7.9958235702328651"/>
    <n v="1.3512941833693544"/>
    <n v="41.550327133124846"/>
    <n v="7.022005285498099"/>
    <n v="50.623604970505014"/>
    <n v="8.555389240015348"/>
    <n v="4.6530488151621308"/>
    <n v="0.78636524976240019"/>
    <n v="39.644490028461405"/>
    <n v="6.699918814809978"/>
    <n v="41.074896158869173"/>
    <n v="6.9416574508488909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x v="3"/>
    <s v="Dissimilarity of land uses in adjacent actively developed cells (20m cells)"/>
    <x v="4"/>
  </r>
  <r>
    <x v="4"/>
    <x v="2"/>
    <n v="5.0312491313407426E-2"/>
    <n v="2.5313467821616977E-3"/>
    <n v="395.04662381581261"/>
    <n v="65.18269292960909"/>
    <n v="10.7551443333855"/>
    <n v="156061.83498827217"/>
    <n v="6.1051930499640239"/>
    <n v="1.007356853244064"/>
    <n v="12.34434009760621"/>
    <n v="2.0368161161050247"/>
    <n v="4.2339077351691845"/>
    <n v="0.69859477630291544"/>
    <n v="24.729770682638961"/>
    <n v="4.0804121626354286"/>
    <n v="11.115412509720819"/>
    <n v="1.8340430641039354"/>
    <n v="3.6610794535199416"/>
    <n v="0.60407810983079036"/>
    <n v="18.863218237374117"/>
    <n v="3.1124310091667295"/>
    <n v="3.97051101089215"/>
    <n v="0.6551343167972048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x v="0"/>
    <s v="commercial density (common catchment area)"/>
    <x v="8"/>
  </r>
  <r>
    <x v="4"/>
    <x v="2"/>
    <n v="0.29561638727755546"/>
    <n v="8.7389048427033655E-2"/>
    <n v="11.443081461574213"/>
    <n v="1.7965637894671513"/>
    <n v="0.28206051494634277"/>
    <n v="130.94411333622344"/>
    <n v="10.375199627661129"/>
    <n v="1.6289063415427971"/>
    <n v="8.7345622868380417"/>
    <n v="1.3713262790335725"/>
    <n v="8.516151128686964"/>
    <n v="1.3370357272038533"/>
    <n v="10.522303593631118"/>
    <n v="1.6520016642000857"/>
    <n v="10.934324710611225"/>
    <n v="1.7166889795659623"/>
    <n v="7.6804006476179358"/>
    <n v="1.205822901676016"/>
    <n v="10.59512373291742"/>
    <n v="1.6634344260680349"/>
    <n v="10.375199627661129"/>
    <n v="1.6289063415427971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1"/>
    <s v="Proportion of intersections that are four-way or more"/>
    <x v="1"/>
  </r>
  <r>
    <x v="4"/>
    <x v="2"/>
    <n v="7.1637324008172798E-2"/>
    <n v="5.1319061910519307E-3"/>
    <n v="194.85936857996649"/>
    <n v="30.012288004430705"/>
    <n v="4.6225000000000005"/>
    <n v="37970.17352338323"/>
    <n v="59.489387085927603"/>
    <n v="9.1625700701027437"/>
    <n v="164.52020163901778"/>
    <n v="25.339442030014112"/>
    <n v="5.6555782230127605"/>
    <n v="0.87107355267339226"/>
    <n v="84.397209459760333"/>
    <n v="12.998879014827127"/>
    <n v="11.191307240826315"/>
    <n v="1.723687901205083"/>
    <n v="82.006550794006813"/>
    <n v="12.630669177549334"/>
    <n v="116.67695257328462"/>
    <n v="17.970613009923994"/>
    <n v="59.489387085927603"/>
    <n v="9.1625700701027437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Population density (common catchment area)"/>
    <x v="0"/>
  </r>
  <r>
    <x v="4"/>
    <x v="2"/>
    <n v="6.5795083253183825E-2"/>
    <n v="4.328992980293391E-3"/>
    <n v="231.00060558015193"/>
    <n v="35.564967537095818"/>
    <n v="5.4755999999999991"/>
    <n v="53361.279778396914"/>
    <n v="62.473418342428076"/>
    <n v="9.6184384006254255"/>
    <n v="189.56024642934383"/>
    <n v="29.184789337031763"/>
    <n v="5.6813770064222942"/>
    <n v="0.87470761512485307"/>
    <n v="90.531985852998702"/>
    <n v="13.938349338281416"/>
    <n v="11.292780193434069"/>
    <n v="1.7386420263893456"/>
    <n v="87.78679722404874"/>
    <n v="13.515698738614768"/>
    <n v="128.73724664676178"/>
    <n v="19.820450194527879"/>
    <n v="62.473418342428076"/>
    <n v="9.6184384006254255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x v="0"/>
    <s v="Weighted population"/>
    <x v="0"/>
  </r>
  <r>
    <x v="4"/>
    <x v="2"/>
    <n v="7.9815095923159371E-2"/>
    <n v="6.3704495372231317E-3"/>
    <n v="156.97479340459518"/>
    <n v="24.017143390903062"/>
    <n v="3.6746229388081684"/>
    <n v="24641.085764415337"/>
    <n v="55.406989848885253"/>
    <n v="8.4772694468794434"/>
    <n v="136.67131610146831"/>
    <n v="20.910711363524651"/>
    <n v="5.6162382779414584"/>
    <n v="0.85928445652504315"/>
    <n v="76.410092849260209"/>
    <n v="11.690744205936811"/>
    <n v="11.038306171778656"/>
    <n v="1.6888608442821342"/>
    <n v="74.445246301054027"/>
    <n v="11.390122684061266"/>
    <n v="101.9449435051628"/>
    <n v="15.597576356289908"/>
    <n v="55.406989848885253"/>
    <n v="8.4772694468794434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n v="1"/>
    <n v="0"/>
    <n v="1"/>
    <n v="1"/>
    <x v="0"/>
    <s v="Population density"/>
    <x v="0"/>
  </r>
  <r>
    <x v="4"/>
    <x v="2"/>
    <n v="6.8252265990194946E-2"/>
    <n v="4.6583718127963221E-3"/>
    <n v="214.66727865153408"/>
    <n v="32.819423172291401"/>
    <n v="5.0176000000000016"/>
    <n v="46082.040523655378"/>
    <n v="6.6370334656402248"/>
    <n v="1.0147033646012527"/>
    <e v="#N/A"/>
    <e v="#N/A"/>
    <n v="0.13890639793591908"/>
    <n v="2.1236715180043365E-2"/>
    <n v="40.234059651083157"/>
    <n v="6.15118726022326"/>
    <n v="128.72957139005766"/>
    <n v="19.680830281992332"/>
    <n v="142.30516583790964"/>
    <n v="21.756336068427103"/>
    <n v="142.20229493540205"/>
    <n v="21.740608642697758"/>
    <n v="6.6370334656402248"/>
    <n v="1.0147033646012527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x v="4"/>
    <s v="number of transfer stations"/>
    <x v="7"/>
  </r>
  <r>
    <x v="4"/>
    <x v="2"/>
    <n v="6.3076860911148364E-2"/>
    <n v="3.9786903824043564E-3"/>
    <n v="251.33898441116986"/>
    <n v="36.463450570881093"/>
    <n v="5.29"/>
    <n v="63171.285084838288"/>
    <n v="54.239839556863053"/>
    <n v="7.8689412758138841"/>
    <n v="225.57563179712164"/>
    <n v="32.725786329166354"/>
    <n v="225.57563179712164"/>
    <n v="32.725786329166354"/>
    <n v="82.424559804692535"/>
    <n v="11.957889737265408"/>
    <n v="19.086858748627861"/>
    <n v="2.7690600093912501"/>
    <n v="54.575055164231486"/>
    <n v="7.9175732767687004"/>
    <n v="76.002622428597675"/>
    <n v="11.026215740765716"/>
    <n v="54.239839556863053"/>
    <n v="7.8689412758138841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x v="0"/>
    <s v="Change in commercial area"/>
    <x v="6"/>
  </r>
  <r>
    <x v="4"/>
    <x v="2"/>
    <n v="4.6932524201704955E-2"/>
    <n v="2.2026618279436211E-3"/>
    <n v="453.99615470414182"/>
    <n v="49.155676990333113"/>
    <n v="5.3222490000000002"/>
    <n v="206112.50848614707"/>
    <n v="72.04363548913247"/>
    <n v="7.8004045598600031"/>
    <n v="317.55744555763124"/>
    <n v="34.38300315534326"/>
    <n v="5.7508500871635979"/>
    <n v="0.6226637084374933"/>
    <n v="112.11405068352428"/>
    <n v="12.138961981007453"/>
    <n v="11.570616027631617"/>
    <n v="1.2527891660317674"/>
    <n v="107.93420655296974"/>
    <n v="11.686396324178544"/>
    <n v="177.26006570590539"/>
    <n v="19.192538180864062"/>
    <n v="72.04363548913247"/>
    <n v="7.8004045598600031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n v="1"/>
    <n v="0"/>
    <n v="0"/>
    <n v="0"/>
    <x v="0"/>
    <s v="Population density"/>
    <x v="0"/>
  </r>
  <r>
    <x v="4"/>
    <x v="2"/>
    <n v="1.4376595527417544E-2"/>
    <n v="2.0668649895896215E-4"/>
    <n v="4838.2453863062974"/>
    <n v="681.17656793806361"/>
    <n v="95.902848999999975"/>
    <n v="23408618.418114174"/>
    <n v="49.757495467875259"/>
    <n v="7.0053577869221577"/>
    <n v="4838.2453863062974"/>
    <n v="681.17656793806361"/>
    <n v="8.2769812476540885"/>
    <n v="1.1653161898572191"/>
    <n v="50.456879073172217"/>
    <n v="7.1038240047119166"/>
    <n v="64.493931844000443"/>
    <n v="9.0801006643168218"/>
    <n v="4.7468829611495336"/>
    <n v="0.66831365210024285"/>
    <n v="47.673781206821772"/>
    <n v="6.7119916561084372"/>
    <n v="49.757495467875259"/>
    <n v="7.0053577869221577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x v="3"/>
    <s v="Proportion of eight land-use types within route area:Closer to 1 implies greater mixture of land use types"/>
    <x v="4"/>
  </r>
  <r>
    <x v="4"/>
    <x v="2"/>
    <n v="6.7544712088686037E-2"/>
    <n v="4.5622881311434896E-3"/>
    <n v="219.18826063915444"/>
    <n v="30.794416552830448"/>
    <n v="4.3264000000000014"/>
    <n v="48043.493602017901"/>
    <n v="182.69944786981213"/>
    <n v="25.667993738667001"/>
    <n v="127.68415727075012"/>
    <n v="17.938730453569796"/>
    <n v="21.770840194963295"/>
    <n v="3.0586506764269856"/>
    <n v="204.29314879902537"/>
    <n v="28.701757588028233"/>
    <n v="28.626645337883605"/>
    <n v="4.0218433162175318"/>
    <n v="208.31705889406169"/>
    <n v="29.267088793615404"/>
    <n v="186.78504064043102"/>
    <n v="26.241990928465384"/>
    <n v="182.69944786981213"/>
    <n v="25.667993738667001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x v="0"/>
    <s v="jobs per km^%2"/>
    <x v="2"/>
  </r>
  <r>
    <x v="4"/>
    <x v="2"/>
    <n v="0.15859818286856109"/>
    <n v="2.5153383609209545E-2"/>
    <n v="39.756082741642146"/>
    <n v="5.5753358512829934"/>
    <n v="0.78187707920333971"/>
    <n v="1580.5461149602966"/>
    <n v="39.555259086666268"/>
    <n v="5.5471726308105724"/>
    <n v="11.192100288877096"/>
    <n v="1.56956404375251"/>
    <n v="15.910187595121446"/>
    <n v="2.2312218202223852"/>
    <n v="22.84622754637217"/>
    <n v="3.2039220849200936"/>
    <n v="24.68918335452641"/>
    <n v="3.4623755562116703"/>
    <n v="7.8952495343364468"/>
    <n v="1.10721843672753"/>
    <n v="27.739835995586105"/>
    <n v="3.8901946939783789"/>
    <n v="39.555259086666268"/>
    <n v="5.5471726308105724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x v="1"/>
    <s v="pre-1940 housing (%)"/>
    <x v="9"/>
  </r>
  <r>
    <x v="4"/>
    <x v="3"/>
    <n v="0.12547624512279093"/>
    <n v="1.5744288090114716E-2"/>
    <n v="63.515097937509459"/>
    <n v="17.466651932815104"/>
    <n v="4.8033292815241539"/>
    <n v="4034.1676660114185"/>
    <n v="40.422124540704097"/>
    <n v="11.116084248693628"/>
    <n v="23.341065424175163"/>
    <n v="6.4187929916481705"/>
    <n v="21.843992324027159"/>
    <n v="6.0070978891074693"/>
    <n v="42.750638428095925"/>
    <n v="11.75642556772638"/>
    <n v="50.478634304509868"/>
    <n v="13.881624433740214"/>
    <n v="17.077441557919212"/>
    <n v="4.6962964284277833"/>
    <n v="43.97869853063991"/>
    <n v="12.094142095925976"/>
    <n v="40.422124540704097"/>
    <n v="11.116084248693628"/>
    <m/>
    <n v="0.27500000000000002"/>
    <s v="source"/>
    <n v="0.12547624512279093"/>
    <s v=" (8b, 8a)"/>
    <s v="Y"/>
    <s v="pos"/>
    <s v="Y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2"/>
    <s v="% sidewalk"/>
    <x v="1"/>
  </r>
  <r>
    <x v="4"/>
    <x v="2"/>
    <n v="8.4747657713928809E-2"/>
    <n v="7.1821654879972371E-3"/>
    <n v="139.23377311079645"/>
    <n v="18.891377569445975"/>
    <n v="2.5632009999999998"/>
    <n v="19386.043574668744"/>
    <n v="53.022324716071317"/>
    <n v="7.1941220398012735"/>
    <n v="123.0233197151848"/>
    <n v="16.691927042275992"/>
    <n v="5.5907512161228015"/>
    <n v="0.75855871575475797"/>
    <n v="71.947662056806905"/>
    <n v="9.761930735529619"/>
    <n v="10.940281585848703"/>
    <n v="1.4843883458495382"/>
    <n v="70.202992234614698"/>
    <n v="9.5252121893847583"/>
    <n v="94.153693649947144"/>
    <n v="12.77486730811848"/>
    <n v="53.022324716071317"/>
    <n v="7.1941220398012735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Household density"/>
    <x v="0"/>
  </r>
  <r>
    <x v="4"/>
    <x v="2"/>
    <n v="0.13734285714285716"/>
    <n v="1.8863060408163268E-2"/>
    <n v="53.013666836757587"/>
    <n v="7.1354275015602253"/>
    <n v="0.96040000000000014"/>
    <n v="2810.4488714787312"/>
    <n v="25.803888882151984"/>
    <n v="3.4731002279821288"/>
    <n v="53.013666836757587"/>
    <n v="7.1354275015602253"/>
    <n v="7.1698275417341746"/>
    <n v="0.96503010780725307"/>
    <n v="25.99071601892464"/>
    <n v="3.4982464132831814"/>
    <n v="29.272540526271584"/>
    <n v="3.9399668646740507"/>
    <n v="4.3607009290018199"/>
    <n v="0.586932902239929"/>
    <n v="25.231967501314152"/>
    <n v="3.3961218978068803"/>
    <n v="25.803888882151984"/>
    <n v="3.4731002279821288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4"/>
    <x v="2"/>
    <n v="4.9965372243354164E-2"/>
    <n v="2.4965384234169469E-3"/>
    <n v="400.55462019740361"/>
    <n v="53.674319106452089"/>
    <n v="7.1923587602645807"/>
    <n v="160444.00376148627"/>
    <n v="293.45128971696261"/>
    <n v="39.322472822072989"/>
    <n v="173.42818388212862"/>
    <n v="23.239376640205236"/>
    <n v="22.796049356605412"/>
    <n v="3.0546706137851252"/>
    <n v="353.45967507566326"/>
    <n v="47.363596460138879"/>
    <n v="30.425895395531665"/>
    <n v="4.0770699830012429"/>
    <n v="365.68081397259516"/>
    <n v="49.001229072327753"/>
    <n v="304.13642970288396"/>
    <n v="40.754281580186451"/>
    <n v="293.45128971696261"/>
    <n v="39.322472822072989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0"/>
    <s v="Employment (common catchment area)"/>
    <x v="2"/>
  </r>
  <r>
    <x v="4"/>
    <x v="2"/>
    <n v="1.2521961465975258E-2"/>
    <n v="1.5679951895536924E-4"/>
    <n v="6377.5705860719881"/>
    <n v="844.11695633474528"/>
    <n v="111.72490000000002"/>
    <n v="40673406.580330603"/>
    <n v="4552.7032976122937"/>
    <n v="602.58275448466645"/>
    <n v="255.73977983965193"/>
    <n v="33.848983975718575"/>
    <n v="35.211819818286727"/>
    <n v="4.6605355081340303"/>
    <n v="4891.1812660670257"/>
    <n v="647.38272786988477"/>
    <n v="52.057436100614687"/>
    <n v="6.8901729777492031"/>
    <n v="45.44082985886903"/>
    <n v="6.0144179474175363"/>
    <n v="64.438079451841688"/>
    <n v="8.5288394326414636"/>
    <n v="4552.7032976122937"/>
    <n v="602.58275448466645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x v="4"/>
    <s v="Walkability index"/>
    <x v="10"/>
  </r>
  <r>
    <x v="4"/>
    <x v="2"/>
    <n v="4.2394822006472495E-2"/>
    <n v="1.7973209329604845E-3"/>
    <n v="556.38366062583759"/>
    <n v="72.886259541984728"/>
    <n v="9.5480999999999998"/>
    <n v="309562.77781140723"/>
    <n v="6.1326758364910141"/>
    <n v="0.80338053458032288"/>
    <n v="12.457215735655032"/>
    <n v="1.6318952613708093"/>
    <n v="4.2471068842638688"/>
    <n v="0.5563710018385668"/>
    <n v="25.186971924555344"/>
    <n v="3.2994933221167502"/>
    <n v="11.206849193485903"/>
    <n v="1.4680972443466533"/>
    <n v="3.6709444815750842"/>
    <n v="0.48089372708633604"/>
    <n v="19.128067172870001"/>
    <n v="2.5057767996459703"/>
    <n v="3.9821167216998421"/>
    <n v="0.52165729054267929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s v="2010 - 2017"/>
    <n v="1232"/>
    <n v="1"/>
    <n v="0"/>
    <n v="1"/>
    <n v="1"/>
    <x v="0"/>
    <s v="Sum of number of inhabitants, employees, students,_x000a_and train travelers within service area)"/>
    <x v="8"/>
  </r>
  <r>
    <x v="4"/>
    <x v="2"/>
    <n v="4.9965372243354164E-2"/>
    <n v="2.4965384234169469E-3"/>
    <n v="400.55462019740361"/>
    <n v="52.152211549701953"/>
    <n v="6.7902179437711947"/>
    <n v="160444.00376148627"/>
    <n v="293.45128971696261"/>
    <n v="38.207357921148535"/>
    <n v="173.42818388212862"/>
    <n v="22.580349541453149"/>
    <n v="22.796049356605412"/>
    <n v="2.9680456262300248"/>
    <n v="353.45967507566326"/>
    <n v="46.020449694851358"/>
    <n v="30.425895395531665"/>
    <n v="3.9614515804982231"/>
    <n v="365.68081397259516"/>
    <n v="47.611641979231891"/>
    <n v="304.13642970288396"/>
    <n v="39.598563147315495"/>
    <n v="293.45128971696261"/>
    <n v="38.207357921148535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32"/>
    <n v="1"/>
    <n v="0"/>
    <n v="1"/>
    <n v="1"/>
    <x v="0"/>
    <s v="Employment density"/>
    <x v="2"/>
  </r>
  <r>
    <x v="4"/>
    <x v="2"/>
    <n v="4.3741588156123827E-2"/>
    <n v="1.9133265344199522E-3"/>
    <n v="522.64994082840224"/>
    <n v="67.944492307692286"/>
    <n v="8.8327839999999984"/>
    <n v="273162.96064793237"/>
    <n v="489.94839429785651"/>
    <n v="63.693291258721345"/>
    <n v="15.126607204601031"/>
    <n v="1.9664589365981342"/>
    <n v="25.244395376502997"/>
    <n v="3.2817713989453896"/>
    <n v="48.707200114340537"/>
    <n v="6.3319360148642705"/>
    <n v="57.925646984539469"/>
    <n v="7.5303341079901314"/>
    <n v="9.6694606777755219"/>
    <n v="1.257029888110818"/>
    <n v="78.068993232362104"/>
    <n v="10.148969120207074"/>
    <n v="489.94839429785651"/>
    <n v="63.693291258721345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x v="1"/>
    <s v="Street Furniture Density"/>
    <x v="9"/>
  </r>
  <r>
    <x v="4"/>
    <x v="2"/>
    <n v="3.2161159794204051E-2"/>
    <n v="1.0343401993083271E-3"/>
    <n v="966.79989878447077"/>
    <n v="125.68398684198121"/>
    <n v="16.338918289457556"/>
    <n v="934702.04428966297"/>
    <n v="78.664868271716529"/>
    <n v="10.22643287532315"/>
    <n v="504.8682138163075"/>
    <n v="65.632867796119982"/>
    <n v="5.7897505091799246"/>
    <n v="0.75266756619339026"/>
    <n v="129.01283125616553"/>
    <n v="16.771668063301519"/>
    <n v="11.729173350092982"/>
    <n v="1.5247925355120877"/>
    <n v="123.50891093467796"/>
    <n v="16.056158421508133"/>
    <n v="223.55825868660344"/>
    <n v="29.062573629258448"/>
    <n v="78.664868271716529"/>
    <n v="10.22643287532315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n v="0"/>
    <n v="0"/>
    <n v="1"/>
    <n v="1"/>
    <x v="0"/>
    <s v="Population density"/>
    <x v="0"/>
  </r>
  <r>
    <x v="4"/>
    <x v="2"/>
    <n v="8.0089053803339499E-2"/>
    <n v="6.4142565391142091E-3"/>
    <n v="155.90271357280281"/>
    <n v="20.190025018532253"/>
    <n v="2.6146890000000007"/>
    <n v="24305.656099363394"/>
    <n v="55.272830853987166"/>
    <n v="7.1580526869147532"/>
    <n v="135.85791295741566"/>
    <n v="17.594143159637156"/>
    <n v="5.6148568515611057"/>
    <n v="0.72714642170456933"/>
    <n v="76.155178841349567"/>
    <n v="9.8624002806701334"/>
    <n v="11.032971122331565"/>
    <n v="1.4288138922264269"/>
    <n v="74.203252942507447"/>
    <n v="9.6096180690664834"/>
    <n v="101.49169152321761"/>
    <n v="13.143580019022771"/>
    <n v="55.272830853987166"/>
    <n v="7.1580526869147532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Household density"/>
    <x v="0"/>
  </r>
  <r>
    <x v="4"/>
    <x v="2"/>
    <n v="6.2889289191820838E-2"/>
    <n v="3.9550626950524735E-3"/>
    <n v="252.84049257953231"/>
    <n v="32.660569492764054"/>
    <n v="4.2189160000000001"/>
    <n v="63928.314687860533"/>
    <n v="48.038266290702012"/>
    <n v="6.2053238327949165"/>
    <n v="252.84049257953231"/>
    <n v="32.660569492764054"/>
    <n v="3.7440800413421362"/>
    <n v="0.4836400417083539"/>
    <n v="115.42136140906294"/>
    <n v="14.909508191471142"/>
    <n v="21.531470663887905"/>
    <n v="2.7813191104194548"/>
    <n v="75.486827532411894"/>
    <n v="9.750980751768294"/>
    <n v="117.40134095322776"/>
    <n v="15.165271257096814"/>
    <n v="48.038266290702012"/>
    <n v="6.2053238327949165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x v="3"/>
    <s v="job-population balance:Perfect balancing when index = 1"/>
    <x v="5"/>
  </r>
  <r>
    <x v="4"/>
    <x v="2"/>
    <n v="4.9965372243354164E-2"/>
    <n v="2.4965384234169469E-3"/>
    <n v="400.55462019740361"/>
    <n v="51.509966846231492"/>
    <n v="6.6240071908102447"/>
    <n v="160444.00376148627"/>
    <n v="293.45128971696261"/>
    <n v="37.736841474591472"/>
    <n v="173.42818388212862"/>
    <n v="22.302276772061784"/>
    <n v="22.796049356605412"/>
    <n v="2.9314947010350645"/>
    <n v="353.45967507566326"/>
    <n v="45.453716488538923"/>
    <n v="30.425895395531665"/>
    <n v="3.9126670473014866"/>
    <n v="365.68081397259516"/>
    <n v="47.025313538384246"/>
    <n v="304.13642970288396"/>
    <n v="39.110914269335183"/>
    <n v="293.45128971696261"/>
    <n v="37.73684147459147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x v="0"/>
    <s v="jobs within 1  mile"/>
    <x v="2"/>
  </r>
  <r>
    <x v="4"/>
    <x v="2"/>
    <n v="2.6562500000000003E-2"/>
    <n v="7.0556640625000014E-4"/>
    <n v="1417.3010380622834"/>
    <n v="180.70588235294113"/>
    <n v="23.039999999999996"/>
    <n v="2008742.2324924262"/>
    <n v="65.947797290579231"/>
    <n v="8.4083441545488515"/>
    <n v="862.08458759914447"/>
    <n v="109.91578491889092"/>
    <n v="862.08458759914447"/>
    <n v="109.91578491889092"/>
    <n v="112.87723538432141"/>
    <n v="14.391847511500981"/>
    <n v="20.358743890679499"/>
    <n v="2.5957398460616363"/>
    <n v="66.444009881344414"/>
    <n v="8.4716112598714126"/>
    <n v="101.17037169172204"/>
    <n v="12.899222390694559"/>
    <n v="65.947797290579231"/>
    <n v="8.4083441545488515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x v="0"/>
    <s v="Commercial density"/>
    <x v="6"/>
  </r>
  <r>
    <x v="4"/>
    <x v="2"/>
    <n v="0.17690025108422736"/>
    <n v="3.1293698833662682E-2"/>
    <n v="31.955314880332981"/>
    <n v="2.476536903225806"/>
    <n v="0.19193160999999997"/>
    <n v="1021.1421491012304"/>
    <n v="23.271230519654782"/>
    <n v="1.8035203652732457"/>
    <n v="31.017298969365843"/>
    <n v="2.4038406701258528"/>
    <n v="4.9266332485802922"/>
    <n v="0.38181407676497264"/>
    <n v="26.308502272825219"/>
    <n v="2.0389089261439546"/>
    <n v="8.6567450805951704"/>
    <n v="0.67089774374612565"/>
    <n v="26.071580797200287"/>
    <n v="2.0205475117830223"/>
    <n v="28.79150625389471"/>
    <n v="2.2313417346768398"/>
    <n v="23.271230519654782"/>
    <n v="1.8035203652732457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s v="Pre-2010"/>
    <n v="131"/>
    <n v="0"/>
    <n v="0"/>
    <n v="1"/>
    <n v="1"/>
    <x v="0"/>
    <s v="Population density"/>
    <x v="0"/>
  </r>
  <r>
    <x v="4"/>
    <x v="2"/>
    <n v="8.9700000000000002E-2"/>
    <n v="8.0460900000000005E-3"/>
    <n v="124.28396898369269"/>
    <n v="15.436068947774631"/>
    <n v="1.917159763313609"/>
    <n v="15446.504946339486"/>
    <n v="35.794980288656426"/>
    <n v="4.4457365518511276"/>
    <n v="124.28396898369269"/>
    <n v="15.436068947774631"/>
    <n v="7.7726410310030039"/>
    <n v="0.96536201605057304"/>
    <n v="36.155503383917392"/>
    <n v="4.4905135202825397"/>
    <n v="42.836205356565841"/>
    <n v="5.3202567052854768"/>
    <n v="4.5765760674854548"/>
    <n v="0.56841074758169341"/>
    <n v="34.703793422498435"/>
    <n v="4.3102111430743051"/>
    <n v="35.794980288656426"/>
    <n v="4.4457365518511276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x v="3"/>
    <s v="Land use entropy index"/>
    <x v="4"/>
  </r>
  <r>
    <x v="4"/>
    <x v="2"/>
    <n v="1.8708913010243081E-2"/>
    <n v="3.5002342602484282E-4"/>
    <n v="2856.9516370856427"/>
    <n v="349.61945658835555"/>
    <n v="42.784681000000013"/>
    <n v="8162172.6566463336"/>
    <n v="49.405133780266667"/>
    <n v="6.045953246360134"/>
    <n v="2856.9516370856427"/>
    <n v="349.61945658835555"/>
    <n v="8.2671730978176505"/>
    <n v="1.0116953078454352"/>
    <n v="50.094578351163683"/>
    <n v="6.130324025723656"/>
    <n v="63.903187644149888"/>
    <n v="7.8201525879528431"/>
    <n v="4.7436553608851701"/>
    <n v="0.58050482478832277"/>
    <n v="47.3502176001248"/>
    <n v="5.7944828788152734"/>
    <n v="49.405133780266667"/>
    <n v="6.045953246360134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x v="3"/>
    <s v="Land use entropy:Entropy: maximises eveness --&gt; 1"/>
    <x v="4"/>
  </r>
  <r>
    <x v="4"/>
    <x v="2"/>
    <n v="7.9815095923159371E-2"/>
    <n v="6.3704495372231317E-3"/>
    <n v="156.97479340459518"/>
    <n v="19.009174876802014"/>
    <n v="2.3019538465993161"/>
    <n v="24641.085764415337"/>
    <n v="55.406989848885253"/>
    <n v="6.7096196567048443"/>
    <n v="136.67131610146831"/>
    <n v="16.550484903135064"/>
    <n v="5.6162382779414584"/>
    <n v="0.6801095466328122"/>
    <n v="76.410092849260209"/>
    <n v="9.2530321959432946"/>
    <n v="11.038306171778656"/>
    <n v="1.3367056443399723"/>
    <n v="74.445246301054027"/>
    <n v="9.0150951945250863"/>
    <n v="101.9449435051628"/>
    <n v="12.345225732519504"/>
    <n v="55.406989848885253"/>
    <n v="6.7096196567048443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x v="0"/>
    <s v="Population density"/>
    <x v="0"/>
  </r>
  <r>
    <x v="4"/>
    <x v="2"/>
    <n v="0.18749999999999997"/>
    <n v="3.5156249999999986E-2"/>
    <n v="28.444444444444457"/>
    <n v="8.5333333333333368"/>
    <n v="2.5600000000000009"/>
    <n v="809.08641975308717"/>
    <n v="18.166281692546288"/>
    <n v="5.449884507763886"/>
    <n v="28.444444444444457"/>
    <n v="8.5333333333333368"/>
    <n v="6.4198632311350279"/>
    <n v="1.9259589693405084"/>
    <n v="18.258681701419082"/>
    <n v="5.4776045104257243"/>
    <n v="19.819681249158766"/>
    <n v="5.9459043747476299"/>
    <n v="4.0714271420980133"/>
    <n v="1.221428142629404"/>
    <n v="17.880945684421068"/>
    <n v="5.3642837053263204"/>
    <n v="18.166281692546288"/>
    <n v="5.449884507763886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3"/>
    <s v="Land use mix:Entropy: maximises eveness --&gt; 1"/>
    <x v="4"/>
  </r>
  <r>
    <x v="4"/>
    <x v="2"/>
    <n v="7.9815095923159371E-2"/>
    <n v="6.3704495372231317E-3"/>
    <n v="156.97479340459518"/>
    <n v="18.993950001956016"/>
    <n v="2.2982679502366778"/>
    <n v="24641.085764415337"/>
    <n v="55.406989848885253"/>
    <n v="6.7042457717151152"/>
    <n v="136.67131610146831"/>
    <n v="16.537229248277665"/>
    <n v="5.6162382779414584"/>
    <n v="0.67956483163091641"/>
    <n v="76.410092849260209"/>
    <n v="9.2456212347604847"/>
    <n v="11.038306171778656"/>
    <n v="1.3356350467852174"/>
    <n v="74.445246301054027"/>
    <n v="9.007874802427537"/>
    <n v="101.9449435051628"/>
    <n v="12.335338164124698"/>
    <n v="55.406989848885253"/>
    <n v="6.704245771715115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0"/>
    <s v="Population (gross)  (common catchment area)"/>
    <x v="0"/>
  </r>
  <r>
    <x v="5"/>
    <x v="3"/>
    <n v="0.35599999999999998"/>
    <n v="0.12673599999999999"/>
    <n v="7.8904178765307416"/>
    <n v="-2.808988764044944"/>
    <n v="1"/>
    <n v="62.258694266275896"/>
    <n v="7.2247123692417992"/>
    <n v="-2.5719976034500802"/>
    <n v="7.831934534782409"/>
    <n v="-2.7881686943825374"/>
    <n v="3.3509742700825553"/>
    <n v="-1.1929468401493897"/>
    <n v="7.4932845109803026"/>
    <n v="-2.6676092859089877"/>
    <n v="4.7402539889243673"/>
    <n v="-1.6875304200570747"/>
    <n v="7.4739397772454268"/>
    <m/>
    <n v="7.6819803482950997"/>
    <n v="-2.7347850039930552"/>
    <n v="7.2247123692417992"/>
    <n v="-2.5719976034500802"/>
    <m/>
    <n v="-0.35599999999999998"/>
    <s v="source"/>
    <n v="0.35599999999999998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0"/>
    <s v="gross population density at residence"/>
    <x v="0"/>
  </r>
  <r>
    <x v="4"/>
    <x v="2"/>
    <n v="5.3991750687442712E-2"/>
    <n v="2.9151091422949704E-3"/>
    <n v="343.04032925941584"/>
    <n v="40.413581190051779"/>
    <n v="4.7611239999999997"/>
    <n v="117676.66749840844"/>
    <n v="50.564337503473581"/>
    <n v="5.9569846012842227"/>
    <n v="343.04032925941584"/>
    <n v="40.413581190051779"/>
    <n v="3.7587152356158597"/>
    <n v="0.44281424190790442"/>
    <n v="131.16553503925607"/>
    <n v="15.452611682974757"/>
    <n v="22.024640453337749"/>
    <n v="2.5947228918077201"/>
    <n v="81.917587031325056"/>
    <n v="9.6507109281604038"/>
    <n v="133.72851499989983"/>
    <n v="15.754556352138199"/>
    <n v="50.564337503473581"/>
    <n v="5.9569846012842227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n v="1"/>
    <n v="0"/>
    <n v="1"/>
    <n v="1"/>
    <x v="3"/>
    <s v="job-population balance:Perfect balancing when index = 1"/>
    <x v="5"/>
  </r>
  <r>
    <x v="4"/>
    <x v="2"/>
    <n v="7.9815095923159371E-2"/>
    <n v="6.3704495372231317E-3"/>
    <n v="156.97479340459518"/>
    <n v="18.052101241528447"/>
    <n v="2.0759916427757714"/>
    <n v="24641.085764415337"/>
    <n v="55.406989848885253"/>
    <n v="6.3718038326218043"/>
    <n v="136.67131610146831"/>
    <n v="15.717201351668855"/>
    <n v="5.6162382779414584"/>
    <n v="0.64586740196326775"/>
    <n v="76.410092849260209"/>
    <n v="8.7871606776649251"/>
    <n v="11.038306171778656"/>
    <n v="1.2694052097545454"/>
    <n v="74.445246301054027"/>
    <n v="8.5612033246212143"/>
    <n v="101.9449435051628"/>
    <n v="11.723668503093721"/>
    <n v="55.406989848885253"/>
    <n v="6.3718038326218043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n v="0"/>
    <n v="0"/>
    <n v="1"/>
    <n v="1"/>
    <x v="0"/>
    <s v="Population density"/>
    <x v="0"/>
  </r>
  <r>
    <x v="4"/>
    <x v="2"/>
    <n v="5.8071742424242428E-2"/>
    <n v="3.3723272681875577E-3"/>
    <n v="296.5311253843538"/>
    <n v="34.095756685500035"/>
    <n v="3.9203999999999999"/>
    <n v="87930.708321711354"/>
    <n v="42.986503968752828"/>
    <n v="4.9426763486603358"/>
    <n v="296.5311253843538"/>
    <n v="34.095756685500035"/>
    <n v="8.0656456104292094"/>
    <n v="0.92740446686065192"/>
    <n v="43.507498046138146"/>
    <n v="5.0025813157159584"/>
    <n v="53.559065573021478"/>
    <n v="6.1583311556704343"/>
    <n v="4.676607918951496"/>
    <n v="0.53772596556727692"/>
    <n v="41.422393686880184"/>
    <n v="4.7628317420245416"/>
    <n v="42.986503968752828"/>
    <n v="4.9426763486603358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3"/>
    <s v="land use mix (entropy)"/>
    <x v="4"/>
  </r>
  <r>
    <x v="4"/>
    <x v="2"/>
    <n v="3.4439017243834052E-2"/>
    <n v="1.1860459087210992E-3"/>
    <n v="843.13768349682982"/>
    <n v="96.402286293300406"/>
    <n v="11.022399999999998"/>
    <n v="710881.15333240037"/>
    <n v="476.81986295974826"/>
    <n v="54.518408842475552"/>
    <n v="224.43752164552041"/>
    <n v="25.661633491336669"/>
    <n v="23.498030750227215"/>
    <n v="2.686706966194683"/>
    <n v="658.46459767613419"/>
    <n v="75.287220464291138"/>
    <n v="31.689445756082957"/>
    <n v="3.6232931845530651"/>
    <n v="702.18172146535801"/>
    <n v="80.285728733983802"/>
    <n v="505.68757551231954"/>
    <n v="57.819072001763864"/>
    <n v="476.81986295974826"/>
    <n v="54.51840884247555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Employment density at work (common catchment area)"/>
    <x v="2"/>
  </r>
  <r>
    <x v="4"/>
    <x v="2"/>
    <n v="4.2481203007518793E-2"/>
    <n v="1.8046526089660238E-3"/>
    <n v="554.12326728796313"/>
    <n v="62.615929203539835"/>
    <n v="7.0756000000000014"/>
    <n v="307052.59534988744"/>
    <n v="6.1324001066588396"/>
    <n v="0.69296121205244887"/>
    <n v="12.456078093771106"/>
    <n v="1.407536824596135"/>
    <n v="4.2469746402193129"/>
    <n v="0.47990813434478236"/>
    <n v="25.182321688594048"/>
    <n v="2.8456023508111277"/>
    <n v="11.205928458516091"/>
    <n v="1.2662699158123183"/>
    <n v="3.6708456837898487"/>
    <n v="0.41480556226825294"/>
    <n v="19.125385013745131"/>
    <n v="2.1611685065531998"/>
    <n v="3.9820004648484049"/>
    <n v="0.44996605252786975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s v="2010 - 2017"/>
    <n v="1284"/>
    <n v="1"/>
    <n v="0"/>
    <n v="1"/>
    <n v="1"/>
    <x v="0"/>
    <s v="Sum of number of inhabitants, employees, students,_x000a_and train travelers within service area)"/>
    <x v="8"/>
  </r>
  <r>
    <x v="4"/>
    <x v="2"/>
    <n v="6.2340116200624504E-2"/>
    <n v="3.8862900879073656E-3"/>
    <n v="257.31481113867795"/>
    <n v="28.456796491858778"/>
    <n v="3.1470760000000002"/>
    <n v="66210.912031333501"/>
    <n v="208.44310263125877"/>
    <n v="23.052007482431932"/>
    <n v="139.74624857462024"/>
    <n v="15.454728542794406"/>
    <n v="22.096028448162684"/>
    <n v="2.4436299723485799"/>
    <n v="237.02699624155721"/>
    <n v="26.213139326392621"/>
    <n v="29.191547205147145"/>
    <n v="3.2283330851548322"/>
    <n v="242.46086435163974"/>
    <n v="26.814078224110727"/>
    <n v="213.77800277017587"/>
    <n v="23.642001377014761"/>
    <n v="208.44310263125877"/>
    <n v="23.05200748243193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x v="0"/>
    <s v="Count_offices"/>
    <x v="2"/>
  </r>
  <r>
    <x v="4"/>
    <x v="2"/>
    <n v="3.4187648600865699E-2"/>
    <n v="1.1687953168562743E-3"/>
    <n v="855.5817991209226"/>
    <n v="94.113997903301481"/>
    <n v="10.352539769363164"/>
    <n v="732020.21498699475"/>
    <n v="480.77443696026614"/>
    <n v="52.885188065629279"/>
    <n v="225.30984930203087"/>
    <n v="24.784083423223397"/>
    <n v="23.507559655616284"/>
    <n v="2.5858315621177912"/>
    <n v="666.02996816694326"/>
    <n v="73.263296498363758"/>
    <n v="31.706778637440983"/>
    <n v="3.4877456501185082"/>
    <n v="710.79157556729126"/>
    <n v="78.187073312402035"/>
    <n v="510.13771595293804"/>
    <n v="56.115148754823181"/>
    <n v="480.77443696026614"/>
    <n v="52.885188065629279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605"/>
    <n v="0"/>
    <n v="0"/>
    <n v="1"/>
    <n v="1"/>
    <x v="0"/>
    <s v="Employment density"/>
    <x v="2"/>
  </r>
  <r>
    <x v="4"/>
    <x v="2"/>
    <n v="7.9815095923159371E-2"/>
    <n v="6.3704495372231317E-3"/>
    <n v="156.97479340459518"/>
    <n v="17.067869286881631"/>
    <n v="1.8557894275626399"/>
    <n v="24641.085764415337"/>
    <n v="55.406989848885253"/>
    <n v="6.0244020062692929"/>
    <n v="136.67131610146831"/>
    <n v="14.860272199712648"/>
    <n v="5.6162382779414584"/>
    <n v="0.61065358796057478"/>
    <n v="76.410092849260209"/>
    <n v="8.3080693955000626"/>
    <n v="11.038306171778656"/>
    <n v="1.2001950300574931"/>
    <n v="74.445246301054027"/>
    <n v="8.0944316303136041"/>
    <n v="101.9449435051628"/>
    <n v="11.08447370731635"/>
    <n v="55.406989848885253"/>
    <n v="6.0244020062692929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s v="Pre-2010"/>
    <n v="265"/>
    <n v="0"/>
    <n v="0"/>
    <n v="1"/>
    <n v="1"/>
    <x v="0"/>
    <s v="Population density"/>
    <x v="0"/>
  </r>
  <r>
    <x v="5"/>
    <x v="3"/>
    <n v="0.53700000000000003"/>
    <n v="0.28836900000000004"/>
    <n v="3.4677791302116381"/>
    <n v="-1.8621973929236497"/>
    <n v="1"/>
    <n v="12.025492095931385"/>
    <n v="3.3328132498315322"/>
    <n v="-1.7897207151595329"/>
    <n v="3.4564357355395097"/>
    <n v="-1.8561059899847168"/>
    <n v="2.173659415558189"/>
    <n v="-1.1672551061547476"/>
    <n v="3.3888445637916869"/>
    <n v="-1.8198095307561359"/>
    <n v="2.6838997359057575"/>
    <n v="-1.4412541581813918"/>
    <n v="3.3848823658362108"/>
    <m/>
    <n v="3.4269135847384402"/>
    <n v="-1.8402525950045425"/>
    <n v="3.3328132498315322"/>
    <n v="-1.7897207151595329"/>
    <m/>
    <n v="-0.53700000000000003"/>
    <s v="source"/>
    <n v="0.53700000000000003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0"/>
    <s v="gross population density at residence"/>
    <x v="0"/>
  </r>
  <r>
    <x v="4"/>
    <x v="2"/>
    <n v="7.9815095923159371E-2"/>
    <n v="6.3704495372231317E-3"/>
    <n v="156.97479340459518"/>
    <n v="16.701840235654519"/>
    <n v="1.7770462454971598"/>
    <n v="24641.085764415337"/>
    <n v="55.406989848885253"/>
    <n v="5.8952056717121541"/>
    <n v="136.67131610146831"/>
    <n v="14.541586179635255"/>
    <n v="5.6162382779414584"/>
    <n v="0.59755781427771448"/>
    <n v="76.410092849260209"/>
    <n v="8.1298986638609811"/>
    <n v="11.038306171778656"/>
    <n v="1.1744562432906474"/>
    <n v="74.445246301054027"/>
    <n v="7.9208424681242944"/>
    <n v="101.9449435051628"/>
    <n v="10.846761587177294"/>
    <n v="55.406989848885253"/>
    <n v="5.8952056717121541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0"/>
    <s v="Dwelling density"/>
    <x v="0"/>
  </r>
  <r>
    <x v="4"/>
    <x v="2"/>
    <n v="3.453900589968345E-2"/>
    <n v="1.1929429285383682E-3"/>
    <n v="838.2630686492538"/>
    <n v="89.17454106657506"/>
    <n v="9.4863999999999997"/>
    <n v="702684.97226126364"/>
    <n v="796.30950133504894"/>
    <n v="84.711514778922549"/>
    <n v="202.16853677891558"/>
    <n v="21.506716876374995"/>
    <n v="33.972355579508339"/>
    <n v="3.61398388054329"/>
    <n v="806.06613214135996"/>
    <n v="85.749426512181586"/>
    <n v="49.39321688943663"/>
    <n v="5.2544572374096754"/>
    <n v="43.397534358141748"/>
    <n v="4.6166357013009254"/>
    <n v="60.405012466481459"/>
    <n v="6.4258935724067872"/>
    <n v="796.30950133504894"/>
    <n v="84.711514778922549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x v="4"/>
    <s v="Walkability index"/>
    <x v="10"/>
  </r>
  <r>
    <x v="4"/>
    <x v="2"/>
    <n v="4.1892191067381762E-2"/>
    <n v="1.7549556724260203E-3"/>
    <n v="569.81496211674528"/>
    <n v="59.260756060141503"/>
    <n v="6.1631186302547167"/>
    <n v="324689.09105210786"/>
    <n v="550.11374709785684"/>
    <n v="57.211829698177112"/>
    <n v="181.54155084239184"/>
    <n v="18.880321287608751"/>
    <n v="33.33587711875694"/>
    <n v="3.4669312203507214"/>
    <n v="554.75247659027525"/>
    <n v="57.694257565388625"/>
    <n v="48.059114267036982"/>
    <n v="4.9981478837718463"/>
    <n v="42.364271167038282"/>
    <n v="4.4058842013719808"/>
    <n v="58.421690325743349"/>
    <n v="6.0758557938773077"/>
    <n v="550.11374709785684"/>
    <n v="57.211829698177112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4"/>
    <s v="Walkability index"/>
    <x v="10"/>
  </r>
  <r>
    <x v="4"/>
    <x v="2"/>
    <n v="2.5924228998389812E-2"/>
    <n v="6.7206564916095525E-4"/>
    <n v="1487.9498769926072"/>
    <n v="154.29581339712919"/>
    <n v="16"/>
    <n v="2213994.836442315"/>
    <n v="103.44786723196853"/>
    <n v="10.727224798066311"/>
    <n v="36.009144898101518"/>
    <n v="3.7340372734983358"/>
    <n v="32.565912215165064"/>
    <n v="3.3769846632295968"/>
    <n v="120.20327195504987"/>
    <n v="12.464708594073763"/>
    <n v="211.05331877636846"/>
    <n v="21.885578267314962"/>
    <n v="22.996669170343896"/>
    <n v="2.3846836710888248"/>
    <n v="130.44513131920564"/>
    <n v="13.526757824176473"/>
    <n v="103.44786723196853"/>
    <n v="10.727224798066311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s v="2010 - 2017"/>
    <n v="18"/>
    <n v="0"/>
    <n v="0"/>
    <n v="1"/>
    <n v="1"/>
    <x v="1"/>
    <s v="Connectivity index"/>
    <x v="1"/>
  </r>
  <r>
    <x v="4"/>
    <x v="2"/>
    <n v="0.29561638727755546"/>
    <n v="8.7389048427033655E-2"/>
    <n v="11.443081461574213"/>
    <n v="1.0756496573879759"/>
    <n v="0.10111106779446975"/>
    <n v="130.94411333622344"/>
    <n v="10.375199627661129"/>
    <n v="0.97526876500014614"/>
    <n v="8.7345622868380417"/>
    <n v="0.82104885496277591"/>
    <n v="8.516151128686964"/>
    <n v="0.80051820609657465"/>
    <n v="10.522303593631118"/>
    <n v="0.98909653780132512"/>
    <n v="10.934324710611225"/>
    <n v="1.0278265227974552"/>
    <n v="7.6804006476179358"/>
    <n v="0.72195766087608593"/>
    <n v="10.59512373291742"/>
    <n v="0.99594163089423748"/>
    <n v="10.375199627661129"/>
    <n v="0.97526876500014614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1"/>
    <s v="Pedestrian friendly intersection"/>
    <x v="1"/>
  </r>
  <r>
    <x v="4"/>
    <x v="2"/>
    <n v="2.960109065147035E-2"/>
    <n v="8.7622456775656539E-4"/>
    <n v="1141.2599427111957"/>
    <n v="106.07717252620994"/>
    <n v="9.8596000000000004"/>
    <n v="1302474.2568371615"/>
    <n v="1064.8779354853825"/>
    <n v="98.977661665307693"/>
    <n v="215.99906203578894"/>
    <n v="20.076556542095425"/>
    <n v="34.341862646565879"/>
    <n v="3.1919876905318079"/>
    <n v="1082.397934729808"/>
    <n v="100.60610047487019"/>
    <n v="50.178191403537959"/>
    <n v="4.6639336643336868"/>
    <n v="44.002337508246441"/>
    <n v="4.0899039497787388"/>
    <n v="61.58318353876313"/>
    <n v="5.7239983114063815"/>
    <n v="1064.8779354853825"/>
    <n v="98.977661665307693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n v="1"/>
    <n v="0"/>
    <n v="1"/>
    <n v="1"/>
    <x v="4"/>
    <s v="Walkability index"/>
    <x v="10"/>
  </r>
  <r>
    <x v="4"/>
    <x v="2"/>
    <n v="4.6363636363636357E-2"/>
    <n v="2.1495867768595036E-3"/>
    <n v="465.20569011918502"/>
    <n v="43.137254901960787"/>
    <n v="3.9999999999999996"/>
    <n v="216416.33411926721"/>
    <n v="52.60040071840718"/>
    <n v="4.8774917029795741"/>
    <n v="465.20569011918502"/>
    <n v="43.137254901960787"/>
    <n v="3.7695616992374479"/>
    <n v="0.3495411757474724"/>
    <n v="145.80593048440025"/>
    <n v="13.520186281280749"/>
    <n v="22.402352058694579"/>
    <n v="2.0773090090789514"/>
    <n v="87.398312949372126"/>
    <n v="8.1042072007599604"/>
    <n v="148.97991171922865"/>
    <n v="13.814500904873928"/>
    <n v="52.60040071840718"/>
    <n v="4.8774917029795741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3"/>
    <s v="ratio of job number to the resident numbers in a TPU"/>
    <x v="5"/>
  </r>
  <r>
    <x v="4"/>
    <x v="2"/>
    <n v="4.0616740088105729E-2"/>
    <n v="1.6497195753847351E-3"/>
    <n v="606.16362618282415"/>
    <n v="55.888286334056389"/>
    <n v="5.1528999999999989"/>
    <n v="367434.34170711058"/>
    <n v="75.032633221927014"/>
    <n v="6.918008783061671"/>
    <n v="385.1940217905767"/>
    <n v="35.514888809091175"/>
    <n v="5.7691954826561931"/>
    <n v="0.53191982350090106"/>
    <n v="119.52363080821431"/>
    <n v="11.020078760517359"/>
    <n v="11.645120137853354"/>
    <n v="1.0736800767100794"/>
    <n v="114.78471726073897"/>
    <n v="10.583150931440134"/>
    <n v="196.52209645458257"/>
    <n v="18.119337293112512"/>
    <n v="75.032633221927014"/>
    <n v="6.918008783061671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1"/>
    <n v="0"/>
    <n v="0"/>
    <n v="0"/>
    <x v="0"/>
    <s v="Population density"/>
    <x v="0"/>
  </r>
  <r>
    <x v="4"/>
    <x v="2"/>
    <n v="1.0036138706752309E-2"/>
    <n v="1.0072408014117192E-4"/>
    <n v="9928.1125089296347"/>
    <n v="905.72682040397183"/>
    <n v="82.628099999999989"/>
    <n v="98567417.989965081"/>
    <n v="6113.4305398059114"/>
    <n v="557.71910316273284"/>
    <n v="259.46063221502362"/>
    <n v="23.670204505111258"/>
    <n v="35.281483751762529"/>
    <n v="3.2186768702385939"/>
    <n v="6739.7184628040222"/>
    <n v="614.85441147479003"/>
    <n v="52.209844131552586"/>
    <n v="4.7630258094402143"/>
    <n v="45.55691409107429"/>
    <n v="4.1560889756248489"/>
    <n v="64.671763988749788"/>
    <n v="5.8999080756551061"/>
    <n v="6113.4305398059114"/>
    <n v="557.7191031627328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x v="4"/>
    <s v="Walkability index"/>
    <x v="10"/>
  </r>
  <r>
    <x v="4"/>
    <x v="2"/>
    <n v="4.4400592007893432E-2"/>
    <n v="1.9714125706514099E-3"/>
    <n v="507.25049382716071"/>
    <n v="45.652544444444459"/>
    <n v="4.1087290000000012"/>
    <n v="257303.06348789841"/>
    <n v="91.190523329996878"/>
    <n v="8.2071470996997196"/>
    <n v="34.399641681282311"/>
    <n v="3.095967751315408"/>
    <n v="31.243847019265498"/>
    <n v="2.8119462317338946"/>
    <n v="103.96536353508799"/>
    <n v="9.3568827181579177"/>
    <n v="165.63185110813251"/>
    <n v="14.906866599731925"/>
    <n v="22.329450642184714"/>
    <n v="2.0096505577966242"/>
    <n v="111.53985342541273"/>
    <n v="10.038586808287146"/>
    <n v="91.190523329996878"/>
    <n v="8.2071470996997196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1"/>
    <s v="Block density"/>
    <x v="1"/>
  </r>
  <r>
    <x v="4"/>
    <x v="2"/>
    <n v="3.7499999999999999E-2"/>
    <n v="1.4062499999999999E-3"/>
    <n v="711.11111111111109"/>
    <n v="63.999999999999993"/>
    <n v="5.76"/>
    <n v="505679.01234567899"/>
    <n v="46.954886238462976"/>
    <n v="4.2259397614616674"/>
    <n v="711.11111111111109"/>
    <n v="63.999999999999993"/>
    <n v="8.1956089753555581"/>
    <n v="0.73760480778200022"/>
    <n v="47.577209899639392"/>
    <n v="4.2819488909675449"/>
    <n v="59.862681434588929"/>
    <n v="5.387641329113003"/>
    <n v="4.7200063597287967"/>
    <n v="0.42480057237559171"/>
    <n v="45.094905993533828"/>
    <n v="4.0585415394180444"/>
    <n v="46.954886238462976"/>
    <n v="4.2259397614616674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3"/>
    <s v="Land use mix:Entropy: maximises eveness --&gt; 1"/>
    <x v="4"/>
  </r>
  <r>
    <x v="4"/>
    <x v="3"/>
    <n v="4.9723756906077346E-2"/>
    <n v="2.4724520008546744E-3"/>
    <n v="404.45679012345687"/>
    <n v="36.401111111111113"/>
    <n v="3.2761000000000005"/>
    <n v="163585.29507697004"/>
    <n v="295.54022469957795"/>
    <n v="26.598620222962015"/>
    <n v="174.15567821791251"/>
    <n v="15.674011039612125"/>
    <n v="22.808572980145087"/>
    <n v="2.0527715682130578"/>
    <n v="356.4947210796679"/>
    <n v="32.084524897170112"/>
    <n v="30.448209395423323"/>
    <n v="2.740338845588099"/>
    <n v="368.93033115586223"/>
    <n v="33.203729804027603"/>
    <n v="306.38084049230906"/>
    <n v="27.574275644307814"/>
    <n v="295.54022469957795"/>
    <n v="26.598620222962015"/>
    <m/>
    <n v="0.09"/>
    <s v="source"/>
    <n v="4.9723756906077346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x v="0"/>
    <s v="Job density (ave)"/>
    <x v="2"/>
  </r>
  <r>
    <x v="4"/>
    <x v="2"/>
    <n v="7.9815095923159371E-2"/>
    <n v="6.3704495372231317E-3"/>
    <n v="156.97479340459518"/>
    <n v="13.97075661300897"/>
    <n v="1.2433973385577983"/>
    <n v="24641.085764415337"/>
    <n v="55.406989848885253"/>
    <n v="4.9312220965507869"/>
    <n v="136.67131610146831"/>
    <n v="12.163747133030679"/>
    <n v="5.6162382779414584"/>
    <n v="0.49984520673678978"/>
    <n v="76.410092849260209"/>
    <n v="6.8004982635841582"/>
    <n v="11.038306171778656"/>
    <n v="0.98240924928830031"/>
    <n v="74.445246301054027"/>
    <n v="6.6256269207938079"/>
    <n v="101.9449435051628"/>
    <n v="9.073099971959488"/>
    <n v="55.406989848885253"/>
    <n v="4.9312220965507869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n v="1"/>
    <n v="1"/>
    <n v="1"/>
    <n v="1"/>
    <x v="0"/>
    <s v="Gross population density"/>
    <x v="0"/>
  </r>
  <r>
    <x v="4"/>
    <x v="2"/>
    <n v="2.033601841196778E-2"/>
    <n v="4.1355364485189258E-4"/>
    <n v="2418.0659811573746"/>
    <n v="213.6603100950656"/>
    <n v="18.879024999999995"/>
    <n v="5847043.0892305765"/>
    <n v="49.250550144725167"/>
    <n v="4.3517786107879157"/>
    <n v="2418.0659811573746"/>
    <n v="213.6603100950656"/>
    <n v="8.2628333311986708"/>
    <n v="0.73010395314471455"/>
    <n v="49.935657147313719"/>
    <n v="4.4123146655366403"/>
    <n v="63.644803521285731"/>
    <n v="5.6236548391408068"/>
    <n v="4.7422262176848706"/>
    <n v="0.41902310859463515"/>
    <n v="47.208207302005299"/>
    <n v="4.1713171972051883"/>
    <n v="49.250550144725167"/>
    <n v="4.3517786107879157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n v="1"/>
    <n v="0"/>
    <n v="1"/>
    <n v="1"/>
    <x v="3"/>
    <s v="Land use entropy:Entropy: maximises eveness --&gt; 1"/>
    <x v="4"/>
  </r>
  <r>
    <x v="4"/>
    <x v="2"/>
    <n v="0.20232558139534881"/>
    <n v="4.093564088696592E-2"/>
    <n v="24.428590302549878"/>
    <n v="2.1252873563218393"/>
    <n v="0.18490000000000001"/>
    <n v="596.75602416983395"/>
    <n v="16.440222072465179"/>
    <n v="1.4302993203044705"/>
    <n v="24.428590302549878"/>
    <n v="2.1252873563218393"/>
    <n v="6.1901892637591587"/>
    <n v="0.5385464659470468"/>
    <n v="16.515861015266442"/>
    <n v="1.4368799083281802"/>
    <n v="17.782744585933834"/>
    <n v="1.5470987789762434"/>
    <n v="3.9778273959630166"/>
    <n v="0.3460709834487824"/>
    <n v="16.2061829452986"/>
    <n v="1.4099379162409782"/>
    <n v="16.440222072465179"/>
    <n v="1.4302993203044705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n v="0"/>
    <n v="0"/>
    <n v="1"/>
    <n v="1"/>
    <x v="3"/>
    <s v="Mixed Use:Entropy: maximises eveness --&gt; 1"/>
    <x v="4"/>
  </r>
  <r>
    <x v="4"/>
    <x v="2"/>
    <n v="8.8844225904334915E-3"/>
    <n v="7.8932964765404958E-5"/>
    <n v="12668.978074902918"/>
    <n v="1092.9241491118923"/>
    <n v="94.284099999999981"/>
    <n v="160503005.46237084"/>
    <n v="6.8450821313719814"/>
    <n v="0.59050978854015179"/>
    <e v="#N/A"/>
    <e v="#N/A"/>
    <n v="0.13899481439362335"/>
    <n v="1.1990768975522148E-2"/>
    <n v="49.321521098954541"/>
    <n v="4.2548563239495705"/>
    <n v="313.59916330842918"/>
    <n v="27.053492136041349"/>
    <n v="408.54463988694351"/>
    <n v="35.244224142055266"/>
    <n v="407.69791312919222"/>
    <n v="35.171178935427363"/>
    <n v="6.8450821313719814"/>
    <n v="0.59050978854015179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s v="2018 - 2019"/>
    <n v="286"/>
    <n v="1"/>
    <n v="0"/>
    <n v="0"/>
    <n v="0"/>
    <x v="4"/>
    <s v="Betweenness centrality"/>
    <x v="7"/>
  </r>
  <r>
    <x v="4"/>
    <x v="2"/>
    <n v="0.29561638727755546"/>
    <n v="8.7389048427033655E-2"/>
    <n v="11.443081461574213"/>
    <n v="0.97266192423380815"/>
    <n v="8.2676263559873703E-2"/>
    <n v="130.94411333622344"/>
    <n v="10.375199627661129"/>
    <n v="0.88189196835119599"/>
    <n v="8.7345622868380417"/>
    <n v="0.74243779438123358"/>
    <n v="8.516151128686964"/>
    <n v="0.72387284593839196"/>
    <n v="10.522303593631118"/>
    <n v="0.89439580545864517"/>
    <n v="10.934324710611225"/>
    <n v="0.9294176004019542"/>
    <n v="7.6804006476179358"/>
    <n v="0.65283405504752456"/>
    <n v="10.59512373291742"/>
    <n v="0.90058551729798075"/>
    <n v="10.375199627661129"/>
    <n v="0.88189196835119599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2000"/>
    <n v="1"/>
    <n v="0"/>
    <n v="0"/>
    <n v="0"/>
    <x v="1"/>
    <s v="Pedestrian friendly intersection"/>
    <x v="1"/>
  </r>
  <r>
    <x v="4"/>
    <x v="3"/>
    <n v="0.29561638727755546"/>
    <n v="8.7389048427033655E-2"/>
    <n v="11.443081461574213"/>
    <n v="0.94977576131065977"/>
    <n v="7.8831388188784768E-2"/>
    <n v="130.94411333622344"/>
    <n v="10.375199627661129"/>
    <n v="0.86114156909587369"/>
    <n v="8.7345622868380417"/>
    <n v="0.72496866980755748"/>
    <n v="8.516151128686964"/>
    <n v="0.70684054368101801"/>
    <n v="10.522303593631118"/>
    <n v="0.87335119827138286"/>
    <n v="10.934324710611225"/>
    <n v="0.90754895098073174"/>
    <n v="7.6804006476179358"/>
    <n v="0.63747325375228869"/>
    <n v="10.59512373291742"/>
    <n v="0.87939526983214589"/>
    <n v="10.375199627661129"/>
    <n v="0.86114156909587369"/>
    <m/>
    <n v="8.3000000000000004E-2"/>
    <s v="source"/>
    <m/>
    <m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x v="3"/>
    <s v="% non cul-de-sac proportion at intersections"/>
    <x v="1"/>
  </r>
  <r>
    <x v="4"/>
    <x v="2"/>
    <n v="8.7111538461538435E-2"/>
    <n v="7.5884201331360901E-3"/>
    <n v="131.77973576256471"/>
    <n v="10.74484524703078"/>
    <n v="0.87609600000000021"/>
    <n v="17365.898757651375"/>
    <n v="51.904277221842193"/>
    <n v="4.2320879092710131"/>
    <n v="117.16743260904568"/>
    <n v="9.5534106521841888"/>
    <n v="5.578081893583156"/>
    <n v="0.45481671650795352"/>
    <n v="69.904420716340724"/>
    <n v="5.6997548092958423"/>
    <n v="10.891872221760117"/>
    <n v="0.8880840502223214"/>
    <n v="68.256302574952883"/>
    <n v="5.5653731892723872"/>
    <n v="90.684959890784683"/>
    <n v="7.3941251636389742"/>
    <n v="51.904277221842193"/>
    <n v="4.2320879092710131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Household density"/>
    <x v="0"/>
  </r>
  <r>
    <x v="4"/>
    <x v="2"/>
    <n v="2.1978021978021976E-2"/>
    <n v="4.8303345006641703E-4"/>
    <n v="2070.2500000000005"/>
    <n v="165.62000000000003"/>
    <n v="13.249600000000003"/>
    <n v="4285935.0625000019"/>
    <n v="6.1825074592280735"/>
    <n v="0.49460059673824591"/>
    <n v="12.664564580571403"/>
    <n v="1.0131651664457122"/>
    <n v="4.2709469660605697"/>
    <n v="0.34167575728484556"/>
    <n v="26.049279179635342"/>
    <n v="2.0839423343708274"/>
    <n v="11.374382722493269"/>
    <n v="0.90995061779946163"/>
    <n v="3.6887414654044925"/>
    <n v="0.29509931723235944"/>
    <n v="19.621343415055385"/>
    <n v="1.5697074732044309"/>
    <n v="4.0030673598268427"/>
    <n v="0.32024538878614744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n v="1"/>
    <n v="0"/>
    <n v="1"/>
    <n v="1"/>
    <x v="0"/>
    <s v="Population and employment density"/>
    <x v="8"/>
  </r>
  <r>
    <x v="4"/>
    <x v="2"/>
    <n v="7.2727272727272724E-2"/>
    <n v="5.289256198347107E-3"/>
    <n v="189.06250000000003"/>
    <n v="15.125000000000002"/>
    <n v="1.2100000000000002"/>
    <n v="35744.628906250007"/>
    <n v="39.713988949655629"/>
    <n v="3.1771191159724506"/>
    <n v="189.06250000000003"/>
    <n v="15.125000000000002"/>
    <n v="7.9428392331567457"/>
    <n v="0.63542713865253964"/>
    <n v="40.158267172866182"/>
    <n v="3.2126613738292948"/>
    <n v="48.572209202014704"/>
    <n v="3.8857767361611764"/>
    <n v="4.6350559172251131"/>
    <n v="0.37080447337800904"/>
    <n v="38.37525332930511"/>
    <n v="3.0700202663444087"/>
    <n v="39.713988949655629"/>
    <n v="3.1771191159724506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10475"/>
    <n v="0"/>
    <n v="0"/>
    <n v="0"/>
    <n v="0"/>
    <x v="3"/>
    <s v="Land use mix:Entropy: maximises eveness --&gt; 1"/>
    <x v="4"/>
  </r>
  <r>
    <x v="4"/>
    <x v="3"/>
    <n v="7.9815095923159371E-2"/>
    <n v="6.3704495372231317E-3"/>
    <n v="156.97479340459518"/>
    <n v="-32.022857854537413"/>
    <n v="6.5326630023256316"/>
    <n v="24641.085764415337"/>
    <n v="55.406989848885253"/>
    <n v="-11.303025929172591"/>
    <n v="136.67131610146831"/>
    <n v="-27.880948484699534"/>
    <n v="5.6162382779414584"/>
    <n v="-1.1457126087000575"/>
    <n v="76.410092849260209"/>
    <n v="-15.587658941249082"/>
    <n v="11.038306171778656"/>
    <n v="-2.2518144590428455"/>
    <n v="74.445246301054027"/>
    <n v="-15.18683024541502"/>
    <n v="101.9449435051628"/>
    <n v="-20.796768475053209"/>
    <n v="55.406989848885253"/>
    <n v="-11.303025929172591"/>
    <m/>
    <n v="-0.20399999999999999"/>
    <s v="source"/>
    <m/>
    <m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0"/>
    <s v="gross population density at residence"/>
    <x v="0"/>
  </r>
  <r>
    <x v="4"/>
    <x v="2"/>
    <n v="6.021384603925508E-2"/>
    <n v="3.6257072548391148E-3"/>
    <n v="275.80825745524055"/>
    <n v="21.237235824053521"/>
    <n v="1.6352671584521212"/>
    <n v="76070.194880496259"/>
    <n v="55.298572094299686"/>
    <n v="4.2579900512610758"/>
    <n v="245.09084100000942"/>
    <n v="18.871994757000724"/>
    <n v="245.09084100000942"/>
    <n v="18.871994757000724"/>
    <n v="84.894521674973944"/>
    <n v="6.5368781689729936"/>
    <n v="19.216325650725313"/>
    <n v="1.4796570751058491"/>
    <n v="55.647043917152452"/>
    <n v="4.2848223816207387"/>
    <n v="78.097802419739494"/>
    <n v="6.013530786319941"/>
    <n v="55.298572094299686"/>
    <n v="4.2579900512610758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x v="0"/>
    <s v="Retail establishment density"/>
    <x v="6"/>
  </r>
  <r>
    <x v="4"/>
    <x v="2"/>
    <n v="7.9815095923159371E-2"/>
    <n v="6.3704495372231317E-3"/>
    <n v="156.97479340459518"/>
    <n v="11.717576595471813"/>
    <n v="0.87467292227523674"/>
    <n v="24641.085764415337"/>
    <n v="55.406989848885253"/>
    <n v="4.1359229300303504"/>
    <n v="136.67131610146831"/>
    <n v="10.201998550781434"/>
    <n v="5.6162382779414584"/>
    <n v="0.41923101647651739"/>
    <n v="76.410092849260209"/>
    <n v="5.7037253957112712"/>
    <n v="11.038306171778656"/>
    <n v="0.82396794572433163"/>
    <n v="74.445246301054027"/>
    <n v="5.5570570075732277"/>
    <n v="101.9449435051628"/>
    <n v="7.6098057410013675"/>
    <n v="55.406989848885253"/>
    <n v="4.1359229300303504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0"/>
    <s v="Dwelling density"/>
    <x v="0"/>
  </r>
  <r>
    <x v="4"/>
    <x v="2"/>
    <n v="7.9815095923159371E-2"/>
    <n v="6.3704495372231317E-3"/>
    <n v="156.97479340459518"/>
    <n v="11.302185125130851"/>
    <n v="0.81375732900942133"/>
    <n v="24641.085764415337"/>
    <n v="55.406989848885253"/>
    <n v="3.9893032691197381"/>
    <n v="136.67131610146831"/>
    <n v="9.8403347593057173"/>
    <n v="5.6162382779414584"/>
    <n v="0.40436915601178497"/>
    <n v="76.410092849260209"/>
    <n v="5.501526685146735"/>
    <n v="11.038306171778656"/>
    <n v="0.79475804436806319"/>
    <n v="74.445246301054027"/>
    <n v="5.3600577336758892"/>
    <n v="101.9449435051628"/>
    <n v="7.3400359323717206"/>
    <n v="55.406989848885253"/>
    <n v="3.9893032691197381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x v="0"/>
    <s v="Gross population density"/>
    <x v="0"/>
  </r>
  <r>
    <x v="4"/>
    <x v="2"/>
    <n v="3.507240887132191E-2"/>
    <n v="1.2300738640371798E-3"/>
    <n v="812.95931019779334"/>
    <n v="57.709181237761776"/>
    <n v="4.0965760000000007"/>
    <n v="660902.84003727196"/>
    <n v="467.01561564360065"/>
    <n v="33.15182994519644"/>
    <n v="222.2414372881932"/>
    <n v="15.776154134804841"/>
    <n v="23.473745511514537"/>
    <n v="1.6663203398500994"/>
    <n v="639.91297663196156"/>
    <n v="45.425218066405662"/>
    <n v="31.645293562076272"/>
    <n v="2.2463903895161916"/>
    <n v="681.12433658618954"/>
    <n v="48.350670559316463"/>
    <n v="494.67396152078481"/>
    <n v="35.11520065138194"/>
    <n v="467.01561564360065"/>
    <n v="33.15182994519644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n v="1"/>
    <n v="0"/>
    <n v="0"/>
    <n v="0"/>
    <x v="0"/>
    <s v="Employment density"/>
    <x v="2"/>
  </r>
  <r>
    <x v="4"/>
    <x v="2"/>
    <n v="7.9815095923159371E-2"/>
    <n v="6.3704495372231317E-3"/>
    <n v="156.97479340459518"/>
    <n v="11.035729329494819"/>
    <n v="0.77583998801623566"/>
    <n v="24641.085764415337"/>
    <n v="55.406989848885253"/>
    <n v="3.8952530509682797"/>
    <n v="136.67131610146831"/>
    <n v="9.6083429631542323"/>
    <n v="5.6162382779414584"/>
    <n v="0.39483591053731365"/>
    <n v="76.410092849260209"/>
    <n v="5.3718248926283909"/>
    <n v="11.038306171778656"/>
    <n v="0.77602114661725963"/>
    <n v="74.445246301054027"/>
    <n v="5.2336911565698419"/>
    <n v="101.9449435051628"/>
    <n v="7.1669901812444996"/>
    <n v="55.406989848885253"/>
    <n v="3.8952530509682797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0"/>
    <s v="Dwelling density"/>
    <x v="0"/>
  </r>
  <r>
    <x v="4"/>
    <x v="2"/>
    <n v="3.9310596E-3"/>
    <n v="1.545322957875216E-5"/>
    <n v="64711.392198235204"/>
    <n v="4451.7259417791583"/>
    <n v="306.25"/>
    <n v="4187564280.2338161"/>
    <n v="181.19632959375915"/>
    <n v="12.465137491350442"/>
    <e v="#N/A"/>
    <e v="#N/A"/>
    <e v="#N/A"/>
    <e v="#N/A"/>
    <n v="181.19632959375915"/>
    <n v="12.465137491350442"/>
    <n v="181.19632959375915"/>
    <n v="12.465137491350442"/>
    <e v="#N/A"/>
    <e v="#N/A"/>
    <n v="181.19632959375915"/>
    <n v="12.465137491350442"/>
    <n v="181.19632959375915"/>
    <n v="12.465137491350442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Average outside shoulder width"/>
    <x v="11"/>
  </r>
  <r>
    <x v="4"/>
    <x v="2"/>
    <n v="9.1214876538965026E-2"/>
    <n v="8.3201537020186327E-3"/>
    <n v="120.19008732463445"/>
    <n v="8.0301024270628005"/>
    <n v="0.53650468540680873"/>
    <n v="14445.657091103254"/>
    <n v="120.19008732463445"/>
    <n v="8.0301024270628005"/>
    <e v="#N/A"/>
    <e v="#N/A"/>
    <e v="#N/A"/>
    <e v="#N/A"/>
    <n v="120.19008732463445"/>
    <n v="8.0301024270628005"/>
    <n v="120.19008732463445"/>
    <n v="8.0301024270628005"/>
    <n v="120.19008732463445"/>
    <n v="8.0301024270628005"/>
    <n v="120.19008732463445"/>
    <n v="8.0301024270628005"/>
    <n v="120.19008732463445"/>
    <n v="8.0301024270628005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x v="3"/>
    <s v="Housing diversity:Entropy: maximises eveness --&gt; 1"/>
    <x v="3"/>
  </r>
  <r>
    <x v="4"/>
    <x v="2"/>
    <n v="0.118491921005386"/>
    <n v="1.4040335343546635E-2"/>
    <n v="71.223370064279152"/>
    <n v="4.7007424242424243"/>
    <n v="0.310249"/>
    <n v="5072.7684433132554"/>
    <n v="6.2479816104935457"/>
    <n v="0.41236678629257406"/>
    <e v="#N/A"/>
    <e v="#N/A"/>
    <n v="0.13872560867515599"/>
    <n v="9.1558901725602958E-3"/>
    <n v="29.208569904785307"/>
    <n v="1.9277656137158303"/>
    <n v="58.308404169337386"/>
    <n v="3.8483546751762678"/>
    <n v="60.941737614393446"/>
    <n v="4.0221546825499672"/>
    <n v="60.922863767760198"/>
    <n v="4.0209090086721728"/>
    <n v="6.2479816104935457"/>
    <n v="0.41236678629257406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29"/>
    <n v="0"/>
    <n v="0"/>
    <n v="1"/>
    <n v="1"/>
    <x v="4"/>
    <s v="% of MSA employment in CBD"/>
    <x v="7"/>
  </r>
  <r>
    <x v="4"/>
    <x v="2"/>
    <n v="7.6229999999999992E-2"/>
    <n v="5.811012899999999E-3"/>
    <n v="172.08703838878074"/>
    <n v="10.670600989373126"/>
    <n v="0.66165195554805933"/>
    <n v="29613.948781421695"/>
    <n v="67.541773447030195"/>
    <n v="4.1880627461300008"/>
    <n v="30.386205106777631"/>
    <n v="1.8841574200559603"/>
    <n v="27.897191533768787"/>
    <n v="1.729821155434401"/>
    <n v="74.304206047668188"/>
    <n v="4.6073809043977612"/>
    <n v="101.24443138256649"/>
    <n v="6.2778634567387996"/>
    <n v="20.566184806782985"/>
    <n v="1.2752474213141924"/>
    <n v="78.094459626788492"/>
    <n v="4.8424031580782732"/>
    <n v="67.541773447030195"/>
    <n v="4.1880627461300008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1"/>
    <s v="Intersection density"/>
    <x v="1"/>
  </r>
  <r>
    <x v="4"/>
    <x v="2"/>
    <n v="5.0312491313407426E-2"/>
    <n v="2.5313467821616977E-3"/>
    <n v="395.04662381581261"/>
    <n v="24.385678815324361"/>
    <n v="1.5052940474221481"/>
    <n v="156061.83498827217"/>
    <n v="6.1051930499640239"/>
    <n v="0.37686507831386257"/>
    <n v="12.34434009760621"/>
    <n v="0.76199895065475964"/>
    <n v="4.2339077351691845"/>
    <n v="0.26135323766667878"/>
    <n v="24.729770682638961"/>
    <n v="1.5265343599661461"/>
    <n v="11.115412509720819"/>
    <n v="0.68613895935551272"/>
    <n v="3.6610794535199416"/>
    <n v="0.22599334430091383"/>
    <n v="18.863218237374117"/>
    <n v="1.164400234374467"/>
    <n v="3.97051101089215"/>
    <n v="0.24509412410386289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0"/>
    <s v="Building density"/>
    <x v="8"/>
  </r>
  <r>
    <x v="4"/>
    <x v="2"/>
    <n v="2.1901079136690649E-2"/>
    <n v="4.7965726735158643E-4"/>
    <n v="2084.8219511433044"/>
    <n v="126.93438449536009"/>
    <n v="7.7283999999999988"/>
    <n v="4346482.5679689748"/>
    <n v="718.99025927897969"/>
    <n v="43.775721936200682"/>
    <n v="266.72397093405777"/>
    <n v="16.239488970320107"/>
    <n v="23.894651912903864"/>
    <n v="1.4548258817171518"/>
    <n v="1231.0784904105756"/>
    <n v="74.954213888647899"/>
    <n v="32.415058942361433"/>
    <n v="1.9735908637056758"/>
    <n v="1393.2541698044981"/>
    <n v="84.828280128546865"/>
    <n v="786.70968280438524"/>
    <n v="47.898819037544996"/>
    <n v="718.99025927897969"/>
    <n v="43.77572193620068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Office density"/>
    <x v="2"/>
  </r>
  <r>
    <x v="4"/>
    <x v="2"/>
    <n v="4.1892191067381762E-2"/>
    <n v="1.7549556724260203E-3"/>
    <n v="569.81496211674528"/>
    <n v="34.350240838766766"/>
    <n v="2.0707407213353073"/>
    <n v="324689.09105210786"/>
    <n v="550.11374709785684"/>
    <n v="33.162589538419731"/>
    <n v="181.54155084239184"/>
    <n v="10.943896542333567"/>
    <n v="33.33587711875694"/>
    <n v="2.0095916810380716"/>
    <n v="554.75247659027525"/>
    <n v="33.44222676426326"/>
    <n v="48.059114267036982"/>
    <n v="2.8971547946687699"/>
    <n v="42.364271167038282"/>
    <n v="2.553851713792727"/>
    <n v="58.421690325743349"/>
    <n v="3.5218435216974449"/>
    <n v="550.11374709785684"/>
    <n v="33.162589538419731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x v="4"/>
    <s v="Walk access to amenities"/>
    <x v="10"/>
  </r>
  <r>
    <x v="4"/>
    <x v="2"/>
    <n v="4.9965372243354164E-2"/>
    <n v="2.4965384234169469E-3"/>
    <n v="400.55462019740361"/>
    <n v="22.431058731054602"/>
    <n v="1.2561392889390579"/>
    <n v="160444.00376148627"/>
    <n v="293.45128971696261"/>
    <n v="16.433272224149906"/>
    <n v="173.42818388212862"/>
    <n v="9.7119782973992024"/>
    <n v="22.796049356605412"/>
    <n v="1.2765787639699031"/>
    <n v="353.45967507566326"/>
    <n v="19.793741804237143"/>
    <n v="30.425895395531665"/>
    <n v="1.7038501421497734"/>
    <n v="365.68081397259516"/>
    <n v="20.478125582465328"/>
    <n v="304.13642970288396"/>
    <n v="17.0316400633615"/>
    <n v="293.45128971696261"/>
    <n v="16.433272224149906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n v="1"/>
    <n v="0"/>
    <n v="1"/>
    <n v="1"/>
    <x v="0"/>
    <s v="Employment density"/>
    <x v="2"/>
  </r>
  <r>
    <x v="4"/>
    <x v="2"/>
    <n v="6.6813276727132383E-3"/>
    <n v="4.4640139470163696E-5"/>
    <n v="22401.363702467235"/>
    <n v="1163.3915264693853"/>
    <n v="60.419528999999997"/>
    <n v="501821095.73021656"/>
    <n v="180.24310295893366"/>
    <n v="9.3607380993451432"/>
    <e v="#N/A"/>
    <e v="#N/A"/>
    <e v="#N/A"/>
    <e v="#N/A"/>
    <n v="180.24310295893366"/>
    <n v="9.3607380993451432"/>
    <n v="180.24310295893366"/>
    <n v="9.3607380993451432"/>
    <e v="#N/A"/>
    <e v="#N/A"/>
    <n v="180.24310295893366"/>
    <n v="9.3607380993451432"/>
    <n v="180.24310295893366"/>
    <n v="9.360738099345143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% raised median"/>
    <x v="11"/>
  </r>
  <r>
    <x v="4"/>
    <x v="2"/>
    <n v="1.2348825587206395E-2"/>
    <n v="1.5249349338324338E-4"/>
    <n v="6557.6568403926676"/>
    <n v="327.88284201963342"/>
    <n v="16.394142100981671"/>
    <n v="43002863.236348748"/>
    <n v="940.13621300441446"/>
    <n v="47.006810650220729"/>
    <n v="292.22415845783627"/>
    <n v="14.611207922891815"/>
    <n v="24.08291927936612"/>
    <n v="1.2041459639683061"/>
    <n v="2061.2941581313989"/>
    <n v="103.06470790656995"/>
    <n v="32.762506404500485"/>
    <n v="1.6381253202250243"/>
    <n v="2560.2926214462486"/>
    <n v="128.01463107231243"/>
    <n v="1059.3745985289031"/>
    <n v="52.968729926445157"/>
    <n v="940.13621300441446"/>
    <n v="47.006810650220729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n v="0"/>
    <n v="0"/>
    <n v="1"/>
    <n v="1"/>
    <x v="0"/>
    <s v="Employment density"/>
    <x v="2"/>
  </r>
  <r>
    <x v="4"/>
    <x v="2"/>
    <n v="3.6100723041562928E-2"/>
    <n v="1.3032622041236324E-3"/>
    <n v="767.30530267502195"/>
    <n v="38.22638118386714"/>
    <n v="1.9043999999999999"/>
    <n v="588757.42751320708"/>
    <n v="47.183053114344339"/>
    <n v="2.3506124191760911"/>
    <n v="767.30530267502195"/>
    <n v="38.22638118386714"/>
    <n v="8.2025323039156035"/>
    <n v="0.40864193878151978"/>
    <n v="47.811480031038066"/>
    <n v="2.3819200183546556"/>
    <n v="60.234031807049433"/>
    <n v="3.0007990979213175"/>
    <n v="4.722301885085292"/>
    <n v="0.2352603472115182"/>
    <n v="45.305314064545833"/>
    <n v="2.2570653415901685"/>
    <n v="47.183053114344339"/>
    <n v="2.3506124191760911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x v="3"/>
    <s v="Total acreage with two or more land uses"/>
    <x v="4"/>
  </r>
  <r>
    <x v="4"/>
    <x v="2"/>
    <n v="5.0312491313407426E-2"/>
    <n v="2.5313467821616977E-3"/>
    <n v="395.04662381581261"/>
    <n v="18.567191319343191"/>
    <n v="0.87265799200913008"/>
    <n v="156061.83498827217"/>
    <n v="6.1051930499640239"/>
    <n v="0.28694407334830913"/>
    <n v="12.34434009760621"/>
    <n v="0.58018398458749187"/>
    <n v="4.2339077351691845"/>
    <n v="0.19899366355295167"/>
    <n v="24.729770682638961"/>
    <n v="1.1622992220840311"/>
    <n v="11.115412509720819"/>
    <n v="0.52242438795687851"/>
    <n v="3.6610794535199416"/>
    <n v="0.17207073431543726"/>
    <n v="18.863218237374117"/>
    <n v="0.88657125715658347"/>
    <n v="3.97051101089215"/>
    <n v="0.18661401751193105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x v="0"/>
    <s v="commercial density (common catchment area)"/>
    <x v="8"/>
  </r>
  <r>
    <x v="4"/>
    <x v="2"/>
    <n v="4.6885330104119514E-2"/>
    <n v="2.1982341789722557E-3"/>
    <n v="454.91058667258636"/>
    <n v="16.637990779080507"/>
    <n v="0.60852120235224638"/>
    <n v="206943.64186679671"/>
    <n v="6.117634585890797"/>
    <n v="0.22374759087128721"/>
    <n v="12.395310298575438"/>
    <n v="0.45334855792215784"/>
    <n v="4.2398875369908149"/>
    <n v="0.15507049475540946"/>
    <n v="24.935181679599406"/>
    <n v="0.91198432178600464"/>
    <n v="11.156722326935693"/>
    <n v="0.40804819372981144"/>
    <n v="3.6655497810133699"/>
    <n v="0.1340645508007392"/>
    <n v="18.982496189756926"/>
    <n v="0.69426961214340777"/>
    <n v="3.9757694719706045"/>
    <n v="0.14541058782174729"/>
    <s v="7a, 8a, 8b"/>
    <n v="3.6574200000000001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x v="0"/>
    <s v="Activity density (population + employment)"/>
    <x v="8"/>
  </r>
  <r>
    <x v="4"/>
    <x v="2"/>
    <n v="0.29561638727755546"/>
    <n v="8.7389048427033655E-2"/>
    <n v="11.443081461574213"/>
    <n v="0.51520676343778649"/>
    <n v="2.3196375030919626E-2"/>
    <n v="130.94411333622344"/>
    <n v="10.375199627661129"/>
    <n v="0.46712706172178736"/>
    <n v="8.7345622868380417"/>
    <n v="0.39325994322061775"/>
    <n v="8.516151128686964"/>
    <n v="0.38342632399247717"/>
    <n v="10.522303593631118"/>
    <n v="0.47375018665983482"/>
    <n v="10.934324710611225"/>
    <n v="0.49230079008428512"/>
    <n v="7.6804006476179358"/>
    <n v="0.34579797171350002"/>
    <n v="10.59512373291742"/>
    <n v="0.47702879901619771"/>
    <n v="10.375199627661129"/>
    <n v="0.46712706172178736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1"/>
    <s v="Sidewalk density"/>
    <x v="1"/>
  </r>
  <r>
    <x v="4"/>
    <x v="2"/>
    <n v="6.021384603925508E-2"/>
    <n v="3.6257072548391148E-3"/>
    <n v="275.80825745524055"/>
    <n v="12.411371585485824"/>
    <n v="0.55851172134686211"/>
    <n v="76070.194880496259"/>
    <n v="55.298572094299686"/>
    <n v="2.4884357442434859"/>
    <n v="245.09084100000942"/>
    <n v="11.029087845000424"/>
    <n v="245.09084100000942"/>
    <n v="11.029087845000424"/>
    <n v="84.894521674973944"/>
    <n v="3.8202534753738275"/>
    <n v="19.216325650725313"/>
    <n v="0.86473465428263907"/>
    <n v="55.647043917152452"/>
    <n v="2.50411697627186"/>
    <n v="78.097802419739494"/>
    <n v="3.5144011088882769"/>
    <n v="55.298572094299686"/>
    <n v="2.4884357442434859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n v="1"/>
    <n v="1"/>
    <n v="1"/>
    <n v="1"/>
    <x v="0"/>
    <s v="Retail establishment density"/>
    <x v="6"/>
  </r>
  <r>
    <x v="4"/>
    <x v="3"/>
    <n v="0.29561638727755546"/>
    <n v="8.7389048427033655E-2"/>
    <n v="11.443081461574213"/>
    <n v="0.50349558430926533"/>
    <n v="2.2153805709607673E-2"/>
    <n v="130.94411333622344"/>
    <n v="10.375199627661129"/>
    <n v="0.45650878361708963"/>
    <n v="8.7345622868380417"/>
    <n v="0.38432074062087379"/>
    <n v="8.516151128686964"/>
    <n v="0.37471064966222639"/>
    <n v="10.522303593631118"/>
    <n v="0.4629813581197692"/>
    <n v="10.934324710611225"/>
    <n v="0.48111028726689387"/>
    <n v="7.6804006476179358"/>
    <n v="0.33793762849518916"/>
    <n v="10.59512373291742"/>
    <n v="0.46618544424836644"/>
    <n v="10.375199627661129"/>
    <n v="0.45650878361708963"/>
    <m/>
    <n v="4.3999999999999997E-2"/>
    <s v="source"/>
    <m/>
    <m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x v="3"/>
    <s v="% non cul-de-sac proportion at intersections"/>
    <x v="1"/>
  </r>
  <r>
    <x v="4"/>
    <x v="2"/>
    <n v="0.11153991466812105"/>
    <n v="1.2441152564171725E-2"/>
    <n v="80.378405042617956"/>
    <n v="-2.9740009865768644"/>
    <n v="0.11003803650334397"/>
    <n v="6460.6879971951521"/>
    <n v="30.92916726460858"/>
    <n v="-1.1443791887905175"/>
    <n v="80.378405042617956"/>
    <n v="-2.9740009865768644"/>
    <n v="7.5158889186319602"/>
    <n v="-0.2780878899893825"/>
    <n v="31.197968395771362"/>
    <n v="-1.1543248306435403"/>
    <n v="36.049285577293809"/>
    <n v="-1.3338235663598708"/>
    <n v="4.4863363804902727"/>
    <n v="-0.1659944460781401"/>
    <n v="30.11108920429638"/>
    <n v="-1.1141103005589661"/>
    <n v="30.92916726460858"/>
    <n v="-1.1443791887905175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s v="Pre-2010"/>
    <n v="131"/>
    <n v="0"/>
    <n v="0"/>
    <n v="1"/>
    <n v="1"/>
    <x v="3"/>
    <s v="Land use entropy:Entropy: maximises eveness --&gt; 1"/>
    <x v="4"/>
  </r>
  <r>
    <x v="4"/>
    <x v="2"/>
    <n v="4.9965372243354164E-2"/>
    <n v="2.4965384234169469E-3"/>
    <n v="400.55462019740361"/>
    <n v="17.223848668488355"/>
    <n v="0.74062549274499911"/>
    <n v="160444.00376148627"/>
    <n v="293.45128971696261"/>
    <n v="12.618405457829391"/>
    <n v="173.42818388212862"/>
    <n v="7.4574119069315303"/>
    <n v="22.796049356605412"/>
    <n v="0.98023012233403262"/>
    <n v="353.45967507566326"/>
    <n v="15.19876602825352"/>
    <n v="30.425895395531665"/>
    <n v="1.3083135020078616"/>
    <n v="365.68081397259516"/>
    <n v="15.72427500082159"/>
    <n v="304.13642970288396"/>
    <n v="13.07786647722401"/>
    <n v="293.45128971696261"/>
    <n v="12.618405457829391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n v="0"/>
    <n v="0"/>
    <n v="1"/>
    <n v="1"/>
    <x v="0"/>
    <s v="Employment density"/>
    <x v="2"/>
  </r>
  <r>
    <x v="4"/>
    <x v="2"/>
    <n v="8.5705714285714274E-2"/>
    <n v="7.3454694612244877E-3"/>
    <n v="136.1383374172112"/>
    <n v="5.7989132246557986"/>
    <n v="0.24700899999999998"/>
    <n v="18533.646914722449"/>
    <n v="52.567158501440446"/>
    <n v="2.2391370160661466"/>
    <n v="120.60043326359684"/>
    <n v="5.1370646991835214"/>
    <n v="5.5856515615639433"/>
    <n v="0.23792496164697169"/>
    <n v="71.112141394974188"/>
    <n v="3.0290742857035573"/>
    <n v="10.920770630399982"/>
    <n v="0.46517830637215368"/>
    <n v="69.407277528945059"/>
    <n v="2.9564543477307859"/>
    <n v="92.727939246099467"/>
    <n v="3.9498151908626484"/>
    <n v="52.567158501440446"/>
    <n v="2.2391370160661466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Household density"/>
    <x v="0"/>
  </r>
  <r>
    <x v="4"/>
    <x v="2"/>
    <n v="0.1076923076923077"/>
    <n v="1.1597633136094675E-2"/>
    <n v="86.224489795918359"/>
    <n v="3.6214285714285714"/>
    <n v="0.15209999999999999"/>
    <n v="7434.6626405664292"/>
    <n v="6.3448159276949649"/>
    <n v="0.26648226896318855"/>
    <e v="#N/A"/>
    <e v="#N/A"/>
    <n v="0.13877263391239217"/>
    <n v="5.8284506243204718E-3"/>
    <n v="31.452648371198279"/>
    <n v="1.3210112315903277"/>
    <n v="67.992593915485514"/>
    <n v="2.8556889444503919"/>
    <n v="71.600345221962982"/>
    <n v="3.0072144993224454"/>
    <n v="71.574293438204265"/>
    <n v="3.0061203244045793"/>
    <n v="6.3448159276949649"/>
    <n v="0.26648226896318855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43"/>
    <n v="0"/>
    <n v="0"/>
    <n v="1"/>
    <n v="1"/>
    <x v="4"/>
    <s v="% of MSA employment in CBD"/>
    <x v="7"/>
  </r>
  <r>
    <x v="4"/>
    <x v="2"/>
    <n v="0.11194594594594597"/>
    <n v="1.2531894813732656E-2"/>
    <n v="79.796392713429384"/>
    <n v="3.3051665861902455"/>
    <n v="0.13689999999999999"/>
    <n v="6367.4642900758463"/>
    <n v="30.842604958080166"/>
    <n v="1.2775006973636807"/>
    <n v="79.796392713429384"/>
    <n v="3.3051665861902455"/>
    <n v="7.5107665107688417"/>
    <n v="0.31109594887604547"/>
    <n v="31.109897091129088"/>
    <n v="1.288571937514567"/>
    <n v="35.931745892011868"/>
    <n v="1.4882929148471318"/>
    <n v="4.4845107350244637"/>
    <n v="0.1857484346447133"/>
    <n v="30.029039419363968"/>
    <n v="1.2438028127500558"/>
    <n v="30.842604958080166"/>
    <n v="1.2775006973636807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4"/>
    <x v="2"/>
    <n v="1.4746376811594204E-2"/>
    <n v="2.1745562906952322E-4"/>
    <n v="4598.6392915139841"/>
    <n v="187.16461916461915"/>
    <n v="7.6175999999999995"/>
    <n v="21147483.333456237"/>
    <n v="84.067025153239896"/>
    <n v="3.4215279237368637"/>
    <n v="859.23176566909046"/>
    <n v="34.970732862731985"/>
    <n v="5.8172635939137418"/>
    <n v="0.2367626282722893"/>
    <n v="144.21102837434617"/>
    <n v="5.869388854835889"/>
    <n v="11.842642214010541"/>
    <n v="0.48199553811022899"/>
    <n v="137.36835048159259"/>
    <n v="5.5908918646008186"/>
    <n v="273.50633986161648"/>
    <n v="11.13170803236779"/>
    <n v="84.067025153239896"/>
    <n v="3.4215279237368637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x v="0"/>
    <s v="Household density"/>
    <x v="0"/>
  </r>
  <r>
    <x v="4"/>
    <x v="2"/>
    <n v="1.0752819899902892E-2"/>
    <n v="1.1562313579974764E-4"/>
    <n v="8648.7880914416655"/>
    <n v="339.53884041459406"/>
    <n v="13.329800999999998"/>
    <n v="74801535.450663164"/>
    <n v="49.983977110788423"/>
    <n v="1.962298237402847"/>
    <n v="8648.7880914416655"/>
    <n v="339.53884041459406"/>
    <n v="8.2832245604247277"/>
    <n v="0.32518734791564147"/>
    <n v="50.689787143733021"/>
    <n v="1.9900073126634767"/>
    <n v="64.874944621377693"/>
    <n v="2.5468959622794753"/>
    <n v="4.7489357699709629"/>
    <n v="0.18643631078612186"/>
    <n v="47.881651489165165"/>
    <n v="1.8797639914260946"/>
    <n v="49.983977110788423"/>
    <n v="1.962298237402847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x v="3"/>
    <s v="land use diversity"/>
    <x v="4"/>
  </r>
  <r>
    <x v="4"/>
    <x v="2"/>
    <n v="4.8120000000000003E-2"/>
    <n v="2.3155344000000003E-3"/>
    <n v="431.86574986750355"/>
    <n v="16.625103906899419"/>
    <n v="0.64"/>
    <n v="186508.02590862114"/>
    <n v="52.145229625141916"/>
    <n v="2.0073827596494631"/>
    <n v="431.86574986750355"/>
    <n v="16.625103906899419"/>
    <n v="3.7672051248089793"/>
    <n v="0.14502232848464647"/>
    <n v="142.36133461890512"/>
    <n v="5.4803419374893716"/>
    <n v="22.319377161015083"/>
    <n v="0.85920674319043666"/>
    <n v="86.148849466993553"/>
    <n v="3.316386109081384"/>
    <n v="145.38556443716621"/>
    <n v="5.5967626885731505"/>
    <n v="52.145229625141916"/>
    <n v="2.0073827596494631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s v="Pre-2010"/>
    <n v="1887"/>
    <n v="1"/>
    <n v="1"/>
    <n v="1"/>
    <n v="1"/>
    <x v="3"/>
    <s v="jobs-housing balance:Appears to be an absolute value - ratio of the two land uses"/>
    <x v="5"/>
  </r>
  <r>
    <x v="4"/>
    <x v="2"/>
    <n v="1.8147846889952156E-2"/>
    <n v="3.2934434674114613E-4"/>
    <n v="3036.3357072771232"/>
    <n v="115.16517704131402"/>
    <n v="4.3681000000000001"/>
    <n v="9219334.5272860676"/>
    <n v="806.10933753680115"/>
    <n v="30.574921063433333"/>
    <n v="277.86411546409761"/>
    <n v="10.53910803543776"/>
    <n v="23.980783089994198"/>
    <n v="0.90956712182039001"/>
    <n v="1510.612876494788"/>
    <n v="57.296035792570819"/>
    <n v="32.573771457466762"/>
    <n v="1.2354905776102569"/>
    <n v="1762.3281658656567"/>
    <n v="66.8433450031185"/>
    <n v="892.21664805079411"/>
    <n v="33.840885243918571"/>
    <n v="806.10933753680115"/>
    <n v="30.574921063433333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Office density"/>
    <x v="2"/>
  </r>
  <r>
    <x v="4"/>
    <x v="2"/>
    <n v="1.3006765463539002E-2"/>
    <n v="1.6917594782351095E-4"/>
    <n v="5911.0057479519946"/>
    <n v="215.27258316827908"/>
    <n v="7.84"/>
    <n v="34939988.952321522"/>
    <n v="58.716971292275545"/>
    <n v="2.1384100481183457"/>
    <n v="5911.0057479519946"/>
    <n v="215.27258316827908"/>
    <n v="3.7979141951964537"/>
    <n v="0.13831602172518412"/>
    <n v="205.00117742451349"/>
    <n v="7.4659262566279816"/>
    <n v="23.44239404534332"/>
    <n v="0.85374721950460286"/>
    <n v="105.69195989444235"/>
    <n v="3.8491894944405898"/>
    <n v="211.33144295296347"/>
    <n v="7.696467837969311"/>
    <n v="58.716971292275545"/>
    <n v="2.1384100481183457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x v="3"/>
    <s v="Change in job and population balance:Perfect balancing when index = 1"/>
    <x v="5"/>
  </r>
  <r>
    <x v="4"/>
    <x v="2"/>
    <n v="4.9965372243354164E-2"/>
    <n v="2.4965384234169469E-3"/>
    <n v="400.55462019740361"/>
    <n v="13.654907002529489"/>
    <n v="0.46549577971623035"/>
    <n v="160444.00376148627"/>
    <n v="293.45128971696261"/>
    <n v="10.003754466451255"/>
    <n v="173.42818388212862"/>
    <n v="5.9121667885417652"/>
    <n v="22.796049356605412"/>
    <n v="0.77711732256667854"/>
    <n v="353.45967507566326"/>
    <n v="12.04944032332936"/>
    <n v="30.425895395531665"/>
    <n v="1.0372187740336745"/>
    <n v="365.68081397259516"/>
    <n v="12.46605894832577"/>
    <n v="304.13642970288396"/>
    <n v="10.368010888571314"/>
    <n v="293.45128971696261"/>
    <n v="10.003754466451255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s v="2010 - 2017"/>
    <n v="475"/>
    <n v="0"/>
    <n v="0"/>
    <n v="1"/>
    <n v="1"/>
    <x v="0"/>
    <s v="Employment density"/>
    <x v="2"/>
  </r>
  <r>
    <x v="4"/>
    <x v="2"/>
    <n v="9.5517241379310339E-3"/>
    <n v="9.1235434007134352E-5"/>
    <n v="10960.653729359175"/>
    <n v="364.33212996389898"/>
    <n v="12.1104"/>
    <n v="120135930.17491519"/>
    <n v="68.732406503471793"/>
    <n v="2.2846651921754022"/>
    <n v="1832.6833179132439"/>
    <n v="60.918393487436227"/>
    <n v="1832.6833179132439"/>
    <n v="60.918393487436227"/>
    <n v="121.28781544604793"/>
    <n v="4.0316069854266328"/>
    <n v="20.616595797146278"/>
    <n v="0.68529564429714229"/>
    <n v="69.271579698110216"/>
    <n v="2.3025873091651836"/>
    <n v="107.87503060507416"/>
    <n v="3.5857660173126651"/>
    <n v="68.732406503471793"/>
    <n v="2.284665192175402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Commercial density"/>
    <x v="6"/>
  </r>
  <r>
    <x v="4"/>
    <x v="2"/>
    <n v="8.4648648648648656E-2"/>
    <n v="7.1653937180423677E-3"/>
    <n v="139.55967241297753"/>
    <n v="4.3710089399744563"/>
    <n v="0.13689999999999997"/>
    <n v="19476.902164017603"/>
    <n v="41.619724900429418"/>
    <n v="1.3035297838814495"/>
    <n v="139.55967241297753"/>
    <n v="4.3710089399744563"/>
    <n v="3.6996116844483433"/>
    <n v="0.11587183795692212"/>
    <n v="84.215926534407004"/>
    <n v="2.6376428190576275"/>
    <n v="20.139373746864692"/>
    <n v="0.63076518575180218"/>
    <n v="60.761922683266405"/>
    <n v="1.9030634184399038"/>
    <n v="85.265148165558216"/>
    <n v="2.6705044405452836"/>
    <n v="41.619724900429418"/>
    <n v="1.3035297838814495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4"/>
    <x v="2"/>
    <n v="9.2879256965944269E-3"/>
    <n v="8.6265563745459075E-5"/>
    <n v="11592.111111111111"/>
    <n v="347.76333333333332"/>
    <n v="10.4329"/>
    <n v="134377040.01234567"/>
    <n v="68.755892907524597"/>
    <n v="2.0626767872257377"/>
    <n v="1849.5291966362527"/>
    <n v="55.485875899087581"/>
    <n v="1849.5291966362527"/>
    <n v="55.485875899087581"/>
    <n v="121.36096998279103"/>
    <n v="3.6408290994837307"/>
    <n v="20.618708427256323"/>
    <n v="0.6185612528176897"/>
    <n v="69.29543609082944"/>
    <n v="2.0788630827248831"/>
    <n v="107.932896118923"/>
    <n v="3.2379868835676899"/>
    <n v="68.755892907524597"/>
    <n v="2.0626767872257377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Commercial density"/>
    <x v="6"/>
  </r>
  <r>
    <x v="4"/>
    <x v="2"/>
    <n v="1.4633995165389142E-2"/>
    <n v="2.1415381450063279E-4"/>
    <n v="4669.5409200710046"/>
    <n v="140.08622760213012"/>
    <n v="4.2025868280639038"/>
    <n v="21804612.404217564"/>
    <n v="84.090366429773525"/>
    <n v="2.5227109928932054"/>
    <n v="861.67636215596394"/>
    <n v="25.850290864678918"/>
    <n v="5.8173753312998402"/>
    <n v="0.1745212599389952"/>
    <n v="144.27972833197538"/>
    <n v="4.3283918499592611"/>
    <n v="11.843105305584629"/>
    <n v="0.35529315916753884"/>
    <n v="137.4306842052637"/>
    <n v="4.1229205261579107"/>
    <n v="273.75355772531026"/>
    <n v="8.2126067317593083"/>
    <n v="84.090366429773525"/>
    <n v="2.5227109928932054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2851"/>
    <n v="0"/>
    <n v="0"/>
    <n v="1"/>
    <n v="1"/>
    <x v="0"/>
    <s v="Population density"/>
    <x v="0"/>
  </r>
  <r>
    <x v="4"/>
    <x v="2"/>
    <n v="1.2129181861111369E-2"/>
    <n v="1.4711705261991306E-4"/>
    <n v="6797.3085525548704"/>
    <n v="197.04544192406144"/>
    <n v="5.7120999999999995"/>
    <n v="46203403.558635585"/>
    <n v="4762.6474477383217"/>
    <n v="138.06317071120264"/>
    <n v="256.37461255528007"/>
    <n v="7.4319781776093494"/>
    <n v="35.223828934010228"/>
    <n v="1.0210945824948352"/>
    <n v="5134.3367703437616"/>
    <n v="148.83797757262073"/>
    <n v="52.083688590750725"/>
    <n v="1.5098407488861494"/>
    <n v="45.460831684014622"/>
    <n v="1.3178524411761614"/>
    <n v="64.478308728241899"/>
    <n v="1.8691452270615359"/>
    <n v="4762.6474477383217"/>
    <n v="138.06317071120264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4"/>
    <s v="Number of shopping centres"/>
    <x v="10"/>
  </r>
  <r>
    <x v="4"/>
    <x v="2"/>
    <n v="7.8909351620947629E-3"/>
    <n v="6.2266857732383508E-5"/>
    <n v="16059.907893504056"/>
    <n v="457.36024005574751"/>
    <n v="13.024880999999999"/>
    <n v="257920641.54783389"/>
    <n v="110.41298136683815"/>
    <n v="3.1443833923626432"/>
    <n v="36.817597976166986"/>
    <n v="1.0485057299405043"/>
    <n v="33.225730498051966"/>
    <n v="0.94621514502976556"/>
    <n v="129.71106863631235"/>
    <n v="3.6939617513863277"/>
    <n v="242.22808791372796"/>
    <n v="6.8982647454209909"/>
    <n v="23.3237460156809"/>
    <n v="0.66422261867677668"/>
    <n v="141.71814101269351"/>
    <n v="4.0359037812437757"/>
    <n v="110.41298136683815"/>
    <n v="3.1443833923626432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City - wide Intersection density"/>
    <x v="1"/>
  </r>
  <r>
    <x v="4"/>
    <x v="2"/>
    <n v="5.0312491313407426E-2"/>
    <n v="2.5313467821616977E-3"/>
    <n v="395.04662381581261"/>
    <n v="11.177449174244602"/>
    <n v="0.31625474693607675"/>
    <n v="156061.83498827217"/>
    <n v="6.1051930499640239"/>
    <n v="0.1727403321556821"/>
    <n v="12.34434009760621"/>
    <n v="0.34927075872167013"/>
    <n v="4.2339077351691845"/>
    <n v="0.11979418545887691"/>
    <n v="24.729770682638961"/>
    <n v="0.69970413169458678"/>
    <n v="11.115412509720819"/>
    <n v="0.31449948155004087"/>
    <n v="3.6610794535199416"/>
    <n v="0.10358658205789323"/>
    <n v="18.863218237374117"/>
    <n v="0.53371589680826326"/>
    <n v="3.97051101089215"/>
    <n v="0.11234163854218249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Building density"/>
    <x v="8"/>
  </r>
  <r>
    <x v="4"/>
    <x v="2"/>
    <n v="6.021384603925508E-2"/>
    <n v="3.6257072548391148E-3"/>
    <n v="275.80825745524055"/>
    <n v="7.7226312087467353"/>
    <n v="0.2162336738449086"/>
    <n v="76070.194880496259"/>
    <n v="55.298572094299686"/>
    <n v="1.5483600186403912"/>
    <n v="245.09084100000942"/>
    <n v="6.8625435480002634"/>
    <n v="245.09084100000942"/>
    <n v="6.8625435480002634"/>
    <n v="84.894521674973944"/>
    <n v="2.3770466068992704"/>
    <n v="19.216325650725313"/>
    <n v="0.53805711822030877"/>
    <n v="55.647043917152452"/>
    <n v="1.5581172296802688"/>
    <n v="78.097802419739494"/>
    <n v="2.186738467752706"/>
    <n v="55.298572094299686"/>
    <n v="1.5483600186403912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x v="0"/>
    <s v="Retail establishment density"/>
    <x v="6"/>
  </r>
  <r>
    <x v="4"/>
    <x v="2"/>
    <n v="4.9965372243354164E-2"/>
    <n v="2.4965384234169469E-3"/>
    <n v="400.55462019740361"/>
    <n v="10.539491743126115"/>
    <n v="0.27731770051405236"/>
    <n v="160444.00376148627"/>
    <n v="293.45128971696261"/>
    <n v="7.72136255339512"/>
    <n v="173.42818388212862"/>
    <n v="4.5632850549826225"/>
    <n v="22.796049356605412"/>
    <n v="0.59981526077874836"/>
    <n v="353.45967507566326"/>
    <n v="9.3003179570168886"/>
    <n v="30.425895395531665"/>
    <n v="0.80057364746008608"/>
    <n v="365.68081397259516"/>
    <n v="9.6218835712952426"/>
    <n v="304.13642970288396"/>
    <n v="8.0025125863176338"/>
    <n v="293.45128971696261"/>
    <n v="7.72136255339512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x v="0"/>
    <s v="Employment density"/>
    <x v="2"/>
  </r>
  <r>
    <x v="4"/>
    <x v="2"/>
    <n v="8.5199999999999998E-2"/>
    <n v="7.2590399999999996E-3"/>
    <n v="137.75926293283962"/>
    <n v="3.1546871211620271"/>
    <n v="7.224233507461042E-2"/>
    <n v="18977.614523799239"/>
    <n v="52.807079609285459"/>
    <n v="1.2092821230526369"/>
    <n v="121.87074449522018"/>
    <n v="2.7908400489405421"/>
    <n v="5.5883494202618058"/>
    <n v="0.12797320172399534"/>
    <n v="71.551912620305032"/>
    <n v="1.6385387990049853"/>
    <n v="10.931088225747134"/>
    <n v="0.25032192036960937"/>
    <n v="69.826153001863005"/>
    <n v="1.5990189037426628"/>
    <n v="93.47710456741116"/>
    <n v="2.1406256945937154"/>
    <n v="52.807079609285459"/>
    <n v="1.2092821230526369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x v="0"/>
    <s v="population density"/>
    <x v="0"/>
  </r>
  <r>
    <x v="4"/>
    <x v="2"/>
    <n v="4.8777320926206448E-4"/>
    <n v="2.3792270367381374E-7"/>
    <n v="4203045.7142542219"/>
    <n v="94736.650399290171"/>
    <n v="2135.3641000000002"/>
    <n v="17665593276110.781"/>
    <n v="50.273927556338869"/>
    <n v="1.1331743271198782"/>
    <n v="4203045.7142542219"/>
    <n v="94736.650399290171"/>
    <n v="8.2911489224419306"/>
    <n v="0.18688249671184112"/>
    <n v="50.98800845341318"/>
    <n v="1.1492697105399332"/>
    <n v="65.364235753054373"/>
    <n v="1.4733098738738457"/>
    <n v="4.7515394090884344"/>
    <n v="0.10709969828085332"/>
    <n v="48.147659341500791"/>
    <n v="1.0852482415574278"/>
    <n v="50.273927556338869"/>
    <n v="1.1331743271198782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s v="2010 - 2017"/>
    <n v="22201"/>
    <n v="1"/>
    <n v="0"/>
    <n v="1"/>
    <n v="1"/>
    <x v="3"/>
    <s v="Land use mix:Entropy: maximises eveness --&gt; 1"/>
    <x v="4"/>
  </r>
  <r>
    <x v="4"/>
    <x v="2"/>
    <n v="9.6678260869565213E-2"/>
    <n v="9.3466861247637045E-3"/>
    <n v="106.98979153162493"/>
    <n v="2.3790250044972119"/>
    <n v="5.2900000000000003E-2"/>
    <n v="11446.815491980562"/>
    <n v="106.98979153162493"/>
    <n v="2.3790250044972119"/>
    <e v="#N/A"/>
    <e v="#N/A"/>
    <e v="#N/A"/>
    <e v="#N/A"/>
    <n v="106.98979153162493"/>
    <n v="2.3790250044972119"/>
    <n v="106.98979153162493"/>
    <n v="2.3790250044972119"/>
    <n v="106.98979153162493"/>
    <n v="2.3790250044972119"/>
    <n v="106.98979153162493"/>
    <n v="2.3790250044972119"/>
    <n v="106.98979153162493"/>
    <n v="2.3790250044972119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4"/>
    <x v="2"/>
    <n v="2.0085063408785821E-3"/>
    <n v="4.0340977213494711E-6"/>
    <n v="247886.90534385067"/>
    <n v="4914.0994972824228"/>
    <n v="97.416899999999984"/>
    <n v="61447917840.95118"/>
    <n v="6.8485933291282191"/>
    <n v="0.13576622366993299"/>
    <e v="#N/A"/>
    <e v="#N/A"/>
    <n v="0.13899626142172578"/>
    <n v="2.7554559908244181E-3"/>
    <n v="49.504396580009747"/>
    <n v="0.98137305804697428"/>
    <n v="321.14222315151346"/>
    <n v="6.3663098103385174"/>
    <n v="421.4405220651185"/>
    <n v="8.3546190337964781"/>
    <n v="420.53955602388731"/>
    <n v="8.3367583212100609"/>
    <n v="6.8485933291282191"/>
    <n v="0.13576622366993299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s v="2018 - 2019"/>
    <n v="286"/>
    <n v="1"/>
    <n v="0"/>
    <n v="0"/>
    <n v="0"/>
    <x v="4"/>
    <s v="Betweenness centrality"/>
    <x v="7"/>
  </r>
  <r>
    <x v="4"/>
    <x v="2"/>
    <n v="0.29561638727755546"/>
    <n v="8.7389048427033655E-2"/>
    <n v="11.443081461574213"/>
    <n v="0.21777604794369998"/>
    <n v="4.1445485831097381E-3"/>
    <n v="130.94411333622344"/>
    <n v="10.375199627661129"/>
    <n v="0.19745293076224901"/>
    <n v="8.7345622868380417"/>
    <n v="0.1662295651510633"/>
    <n v="8.516151128686964"/>
    <n v="0.16207292963215431"/>
    <n v="10.522303593631118"/>
    <n v="0.20025250187894206"/>
    <n v="10.934324710611225"/>
    <n v="0.20809377530049233"/>
    <n v="7.6804006476179358"/>
    <n v="0.14616756030961342"/>
    <n v="10.59512373291742"/>
    <n v="0.20163835954304532"/>
    <n v="10.375199627661129"/>
    <n v="0.19745293076224901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1"/>
    <s v="Intersection density"/>
    <x v="1"/>
  </r>
  <r>
    <x v="4"/>
    <x v="2"/>
    <n v="9.2670157068062836E-3"/>
    <n v="8.587758011019437E-5"/>
    <n v="11644.482747614029"/>
    <n v="206.10734463276833"/>
    <n v="3.6480999999999995"/>
    <n v="135593978.45948076"/>
    <n v="6.8447567558497804"/>
    <n v="0.12115219457854112"/>
    <e v="#N/A"/>
    <e v="#N/A"/>
    <n v="0.13899468022685094"/>
    <n v="2.4602058400152618E-3"/>
    <n v="49.304633325634477"/>
    <n v="0.8726920098637303"/>
    <n v="312.91768317931684"/>
    <n v="5.5386429922739078"/>
    <n v="407.38880233494251"/>
    <n v="7.2107818013284826"/>
    <n v="406.54685491152293"/>
    <n v="7.1958793319339556"/>
    <n v="6.8447567558497804"/>
    <n v="0.12115219457854112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x v="4"/>
    <s v="Compactness index"/>
    <x v="7"/>
  </r>
  <r>
    <x v="4"/>
    <x v="2"/>
    <n v="5.771587875417131E-3"/>
    <n v="3.331122660366203E-5"/>
    <n v="30019.90926056341"/>
    <n v="498.44168746925374"/>
    <n v="8.2759782399999988"/>
    <n v="901194952.01246083"/>
    <n v="110.76711241636157"/>
    <n v="1.8391443474959923"/>
    <n v="36.856890251269618"/>
    <n v="0.61196089609256643"/>
    <n v="33.25772682569103"/>
    <n v="0.5522014519266335"/>
    <n v="130.20008268140086"/>
    <n v="2.1618036336175064"/>
    <n v="243.93904396387327"/>
    <n v="4.0502916800191384"/>
    <n v="23.339508441073928"/>
    <n v="0.38752228966109298"/>
    <n v="142.3020830486162"/>
    <n v="2.3627416655226412"/>
    <n v="110.76711241636157"/>
    <n v="1.8391443474959923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% bike lanes"/>
    <x v="1"/>
  </r>
  <r>
    <x v="4"/>
    <x v="2"/>
    <n v="4.5169113181222163E-3"/>
    <n v="2.0402487855780576E-5"/>
    <n v="49013.630448831413"/>
    <n v="737.22943964823241"/>
    <n v="11.088900000000001"/>
    <n v="2402335969.7746139"/>
    <n v="1073.4397599066176"/>
    <n v="16.145945228812504"/>
    <n v="303.95695242429338"/>
    <n v="4.5719121734286654"/>
    <n v="24.1597748335722"/>
    <n v="0.36339477609552506"/>
    <n v="2832.5312993559737"/>
    <n v="42.604994641038097"/>
    <n v="32.904906745530859"/>
    <n v="0.49493305718314584"/>
    <n v="3868.6313518679858"/>
    <n v="58.189301580520201"/>
    <n v="1231.7361936144719"/>
    <n v="18.526931702413691"/>
    <n v="1073.4397599066176"/>
    <n v="16.145945228812504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Employment density at work (common catchment area)"/>
    <x v="2"/>
  </r>
  <r>
    <x v="4"/>
    <x v="2"/>
    <n v="7.9815095923159371E-2"/>
    <n v="6.3704495372231317E-3"/>
    <n v="156.97479340459518"/>
    <n v="2.2256225774870262"/>
    <n v="3.1555358347584175E-2"/>
    <n v="24641.085764415337"/>
    <n v="55.406989848885253"/>
    <n v="0.78557228765025178"/>
    <n v="136.67131610146831"/>
    <n v="1.9377554842597402"/>
    <n v="5.6162382779414584"/>
    <n v="7.9628241202497799E-2"/>
    <n v="76.410092849260209"/>
    <n v="1.0833588253553024"/>
    <n v="11.038306171778656"/>
    <n v="0.15650349269646371"/>
    <n v="74.445246301054027"/>
    <n v="1.055500805961616"/>
    <n v="101.9449435051628"/>
    <n v="1.4453974616225731"/>
    <n v="55.406989848885253"/>
    <n v="0.78557228765025178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x v="0"/>
    <s v="Ratio of residential area"/>
    <x v="0"/>
  </r>
  <r>
    <x v="4"/>
    <x v="2"/>
    <n v="6.021384603925508E-2"/>
    <n v="3.6257072548391148E-3"/>
    <n v="275.80825745524055"/>
    <n v="3.7443729032123461"/>
    <n v="5.0833606534010811E-2"/>
    <n v="76070.194880496259"/>
    <n v="55.298572094299686"/>
    <n v="0.75073341475221256"/>
    <n v="245.09084100000942"/>
    <n v="3.327353257416128"/>
    <n v="245.09084100000942"/>
    <n v="3.327353257416128"/>
    <n v="84.894521674973944"/>
    <n v="1.1525280262594464"/>
    <n v="19.216325650725313"/>
    <n v="0.26088083703424686"/>
    <n v="55.647043917152452"/>
    <n v="0.75546426821926171"/>
    <n v="78.097802419739494"/>
    <n v="1.0602557656503835"/>
    <n v="55.298572094299686"/>
    <n v="0.75073341475221256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Retail employment density"/>
    <x v="6"/>
  </r>
  <r>
    <x v="4"/>
    <x v="2"/>
    <n v="7.9815095923159371E-2"/>
    <n v="6.3704495372231317E-3"/>
    <n v="156.97479340459518"/>
    <n v="2.0900326600611825"/>
    <n v="2.782763031809507E-2"/>
    <n v="24641.085764415337"/>
    <n v="55.406989848885253"/>
    <n v="0.73771346257722581"/>
    <n v="136.67131610146831"/>
    <n v="1.8197030755719579"/>
    <n v="5.6162382779414584"/>
    <n v="7.4777110216217732E-2"/>
    <n v="76.410092849260209"/>
    <n v="1.0173581767465241"/>
    <n v="11.038306171778656"/>
    <n v="0.14696894902934757"/>
    <n v="74.445246301054027"/>
    <n v="0.99119733035397728"/>
    <n v="101.9449435051628"/>
    <n v="1.3573406075758221"/>
    <n v="55.406989848885253"/>
    <n v="0.73771346257722581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x v="0"/>
    <s v="Population density"/>
    <x v="0"/>
  </r>
  <r>
    <x v="4"/>
    <x v="2"/>
    <n v="0.13469999999999999"/>
    <n v="1.8144089999999995E-2"/>
    <n v="55.114365063224461"/>
    <n v="0.73302105534088535"/>
    <n v="9.7491800360337746E-3"/>
    <n v="3037.5932363223769"/>
    <n v="33.532398619551209"/>
    <n v="0.44598090164003107"/>
    <n v="52.382171676739539"/>
    <n v="0.69668288330063588"/>
    <n v="5.2679055549713807"/>
    <n v="7.0063143881119366E-2"/>
    <n v="40.2237780723136"/>
    <n v="0.53497624836177082"/>
    <n v="9.7687492763693999"/>
    <n v="0.129924365375713"/>
    <n v="39.672571795601932"/>
    <n v="0.52764520488150568"/>
    <n v="46.333069421170826"/>
    <n v="0.61622982330157194"/>
    <n v="33.532398619551209"/>
    <n v="0.44598090164003107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x v="0"/>
    <s v="population density"/>
    <x v="0"/>
  </r>
  <r>
    <x v="4"/>
    <x v="2"/>
    <n v="2.5114155251141552E-3"/>
    <n v="6.307207939784408E-6"/>
    <n v="158548.76033057852"/>
    <n v="1744.0363636363636"/>
    <n v="19.184399999999997"/>
    <n v="25137709402.363228"/>
    <n v="1089.9308871378657"/>
    <n v="11.989239758516522"/>
    <n v="305.26481628181972"/>
    <n v="3.3579129791000168"/>
    <n v="24.168004976719192"/>
    <n v="0.2658480547439111"/>
    <n v="2950.3239309315363"/>
    <n v="32.453563240246901"/>
    <n v="32.920175250252115"/>
    <n v="0.36212192775277324"/>
    <n v="4091.7523219531226"/>
    <n v="45.00927554148435"/>
    <n v="1253.4990255688081"/>
    <n v="13.788489281256888"/>
    <n v="1089.9308871378657"/>
    <n v="11.989239758516522"/>
    <s v="4a, 7a, 8a"/>
    <n v="1.0999999999999999E-2"/>
    <s v="source"/>
    <n v="2.5114155251141552E-3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s v="Pre-2010"/>
    <n v="20246"/>
    <n v="0"/>
    <n v="0"/>
    <n v="1"/>
    <n v="1"/>
    <x v="0"/>
    <s v="Job density (origin)"/>
    <x v="2"/>
  </r>
  <r>
    <x v="4"/>
    <x v="2"/>
    <n v="2.9177777777777778E-2"/>
    <n v="8.5134271604938271E-4"/>
    <n v="1174.6150887863994"/>
    <n v="12.338156892612339"/>
    <n v="0.12959999999999999"/>
    <n v="1379720.606804681"/>
    <n v="56.455653279920291"/>
    <n v="0.59301018205228273"/>
    <n v="1174.6150887863994"/>
    <n v="12.338156892612339"/>
    <n v="3.7880999447491055"/>
    <n v="3.9790201819644599E-2"/>
    <n v="179.85004899754324"/>
    <n v="1.8891449146701942"/>
    <n v="23.073412746178878"/>
    <n v="0.24236312748586292"/>
    <n v="98.584091946735214"/>
    <n v="1.0355273018085067"/>
    <n v="184.70391880989459"/>
    <n v="1.9401299631791327"/>
    <n v="56.455653279920291"/>
    <n v="0.59301018205228273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4"/>
    <x v="2"/>
    <n v="0.01"/>
    <n v="1E-4"/>
    <n v="10000"/>
    <n v="100"/>
    <n v="1"/>
    <n v="100000000"/>
    <n v="988.94149860176776"/>
    <n v="9.8894149860176785"/>
    <n v="296.77667313113005"/>
    <n v="2.9677667313113005"/>
    <n v="24.113403361037641"/>
    <n v="0.24113403361037641"/>
    <n v="2311.3978825463978"/>
    <n v="23.113978825463978"/>
    <n v="32.818949037355587"/>
    <n v="0.32818949037355588"/>
    <n v="2957.8197637132071"/>
    <n v="29.578197637132071"/>
    <n v="1121.7557421242325"/>
    <n v="11.217557421242326"/>
    <n v="988.94149860176776"/>
    <n v="9.8894149860176785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0"/>
    <s v="jobs per km^2 in a TPU"/>
    <x v="2"/>
  </r>
  <r>
    <x v="4"/>
    <x v="2"/>
    <n v="3.4794708177195047E-3"/>
    <n v="1.2106717171361638E-5"/>
    <n v="82598.774370106999"/>
    <n v="514.73344477533146"/>
    <n v="3.2076809999999996"/>
    <n v="6822557527.4438448"/>
    <n v="85.543773486208394"/>
    <n v="0.53308589069781942"/>
    <n v="1043.3170306956542"/>
    <n v="6.5016723710261104"/>
    <n v="5.824221026340445"/>
    <n v="3.6294985910905957E-2"/>
    <n v="148.61196021427514"/>
    <n v="0.9261099429048254"/>
    <n v="11.8715122323002"/>
    <n v="7.3980085450709221E-2"/>
    <n v="141.35577660856163"/>
    <n v="0.88089134962939142"/>
    <n v="289.78170604324856"/>
    <n v="1.8058419985284411"/>
    <n v="85.543773486208394"/>
    <n v="0.5330858906978194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x v="0"/>
    <s v="Count_Residential units"/>
    <x v="0"/>
  </r>
  <r>
    <x v="4"/>
    <x v="2"/>
    <n v="4.5801526717557254E-3"/>
    <n v="2.0977798496591109E-5"/>
    <n v="47669.444444444438"/>
    <n v="286.01666666666665"/>
    <n v="1.7160999999999997"/>
    <n v="2272375933.6419749"/>
    <n v="1072.7772541736015"/>
    <n v="6.4366635250416087"/>
    <n v="303.90380886580544"/>
    <n v="1.8234228531948327"/>
    <n v="24.159439032456216"/>
    <n v="0.14495663419473731"/>
    <n v="2827.9229574008978"/>
    <n v="16.967537744405387"/>
    <n v="32.904283849571037"/>
    <n v="0.19742570309742621"/>
    <n v="3860.0401963454783"/>
    <n v="23.160241178072869"/>
    <n v="1230.8639653271159"/>
    <n v="7.3851837919626959"/>
    <n v="1072.7772541736015"/>
    <n v="6.4366635250416087"/>
    <s v="4a, 7a, 8a"/>
    <n v="6.0000000000000001E-3"/>
    <s v="source"/>
    <n v="4.5801526717557254E-3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s v="Pre-2010"/>
    <n v="15281"/>
    <n v="0"/>
    <n v="0"/>
    <n v="1"/>
    <n v="1"/>
    <x v="0"/>
    <s v="Job density (origin)"/>
    <x v="2"/>
  </r>
  <r>
    <x v="4"/>
    <x v="2"/>
    <n v="9.1214876538965026E-2"/>
    <n v="8.3201537020186327E-3"/>
    <n v="120.19008732463445"/>
    <n v="0.69229490298989438"/>
    <n v="3.987618641221791E-3"/>
    <n v="14445.657091103254"/>
    <n v="120.19008732463445"/>
    <n v="0.69229490298989438"/>
    <e v="#N/A"/>
    <e v="#N/A"/>
    <e v="#N/A"/>
    <e v="#N/A"/>
    <n v="120.19008732463445"/>
    <n v="0.69229490298989438"/>
    <n v="120.19008732463445"/>
    <n v="0.69229490298989438"/>
    <n v="120.19008732463445"/>
    <n v="0.69229490298989438"/>
    <n v="120.19008732463445"/>
    <n v="0.69229490298989438"/>
    <n v="120.19008732463445"/>
    <n v="0.69229490298989438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x v="3"/>
    <s v="Housing diversity:Entropy: maximises eveness --&gt; 1"/>
    <x v="3"/>
  </r>
  <r>
    <x v="4"/>
    <x v="3"/>
    <n v="7.3043478260869557E-2"/>
    <n v="5.3353497164461234E-3"/>
    <n v="187.42913832199551"/>
    <n v="23.616071428571434"/>
    <n v="2.9756250000000009"/>
    <n v="35129.681892125729"/>
    <n v="58.778012631941245"/>
    <n v="7.4060295916245966"/>
    <n v="159.1919561557244"/>
    <n v="20.058186475621273"/>
    <n v="5.6490784454840304"/>
    <n v="0.71178388413098781"/>
    <n v="82.972565056002864"/>
    <n v="10.454543197056362"/>
    <n v="11.165884765570864"/>
    <n v="1.4069014804619289"/>
    <n v="80.660829566660652"/>
    <n v="10.163264525399242"/>
    <n v="113.97158951357797"/>
    <n v="14.360420278710825"/>
    <n v="58.778012631941245"/>
    <n v="7.4060295916245966"/>
    <m/>
    <n v="0.126"/>
    <s v="source"/>
    <n v="7.3043478260869557E-2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x v="0"/>
    <s v="Pop density (ave)"/>
    <x v="0"/>
  </r>
  <r>
    <x v="4"/>
    <x v="2"/>
    <n v="3.4474999999999999E-2"/>
    <n v="1.1885256249999998E-3"/>
    <n v="841.378577765204"/>
    <n v="3.4807831762146488"/>
    <n v="1.4400000000000001E-2"/>
    <n v="707917.9111221974"/>
    <n v="55.401045547463227"/>
    <n v="0.22919412542985537"/>
    <n v="841.378577765204"/>
    <n v="3.4807831762146488"/>
    <n v="3.7832676429735907"/>
    <n v="1.5651378238981745E-2"/>
    <n v="169.56709945132386"/>
    <n v="0.70149909043012681"/>
    <n v="22.895288309119383"/>
    <n v="9.4717807734826895E-2"/>
    <n v="95.412497437285055"/>
    <n v="0.39472150189804828"/>
    <n v="173.87514768088738"/>
    <n v="0.71932148595583112"/>
    <n v="55.401045547463227"/>
    <n v="0.22919412542985537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4"/>
    <x v="3"/>
    <n v="0.11428571428571428"/>
    <n v="1.3061224489795917E-2"/>
    <n v="76.562500000000014"/>
    <n v="0.30625000000000008"/>
    <n v="1.2250000000000002E-3"/>
    <n v="5861.8164062500018"/>
    <n v="71.569631854586589"/>
    <n v="0.28627852741834636"/>
    <n v="61.234131468643987"/>
    <n v="0.24493652587457596"/>
    <n v="18.371567670650766"/>
    <n v="7.3486270682603064E-2"/>
    <n v="74.661058686742308"/>
    <n v="0.29864423474696922"/>
    <n v="23.024802210041528"/>
    <n v="9.2099208840166119E-2"/>
    <n v="75.191863218000748"/>
    <n v="0.30076745287200302"/>
    <n v="72.188175858367018"/>
    <n v="0.28875270343346809"/>
    <n v="71.569631854586589"/>
    <n v="0.28627852741834636"/>
    <m/>
    <n v="4.0000000000000001E-3"/>
    <s v="source"/>
    <n v="0.11428571428571428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x v="0"/>
    <s v="Job density (ave)"/>
    <x v="2"/>
  </r>
  <r>
    <x v="4"/>
    <x v="2"/>
    <n v="0.29561638727755546"/>
    <n v="8.7389048427033655E-2"/>
    <n v="11.443081461574213"/>
    <n v="4.5365496758747993E-2"/>
    <n v="1.7984913443802874E-4"/>
    <n v="130.94411333622344"/>
    <n v="10.375199627661129"/>
    <n v="4.1131935192504861E-2"/>
    <n v="8.7345622868380417"/>
    <n v="3.4627714435419413E-2"/>
    <n v="8.516151128686964"/>
    <n v="3.3761834845166629E-2"/>
    <n v="10.522303593631118"/>
    <n v="4.1715121156339859E-2"/>
    <n v="10.934324710611225"/>
    <n v="4.3348557281885483E-2"/>
    <n v="7.6804006476179358"/>
    <n v="3.0448545862004638E-2"/>
    <n v="10.59512373291742"/>
    <n v="4.2003812782267502E-2"/>
    <n v="10.375199627661129"/>
    <n v="4.1131935192504861E-2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x v="1"/>
    <s v="bicycle facility density"/>
    <x v="1"/>
  </r>
  <r>
    <x v="4"/>
    <x v="2"/>
    <n v="8.2204627648393579E-4"/>
    <n v="6.7576008068110341E-7"/>
    <n v="1479815.142368417"/>
    <n v="4914.5651717807505"/>
    <n v="16.3216"/>
    <n v="2189852855582.8582"/>
    <n v="7789.3444069610141"/>
    <n v="25.86893432661282"/>
    <n v="15.577288008070914"/>
    <n v="5.1733216483200339E-2"/>
    <n v="26.525126977940225"/>
    <n v="8.8091722736536593E-2"/>
    <n v="53.710900280580709"/>
    <n v="0.17837749615229548"/>
    <n v="65.142932361393889"/>
    <n v="0.21634404014719205"/>
    <n v="9.8516602522918806"/>
    <n v="3.271802333542858E-2"/>
    <n v="91.772318376625137"/>
    <n v="0.30478201412744399"/>
    <n v="7789.3444069610141"/>
    <n v="25.8689343266128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1"/>
    <s v="Bicycle Park n Ride Space"/>
    <x v="9"/>
  </r>
  <r>
    <x v="4"/>
    <x v="2"/>
    <n v="0.102672"/>
    <n v="1.0541539584E-2"/>
    <n v="94.862803676021372"/>
    <n v="0.31418560577498278"/>
    <n v="1.0405827263267429E-3"/>
    <n v="8998.951521275374"/>
    <n v="45.005808082564307"/>
    <n v="0.14905923636945298"/>
    <n v="87.048003155489241"/>
    <n v="0.28830298645098035"/>
    <n v="5.4876846789300071"/>
    <n v="1.8175211656616182E-2"/>
    <n v="57.942911733583152"/>
    <n v="0.1919069236616274"/>
    <n v="10.552452587303243"/>
    <n v="3.494972296914834E-2"/>
    <n v="56.805977630469719"/>
    <n v="0.1881413979121157"/>
    <n v="71.529190868300702"/>
    <n v="0.23690468015581193"/>
    <n v="45.005808082564307"/>
    <n v="0.14905923636945298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0"/>
    <s v="natural log of Population (total)"/>
    <x v="0"/>
  </r>
  <r>
    <x v="4"/>
    <x v="2"/>
    <n v="0.11153991466812105"/>
    <n v="1.2441152564171725E-2"/>
    <n v="80.378405042617956"/>
    <n v="0.24819798504409746"/>
    <n v="7.664028633970469E-4"/>
    <n v="6460.6879971951521"/>
    <n v="30.92916726460858"/>
    <n v="9.5505216731999992E-2"/>
    <n v="80.378405042617956"/>
    <n v="0.24819798504409746"/>
    <n v="7.5158889186319602"/>
    <n v="2.3208080384658443E-2"/>
    <n v="31.197968395771362"/>
    <n v="9.6335239411559304E-2"/>
    <n v="36.049285577293809"/>
    <n v="0.11131547133610738"/>
    <n v="4.4863363804902727"/>
    <n v="1.3853219024156043E-2"/>
    <n v="30.11108920429638"/>
    <n v="9.2979098851574113E-2"/>
    <n v="30.92916726460858"/>
    <n v="9.5505216731999992E-2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x v="3"/>
    <s v="Land use mix:Entropy: maximises eveness --&gt; 1"/>
    <x v="4"/>
  </r>
  <r>
    <x v="4"/>
    <x v="2"/>
    <n v="4.7642712257316708E-3"/>
    <n v="2.2698280312334757E-5"/>
    <n v="44056.201009050783"/>
    <n v="103.47857555575833"/>
    <n v="0.24304900000000002"/>
    <n v="1940948847.3498871"/>
    <n v="50.21722375414204"/>
    <n v="0.11794949776481803"/>
    <n v="44056.201009050783"/>
    <n v="103.47857555575833"/>
    <n v="8.2896052141722887"/>
    <n v="1.9470506304116238E-2"/>
    <n v="50.929683326609151"/>
    <n v="0.11962291263063489"/>
    <n v="65.268414924861077"/>
    <n v="0.15330152056958618"/>
    <n v="4.7510323728592683"/>
    <n v="1.1159156965480806E-2"/>
    <n v="48.095648051344931"/>
    <n v="0.1129663710623125"/>
    <n v="50.21722375414204"/>
    <n v="0.11794949776481803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x v="3"/>
    <s v="land use diversity"/>
    <x v="4"/>
  </r>
  <r>
    <x v="4"/>
    <x v="2"/>
    <n v="1.7189784164569101E-3"/>
    <n v="2.9548867962447064E-6"/>
    <n v="338422.4401661937"/>
    <n v="610.8279138048855"/>
    <n v="1.1025000000000003"/>
    <n v="114529748008.04095"/>
    <n v="85.610796646863193"/>
    <n v="0.15452126723422144"/>
    <n v="1053.3749289130767"/>
    <n v="1.9012652056003316"/>
    <n v="5.8245314871655358"/>
    <n v="1.0512856108031786E-2"/>
    <n v="148.81435837468794"/>
    <n v="0.26859910361022082"/>
    <n v="11.872802165550805"/>
    <n v="2.1429545198716933E-2"/>
    <n v="141.53888037545127"/>
    <n v="0.25546739447762112"/>
    <n v="290.55226023127801"/>
    <n v="0.52442571739985533"/>
    <n v="85.610796646863193"/>
    <n v="0.15452126723422144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Residential floor area (common catchment area)"/>
    <x v="0"/>
  </r>
  <r>
    <x v="4"/>
    <x v="2"/>
    <n v="5.0312491313407426E-2"/>
    <n v="2.5313467821616977E-3"/>
    <n v="395.04662381581261"/>
    <n v="0.39504662381581263"/>
    <n v="3.9504662381581262E-4"/>
    <n v="156061.83498827217"/>
    <n v="6.1051930499640239"/>
    <n v="6.1051930499640243E-3"/>
    <n v="12.34434009760621"/>
    <n v="1.234434009760621E-2"/>
    <n v="4.2339077351691845"/>
    <n v="4.2339077351691845E-3"/>
    <n v="24.729770682638961"/>
    <n v="2.4729770682638961E-2"/>
    <n v="11.115412509720819"/>
    <n v="1.1115412509720819E-2"/>
    <n v="3.6610794535199416"/>
    <n v="3.6610794535199415E-3"/>
    <n v="18.863218237374117"/>
    <n v="1.8863218237374118E-2"/>
    <n v="3.97051101089215"/>
    <n v="3.9705110108921504E-3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n v="0"/>
    <n v="1"/>
    <n v="1"/>
    <n v="1"/>
    <x v="0"/>
    <s v="Retail density (common catchment area)"/>
    <x v="8"/>
  </r>
  <r>
    <x v="4"/>
    <x v="2"/>
    <n v="6.021384603925508E-2"/>
    <n v="3.6257072548391148E-3"/>
    <n v="275.80825745524055"/>
    <n v="0.19665599776353165"/>
    <n v="1.4021908485697279E-4"/>
    <n v="76070.194880496259"/>
    <n v="55.298572094299686"/>
    <n v="3.9428826281127226E-2"/>
    <n v="245.09084100000942"/>
    <n v="0.1747539552450921"/>
    <n v="245.09084100000942"/>
    <n v="0.1747539552450921"/>
    <n v="84.894521674973944"/>
    <n v="6.0531243765822029E-2"/>
    <n v="19.216325650725313"/>
    <n v="1.3701568361511467E-2"/>
    <n v="55.647043917152452"/>
    <n v="3.9677292641952952E-2"/>
    <n v="78.097802419739494"/>
    <n v="5.5685066863835508E-2"/>
    <n v="55.298572094299686"/>
    <n v="3.9428826281127226E-2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x v="0"/>
    <s v="Ratio of commercial area"/>
    <x v="6"/>
  </r>
  <r>
    <x v="4"/>
    <x v="2"/>
    <n v="1.5181376427462782E-4"/>
    <n v="2.304741902323226E-8"/>
    <n v="43388806.312410943"/>
    <n v="16006.453773217709"/>
    <n v="5.9049000000000005"/>
    <n v="1882588513215911.8"/>
    <n v="1097.4476359455259"/>
    <n v="0.4048566057984514"/>
    <n v="305.85154141950761"/>
    <n v="0.11283091136338526"/>
    <n v="24.171676065074251"/>
    <n v="8.9171113114060053E-3"/>
    <n v="3006.0571600624385"/>
    <n v="1.108956873017876"/>
    <n v="32.926987042614215"/>
    <n v="1.2147010733461616E-2"/>
    <n v="4199.741227363078"/>
    <n v="1.5493158150339628"/>
    <n v="1263.4514717166646"/>
    <n v="0.46609665707608955"/>
    <n v="1097.4476359455259"/>
    <n v="0.4048566057984514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Business/office building floor area (common catchment area)"/>
    <x v="2"/>
  </r>
  <r>
    <x v="4"/>
    <x v="2"/>
    <n v="6.021384603925508E-2"/>
    <n v="3.6257072548391148E-3"/>
    <n v="275.80825745524055"/>
    <n v="4.4663010171014372E-2"/>
    <n v="7.2325045520432124E-6"/>
    <n v="76070.194880496259"/>
    <n v="55.298572094299686"/>
    <n v="8.9547742720904183E-3"/>
    <n v="245.09084100000942"/>
    <n v="3.9688785337336524E-2"/>
    <n v="245.09084100000942"/>
    <n v="3.9688785337336524E-2"/>
    <n v="84.894521674973944"/>
    <n v="1.3747394367436905E-2"/>
    <n v="19.216325650725313"/>
    <n v="3.1117956942502034E-3"/>
    <n v="55.647043917152452"/>
    <n v="9.0112040567240821E-3"/>
    <n v="78.097802419739494"/>
    <n v="1.2646767634840513E-2"/>
    <n v="55.298572094299686"/>
    <n v="8.9547742720904183E-3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Retail employment density"/>
    <x v="6"/>
  </r>
  <r>
    <x v="4"/>
    <x v="2"/>
    <n v="2.4813226212152498E-6"/>
    <n v="6.1569619505545175E-12"/>
    <n v="162417765130.07953"/>
    <n v="934985.22931442072"/>
    <n v="5.3823999999999987"/>
    <n v="2.6379530429849676E+22"/>
    <n v="15910.846765253731"/>
    <n v="9.1593470083047468E-2"/>
    <n v="266.42332115059907"/>
    <n v="1.533710735529442E-3"/>
    <n v="35.407310526342684"/>
    <n v="2.0382814851174405E-4"/>
    <n v="20986.325266983786"/>
    <n v="0.12081131720106342"/>
    <n v="52.485856132607658"/>
    <n v="3.0214367370839733E-4"/>
    <n v="45.766923766621744"/>
    <n v="2.6346500752968147E-4"/>
    <n v="65.095798249028135"/>
    <n v="3.7473493003999591E-4"/>
    <n v="15910.846765253731"/>
    <n v="9.1593470083047468E-2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4"/>
    <s v="Number of shopping centres"/>
    <x v="10"/>
  </r>
  <r>
    <x v="4"/>
    <x v="2"/>
    <n v="4.9829870753134364E-9"/>
    <n v="2.4830160192740755E-17"/>
    <n v="4.0273602435007888E+16"/>
    <n v="1196471094.524158"/>
    <n v="35.545443999999996"/>
    <n v="1.6219630530930732E+33"/>
    <n v="6.8487825465715346"/>
    <n v="2.0346752846056367E-7"/>
    <e v="#N/A"/>
    <e v="#N/A"/>
    <n v="0.13899633936037889"/>
    <n v="4.1293823307150413E-9"/>
    <n v="49.514284858660865"/>
    <n v="1.4709985453877936E-6"/>
    <n v="321.55880873342119"/>
    <n v="9.5530520384918101E-6"/>
    <n v="422.1582469151914"/>
    <n v="1.2541717383343878E-5"/>
    <n v="421.25421281216097"/>
    <n v="1.2514859823867159E-5"/>
    <n v="6.8487825465715346"/>
    <n v="2.0346752846056367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x v="4"/>
    <s v="Employment (Common catchment area)"/>
    <x v="7"/>
  </r>
  <r>
    <x v="4"/>
    <x v="2"/>
    <n v="5.0312491313407426E-2"/>
    <n v="2.5313467821616977E-3"/>
    <n v="395.04662381581261"/>
    <n v="0"/>
    <n v="0"/>
    <n v="156061.83498827217"/>
    <n v="6.1051930499640239"/>
    <n v="0"/>
    <n v="12.34434009760621"/>
    <n v="0"/>
    <n v="4.2339077351691845"/>
    <n v="0"/>
    <n v="24.729770682638961"/>
    <n v="0"/>
    <n v="11.115412509720819"/>
    <n v="0"/>
    <n v="3.6610794535199416"/>
    <n v="0"/>
    <n v="18.863218237374117"/>
    <n v="0"/>
    <n v="3.97051101089215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x v="0"/>
    <s v="Activity density (populatoin + employment per square mile)"/>
    <x v="8"/>
  </r>
  <r>
    <x v="4"/>
    <x v="2"/>
    <n v="0.29561638727755546"/>
    <n v="8.7389048427033655E-2"/>
    <n v="11.443081461574213"/>
    <n v="0"/>
    <n v="0"/>
    <n v="130.94411333622344"/>
    <n v="10.375199627661129"/>
    <n v="0"/>
    <n v="8.7345622868380417"/>
    <n v="0"/>
    <n v="8.516151128686964"/>
    <n v="0"/>
    <n v="10.522303593631118"/>
    <n v="0"/>
    <n v="10.934324710611225"/>
    <n v="0"/>
    <n v="7.6804006476179358"/>
    <n v="0"/>
    <n v="10.59512373291742"/>
    <n v="0"/>
    <n v="10.375199627661129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x v="1"/>
    <s v="number of intersections per square mile"/>
    <x v="1"/>
  </r>
  <r>
    <x v="4"/>
    <x v="2"/>
    <n v="5.0312491313407426E-2"/>
    <n v="2.5313467821616977E-3"/>
    <n v="395.04662381581261"/>
    <n v="0"/>
    <n v="0"/>
    <n v="156061.83498827217"/>
    <n v="6.1051930499640239"/>
    <n v="0"/>
    <n v="12.34434009760621"/>
    <n v="0"/>
    <n v="4.2339077351691845"/>
    <n v="0"/>
    <n v="24.729770682638961"/>
    <n v="0"/>
    <n v="11.115412509720819"/>
    <n v="0"/>
    <n v="3.6610794535199416"/>
    <n v="0"/>
    <n v="18.863218237374117"/>
    <n v="0"/>
    <n v="3.97051101089215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x v="0"/>
    <s v="Activity density (populatoin + employment per square mile)"/>
    <x v="8"/>
  </r>
  <r>
    <x v="4"/>
    <x v="2"/>
    <n v="0.14891809411301529"/>
    <n v="2.2176598754252881E-2"/>
    <n v="45.092577589619175"/>
    <n v="0"/>
    <n v="0"/>
    <n v="2033.3405536758255"/>
    <n v="5.9457291369720302"/>
    <n v="0"/>
    <e v="#N/A"/>
    <e v="#N/A"/>
    <n v="0.13856920449246735"/>
    <n v="0"/>
    <n v="23.600050503781013"/>
    <n v="0"/>
    <n v="39.546872242457816"/>
    <n v="0"/>
    <n v="40.740866587652029"/>
    <n v="0"/>
    <n v="40.73243060131464"/>
    <n v="0"/>
    <n v="5.9457291369720302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x v="4"/>
    <s v="Compactness index"/>
    <x v="7"/>
  </r>
  <r>
    <x v="4"/>
    <x v="2"/>
    <n v="0.29561638727755546"/>
    <n v="8.7389048427033655E-2"/>
    <n v="11.443081461574213"/>
    <n v="0"/>
    <n v="0"/>
    <n v="130.94411333622344"/>
    <n v="10.375199627661129"/>
    <n v="0"/>
    <n v="8.7345622868380417"/>
    <n v="0"/>
    <n v="8.516151128686964"/>
    <n v="0"/>
    <n v="10.522303593631118"/>
    <n v="0"/>
    <n v="10.934324710611225"/>
    <n v="0"/>
    <n v="7.6804006476179358"/>
    <n v="0"/>
    <n v="10.59512373291742"/>
    <n v="0"/>
    <n v="10.375199627661129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x v="1"/>
    <s v="number of intersections per square mile"/>
    <x v="1"/>
  </r>
  <r>
    <x v="4"/>
    <x v="3"/>
    <n v="0.12604166666666666"/>
    <n v="1.588650173611111E-2"/>
    <n v="62.946520046444917"/>
    <n v="7.6165289256198347"/>
    <n v="0.92159999999999997"/>
    <n v="3962.2643859574919"/>
    <n v="27.95069177391991"/>
    <n v="3.382033704644309"/>
    <n v="62.946520046444917"/>
    <n v="7.6165289256198347"/>
    <n v="7.326178538855733"/>
    <n v="0.88646760320154372"/>
    <n v="28.170031066247713"/>
    <n v="3.4085737590159733"/>
    <n v="32.066544547555829"/>
    <n v="3.8800518902542551"/>
    <n v="4.4180466539762948"/>
    <n v="0.53458364513113166"/>
    <n v="27.280882691564919"/>
    <n v="3.3009868056793552"/>
    <n v="27.95069177391991"/>
    <n v="3.382033704644309"/>
    <m/>
    <n v="0.121"/>
    <s v="Source, transit only"/>
    <n v="0.12604166666666666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x v="3"/>
    <s v="Land use &quot;balance&quot; (average)"/>
    <x v="4"/>
  </r>
  <r>
    <x v="4"/>
    <x v="2"/>
    <n v="9.1214876538965026E-2"/>
    <n v="8.3201537020186327E-3"/>
    <n v="120.19008732463445"/>
    <n v="0"/>
    <n v="0"/>
    <n v="14445.657091103254"/>
    <n v="120.19008732463445"/>
    <n v="0"/>
    <e v="#N/A"/>
    <e v="#N/A"/>
    <e v="#N/A"/>
    <e v="#N/A"/>
    <n v="120.19008732463445"/>
    <n v="0"/>
    <n v="120.19008732463445"/>
    <n v="0"/>
    <n v="120.19008732463445"/>
    <n v="0"/>
    <n v="120.19008732463445"/>
    <n v="0"/>
    <n v="120.19008732463445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x v="3"/>
    <s v="Residential density Index:Entropy: maximises eveness --&gt; 1"/>
    <x v="3"/>
  </r>
  <r>
    <x v="4"/>
    <x v="2"/>
    <n v="4.9965372243354164E-2"/>
    <n v="2.4965384234169469E-3"/>
    <n v="400.55462019740361"/>
    <n v="0"/>
    <n v="0"/>
    <n v="160444.00376148627"/>
    <n v="293.45128971696261"/>
    <n v="0"/>
    <n v="173.42818388212862"/>
    <n v="0"/>
    <n v="22.796049356605412"/>
    <n v="0"/>
    <n v="353.45967507566326"/>
    <n v="0"/>
    <n v="30.425895395531665"/>
    <n v="0"/>
    <n v="365.68081397259516"/>
    <n v="0"/>
    <n v="304.13642970288396"/>
    <n v="0"/>
    <n v="293.45128971696261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851"/>
    <n v="0"/>
    <n v="0"/>
    <n v="1"/>
    <n v="1"/>
    <x v="0"/>
    <s v="Employment density"/>
    <x v="2"/>
  </r>
  <r>
    <x v="4"/>
    <x v="2"/>
    <n v="0.11153991466812105"/>
    <n v="1.2441152564171725E-2"/>
    <n v="80.378405042617956"/>
    <n v="-7.7163268840913244E-3"/>
    <n v="7.4076738087276719E-7"/>
    <n v="6460.6879971951521"/>
    <n v="30.92916726460858"/>
    <n v="-2.9692000574024239E-3"/>
    <n v="80.378405042617956"/>
    <n v="-7.7163268840913244E-3"/>
    <n v="7.5158889186319602"/>
    <n v="-7.2152533618866815E-4"/>
    <n v="31.197968395771362"/>
    <n v="-2.9950049659940507E-3"/>
    <n v="36.049285577293809"/>
    <n v="-3.4607314154202059E-3"/>
    <n v="4.4863363804902727"/>
    <n v="-4.3068829252706619E-4"/>
    <n v="30.11108920429638"/>
    <n v="-2.8906645636124525E-3"/>
    <n v="30.92916726460858"/>
    <n v="-2.9692000574024239E-3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x v="3"/>
    <s v="Land use mix:Entropy: maximises eveness --&gt; 1"/>
    <x v="4"/>
  </r>
  <r>
    <x v="4"/>
    <x v="2"/>
    <n v="0.11153991466812105"/>
    <n v="1.2441152564171725E-2"/>
    <n v="80.378405042617956"/>
    <n v="-7.7163268840913244E-3"/>
    <n v="7.4076738087276719E-7"/>
    <n v="6460.6879971951521"/>
    <n v="30.92916726460858"/>
    <n v="-2.9692000574024239E-3"/>
    <n v="80.378405042617956"/>
    <n v="-7.7163268840913244E-3"/>
    <n v="7.5158889186319602"/>
    <n v="-7.2152533618866815E-4"/>
    <n v="31.197968395771362"/>
    <n v="-2.9950049659940507E-3"/>
    <n v="36.049285577293809"/>
    <n v="-3.4607314154202059E-3"/>
    <n v="4.4863363804902727"/>
    <n v="-4.3068829252706619E-4"/>
    <n v="30.11108920429638"/>
    <n v="-2.8906645636124525E-3"/>
    <n v="30.92916726460858"/>
    <n v="-2.9692000574024239E-3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x v="3"/>
    <s v="Land use mix:Entropy: maximises eveness --&gt; 1"/>
    <x v="4"/>
  </r>
  <r>
    <x v="4"/>
    <x v="2"/>
    <n v="1.6617760984839614E-4"/>
    <n v="2.7614998014925765E-8"/>
    <n v="36212206.115658782"/>
    <n v="-6077.8344382340256"/>
    <n v="1.0200999999999998"/>
    <n v="1311323871762955.3"/>
    <n v="85.63225661021302"/>
    <n v="-1.4372465366703818E-2"/>
    <n v="1056.6330725484224"/>
    <n v="-0.17734464606769243"/>
    <n v="5.8246307970435085"/>
    <n v="-9.7760245634306918E-4"/>
    <n v="148.87921314860256"/>
    <n v="-2.498779571511613E-2"/>
    <n v="11.87321481816943"/>
    <n v="-1.9927930842969545E-3"/>
    <n v="141.59754746394898"/>
    <n v="-2.3765645417933405E-2"/>
    <n v="290.79959268200679"/>
    <n v="-4.8807625069350866E-2"/>
    <n v="85.63225661021302"/>
    <n v="-1.4372465366703818E-2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Residential floor area (common catchment area)"/>
    <x v="0"/>
  </r>
  <r>
    <x v="4"/>
    <x v="2"/>
    <n v="0.11153991466812105"/>
    <n v="1.2441152564171725E-2"/>
    <n v="80.378405042617956"/>
    <n v="-3.2956671274400155E-2"/>
    <n v="1.351286058628536E-5"/>
    <n v="6460.6879971951521"/>
    <n v="30.92916726460858"/>
    <n v="-1.2681545469708956E-2"/>
    <n v="80.378405042617956"/>
    <n v="-3.2956671274400155E-2"/>
    <n v="7.5158889186319602"/>
    <n v="-3.0816570731271226E-3"/>
    <n v="31.197968395771362"/>
    <n v="-1.2791759034076422E-2"/>
    <n v="36.049285577293809"/>
    <n v="-1.4780891133855112E-2"/>
    <n v="4.4863363804902727"/>
    <n v="-1.8394830457236014E-3"/>
    <n v="30.11108920429638"/>
    <n v="-1.2346117941678102E-2"/>
    <n v="30.92916726460858"/>
    <n v="-1.2681545469708956E-2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x v="3"/>
    <s v="Diversity: 1 - Herschman-Herfindal Index"/>
    <x v="4"/>
  </r>
  <r>
    <x v="4"/>
    <x v="2"/>
    <n v="9.1214876538965026E-2"/>
    <n v="8.3201537020186327E-3"/>
    <n v="120.19008732463445"/>
    <n v="-6.9229490298989435E-2"/>
    <n v="3.9876186412217906E-5"/>
    <n v="14445.657091103254"/>
    <n v="120.19008732463445"/>
    <n v="-6.9229490298989435E-2"/>
    <e v="#N/A"/>
    <e v="#N/A"/>
    <e v="#N/A"/>
    <e v="#N/A"/>
    <n v="120.19008732463445"/>
    <n v="-6.9229490298989435E-2"/>
    <n v="120.19008732463445"/>
    <n v="-6.9229490298989435E-2"/>
    <n v="120.19008732463445"/>
    <n v="-6.9229490298989435E-2"/>
    <n v="120.19008732463445"/>
    <n v="-6.9229490298989435E-2"/>
    <n v="120.19008732463445"/>
    <n v="-6.9229490298989435E-2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x v="3"/>
    <s v="Residential density Index:Entropy: maximises eveness --&gt; 1"/>
    <x v="3"/>
  </r>
  <r>
    <x v="4"/>
    <x v="2"/>
    <n v="0.11153991466812105"/>
    <n v="1.2441152564171725E-2"/>
    <n v="80.378405042617956"/>
    <n v="-5.4014288188639271E-2"/>
    <n v="3.6297601662765591E-5"/>
    <n v="6460.6879971951521"/>
    <n v="30.92916726460858"/>
    <n v="-2.0784400401816967E-2"/>
    <n v="80.378405042617956"/>
    <n v="-5.4014288188639271E-2"/>
    <n v="7.5158889186319602"/>
    <n v="-5.0506773533206773E-3"/>
    <n v="31.197968395771362"/>
    <n v="-2.0965034761958358E-2"/>
    <n v="36.049285577293809"/>
    <n v="-2.4225119907941441E-2"/>
    <n v="4.4863363804902727"/>
    <n v="-3.0148180476894638E-3"/>
    <n v="30.11108920429638"/>
    <n v="-2.0234651945287171E-2"/>
    <n v="30.92916726460858"/>
    <n v="-2.0784400401816967E-2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x v="3"/>
    <s v="Land use mix:Entropy: maximises eveness --&gt; 1"/>
    <x v="4"/>
  </r>
  <r>
    <x v="4"/>
    <x v="2"/>
    <n v="9.1214876538965026E-2"/>
    <n v="8.3201537020186327E-3"/>
    <n v="120.19008732463445"/>
    <n v="-0.13845898059797887"/>
    <n v="1.5950474564887162E-4"/>
    <n v="14445.657091103254"/>
    <n v="120.19008732463445"/>
    <n v="-0.13845898059797887"/>
    <e v="#N/A"/>
    <e v="#N/A"/>
    <e v="#N/A"/>
    <e v="#N/A"/>
    <n v="120.19008732463445"/>
    <n v="-0.13845898059797887"/>
    <n v="120.19008732463445"/>
    <n v="-0.13845898059797887"/>
    <n v="120.19008732463445"/>
    <n v="-0.13845898059797887"/>
    <n v="120.19008732463445"/>
    <n v="-0.13845898059797887"/>
    <n v="120.19008732463445"/>
    <n v="-0.13845898059797887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x v="3"/>
    <s v="Residential density Index:Entropy: maximises eveness --&gt; 1"/>
    <x v="3"/>
  </r>
  <r>
    <x v="4"/>
    <x v="2"/>
    <n v="-5.9291718277595397E-4"/>
    <n v="3.5155078563097399E-7"/>
    <n v="2844539.22697163"/>
    <n v="-4148.9774144892035"/>
    <n v="6.0516000000000014"/>
    <n v="8091403413780.3584"/>
    <n v="1097.0521319295078"/>
    <n v="-1.6001342061781152"/>
    <n v="305.82081460497079"/>
    <n v="-0.44606298294137348"/>
    <n v="24.171484131961321"/>
    <n v="-3.5255953156589012E-2"/>
    <n v="3003.0916074085526"/>
    <n v="-4.3802381540876638"/>
    <n v="32.926630887559305"/>
    <n v="-4.8026002451422217E-2"/>
    <n v="4193.9551246944548"/>
    <n v="-6.1172034207676234"/>
    <n v="1262.9272961899285"/>
    <n v="-1.8420757844891518"/>
    <n v="1097.0521319295078"/>
    <n v="-1.600134206178115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Business/office building floor area (common catchment area)"/>
    <x v="2"/>
  </r>
  <r>
    <x v="4"/>
    <x v="2"/>
    <n v="0.14891809411301529"/>
    <n v="2.2176598754252881E-2"/>
    <n v="45.092577589619175"/>
    <n v="-9.0185155179238349E-2"/>
    <n v="1.8037031035847669E-4"/>
    <n v="2033.3405536758255"/>
    <n v="5.9457291369720302"/>
    <n v="-1.1891458273944061E-2"/>
    <e v="#N/A"/>
    <e v="#N/A"/>
    <n v="0.13856920449246735"/>
    <n v="-2.7713840898493469E-4"/>
    <n v="23.600050503781013"/>
    <n v="-4.7200101007562029E-2"/>
    <n v="39.546872242457816"/>
    <n v="-7.9093744484915629E-2"/>
    <n v="40.740866587652029"/>
    <n v="-8.1481733175304064E-2"/>
    <n v="40.73243060131464"/>
    <n v="-8.1464861202629288E-2"/>
    <n v="5.9457291369720302"/>
    <n v="-1.1891458273944061E-2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n v="1"/>
    <n v="0"/>
    <n v="1"/>
    <n v="1"/>
    <x v="4"/>
    <s v="Metropolitan Sprawl Indicator"/>
    <x v="7"/>
  </r>
  <r>
    <x v="4"/>
    <x v="2"/>
    <n v="2.4229339090800045E-4"/>
    <n v="5.8706087277697112E-8"/>
    <n v="17034008.675620042"/>
    <n v="-34408.697524752475"/>
    <n v="69.505568999999994"/>
    <n v="290157451561098.88"/>
    <n v="15896.000447715443"/>
    <n v="-32.109920904385191"/>
    <n v="266.41915461334463"/>
    <n v="-0.53816669231895609"/>
    <n v="35.407236935705605"/>
    <n v="-7.1522618610125308E-2"/>
    <n v="20960.504109360929"/>
    <n v="-42.340218300909072"/>
    <n v="52.485694428586804"/>
    <n v="-0.10602110274574533"/>
    <n v="45.766800813414065"/>
    <n v="-9.2448937643096391E-2"/>
    <n v="65.095549511198726"/>
    <n v="-0.1314930100126214"/>
    <n v="15896.000447715443"/>
    <n v="-32.109920904385191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x v="4"/>
    <s v="Walkability index"/>
    <x v="10"/>
  </r>
  <r>
    <x v="4"/>
    <x v="2"/>
    <n v="8.6956521739130436E-3"/>
    <n v="7.5614366729678646E-5"/>
    <n v="13224.999999999998"/>
    <n v="-52.899999999999991"/>
    <n v="0.21159999999999995"/>
    <n v="174900624.99999994"/>
    <n v="6.8452376283109757"/>
    <n v="-2.7380950513243903E-2"/>
    <e v="#N/A"/>
    <e v="#N/A"/>
    <n v="0.13899487850750156"/>
    <n v="-5.5597951403000623E-4"/>
    <n v="49.329595283400074"/>
    <n v="-0.19731838113360031"/>
    <n v="313.92586896370176"/>
    <n v="-1.2557034758548071"/>
    <n v="409.09929484517085"/>
    <n v="-1.6363971793806835"/>
    <n v="408.25026982205247"/>
    <n v="-1.6330010792882099"/>
    <n v="6.8452376283109757"/>
    <n v="-2.7380950513243903E-2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x v="4"/>
    <s v="Compactness index"/>
    <x v="7"/>
  </r>
  <r>
    <x v="4"/>
    <x v="2"/>
    <n v="1.4364089775561098E-3"/>
    <n v="2.0632707508037887E-6"/>
    <n v="484667.36593364191"/>
    <n v="-2791.6840277777769"/>
    <n v="16.080099999999995"/>
    <n v="234902455601.05475"/>
    <n v="7706.0588755748231"/>
    <n v="-44.386899123310975"/>
    <n v="15.576951333244972"/>
    <n v="-8.9723239679491029E-2"/>
    <n v="26.524150785834429"/>
    <n v="-0.1527791085264063"/>
    <n v="53.706897803708848"/>
    <n v="-0.30935173134936295"/>
    <n v="65.13704485099484"/>
    <n v="-0.37518937834173027"/>
    <n v="9.851525588993546"/>
    <n v="-5.6744787392602823E-2"/>
    <n v="91.760634029778757"/>
    <n v="-0.52854125201152558"/>
    <n v="7706.0588755748231"/>
    <n v="-44.386899123310975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s v="Pre-2010"/>
    <n v="3582"/>
    <n v="0"/>
    <n v="0"/>
    <n v="1"/>
    <n v="1"/>
    <x v="1"/>
    <s v="Walkability Index"/>
    <x v="9"/>
  </r>
  <r>
    <x v="4"/>
    <x v="2"/>
    <n v="9.1214876538965026E-2"/>
    <n v="8.3201537020186327E-3"/>
    <n v="120.19008732463445"/>
    <n v="-0.69229490298989438"/>
    <n v="3.987618641221791E-3"/>
    <n v="14445.657091103254"/>
    <n v="120.19008732463445"/>
    <n v="-0.69229490298989438"/>
    <e v="#N/A"/>
    <e v="#N/A"/>
    <e v="#N/A"/>
    <e v="#N/A"/>
    <n v="120.19008732463445"/>
    <n v="-0.69229490298989438"/>
    <n v="120.19008732463445"/>
    <n v="-0.69229490298989438"/>
    <n v="120.19008732463445"/>
    <n v="-0.69229490298989438"/>
    <n v="120.19008732463445"/>
    <n v="-0.69229490298989438"/>
    <n v="120.19008732463445"/>
    <n v="-0.69229490298989438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x v="3"/>
    <s v="Housing diversity:Entropy: maximises eveness --&gt; 1"/>
    <x v="3"/>
  </r>
  <r>
    <x v="4"/>
    <x v="2"/>
    <n v="1.7634042553191492E-2"/>
    <n v="3.1095945676776828E-4"/>
    <n v="3215.8533153948206"/>
    <n v="-26.652992277992272"/>
    <n v="0.22089999999999996"/>
    <n v="10341712.54613586"/>
    <n v="58.232182651877572"/>
    <n v="-0.48262832981876136"/>
    <n v="3215.8533153948206"/>
    <n v="-26.652992277992272"/>
    <n v="3.7958701889389226"/>
    <n v="-3.1460172125925792E-2"/>
    <n v="199.21095440067279"/>
    <n v="-1.6510603900727761"/>
    <n v="23.364735624802247"/>
    <n v="-0.19364692885836102"/>
    <n v="104.13150996616082"/>
    <n v="-0.86304195459954092"/>
    <n v="205.18346641709982"/>
    <n v="-1.7005605696649233"/>
    <n v="58.232182651877572"/>
    <n v="-0.48262832981876136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4"/>
    <x v="2"/>
    <n v="5.0000000000000001E-3"/>
    <n v="2.5000000000000001E-5"/>
    <n v="40000"/>
    <n v="-400"/>
    <n v="4"/>
    <n v="1600000000"/>
    <n v="85.449527778419025"/>
    <n v="-0.85449527778419032"/>
    <n v="1029.4688407307215"/>
    <n v="-10.294688407307214"/>
    <n v="5.8237836990354053"/>
    <n v="-5.8237836990354057E-2"/>
    <n v="148.32775000065388"/>
    <n v="-1.4832775000065388"/>
    <n v="11.86969542390111"/>
    <n v="-0.1186969542390111"/>
    <n v="141.09861873095309"/>
    <n v="-1.4109861873095308"/>
    <n v="288.70304290953038"/>
    <n v="-2.8870304290953039"/>
    <n v="85.449527778419025"/>
    <n v="-0.8544952777841903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0"/>
    <s v="residents per km^2 in a street block"/>
    <x v="0"/>
  </r>
  <r>
    <x v="4"/>
    <x v="2"/>
    <n v="4.1333333333333335E-3"/>
    <n v="1.7084444444444444E-5"/>
    <n v="58532.778355879294"/>
    <n v="-585.32778355879293"/>
    <n v="5.8532778355879298"/>
    <n v="3426086142.0584917"/>
    <n v="50.231384546644094"/>
    <n v="-0.50231384546644098"/>
    <n v="58532.778355879294"/>
    <n v="-585.32778355879293"/>
    <n v="8.2899910011982652"/>
    <n v="-8.2899910011982658E-2"/>
    <n v="50.944248841779235"/>
    <n v="-0.50944248841779238"/>
    <n v="65.292338440437476"/>
    <n v="-0.65292338440437481"/>
    <n v="4.7511590934747838"/>
    <n v="-4.7511590934747841E-2"/>
    <n v="48.108637435126866"/>
    <n v="-0.48108637435126866"/>
    <n v="50.231384546644094"/>
    <n v="-0.50231384546644098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3"/>
    <s v="Entropy score of number of residents and jobs in different industries in a TPU"/>
    <x v="4"/>
  </r>
  <r>
    <x v="4"/>
    <x v="2"/>
    <n v="1.2987012987012987E-3"/>
    <n v="1.6866250632484399E-6"/>
    <n v="592900"/>
    <n v="-5929"/>
    <n v="59.290000000000006"/>
    <n v="351530410000"/>
    <n v="69.158067850635945"/>
    <n v="-0.69158067850635951"/>
    <n v="2192.5054990673639"/>
    <n v="-21.92505499067364"/>
    <n v="2192.5054990673639"/>
    <n v="-21.92505499067364"/>
    <n v="122.61960901910726"/>
    <n v="-1.2261960901910727"/>
    <n v="20.65472838314853"/>
    <n v="-0.2065472838314853"/>
    <n v="69.703966468515162"/>
    <n v="-0.69703966468515166"/>
    <n v="108.92727686886901"/>
    <n v="-1.0892727686886903"/>
    <n v="69.158067850635945"/>
    <n v="-0.69158067850635951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0"/>
    <s v="Retail floor area continuous (fraction)"/>
    <x v="6"/>
  </r>
  <r>
    <x v="4"/>
    <x v="2"/>
    <n v="2.3809523809523807E-3"/>
    <n v="5.6689342403628111E-6"/>
    <n v="176400.00000000003"/>
    <n v="-1764.0000000000002"/>
    <n v="17.640000000000004"/>
    <n v="31116960000.000011"/>
    <n v="69.139026353782683"/>
    <n v="-0.69139026353782684"/>
    <n v="2173.527916549237"/>
    <n v="-21.735279165492372"/>
    <n v="2173.527916549237"/>
    <n v="-21.735279165492372"/>
    <n v="122.55976196049184"/>
    <n v="-1.2255976196049185"/>
    <n v="20.653029598881201"/>
    <n v="-0.20653029598881201"/>
    <n v="69.684623219493304"/>
    <n v="-0.69684623219493302"/>
    <n v="108.88004665420246"/>
    <n v="-1.0888004665420246"/>
    <n v="69.139026353782683"/>
    <n v="-0.69139026353782684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0"/>
    <s v="Retail floor area continuous (fraction)"/>
    <x v="6"/>
  </r>
  <r>
    <x v="4"/>
    <x v="2"/>
    <n v="9.1214876538965026E-2"/>
    <n v="8.3201537020186327E-3"/>
    <n v="120.19008732463445"/>
    <n v="-1.5576635317272625"/>
    <n v="2.0187319371185321E-2"/>
    <n v="14445.657091103254"/>
    <n v="120.19008732463445"/>
    <n v="-1.5576635317272625"/>
    <e v="#N/A"/>
    <e v="#N/A"/>
    <e v="#N/A"/>
    <e v="#N/A"/>
    <n v="120.19008732463445"/>
    <n v="-1.5576635317272625"/>
    <n v="120.19008732463445"/>
    <n v="-1.5576635317272625"/>
    <n v="120.19008732463445"/>
    <n v="-1.5576635317272625"/>
    <n v="120.19008732463445"/>
    <n v="-1.5576635317272625"/>
    <n v="120.19008732463445"/>
    <n v="-1.5576635317272625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x v="3"/>
    <s v="Housing diversity:Entropy: maximises eveness --&gt; 1"/>
    <x v="3"/>
  </r>
  <r>
    <x v="4"/>
    <x v="2"/>
    <n v="4.9965372243354164E-2"/>
    <n v="2.4965384234169469E-3"/>
    <n v="400.55462019740361"/>
    <n v="-5.7870497535602219"/>
    <n v="8.3608934116592454E-2"/>
    <n v="160444.00376148627"/>
    <n v="293.45128971696261"/>
    <n v="-4.2396645256558338"/>
    <n v="173.42818388212862"/>
    <n v="-2.505619653821122"/>
    <n v="22.796049356605412"/>
    <n v="-0.32934802186597056"/>
    <n v="353.45967507566326"/>
    <n v="-5.1066411979770043"/>
    <n v="30.425895395531665"/>
    <n v="-0.43958092497793627"/>
    <n v="365.68081397259516"/>
    <n v="-5.2832072273661055"/>
    <n v="304.13642970288396"/>
    <n v="-4.3940390693617797"/>
    <n v="293.45128971696261"/>
    <n v="-4.2396645256558338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x v="0"/>
    <s v="Employment density"/>
    <x v="2"/>
  </r>
  <r>
    <x v="4"/>
    <x v="2"/>
    <n v="4.1892191067381762E-2"/>
    <n v="1.7549556724260203E-3"/>
    <n v="569.81496211674528"/>
    <n v="-9.3623988109833505"/>
    <n v="0.15382978216346585"/>
    <n v="324689.09105210786"/>
    <n v="550.11374709785684"/>
    <n v="-9.0386961279534557"/>
    <n v="181.54155084239184"/>
    <n v="-2.982835679563379"/>
    <n v="33.33587711875694"/>
    <n v="-0.54772829260280531"/>
    <n v="554.75247659027525"/>
    <n v="-9.1149132130980082"/>
    <n v="48.059114267036982"/>
    <n v="-0.78963983781533853"/>
    <n v="42.364271167038282"/>
    <n v="-0.69607017781535996"/>
    <n v="58.421690325743349"/>
    <n v="-0.95990312716518822"/>
    <n v="550.11374709785684"/>
    <n v="-9.0386961279534557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x v="4"/>
    <s v="Walkability index"/>
    <x v="10"/>
  </r>
  <r>
    <x v="4"/>
    <x v="2"/>
    <n v="5.0312491313407426E-2"/>
    <n v="2.5313467821616977E-3"/>
    <n v="395.04662381581261"/>
    <n v="-6.5419720903898559"/>
    <n v="0.10833505781685601"/>
    <n v="156061.83498827217"/>
    <n v="6.1051930499640239"/>
    <n v="-0.10110199690740422"/>
    <n v="12.34434009760621"/>
    <n v="-0.20442227201635882"/>
    <n v="4.2339077351691845"/>
    <n v="-7.0113512094401684E-2"/>
    <n v="24.729770682638961"/>
    <n v="-0.40952500250450113"/>
    <n v="11.115412509720819"/>
    <n v="-0.18407123116097676"/>
    <n v="3.6610794535199416"/>
    <n v="-6.0627475750290226E-2"/>
    <n v="18.863218237374117"/>
    <n v="-0.31237489401091534"/>
    <n v="3.97051101089215"/>
    <n v="-6.5751662340373995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Building density"/>
    <x v="8"/>
  </r>
  <r>
    <x v="4"/>
    <x v="2"/>
    <n v="0.35200000000000004"/>
    <n v="0.12390400000000003"/>
    <n v="8.0707644628099153"/>
    <n v="-0.17755681818181815"/>
    <n v="3.90625E-3"/>
    <n v="65.137239014155426"/>
    <n v="6.9543549762217145"/>
    <n v="-0.15299580947687774"/>
    <n v="8.0707644628099153"/>
    <n v="-0.17755681818181815"/>
    <n v="4.089740216533567"/>
    <n v="-8.9974284763738477E-2"/>
    <n v="6.9678536912424098"/>
    <n v="-0.15329278120733303"/>
    <n v="7.1837713782894657"/>
    <n v="-0.15804297032236825"/>
    <n v="2.9907716333516157"/>
    <n v="-6.5796975933735555E-2"/>
    <n v="6.9121300587795433"/>
    <n v="-0.15206686129314997"/>
    <n v="6.9543549762217145"/>
    <n v="-0.15299580947687774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3"/>
    <s v="Land use diversity:highest score achieved for pefect balancing"/>
    <x v="4"/>
  </r>
  <r>
    <x v="4"/>
    <x v="2"/>
    <n v="0.106488"/>
    <n v="1.1339694144E-2"/>
    <n v="88.185800013760939"/>
    <n v="-2.3476823679663439"/>
    <n v="6.25E-2"/>
    <n v="7776.7353240670391"/>
    <n v="35.459271021622968"/>
    <n v="-0.94399671313764666"/>
    <n v="88.185800013760939"/>
    <n v="-2.3476823679663439"/>
    <n v="3.643346426713844"/>
    <n v="-9.6993168571975957E-2"/>
    <n v="62.3109681521968"/>
    <n v="-1.6588425941477831"/>
    <n v="18.577596173926761"/>
    <n v="-0.49457276534227823"/>
    <n v="48.468455401265203"/>
    <n v="-1.2903272196924822"/>
    <n v="62.883504002692085"/>
    <n v="-1.6740846435596686"/>
    <n v="35.459271021622968"/>
    <n v="-0.94399671313764666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4"/>
    <x v="2"/>
    <n v="0.11666666666666667"/>
    <n v="1.3611111111111112E-2"/>
    <n v="73.469387755102034"/>
    <n v="-2.0571428571428569"/>
    <n v="5.7599999999999998E-2"/>
    <n v="5397.7509371095366"/>
    <n v="29.849054062948994"/>
    <n v="-0.83577351376257181"/>
    <n v="73.469387755102034"/>
    <n v="-2.0571428571428569"/>
    <n v="7.450375690418892"/>
    <n v="-0.20861051933172897"/>
    <n v="30.099332821862877"/>
    <n v="-0.84278131901216058"/>
    <n v="34.590395196978093"/>
    <n v="-0.96853106551538659"/>
    <n v="4.4629113283657285"/>
    <n v="-0.1249615171942404"/>
    <n v="29.086411961956223"/>
    <n v="-0.81441953493477426"/>
    <n v="29.849054062948994"/>
    <n v="-0.83577351376257181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s v="2010 - 2017"/>
    <n v="236"/>
    <n v="0"/>
    <n v="0"/>
    <n v="1"/>
    <n v="1"/>
    <x v="3"/>
    <s v="Land use entropy"/>
    <x v="4"/>
  </r>
  <r>
    <x v="4"/>
    <x v="2"/>
    <n v="7.2139303482587069E-2"/>
    <n v="5.2040791069527985E-3"/>
    <n v="192.15695600475624"/>
    <n v="-5.5725517241379317"/>
    <n v="0.161604"/>
    <n v="36924.295741013826"/>
    <n v="6.6130816933615924"/>
    <n v="-0.19177936910748619"/>
    <e v="#N/A"/>
    <e v="#N/A"/>
    <n v="0.13889586931865375"/>
    <n v="-4.0279802102409588E-3"/>
    <n v="39.369658645357369"/>
    <n v="-1.1417201007153637"/>
    <n v="120.28005777518247"/>
    <n v="-3.4881216754802917"/>
    <n v="132.05052275110091"/>
    <n v="-3.8294651597819267"/>
    <n v="131.96193899482918"/>
    <n v="-3.8268962308500467"/>
    <n v="6.6130816933615924"/>
    <n v="-0.19177936910748619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s v="2010 - 2017"/>
    <n v="82"/>
    <n v="0"/>
    <n v="0"/>
    <n v="1"/>
    <n v="1"/>
    <x v="4"/>
    <s v="% of MSA employment in CBD"/>
    <x v="7"/>
  </r>
  <r>
    <x v="4"/>
    <x v="2"/>
    <n v="7.2499999999999995E-2"/>
    <n v="5.2562499999999996E-3"/>
    <n v="190.2497027348395"/>
    <n v="-6.2068965517241388"/>
    <n v="0.20250000000000004"/>
    <n v="36194.949390694797"/>
    <n v="190.2497027348395"/>
    <n v="-6.2068965517241388"/>
    <e v="#N/A"/>
    <e v="#N/A"/>
    <e v="#N/A"/>
    <e v="#N/A"/>
    <n v="190.2497027348395"/>
    <n v="-6.2068965517241388"/>
    <n v="190.2497027348395"/>
    <n v="-6.2068965517241388"/>
    <n v="190.2497027348395"/>
    <n v="-6.2068965517241388"/>
    <n v="190.2497027348395"/>
    <n v="-6.2068965517241388"/>
    <n v="190.2497027348395"/>
    <n v="-6.2068965517241388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4"/>
    <x v="3"/>
    <n v="0.11153991466812105"/>
    <n v="1.2441152564171725E-2"/>
    <n v="80.378405042617956"/>
    <n v="0"/>
    <n v="0"/>
    <n v="6460.6879971951521"/>
    <n v="30.92916726460858"/>
    <n v="0"/>
    <n v="80.378405042617956"/>
    <n v="0"/>
    <n v="7.5158889186319602"/>
    <n v="0"/>
    <n v="31.197968395771362"/>
    <n v="0"/>
    <n v="36.049285577293809"/>
    <n v="0"/>
    <n v="4.4863363804902727"/>
    <n v="0"/>
    <n v="30.11108920429638"/>
    <n v="0"/>
    <n v="30.92916726460858"/>
    <n v="0"/>
    <m/>
    <n v="0"/>
    <s v="Source, transit only"/>
    <m/>
    <s v="Null value"/>
    <s v="N"/>
    <s v="pos"/>
    <s v="insignificant"/>
    <s v="Mode choice (probability)"/>
    <s v="trip"/>
    <s v="Discrete"/>
    <s v="Disaggregate"/>
    <s v="Work"/>
    <s v="USA"/>
    <s v="Boston"/>
    <n v="1991"/>
    <s v="Pre-2010"/>
    <s v="Pre-2010"/>
    <n v="1036"/>
    <n v="0"/>
    <n v="0"/>
    <n v="1"/>
    <n v="1"/>
    <x v="3"/>
    <s v="Land use &quot;balance&quot; (average)"/>
    <x v="4"/>
  </r>
  <r>
    <x v="4"/>
    <x v="2"/>
    <n v="4.9965372243354164E-2"/>
    <n v="2.4965384234169469E-3"/>
    <n v="400.55462019740361"/>
    <n v="-16.719897122080596"/>
    <n v="0.69791969852997116"/>
    <n v="160444.00376148627"/>
    <n v="293.45128971696261"/>
    <n v="-12.249204295762324"/>
    <n v="173.42818388212862"/>
    <n v="-7.2392159430077712"/>
    <n v="22.796049356605412"/>
    <n v="-0.9515496284738264"/>
    <n v="353.45967507566326"/>
    <n v="-14.75406625232938"/>
    <n v="30.425895395531665"/>
    <n v="-1.270033636385884"/>
    <n v="365.68081397259516"/>
    <n v="-15.264199389654465"/>
    <n v="304.13642970288396"/>
    <n v="-12.695221972980949"/>
    <n v="293.45128971696261"/>
    <n v="-12.249204295762324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x v="0"/>
    <s v="Job density"/>
    <x v="2"/>
  </r>
  <r>
    <x v="4"/>
    <x v="2"/>
    <n v="7.9815095923159371E-2"/>
    <n v="6.3704495372231317E-3"/>
    <n v="156.97479340459518"/>
    <n v="-7.8301789706575988"/>
    <n v="0.39058310817138936"/>
    <n v="24641.085764415337"/>
    <n v="55.406989848885253"/>
    <n v="-2.7637981699645304"/>
    <n v="136.67131610146831"/>
    <n v="-6.8174057886575774"/>
    <n v="5.6162382779414584"/>
    <n v="-0.28014784988308911"/>
    <n v="76.410092849260209"/>
    <n v="-3.8114699130845135"/>
    <n v="11.038306171778656"/>
    <n v="-0.55061013926718161"/>
    <n v="74.445246301054027"/>
    <n v="-3.7134599091300644"/>
    <n v="101.9449435051628"/>
    <n v="-5.085193205138089"/>
    <n v="55.406989848885253"/>
    <n v="-2.7637981699645304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s v="2010 - 2017"/>
    <n v="9462"/>
    <n v="0"/>
    <n v="0"/>
    <n v="1"/>
    <n v="1"/>
    <x v="0"/>
    <s v="population density"/>
    <x v="0"/>
  </r>
  <r>
    <x v="4"/>
    <x v="2"/>
    <n v="5.1934054744559336E-3"/>
    <n v="2.6971460422108862E-5"/>
    <n v="37076.227402958379"/>
    <n v="-2080.1187300191923"/>
    <n v="116.70264840999998"/>
    <n v="1374646638.4358819"/>
    <n v="180.81894938890255"/>
    <n v="-10.144637405483087"/>
    <e v="#N/A"/>
    <e v="#N/A"/>
    <e v="#N/A"/>
    <e v="#N/A"/>
    <n v="180.81894938890255"/>
    <n v="-10.144637405483087"/>
    <n v="180.81894938890255"/>
    <n v="-10.144637405483087"/>
    <e v="#N/A"/>
    <e v="#N/A"/>
    <n v="180.81894938890255"/>
    <n v="-10.144637405483087"/>
    <n v="180.81894938890255"/>
    <n v="-10.144637405483087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% painted median"/>
    <x v="11"/>
  </r>
  <r>
    <x v="4"/>
    <x v="2"/>
    <n v="-6.2118000000000007E-2"/>
    <n v="3.8586459240000006E-3"/>
    <n v="259.15826942819535"/>
    <n v="-15.076273165715836"/>
    <n v="0.87704711514235301"/>
    <n v="67163.008613017097"/>
    <n v="54.59532017777066"/>
    <n v="-3.1760281560216304"/>
    <n v="231.85403135204999"/>
    <n v="-13.487876419874155"/>
    <n v="231.85403135204999"/>
    <n v="-13.487876419874155"/>
    <n v="83.248269097192363"/>
    <n v="-4.8428848064600682"/>
    <n v="19.130692361127281"/>
    <n v="-1.1129088974162185"/>
    <n v="54.934957856667992"/>
    <n v="-3.1957862383538034"/>
    <n v="76.702431919391032"/>
    <n v="-4.4620872744786535"/>
    <n v="54.59532017777066"/>
    <n v="-3.1760281560216304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0"/>
    <s v="natural log of 'firm' (business) count"/>
    <x v="6"/>
  </r>
  <r>
    <x v="4"/>
    <x v="2"/>
    <n v="3.8144732508351757E-2"/>
    <n v="1.4550206181337074E-3"/>
    <n v="687.27548430389743"/>
    <n v="-41.236529058233842"/>
    <n v="2.4741917434940306"/>
    <n v="472347.59132515674"/>
    <n v="422.61804843072332"/>
    <n v="-25.357082905843399"/>
    <n v="211.66002558752029"/>
    <n v="-12.699601535251217"/>
    <n v="23.350447144672628"/>
    <n v="-1.4010268286803575"/>
    <n v="559.39072519569856"/>
    <n v="-33.563443511741916"/>
    <n v="31.421618579513261"/>
    <n v="-1.8852971147707955"/>
    <n v="590.62995833872628"/>
    <n v="-35.437797500323576"/>
    <n v="445.14078612143174"/>
    <n v="-26.708447167285904"/>
    <n v="422.61804843072332"/>
    <n v="-25.357082905843399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298"/>
    <n v="0"/>
    <n v="0"/>
    <n v="1"/>
    <n v="1"/>
    <x v="0"/>
    <s v="Employment density"/>
    <x v="2"/>
  </r>
  <r>
    <x v="4"/>
    <x v="2"/>
    <n v="0.11153991466812105"/>
    <n v="1.2441152564171725E-2"/>
    <n v="80.378405042617956"/>
    <n v="-5.284305967404535"/>
    <n v="0.34740537016554979"/>
    <n v="6460.6879971951521"/>
    <n v="30.92916726460858"/>
    <n v="-2.033371812448455"/>
    <n v="80.378405042617956"/>
    <n v="-5.284305967404535"/>
    <n v="7.5158889186319602"/>
    <n v="-0.49411600842313647"/>
    <n v="31.197968395771362"/>
    <n v="-2.05104356670503"/>
    <n v="36.049285577293809"/>
    <n v="-2.369983017151934"/>
    <n v="4.4863363804902727"/>
    <n v="-0.29494456993316648"/>
    <n v="30.11108920429638"/>
    <n v="-1.9795890237302869"/>
    <n v="30.92916726460858"/>
    <n v="-2.033371812448455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x v="3"/>
    <s v="Land use diversity:1 -HHI (where HHI is maximised for a single use)"/>
    <x v="4"/>
  </r>
  <r>
    <x v="4"/>
    <x v="2"/>
    <n v="4.9965372243354164E-2"/>
    <n v="2.4965384234169469E-3"/>
    <n v="400.55462019740361"/>
    <n v="-30.842705755200079"/>
    <n v="2.3748883431504062"/>
    <n v="160444.00376148627"/>
    <n v="293.45128971696261"/>
    <n v="-22.59574930820612"/>
    <n v="173.42818388212862"/>
    <n v="-13.353970158923904"/>
    <n v="22.796049356605412"/>
    <n v="-1.7552958004586168"/>
    <n v="353.45967507566326"/>
    <n v="-27.21639498082607"/>
    <n v="30.425895395531665"/>
    <n v="-2.3427939454559383"/>
    <n v="365.68081397259516"/>
    <n v="-28.157422675889826"/>
    <n v="304.13642970288396"/>
    <n v="-23.418505087122064"/>
    <n v="293.45128971696261"/>
    <n v="-22.5957493082061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70409"/>
    <n v="1"/>
    <n v="0"/>
    <n v="1"/>
    <n v="1"/>
    <x v="0"/>
    <s v="Employment density"/>
    <x v="2"/>
  </r>
  <r>
    <x v="4"/>
    <x v="2"/>
    <n v="1.7102396514161219E-2"/>
    <n v="2.9249196652759383E-4"/>
    <n v="3418.8973183496291"/>
    <n v="-268.38343949044588"/>
    <n v="21.068100000000001"/>
    <n v="11688858.873418285"/>
    <n v="830.78964524019591"/>
    <n v="-65.216987151355383"/>
    <n v="280.73886857293917"/>
    <n v="-22.038001182975727"/>
    <n v="24.00199482739081"/>
    <n v="-1.8841565939501785"/>
    <n v="1599.6657574469064"/>
    <n v="-125.57376195958214"/>
    <n v="32.612920692687858"/>
    <n v="-2.560114274375997"/>
    <n v="1884.7340822568715"/>
    <n v="-147.95162545716443"/>
    <n v="922.55038817232651"/>
    <n v="-72.420205471527638"/>
    <n v="830.78964524019591"/>
    <n v="-65.216987151355383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0"/>
    <s v="Employment density(logarithm): number of employed peole in TAZ"/>
    <x v="2"/>
  </r>
  <r>
    <x v="4"/>
    <x v="2"/>
    <n v="0.02"/>
    <n v="4.0000000000000002E-4"/>
    <n v="2500"/>
    <n v="-200"/>
    <n v="16"/>
    <n v="6250000"/>
    <n v="106.44368330835196"/>
    <n v="-8.5154946646681573"/>
    <n v="36.365411429335744"/>
    <n v="-2.9092329143468594"/>
    <n v="32.857027650265614"/>
    <n v="-2.6285622120212491"/>
    <n v="124.26720487525658"/>
    <n v="-9.9413763900205261"/>
    <n v="223.91033013290649"/>
    <n v="-17.912826410632519"/>
    <n v="23.141456090754925"/>
    <n v="-1.851316487260394"/>
    <n v="135.24492492635875"/>
    <n v="-10.8195939941087"/>
    <n v="106.44368330835196"/>
    <n v="-8.5154946646681573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1"/>
    <s v="three or more way intersections within 800m buffer from centroid of street block"/>
    <x v="1"/>
  </r>
  <r>
    <x v="4"/>
    <x v="2"/>
    <n v="6.9014893026915811E-2"/>
    <n v="4.7630554595166326E-3"/>
    <n v="209.94926649489037"/>
    <n v="-16.795941319591229"/>
    <n v="1.3436753055672983"/>
    <n v="44078.694501742495"/>
    <n v="60.824030786225357"/>
    <n v="-4.8659224628980287"/>
    <n v="175.14882741956842"/>
    <n v="-14.011906193565475"/>
    <n v="5.6674007846973531"/>
    <n v="-0.45339206277578825"/>
    <n v="87.108907345467216"/>
    <n v="-6.968712587637377"/>
    <n v="11.237695570055358"/>
    <n v="-0.8990156456044287"/>
    <n v="84.56447184288794"/>
    <n v="-6.7651577474310356"/>
    <n v="121.92412548467908"/>
    <n v="-9.7539300387743264"/>
    <n v="60.824030786225357"/>
    <n v="-4.8659224628980287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605"/>
    <n v="0"/>
    <n v="0"/>
    <n v="1"/>
    <n v="1"/>
    <x v="0"/>
    <s v="Population density"/>
    <x v="0"/>
  </r>
  <r>
    <x v="4"/>
    <x v="2"/>
    <n v="0.22162162162162163"/>
    <n v="4.9116143170197232E-2"/>
    <n v="20.359904818560377"/>
    <n v="-1.6695121951219509"/>
    <n v="0.13689999999999999"/>
    <n v="414.52572422083807"/>
    <n v="17.208510351784458"/>
    <n v="-1.4110978488463257"/>
    <n v="13.120811036025982"/>
    <n v="-1.0759065049541305"/>
    <n v="12.634073978669738"/>
    <n v="-1.0359940662509186"/>
    <n v="17.617010850532917"/>
    <n v="-1.4445948897436993"/>
    <n v="18.803277898537416"/>
    <n v="-1.5418687876800683"/>
    <n v="10.87800326478288"/>
    <n v="-0.8919962677121962"/>
    <n v="17.822091906561077"/>
    <n v="-1.4614115363380085"/>
    <n v="17.208510351784458"/>
    <n v="-1.4110978488463257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n v="0"/>
    <n v="0"/>
    <n v="1"/>
    <n v="1"/>
    <x v="1"/>
    <s v="Street factor"/>
    <x v="1"/>
  </r>
  <r>
    <x v="4"/>
    <x v="2"/>
    <n v="0.56377811583155513"/>
    <n v="0.31784576389057839"/>
    <n v="3.1461800458170024"/>
    <n v="-0.30153706791058277"/>
    <n v="2.8900000000000006E-2"/>
    <n v="9.8984488806970745"/>
    <n v="3.0346842065586528"/>
    <n v="-0.29085105249996063"/>
    <n v="3.1368402131227562"/>
    <n v="-0.30064191705323029"/>
    <n v="2.0427738966593014"/>
    <n v="-0.19578410714983904"/>
    <n v="3.0810698111422781"/>
    <n v="-0.29529675458811744"/>
    <n v="2.4871357630950968"/>
    <n v="-0.23837276143695527"/>
    <n v="3.0777942774854905"/>
    <n v="-0.29498281997524517"/>
    <n v="3.1125059087446418"/>
    <n v="-0.29830966184692825"/>
    <n v="3.0346842065586528"/>
    <n v="-0.2908510524999606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x v="0"/>
    <s v="residential density"/>
    <x v="0"/>
  </r>
  <r>
    <x v="4"/>
    <x v="2"/>
    <n v="2.8279183381088823E-2"/>
    <n v="7.9971221270125033E-4"/>
    <n v="1250.4498294733075"/>
    <n v="-123.41233312747893"/>
    <n v="12.180099999999999"/>
    <n v="1563624.7760298238"/>
    <n v="48.331359132145835"/>
    <n v="-4.770032074163697"/>
    <n v="1250.4498294733075"/>
    <n v="-123.41233312747893"/>
    <n v="8.236552437140773"/>
    <n v="-0.81290118902452446"/>
    <n v="48.990960447168312"/>
    <n v="-4.835130997208986"/>
    <n v="62.118127168412627"/>
    <n v="-6.1307081841038249"/>
    <n v="4.7335578837293797"/>
    <n v="-0.46717541852204669"/>
    <n v="46.363016296782092"/>
    <n v="-4.5757677574503157"/>
    <n v="48.331359132145835"/>
    <n v="-4.770032074163697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3"/>
    <s v="land use mix (entropy)"/>
    <x v="4"/>
  </r>
  <r>
    <x v="4"/>
    <x v="2"/>
    <n v="0.37399999999999994"/>
    <n v="0.13987599999999994"/>
    <n v="7.1491892819354312"/>
    <n v="-0.72349795533186567"/>
    <n v="7.3217993079584792E-2"/>
    <n v="51.110907388940447"/>
    <n v="6.259123138497829"/>
    <n v="-0.63342326161598028"/>
    <n v="7.1491892819354312"/>
    <n v="-0.72349795533186567"/>
    <n v="3.8389733674989741"/>
    <n v="-0.3885041047908962"/>
    <n v="6.270055687804148"/>
    <n v="-0.6345296356057798"/>
    <n v="6.4443516484760632"/>
    <n v="-0.6521683868257776"/>
    <n v="2.8544199744362553"/>
    <n v="-0.28886730141294903"/>
    <n v="6.2248979550158374"/>
    <n v="-0.6299596730476027"/>
    <n v="6.259123138497829"/>
    <n v="-0.63342326161598028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3"/>
    <s v="Land use diversity:highest score achieved for pefect balancing"/>
    <x v="4"/>
  </r>
  <r>
    <x v="4"/>
    <x v="2"/>
    <n v="7.3891791163889428E-2"/>
    <n v="5.459996801407848E-3"/>
    <n v="183.15029044378784"/>
    <n v="-18.675958158047727"/>
    <n v="1.9043999999999996"/>
    <n v="33544.028889643843"/>
    <n v="69.181956555203683"/>
    <n v="-7.0545305867992072"/>
    <n v="30.713799945694703"/>
    <n v="-3.1319068141827171"/>
    <n v="28.173072495879662"/>
    <n v="-2.8728271292487069"/>
    <n v="76.294106845533946"/>
    <n v="-7.7797613298906123"/>
    <n v="104.97508043792017"/>
    <n v="-10.704379475161183"/>
    <n v="20.715732966486474"/>
    <n v="-2.1123972075497952"/>
    <n v="80.295554491629645"/>
    <n v="-8.1877916345601971"/>
    <n v="69.181956555203683"/>
    <n v="-7.054530586799207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x v="1"/>
    <s v="Class III bike lanes as a proportion of total road miles"/>
    <x v="1"/>
  </r>
  <r>
    <x v="4"/>
    <x v="2"/>
    <n v="0.29561638727755546"/>
    <n v="8.7389048427033655E-2"/>
    <n v="11.443081461574213"/>
    <n v="-1.2303601187484592"/>
    <n v="0.13228831996783433"/>
    <n v="130.94411333622344"/>
    <n v="10.375199627661129"/>
    <n v="-1.1155414639661245"/>
    <n v="8.7345622868380417"/>
    <n v="-0.93914013708082611"/>
    <n v="8.516151128686964"/>
    <n v="-0.91565656935642226"/>
    <n v="10.522303593631118"/>
    <n v="-1.1313580823872178"/>
    <n v="10.934324710611225"/>
    <n v="-1.1756585928849188"/>
    <n v="7.6804006476179358"/>
    <n v="-0.82579667763188036"/>
    <n v="10.59512373291742"/>
    <n v="-1.1391877037632809"/>
    <n v="10.375199627661129"/>
    <n v="-1.1155414639661245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x v="1"/>
    <s v="Quality and diversity of non auto transportation infratructure (entropy measure)"/>
    <x v="1"/>
  </r>
  <r>
    <x v="4"/>
    <x v="2"/>
    <n v="5.4050156871044787E-2"/>
    <n v="2.92141945778455E-3"/>
    <n v="342.29935634040964"/>
    <n v="-37.0026678141136"/>
    <n v="4"/>
    <n v="117168.84935105874"/>
    <n v="83.920365664686344"/>
    <n v="-9.0718178577034756"/>
    <n v="33.311040330567948"/>
    <n v="-3.6009339108097942"/>
    <n v="30.343203987705721"/>
    <n v="-3.280109871011212"/>
    <n v="94.619957426999818"/>
    <n v="-10.228447084121839"/>
    <n v="143.11284473409069"/>
    <n v="-15.470543416278154"/>
    <n v="21.865612519815585"/>
    <n v="-2.3636795735550264"/>
    <n v="100.8530936337548"/>
    <n v="-10.90225106366923"/>
    <n v="83.920365664686344"/>
    <n v="-9.0718178577034756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s v="2010 - 2017"/>
    <n v="18"/>
    <n v="0"/>
    <n v="0"/>
    <n v="1"/>
    <n v="1"/>
    <x v="1"/>
    <s v="Sidewalk availability and quality index"/>
    <x v="1"/>
  </r>
  <r>
    <x v="4"/>
    <x v="1"/>
    <n v="4.9965372243354164E-2"/>
    <n v="2.4965384234169469E-3"/>
    <n v="400.55462019740361"/>
    <n v="-1098.6097903900247"/>
    <n v="3013.1807515938808"/>
    <n v="160444.00376148627"/>
    <n v="293.45128971696261"/>
    <n v="-804.85517737070018"/>
    <n v="173.42818388212862"/>
    <n v="-475.66521801338843"/>
    <n v="22.796049356605412"/>
    <n v="-62.523215917566056"/>
    <n v="353.45967507566326"/>
    <n v="-969.44146931779096"/>
    <n v="30.425895395531665"/>
    <n v="-83.449759102617705"/>
    <n v="365.68081397259516"/>
    <n v="-1002.960650385454"/>
    <n v="304.13642970288396"/>
    <n v="-834.16154111813603"/>
    <n v="293.45128971696261"/>
    <n v="-804.85517737070018"/>
    <s v="4c, 7a"/>
    <n v="-2.742721554050735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x v="0"/>
    <s v="Employment density (at home)"/>
    <x v="2"/>
  </r>
  <r>
    <x v="4"/>
    <x v="2"/>
    <n v="0.29561638727755546"/>
    <n v="8.7389048427033655E-2"/>
    <n v="11.443081461574213"/>
    <n v="-1.4610526410137954"/>
    <n v="0.18654720120464138"/>
    <n v="130.94411333622344"/>
    <n v="10.375199627661129"/>
    <n v="-1.3247054884597729"/>
    <n v="8.7345622868380417"/>
    <n v="-1.1152289127834811"/>
    <n v="8.516151128686964"/>
    <n v="-1.0873421761107516"/>
    <n v="10.522303593631118"/>
    <n v="-1.343487722834821"/>
    <n v="10.934324710611225"/>
    <n v="-1.396094579050841"/>
    <n v="7.6804006476179358"/>
    <n v="-0.98063355468785796"/>
    <n v="10.59512373291742"/>
    <n v="-1.352785398218896"/>
    <n v="10.375199627661129"/>
    <n v="-1.3247054884597729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x v="1"/>
    <s v="Quality and diversity of non auto transportation infratructure (entropy measure)"/>
    <x v="1"/>
  </r>
  <r>
    <x v="4"/>
    <x v="2"/>
    <n v="0.1188"/>
    <n v="1.4113440000000001E-2"/>
    <n v="70.854447958825062"/>
    <n v="-9.5228378056660876"/>
    <n v="1.2798694010815221"/>
    <n v="5020.3527955498494"/>
    <n v="38.772832380609813"/>
    <n v="-5.2110686719539583"/>
    <n v="66.40187937490974"/>
    <n v="-8.9244125879878684"/>
    <n v="5.382185958986403"/>
    <n v="-0.72336579288777247"/>
    <n v="48.007066335064863"/>
    <n v="-6.452149715432717"/>
    <n v="10.169153695930623"/>
    <n v="-1.3667342567330756"/>
    <n v="47.2239816887258"/>
    <n v="-6.3469031389647474"/>
    <n v="56.972893173619447"/>
    <n v="-7.6571568425344534"/>
    <n v="38.772832380609813"/>
    <n v="-5.2110686719539583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x v="0"/>
    <s v="population density"/>
    <x v="0"/>
  </r>
  <r>
    <x v="4"/>
    <x v="2"/>
    <n v="0.29561638727755546"/>
    <n v="8.7389048427033655E-2"/>
    <n v="11.443081461574213"/>
    <n v="-1.5379501484355742"/>
    <n v="0.20670049994974113"/>
    <n v="130.94411333622344"/>
    <n v="10.375199627661129"/>
    <n v="-1.3944268299576557"/>
    <n v="8.7345622868380417"/>
    <n v="-1.1739251713510328"/>
    <n v="8.516151128686964"/>
    <n v="-1.1445707116955279"/>
    <n v="10.522303593631118"/>
    <n v="-1.4141976029840222"/>
    <n v="10.934324710611225"/>
    <n v="-1.4695732411061486"/>
    <n v="7.6804006476179358"/>
    <n v="-1.0322458470398506"/>
    <n v="10.59512373291742"/>
    <n v="-1.4239846297041012"/>
    <n v="10.375199627661129"/>
    <n v="-1.3944268299576557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x v="1"/>
    <s v="Quality and diversity of non auto transportation infratructure (entropy measure)"/>
    <x v="1"/>
  </r>
  <r>
    <x v="4"/>
    <x v="2"/>
    <n v="4.9965372243354164E-2"/>
    <n v="2.4965384234169469E-3"/>
    <n v="400.55462019740361"/>
    <n v="-54.875982967044301"/>
    <n v="7.51800966648507"/>
    <n v="160444.00376148627"/>
    <n v="293.45128971696261"/>
    <n v="-40.202826691223883"/>
    <n v="173.42818388212862"/>
    <n v="-23.759661191851624"/>
    <n v="22.796049356605412"/>
    <n v="-3.1230587618549417"/>
    <n v="353.45967507566326"/>
    <n v="-48.423975485365872"/>
    <n v="30.425895395531665"/>
    <n v="-4.1683476691878383"/>
    <n v="365.68081397259516"/>
    <n v="-50.098271514245539"/>
    <n v="304.13642970288396"/>
    <n v="-41.666690869295103"/>
    <n v="293.45128971696261"/>
    <n v="-40.202826691223883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0"/>
    <s v="Employment density"/>
    <x v="2"/>
  </r>
  <r>
    <x v="4"/>
    <x v="2"/>
    <n v="0.15859818286856109"/>
    <n v="2.5153383609209545E-2"/>
    <n v="39.756082741642146"/>
    <n v="-5.5708839993668171"/>
    <n v="0.78062893510114773"/>
    <n v="1580.5461149602966"/>
    <n v="39.555259086666268"/>
    <n v="-5.5427432669543748"/>
    <n v="11.192100288877096"/>
    <n v="-1.5683107619983476"/>
    <n v="15.910187595121446"/>
    <n v="-2.2294402111138534"/>
    <n v="22.84622754637217"/>
    <n v="-3.2013637840296192"/>
    <n v="24.68918335452641"/>
    <n v="-3.4596108827165488"/>
    <n v="7.8952495343364468"/>
    <n v="-1.106334333482335"/>
    <n v="27.739835995586105"/>
    <n v="-3.8870884110270656"/>
    <n v="39.555259086666268"/>
    <n v="-5.5427432669543748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s v="Pre-2010"/>
    <n v="592"/>
    <n v="1"/>
    <n v="0"/>
    <n v="0"/>
    <n v="0"/>
    <x v="1"/>
    <s v="Bicycle facilities"/>
    <x v="9"/>
  </r>
  <r>
    <x v="4"/>
    <x v="2"/>
    <n v="5.7971014492753631E-2"/>
    <n v="3.3606385213190513E-3"/>
    <n v="297.56249999999994"/>
    <n v="-47.609999999999992"/>
    <n v="7.6175999999999986"/>
    <n v="88543.441406249971"/>
    <n v="234.09222314307493"/>
    <n v="-37.454755702891987"/>
    <n v="150.82556820003006"/>
    <n v="-24.132090912004809"/>
    <n v="22.355685532059148"/>
    <n v="-3.5769096851294639"/>
    <n v="270.76224192913446"/>
    <n v="-43.321958708661512"/>
    <n v="29.646459753242471"/>
    <n v="-4.7434335605187954"/>
    <n v="277.87616272389147"/>
    <n v="-44.460186035822638"/>
    <n v="240.84208867795755"/>
    <n v="-38.534734188473209"/>
    <n v="234.09222314307493"/>
    <n v="-37.454755702891987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s v="2010 - 2017"/>
    <n v="857"/>
    <n v="1"/>
    <n v="0"/>
    <n v="1"/>
    <n v="1"/>
    <x v="0"/>
    <s v="employment density"/>
    <x v="2"/>
  </r>
  <r>
    <x v="4"/>
    <x v="2"/>
    <n v="0.29561638727755546"/>
    <n v="8.7389048427033655E-2"/>
    <n v="11.443081461574213"/>
    <n v="-2.0254254186986356"/>
    <n v="0.35850029910965847"/>
    <n v="130.94411333622344"/>
    <n v="10.375199627661129"/>
    <n v="-1.8364103340960196"/>
    <n v="8.7345622868380417"/>
    <n v="-1.5460175247703334"/>
    <n v="8.516151128686964"/>
    <n v="-1.5073587497775927"/>
    <n v="10.522303593631118"/>
    <n v="-1.8624477360727079"/>
    <n v="10.934324710611225"/>
    <n v="-1.9353754737781868"/>
    <n v="7.6804006476179358"/>
    <n v="-1.3594309146283745"/>
    <n v="10.59512373291742"/>
    <n v="-1.8753369007263834"/>
    <n v="10.375199627661129"/>
    <n v="-1.8364103340960196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x v="1"/>
    <s v="pedestrian friendly intersections"/>
    <x v="1"/>
  </r>
  <r>
    <x v="4"/>
    <x v="2"/>
    <n v="4.9965372243354164E-2"/>
    <n v="2.4965384234169469E-3"/>
    <n v="400.55462019740361"/>
    <n v="-71.298722395137844"/>
    <n v="12.691172586334535"/>
    <n v="160444.00376148627"/>
    <n v="293.45128971696261"/>
    <n v="-52.234329569619341"/>
    <n v="173.42818388212862"/>
    <n v="-30.870216731018893"/>
    <n v="22.796049356605412"/>
    <n v="-4.0576967854757635"/>
    <n v="353.45967507566326"/>
    <n v="-62.915822163468057"/>
    <n v="30.425895395531665"/>
    <n v="-5.4158093804046361"/>
    <n v="365.68081397259516"/>
    <n v="-65.091184887121941"/>
    <n v="304.13642970288396"/>
    <n v="-54.136284487113343"/>
    <n v="293.45128971696261"/>
    <n v="-52.234329569619341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33032"/>
    <n v="1"/>
    <n v="0"/>
    <n v="1"/>
    <n v="1"/>
    <x v="0"/>
    <s v="Employment density"/>
    <x v="2"/>
  </r>
  <r>
    <x v="4"/>
    <x v="2"/>
    <n v="4.6614541754089703E-2"/>
    <n v="2.1729155029437722E-3"/>
    <n v="460.2111764793629"/>
    <n v="-82.377727110512666"/>
    <n v="14.745600000000001"/>
    <n v="211794.3269565193"/>
    <n v="447.27405857619021"/>
    <n v="-80.061985071440574"/>
    <n v="168.73819037708037"/>
    <n v="-30.20410913603309"/>
    <n v="32.877788992582978"/>
    <n v="-5.8851189802633348"/>
    <n v="450.33572173002756"/>
    <n v="-80.610022287139159"/>
    <n v="47.112770447028609"/>
    <n v="-8.4331783877908162"/>
    <n v="41.62719656371867"/>
    <n v="-7.4512615385286267"/>
    <n v="57.029156945911673"/>
    <n v="-10.208209987798019"/>
    <n v="447.27405857619021"/>
    <n v="-80.061985071440574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x v="4"/>
    <s v="Walkability index"/>
    <x v="10"/>
  </r>
  <r>
    <x v="4"/>
    <x v="2"/>
    <n v="4.9965372243354164E-2"/>
    <n v="2.4965384234169469E-3"/>
    <n v="400.55462019740361"/>
    <n v="-78.108150938493708"/>
    <n v="15.231089433006273"/>
    <n v="160444.00376148627"/>
    <n v="293.45128971696261"/>
    <n v="-57.223001494807711"/>
    <n v="173.42818388212862"/>
    <n v="-33.81849585701508"/>
    <n v="22.796049356605412"/>
    <n v="-4.4452296245380554"/>
    <n v="353.45967507566326"/>
    <n v="-68.92463663975434"/>
    <n v="30.425895395531665"/>
    <n v="-5.9330496021286745"/>
    <n v="365.68081397259516"/>
    <n v="-71.307758724656054"/>
    <n v="304.13642970288396"/>
    <n v="-59.306603792062376"/>
    <n v="293.45128971696261"/>
    <n v="-57.223001494807711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0269"/>
    <n v="1"/>
    <n v="0"/>
    <n v="1"/>
    <n v="1"/>
    <x v="0"/>
    <s v="Employment density"/>
    <x v="2"/>
  </r>
  <r>
    <x v="4"/>
    <x v="3"/>
    <n v="5.1193058568329723E-2"/>
    <n v="2.6207292455804371E-3"/>
    <n v="381.57318299339266"/>
    <n v="45.025635593220329"/>
    <n v="5.3130249999999988"/>
    <n v="145598.09397970911"/>
    <n v="69.937190489618288"/>
    <n v="8.2525884777749567"/>
    <n v="280.33946067505099"/>
    <n v="33.080056359656012"/>
    <n v="5.7370568082327349"/>
    <n v="0.67697270337146265"/>
    <n v="107.0944040622949"/>
    <n v="12.637139679350797"/>
    <n v="11.514914957567623"/>
    <n v="1.3587599649929794"/>
    <n v="103.27408976234872"/>
    <n v="12.186342591957148"/>
    <n v="165.0302271184141"/>
    <n v="19.473566799972865"/>
    <n v="69.937190489618288"/>
    <n v="8.2525884777749567"/>
    <m/>
    <n v="0.11799999999999999"/>
    <s v="source"/>
    <n v="5.1193058568329723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x v="0"/>
    <s v="Pop density (ave)"/>
    <x v="0"/>
  </r>
  <r>
    <x v="4"/>
    <x v="2"/>
    <n v="7.4985997398378593E-2"/>
    <n v="5.6228998058296406E-3"/>
    <n v="177.84417907700086"/>
    <n v="-41.47440999520861"/>
    <n v="9.6721000000000004"/>
    <n v="31628.552031572352"/>
    <n v="173.89476018976478"/>
    <n v="-40.553380029414065"/>
    <n v="14.322902485377202"/>
    <n v="-3.3401932696528052"/>
    <n v="23.082786287411484"/>
    <n v="-5.3830546902599679"/>
    <n v="41.253412726554259"/>
    <n v="-9.6205620110955472"/>
    <n v="47.680161067117261"/>
    <n v="-11.119321188910025"/>
    <n v="9.3346314352095856"/>
    <n v="-2.1768962768830464"/>
    <n v="60.537246255496306"/>
    <n v="-14.117676407583112"/>
    <n v="173.89476018976478"/>
    <n v="-40.553380029414065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x v="1"/>
    <s v="Bicycle facilities"/>
    <x v="9"/>
  </r>
  <r>
    <x v="4"/>
    <x v="2"/>
    <n v="0.10614764940837212"/>
    <n v="1.1267323474922684E-2"/>
    <n v="88.752222497709198"/>
    <n v="-21.504893693023693"/>
    <n v="5.2106915154737328"/>
    <n v="7876.9569982828789"/>
    <n v="43.582217163859809"/>
    <n v="-10.560084250727005"/>
    <n v="81.875283357300461"/>
    <n v="-19.838593503733215"/>
    <n v="5.4659146343558769"/>
    <n v="-1.3244052919350786"/>
    <n v="55.604517576022786"/>
    <n v="-13.473118820828423"/>
    <n v="10.472247735325944"/>
    <n v="-2.5374527863908463"/>
    <n v="54.556668205520253"/>
    <n v="-13.219222200723609"/>
    <n v="67.99903882401631"/>
    <n v="-16.476343464818651"/>
    <n v="43.582217163859809"/>
    <n v="-10.560084250727005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x v="0"/>
    <s v="Proportion residential"/>
    <x v="0"/>
  </r>
  <r>
    <x v="4"/>
    <x v="2"/>
    <n v="6.021384603925508E-2"/>
    <n v="3.6257072548391148E-3"/>
    <n v="275.80825745524055"/>
    <n v="-68.623852537438395"/>
    <n v="17.074300749840045"/>
    <n v="76070.194880496259"/>
    <n v="55.298572094299686"/>
    <n v="-13.758837722782703"/>
    <n v="245.09084100000942"/>
    <n v="-60.981052149212339"/>
    <n v="245.09084100000942"/>
    <n v="-60.981052149212339"/>
    <n v="84.894521674973944"/>
    <n v="-21.122605937950265"/>
    <n v="19.216325650725313"/>
    <n v="-4.7812139851569651"/>
    <n v="55.647043917152452"/>
    <n v="-13.845540997026701"/>
    <n v="78.097802419739494"/>
    <n v="-19.43151422005538"/>
    <n v="55.298572094299686"/>
    <n v="-13.758837722782703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Retail employment density"/>
    <x v="6"/>
  </r>
  <r>
    <x v="4"/>
    <x v="2"/>
    <n v="4.1892191067381762E-2"/>
    <n v="1.7549556724260203E-3"/>
    <n v="569.81496211674528"/>
    <n v="-167.18370988505305"/>
    <n v="49.051700480274569"/>
    <n v="324689.09105210786"/>
    <n v="550.11374709785684"/>
    <n v="-161.40337339851121"/>
    <n v="181.54155084239184"/>
    <n v="-53.264291017157767"/>
    <n v="33.33587711875694"/>
    <n v="-9.7807463466432853"/>
    <n v="554.75247659027525"/>
    <n v="-162.76437663158674"/>
    <n v="48.059114267036982"/>
    <n v="-14.10054412594865"/>
    <n v="42.364271167038282"/>
    <n v="-12.429677160409032"/>
    <n v="58.421690325743349"/>
    <n v="-17.140923941573099"/>
    <n v="550.11374709785684"/>
    <n v="-161.40337339851121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2010 - 2017"/>
    <n v="40436"/>
    <n v="1"/>
    <n v="0"/>
    <n v="1"/>
    <n v="1"/>
    <x v="4"/>
    <s v="Walkability index"/>
    <x v="10"/>
  </r>
  <r>
    <x v="4"/>
    <x v="2"/>
    <n v="0.14492753623188406"/>
    <n v="2.1003990758244068E-2"/>
    <n v="47.609999999999992"/>
    <n v="-14.282999999999998"/>
    <n v="4.2848999999999995"/>
    <n v="2266.7120999999993"/>
    <n v="45.630486410555221"/>
    <n v="-13.689145923166565"/>
    <n v="41.197143130642267"/>
    <n v="-12.359142939192679"/>
    <n v="16.032140593093338"/>
    <n v="-4.8096421779280014"/>
    <n v="46.867758823258569"/>
    <n v="-14.060327646977571"/>
    <n v="19.465026119589915"/>
    <n v="-5.8395078358769741"/>
    <n v="47.076374444804657"/>
    <n v="-14.122912333441397"/>
    <n v="45.881134847080133"/>
    <n v="-13.76434045412404"/>
    <n v="45.630486410555221"/>
    <n v="-13.689145923166565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x v="0"/>
    <s v="Job density"/>
    <x v="2"/>
  </r>
  <r>
    <x v="4"/>
    <x v="2"/>
    <n v="4.9965372243354164E-2"/>
    <n v="2.4965384234169469E-3"/>
    <n v="400.55462019740361"/>
    <n v="-123.67925007835231"/>
    <n v="38.188442046692842"/>
    <n v="160444.00376148627"/>
    <n v="293.45128971696261"/>
    <n v="-90.608954725906543"/>
    <n v="173.42818388212862"/>
    <n v="-53.54942033728485"/>
    <n v="22.796049356605412"/>
    <n v="-7.0387361598390532"/>
    <n v="353.45967507566326"/>
    <n v="-109.13774387311254"/>
    <n v="30.425895395531665"/>
    <n v="-9.3946037212783118"/>
    <n v="365.68081397259516"/>
    <n v="-112.9112649303182"/>
    <n v="304.13642970288396"/>
    <n v="-93.908205399359474"/>
    <n v="293.45128971696261"/>
    <n v="-90.608954725906543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2010 - 2017"/>
    <n v="40436"/>
    <n v="1"/>
    <n v="0"/>
    <n v="1"/>
    <n v="1"/>
    <x v="0"/>
    <s v="Employment density"/>
    <x v="2"/>
  </r>
  <r>
    <x v="4"/>
    <x v="2"/>
    <n v="-5.7272377706570711E-2"/>
    <n v="3.2801252481640978E-3"/>
    <n v="304.86640732993499"/>
    <n v="-96.41646149722321"/>
    <n v="30.492484000000001"/>
    <n v="92943.526318261836"/>
    <n v="238.5890374477718"/>
    <n v="-75.455708433783457"/>
    <n v="152.67962717154751"/>
    <n v="-48.286164171130245"/>
    <n v="22.39599674539755"/>
    <n v="-7.0829146996102388"/>
    <n v="276.79639060708803"/>
    <n v="-87.53909219213007"/>
    <n v="29.71739319495444"/>
    <n v="-9.3983654082239312"/>
    <n v="284.23527885929906"/>
    <n v="-89.891700631456231"/>
    <n v="245.60460383565871"/>
    <n v="-77.674437917438482"/>
    <n v="238.5890374477718"/>
    <n v="-75.455708433783457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x v="0"/>
    <s v="employment density"/>
    <x v="2"/>
  </r>
  <r>
    <x v="4"/>
    <x v="2"/>
    <n v="0.29561638727755546"/>
    <n v="8.7389048427033655E-2"/>
    <n v="11.443081461574213"/>
    <n v="-3.6961153120884704"/>
    <n v="1.1938452458045756"/>
    <n v="130.94411333622344"/>
    <n v="10.375199627661129"/>
    <n v="-3.3511894797345443"/>
    <n v="8.7345622868380417"/>
    <n v="-2.821263618648687"/>
    <n v="8.516151128686964"/>
    <n v="-2.7507168145658891"/>
    <n v="10.522303593631118"/>
    <n v="-3.3987040607428507"/>
    <n v="10.934324710611225"/>
    <n v="-3.5317868815274251"/>
    <n v="7.6804006476179358"/>
    <n v="-2.480769409180593"/>
    <n v="10.59512373291742"/>
    <n v="-3.422224965732326"/>
    <n v="10.375199627661129"/>
    <n v="-3.3511894797345443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1"/>
    <s v="Intersection density"/>
    <x v="1"/>
  </r>
  <r>
    <x v="4"/>
    <x v="2"/>
    <n v="0.32299999999999995"/>
    <n v="0.10432899999999996"/>
    <n v="9.5850626383843451"/>
    <n v="-3.0959752321981431"/>
    <n v="1"/>
    <n v="91.873425781751465"/>
    <n v="8.8242842097459349"/>
    <n v="-2.8502437997479366"/>
    <n v="7.6087485519599509"/>
    <n v="-2.4576257822830638"/>
    <n v="7.4424758396230271"/>
    <n v="-2.4039196961982374"/>
    <n v="8.9304711114103572"/>
    <n v="-2.8845421689855448"/>
    <n v="9.2255115234682492"/>
    <n v="-2.9798402220802442"/>
    <n v="6.7961795300017096"/>
    <n v="-2.1951659881905519"/>
    <n v="8.982870249207437"/>
    <n v="-2.9014670904940019"/>
    <n v="8.8242842097459349"/>
    <n v="-2.8502437997479366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1"/>
    <s v="Intersection density"/>
    <x v="1"/>
  </r>
  <r>
    <x v="4"/>
    <x v="1"/>
    <n v="7.9815095923159371E-2"/>
    <n v="6.3704495372231317E-3"/>
    <n v="156.97479340459518"/>
    <n v="-150.31314629056155"/>
    <n v="143.93420407015716"/>
    <n v="24641.085764415337"/>
    <n v="55.406989848885253"/>
    <n v="-53.055645368547104"/>
    <n v="136.67131610146831"/>
    <n v="-130.87130159766281"/>
    <n v="5.6162382779414584"/>
    <n v="-5.3778981170498774"/>
    <n v="76.410092849260209"/>
    <n v="-73.167425262494561"/>
    <n v="11.038306171778656"/>
    <n v="-10.569865991937043"/>
    <n v="74.445246301054027"/>
    <n v="-71.285962256661577"/>
    <n v="101.9449435051628"/>
    <n v="-97.618635924422207"/>
    <n v="55.406989848885253"/>
    <n v="-53.055645368547104"/>
    <s v="4c, 5, 7a"/>
    <n v="-0.95756231322526075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x v="0"/>
    <s v="Population density (at home)"/>
    <x v="0"/>
  </r>
  <r>
    <x v="4"/>
    <x v="2"/>
    <n v="6.021384603925508E-2"/>
    <n v="3.6257072548391148E-3"/>
    <n v="275.80825745524055"/>
    <n v="-91.737136128702474"/>
    <n v="30.512872322039989"/>
    <n v="76070.194880496259"/>
    <n v="55.298572094299686"/>
    <n v="-18.392968661429208"/>
    <n v="245.09084100000942"/>
    <n v="-81.520154806695132"/>
    <n v="245.09084100000942"/>
    <n v="-81.520154806695132"/>
    <n v="84.894521674973944"/>
    <n v="-28.236936643356437"/>
    <n v="19.216325650725313"/>
    <n v="-6.3915805073390484"/>
    <n v="55.647043917152452"/>
    <n v="-18.508874571371912"/>
    <n v="78.097802419739494"/>
    <n v="-25.976266258434393"/>
    <n v="55.298572094299686"/>
    <n v="-18.392968661429208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Retail employment density"/>
    <x v="6"/>
  </r>
  <r>
    <x v="4"/>
    <x v="1"/>
    <n v="7.9815095923159371E-2"/>
    <n v="6.3704495372231317E-3"/>
    <n v="156.97479340459518"/>
    <n v="-499.41708814415597"/>
    <n v="1588.9011383345216"/>
    <n v="24641.085764415337"/>
    <n v="55.406989848885253"/>
    <n v="-176.27796751954861"/>
    <n v="136.67131610146831"/>
    <n v="-434.82134449636243"/>
    <n v="5.6162382779414584"/>
    <n v="-17.868125870781778"/>
    <n v="76.410092849260209"/>
    <n v="-243.09957826952007"/>
    <n v="11.038306171778656"/>
    <n v="-35.118496459139067"/>
    <n v="74.445246301054027"/>
    <n v="-236.84839665957821"/>
    <n v="101.9449435051628"/>
    <n v="-324.33899565736579"/>
    <n v="55.406989848885253"/>
    <n v="-176.27796751954861"/>
    <s v="4c, 5, 7a"/>
    <n v="-3.1815113580492622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x v="0"/>
    <s v="Maximum population density at any stop along tour"/>
    <x v="0"/>
  </r>
  <r>
    <x v="4"/>
    <x v="2"/>
    <n v="6.392694063926941E-3"/>
    <n v="4.0866537394966747E-5"/>
    <n v="24469.897959183672"/>
    <n v="342.57857142857142"/>
    <n v="4.7961"/>
    <n v="598775906.13286126"/>
    <n v="85.33383318048655"/>
    <n v="1.1946736645268117"/>
    <n v="1012.9236387882708"/>
    <n v="14.18093094303579"/>
    <n v="5.8232456120298881"/>
    <n v="8.1525438568418429E-2"/>
    <n v="147.97948800134151"/>
    <n v="2.0717128320187812"/>
    <n v="11.867460413613767"/>
    <n v="0.16614444579059273"/>
    <n v="140.78344029525971"/>
    <n v="1.9709681641336361"/>
    <n v="287.38660601776365"/>
    <n v="4.0234124842486914"/>
    <n v="85.33383318048655"/>
    <n v="1.1946736645268117"/>
    <s v="4a, 7a, 8a"/>
    <n v="1.4E-2"/>
    <s v="source"/>
    <n v="6.392694063926941E-3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s v="Pre-2010"/>
    <n v="15281"/>
    <n v="0"/>
    <n v="0"/>
    <n v="1"/>
    <n v="1"/>
    <x v="0"/>
    <s v="population density (origin)"/>
    <x v="0"/>
  </r>
  <r>
    <x v="4"/>
    <x v="2"/>
    <n v="5.0312491313407426E-2"/>
    <n v="2.5313467821616977E-3"/>
    <n v="395.04662381581261"/>
    <n v="-144.5870643165874"/>
    <n v="52.918865539870993"/>
    <n v="156061.83498827217"/>
    <n v="6.1051930499640239"/>
    <n v="-2.2345006562868326"/>
    <n v="12.34434009760621"/>
    <n v="-4.5180284757238729"/>
    <n v="4.2339077351691845"/>
    <n v="-1.5496102310719215"/>
    <n v="24.729770682638961"/>
    <n v="-9.05109606984586"/>
    <n v="11.115412509720819"/>
    <n v="-4.06824097855782"/>
    <n v="3.6610794535199416"/>
    <n v="-1.3399550799882987"/>
    <n v="18.863218237374117"/>
    <n v="-6.9039378748789266"/>
    <n v="3.97051101089215"/>
    <n v="-1.453207029986527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x v="0"/>
    <s v="Retail density (common catchment area)"/>
    <x v="8"/>
  </r>
  <r>
    <x v="4"/>
    <x v="2"/>
    <n v="0.15749999999999997"/>
    <n v="2.4806249999999992E-2"/>
    <n v="40.312421264802232"/>
    <n v="-14.81481481481482"/>
    <n v="5.4444444444444464"/>
    <n v="1625.0913082308791"/>
    <n v="40.105952307546133"/>
    <n v="-14.738937473023203"/>
    <n v="11.235752921168418"/>
    <n v="-4.1291391985293933"/>
    <n v="15.998546943436473"/>
    <n v="-5.8794660017129035"/>
    <n v="23.028862393944941"/>
    <n v="-8.4631069297747654"/>
    <n v="24.902609810388356"/>
    <n v="-9.1517091053177211"/>
    <n v="7.9169475637189892"/>
    <n v="-2.9094782296667283"/>
    <n v="28.009551998748378"/>
    <n v="-10.293510359540029"/>
    <n v="40.105952307546133"/>
    <n v="-14.738937473023203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1"/>
    <s v="Pedestrian friendly amenities of neighbourhood"/>
    <x v="9"/>
  </r>
  <r>
    <x v="4"/>
    <x v="2"/>
    <n v="0.17500000000000002"/>
    <n v="3.0625000000000006E-2"/>
    <n v="32.65306122448979"/>
    <n v="-11.999999999999998"/>
    <n v="4.4099999999999984"/>
    <n v="1066.2224073302787"/>
    <n v="32.517464989288904"/>
    <n v="-11.950168383563671"/>
    <n v="10.546259194095402"/>
    <n v="-3.8757502538300601"/>
    <n v="14.636054058070243"/>
    <n v="-5.3787498663408142"/>
    <n v="20.307653246127789"/>
    <n v="-7.4630625679519618"/>
    <n v="21.750864691643436"/>
    <n v="-7.9934427741789627"/>
    <n v="7.5683006363811929"/>
    <n v="-2.7813504838700882"/>
    <n v="24.084281770263761"/>
    <n v="-8.8509735505719327"/>
    <n v="32.517464989288904"/>
    <n v="-11.950168383563671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1"/>
    <s v="Pedestrian friendly amenities of neighbourhood"/>
    <x v="9"/>
  </r>
  <r>
    <x v="4"/>
    <x v="2"/>
    <n v="4.9965372243354164E-2"/>
    <n v="2.4965384234169469E-3"/>
    <n v="400.55462019740361"/>
    <n v="-152.21075567501336"/>
    <n v="57.840087156505078"/>
    <n v="160444.00376148627"/>
    <n v="293.45128971696261"/>
    <n v="-111.5114900924458"/>
    <n v="173.42818388212862"/>
    <n v="-65.90270987520887"/>
    <n v="22.796049356605412"/>
    <n v="-8.6624987555100574"/>
    <n v="353.45967507566326"/>
    <n v="-134.31467652875205"/>
    <n v="30.425895395531665"/>
    <n v="-11.561840250302033"/>
    <n v="365.68081397259516"/>
    <n v="-138.95870930958617"/>
    <n v="304.13642970288396"/>
    <n v="-115.5718432870959"/>
    <n v="293.45128971696261"/>
    <n v="-111.5114900924458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376"/>
    <n v="1"/>
    <n v="0"/>
    <n v="1"/>
    <n v="1"/>
    <x v="0"/>
    <s v="Employment density"/>
    <x v="2"/>
  </r>
  <r>
    <x v="4"/>
    <x v="2"/>
    <n v="0.16"/>
    <n v="2.5600000000000001E-2"/>
    <n v="39.0625"/>
    <n v="-15.625"/>
    <n v="6.2500000000000009"/>
    <n v="1525.87890625"/>
    <n v="37.719932441728062"/>
    <n v="-15.087972976691226"/>
    <n v="34.638587995545301"/>
    <n v="-13.855435198218121"/>
    <n v="14.93190043721032"/>
    <n v="-5.9727601748841286"/>
    <n v="38.56144430535781"/>
    <n v="-15.424577722143125"/>
    <n v="17.866649893291921"/>
    <n v="-7.1466599573167686"/>
    <n v="38.70255585758828"/>
    <n v="-15.481022343035313"/>
    <n v="37.891045536277453"/>
    <n v="-15.156418214510982"/>
    <n v="37.719932441728062"/>
    <n v="-15.087972976691226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x v="0"/>
    <s v="Job density"/>
    <x v="2"/>
  </r>
  <r>
    <x v="4"/>
    <x v="2"/>
    <n v="0.13431581909649196"/>
    <n v="1.8040739259561553E-2"/>
    <n v="55.430101040344127"/>
    <n v="-23.280642436944532"/>
    <n v="9.7778698235167028"/>
    <n v="3072.4961013427592"/>
    <n v="28.651312938491213"/>
    <n v="-12.033551434166309"/>
    <n v="55.430101040344127"/>
    <n v="-23.280642436944532"/>
    <n v="3.5565168116254684"/>
    <n v="-1.4937370608826968"/>
    <n v="43.956847593203804"/>
    <n v="-18.461875989145597"/>
    <n v="16.520918435651389"/>
    <n v="-6.9387857429735833"/>
    <n v="36.585783995872589"/>
    <n v="-15.366029278266486"/>
    <n v="44.241001046077876"/>
    <n v="-18.581220439352709"/>
    <n v="28.651312938491213"/>
    <n v="-12.033551434166309"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3"/>
    <s v="jobs-housing balance:Lorenz curve - larger area under the curve (even population of jobs to employment) represents less even distribution (sign is reversed)"/>
    <x v="5"/>
  </r>
  <r>
    <x v="4"/>
    <x v="2"/>
    <n v="0.18692518582980089"/>
    <n v="3.4941025097505594E-2"/>
    <n v="28.619652606339503"/>
    <n v="-12.090398572923045"/>
    <n v="5.1075999999999988"/>
    <n v="819.08451530755553"/>
    <n v="21.450555221481714"/>
    <n v="-9.0618067872969963"/>
    <n v="27.864933243208615"/>
    <n v="-11.77156668364519"/>
    <n v="4.8396690474937669"/>
    <n v="-2.0445226414899675"/>
    <n v="24.005078381927554"/>
    <n v="-10.14096744652568"/>
    <n v="8.3917831404896592"/>
    <n v="-3.5451165079334879"/>
    <n v="23.807672085710575"/>
    <n v="-10.057572975079891"/>
    <n v="26.055378414565393"/>
    <n v="-11.007118581539025"/>
    <n v="21.450555221481714"/>
    <n v="-9.0618067872969963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x v="0"/>
    <s v="persons per km^2"/>
    <x v="0"/>
  </r>
  <r>
    <x v="4"/>
    <x v="2"/>
    <n v="7.9815095923159371E-2"/>
    <n v="6.3704495372231317E-3"/>
    <n v="156.97479340459518"/>
    <n v="-67.499161163975927"/>
    <n v="29.024639300509644"/>
    <n v="24641.085764415337"/>
    <n v="55.406989848885253"/>
    <n v="-23.825005635020659"/>
    <n v="136.67131610146831"/>
    <n v="-58.768665923631374"/>
    <n v="5.6162382779414584"/>
    <n v="-2.4149824595148273"/>
    <n v="76.410092849260209"/>
    <n v="-32.856339925181892"/>
    <n v="11.038306171778656"/>
    <n v="-4.7464716538648215"/>
    <n v="74.445246301054027"/>
    <n v="-32.011455909453232"/>
    <n v="101.9449435051628"/>
    <n v="-43.836325707220006"/>
    <n v="55.406989848885253"/>
    <n v="-23.825005635020659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n v="1"/>
    <n v="0"/>
    <n v="1"/>
    <n v="1"/>
    <x v="0"/>
    <s v="Populaiton density"/>
    <x v="0"/>
  </r>
  <r>
    <x v="4"/>
    <x v="2"/>
    <n v="0.29144500000000001"/>
    <n v="8.4940188025000002E-2"/>
    <n v="11.772990185819641"/>
    <n v="-5.2124914047716455"/>
    <n v="2.307830569462646"/>
    <n v="138.60329791540556"/>
    <n v="9.8230029193423221"/>
    <n v="-4.3491345425388133"/>
    <n v="11.772990185819641"/>
    <n v="-5.2124914047716455"/>
    <n v="2.8729569876496108"/>
    <n v="-1.2720017062818652"/>
    <n v="11.154610019923032"/>
    <n v="-4.9387035863209219"/>
    <n v="7.8475213255501135"/>
    <n v="-3.4744900668873124"/>
    <n v="10.612053394598513"/>
    <n v="-4.6984866404584915"/>
    <n v="11.172820385394042"/>
    <n v="-4.9467662256332119"/>
    <n v="9.8230029193423221"/>
    <n v="-4.3491345425388133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s v="Pre-2010"/>
    <n v="2576"/>
    <n v="1"/>
    <n v="1"/>
    <n v="1"/>
    <n v="1"/>
    <x v="3"/>
    <s v="jobs-housing balance:Appears to be an absolute value - ratio of the two land uses"/>
    <x v="5"/>
  </r>
  <r>
    <x v="4"/>
    <x v="1"/>
    <n v="3.5497378021226746E-2"/>
    <n v="1.2600638463818716E-3"/>
    <n v="793.61058002845255"/>
    <n v="-419.63662755858985"/>
    <n v="221.89081600000003"/>
    <n v="629817.75273309683"/>
    <n v="755.90700900262118"/>
    <n v="-399.70015015977748"/>
    <n v="199.46189122434515"/>
    <n v="-105.46925339231443"/>
    <n v="33.89506616210376"/>
    <n v="-17.922658307592815"/>
    <n v="764.69324626115497"/>
    <n v="-404.34603954795648"/>
    <n v="49.230003769198127"/>
    <n v="-26.031297057131361"/>
    <n v="43.271489600334576"/>
    <n v="-22.88061981818587"/>
    <n v="60.161092932127282"/>
    <n v="-31.811317519698008"/>
    <n v="755.90700900262118"/>
    <n v="-399.70015015977748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x v="4"/>
    <s v="number of educational centers"/>
    <x v="10"/>
  </r>
  <r>
    <x v="4"/>
    <x v="2"/>
    <n v="9.0909090909090905E-3"/>
    <n v="8.2644628099173546E-5"/>
    <n v="12100.000000000002"/>
    <n v="60.500000000000007"/>
    <n v="0.30250000000000005"/>
    <n v="146410000.00000003"/>
    <n v="85.030691569510125"/>
    <n v="0.42515345784755065"/>
    <n v="971.79903213040791"/>
    <n v="4.8589951606520394"/>
    <n v="5.8218292536363672"/>
    <n v="2.9109146268181837E-2"/>
    <n v="147.07025549138788"/>
    <n v="0.7353512774569394"/>
    <n v="11.861579444451662"/>
    <n v="5.9307897222258314E-2"/>
    <n v="139.96024127533019"/>
    <n v="0.699801206376651"/>
    <n v="283.97704592609745"/>
    <n v="1.4198852296304874"/>
    <n v="85.030691569510125"/>
    <n v="0.42515345784755065"/>
    <s v="4a, 7a, 8a"/>
    <n v="5.0000000000000001E-3"/>
    <s v="source"/>
    <n v="9.0909090909090905E-3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s v="Pre-2010"/>
    <n v="20246"/>
    <n v="0"/>
    <n v="0"/>
    <n v="1"/>
    <n v="1"/>
    <x v="0"/>
    <s v="population density (origin)"/>
    <x v="0"/>
  </r>
  <r>
    <x v="4"/>
    <x v="1"/>
    <n v="6.3428288987787754E-2"/>
    <n v="4.0231478439183175E-3"/>
    <n v="248.56158381344912"/>
    <n v="-158.19439811677577"/>
    <n v="100.681156"/>
    <n v="61782.860947850291"/>
    <n v="244.73824736115188"/>
    <n v="-155.76107596139786"/>
    <n v="128.59134721062503"/>
    <n v="-81.84060651253975"/>
    <n v="30.992469105263137"/>
    <n v="-19.724830044290169"/>
    <n v="245.65208617909332"/>
    <n v="-156.34267903763384"/>
    <n v="43.335254848685224"/>
    <n v="-27.580265835327033"/>
    <n v="38.650347375247804"/>
    <n v="-24.598605891651069"/>
    <n v="51.585952197660397"/>
    <n v="-32.831335132280003"/>
    <n v="244.73824736115188"/>
    <n v="-155.76107596139786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4"/>
    <s v="number of educational centers"/>
    <x v="10"/>
  </r>
  <r>
    <x v="4"/>
    <x v="1"/>
    <n v="4.1892191067381762E-2"/>
    <n v="1.7549556724260203E-3"/>
    <n v="569.81496211674528"/>
    <n v="-373.28578168267984"/>
    <n v="244.53951558032358"/>
    <n v="324689.09105210786"/>
    <n v="550.11374709785684"/>
    <n v="-360.37951572380604"/>
    <n v="181.54155084239184"/>
    <n v="-118.9278699568509"/>
    <n v="33.33587711875694"/>
    <n v="-21.838333100497671"/>
    <n v="554.75247659027525"/>
    <n v="-363.41834741428931"/>
    <n v="48.059114267036982"/>
    <n v="-31.483525756335929"/>
    <n v="42.364271167038282"/>
    <n v="-27.752834041526778"/>
    <n v="58.421690325743349"/>
    <n v="-38.272049332394467"/>
    <n v="550.11374709785684"/>
    <n v="-360.3795157238060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x v="4"/>
    <s v="Walkability index"/>
    <x v="10"/>
  </r>
  <r>
    <x v="4"/>
    <x v="1"/>
    <n v="0.11153991466812105"/>
    <n v="1.2441152564171725E-2"/>
    <n v="80.378405042617956"/>
    <n v="-62.801175049493217"/>
    <n v="49.067751288494989"/>
    <n v="6460.6879971951521"/>
    <n v="30.92916726460858"/>
    <n v="-24.165546038016711"/>
    <n v="80.378405042617956"/>
    <n v="-62.801175049493217"/>
    <n v="7.5158889186319602"/>
    <n v="-5.8723068140166044"/>
    <n v="31.197968395771362"/>
    <n v="-24.375565469015683"/>
    <n v="36.049285577293809"/>
    <n v="-28.165991757965621"/>
    <n v="4.4863363804902727"/>
    <n v="-3.5052598544682794"/>
    <n v="30.11108920429638"/>
    <n v="-23.526366106011643"/>
    <n v="30.92916726460858"/>
    <n v="-24.165546038016711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x v="3"/>
    <s v="Entropy:Perfect balancing when index = 1"/>
    <x v="4"/>
  </r>
  <r>
    <x v="4"/>
    <x v="1"/>
    <n v="0.71242499999999997"/>
    <n v="0.50754938062499999"/>
    <n v="1.9702516408720523"/>
    <n v="-1.6274278553603152"/>
    <n v="1.3442554085276202"/>
    <n v="3.8818915283590143"/>
    <n v="1.9069010632500369"/>
    <n v="-1.5751002782445305"/>
    <n v="1.9702516408720523"/>
    <n v="-1.6274278553603152"/>
    <n v="1.2975509859491936"/>
    <n v="-1.0717771143940338"/>
    <n v="1.9521404446749797"/>
    <n v="-1.6124680073015332"/>
    <n v="1.8180563264598426"/>
    <n v="-1.50171452565583"/>
    <n v="1.9348285421551275"/>
    <n v="-1.5981683758201353"/>
    <n v="1.9526974347652943"/>
    <n v="-1.6129280811161331"/>
    <n v="1.9069010632500369"/>
    <n v="-1.5751002782445305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s v="Pre-2010"/>
    <n v="447"/>
    <n v="1"/>
    <n v="1"/>
    <n v="1"/>
    <n v="1"/>
    <x v="3"/>
    <s v="jobs-housing balance:Appears to be an absolute value - ratio of the two land uses"/>
    <x v="5"/>
  </r>
  <r>
    <x v="4"/>
    <x v="1"/>
    <n v="7.9815095923159371E-2"/>
    <n v="6.3704495372231317E-3"/>
    <n v="156.97479340459518"/>
    <n v="-130.28907852581398"/>
    <n v="108.13993517642561"/>
    <n v="24641.085764415337"/>
    <n v="55.406989848885253"/>
    <n v="-45.98780157457476"/>
    <n v="136.67131610146831"/>
    <n v="-113.43719236421869"/>
    <n v="5.6162382779414584"/>
    <n v="-4.6614777706914099"/>
    <n v="76.410092849260209"/>
    <n v="-63.420377064885969"/>
    <n v="11.038306171778656"/>
    <n v="-9.1617941225762838"/>
    <n v="74.445246301054027"/>
    <n v="-61.78955442987484"/>
    <n v="101.9449435051628"/>
    <n v="-84.614303109285117"/>
    <n v="55.406989848885253"/>
    <n v="-45.98780157457476"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0"/>
    <s v="Population density"/>
    <x v="0"/>
  </r>
  <r>
    <x v="4"/>
    <x v="1"/>
    <n v="0.45731699999999997"/>
    <n v="0.20913883848899997"/>
    <n v="4.7815126411950342"/>
    <n v="-4.2762071667861843"/>
    <n v="3.8243018696073872"/>
    <n v="22.862863137907912"/>
    <n v="4.4247687030485947"/>
    <n v="-3.9571635712791222"/>
    <n v="4.7815126411950342"/>
    <n v="-4.2762071667861843"/>
    <n v="2.1174234856515239"/>
    <n v="-1.8936562891113566"/>
    <n v="4.6762255477684613"/>
    <n v="-4.1820467081058386"/>
    <n v="3.9741296601301954"/>
    <n v="-3.5541476117772968"/>
    <n v="4.5781022375954956"/>
    <n v="-4.0942929712286418"/>
    <n v="4.6794228905513284"/>
    <n v="-4.1849061589007546"/>
    <n v="4.4247687030485947"/>
    <n v="-3.9571635712791222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s v="Pre-2010"/>
    <n v="865"/>
    <n v="1"/>
    <n v="1"/>
    <n v="1"/>
    <n v="1"/>
    <x v="3"/>
    <s v="jobs-housing balance:Appears to be an absolute value - ratio of the two land uses"/>
    <x v="5"/>
  </r>
  <r>
    <x v="4"/>
    <x v="1"/>
    <n v="7.9815095923159371E-2"/>
    <n v="6.3704495372231317E-3"/>
    <n v="156.97479340459518"/>
    <n v="-205.19870573683403"/>
    <n v="268.23738972883535"/>
    <n v="24641.085764415337"/>
    <n v="55.406989848885253"/>
    <n v="-72.428460386381587"/>
    <n v="136.67131610146831"/>
    <n v="-178.65783777836816"/>
    <n v="5.6162382779414584"/>
    <n v="-7.3415916068312974"/>
    <n v="76.410092849260209"/>
    <n v="-99.883884653295738"/>
    <n v="11.038306171778656"/>
    <n v="-14.429362134198431"/>
    <n v="74.445246301054027"/>
    <n v="-97.315421526708221"/>
    <n v="101.9449435051628"/>
    <n v="-133.26324570949683"/>
    <n v="55.406989848885253"/>
    <n v="-72.428460386381587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x v="0"/>
    <s v="Population density"/>
    <x v="0"/>
  </r>
  <r>
    <x v="4"/>
    <x v="1"/>
    <n v="7.9815095923159371E-2"/>
    <n v="6.3704495372231317E-3"/>
    <n v="156.97479340459518"/>
    <n v="-378.30925210507439"/>
    <n v="911.72529757322934"/>
    <n v="24641.085764415337"/>
    <n v="55.406989848885253"/>
    <n v="-133.53084553581346"/>
    <n v="136.67131610146831"/>
    <n v="-329.37787180453864"/>
    <n v="5.6162382779414584"/>
    <n v="-13.535134249838915"/>
    <n v="76.410092849260209"/>
    <n v="-184.14832376671711"/>
    <n v="11.038306171778656"/>
    <n v="-26.602317873986561"/>
    <n v="74.445246301054027"/>
    <n v="-179.41304358554021"/>
    <n v="101.9449435051628"/>
    <n v="-245.68731384744237"/>
    <n v="55.406989848885253"/>
    <n v="-133.53084553581346"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0"/>
    <s v="Population density"/>
    <x v="0"/>
  </r>
  <r>
    <x v="4"/>
    <x v="1"/>
    <n v="7.9815095923159371E-2"/>
    <n v="6.3704495372231317E-3"/>
    <n v="156.97479340459518"/>
    <n v="-423.83194219240698"/>
    <n v="1144.3462439194989"/>
    <n v="24641.085764415337"/>
    <n v="55.406989848885253"/>
    <n v="-149.59887259199019"/>
    <n v="136.67131610146831"/>
    <n v="-369.01255347396443"/>
    <n v="5.6162382779414584"/>
    <n v="-15.163843350441939"/>
    <n v="76.410092849260209"/>
    <n v="-206.30725069300257"/>
    <n v="11.038306171778656"/>
    <n v="-29.803426663802373"/>
    <n v="74.445246301054027"/>
    <n v="-201.00216501284589"/>
    <n v="101.9449435051628"/>
    <n v="-275.25134746393957"/>
    <n v="55.406989848885253"/>
    <n v="-149.59887259199019"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0"/>
    <s v="Population density"/>
    <x v="0"/>
  </r>
  <r>
    <x v="4"/>
    <x v="1"/>
    <n v="1.0906115596986781"/>
    <n v="1.1894335741483832"/>
    <n v="0.84073631494384637"/>
    <n v="-2.4628383736755066"/>
    <n v="7.2145959999999993"/>
    <n v="0.70683755126535841"/>
    <n v="0.83442628341038583"/>
    <n v="-2.4443538767845316"/>
    <n v="0.82200863556533599"/>
    <n v="-2.4079778346414962"/>
    <n v="0.82002940621672771"/>
    <n v="-2.4021799145285976"/>
    <n v="0.83536553431136218"/>
    <n v="-2.4471053020772389"/>
    <n v="0.83787205294916123"/>
    <n v="-2.4544478542850814"/>
    <n v="0.81152622596021051"/>
    <n v="-2.3772708458208549"/>
    <n v="0.83582159725528971"/>
    <n v="-2.4484412849521919"/>
    <n v="0.83442628341038583"/>
    <n v="-2.4443538767845316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x v="1"/>
    <s v="intersection density"/>
    <x v="1"/>
  </r>
  <r>
    <x v="4"/>
    <x v="1"/>
    <n v="0.14891809411301529"/>
    <n v="2.2176598754252881E-2"/>
    <n v="45.092577589619175"/>
    <n v="-241.24529010446258"/>
    <n v="1290.6623020588747"/>
    <n v="2033.3405536758255"/>
    <n v="5.9457291369720302"/>
    <n v="-31.809650882800359"/>
    <e v="#N/A"/>
    <e v="#N/A"/>
    <n v="0.13856920449246735"/>
    <n v="-0.74134524403470026"/>
    <n v="23.600050503781013"/>
    <n v="-126.26027019522841"/>
    <n v="39.546872242457816"/>
    <n v="-211.57576649714929"/>
    <n v="40.740866587652029"/>
    <n v="-217.96363624393834"/>
    <n v="40.73243060131464"/>
    <n v="-217.9185037170333"/>
    <n v="5.9457291369720302"/>
    <n v="-31.809650882800359"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4"/>
    <s v="Population centrality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BEDEF-7666-464E-A6F7-5687878EE7EB}" name="PivotTable6" cacheId="5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9:D22" firstHeaderRow="0" firstDataRow="1" firstDataCol="1" rowPageCount="3" colPageCount="1"/>
  <pivotFields count="50">
    <pivotField axis="axisPage" compact="0" outline="0" showAll="0">
      <items count="7">
        <item x="0"/>
        <item x="1"/>
        <item x="2"/>
        <item x="3"/>
        <item x="5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5">
        <item x="2"/>
        <item x="0"/>
        <item x="1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x="0"/>
        <item x="3"/>
        <item x="4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3">
        <item x="8"/>
        <item x="9"/>
        <item x="5"/>
        <item x="6"/>
        <item x="1"/>
        <item x="2"/>
        <item x="10"/>
        <item x="3"/>
        <item x="4"/>
        <item x="0"/>
        <item x="11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47" hier="-1"/>
    <pageField fld="0" hier="-1"/>
    <pageField fld="1" hier="-1"/>
  </pageFields>
  <dataFields count="2">
    <dataField name="Average of SE_E_mag" fld="27" subtotal="average" baseField="0" baseItem="0"/>
    <dataField name="Count of SE_E_mag2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C2478-F665-4FA4-AA96-CFB1648A86FE}" name="PivotTable16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K8:CP20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49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43100-DB88-407C-AE90-EECE4AAB2262}" name="PivotTable15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X8:CC21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49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9B262-456B-4B8F-9587-593663108E31}" name="PivotTable14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K8:BP20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52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F977B-8966-4399-8673-1F263FF4A90B}" name="PivotTable13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X8:BC21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52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7B9BC-5F90-4EE6-945E-8E7EAE4F884A}" name="PivotTable12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L8:AQ21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47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0E397-3713-49DF-A213-7719612FD796}" name="PivotTable11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Z8:AE19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47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9B10E-A59F-4E92-8F0F-4AAC8E3A4425}" name="PivotTable4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9:S19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5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3840D-6AC3-4011-ADCF-6E767765912E}" name="PivotTable2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G21" firstHeaderRow="0" firstDataRow="1" firstDataCol="1" rowPageCount="2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7" hier="-1"/>
    <pageField fld="6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A3A0A-E112-4945-8C61-E06AA51E8D87}" name="PivotTable22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S7:AV20" firstHeaderRow="0" firstDataRow="1" firstDataCol="1" rowPageCount="2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7" hier="-1"/>
  </pageFields>
  <dataFields count="3">
    <dataField name="Sum of 10.6.2 - E_effective" fld="29" baseField="0" baseItem="0"/>
    <dataField name="Sum of 9.6.2 -Weight_total" fld="28" baseField="0" baseItem="0"/>
    <dataField name="Count of 10.6.2 - E_effective2" fld="29" subtotal="count" baseField="55" baseItem="2"/>
  </dataFields>
  <formats count="2">
    <format dxfId="145">
      <pivotArea collapsedLevelsAreSubtotals="1" fieldPosition="0">
        <references count="1">
          <reference field="55" count="0"/>
        </references>
      </pivotArea>
    </format>
    <format dxfId="139">
      <pivotArea collapsedLevelsAreSubtotals="1" fieldPosition="0">
        <references count="2">
          <reference field="4294967294" count="1" selected="0">
            <x v="2"/>
          </reference>
          <reference field="5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EB05E-2206-4E84-86D0-A7197E5BCF9B}" name="PivotTable21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M7:AP20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49" hier="-1"/>
  </pageFields>
  <dataFields count="3">
    <dataField name="Sum of 10.6 - E_effective" fld="27" baseField="0" baseItem="0"/>
    <dataField name="Sum of 9.6 -Weight_total" fld="26" baseField="0" baseItem="0"/>
    <dataField name="Count of 10.6 - E_effective2" fld="27" subtotal="count" baseField="55" baseItem="0"/>
  </dataFields>
  <formats count="2">
    <format dxfId="146">
      <pivotArea collapsedLevelsAreSubtotals="1" fieldPosition="0">
        <references count="1">
          <reference field="55" count="0"/>
        </references>
      </pivotArea>
    </format>
    <format dxfId="140">
      <pivotArea collapsedLevelsAreSubtotals="1" fieldPosition="0">
        <references count="2">
          <reference field="4294967294" count="1" selected="0">
            <x v="2"/>
          </reference>
          <reference field="5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9148B-B1F0-4AE4-9AA6-01094A5F85CE}" name="PivotTable20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G7:AJ19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52" hier="-1"/>
  </pageFields>
  <dataFields count="3">
    <dataField name="Sum of 10.5.2  E_effective" fld="25" baseField="55" baseItem="0"/>
    <dataField name="Sum of 9.5.2 -Weight_total" fld="24" baseField="55" baseItem="0"/>
    <dataField name="Count of 10.5.2  E_effective2" fld="25" subtotal="count" baseField="0" baseItem="0"/>
  </dataFields>
  <formats count="2">
    <format dxfId="147">
      <pivotArea collapsedLevelsAreSubtotals="1" fieldPosition="0">
        <references count="1">
          <reference field="55" count="0"/>
        </references>
      </pivotArea>
    </format>
    <format dxfId="141">
      <pivotArea collapsedLevelsAreSubtotals="1" fieldPosition="0">
        <references count="2">
          <reference field="4294967294" count="1" selected="0">
            <x v="2"/>
          </reference>
          <reference field="5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A671A-07B5-43F8-BA75-09E9F625E428}" name="PivotTable19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A7:AD20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52" hier="-1"/>
  </pageFields>
  <dataFields count="3">
    <dataField name="Sum of 10.5 - E_effective" fld="23" baseField="55" baseItem="5"/>
    <dataField name="Sum of 9.5 -Weight_total" fld="22" baseField="55" baseItem="5"/>
    <dataField name="Count of 10.5 - E_effective2" fld="23" subtotal="count" baseField="0" baseItem="0"/>
  </dataFields>
  <formats count="2">
    <format dxfId="148">
      <pivotArea collapsedLevelsAreSubtotals="1" fieldPosition="0">
        <references count="1">
          <reference field="55" count="0"/>
        </references>
      </pivotArea>
    </format>
    <format dxfId="142">
      <pivotArea collapsedLevelsAreSubtotals="1" fieldPosition="0">
        <references count="2">
          <reference field="4294967294" count="1" selected="0">
            <x v="2"/>
          </reference>
          <reference field="5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D6A25-632D-4AA3-8F65-12E355795299}" name="PivotTable18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7:W20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47" hier="-1"/>
  </pageFields>
  <dataFields count="3">
    <dataField name="Sum of 10.4 - E_effective" fld="21" baseField="0" baseItem="0"/>
    <dataField name="Sum of 9.4 -Weight_total" fld="20" baseField="0" baseItem="0"/>
    <dataField name="Count of 10.4 - E_effective2" fld="21" subtotal="count" baseField="55" baseItem="0"/>
  </dataFields>
  <formats count="2">
    <format dxfId="149">
      <pivotArea collapsedLevelsAreSubtotals="1" fieldPosition="0">
        <references count="1">
          <reference field="55" count="0"/>
        </references>
      </pivotArea>
    </format>
    <format dxfId="143">
      <pivotArea collapsedLevelsAreSubtotals="1" fieldPosition="0">
        <references count="2">
          <reference field="4294967294" count="1" selected="0">
            <x v="2"/>
          </reference>
          <reference field="5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B03A7-FE06-4965-8A97-99E2472D8B09}" name="PivotTable17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8:Q19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47" hier="-1"/>
  </pageFields>
  <dataFields count="3">
    <dataField name="Sum of 10.3 - E_effective" fld="19" baseField="55" baseItem="0"/>
    <dataField name="Sum of 9.3 - Weight_total" fld="18" baseField="55" baseItem="0"/>
    <dataField name="Count of 10.3 - E_effective" fld="19" subtotal="count" baseField="0" baseItem="0"/>
  </dataFields>
  <formats count="2">
    <format dxfId="150">
      <pivotArea collapsedLevelsAreSubtotals="1" fieldPosition="0">
        <references count="1">
          <reference field="55" count="0"/>
        </references>
      </pivotArea>
    </format>
    <format dxfId="144">
      <pivotArea collapsedLevelsAreSubtotals="1" fieldPosition="0">
        <references count="2">
          <reference field="4294967294" count="1" selected="0">
            <x v="2"/>
          </reference>
          <reference field="55" count="10">
            <x v="0"/>
            <x v="1"/>
            <x v="2"/>
            <x v="3"/>
            <x v="4"/>
            <x v="5"/>
            <x v="6"/>
            <x v="7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C015C-2700-4131-A6D2-FEC7C0997803}" name="PivotTable2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E21" firstHeaderRow="0" firstDataRow="1" firstDataCol="1" rowPageCount="2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7" hier="-1"/>
  </pageFields>
  <dataFields count="3">
    <dataField name="Sum of 10.1 - E_effetive" fld="15" baseField="51" baseItem="0"/>
    <dataField name="Sum of 9.1 - Weight_total" fld="14" baseField="0" baseItem="0"/>
    <dataField name="Count of 10.1 - E_effetive" fld="15" subtotal="count" baseField="0" baseItem="0"/>
  </dataFields>
  <formats count="2">
    <format dxfId="152">
      <pivotArea collapsedLevelsAreSubtotals="1" fieldPosition="0">
        <references count="1">
          <reference field="55" count="0"/>
        </references>
      </pivotArea>
    </format>
    <format dxfId="151">
      <pivotArea collapsedLevelsAreSubtotals="1" fieldPosition="0">
        <references count="2">
          <reference field="4294967294" count="1" selected="0">
            <x v="2"/>
          </reference>
          <reference field="5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4648D-FB2F-49BC-8E1F-59ED6FF1721E}" name="PivotTable5" cacheId="5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8:K13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3">
        <item h="1" x="8"/>
        <item h="1" x="9"/>
        <item h="1" x="5"/>
        <item h="1" x="7"/>
        <item h="1" x="6"/>
        <item x="1"/>
        <item x="2"/>
        <item h="1" x="10"/>
        <item h="1" x="3"/>
        <item x="4"/>
        <item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5">
    <i>
      <x v="5"/>
    </i>
    <i>
      <x v="6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5" hier="-1"/>
  </pageFields>
  <dataFields count="3">
    <dataField name="Sum of 10.2 - E_effective" fld="17" baseField="51" baseItem="0"/>
    <dataField name="Sum of 9.2 Weight_total" fld="16" baseField="55" baseItem="5"/>
    <dataField name="Count of 10.2 - E_effective2" fld="17" subtotal="count" baseField="0" baseItem="0"/>
  </dataFields>
  <formats count="6">
    <format dxfId="158">
      <pivotArea collapsedLevelsAreSubtotals="1" fieldPosition="0">
        <references count="1">
          <reference field="55" count="0"/>
        </references>
      </pivotArea>
    </format>
    <format dxfId="157">
      <pivotArea dataOnly="0" labelOnly="1" fieldPosition="0">
        <references count="1">
          <reference field="55" count="1">
            <x v="5"/>
          </reference>
        </references>
      </pivotArea>
    </format>
    <format dxfId="156">
      <pivotArea dataOnly="0" labelOnly="1" fieldPosition="0">
        <references count="1">
          <reference field="55" count="1">
            <x v="10"/>
          </reference>
        </references>
      </pivotArea>
    </format>
    <format dxfId="155">
      <pivotArea dataOnly="0" labelOnly="1" fieldPosition="0">
        <references count="1">
          <reference field="55" count="1">
            <x v="6"/>
          </reference>
        </references>
      </pivotArea>
    </format>
    <format dxfId="154">
      <pivotArea dataOnly="0" labelOnly="1" fieldPosition="0">
        <references count="1">
          <reference field="55" count="1">
            <x v="9"/>
          </reference>
        </references>
      </pivotArea>
    </format>
    <format dxfId="153">
      <pivotArea collapsedLevelsAreSubtotals="1" fieldPosition="0">
        <references count="2">
          <reference field="4294967294" count="1" selected="0">
            <x v="2"/>
          </reference>
          <reference field="55" count="9">
            <x v="0"/>
            <x v="1"/>
            <x v="2"/>
            <x v="4"/>
            <x v="5"/>
            <x v="6"/>
            <x v="7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35138-F1DE-4CCF-9962-B49A88388843}" name="PivotTable2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A25:AB7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8">
    <i>
      <x/>
    </i>
    <i>
      <x v="3"/>
    </i>
    <i>
      <x v="6"/>
    </i>
    <i>
      <x v="55"/>
    </i>
    <i>
      <x v="61"/>
    </i>
    <i>
      <x v="116"/>
    </i>
    <i>
      <x v="122"/>
    </i>
    <i>
      <x v="136"/>
    </i>
    <i>
      <x v="137"/>
    </i>
    <i>
      <x v="140"/>
    </i>
    <i>
      <x v="141"/>
    </i>
    <i>
      <x v="151"/>
    </i>
    <i>
      <x v="155"/>
    </i>
    <i>
      <x v="171"/>
    </i>
    <i>
      <x v="175"/>
    </i>
    <i>
      <x v="182"/>
    </i>
    <i>
      <x v="214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>
      <x v="254"/>
    </i>
    <i>
      <x v="260"/>
    </i>
    <i>
      <x v="261"/>
    </i>
    <i>
      <x v="264"/>
    </i>
    <i>
      <x v="268"/>
    </i>
    <i>
      <x v="277"/>
    </i>
    <i>
      <x v="295"/>
    </i>
    <i>
      <x v="299"/>
    </i>
    <i>
      <x v="303"/>
    </i>
    <i>
      <x v="307"/>
    </i>
    <i>
      <x v="311"/>
    </i>
    <i>
      <x v="315"/>
    </i>
    <i>
      <x v="318"/>
    </i>
    <i>
      <x v="455"/>
    </i>
    <i>
      <x v="456"/>
    </i>
    <i>
      <x v="457"/>
    </i>
    <i>
      <x v="458"/>
    </i>
    <i>
      <x v="459"/>
    </i>
    <i>
      <x v="462"/>
    </i>
    <i>
      <x v="464"/>
    </i>
    <i>
      <x v="466"/>
    </i>
    <i>
      <x v="467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7397D-2FEB-43D8-B773-C53F9B519E68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5:N5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0">
    <i>
      <x v="8"/>
    </i>
    <i>
      <x v="54"/>
    </i>
    <i>
      <x v="57"/>
    </i>
    <i>
      <x v="64"/>
    </i>
    <i>
      <x v="83"/>
    </i>
    <i>
      <x v="84"/>
    </i>
    <i>
      <x v="89"/>
    </i>
    <i>
      <x v="90"/>
    </i>
    <i>
      <x v="121"/>
    </i>
    <i>
      <x v="203"/>
    </i>
    <i>
      <x v="204"/>
    </i>
    <i>
      <x v="205"/>
    </i>
    <i>
      <x v="206"/>
    </i>
    <i>
      <x v="207"/>
    </i>
    <i>
      <x v="209"/>
    </i>
    <i>
      <x v="212"/>
    </i>
    <i>
      <x v="213"/>
    </i>
    <i>
      <x v="296"/>
    </i>
    <i>
      <x v="350"/>
    </i>
    <i>
      <x v="352"/>
    </i>
    <i>
      <x v="353"/>
    </i>
    <i>
      <x v="393"/>
    </i>
    <i>
      <x v="395"/>
    </i>
    <i>
      <x v="396"/>
    </i>
    <i>
      <x v="481"/>
    </i>
    <i>
      <x v="492"/>
    </i>
    <i>
      <x v="493"/>
    </i>
    <i>
      <x v="495"/>
    </i>
    <i>
      <x v="496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7A8AB-82BB-4929-AAD7-4ECB0C5956D2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5:T5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">
    <i>
      <x v="4"/>
    </i>
    <i>
      <x v="126"/>
    </i>
    <i>
      <x v="127"/>
    </i>
    <i>
      <x v="132"/>
    </i>
    <i>
      <x v="142"/>
    </i>
    <i>
      <x v="169"/>
    </i>
    <i>
      <x v="173"/>
    </i>
    <i>
      <x v="180"/>
    </i>
    <i>
      <x v="181"/>
    </i>
    <i>
      <x v="200"/>
    </i>
    <i>
      <x v="250"/>
    </i>
    <i>
      <x v="251"/>
    </i>
    <i>
      <x v="253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489"/>
    </i>
    <i>
      <x v="498"/>
    </i>
    <i>
      <x v="499"/>
    </i>
    <i>
      <x v="500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4BA343-97BB-4566-B7E2-B531FE8130ED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5:C5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6">
    <i>
      <x v="2"/>
    </i>
    <i>
      <x v="5"/>
    </i>
    <i>
      <x v="31"/>
    </i>
    <i>
      <x v="34"/>
    </i>
    <i>
      <x v="35"/>
    </i>
    <i>
      <x v="50"/>
    </i>
    <i>
      <x v="51"/>
    </i>
    <i>
      <x v="53"/>
    </i>
    <i>
      <x v="149"/>
    </i>
    <i>
      <x v="154"/>
    </i>
    <i>
      <x v="168"/>
    </i>
    <i>
      <x v="172"/>
    </i>
    <i>
      <x v="195"/>
    </i>
    <i>
      <x v="210"/>
    </i>
    <i>
      <x v="211"/>
    </i>
    <i>
      <x v="259"/>
    </i>
    <i>
      <x v="267"/>
    </i>
    <i>
      <x v="272"/>
    </i>
    <i>
      <x v="273"/>
    </i>
    <i>
      <x v="274"/>
    </i>
    <i>
      <x v="278"/>
    </i>
    <i>
      <x v="279"/>
    </i>
    <i>
      <x v="294"/>
    </i>
    <i>
      <x v="417"/>
    </i>
    <i>
      <x v="418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3A101-0BC0-47CF-9B4D-BCD18102EAB0}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S25:AT3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300"/>
    </i>
    <i>
      <x v="302"/>
    </i>
    <i>
      <x v="304"/>
    </i>
    <i>
      <x v="306"/>
    </i>
    <i>
      <x v="308"/>
    </i>
    <i>
      <x v="310"/>
    </i>
    <i>
      <x v="321"/>
    </i>
    <i>
      <x v="351"/>
    </i>
    <i>
      <x v="394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AC488-152D-4782-920A-E2F293D0938D}" name="PivotTable2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G25:AH102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7">
    <i>
      <x v="14"/>
    </i>
    <i>
      <x v="16"/>
    </i>
    <i>
      <x v="19"/>
    </i>
    <i>
      <x v="21"/>
    </i>
    <i>
      <x v="23"/>
    </i>
    <i>
      <x v="28"/>
    </i>
    <i>
      <x v="36"/>
    </i>
    <i>
      <x v="39"/>
    </i>
    <i>
      <x v="41"/>
    </i>
    <i>
      <x v="44"/>
    </i>
    <i>
      <x v="69"/>
    </i>
    <i>
      <x v="71"/>
    </i>
    <i>
      <x v="74"/>
    </i>
    <i>
      <x v="76"/>
    </i>
    <i>
      <x v="80"/>
    </i>
    <i>
      <x v="82"/>
    </i>
    <i>
      <x v="86"/>
    </i>
    <i>
      <x v="88"/>
    </i>
    <i>
      <x v="92"/>
    </i>
    <i>
      <x v="94"/>
    </i>
    <i>
      <x v="100"/>
    </i>
    <i>
      <x v="112"/>
    </i>
    <i>
      <x v="118"/>
    </i>
    <i>
      <x v="125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187"/>
    </i>
    <i>
      <x v="189"/>
    </i>
    <i>
      <x v="191"/>
    </i>
    <i>
      <x v="199"/>
    </i>
    <i>
      <x v="241"/>
    </i>
    <i>
      <x v="244"/>
    </i>
    <i>
      <x v="246"/>
    </i>
    <i>
      <x v="248"/>
    </i>
    <i>
      <x v="265"/>
    </i>
    <i>
      <x v="266"/>
    </i>
    <i>
      <x v="270"/>
    </i>
    <i>
      <x v="271"/>
    </i>
    <i>
      <x v="275"/>
    </i>
    <i>
      <x v="276"/>
    </i>
    <i>
      <x v="291"/>
    </i>
    <i>
      <x v="322"/>
    </i>
    <i>
      <x v="323"/>
    </i>
    <i>
      <x v="324"/>
    </i>
    <i>
      <x v="326"/>
    </i>
    <i>
      <x v="327"/>
    </i>
    <i>
      <x v="349"/>
    </i>
    <i>
      <x v="392"/>
    </i>
    <i>
      <x v="422"/>
    </i>
    <i>
      <x v="424"/>
    </i>
    <i>
      <x v="426"/>
    </i>
    <i>
      <x v="428"/>
    </i>
    <i>
      <x v="430"/>
    </i>
    <i>
      <x v="432"/>
    </i>
    <i>
      <x v="434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8"/>
    </i>
    <i>
      <x v="450"/>
    </i>
    <i>
      <x v="452"/>
    </i>
    <i>
      <x v="465"/>
    </i>
    <i>
      <x v="469"/>
    </i>
    <i>
      <x v="471"/>
    </i>
    <i>
      <x v="473"/>
    </i>
    <i>
      <x v="474"/>
    </i>
    <i>
      <x v="487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0BD75-A35B-4111-BD69-DE95EEEA4864}" name="PivotTable2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M25:AN49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4">
    <i>
      <x v="7"/>
    </i>
    <i>
      <x v="11"/>
    </i>
    <i>
      <x v="12"/>
    </i>
    <i>
      <x v="29"/>
    </i>
    <i>
      <x v="30"/>
    </i>
    <i>
      <x v="37"/>
    </i>
    <i>
      <x v="38"/>
    </i>
    <i>
      <x v="40"/>
    </i>
    <i>
      <x v="42"/>
    </i>
    <i>
      <x v="43"/>
    </i>
    <i>
      <x v="45"/>
    </i>
    <i>
      <x v="46"/>
    </i>
    <i>
      <x v="72"/>
    </i>
    <i>
      <x v="77"/>
    </i>
    <i>
      <x v="129"/>
    </i>
    <i>
      <x v="134"/>
    </i>
    <i>
      <x v="218"/>
    </i>
    <i>
      <x v="225"/>
    </i>
    <i>
      <x v="320"/>
    </i>
    <i>
      <x v="468"/>
    </i>
    <i>
      <x v="476"/>
    </i>
    <i>
      <x v="477"/>
    </i>
    <i>
      <x v="478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CDC7C-AA5F-4646-B8AE-0FE997B3CECF}" name="PivotTable3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A25:BB127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2">
    <i>
      <x v="9"/>
    </i>
    <i>
      <x v="13"/>
    </i>
    <i>
      <x v="15"/>
    </i>
    <i>
      <x v="17"/>
    </i>
    <i>
      <x v="18"/>
    </i>
    <i>
      <x v="20"/>
    </i>
    <i>
      <x v="22"/>
    </i>
    <i>
      <x v="24"/>
    </i>
    <i>
      <x v="25"/>
    </i>
    <i>
      <x v="32"/>
    </i>
    <i>
      <x v="33"/>
    </i>
    <i>
      <x v="63"/>
    </i>
    <i>
      <x v="68"/>
    </i>
    <i>
      <x v="70"/>
    </i>
    <i>
      <x v="73"/>
    </i>
    <i>
      <x v="75"/>
    </i>
    <i>
      <x v="79"/>
    </i>
    <i>
      <x v="81"/>
    </i>
    <i>
      <x v="85"/>
    </i>
    <i>
      <x v="87"/>
    </i>
    <i>
      <x v="91"/>
    </i>
    <i>
      <x v="93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13"/>
    </i>
    <i>
      <x v="115"/>
    </i>
    <i>
      <x v="117"/>
    </i>
    <i>
      <x v="119"/>
    </i>
    <i>
      <x v="124"/>
    </i>
    <i>
      <x v="143"/>
    </i>
    <i>
      <x v="145"/>
    </i>
    <i>
      <x v="152"/>
    </i>
    <i>
      <x v="157"/>
    </i>
    <i>
      <x v="186"/>
    </i>
    <i>
      <x v="188"/>
    </i>
    <i>
      <x v="190"/>
    </i>
    <i>
      <x v="192"/>
    </i>
    <i>
      <x v="193"/>
    </i>
    <i>
      <x v="194"/>
    </i>
    <i>
      <x v="196"/>
    </i>
    <i>
      <x v="197"/>
    </i>
    <i>
      <x v="201"/>
    </i>
    <i>
      <x v="202"/>
    </i>
    <i>
      <x v="208"/>
    </i>
    <i>
      <x v="240"/>
    </i>
    <i>
      <x v="242"/>
    </i>
    <i>
      <x v="243"/>
    </i>
    <i>
      <x v="245"/>
    </i>
    <i>
      <x v="247"/>
    </i>
    <i>
      <x v="249"/>
    </i>
    <i>
      <x v="255"/>
    </i>
    <i>
      <x v="257"/>
    </i>
    <i>
      <x v="258"/>
    </i>
    <i>
      <x v="262"/>
    </i>
    <i>
      <x v="263"/>
    </i>
    <i>
      <x v="269"/>
    </i>
    <i>
      <x v="280"/>
    </i>
    <i>
      <x v="281"/>
    </i>
    <i>
      <x v="285"/>
    </i>
    <i>
      <x v="290"/>
    </i>
    <i>
      <x v="293"/>
    </i>
    <i>
      <x v="298"/>
    </i>
    <i>
      <x v="325"/>
    </i>
    <i>
      <x v="346"/>
    </i>
    <i>
      <x v="347"/>
    </i>
    <i>
      <x v="389"/>
    </i>
    <i>
      <x v="390"/>
    </i>
    <i>
      <x v="416"/>
    </i>
    <i>
      <x v="419"/>
    </i>
    <i>
      <x v="420"/>
    </i>
    <i>
      <x v="423"/>
    </i>
    <i>
      <x v="425"/>
    </i>
    <i>
      <x v="427"/>
    </i>
    <i>
      <x v="429"/>
    </i>
    <i>
      <x v="431"/>
    </i>
    <i>
      <x v="433"/>
    </i>
    <i>
      <x v="435"/>
    </i>
    <i>
      <x v="436"/>
    </i>
    <i>
      <x v="437"/>
    </i>
    <i>
      <x v="441"/>
    </i>
    <i>
      <x v="445"/>
    </i>
    <i>
      <x v="447"/>
    </i>
    <i>
      <x v="449"/>
    </i>
    <i>
      <x v="451"/>
    </i>
    <i>
      <x v="463"/>
    </i>
    <i>
      <x v="470"/>
    </i>
    <i>
      <x v="475"/>
    </i>
    <i>
      <x v="479"/>
    </i>
    <i>
      <x v="482"/>
    </i>
    <i>
      <x v="484"/>
    </i>
    <i>
      <x v="488"/>
    </i>
    <i>
      <x v="490"/>
    </i>
    <i>
      <x v="491"/>
    </i>
    <i>
      <x v="494"/>
    </i>
    <i>
      <x v="497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C009F-2B84-41BD-BF7E-5B1918004A72}" name="PivotTable2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W25:X5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8">
    <i>
      <x v="1"/>
    </i>
    <i>
      <x v="47"/>
    </i>
    <i>
      <x v="48"/>
    </i>
    <i>
      <x v="49"/>
    </i>
    <i>
      <x v="52"/>
    </i>
    <i>
      <x v="111"/>
    </i>
    <i>
      <x v="114"/>
    </i>
    <i>
      <x v="123"/>
    </i>
    <i>
      <x v="128"/>
    </i>
    <i>
      <x v="130"/>
    </i>
    <i>
      <x v="133"/>
    </i>
    <i>
      <x v="153"/>
    </i>
    <i>
      <x v="158"/>
    </i>
    <i>
      <x v="176"/>
    </i>
    <i>
      <x v="178"/>
    </i>
    <i>
      <x v="232"/>
    </i>
    <i>
      <x v="233"/>
    </i>
    <i>
      <x v="238"/>
    </i>
    <i>
      <x v="239"/>
    </i>
    <i>
      <x v="256"/>
    </i>
    <i>
      <x v="297"/>
    </i>
    <i>
      <x v="348"/>
    </i>
    <i>
      <x v="391"/>
    </i>
    <i>
      <x v="480"/>
    </i>
    <i>
      <x v="483"/>
    </i>
    <i>
      <x v="485"/>
    </i>
    <i>
      <x v="486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8FBC1-0A3C-4E67-831F-B778DEF6921A}" name="PivotTable3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E25:BF3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FF0A8-CD95-44D6-9D5E-87CFBFEA215A}" name="PivotTable2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W25:AX74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showAll="0">
      <items count="7">
        <item x="2"/>
        <item x="5"/>
        <item x="4"/>
        <item x="3"/>
        <item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9">
    <i>
      <x v="10"/>
    </i>
    <i>
      <x v="26"/>
    </i>
    <i>
      <x v="27"/>
    </i>
    <i>
      <x v="56"/>
    </i>
    <i>
      <x v="58"/>
    </i>
    <i>
      <x v="62"/>
    </i>
    <i>
      <x v="65"/>
    </i>
    <i>
      <x v="66"/>
    </i>
    <i>
      <x v="67"/>
    </i>
    <i>
      <x v="120"/>
    </i>
    <i>
      <x v="131"/>
    </i>
    <i>
      <x v="135"/>
    </i>
    <i>
      <x v="150"/>
    </i>
    <i>
      <x v="156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198"/>
    </i>
    <i>
      <x v="216"/>
    </i>
    <i>
      <x v="223"/>
    </i>
    <i>
      <x v="229"/>
    </i>
    <i>
      <x v="234"/>
    </i>
    <i>
      <x v="235"/>
    </i>
    <i>
      <x v="252"/>
    </i>
    <i>
      <x v="301"/>
    </i>
    <i>
      <x v="305"/>
    </i>
    <i>
      <x v="309"/>
    </i>
    <i>
      <x v="317"/>
    </i>
    <i>
      <x v="319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>
      <x v="421"/>
    </i>
    <i>
      <x v="453"/>
    </i>
    <i>
      <x v="461"/>
    </i>
    <i>
      <x v="472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F00BE-3B14-4F62-9BD2-290AE74FC17E}" name="PivotTable2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5:H4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5">
    <i>
      <x v="59"/>
    </i>
    <i>
      <x v="60"/>
    </i>
    <i>
      <x v="78"/>
    </i>
    <i>
      <x v="139"/>
    </i>
    <i>
      <x v="148"/>
    </i>
    <i>
      <x v="217"/>
    </i>
    <i>
      <x v="219"/>
    </i>
    <i>
      <x v="221"/>
    </i>
    <i>
      <x v="224"/>
    </i>
    <i>
      <x v="226"/>
    </i>
    <i>
      <x v="228"/>
    </i>
    <i>
      <x v="292"/>
    </i>
    <i>
      <x v="454"/>
    </i>
    <i>
      <x v="460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2E125-DE06-43AD-B5D4-A8B0D60861B1}" name="PivotTable29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26:AZ34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h="1" x="3"/>
        <item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62"/>
    </i>
    <i>
      <x v="198"/>
    </i>
    <i>
      <x v="216"/>
    </i>
    <i>
      <x v="223"/>
    </i>
    <i>
      <x v="229"/>
    </i>
    <i>
      <x v="234"/>
    </i>
    <i>
      <x v="235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F3D27-693B-409B-B0F9-00C6C9A0CB17}" name="PivotTable5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43:X71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8">
    <i>
      <x v="1"/>
    </i>
    <i>
      <x v="111"/>
    </i>
    <i>
      <x v="114"/>
    </i>
    <i>
      <x v="123"/>
    </i>
    <i>
      <x v="128"/>
    </i>
    <i>
      <x v="130"/>
    </i>
    <i>
      <x v="133"/>
    </i>
    <i>
      <x v="153"/>
    </i>
    <i>
      <x v="158"/>
    </i>
    <i>
      <x v="176"/>
    </i>
    <i>
      <x v="178"/>
    </i>
    <i>
      <x v="256"/>
    </i>
    <i>
      <x v="297"/>
    </i>
    <i>
      <x v="330"/>
    </i>
    <i>
      <x v="339"/>
    </i>
    <i>
      <x v="348"/>
    </i>
    <i>
      <x v="357"/>
    </i>
    <i>
      <x v="366"/>
    </i>
    <i>
      <x v="374"/>
    </i>
    <i>
      <x v="382"/>
    </i>
    <i>
      <x v="391"/>
    </i>
    <i>
      <x v="400"/>
    </i>
    <i>
      <x v="409"/>
    </i>
    <i>
      <x v="480"/>
    </i>
    <i>
      <x v="483"/>
    </i>
    <i>
      <x v="485"/>
    </i>
    <i>
      <x v="486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21CC7-BAC4-4859-A7D9-624448CAFFB0}" name="PivotTable24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26:X35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 v="47"/>
    </i>
    <i>
      <x v="48"/>
    </i>
    <i>
      <x v="49"/>
    </i>
    <i>
      <x v="52"/>
    </i>
    <i>
      <x v="232"/>
    </i>
    <i>
      <x v="233"/>
    </i>
    <i>
      <x v="238"/>
    </i>
    <i>
      <x v="239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5DEA0-F68E-4DA1-914F-B6B260C049AB}" name="PivotTable28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26:AV27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82501-CFED-40C1-B19D-AEFEA5893636}" name="PivotTable2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5:G50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x="9"/>
        <item h="1" x="5"/>
        <item h="1"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78"/>
    </i>
    <i>
      <x v="139"/>
    </i>
    <i>
      <x v="292"/>
    </i>
    <i>
      <x v="454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792AA-98FA-43A3-AD81-4D90F40A7968}" name="PivotTable21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6:G36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x="9"/>
        <item h="1" x="5"/>
        <item h="1"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59"/>
    </i>
    <i>
      <x v="60"/>
    </i>
    <i>
      <x v="148"/>
    </i>
    <i>
      <x v="217"/>
    </i>
    <i>
      <x v="221"/>
    </i>
    <i>
      <x v="224"/>
    </i>
    <i>
      <x v="226"/>
    </i>
    <i>
      <x v="228"/>
    </i>
    <i>
      <x v="460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116FF-2D7C-4E0B-A2E7-FDFC0A0FF437}" name="PivotTable27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26:AP36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37"/>
    </i>
    <i>
      <x v="38"/>
    </i>
    <i>
      <x v="40"/>
    </i>
    <i>
      <x v="42"/>
    </i>
    <i>
      <x v="43"/>
    </i>
    <i>
      <x v="45"/>
    </i>
    <i>
      <x v="46"/>
    </i>
    <i>
      <x v="218"/>
    </i>
    <i>
      <x v="225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41DB7-B961-4532-867F-56810C95BF20}" name="PivotTable4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36:S50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4">
    <i>
      <x v="4"/>
    </i>
    <i>
      <x v="126"/>
    </i>
    <i>
      <x v="142"/>
    </i>
    <i>
      <x v="173"/>
    </i>
    <i>
      <x v="180"/>
    </i>
    <i>
      <x v="181"/>
    </i>
    <i>
      <x v="282"/>
    </i>
    <i>
      <x v="283"/>
    </i>
    <i>
      <x v="284"/>
    </i>
    <i>
      <x v="286"/>
    </i>
    <i>
      <x v="287"/>
    </i>
    <i>
      <x v="288"/>
    </i>
    <i>
      <x v="289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A9C59-5B16-4F03-871D-19581008EFD2}" name="PivotTable22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6:M34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x="5"/>
        <item h="1"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203"/>
    </i>
    <i>
      <x v="207"/>
    </i>
    <i>
      <x v="209"/>
    </i>
    <i>
      <x v="212"/>
    </i>
    <i>
      <x v="213"/>
    </i>
    <i>
      <x v="489"/>
    </i>
    <i>
      <x v="498"/>
    </i>
    <i t="grand">
      <x/>
    </i>
  </rowItems>
  <colItems count="1">
    <i/>
  </colItems>
  <pageFields count="3">
    <pageField fld="7" hier="-1"/>
    <pageField fld="51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011DF-F803-44E6-9E4B-79DFD1430D70}" name="PivotTable12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40:BH45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h="1" x="3"/>
        <item h="1" x="4"/>
        <item h="1"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2CF671-518A-411D-BAE5-5B05FA33F1E8}" name="PivotTable6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46:AD80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4">
    <i>
      <x v="3"/>
    </i>
    <i>
      <x v="6"/>
    </i>
    <i>
      <x v="55"/>
    </i>
    <i>
      <x v="116"/>
    </i>
    <i>
      <x v="122"/>
    </i>
    <i>
      <x v="136"/>
    </i>
    <i>
      <x v="137"/>
    </i>
    <i>
      <x v="140"/>
    </i>
    <i>
      <x v="141"/>
    </i>
    <i>
      <x v="151"/>
    </i>
    <i>
      <x v="155"/>
    </i>
    <i>
      <x v="171"/>
    </i>
    <i>
      <x v="175"/>
    </i>
    <i>
      <x v="254"/>
    </i>
    <i>
      <x v="260"/>
    </i>
    <i>
      <x v="261"/>
    </i>
    <i>
      <x v="264"/>
    </i>
    <i>
      <x v="268"/>
    </i>
    <i>
      <x v="277"/>
    </i>
    <i>
      <x v="295"/>
    </i>
    <i>
      <x v="299"/>
    </i>
    <i>
      <x v="303"/>
    </i>
    <i>
      <x v="307"/>
    </i>
    <i>
      <x v="311"/>
    </i>
    <i>
      <x v="315"/>
    </i>
    <i>
      <x v="318"/>
    </i>
    <i>
      <x v="456"/>
    </i>
    <i>
      <x v="457"/>
    </i>
    <i>
      <x v="458"/>
    </i>
    <i>
      <x v="459"/>
    </i>
    <i>
      <x v="462"/>
    </i>
    <i>
      <x v="466"/>
    </i>
    <i>
      <x v="467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27EFC-6178-4ACD-B1B4-9DFF763FD568}" name="PivotTable9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35:AV52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7">
    <i>
      <x v="300"/>
    </i>
    <i>
      <x v="302"/>
    </i>
    <i>
      <x v="304"/>
    </i>
    <i>
      <x v="306"/>
    </i>
    <i>
      <x v="308"/>
    </i>
    <i>
      <x v="310"/>
    </i>
    <i>
      <x v="321"/>
    </i>
    <i>
      <x v="333"/>
    </i>
    <i>
      <x v="342"/>
    </i>
    <i>
      <x v="351"/>
    </i>
    <i>
      <x v="360"/>
    </i>
    <i>
      <x v="369"/>
    </i>
    <i>
      <x v="385"/>
    </i>
    <i>
      <x v="394"/>
    </i>
    <i>
      <x v="403"/>
    </i>
    <i>
      <x v="412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6E8F4-683E-4AC8-997A-6909332FE107}" name="PivotTable30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26:BD57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h="1" x="3"/>
        <item h="1" x="4"/>
        <item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1">
    <i>
      <x v="17"/>
    </i>
    <i>
      <x v="32"/>
    </i>
    <i>
      <x v="33"/>
    </i>
    <i>
      <x v="63"/>
    </i>
    <i>
      <x v="91"/>
    </i>
    <i>
      <x v="93"/>
    </i>
    <i>
      <x v="98"/>
    </i>
    <i>
      <x v="99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93"/>
    </i>
    <i>
      <x v="194"/>
    </i>
    <i>
      <x v="196"/>
    </i>
    <i>
      <x v="197"/>
    </i>
    <i>
      <x v="201"/>
    </i>
    <i>
      <x v="202"/>
    </i>
    <i>
      <x v="208"/>
    </i>
    <i>
      <x v="420"/>
    </i>
    <i>
      <x v="423"/>
    </i>
    <i>
      <x v="425"/>
    </i>
    <i>
      <x v="427"/>
    </i>
    <i>
      <x v="429"/>
    </i>
    <i>
      <x v="475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B260C-AEE8-4C63-B9E6-8FEEFE9882C2}" name="PivotTable1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5:B61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8"/>
        <item h="1" x="9"/>
        <item h="1" x="5"/>
        <item h="1"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2"/>
    </i>
    <i>
      <x v="5"/>
    </i>
    <i>
      <x v="149"/>
    </i>
    <i>
      <x v="154"/>
    </i>
    <i>
      <x v="168"/>
    </i>
    <i>
      <x v="172"/>
    </i>
    <i>
      <x v="259"/>
    </i>
    <i>
      <x v="267"/>
    </i>
    <i>
      <x v="272"/>
    </i>
    <i>
      <x v="273"/>
    </i>
    <i>
      <x v="274"/>
    </i>
    <i>
      <x v="278"/>
    </i>
    <i>
      <x v="279"/>
    </i>
    <i>
      <x v="417"/>
    </i>
    <i>
      <x v="418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A6C63F-8E0E-4445-A4D6-54B3A17EB1A4}" name="PivotTable31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26:BH27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h="1" x="3"/>
        <item h="1" x="4"/>
        <item h="1"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9A37E-210B-4465-A2EB-CB802BBD0A46}" name="PivotTable26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26:AJ40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4">
    <i>
      <x v="36"/>
    </i>
    <i>
      <x v="39"/>
    </i>
    <i>
      <x v="41"/>
    </i>
    <i>
      <x v="44"/>
    </i>
    <i>
      <x v="92"/>
    </i>
    <i>
      <x v="94"/>
    </i>
    <i>
      <x v="199"/>
    </i>
    <i>
      <x v="422"/>
    </i>
    <i>
      <x v="424"/>
    </i>
    <i>
      <x v="426"/>
    </i>
    <i>
      <x v="428"/>
    </i>
    <i>
      <x v="430"/>
    </i>
    <i>
      <x v="474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FFDEF-9818-4866-9C70-D29756DFEAA1}" name="PivotTable10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43:AZ80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h="1" x="3"/>
        <item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7">
    <i>
      <x v="10"/>
    </i>
    <i>
      <x v="56"/>
    </i>
    <i>
      <x v="58"/>
    </i>
    <i>
      <x v="65"/>
    </i>
    <i>
      <x v="66"/>
    </i>
    <i>
      <x v="120"/>
    </i>
    <i>
      <x v="131"/>
    </i>
    <i>
      <x v="150"/>
    </i>
    <i>
      <x v="156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252"/>
    </i>
    <i>
      <x v="301"/>
    </i>
    <i>
      <x v="305"/>
    </i>
    <i>
      <x v="309"/>
    </i>
    <i>
      <x v="319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>
      <x v="421"/>
    </i>
    <i>
      <x v="453"/>
    </i>
    <i>
      <x v="461"/>
    </i>
    <i>
      <x v="472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18F7D-7333-4064-911A-E0156B1A0D58}" name="PivotTable3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4:M81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x="5"/>
        <item h="1"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7">
    <i>
      <x v="8"/>
    </i>
    <i>
      <x v="54"/>
    </i>
    <i>
      <x v="57"/>
    </i>
    <i>
      <x v="64"/>
    </i>
    <i>
      <x v="121"/>
    </i>
    <i>
      <x v="296"/>
    </i>
    <i>
      <x v="332"/>
    </i>
    <i>
      <x v="334"/>
    </i>
    <i>
      <x v="335"/>
    </i>
    <i>
      <x v="341"/>
    </i>
    <i>
      <x v="343"/>
    </i>
    <i>
      <x v="344"/>
    </i>
    <i>
      <x v="350"/>
    </i>
    <i>
      <x v="352"/>
    </i>
    <i>
      <x v="353"/>
    </i>
    <i>
      <x v="359"/>
    </i>
    <i>
      <x v="361"/>
    </i>
    <i>
      <x v="362"/>
    </i>
    <i>
      <x v="368"/>
    </i>
    <i>
      <x v="370"/>
    </i>
    <i>
      <x v="376"/>
    </i>
    <i>
      <x v="377"/>
    </i>
    <i>
      <x v="378"/>
    </i>
    <i>
      <x v="384"/>
    </i>
    <i>
      <x v="386"/>
    </i>
    <i>
      <x v="387"/>
    </i>
    <i>
      <x v="393"/>
    </i>
    <i>
      <x v="395"/>
    </i>
    <i>
      <x v="396"/>
    </i>
    <i>
      <x v="402"/>
    </i>
    <i>
      <x v="404"/>
    </i>
    <i>
      <x v="405"/>
    </i>
    <i>
      <x v="411"/>
    </i>
    <i>
      <x v="413"/>
    </i>
    <i>
      <x v="414"/>
    </i>
    <i>
      <x v="481"/>
    </i>
    <i t="grand">
      <x/>
    </i>
  </rowItems>
  <colItems count="1">
    <i/>
  </colItems>
  <pageFields count="3">
    <pageField fld="7" hier="-1"/>
    <pageField fld="51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B06C2-46CF-4272-AB67-7F3AF0C64C6F}" name="PivotTable11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69:BD149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h="1" x="3"/>
        <item h="1" x="4"/>
        <item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0">
    <i>
      <x v="9"/>
    </i>
    <i>
      <x v="13"/>
    </i>
    <i>
      <x v="15"/>
    </i>
    <i>
      <x v="18"/>
    </i>
    <i>
      <x v="20"/>
    </i>
    <i>
      <x v="22"/>
    </i>
    <i>
      <x v="68"/>
    </i>
    <i>
      <x v="70"/>
    </i>
    <i>
      <x v="73"/>
    </i>
    <i>
      <x v="75"/>
    </i>
    <i>
      <x v="95"/>
    </i>
    <i>
      <x v="96"/>
    </i>
    <i>
      <x v="97"/>
    </i>
    <i>
      <x v="101"/>
    </i>
    <i>
      <x v="113"/>
    </i>
    <i>
      <x v="115"/>
    </i>
    <i>
      <x v="117"/>
    </i>
    <i>
      <x v="119"/>
    </i>
    <i>
      <x v="124"/>
    </i>
    <i>
      <x v="143"/>
    </i>
    <i>
      <x v="145"/>
    </i>
    <i>
      <x v="152"/>
    </i>
    <i>
      <x v="157"/>
    </i>
    <i>
      <x v="188"/>
    </i>
    <i>
      <x v="240"/>
    </i>
    <i>
      <x v="243"/>
    </i>
    <i>
      <x v="245"/>
    </i>
    <i>
      <x v="247"/>
    </i>
    <i>
      <x v="249"/>
    </i>
    <i>
      <x v="255"/>
    </i>
    <i>
      <x v="258"/>
    </i>
    <i>
      <x v="262"/>
    </i>
    <i>
      <x v="263"/>
    </i>
    <i>
      <x v="269"/>
    </i>
    <i>
      <x v="280"/>
    </i>
    <i>
      <x v="281"/>
    </i>
    <i>
      <x v="285"/>
    </i>
    <i>
      <x v="290"/>
    </i>
    <i>
      <x v="293"/>
    </i>
    <i>
      <x v="298"/>
    </i>
    <i>
      <x v="325"/>
    </i>
    <i>
      <x v="328"/>
    </i>
    <i>
      <x v="329"/>
    </i>
    <i>
      <x v="337"/>
    </i>
    <i>
      <x v="338"/>
    </i>
    <i>
      <x v="346"/>
    </i>
    <i>
      <x v="347"/>
    </i>
    <i>
      <x v="355"/>
    </i>
    <i>
      <x v="356"/>
    </i>
    <i>
      <x v="364"/>
    </i>
    <i>
      <x v="365"/>
    </i>
    <i>
      <x v="372"/>
    </i>
    <i>
      <x v="373"/>
    </i>
    <i>
      <x v="380"/>
    </i>
    <i>
      <x v="381"/>
    </i>
    <i>
      <x v="389"/>
    </i>
    <i>
      <x v="390"/>
    </i>
    <i>
      <x v="398"/>
    </i>
    <i>
      <x v="399"/>
    </i>
    <i>
      <x v="407"/>
    </i>
    <i>
      <x v="408"/>
    </i>
    <i>
      <x v="416"/>
    </i>
    <i>
      <x v="419"/>
    </i>
    <i>
      <x v="431"/>
    </i>
    <i>
      <x v="433"/>
    </i>
    <i>
      <x v="435"/>
    </i>
    <i>
      <x v="436"/>
    </i>
    <i>
      <x v="437"/>
    </i>
    <i>
      <x v="441"/>
    </i>
    <i>
      <x v="445"/>
    </i>
    <i>
      <x v="447"/>
    </i>
    <i>
      <x v="449"/>
    </i>
    <i>
      <x v="451"/>
    </i>
    <i>
      <x v="463"/>
    </i>
    <i>
      <x v="470"/>
    </i>
    <i>
      <x v="479"/>
    </i>
    <i>
      <x v="482"/>
    </i>
    <i>
      <x v="484"/>
    </i>
    <i>
      <x v="488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10CF9-CFDB-458E-807A-94A4352AAC42}" name="PivotTable8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44:AP56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2">
    <i>
      <x v="7"/>
    </i>
    <i>
      <x v="11"/>
    </i>
    <i>
      <x v="12"/>
    </i>
    <i>
      <x v="29"/>
    </i>
    <i>
      <x v="72"/>
    </i>
    <i>
      <x v="77"/>
    </i>
    <i>
      <x v="320"/>
    </i>
    <i>
      <x v="468"/>
    </i>
    <i>
      <x v="476"/>
    </i>
    <i>
      <x v="477"/>
    </i>
    <i>
      <x v="478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9713E-D9E2-448E-9433-3A331252F771}" name="PivotTable25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26:AD37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61"/>
    </i>
    <i>
      <x v="214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555A8-312F-423A-8E6B-71010B20163D}" name="PivotTable7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54:AJ119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5">
    <i>
      <x v="14"/>
    </i>
    <i>
      <x v="16"/>
    </i>
    <i>
      <x v="19"/>
    </i>
    <i>
      <x v="21"/>
    </i>
    <i>
      <x v="23"/>
    </i>
    <i>
      <x v="28"/>
    </i>
    <i>
      <x v="69"/>
    </i>
    <i>
      <x v="71"/>
    </i>
    <i>
      <x v="74"/>
    </i>
    <i>
      <x v="76"/>
    </i>
    <i>
      <x v="100"/>
    </i>
    <i>
      <x v="112"/>
    </i>
    <i>
      <x v="118"/>
    </i>
    <i>
      <x v="125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187"/>
    </i>
    <i>
      <x v="189"/>
    </i>
    <i>
      <x v="241"/>
    </i>
    <i>
      <x v="244"/>
    </i>
    <i>
      <x v="246"/>
    </i>
    <i>
      <x v="265"/>
    </i>
    <i>
      <x v="266"/>
    </i>
    <i>
      <x v="270"/>
    </i>
    <i>
      <x v="271"/>
    </i>
    <i>
      <x v="275"/>
    </i>
    <i>
      <x v="276"/>
    </i>
    <i>
      <x v="291"/>
    </i>
    <i>
      <x v="322"/>
    </i>
    <i>
      <x v="323"/>
    </i>
    <i>
      <x v="324"/>
    </i>
    <i>
      <x v="326"/>
    </i>
    <i>
      <x v="327"/>
    </i>
    <i>
      <x v="331"/>
    </i>
    <i>
      <x v="340"/>
    </i>
    <i>
      <x v="349"/>
    </i>
    <i>
      <x v="358"/>
    </i>
    <i>
      <x v="367"/>
    </i>
    <i>
      <x v="375"/>
    </i>
    <i>
      <x v="383"/>
    </i>
    <i>
      <x v="392"/>
    </i>
    <i>
      <x v="401"/>
    </i>
    <i>
      <x v="410"/>
    </i>
    <i>
      <x v="432"/>
    </i>
    <i>
      <x v="434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8"/>
    </i>
    <i>
      <x v="450"/>
    </i>
    <i>
      <x v="452"/>
    </i>
    <i>
      <x v="465"/>
    </i>
    <i>
      <x v="469"/>
    </i>
    <i>
      <x v="471"/>
    </i>
    <i>
      <x v="487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B496D-A80A-46BE-B1FA-00800B22528D}" name="PivotTable20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B36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8"/>
        <item h="1" x="9"/>
        <item h="1" x="5"/>
        <item h="1"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31"/>
    </i>
    <i>
      <x v="34"/>
    </i>
    <i>
      <x v="35"/>
    </i>
    <i>
      <x v="50"/>
    </i>
    <i>
      <x v="51"/>
    </i>
    <i>
      <x v="53"/>
    </i>
    <i>
      <x v="195"/>
    </i>
    <i>
      <x v="210"/>
    </i>
    <i>
      <x v="211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3327A-22D4-4DD2-A6C4-670D4D1E61BE}" name="PivotTable23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6:S28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9"/>
        <item h="1" x="5"/>
        <item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 v="200"/>
    </i>
    <i t="grand">
      <x/>
    </i>
  </rowItems>
  <colItems count="1">
    <i/>
  </colItems>
  <pageFields count="3">
    <pageField fld="7" hier="-1"/>
    <pageField fld="51" hier="-1"/>
    <pageField fld="4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5B1A9-7D32-4D3C-BAC4-D1862BEF7E73}" name="PivotTable27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26:AP31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72"/>
    </i>
    <i>
      <x v="77"/>
    </i>
    <i>
      <x v="218"/>
    </i>
    <i>
      <x v="225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BD414-9D51-41F7-8006-D9A5EC5F4833}" name="PivotTable31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26:BH27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h="1" x="3"/>
        <item h="1" x="4"/>
        <item h="1"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4F0D1-CE27-4FC1-8446-842E1DAF3444}" name="PivotTable30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26:BD77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h="1" x="3"/>
        <item h="1" x="4"/>
        <item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1">
    <i>
      <x v="68"/>
    </i>
    <i>
      <x v="70"/>
    </i>
    <i>
      <x v="73"/>
    </i>
    <i>
      <x v="75"/>
    </i>
    <i>
      <x v="113"/>
    </i>
    <i>
      <x v="115"/>
    </i>
    <i>
      <x v="117"/>
    </i>
    <i>
      <x v="124"/>
    </i>
    <i>
      <x v="152"/>
    </i>
    <i>
      <x v="188"/>
    </i>
    <i>
      <x v="193"/>
    </i>
    <i>
      <x v="194"/>
    </i>
    <i>
      <x v="196"/>
    </i>
    <i>
      <x v="197"/>
    </i>
    <i>
      <x v="201"/>
    </i>
    <i>
      <x v="202"/>
    </i>
    <i>
      <x v="247"/>
    </i>
    <i>
      <x v="249"/>
    </i>
    <i>
      <x v="269"/>
    </i>
    <i>
      <x v="280"/>
    </i>
    <i>
      <x v="285"/>
    </i>
    <i>
      <x v="293"/>
    </i>
    <i>
      <x v="298"/>
    </i>
    <i>
      <x v="325"/>
    </i>
    <i>
      <x v="328"/>
    </i>
    <i>
      <x v="329"/>
    </i>
    <i>
      <x v="337"/>
    </i>
    <i>
      <x v="338"/>
    </i>
    <i>
      <x v="346"/>
    </i>
    <i>
      <x v="347"/>
    </i>
    <i>
      <x v="355"/>
    </i>
    <i>
      <x v="356"/>
    </i>
    <i>
      <x v="364"/>
    </i>
    <i>
      <x v="365"/>
    </i>
    <i>
      <x v="372"/>
    </i>
    <i>
      <x v="373"/>
    </i>
    <i>
      <x v="380"/>
    </i>
    <i>
      <x v="381"/>
    </i>
    <i>
      <x v="389"/>
    </i>
    <i>
      <x v="390"/>
    </i>
    <i>
      <x v="398"/>
    </i>
    <i>
      <x v="399"/>
    </i>
    <i>
      <x v="407"/>
    </i>
    <i>
      <x v="408"/>
    </i>
    <i>
      <x v="431"/>
    </i>
    <i>
      <x v="433"/>
    </i>
    <i>
      <x v="435"/>
    </i>
    <i>
      <x v="436"/>
    </i>
    <i>
      <x v="437"/>
    </i>
    <i>
      <x v="475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BD088-B3AF-4094-880F-247C4822E552}" name="PivotTable12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36:BH41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h="1" x="3"/>
        <item h="1" x="4"/>
        <item h="1"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FEC41-9964-492D-9E88-2C5AE2B370A1}" name="PivotTable9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44:AV52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300"/>
    </i>
    <i>
      <x v="302"/>
    </i>
    <i>
      <x v="304"/>
    </i>
    <i>
      <x v="306"/>
    </i>
    <i>
      <x v="308"/>
    </i>
    <i>
      <x v="310"/>
    </i>
    <i>
      <x v="321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FB694-EE5D-4383-9E35-94ABA3FD6B34}" name="PivotTable11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85:BD145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h="1" x="3"/>
        <item h="1" x="4"/>
        <item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0">
    <i>
      <x v="9"/>
    </i>
    <i>
      <x v="13"/>
    </i>
    <i>
      <x v="15"/>
    </i>
    <i>
      <x v="17"/>
    </i>
    <i>
      <x v="18"/>
    </i>
    <i>
      <x v="20"/>
    </i>
    <i>
      <x v="22"/>
    </i>
    <i>
      <x v="32"/>
    </i>
    <i>
      <x v="33"/>
    </i>
    <i>
      <x v="63"/>
    </i>
    <i>
      <x v="91"/>
    </i>
    <i>
      <x v="93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9"/>
    </i>
    <i>
      <x v="143"/>
    </i>
    <i>
      <x v="145"/>
    </i>
    <i>
      <x v="157"/>
    </i>
    <i>
      <x v="208"/>
    </i>
    <i>
      <x v="240"/>
    </i>
    <i>
      <x v="243"/>
    </i>
    <i>
      <x v="245"/>
    </i>
    <i>
      <x v="255"/>
    </i>
    <i>
      <x v="258"/>
    </i>
    <i>
      <x v="262"/>
    </i>
    <i>
      <x v="263"/>
    </i>
    <i>
      <x v="281"/>
    </i>
    <i>
      <x v="290"/>
    </i>
    <i>
      <x v="416"/>
    </i>
    <i>
      <x v="419"/>
    </i>
    <i>
      <x v="420"/>
    </i>
    <i>
      <x v="423"/>
    </i>
    <i>
      <x v="425"/>
    </i>
    <i>
      <x v="427"/>
    </i>
    <i>
      <x v="429"/>
    </i>
    <i>
      <x v="441"/>
    </i>
    <i>
      <x v="445"/>
    </i>
    <i>
      <x v="447"/>
    </i>
    <i>
      <x v="449"/>
    </i>
    <i>
      <x v="451"/>
    </i>
    <i>
      <x v="463"/>
    </i>
    <i>
      <x v="470"/>
    </i>
    <i>
      <x v="479"/>
    </i>
    <i>
      <x v="482"/>
    </i>
    <i>
      <x v="484"/>
    </i>
    <i>
      <x v="488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89489-22E1-49F2-A951-53A38BBD30FC}" name="PivotTable26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26:AJ62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6">
    <i>
      <x v="69"/>
    </i>
    <i>
      <x v="71"/>
    </i>
    <i>
      <x v="74"/>
    </i>
    <i>
      <x v="76"/>
    </i>
    <i>
      <x v="112"/>
    </i>
    <i>
      <x v="125"/>
    </i>
    <i>
      <x v="187"/>
    </i>
    <i>
      <x v="189"/>
    </i>
    <i>
      <x v="199"/>
    </i>
    <i>
      <x v="265"/>
    </i>
    <i>
      <x v="266"/>
    </i>
    <i>
      <x v="270"/>
    </i>
    <i>
      <x v="271"/>
    </i>
    <i>
      <x v="275"/>
    </i>
    <i>
      <x v="276"/>
    </i>
    <i>
      <x v="322"/>
    </i>
    <i>
      <x v="323"/>
    </i>
    <i>
      <x v="324"/>
    </i>
    <i>
      <x v="326"/>
    </i>
    <i>
      <x v="331"/>
    </i>
    <i>
      <x v="340"/>
    </i>
    <i>
      <x v="349"/>
    </i>
    <i>
      <x v="358"/>
    </i>
    <i>
      <x v="367"/>
    </i>
    <i>
      <x v="375"/>
    </i>
    <i>
      <x v="383"/>
    </i>
    <i>
      <x v="392"/>
    </i>
    <i>
      <x v="401"/>
    </i>
    <i>
      <x v="410"/>
    </i>
    <i>
      <x v="432"/>
    </i>
    <i>
      <x v="434"/>
    </i>
    <i>
      <x v="438"/>
    </i>
    <i>
      <x v="439"/>
    </i>
    <i>
      <x v="440"/>
    </i>
    <i>
      <x v="474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79093-5A0B-404F-AD3A-E3D547B459D2}" name="PivotTable24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26:X50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4">
    <i>
      <x v="111"/>
    </i>
    <i>
      <x v="114"/>
    </i>
    <i>
      <x v="128"/>
    </i>
    <i>
      <x v="130"/>
    </i>
    <i>
      <x v="133"/>
    </i>
    <i>
      <x v="153"/>
    </i>
    <i>
      <x v="176"/>
    </i>
    <i>
      <x v="178"/>
    </i>
    <i>
      <x v="232"/>
    </i>
    <i>
      <x v="233"/>
    </i>
    <i>
      <x v="238"/>
    </i>
    <i>
      <x v="239"/>
    </i>
    <i>
      <x v="297"/>
    </i>
    <i>
      <x v="330"/>
    </i>
    <i>
      <x v="339"/>
    </i>
    <i>
      <x v="348"/>
    </i>
    <i>
      <x v="357"/>
    </i>
    <i>
      <x v="366"/>
    </i>
    <i>
      <x v="374"/>
    </i>
    <i>
      <x v="382"/>
    </i>
    <i>
      <x v="391"/>
    </i>
    <i>
      <x v="400"/>
    </i>
    <i>
      <x v="409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1D092-FEA7-44C7-9697-19FC85681C5A}" name="PivotTable22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6:M58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x="5"/>
        <item h="1"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2">
    <i>
      <x v="64"/>
    </i>
    <i>
      <x v="296"/>
    </i>
    <i>
      <x v="332"/>
    </i>
    <i>
      <x v="334"/>
    </i>
    <i>
      <x v="335"/>
    </i>
    <i>
      <x v="341"/>
    </i>
    <i>
      <x v="343"/>
    </i>
    <i>
      <x v="344"/>
    </i>
    <i>
      <x v="350"/>
    </i>
    <i>
      <x v="352"/>
    </i>
    <i>
      <x v="353"/>
    </i>
    <i>
      <x v="359"/>
    </i>
    <i>
      <x v="361"/>
    </i>
    <i>
      <x v="362"/>
    </i>
    <i>
      <x v="368"/>
    </i>
    <i>
      <x v="370"/>
    </i>
    <i>
      <x v="376"/>
    </i>
    <i>
      <x v="377"/>
    </i>
    <i>
      <x v="378"/>
    </i>
    <i>
      <x v="384"/>
    </i>
    <i>
      <x v="386"/>
    </i>
    <i>
      <x v="387"/>
    </i>
    <i>
      <x v="393"/>
    </i>
    <i>
      <x v="395"/>
    </i>
    <i>
      <x v="396"/>
    </i>
    <i>
      <x v="402"/>
    </i>
    <i>
      <x v="404"/>
    </i>
    <i>
      <x v="405"/>
    </i>
    <i>
      <x v="411"/>
    </i>
    <i>
      <x v="413"/>
    </i>
    <i>
      <x v="414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642DE-A5D4-4E69-AB3C-3D01570143B7}" name="PivotTable21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6:G34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8"/>
        <item x="9"/>
        <item h="1" x="5"/>
        <item h="1"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78"/>
    </i>
    <i>
      <x v="217"/>
    </i>
    <i>
      <x v="221"/>
    </i>
    <i>
      <x v="224"/>
    </i>
    <i>
      <x v="226"/>
    </i>
    <i>
      <x v="228"/>
    </i>
    <i>
      <x v="460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CCFA5-960C-4B26-A74F-8F52EF9CAB53}" name="PivotTable20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B36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x="8"/>
        <item h="1" x="9"/>
        <item h="1" x="5"/>
        <item h="1"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149"/>
    </i>
    <i>
      <x v="154"/>
    </i>
    <i>
      <x v="195"/>
    </i>
    <i>
      <x v="267"/>
    </i>
    <i>
      <x v="272"/>
    </i>
    <i>
      <x v="273"/>
    </i>
    <i>
      <x v="274"/>
    </i>
    <i>
      <x v="278"/>
    </i>
    <i>
      <x v="279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6101D-1DFD-4730-B525-42F5E28F8296}" name="PivotTable6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51:AD77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6">
    <i>
      <x v="3"/>
    </i>
    <i>
      <x v="6"/>
    </i>
    <i>
      <x v="55"/>
    </i>
    <i>
      <x v="61"/>
    </i>
    <i>
      <x v="122"/>
    </i>
    <i>
      <x v="140"/>
    </i>
    <i>
      <x v="141"/>
    </i>
    <i>
      <x v="171"/>
    </i>
    <i>
      <x v="175"/>
    </i>
    <i>
      <x v="214"/>
    </i>
    <i>
      <x v="254"/>
    </i>
    <i>
      <x v="260"/>
    </i>
    <i>
      <x v="261"/>
    </i>
    <i>
      <x v="299"/>
    </i>
    <i>
      <x v="303"/>
    </i>
    <i>
      <x v="307"/>
    </i>
    <i>
      <x v="311"/>
    </i>
    <i>
      <x v="315"/>
    </i>
    <i>
      <x v="318"/>
    </i>
    <i>
      <x v="456"/>
    </i>
    <i>
      <x v="457"/>
    </i>
    <i>
      <x v="458"/>
    </i>
    <i>
      <x v="462"/>
    </i>
    <i>
      <x v="466"/>
    </i>
    <i>
      <x v="467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7E5A6-5205-4EA2-819B-960D05BA41AB}" name="PivotTable1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4:B60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x="8"/>
        <item h="1" x="9"/>
        <item h="1" x="5"/>
        <item h="1"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2"/>
    </i>
    <i>
      <x v="5"/>
    </i>
    <i>
      <x v="31"/>
    </i>
    <i>
      <x v="34"/>
    </i>
    <i>
      <x v="35"/>
    </i>
    <i>
      <x v="50"/>
    </i>
    <i>
      <x v="51"/>
    </i>
    <i>
      <x v="53"/>
    </i>
    <i>
      <x v="168"/>
    </i>
    <i>
      <x v="172"/>
    </i>
    <i>
      <x v="210"/>
    </i>
    <i>
      <x v="211"/>
    </i>
    <i>
      <x v="259"/>
    </i>
    <i>
      <x v="417"/>
    </i>
    <i>
      <x v="418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2008F-B422-4B66-8CCC-4655BE29445F}" name="PivotTable4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39:S50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4"/>
    </i>
    <i>
      <x v="142"/>
    </i>
    <i>
      <x v="173"/>
    </i>
    <i>
      <x v="282"/>
    </i>
    <i>
      <x v="283"/>
    </i>
    <i>
      <x v="284"/>
    </i>
    <i>
      <x v="286"/>
    </i>
    <i>
      <x v="287"/>
    </i>
    <i>
      <x v="288"/>
    </i>
    <i>
      <x v="289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82B94-5253-4B4F-B963-6226056E37CA}" name="PivotTable25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26:AD45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9">
    <i>
      <x v="116"/>
    </i>
    <i>
      <x v="136"/>
    </i>
    <i>
      <x v="137"/>
    </i>
    <i>
      <x v="151"/>
    </i>
    <i>
      <x v="155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>
      <x v="264"/>
    </i>
    <i>
      <x v="268"/>
    </i>
    <i>
      <x v="277"/>
    </i>
    <i>
      <x v="295"/>
    </i>
    <i>
      <x v="459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13517-A373-4616-A8B8-8E89EFB946D4}" name="PivotTable8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39:AP56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7">
    <i>
      <x v="7"/>
    </i>
    <i>
      <x v="11"/>
    </i>
    <i>
      <x v="12"/>
    </i>
    <i>
      <x v="29"/>
    </i>
    <i>
      <x v="37"/>
    </i>
    <i>
      <x v="38"/>
    </i>
    <i>
      <x v="40"/>
    </i>
    <i>
      <x v="42"/>
    </i>
    <i>
      <x v="43"/>
    </i>
    <i>
      <x v="45"/>
    </i>
    <i>
      <x v="46"/>
    </i>
    <i>
      <x v="320"/>
    </i>
    <i>
      <x v="468"/>
    </i>
    <i>
      <x v="476"/>
    </i>
    <i>
      <x v="477"/>
    </i>
    <i>
      <x v="478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EA882-A278-40E8-AC6C-B869B0CF0122}" name="PivotTable29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26:AZ48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h="1" x="3"/>
        <item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2">
    <i>
      <x v="65"/>
    </i>
    <i>
      <x v="66"/>
    </i>
    <i>
      <x v="131"/>
    </i>
    <i>
      <x v="150"/>
    </i>
    <i>
      <x v="156"/>
    </i>
    <i>
      <x v="198"/>
    </i>
    <i>
      <x v="216"/>
    </i>
    <i>
      <x v="223"/>
    </i>
    <i>
      <x v="229"/>
    </i>
    <i>
      <x v="234"/>
    </i>
    <i>
      <x v="235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B8A5C-E574-4DBD-BB2D-5A2A789D548E}" name="PivotTable23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6:S31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126"/>
    </i>
    <i>
      <x v="180"/>
    </i>
    <i>
      <x v="181"/>
    </i>
    <i>
      <x v="200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D6EC1-DB28-45BA-AA78-EC0992C4BDDF}" name="PivotTable28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26:AV36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333"/>
    </i>
    <i>
      <x v="342"/>
    </i>
    <i>
      <x v="351"/>
    </i>
    <i>
      <x v="360"/>
    </i>
    <i>
      <x v="369"/>
    </i>
    <i>
      <x v="385"/>
    </i>
    <i>
      <x v="394"/>
    </i>
    <i>
      <x v="403"/>
    </i>
    <i>
      <x v="412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2F568-7770-4759-BD3D-00B7ED405D8A}" name="PivotTable10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56:AZ79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h="1" x="2"/>
        <item h="1" x="10"/>
        <item h="1" x="3"/>
        <item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3">
    <i>
      <x v="10"/>
    </i>
    <i>
      <x v="56"/>
    </i>
    <i>
      <x v="58"/>
    </i>
    <i>
      <x v="62"/>
    </i>
    <i>
      <x v="120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252"/>
    </i>
    <i>
      <x v="301"/>
    </i>
    <i>
      <x v="305"/>
    </i>
    <i>
      <x v="309"/>
    </i>
    <i>
      <x v="319"/>
    </i>
    <i>
      <x v="421"/>
    </i>
    <i>
      <x v="453"/>
    </i>
    <i>
      <x v="461"/>
    </i>
    <i>
      <x v="472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50424-B8F8-421D-A360-5C1B12B95876}" name="PivotTable5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58:X71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 v="1"/>
    </i>
    <i>
      <x v="47"/>
    </i>
    <i>
      <x v="48"/>
    </i>
    <i>
      <x v="49"/>
    </i>
    <i>
      <x v="52"/>
    </i>
    <i>
      <x v="123"/>
    </i>
    <i>
      <x v="158"/>
    </i>
    <i>
      <x v="256"/>
    </i>
    <i>
      <x v="480"/>
    </i>
    <i>
      <x v="483"/>
    </i>
    <i>
      <x v="485"/>
    </i>
    <i>
      <x v="486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FBA02-6906-42D7-967D-A8617B456964}" name="PivotTable7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70:AJ113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h="1" x="5"/>
        <item h="1" x="7"/>
        <item h="1" x="6"/>
        <item h="1" x="1"/>
        <item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3">
    <i>
      <x v="14"/>
    </i>
    <i>
      <x v="16"/>
    </i>
    <i>
      <x v="19"/>
    </i>
    <i>
      <x v="21"/>
    </i>
    <i>
      <x v="23"/>
    </i>
    <i>
      <x v="28"/>
    </i>
    <i>
      <x v="36"/>
    </i>
    <i>
      <x v="39"/>
    </i>
    <i>
      <x v="41"/>
    </i>
    <i>
      <x v="44"/>
    </i>
    <i>
      <x v="92"/>
    </i>
    <i>
      <x v="94"/>
    </i>
    <i>
      <x v="100"/>
    </i>
    <i>
      <x v="118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241"/>
    </i>
    <i>
      <x v="244"/>
    </i>
    <i>
      <x v="246"/>
    </i>
    <i>
      <x v="291"/>
    </i>
    <i>
      <x v="327"/>
    </i>
    <i>
      <x v="422"/>
    </i>
    <i>
      <x v="424"/>
    </i>
    <i>
      <x v="426"/>
    </i>
    <i>
      <x v="428"/>
    </i>
    <i>
      <x v="430"/>
    </i>
    <i>
      <x v="442"/>
    </i>
    <i>
      <x v="443"/>
    </i>
    <i>
      <x v="444"/>
    </i>
    <i>
      <x v="446"/>
    </i>
    <i>
      <x v="448"/>
    </i>
    <i>
      <x v="450"/>
    </i>
    <i>
      <x v="452"/>
    </i>
    <i>
      <x v="465"/>
    </i>
    <i>
      <x v="469"/>
    </i>
    <i>
      <x v="471"/>
    </i>
    <i>
      <x v="487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BFFDB-D732-423F-B7FF-8BBBF56B821F}" name="PivotTable2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2:G49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8"/>
        <item x="9"/>
        <item h="1" x="5"/>
        <item h="1"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 v="59"/>
    </i>
    <i>
      <x v="60"/>
    </i>
    <i>
      <x v="139"/>
    </i>
    <i>
      <x v="148"/>
    </i>
    <i>
      <x v="292"/>
    </i>
    <i>
      <x v="454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AF390-83A0-4A01-8CDD-303F2FFE0811}" name="PivotTable3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67:M80" firstHeaderRow="1" firstDataRow="1" firstDataCol="1" rowPageCount="3" colPageCount="1"/>
  <pivotFields count="60">
    <pivotField showAll="0"/>
    <pivotField showAll="0"/>
    <pivotField showAll="0"/>
    <pivotField axis="axisRow" showAll="0">
      <items count="518">
        <item x="97"/>
        <item x="132"/>
        <item x="328"/>
        <item x="243"/>
        <item x="178"/>
        <item x="265"/>
        <item x="318"/>
        <item x="216"/>
        <item x="236"/>
        <item x="357"/>
        <item x="277"/>
        <item x="422"/>
        <item x="433"/>
        <item x="382"/>
        <item x="432"/>
        <item x="161"/>
        <item x="468"/>
        <item x="122"/>
        <item x="131"/>
        <item x="486"/>
        <item x="167"/>
        <item x="466"/>
        <item x="156"/>
        <item x="447"/>
        <item x="106"/>
        <item m="1" x="515"/>
        <item x="111"/>
        <item x="496"/>
        <item x="475"/>
        <item x="473"/>
        <item x="495"/>
        <item x="399"/>
        <item x="159"/>
        <item x="220"/>
        <item x="267"/>
        <item x="483"/>
        <item x="190"/>
        <item x="467"/>
        <item x="247"/>
        <item x="222"/>
        <item x="314"/>
        <item x="245"/>
        <item x="310"/>
        <item x="266"/>
        <item x="209"/>
        <item x="284"/>
        <item x="317"/>
        <item x="402"/>
        <item x="480"/>
        <item x="381"/>
        <item x="434"/>
        <item x="369"/>
        <item x="472"/>
        <item x="129"/>
        <item x="290"/>
        <item x="262"/>
        <item x="295"/>
        <item x="300"/>
        <item x="322"/>
        <item x="148"/>
        <item x="287"/>
        <item x="237"/>
        <item x="440"/>
        <item x="308"/>
        <item x="264"/>
        <item x="253"/>
        <item x="268"/>
        <item x="104"/>
        <item x="271"/>
        <item x="303"/>
        <item x="415"/>
        <item x="401"/>
        <item x="367"/>
        <item x="235"/>
        <item x="379"/>
        <item x="398"/>
        <item x="420"/>
        <item x="403"/>
        <item x="394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x="493"/>
        <item x="384"/>
        <item x="482"/>
        <item x="388"/>
        <item x="372"/>
        <item x="460"/>
        <item x="383"/>
        <item x="307"/>
        <item x="172"/>
        <item x="464"/>
        <item x="442"/>
        <item x="175"/>
        <item x="194"/>
        <item x="16"/>
        <item x="15"/>
        <item x="17"/>
        <item x="13"/>
        <item x="14"/>
        <item x="12"/>
        <item x="18"/>
        <item x="238"/>
        <item x="305"/>
        <item x="387"/>
        <item x="184"/>
        <item x="157"/>
        <item x="123"/>
        <item x="471"/>
        <item x="386"/>
        <item x="427"/>
        <item x="428"/>
        <item x="315"/>
        <item x="449"/>
        <item x="151"/>
        <item x="272"/>
        <item x="249"/>
        <item x="274"/>
        <item x="100"/>
        <item x="166"/>
        <item x="494"/>
        <item x="202"/>
        <item x="130"/>
        <item x="99"/>
        <item x="135"/>
        <item x="492"/>
        <item x="105"/>
        <item x="171"/>
        <item x="125"/>
        <item x="291"/>
        <item x="279"/>
        <item x="154"/>
        <item x="393"/>
        <item x="421"/>
        <item x="490"/>
        <item x="180"/>
        <item x="489"/>
        <item x="186"/>
        <item x="278"/>
        <item x="424"/>
        <item x="224"/>
        <item x="189"/>
        <item x="339"/>
        <item x="395"/>
        <item x="444"/>
        <item x="348"/>
        <item x="218"/>
        <item x="163"/>
        <item x="380"/>
        <item x="400"/>
        <item x="416"/>
        <item x="0"/>
        <item x="4"/>
        <item x="448"/>
        <item x="453"/>
        <item x="227"/>
        <item x="302"/>
        <item x="181"/>
        <item x="206"/>
        <item x="405"/>
        <item x="96"/>
        <item x="177"/>
        <item x="406"/>
        <item x="407"/>
        <item x="408"/>
        <item x="294"/>
        <item x="409"/>
        <item x="239"/>
        <item x="2"/>
        <item x="241"/>
        <item x="3"/>
        <item x="375"/>
        <item x="324"/>
        <item m="1" x="514"/>
        <item x="397"/>
        <item x="1"/>
        <item x="358"/>
        <item x="119"/>
        <item x="476"/>
        <item x="452"/>
        <item x="168"/>
        <item x="479"/>
        <item x="458"/>
        <item x="481"/>
        <item x="11"/>
        <item x="259"/>
        <item x="234"/>
        <item x="293"/>
        <item x="276"/>
        <item x="352"/>
        <item x="213"/>
        <item x="404"/>
        <item x="263"/>
        <item x="225"/>
        <item x="491"/>
        <item x="497"/>
        <item x="98"/>
        <item m="1" x="516"/>
        <item x="359"/>
        <item x="141"/>
        <item x="240"/>
        <item x="152"/>
        <item x="221"/>
        <item x="134"/>
        <item x="164"/>
        <item x="108"/>
        <item x="477"/>
        <item x="435"/>
        <item x="140"/>
        <item x="144"/>
        <item x="118"/>
        <item x="223"/>
        <item x="484"/>
        <item x="478"/>
        <item x="454"/>
        <item x="133"/>
        <item x="145"/>
        <item x="126"/>
        <item x="204"/>
        <item x="485"/>
        <item x="319"/>
        <item x="158"/>
        <item x="226"/>
        <item x="169"/>
        <item x="429"/>
        <item x="329"/>
        <item x="207"/>
        <item x="196"/>
        <item x="217"/>
        <item x="191"/>
        <item x="430"/>
        <item x="6"/>
        <item x="8"/>
        <item x="5"/>
        <item x="160"/>
        <item x="362"/>
        <item x="301"/>
        <item x="353"/>
        <item x="149"/>
        <item x="101"/>
        <item x="143"/>
        <item x="110"/>
        <item x="102"/>
        <item x="323"/>
        <item x="109"/>
        <item x="451"/>
        <item x="128"/>
        <item x="150"/>
        <item x="112"/>
        <item x="332"/>
        <item x="340"/>
        <item x="376"/>
        <item x="349"/>
        <item x="309"/>
        <item x="335"/>
        <item x="325"/>
        <item x="165"/>
        <item x="182"/>
        <item x="136"/>
        <item x="313"/>
        <item x="298"/>
        <item x="283"/>
        <item x="183"/>
        <item x="269"/>
        <item x="139"/>
        <item x="347"/>
        <item x="232"/>
        <item x="229"/>
        <item x="465"/>
        <item x="170"/>
        <item x="162"/>
        <item x="210"/>
        <item x="256"/>
        <item x="438"/>
        <item x="355"/>
        <item x="338"/>
        <item x="193"/>
        <item x="377"/>
        <item x="146"/>
        <item x="423"/>
        <item x="147"/>
        <item x="260"/>
        <item x="371"/>
        <item x="242"/>
        <item x="201"/>
        <item x="103"/>
        <item x="188"/>
        <item x="195"/>
        <item x="292"/>
        <item x="197"/>
        <item x="459"/>
        <item x="417"/>
        <item x="418"/>
        <item x="425"/>
        <item x="461"/>
        <item x="411"/>
        <item x="413"/>
        <item x="431"/>
        <item x="456"/>
        <item x="419"/>
        <item x="414"/>
        <item x="389"/>
        <item x="368"/>
        <item x="336"/>
        <item x="344"/>
        <item x="443"/>
        <item x="378"/>
        <item x="248"/>
        <item x="92"/>
        <item x="137"/>
        <item x="396"/>
        <item x="342"/>
        <item x="337"/>
        <item x="474"/>
        <item x="487"/>
        <item x="208"/>
        <item x="155"/>
        <item x="255"/>
        <item x="258"/>
        <item x="31"/>
        <item x="22"/>
        <item x="65"/>
        <item x="40"/>
        <item x="91"/>
        <item x="19"/>
        <item x="72"/>
        <item x="55"/>
        <item x="43"/>
        <item x="36"/>
        <item x="54"/>
        <item x="60"/>
        <item x="66"/>
        <item x="70"/>
        <item x="87"/>
        <item x="81"/>
        <item x="50"/>
        <item x="76"/>
        <item x="231"/>
        <item x="211"/>
        <item x="363"/>
        <item x="341"/>
        <item x="436"/>
        <item x="374"/>
        <item x="426"/>
        <item x="391"/>
        <item x="282"/>
        <item x="26"/>
        <item x="38"/>
        <item x="64"/>
        <item x="45"/>
        <item x="88"/>
        <item x="33"/>
        <item x="82"/>
        <item x="57"/>
        <item x="21"/>
        <item x="35"/>
        <item x="48"/>
        <item x="71"/>
        <item x="67"/>
        <item x="25"/>
        <item x="80"/>
        <item x="74"/>
        <item x="90"/>
        <item x="49"/>
        <item x="52"/>
        <item x="68"/>
        <item x="69"/>
        <item x="47"/>
        <item x="89"/>
        <item x="79"/>
        <item x="77"/>
        <item x="29"/>
        <item x="28"/>
        <item x="56"/>
        <item x="44"/>
        <item x="86"/>
        <item x="27"/>
        <item x="73"/>
        <item x="63"/>
        <item x="37"/>
        <item x="215"/>
        <item x="219"/>
        <item x="365"/>
        <item x="360"/>
        <item x="364"/>
        <item x="439"/>
        <item x="228"/>
        <item x="385"/>
        <item x="356"/>
        <item x="20"/>
        <item x="39"/>
        <item x="62"/>
        <item x="42"/>
        <item x="84"/>
        <item x="34"/>
        <item x="75"/>
        <item x="78"/>
        <item x="24"/>
        <item x="30"/>
        <item x="46"/>
        <item x="61"/>
        <item x="51"/>
        <item x="32"/>
        <item x="41"/>
        <item x="59"/>
        <item x="85"/>
        <item x="83"/>
        <item x="198"/>
        <item x="285"/>
        <item x="304"/>
        <item x="138"/>
        <item x="124"/>
        <item x="437"/>
        <item x="212"/>
        <item x="354"/>
        <item x="246"/>
        <item x="327"/>
        <item x="176"/>
        <item x="281"/>
        <item x="187"/>
        <item x="289"/>
        <item x="185"/>
        <item x="252"/>
        <item x="174"/>
        <item x="316"/>
        <item x="257"/>
        <item x="203"/>
        <item x="199"/>
        <item x="205"/>
        <item x="214"/>
        <item x="200"/>
        <item x="192"/>
        <item x="273"/>
        <item x="343"/>
        <item x="286"/>
        <item x="261"/>
        <item x="366"/>
        <item x="412"/>
        <item x="288"/>
        <item x="345"/>
        <item x="250"/>
        <item x="445"/>
        <item x="450"/>
        <item x="306"/>
        <item x="346"/>
        <item x="470"/>
        <item x="116"/>
        <item x="455"/>
        <item x="312"/>
        <item x="457"/>
        <item x="121"/>
        <item x="463"/>
        <item x="373"/>
        <item x="179"/>
        <item x="142"/>
        <item x="115"/>
        <item x="462"/>
        <item x="270"/>
        <item x="244"/>
        <item x="311"/>
        <item x="153"/>
        <item x="296"/>
        <item x="441"/>
        <item x="446"/>
        <item x="120"/>
        <item x="334"/>
        <item x="299"/>
        <item x="254"/>
        <item x="251"/>
        <item x="230"/>
        <item x="173"/>
        <item x="275"/>
        <item x="361"/>
        <item x="321"/>
        <item x="350"/>
        <item x="333"/>
        <item x="370"/>
        <item x="331"/>
        <item x="9"/>
        <item x="7"/>
        <item x="127"/>
        <item x="113"/>
        <item m="1" x="500"/>
        <item m="1" x="499"/>
        <item x="117"/>
        <item x="94"/>
        <item m="1" x="501"/>
        <item x="114"/>
        <item x="498"/>
        <item x="488"/>
        <item x="95"/>
        <item x="93"/>
        <item x="10"/>
        <item x="107"/>
        <item x="23"/>
        <item x="233"/>
        <item x="280"/>
        <item x="297"/>
        <item x="320"/>
        <item x="326"/>
        <item x="330"/>
        <item x="351"/>
        <item x="53"/>
        <item x="58"/>
        <item x="390"/>
        <item x="392"/>
        <item x="410"/>
        <item x="46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h="1" m="1" x="4"/>
        <item h="1" m="1" x="5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Page" multipleItemSelectionAllowed="1" showAll="0">
      <items count="13">
        <item h="1" x="8"/>
        <item h="1" x="9"/>
        <item x="5"/>
        <item h="1" x="7"/>
        <item h="1" x="6"/>
        <item h="1" x="1"/>
        <item h="1" x="2"/>
        <item h="1" x="10"/>
        <item h="1" x="3"/>
        <item h="1" x="4"/>
        <item h="1" x="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 v="8"/>
    </i>
    <i>
      <x v="54"/>
    </i>
    <i>
      <x v="57"/>
    </i>
    <i>
      <x v="121"/>
    </i>
    <i>
      <x v="203"/>
    </i>
    <i>
      <x v="207"/>
    </i>
    <i>
      <x v="209"/>
    </i>
    <i>
      <x v="212"/>
    </i>
    <i>
      <x v="213"/>
    </i>
    <i>
      <x v="481"/>
    </i>
    <i>
      <x v="489"/>
    </i>
    <i>
      <x v="498"/>
    </i>
    <i t="grand">
      <x/>
    </i>
  </rowItems>
  <colItems count="1">
    <i/>
  </colItems>
  <pageFields count="3">
    <pageField fld="7" hier="-1"/>
    <pageField fld="51" hier="-1"/>
    <pageField fld="4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591A9-57B4-4967-AA13-844776DE7A50}" name="PivotTable2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26:AJ48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2">
    <i>
      <x v="14"/>
    </i>
    <i>
      <x v="80"/>
    </i>
    <i>
      <x v="82"/>
    </i>
    <i>
      <x v="86"/>
    </i>
    <i>
      <x v="88"/>
    </i>
    <i>
      <x v="92"/>
    </i>
    <i>
      <x v="94"/>
    </i>
    <i>
      <x v="241"/>
    </i>
    <i>
      <x v="244"/>
    </i>
    <i>
      <x v="246"/>
    </i>
    <i>
      <x v="291"/>
    </i>
    <i>
      <x v="326"/>
    </i>
    <i>
      <x v="327"/>
    </i>
    <i>
      <x v="432"/>
    </i>
    <i>
      <x v="438"/>
    </i>
    <i>
      <x v="439"/>
    </i>
    <i>
      <x v="440"/>
    </i>
    <i>
      <x v="446"/>
    </i>
    <i>
      <x v="448"/>
    </i>
    <i>
      <x v="450"/>
    </i>
    <i>
      <x v="452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EEAD1-C911-4ADB-B4BB-0D071276DBB2}" name="PivotTable2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26:AZ42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10"/>
    </i>
    <i>
      <x v="62"/>
    </i>
    <i>
      <x v="65"/>
    </i>
    <i>
      <x v="66"/>
    </i>
    <i>
      <x v="150"/>
    </i>
    <i>
      <x v="198"/>
    </i>
    <i>
      <x v="216"/>
    </i>
    <i>
      <x v="223"/>
    </i>
    <i>
      <x v="229"/>
    </i>
    <i>
      <x v="234"/>
    </i>
    <i>
      <x v="235"/>
    </i>
    <i>
      <x v="252"/>
    </i>
    <i>
      <x v="319"/>
    </i>
    <i>
      <x v="421"/>
    </i>
    <i>
      <x v="453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97586-F983-482F-9325-9817F0020FE9}" name="PivotTable2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26:AD4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7">
    <i>
      <x v="136"/>
    </i>
    <i>
      <x v="137"/>
    </i>
    <i>
      <x v="151"/>
    </i>
    <i>
      <x v="214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>
      <x v="254"/>
    </i>
    <i>
      <x v="456"/>
    </i>
    <i>
      <x v="457"/>
    </i>
    <i>
      <x v="458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E74EA-5C08-4E58-B255-4FA2CC6C27FF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2:M8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9">
    <i>
      <x v="8"/>
    </i>
    <i>
      <x v="54"/>
    </i>
    <i>
      <x v="57"/>
    </i>
    <i>
      <x v="121"/>
    </i>
    <i>
      <x v="203"/>
    </i>
    <i>
      <x v="207"/>
    </i>
    <i>
      <x v="209"/>
    </i>
    <i>
      <x v="296"/>
    </i>
    <i>
      <x v="332"/>
    </i>
    <i>
      <x v="334"/>
    </i>
    <i>
      <x v="335"/>
    </i>
    <i>
      <x v="341"/>
    </i>
    <i>
      <x v="343"/>
    </i>
    <i>
      <x v="344"/>
    </i>
    <i>
      <x v="350"/>
    </i>
    <i>
      <x v="352"/>
    </i>
    <i>
      <x v="353"/>
    </i>
    <i>
      <x v="359"/>
    </i>
    <i>
      <x v="361"/>
    </i>
    <i>
      <x v="362"/>
    </i>
    <i>
      <x v="368"/>
    </i>
    <i>
      <x v="370"/>
    </i>
    <i>
      <x v="376"/>
    </i>
    <i>
      <x v="377"/>
    </i>
    <i>
      <x v="378"/>
    </i>
    <i>
      <x v="384"/>
    </i>
    <i>
      <x v="386"/>
    </i>
    <i>
      <x v="387"/>
    </i>
    <i>
      <x v="393"/>
    </i>
    <i>
      <x v="395"/>
    </i>
    <i>
      <x v="396"/>
    </i>
    <i>
      <x v="402"/>
    </i>
    <i>
      <x v="404"/>
    </i>
    <i>
      <x v="405"/>
    </i>
    <i>
      <x v="411"/>
    </i>
    <i>
      <x v="413"/>
    </i>
    <i>
      <x v="414"/>
    </i>
    <i>
      <x v="481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80C80-5862-435B-89F9-53FF4825A7C3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J56:AJ119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3">
    <i>
      <x v="16"/>
    </i>
    <i>
      <x v="19"/>
    </i>
    <i>
      <x v="21"/>
    </i>
    <i>
      <x v="23"/>
    </i>
    <i>
      <x v="28"/>
    </i>
    <i>
      <x v="36"/>
    </i>
    <i>
      <x v="39"/>
    </i>
    <i>
      <x v="41"/>
    </i>
    <i>
      <x v="44"/>
    </i>
    <i>
      <x v="69"/>
    </i>
    <i>
      <x v="71"/>
    </i>
    <i>
      <x v="74"/>
    </i>
    <i>
      <x v="76"/>
    </i>
    <i>
      <x v="100"/>
    </i>
    <i>
      <x v="112"/>
    </i>
    <i>
      <x v="118"/>
    </i>
    <i>
      <x v="125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187"/>
    </i>
    <i>
      <x v="189"/>
    </i>
    <i>
      <x v="191"/>
    </i>
    <i>
      <x v="199"/>
    </i>
    <i>
      <x v="265"/>
    </i>
    <i>
      <x v="266"/>
    </i>
    <i>
      <x v="270"/>
    </i>
    <i>
      <x v="271"/>
    </i>
    <i>
      <x v="275"/>
    </i>
    <i>
      <x v="276"/>
    </i>
    <i>
      <x v="322"/>
    </i>
    <i>
      <x v="323"/>
    </i>
    <i>
      <x v="324"/>
    </i>
    <i>
      <x v="331"/>
    </i>
    <i>
      <x v="340"/>
    </i>
    <i>
      <x v="349"/>
    </i>
    <i>
      <x v="358"/>
    </i>
    <i>
      <x v="367"/>
    </i>
    <i>
      <x v="375"/>
    </i>
    <i>
      <x v="383"/>
    </i>
    <i>
      <x v="392"/>
    </i>
    <i>
      <x v="401"/>
    </i>
    <i>
      <x v="410"/>
    </i>
    <i>
      <x v="422"/>
    </i>
    <i>
      <x v="424"/>
    </i>
    <i>
      <x v="426"/>
    </i>
    <i>
      <x v="428"/>
    </i>
    <i>
      <x v="430"/>
    </i>
    <i>
      <x v="434"/>
    </i>
    <i>
      <x v="442"/>
    </i>
    <i>
      <x v="443"/>
    </i>
    <i>
      <x v="444"/>
    </i>
    <i>
      <x v="465"/>
    </i>
    <i>
      <x v="469"/>
    </i>
    <i>
      <x v="471"/>
    </i>
    <i>
      <x v="473"/>
    </i>
    <i>
      <x v="474"/>
    </i>
    <i>
      <x v="487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FE918-2103-4F2F-A33F-ED97BEC5D19D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2:G48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 v="59"/>
    </i>
    <i>
      <x v="60"/>
    </i>
    <i>
      <x v="78"/>
    </i>
    <i>
      <x v="139"/>
    </i>
    <i>
      <x v="460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F9218-8877-4DC2-B71E-140CE3AC9CD4}" name="PivotTable3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37:AV5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6">
    <i>
      <x v="300"/>
    </i>
    <i>
      <x v="302"/>
    </i>
    <i>
      <x v="304"/>
    </i>
    <i>
      <x v="306"/>
    </i>
    <i>
      <x v="308"/>
    </i>
    <i>
      <x v="310"/>
    </i>
    <i>
      <x v="333"/>
    </i>
    <i>
      <x v="342"/>
    </i>
    <i>
      <x v="351"/>
    </i>
    <i>
      <x v="360"/>
    </i>
    <i>
      <x v="369"/>
    </i>
    <i>
      <x v="385"/>
    </i>
    <i>
      <x v="394"/>
    </i>
    <i>
      <x v="403"/>
    </i>
    <i>
      <x v="412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7D7549-258F-48D0-8699-F5681A00EAD4}" name="PivotTable2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26:AP3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 v="11"/>
    </i>
    <i>
      <x v="12"/>
    </i>
    <i>
      <x v="218"/>
    </i>
    <i>
      <x v="225"/>
    </i>
    <i>
      <x v="320"/>
    </i>
    <i>
      <x v="476"/>
    </i>
    <i>
      <x v="477"/>
    </i>
    <i>
      <x v="478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AE252-25E7-45B5-A8F4-243396E618A9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41:X7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0">
    <i>
      <x v="47"/>
    </i>
    <i>
      <x v="48"/>
    </i>
    <i>
      <x v="49"/>
    </i>
    <i>
      <x v="52"/>
    </i>
    <i>
      <x v="111"/>
    </i>
    <i>
      <x v="114"/>
    </i>
    <i>
      <x v="123"/>
    </i>
    <i>
      <x v="128"/>
    </i>
    <i>
      <x v="130"/>
    </i>
    <i>
      <x v="133"/>
    </i>
    <i>
      <x v="158"/>
    </i>
    <i>
      <x v="176"/>
    </i>
    <i>
      <x v="178"/>
    </i>
    <i>
      <x v="256"/>
    </i>
    <i>
      <x v="297"/>
    </i>
    <i>
      <x v="330"/>
    </i>
    <i>
      <x v="339"/>
    </i>
    <i>
      <x v="348"/>
    </i>
    <i>
      <x v="357"/>
    </i>
    <i>
      <x v="366"/>
    </i>
    <i>
      <x v="374"/>
    </i>
    <i>
      <x v="382"/>
    </i>
    <i>
      <x v="391"/>
    </i>
    <i>
      <x v="400"/>
    </i>
    <i>
      <x v="409"/>
    </i>
    <i>
      <x v="480"/>
    </i>
    <i>
      <x v="483"/>
    </i>
    <i>
      <x v="485"/>
    </i>
    <i>
      <x v="486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67000-0F92-446A-8EE6-4FF58CDD9859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2:B6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8">
    <i>
      <x v="2"/>
    </i>
    <i>
      <x v="5"/>
    </i>
    <i>
      <x v="50"/>
    </i>
    <i>
      <x v="51"/>
    </i>
    <i>
      <x v="53"/>
    </i>
    <i>
      <x v="154"/>
    </i>
    <i>
      <x v="168"/>
    </i>
    <i>
      <x v="172"/>
    </i>
    <i>
      <x v="259"/>
    </i>
    <i>
      <x v="267"/>
    </i>
    <i>
      <x v="272"/>
    </i>
    <i>
      <x v="273"/>
    </i>
    <i>
      <x v="274"/>
    </i>
    <i>
      <x v="278"/>
    </i>
    <i>
      <x v="279"/>
    </i>
    <i>
      <x v="417"/>
    </i>
    <i>
      <x v="418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2C8AA-3B11-47A1-926F-84957DC4395B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43:S5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4"/>
    </i>
    <i>
      <x v="126"/>
    </i>
    <i>
      <x v="142"/>
    </i>
    <i>
      <x v="173"/>
    </i>
    <i>
      <x v="180"/>
    </i>
    <i>
      <x v="181"/>
    </i>
    <i>
      <x v="200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6F0A0-05F4-4AE3-ABD2-1CBFA8895F46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D51:AD79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8">
    <i>
      <x v="3"/>
    </i>
    <i>
      <x v="6"/>
    </i>
    <i>
      <x v="55"/>
    </i>
    <i>
      <x v="61"/>
    </i>
    <i>
      <x v="116"/>
    </i>
    <i>
      <x v="122"/>
    </i>
    <i>
      <x v="140"/>
    </i>
    <i>
      <x v="141"/>
    </i>
    <i>
      <x v="155"/>
    </i>
    <i>
      <x v="171"/>
    </i>
    <i>
      <x v="175"/>
    </i>
    <i>
      <x v="260"/>
    </i>
    <i>
      <x v="261"/>
    </i>
    <i>
      <x v="264"/>
    </i>
    <i>
      <x v="268"/>
    </i>
    <i>
      <x v="277"/>
    </i>
    <i>
      <x v="295"/>
    </i>
    <i>
      <x v="299"/>
    </i>
    <i>
      <x v="303"/>
    </i>
    <i>
      <x v="307"/>
    </i>
    <i>
      <x v="311"/>
    </i>
    <i>
      <x v="315"/>
    </i>
    <i>
      <x v="318"/>
    </i>
    <i>
      <x v="459"/>
    </i>
    <i>
      <x v="462"/>
    </i>
    <i>
      <x v="466"/>
    </i>
    <i>
      <x v="467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22D3E-FE28-46B3-9F3E-67929CD5BEA4}" name="PivotTable3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51:AZ8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9">
    <i>
      <x v="56"/>
    </i>
    <i>
      <x v="58"/>
    </i>
    <i>
      <x v="120"/>
    </i>
    <i>
      <x v="131"/>
    </i>
    <i>
      <x v="156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301"/>
    </i>
    <i>
      <x v="305"/>
    </i>
    <i>
      <x v="309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>
      <x v="461"/>
    </i>
    <i>
      <x v="472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E990E-ED43-4843-8BC9-EAF04D093959}" name="PivotTable2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6:G3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 v="148"/>
    </i>
    <i>
      <x v="217"/>
    </i>
    <i>
      <x v="221"/>
    </i>
    <i>
      <x v="224"/>
    </i>
    <i>
      <x v="226"/>
    </i>
    <i>
      <x v="228"/>
    </i>
    <i>
      <x v="292"/>
    </i>
    <i>
      <x v="454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880E9-815C-42B2-B14F-FACF549F936E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6:S34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282"/>
    </i>
    <i>
      <x v="283"/>
    </i>
    <i>
      <x v="284"/>
    </i>
    <i>
      <x v="286"/>
    </i>
    <i>
      <x v="287"/>
    </i>
    <i>
      <x v="288"/>
    </i>
    <i>
      <x v="289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FC928-3244-4AE4-9AE2-343B6D86B06B}" name="PivotTable2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26:X3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 v="1"/>
    </i>
    <i>
      <x v="153"/>
    </i>
    <i>
      <x v="232"/>
    </i>
    <i>
      <x v="233"/>
    </i>
    <i>
      <x v="238"/>
    </i>
    <i>
      <x v="239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7A715-B82D-41B3-8E82-4E1AA37DA6EC}" name="PivotTable3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P43:AP56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 v="7"/>
    </i>
    <i>
      <x v="29"/>
    </i>
    <i>
      <x v="37"/>
    </i>
    <i>
      <x v="38"/>
    </i>
    <i>
      <x v="40"/>
    </i>
    <i>
      <x v="42"/>
    </i>
    <i>
      <x v="43"/>
    </i>
    <i>
      <x v="45"/>
    </i>
    <i>
      <x v="46"/>
    </i>
    <i>
      <x v="72"/>
    </i>
    <i>
      <x v="77"/>
    </i>
    <i>
      <x v="468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726C5-09FD-4C6B-9E9F-0CA5BD285D50}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V26:AV28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 v="321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D532E-0982-4D93-90E6-4FA008C9FF10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6:M36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64"/>
    </i>
    <i>
      <x v="83"/>
    </i>
    <i>
      <x v="84"/>
    </i>
    <i>
      <x v="89"/>
    </i>
    <i>
      <x v="90"/>
    </i>
    <i>
      <x v="212"/>
    </i>
    <i>
      <x v="213"/>
    </i>
    <i>
      <x v="495"/>
    </i>
    <i>
      <x v="496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E8779-98CC-474E-9749-B9A4405270C9}" name="PivotTable3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35:BH4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D6346-4E73-495B-85A2-7C07B6DC06D6}" name="PivotTable3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26:BD72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6">
    <i>
      <x v="9"/>
    </i>
    <i>
      <x v="13"/>
    </i>
    <i>
      <x v="32"/>
    </i>
    <i>
      <x v="33"/>
    </i>
    <i>
      <x v="63"/>
    </i>
    <i>
      <x v="79"/>
    </i>
    <i>
      <x v="81"/>
    </i>
    <i>
      <x v="85"/>
    </i>
    <i>
      <x v="87"/>
    </i>
    <i>
      <x v="91"/>
    </i>
    <i>
      <x v="93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52"/>
    </i>
    <i>
      <x v="196"/>
    </i>
    <i>
      <x v="197"/>
    </i>
    <i>
      <x v="240"/>
    </i>
    <i>
      <x v="243"/>
    </i>
    <i>
      <x v="245"/>
    </i>
    <i>
      <x v="247"/>
    </i>
    <i>
      <x v="249"/>
    </i>
    <i>
      <x v="281"/>
    </i>
    <i>
      <x v="290"/>
    </i>
    <i>
      <x v="293"/>
    </i>
    <i>
      <x v="325"/>
    </i>
    <i>
      <x v="419"/>
    </i>
    <i>
      <x v="420"/>
    </i>
    <i>
      <x v="431"/>
    </i>
    <i>
      <x v="435"/>
    </i>
    <i>
      <x v="436"/>
    </i>
    <i>
      <x v="437"/>
    </i>
    <i>
      <x v="445"/>
    </i>
    <i>
      <x v="447"/>
    </i>
    <i>
      <x v="449"/>
    </i>
    <i>
      <x v="451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495B7-4E03-4D3D-833E-2FBC3AA9E771}" name="PivotTable3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H26:BH27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"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30749-D954-42AA-9E97-8195D4E1C165}" name="PivotTable3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D80:BD15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1">
    <i>
      <x v="15"/>
    </i>
    <i>
      <x v="17"/>
    </i>
    <i>
      <x v="18"/>
    </i>
    <i>
      <x v="20"/>
    </i>
    <i>
      <x v="22"/>
    </i>
    <i>
      <x v="68"/>
    </i>
    <i>
      <x v="70"/>
    </i>
    <i>
      <x v="73"/>
    </i>
    <i>
      <x v="75"/>
    </i>
    <i>
      <x v="95"/>
    </i>
    <i>
      <x v="96"/>
    </i>
    <i>
      <x v="97"/>
    </i>
    <i>
      <x v="113"/>
    </i>
    <i>
      <x v="115"/>
    </i>
    <i>
      <x v="117"/>
    </i>
    <i>
      <x v="119"/>
    </i>
    <i>
      <x v="124"/>
    </i>
    <i>
      <x v="143"/>
    </i>
    <i>
      <x v="145"/>
    </i>
    <i>
      <x v="157"/>
    </i>
    <i>
      <x v="188"/>
    </i>
    <i>
      <x v="190"/>
    </i>
    <i>
      <x v="192"/>
    </i>
    <i>
      <x v="193"/>
    </i>
    <i>
      <x v="194"/>
    </i>
    <i>
      <x v="201"/>
    </i>
    <i>
      <x v="202"/>
    </i>
    <i>
      <x v="208"/>
    </i>
    <i>
      <x v="255"/>
    </i>
    <i>
      <x v="258"/>
    </i>
    <i>
      <x v="262"/>
    </i>
    <i>
      <x v="263"/>
    </i>
    <i>
      <x v="269"/>
    </i>
    <i>
      <x v="280"/>
    </i>
    <i>
      <x v="285"/>
    </i>
    <i>
      <x v="298"/>
    </i>
    <i>
      <x v="328"/>
    </i>
    <i>
      <x v="329"/>
    </i>
    <i>
      <x v="337"/>
    </i>
    <i>
      <x v="338"/>
    </i>
    <i>
      <x v="346"/>
    </i>
    <i>
      <x v="347"/>
    </i>
    <i>
      <x v="355"/>
    </i>
    <i>
      <x v="356"/>
    </i>
    <i>
      <x v="364"/>
    </i>
    <i>
      <x v="365"/>
    </i>
    <i>
      <x v="372"/>
    </i>
    <i>
      <x v="373"/>
    </i>
    <i>
      <x v="380"/>
    </i>
    <i>
      <x v="381"/>
    </i>
    <i>
      <x v="389"/>
    </i>
    <i>
      <x v="390"/>
    </i>
    <i>
      <x v="398"/>
    </i>
    <i>
      <x v="399"/>
    </i>
    <i>
      <x v="407"/>
    </i>
    <i>
      <x v="408"/>
    </i>
    <i>
      <x v="416"/>
    </i>
    <i>
      <x v="423"/>
    </i>
    <i>
      <x v="425"/>
    </i>
    <i>
      <x v="427"/>
    </i>
    <i>
      <x v="429"/>
    </i>
    <i>
      <x v="433"/>
    </i>
    <i>
      <x v="441"/>
    </i>
    <i>
      <x v="463"/>
    </i>
    <i>
      <x v="470"/>
    </i>
    <i>
      <x v="475"/>
    </i>
    <i>
      <x v="479"/>
    </i>
    <i>
      <x v="482"/>
    </i>
    <i>
      <x v="484"/>
    </i>
    <i>
      <x v="488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B11751-B17C-461F-8C1E-1B8E6D846F8E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6:B34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showAll="0"/>
    <pivotField axis="axisPage" multipleItemSelectionAllowed="1" showAll="0">
      <items count="6">
        <item x="1"/>
        <item h="1" m="1" x="3"/>
        <item h="1" m="1"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3">
        <item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31"/>
    </i>
    <i>
      <x v="34"/>
    </i>
    <i>
      <x v="35"/>
    </i>
    <i>
      <x v="149"/>
    </i>
    <i>
      <x v="195"/>
    </i>
    <i>
      <x v="210"/>
    </i>
    <i>
      <x v="211"/>
    </i>
    <i t="grand">
      <x/>
    </i>
  </rowItems>
  <colItems count="1">
    <i/>
  </colItems>
  <pageFields count="3">
    <pageField fld="7" hier="-1"/>
    <pageField fld="48" hier="-1"/>
    <pageField fld="4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A5038-0EA2-4F25-9330-B3A8669815B1}" name="PivotTable13" cacheId="2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11:T24" firstHeaderRow="0" firstDataRow="1" firstDataCol="1" rowPageCount="3" colPageCount="1"/>
  <pivotFields count="58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h="1" x="2"/>
        <item h="1" x="1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46" hier="-1"/>
    <pageField fld="7" hier="-1"/>
    <pageField fld="6" hier="-1"/>
  </pageFields>
  <dataFields count="2">
    <dataField name="Sum of 5 - 1_σ weight" fld="10" baseField="49" baseItem="1"/>
    <dataField name="Count of 5 - 1_σ weight2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89820-C343-4E36-8227-D5E7F5ABE4CF}" name="PivotTable10" cacheId="2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11:P24" firstHeaderRow="0" firstDataRow="1" firstDataCol="1" rowPageCount="3" colPageCount="1"/>
  <pivotFields count="58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7" hier="-1"/>
    <pageField fld="41" hier="-1"/>
    <pageField fld="6" hier="-1"/>
  </pageFields>
  <dataFields count="2">
    <dataField name="Sum of 5 - 1_σ weight" fld="10" baseField="49" baseItem="6"/>
    <dataField name="Count of 5 - 1_σ weight2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87F14-2897-4169-8A19-E221E10E94B1}" name="PivotTable3" cacheId="2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1:H21" firstHeaderRow="0" firstDataRow="1" firstDataCol="1" rowPageCount="3" colPageCount="1"/>
  <pivotFields count="58"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7" hier="-1"/>
    <pageField fld="6" hier="-1"/>
  </pageFields>
  <dataFields count="2">
    <dataField name="Sum of 5 - 1_σ weight" fld="10" baseField="49" baseItem="5"/>
    <dataField name="Count of 5 - 1_σ weight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FD866-DDF7-4DDB-BA1C-E2323E850C96}" name="PivotTable14" cacheId="2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V11:X24" firstHeaderRow="0" firstDataRow="1" firstDataCol="1" rowPageCount="3" colPageCount="1"/>
  <pivotFields count="58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43" hier="-1"/>
    <pageField fld="7" hier="-1"/>
    <pageField fld="6" hier="-1"/>
  </pageFields>
  <dataFields count="2">
    <dataField name="Sum of 5 - 1_σ weight" fld="10" baseField="49" baseItem="5"/>
    <dataField name="Count of 5 - 1_σ weight2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1C613-6C48-441F-9E51-657F638F4C7E}" name="PivotTable9" cacheId="2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11:L22" firstHeaderRow="0" firstDataRow="1" firstDataCol="1" rowPageCount="3" colPageCount="1"/>
  <pivotFields count="58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7" hier="-1"/>
    <pageField fld="6" hier="-1"/>
    <pageField fld="41" hier="-1"/>
  </pageFields>
  <dataFields count="2">
    <dataField name="Sum of 5 - 1_σ weight" fld="10" baseField="49" baseItem="1"/>
    <dataField name="Count of 5 - 1_σ weight2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44C0B-F9AA-430C-9811-6E5DAEA10B32}" name="PivotTable2" cacheId="2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D21" firstHeaderRow="0" firstDataRow="1" firstDataCol="1" rowPageCount="2" colPageCount="1"/>
  <pivotFields count="58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2">
    <pageField fld="7" hier="-1"/>
    <pageField fld="6" hier="-1"/>
  </pageFields>
  <dataFields count="2">
    <dataField name="Sum of 5 - 1_σ weight" fld="10" baseField="49" baseItem="4"/>
    <dataField name="Count of 5 - 1_σ weight2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4752D-6491-402A-B9DA-A690611659FD}" name="PivotTable2" cacheId="2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E21" firstHeaderRow="0" firstDataRow="1" firstDataCol="1" rowPageCount="2" colPageCount="1"/>
  <pivotFields count="58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7" hier="-1"/>
  </pageFields>
  <dataFields count="3">
    <dataField name="Average of 7.1 - E_effetive" fld="12" subtotal="average" baseField="49" baseItem="3"/>
    <dataField name="Count of 7.1 - E_effetive" fld="12" subtotal="count" baseField="0" baseItem="0"/>
    <dataField name="Sum of 5 - 1_σ weight" fld="10" baseField="49" baseItem="3"/>
  </dataFields>
  <formats count="2">
    <format dxfId="160">
      <pivotArea collapsedLevelsAreSubtotals="1" fieldPosition="0">
        <references count="1">
          <reference field="49" count="0"/>
        </references>
      </pivotArea>
    </format>
    <format dxfId="159">
      <pivotArea collapsedLevelsAreSubtotals="1" fieldPosition="0">
        <references count="2">
          <reference field="4294967294" count="1" selected="0">
            <x v="1"/>
          </reference>
          <reference field="49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0D6F5-D8E6-409B-992E-1926D69F45CF}" name="PivotTable16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8:M19" firstHeaderRow="0" firstDataRow="1" firstDataCol="1" rowPageCount="3" colPageCount="1"/>
  <pivotFields count="60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7">
        <item x="2"/>
        <item m="1" x="4"/>
        <item m="1"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3" hier="-1"/>
  </pageFields>
  <dataFields count="2">
    <dataField name="Average of 7.3 - E_effective" fld="19" subtotal="average" baseField="48" baseItem="2"/>
    <dataField name="Count of 7.3 - E_effective2" fld="19" subtotal="count" baseField="0" baseItem="0"/>
  </dataFields>
  <formats count="6">
    <format dxfId="166">
      <pivotArea collapsedLevelsAreSubtotals="1" fieldPosition="0">
        <references count="1">
          <reference field="51" count="0"/>
        </references>
      </pivotArea>
    </format>
    <format dxfId="165">
      <pivotArea dataOnly="0" labelOnly="1" fieldPosition="0">
        <references count="1">
          <reference field="51" count="1">
            <x v="5"/>
          </reference>
        </references>
      </pivotArea>
    </format>
    <format dxfId="164">
      <pivotArea dataOnly="0" labelOnly="1" fieldPosition="0">
        <references count="1">
          <reference field="51" count="1">
            <x v="10"/>
          </reference>
        </references>
      </pivotArea>
    </format>
    <format dxfId="163">
      <pivotArea dataOnly="0" labelOnly="1" fieldPosition="0">
        <references count="1">
          <reference field="51" count="1">
            <x v="6"/>
          </reference>
        </references>
      </pivotArea>
    </format>
    <format dxfId="162">
      <pivotArea dataOnly="0" labelOnly="1" fieldPosition="0">
        <references count="1">
          <reference field="51" count="1">
            <x v="9"/>
          </reference>
        </references>
      </pivotArea>
    </format>
    <format dxfId="161">
      <pivotArea collapsedLevelsAreSubtotals="1" fieldPosition="0">
        <references count="2">
          <reference field="4294967294" count="1" selected="0">
            <x v="1"/>
          </reference>
          <reference field="51" count="10">
            <x v="0"/>
            <x v="1"/>
            <x v="2"/>
            <x v="3"/>
            <x v="4"/>
            <x v="5"/>
            <x v="6"/>
            <x v="7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C9619-DC59-486D-95AF-CB1779E018D8}" name="PivotTable18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8:W21" firstHeaderRow="0" firstDataRow="1" firstDataCol="1" rowPageCount="3" colPageCount="1"/>
  <pivotFields count="60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7">
        <item x="2"/>
        <item h="1" m="1" x="4"/>
        <item h="1" m="1" x="5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8" hier="-1"/>
  </pageFields>
  <dataFields count="2">
    <dataField name="Average of 7.5 - E_effective" fld="23" subtotal="average" baseField="48" baseItem="0"/>
    <dataField name="Count of 7.5 - E_effective2" fld="23" subtotal="count" baseField="48" baseItem="0"/>
  </dataFields>
  <formats count="6">
    <format dxfId="172">
      <pivotArea collapsedLevelsAreSubtotals="1" fieldPosition="0">
        <references count="1">
          <reference field="51" count="0"/>
        </references>
      </pivotArea>
    </format>
    <format dxfId="171">
      <pivotArea dataOnly="0" labelOnly="1" fieldPosition="0">
        <references count="1">
          <reference field="51" count="1">
            <x v="5"/>
          </reference>
        </references>
      </pivotArea>
    </format>
    <format dxfId="170">
      <pivotArea dataOnly="0" labelOnly="1" fieldPosition="0">
        <references count="1">
          <reference field="51" count="1">
            <x v="10"/>
          </reference>
        </references>
      </pivotArea>
    </format>
    <format dxfId="169">
      <pivotArea dataOnly="0" labelOnly="1" fieldPosition="0">
        <references count="1">
          <reference field="51" count="1">
            <x v="6"/>
          </reference>
        </references>
      </pivotArea>
    </format>
    <format dxfId="168">
      <pivotArea dataOnly="0" labelOnly="1" fieldPosition="0">
        <references count="1">
          <reference field="51" count="1">
            <x v="9"/>
          </reference>
        </references>
      </pivotArea>
    </format>
    <format dxfId="167">
      <pivotArea collapsedLevelsAreSubtotals="1" fieldPosition="0">
        <references count="2">
          <reference field="4294967294" count="1" selected="0">
            <x v="1"/>
          </reference>
          <reference field="5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90781-1BEA-4B42-94B9-83FA963F1E4A}" name="PivotTable1" cacheId="2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7:D40" firstHeaderRow="0" firstDataRow="1" firstDataCol="1" rowPageCount="2" colPageCount="1"/>
  <pivotFields count="58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7" hier="-1"/>
  </pageFields>
  <dataFields count="2">
    <dataField name="Sum of 8.1 E * 1_σ" fld="13" baseField="49" baseItem="0"/>
    <dataField name="Sum of 5 - 1_σ weight" fld="10" baseField="49" baseItem="0"/>
  </dataFields>
  <formats count="1">
    <format dxfId="173">
      <pivotArea collapsedLevelsAreSubtotals="1" fieldPosition="0">
        <references count="1">
          <reference field="49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4DC83-667E-4B04-9194-7D01E4842A7E}" name="PivotTable5" cacheId="3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8:I18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5" hier="-1"/>
  </pageFields>
  <dataFields count="2">
    <dataField name="Average of 7.2 - E_effective" fld="15" subtotal="average" baseField="49" baseItem="0"/>
    <dataField name="Count of 7.2 - E_effective2" fld="15" subtotal="count" baseField="0" baseItem="0"/>
  </dataFields>
  <formats count="6">
    <format dxfId="179">
      <pivotArea collapsedLevelsAreSubtotals="1" fieldPosition="0">
        <references count="1">
          <reference field="49" count="0"/>
        </references>
      </pivotArea>
    </format>
    <format dxfId="178">
      <pivotArea dataOnly="0" labelOnly="1" fieldPosition="0">
        <references count="1">
          <reference field="49" count="1">
            <x v="5"/>
          </reference>
        </references>
      </pivotArea>
    </format>
    <format dxfId="177">
      <pivotArea dataOnly="0" labelOnly="1" fieldPosition="0">
        <references count="1">
          <reference field="49" count="1">
            <x v="10"/>
          </reference>
        </references>
      </pivotArea>
    </format>
    <format dxfId="176">
      <pivotArea dataOnly="0" labelOnly="1" fieldPosition="0">
        <references count="1">
          <reference field="49" count="1">
            <x v="6"/>
          </reference>
        </references>
      </pivotArea>
    </format>
    <format dxfId="175">
      <pivotArea dataOnly="0" labelOnly="1" fieldPosition="0">
        <references count="1">
          <reference field="49" count="1">
            <x v="9"/>
          </reference>
        </references>
      </pivotArea>
    </format>
    <format dxfId="174">
      <pivotArea collapsedLevelsAreSubtotals="1" fieldPosition="0">
        <references count="2">
          <reference field="4294967294" count="1" selected="0">
            <x v="1"/>
          </reference>
          <reference field="49" count="9">
            <x v="0"/>
            <x v="1"/>
            <x v="2"/>
            <x v="4"/>
            <x v="5"/>
            <x v="6"/>
            <x v="7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61C21-64FD-4811-8D98-024862CEC70F}" name="PivotTable17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8:R21" firstHeaderRow="0" firstDataRow="1" firstDataCol="1" rowPageCount="3" colPageCount="1"/>
  <pivotFields count="60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7">
        <item x="2"/>
        <item h="1" m="1" x="4"/>
        <item h="1" m="1" x="5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3" hier="-1"/>
  </pageFields>
  <dataFields count="2">
    <dataField name="Average of 7.4 - E_effective" fld="21" subtotal="average" baseField="48" baseItem="3"/>
    <dataField name="Count of 7.4 - E_effective2" fld="21" subtotal="count" baseField="48" baseItem="3"/>
  </dataFields>
  <formats count="6">
    <format dxfId="185">
      <pivotArea collapsedLevelsAreSubtotals="1" fieldPosition="0">
        <references count="1">
          <reference field="51" count="0"/>
        </references>
      </pivotArea>
    </format>
    <format dxfId="184">
      <pivotArea dataOnly="0" labelOnly="1" fieldPosition="0">
        <references count="1">
          <reference field="51" count="1">
            <x v="5"/>
          </reference>
        </references>
      </pivotArea>
    </format>
    <format dxfId="183">
      <pivotArea dataOnly="0" labelOnly="1" fieldPosition="0">
        <references count="1">
          <reference field="51" count="1">
            <x v="10"/>
          </reference>
        </references>
      </pivotArea>
    </format>
    <format dxfId="182">
      <pivotArea dataOnly="0" labelOnly="1" fieldPosition="0">
        <references count="1">
          <reference field="51" count="1">
            <x v="6"/>
          </reference>
        </references>
      </pivotArea>
    </format>
    <format dxfId="181">
      <pivotArea dataOnly="0" labelOnly="1" fieldPosition="0">
        <references count="1">
          <reference field="51" count="1">
            <x v="9"/>
          </reference>
        </references>
      </pivotArea>
    </format>
    <format dxfId="180">
      <pivotArea collapsedLevelsAreSubtotals="1" fieldPosition="0">
        <references count="2">
          <reference field="4294967294" count="1" selected="0">
            <x v="1"/>
          </reference>
          <reference field="5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2E042F-66C7-41FF-B9F5-3C92B2D23C13}" name="PivotTable19" cacheId="2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Y8:AA21" firstHeaderRow="0" firstDataRow="1" firstDataCol="1" rowPageCount="3" colPageCount="1"/>
  <pivotFields count="60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0"/>
        <item h="1" x="1"/>
        <item h="1" x="2"/>
        <item h="1" x="3"/>
        <item h="1" x="5"/>
        <item x="4"/>
        <item h="1" m="1" x="6"/>
        <item t="default"/>
      </items>
    </pivotField>
    <pivotField axis="axisPage" multipleItemSelectionAllowed="1" showAll="0">
      <items count="7">
        <item x="2"/>
        <item h="1" m="1" x="4"/>
        <item h="1" m="1" x="5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multipleItemSelectionAllowed="1"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5" hier="-1"/>
  </pageFields>
  <dataFields count="2">
    <dataField name="Average of 7.6 - E_effective" fld="25" subtotal="average" baseField="48" baseItem="3"/>
    <dataField name="Count of 7.6 - E_effective2" fld="25" subtotal="count" baseField="48" baseItem="3"/>
  </dataFields>
  <formats count="6">
    <format dxfId="191">
      <pivotArea collapsedLevelsAreSubtotals="1" fieldPosition="0">
        <references count="1">
          <reference field="51" count="0"/>
        </references>
      </pivotArea>
    </format>
    <format dxfId="190">
      <pivotArea dataOnly="0" labelOnly="1" fieldPosition="0">
        <references count="1">
          <reference field="51" count="1">
            <x v="5"/>
          </reference>
        </references>
      </pivotArea>
    </format>
    <format dxfId="189">
      <pivotArea dataOnly="0" labelOnly="1" fieldPosition="0">
        <references count="1">
          <reference field="51" count="1">
            <x v="10"/>
          </reference>
        </references>
      </pivotArea>
    </format>
    <format dxfId="188">
      <pivotArea dataOnly="0" labelOnly="1" fieldPosition="0">
        <references count="1">
          <reference field="51" count="1">
            <x v="6"/>
          </reference>
        </references>
      </pivotArea>
    </format>
    <format dxfId="187">
      <pivotArea dataOnly="0" labelOnly="1" fieldPosition="0">
        <references count="1">
          <reference field="51" count="1">
            <x v="9"/>
          </reference>
        </references>
      </pivotArea>
    </format>
    <format dxfId="186">
      <pivotArea collapsedLevelsAreSubtotals="1" fieldPosition="0">
        <references count="2">
          <reference field="4294967294" count="1" selected="0">
            <x v="1"/>
          </reference>
          <reference field="5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8BEF77-973B-4E43-95C3-E4647EF09291}" name="Table3" displayName="Table3" ref="B6:D52" totalsRowShown="0">
  <autoFilter ref="B6:D52" xr:uid="{709AE733-86CD-4354-804F-3999EE14D7D0}"/>
  <tableColumns count="3">
    <tableColumn id="1" xr3:uid="{8FE1C9C8-312B-426D-834D-3421DE8D2D61}" name="Set"/>
    <tableColumn id="2" xr3:uid="{06CC7D0D-C413-42E9-A41F-C41A03FCC12F}" name="Attribute" dataDxfId="192"/>
    <tableColumn id="3" xr3:uid="{64B7511E-7D3E-48F5-AA6A-1D588C74D551}" name="Definition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eta-analysis.com/downloads/Intro_Models.pdf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13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12" Type="http://schemas.openxmlformats.org/officeDocument/2006/relationships/pivotTable" Target="../pivotTables/pivotTable29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11" Type="http://schemas.openxmlformats.org/officeDocument/2006/relationships/pivotTable" Target="../pivotTables/pivotTable28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7.xml"/><Relationship Id="rId13" Type="http://schemas.openxmlformats.org/officeDocument/2006/relationships/pivotTable" Target="../pivotTables/pivotTable42.xml"/><Relationship Id="rId18" Type="http://schemas.openxmlformats.org/officeDocument/2006/relationships/pivotTable" Target="../pivotTables/pivotTable47.xml"/><Relationship Id="rId3" Type="http://schemas.openxmlformats.org/officeDocument/2006/relationships/pivotTable" Target="../pivotTables/pivotTable32.xml"/><Relationship Id="rId21" Type="http://schemas.openxmlformats.org/officeDocument/2006/relationships/pivotTable" Target="../pivotTables/pivotTable50.xml"/><Relationship Id="rId7" Type="http://schemas.openxmlformats.org/officeDocument/2006/relationships/pivotTable" Target="../pivotTables/pivotTable36.xml"/><Relationship Id="rId12" Type="http://schemas.openxmlformats.org/officeDocument/2006/relationships/pivotTable" Target="../pivotTables/pivotTable41.xml"/><Relationship Id="rId17" Type="http://schemas.openxmlformats.org/officeDocument/2006/relationships/pivotTable" Target="../pivotTables/pivotTable46.xml"/><Relationship Id="rId25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1.xml"/><Relationship Id="rId16" Type="http://schemas.openxmlformats.org/officeDocument/2006/relationships/pivotTable" Target="../pivotTables/pivotTable45.xml"/><Relationship Id="rId20" Type="http://schemas.openxmlformats.org/officeDocument/2006/relationships/pivotTable" Target="../pivotTables/pivotTable49.xml"/><Relationship Id="rId1" Type="http://schemas.openxmlformats.org/officeDocument/2006/relationships/pivotTable" Target="../pivotTables/pivotTable30.xml"/><Relationship Id="rId6" Type="http://schemas.openxmlformats.org/officeDocument/2006/relationships/pivotTable" Target="../pivotTables/pivotTable35.xml"/><Relationship Id="rId11" Type="http://schemas.openxmlformats.org/officeDocument/2006/relationships/pivotTable" Target="../pivotTables/pivotTable40.xml"/><Relationship Id="rId24" Type="http://schemas.openxmlformats.org/officeDocument/2006/relationships/pivotTable" Target="../pivotTables/pivotTable53.xml"/><Relationship Id="rId5" Type="http://schemas.openxmlformats.org/officeDocument/2006/relationships/pivotTable" Target="../pivotTables/pivotTable34.xml"/><Relationship Id="rId15" Type="http://schemas.openxmlformats.org/officeDocument/2006/relationships/pivotTable" Target="../pivotTables/pivotTable44.xml"/><Relationship Id="rId23" Type="http://schemas.openxmlformats.org/officeDocument/2006/relationships/pivotTable" Target="../pivotTables/pivotTable52.xml"/><Relationship Id="rId10" Type="http://schemas.openxmlformats.org/officeDocument/2006/relationships/pivotTable" Target="../pivotTables/pivotTable39.xml"/><Relationship Id="rId19" Type="http://schemas.openxmlformats.org/officeDocument/2006/relationships/pivotTable" Target="../pivotTables/pivotTable48.xml"/><Relationship Id="rId4" Type="http://schemas.openxmlformats.org/officeDocument/2006/relationships/pivotTable" Target="../pivotTables/pivotTable33.xml"/><Relationship Id="rId9" Type="http://schemas.openxmlformats.org/officeDocument/2006/relationships/pivotTable" Target="../pivotTables/pivotTable38.xml"/><Relationship Id="rId14" Type="http://schemas.openxmlformats.org/officeDocument/2006/relationships/pivotTable" Target="../pivotTables/pivotTable43.xml"/><Relationship Id="rId22" Type="http://schemas.openxmlformats.org/officeDocument/2006/relationships/pivotTable" Target="../pivotTables/pivotTable5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61.xml"/><Relationship Id="rId13" Type="http://schemas.openxmlformats.org/officeDocument/2006/relationships/pivotTable" Target="../pivotTables/pivotTable66.xml"/><Relationship Id="rId18" Type="http://schemas.openxmlformats.org/officeDocument/2006/relationships/pivotTable" Target="../pivotTables/pivotTable71.xml"/><Relationship Id="rId3" Type="http://schemas.openxmlformats.org/officeDocument/2006/relationships/pivotTable" Target="../pivotTables/pivotTable56.xml"/><Relationship Id="rId21" Type="http://schemas.openxmlformats.org/officeDocument/2006/relationships/pivotTable" Target="../pivotTables/pivotTable74.xml"/><Relationship Id="rId7" Type="http://schemas.openxmlformats.org/officeDocument/2006/relationships/pivotTable" Target="../pivotTables/pivotTable60.xml"/><Relationship Id="rId12" Type="http://schemas.openxmlformats.org/officeDocument/2006/relationships/pivotTable" Target="../pivotTables/pivotTable65.xml"/><Relationship Id="rId17" Type="http://schemas.openxmlformats.org/officeDocument/2006/relationships/pivotTable" Target="../pivotTables/pivotTable70.xml"/><Relationship Id="rId25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5.xml"/><Relationship Id="rId16" Type="http://schemas.openxmlformats.org/officeDocument/2006/relationships/pivotTable" Target="../pivotTables/pivotTable69.xml"/><Relationship Id="rId20" Type="http://schemas.openxmlformats.org/officeDocument/2006/relationships/pivotTable" Target="../pivotTables/pivotTable73.xml"/><Relationship Id="rId1" Type="http://schemas.openxmlformats.org/officeDocument/2006/relationships/pivotTable" Target="../pivotTables/pivotTable54.xml"/><Relationship Id="rId6" Type="http://schemas.openxmlformats.org/officeDocument/2006/relationships/pivotTable" Target="../pivotTables/pivotTable59.xml"/><Relationship Id="rId11" Type="http://schemas.openxmlformats.org/officeDocument/2006/relationships/pivotTable" Target="../pivotTables/pivotTable64.xml"/><Relationship Id="rId24" Type="http://schemas.openxmlformats.org/officeDocument/2006/relationships/pivotTable" Target="../pivotTables/pivotTable77.xml"/><Relationship Id="rId5" Type="http://schemas.openxmlformats.org/officeDocument/2006/relationships/pivotTable" Target="../pivotTables/pivotTable58.xml"/><Relationship Id="rId15" Type="http://schemas.openxmlformats.org/officeDocument/2006/relationships/pivotTable" Target="../pivotTables/pivotTable68.xml"/><Relationship Id="rId23" Type="http://schemas.openxmlformats.org/officeDocument/2006/relationships/pivotTable" Target="../pivotTables/pivotTable76.xml"/><Relationship Id="rId10" Type="http://schemas.openxmlformats.org/officeDocument/2006/relationships/pivotTable" Target="../pivotTables/pivotTable63.xml"/><Relationship Id="rId19" Type="http://schemas.openxmlformats.org/officeDocument/2006/relationships/pivotTable" Target="../pivotTables/pivotTable72.xml"/><Relationship Id="rId4" Type="http://schemas.openxmlformats.org/officeDocument/2006/relationships/pivotTable" Target="../pivotTables/pivotTable57.xml"/><Relationship Id="rId9" Type="http://schemas.openxmlformats.org/officeDocument/2006/relationships/pivotTable" Target="../pivotTables/pivotTable62.xml"/><Relationship Id="rId14" Type="http://schemas.openxmlformats.org/officeDocument/2006/relationships/pivotTable" Target="../pivotTables/pivotTable67.xml"/><Relationship Id="rId22" Type="http://schemas.openxmlformats.org/officeDocument/2006/relationships/pivotTable" Target="../pivotTables/pivotTable75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5.xml"/><Relationship Id="rId13" Type="http://schemas.openxmlformats.org/officeDocument/2006/relationships/pivotTable" Target="../pivotTables/pivotTable90.xml"/><Relationship Id="rId18" Type="http://schemas.openxmlformats.org/officeDocument/2006/relationships/pivotTable" Target="../pivotTables/pivotTable95.xml"/><Relationship Id="rId3" Type="http://schemas.openxmlformats.org/officeDocument/2006/relationships/pivotTable" Target="../pivotTables/pivotTable80.xml"/><Relationship Id="rId21" Type="http://schemas.openxmlformats.org/officeDocument/2006/relationships/pivotTable" Target="../pivotTables/pivotTable98.xml"/><Relationship Id="rId7" Type="http://schemas.openxmlformats.org/officeDocument/2006/relationships/pivotTable" Target="../pivotTables/pivotTable84.xml"/><Relationship Id="rId12" Type="http://schemas.openxmlformats.org/officeDocument/2006/relationships/pivotTable" Target="../pivotTables/pivotTable89.xml"/><Relationship Id="rId17" Type="http://schemas.openxmlformats.org/officeDocument/2006/relationships/pivotTable" Target="../pivotTables/pivotTable94.xml"/><Relationship Id="rId25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79.xml"/><Relationship Id="rId16" Type="http://schemas.openxmlformats.org/officeDocument/2006/relationships/pivotTable" Target="../pivotTables/pivotTable93.xml"/><Relationship Id="rId20" Type="http://schemas.openxmlformats.org/officeDocument/2006/relationships/pivotTable" Target="../pivotTables/pivotTable97.xml"/><Relationship Id="rId1" Type="http://schemas.openxmlformats.org/officeDocument/2006/relationships/pivotTable" Target="../pivotTables/pivotTable78.xml"/><Relationship Id="rId6" Type="http://schemas.openxmlformats.org/officeDocument/2006/relationships/pivotTable" Target="../pivotTables/pivotTable83.xml"/><Relationship Id="rId11" Type="http://schemas.openxmlformats.org/officeDocument/2006/relationships/pivotTable" Target="../pivotTables/pivotTable88.xml"/><Relationship Id="rId24" Type="http://schemas.openxmlformats.org/officeDocument/2006/relationships/pivotTable" Target="../pivotTables/pivotTable101.xml"/><Relationship Id="rId5" Type="http://schemas.openxmlformats.org/officeDocument/2006/relationships/pivotTable" Target="../pivotTables/pivotTable82.xml"/><Relationship Id="rId15" Type="http://schemas.openxmlformats.org/officeDocument/2006/relationships/pivotTable" Target="../pivotTables/pivotTable92.xml"/><Relationship Id="rId23" Type="http://schemas.openxmlformats.org/officeDocument/2006/relationships/pivotTable" Target="../pivotTables/pivotTable100.xml"/><Relationship Id="rId10" Type="http://schemas.openxmlformats.org/officeDocument/2006/relationships/pivotTable" Target="../pivotTables/pivotTable87.xml"/><Relationship Id="rId19" Type="http://schemas.openxmlformats.org/officeDocument/2006/relationships/pivotTable" Target="../pivotTables/pivotTable96.xml"/><Relationship Id="rId4" Type="http://schemas.openxmlformats.org/officeDocument/2006/relationships/pivotTable" Target="../pivotTables/pivotTable81.xml"/><Relationship Id="rId9" Type="http://schemas.openxmlformats.org/officeDocument/2006/relationships/pivotTable" Target="../pivotTables/pivotTable86.xml"/><Relationship Id="rId14" Type="http://schemas.openxmlformats.org/officeDocument/2006/relationships/pivotTable" Target="../pivotTables/pivotTable91.xml"/><Relationship Id="rId22" Type="http://schemas.openxmlformats.org/officeDocument/2006/relationships/pivotTable" Target="../pivotTables/pivotTable9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4.xml"/><Relationship Id="rId2" Type="http://schemas.openxmlformats.org/officeDocument/2006/relationships/pivotTable" Target="../pivotTables/pivotTable103.xml"/><Relationship Id="rId1" Type="http://schemas.openxmlformats.org/officeDocument/2006/relationships/pivotTable" Target="../pivotTables/pivotTable102.xml"/><Relationship Id="rId6" Type="http://schemas.openxmlformats.org/officeDocument/2006/relationships/pivotTable" Target="../pivotTables/pivotTable107.xml"/><Relationship Id="rId5" Type="http://schemas.openxmlformats.org/officeDocument/2006/relationships/pivotTable" Target="../pivotTables/pivotTable106.xml"/><Relationship Id="rId4" Type="http://schemas.openxmlformats.org/officeDocument/2006/relationships/pivotTable" Target="../pivotTables/pivotTable10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0.xml"/><Relationship Id="rId7" Type="http://schemas.openxmlformats.org/officeDocument/2006/relationships/pivotTable" Target="../pivotTables/pivotTable114.xml"/><Relationship Id="rId2" Type="http://schemas.openxmlformats.org/officeDocument/2006/relationships/pivotTable" Target="../pivotTables/pivotTable109.xml"/><Relationship Id="rId1" Type="http://schemas.openxmlformats.org/officeDocument/2006/relationships/pivotTable" Target="../pivotTables/pivotTable108.xml"/><Relationship Id="rId6" Type="http://schemas.openxmlformats.org/officeDocument/2006/relationships/pivotTable" Target="../pivotTables/pivotTable113.xml"/><Relationship Id="rId5" Type="http://schemas.openxmlformats.org/officeDocument/2006/relationships/pivotTable" Target="../pivotTables/pivotTable112.xml"/><Relationship Id="rId4" Type="http://schemas.openxmlformats.org/officeDocument/2006/relationships/pivotTable" Target="../pivotTables/pivotTable1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B370-D528-447F-9DC5-20332FE5F907}">
  <dimension ref="B2:N44"/>
  <sheetViews>
    <sheetView showGridLines="0" workbookViewId="0">
      <selection activeCell="B31" sqref="B31"/>
    </sheetView>
  </sheetViews>
  <sheetFormatPr defaultRowHeight="14.5" x14ac:dyDescent="0.35"/>
  <cols>
    <col min="2" max="2" width="21.1796875" customWidth="1"/>
  </cols>
  <sheetData>
    <row r="2" spans="2:2" x14ac:dyDescent="0.35">
      <c r="B2" s="20">
        <v>43653</v>
      </c>
    </row>
    <row r="6" spans="2:2" ht="26" x14ac:dyDescent="0.6">
      <c r="B6" s="19" t="s">
        <v>1145</v>
      </c>
    </row>
    <row r="8" spans="2:2" x14ac:dyDescent="0.35">
      <c r="B8" s="14" t="s">
        <v>1137</v>
      </c>
    </row>
    <row r="9" spans="2:2" x14ac:dyDescent="0.35">
      <c r="B9" t="s">
        <v>1138</v>
      </c>
    </row>
    <row r="10" spans="2:2" x14ac:dyDescent="0.35">
      <c r="B10" t="s">
        <v>1139</v>
      </c>
    </row>
    <row r="11" spans="2:2" x14ac:dyDescent="0.35">
      <c r="B11" t="s">
        <v>1140</v>
      </c>
    </row>
    <row r="12" spans="2:2" x14ac:dyDescent="0.35">
      <c r="B12" t="s">
        <v>1141</v>
      </c>
    </row>
    <row r="13" spans="2:2" x14ac:dyDescent="0.35">
      <c r="B13" t="s">
        <v>1142</v>
      </c>
    </row>
    <row r="15" spans="2:2" x14ac:dyDescent="0.35">
      <c r="B15" s="21" t="s">
        <v>1146</v>
      </c>
    </row>
    <row r="17" spans="2:14" x14ac:dyDescent="0.35">
      <c r="B17" s="14" t="s">
        <v>1147</v>
      </c>
    </row>
    <row r="18" spans="2:14" x14ac:dyDescent="0.35">
      <c r="B18" s="97" t="s">
        <v>1148</v>
      </c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</row>
    <row r="19" spans="2:14" x14ac:dyDescent="0.35"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</row>
    <row r="20" spans="2:14" x14ac:dyDescent="0.35"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</row>
    <row r="21" spans="2:14" x14ac:dyDescent="0.35">
      <c r="B21" s="98" t="s">
        <v>1149</v>
      </c>
      <c r="C21" s="98"/>
      <c r="D21" s="98"/>
      <c r="E21" s="98"/>
      <c r="F21" s="98"/>
      <c r="G21" s="98"/>
      <c r="H21" s="98"/>
      <c r="I21" s="98"/>
      <c r="J21" s="98"/>
      <c r="K21" s="98"/>
      <c r="L21" s="98"/>
      <c r="M21" s="98"/>
      <c r="N21" s="98"/>
    </row>
    <row r="22" spans="2:14" x14ac:dyDescent="0.35">
      <c r="B22" s="98"/>
      <c r="C22" s="98"/>
      <c r="D22" s="98"/>
      <c r="E22" s="98"/>
      <c r="F22" s="98"/>
      <c r="G22" s="98"/>
      <c r="H22" s="98"/>
      <c r="I22" s="98"/>
      <c r="J22" s="98"/>
      <c r="K22" s="98"/>
      <c r="L22" s="98"/>
      <c r="M22" s="98"/>
      <c r="N22" s="98"/>
    </row>
    <row r="24" spans="2:14" x14ac:dyDescent="0.35">
      <c r="B24" s="14" t="s">
        <v>1143</v>
      </c>
    </row>
    <row r="25" spans="2:14" x14ac:dyDescent="0.35">
      <c r="B25" t="s">
        <v>1150</v>
      </c>
    </row>
    <row r="27" spans="2:14" x14ac:dyDescent="0.35">
      <c r="B27" s="24" t="s">
        <v>1151</v>
      </c>
      <c r="C27" t="s">
        <v>1152</v>
      </c>
    </row>
    <row r="28" spans="2:14" x14ac:dyDescent="0.35">
      <c r="B28" s="24" t="s">
        <v>1153</v>
      </c>
      <c r="C28" t="s">
        <v>1154</v>
      </c>
    </row>
    <row r="29" spans="2:14" x14ac:dyDescent="0.35">
      <c r="B29" s="24" t="s">
        <v>1155</v>
      </c>
      <c r="C29" t="s">
        <v>1156</v>
      </c>
    </row>
    <row r="31" spans="2:14" x14ac:dyDescent="0.35">
      <c r="B31" s="22" t="s">
        <v>1157</v>
      </c>
    </row>
    <row r="32" spans="2:14" x14ac:dyDescent="0.35">
      <c r="B32" s="24" t="s">
        <v>1158</v>
      </c>
      <c r="C32" t="s">
        <v>1159</v>
      </c>
    </row>
    <row r="33" spans="2:3" x14ac:dyDescent="0.35">
      <c r="B33" s="24" t="s">
        <v>1160</v>
      </c>
      <c r="C33" t="s">
        <v>1161</v>
      </c>
    </row>
    <row r="34" spans="2:3" x14ac:dyDescent="0.35">
      <c r="B34" s="24" t="s">
        <v>1036</v>
      </c>
      <c r="C34" t="s">
        <v>1162</v>
      </c>
    </row>
    <row r="35" spans="2:3" x14ac:dyDescent="0.35">
      <c r="B35" s="24" t="s">
        <v>1163</v>
      </c>
      <c r="C35" t="s">
        <v>1164</v>
      </c>
    </row>
    <row r="36" spans="2:3" x14ac:dyDescent="0.35">
      <c r="B36" s="24" t="s">
        <v>1165</v>
      </c>
      <c r="C36" t="s">
        <v>1166</v>
      </c>
    </row>
    <row r="37" spans="2:3" x14ac:dyDescent="0.35">
      <c r="B37" s="24" t="s">
        <v>1167</v>
      </c>
      <c r="C37" t="s">
        <v>1168</v>
      </c>
    </row>
    <row r="38" spans="2:3" x14ac:dyDescent="0.35">
      <c r="B38" s="24" t="s">
        <v>1169</v>
      </c>
      <c r="C38" t="s">
        <v>1170</v>
      </c>
    </row>
    <row r="39" spans="2:3" x14ac:dyDescent="0.35">
      <c r="B39" s="23"/>
    </row>
    <row r="40" spans="2:3" x14ac:dyDescent="0.35">
      <c r="B40" s="22" t="s">
        <v>1171</v>
      </c>
    </row>
    <row r="41" spans="2:3" x14ac:dyDescent="0.35">
      <c r="B41" s="24" t="s">
        <v>1172</v>
      </c>
      <c r="C41" t="s">
        <v>1173</v>
      </c>
    </row>
    <row r="42" spans="2:3" x14ac:dyDescent="0.35">
      <c r="B42" s="23"/>
    </row>
    <row r="43" spans="2:3" x14ac:dyDescent="0.35">
      <c r="B43" s="24" t="s">
        <v>1174</v>
      </c>
      <c r="C43" t="s">
        <v>1144</v>
      </c>
    </row>
    <row r="44" spans="2:3" x14ac:dyDescent="0.35">
      <c r="B44" s="24" t="s">
        <v>1175</v>
      </c>
      <c r="C44" t="s">
        <v>1176</v>
      </c>
    </row>
  </sheetData>
  <mergeCells count="2">
    <mergeCell ref="B18:N20"/>
    <mergeCell ref="B21:N2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407A7-51B7-4F06-B328-1333A00DC5D3}">
  <dimension ref="B2:D16382"/>
  <sheetViews>
    <sheetView workbookViewId="0">
      <selection sqref="A1:XFD1048576"/>
    </sheetView>
  </sheetViews>
  <sheetFormatPr defaultRowHeight="14.5" x14ac:dyDescent="0.35"/>
  <cols>
    <col min="2" max="2" width="21.81640625" bestFit="1" customWidth="1"/>
    <col min="3" max="3" width="25.1796875" bestFit="1" customWidth="1"/>
    <col min="4" max="4" width="173.81640625" bestFit="1" customWidth="1"/>
  </cols>
  <sheetData>
    <row r="2" spans="2:4" x14ac:dyDescent="0.35">
      <c r="B2" s="14" t="s">
        <v>1074</v>
      </c>
    </row>
    <row r="3" spans="2:4" x14ac:dyDescent="0.35">
      <c r="B3" t="s">
        <v>1075</v>
      </c>
    </row>
    <row r="4" spans="2:4" x14ac:dyDescent="0.35">
      <c r="B4" t="s">
        <v>1076</v>
      </c>
    </row>
    <row r="6" spans="2:4" x14ac:dyDescent="0.35">
      <c r="B6" t="s">
        <v>1077</v>
      </c>
      <c r="C6" t="s">
        <v>1078</v>
      </c>
      <c r="D6" t="s">
        <v>1079</v>
      </c>
    </row>
    <row r="7" spans="2:4" x14ac:dyDescent="0.35">
      <c r="B7" t="s">
        <v>1080</v>
      </c>
      <c r="C7" s="15" t="s">
        <v>1028</v>
      </c>
      <c r="D7" t="s">
        <v>1081</v>
      </c>
    </row>
    <row r="8" spans="2:4" x14ac:dyDescent="0.35">
      <c r="B8" t="s">
        <v>1080</v>
      </c>
      <c r="C8" s="15" t="s">
        <v>1029</v>
      </c>
      <c r="D8" t="s">
        <v>1082</v>
      </c>
    </row>
    <row r="9" spans="2:4" x14ac:dyDescent="0.35">
      <c r="B9" t="s">
        <v>1080</v>
      </c>
      <c r="C9" s="15" t="s">
        <v>1030</v>
      </c>
      <c r="D9" t="s">
        <v>1083</v>
      </c>
    </row>
    <row r="10" spans="2:4" x14ac:dyDescent="0.35">
      <c r="B10" t="s">
        <v>1080</v>
      </c>
      <c r="C10" s="15" t="s">
        <v>1031</v>
      </c>
      <c r="D10" t="s">
        <v>1084</v>
      </c>
    </row>
    <row r="11" spans="2:4" x14ac:dyDescent="0.35">
      <c r="B11" t="s">
        <v>1080</v>
      </c>
      <c r="C11" s="15" t="s">
        <v>1032</v>
      </c>
      <c r="D11" t="s">
        <v>1085</v>
      </c>
    </row>
    <row r="12" spans="2:4" x14ac:dyDescent="0.35">
      <c r="B12" t="s">
        <v>1086</v>
      </c>
      <c r="C12" s="16" t="s">
        <v>1033</v>
      </c>
      <c r="D12" s="17" t="s">
        <v>1087</v>
      </c>
    </row>
    <row r="13" spans="2:4" x14ac:dyDescent="0.35">
      <c r="B13" t="s">
        <v>1086</v>
      </c>
      <c r="C13" s="16" t="s">
        <v>1034</v>
      </c>
      <c r="D13" t="s">
        <v>1088</v>
      </c>
    </row>
    <row r="14" spans="2:4" x14ac:dyDescent="0.35">
      <c r="B14" t="s">
        <v>1086</v>
      </c>
      <c r="C14" s="16" t="s">
        <v>1035</v>
      </c>
      <c r="D14" t="s">
        <v>1089</v>
      </c>
    </row>
    <row r="15" spans="2:4" x14ac:dyDescent="0.35">
      <c r="B15" t="s">
        <v>1086</v>
      </c>
      <c r="C15" s="16" t="s">
        <v>1036</v>
      </c>
      <c r="D15" t="s">
        <v>1090</v>
      </c>
    </row>
    <row r="16" spans="2:4" x14ac:dyDescent="0.35">
      <c r="B16" t="s">
        <v>1086</v>
      </c>
      <c r="C16" s="16" t="s">
        <v>1037</v>
      </c>
      <c r="D16" t="s">
        <v>1091</v>
      </c>
    </row>
    <row r="17" spans="2:4" x14ac:dyDescent="0.35">
      <c r="B17" t="s">
        <v>1086</v>
      </c>
      <c r="C17" s="16" t="s">
        <v>1038</v>
      </c>
      <c r="D17" t="s">
        <v>1092</v>
      </c>
    </row>
    <row r="18" spans="2:4" x14ac:dyDescent="0.35">
      <c r="B18" t="s">
        <v>1086</v>
      </c>
      <c r="C18" s="16" t="s">
        <v>1039</v>
      </c>
      <c r="D18" t="s">
        <v>1093</v>
      </c>
    </row>
    <row r="19" spans="2:4" x14ac:dyDescent="0.35">
      <c r="B19" t="s">
        <v>1086</v>
      </c>
      <c r="C19" s="16" t="s">
        <v>1040</v>
      </c>
      <c r="D19" t="s">
        <v>1094</v>
      </c>
    </row>
    <row r="20" spans="2:4" x14ac:dyDescent="0.35">
      <c r="B20" t="s">
        <v>1095</v>
      </c>
      <c r="C20" s="15" t="s">
        <v>1041</v>
      </c>
      <c r="D20" t="s">
        <v>1096</v>
      </c>
    </row>
    <row r="21" spans="2:4" x14ac:dyDescent="0.35">
      <c r="B21" t="s">
        <v>1097</v>
      </c>
      <c r="C21" s="15" t="s">
        <v>1042</v>
      </c>
      <c r="D21" t="s">
        <v>1098</v>
      </c>
    </row>
    <row r="22" spans="2:4" x14ac:dyDescent="0.35">
      <c r="B22" t="s">
        <v>1097</v>
      </c>
      <c r="C22" s="15" t="s">
        <v>1043</v>
      </c>
      <c r="D22" t="s">
        <v>1099</v>
      </c>
    </row>
    <row r="23" spans="2:4" x14ac:dyDescent="0.35">
      <c r="B23" t="s">
        <v>1100</v>
      </c>
      <c r="C23" s="15" t="s">
        <v>1044</v>
      </c>
      <c r="D23" t="s">
        <v>1101</v>
      </c>
    </row>
    <row r="24" spans="2:4" x14ac:dyDescent="0.35">
      <c r="B24" t="s">
        <v>1100</v>
      </c>
      <c r="C24" s="15" t="s">
        <v>1045</v>
      </c>
      <c r="D24" t="s">
        <v>1102</v>
      </c>
    </row>
    <row r="25" spans="2:4" x14ac:dyDescent="0.35">
      <c r="B25" t="s">
        <v>1103</v>
      </c>
      <c r="C25" s="15" t="s">
        <v>1046</v>
      </c>
      <c r="D25" t="s">
        <v>1104</v>
      </c>
    </row>
    <row r="26" spans="2:4" x14ac:dyDescent="0.35">
      <c r="B26" t="s">
        <v>1103</v>
      </c>
      <c r="C26" s="15" t="s">
        <v>1047</v>
      </c>
      <c r="D26" t="s">
        <v>1105</v>
      </c>
    </row>
    <row r="27" spans="2:4" x14ac:dyDescent="0.35">
      <c r="B27" t="s">
        <v>1103</v>
      </c>
      <c r="C27" s="15" t="s">
        <v>1048</v>
      </c>
      <c r="D27" t="s">
        <v>1106</v>
      </c>
    </row>
    <row r="28" spans="2:4" x14ac:dyDescent="0.35">
      <c r="B28" t="s">
        <v>1107</v>
      </c>
      <c r="C28" s="15" t="s">
        <v>1049</v>
      </c>
      <c r="D28" t="s">
        <v>1108</v>
      </c>
    </row>
    <row r="29" spans="2:4" x14ac:dyDescent="0.35">
      <c r="B29" t="s">
        <v>1107</v>
      </c>
      <c r="C29" s="15" t="s">
        <v>1050</v>
      </c>
      <c r="D29" t="s">
        <v>1109</v>
      </c>
    </row>
    <row r="30" spans="2:4" x14ac:dyDescent="0.35">
      <c r="B30" t="s">
        <v>1107</v>
      </c>
      <c r="C30" s="15" t="s">
        <v>1051</v>
      </c>
      <c r="D30" t="s">
        <v>1110</v>
      </c>
    </row>
    <row r="31" spans="2:4" x14ac:dyDescent="0.35">
      <c r="B31" t="s">
        <v>1107</v>
      </c>
      <c r="C31" s="15" t="s">
        <v>1052</v>
      </c>
      <c r="D31" t="s">
        <v>1111</v>
      </c>
    </row>
    <row r="32" spans="2:4" x14ac:dyDescent="0.35">
      <c r="B32" t="s">
        <v>1112</v>
      </c>
      <c r="C32" s="15" t="s">
        <v>1053</v>
      </c>
      <c r="D32" t="s">
        <v>1113</v>
      </c>
    </row>
    <row r="33" spans="2:4" x14ac:dyDescent="0.35">
      <c r="B33" t="s">
        <v>1112</v>
      </c>
      <c r="C33" s="15" t="s">
        <v>1054</v>
      </c>
      <c r="D33" t="s">
        <v>1114</v>
      </c>
    </row>
    <row r="34" spans="2:4" x14ac:dyDescent="0.35">
      <c r="B34" t="s">
        <v>1112</v>
      </c>
      <c r="C34" s="15" t="s">
        <v>1115</v>
      </c>
      <c r="D34" t="s">
        <v>1055</v>
      </c>
    </row>
    <row r="35" spans="2:4" x14ac:dyDescent="0.35">
      <c r="B35" t="s">
        <v>1112</v>
      </c>
      <c r="C35" s="15" t="s">
        <v>1056</v>
      </c>
      <c r="D35" t="s">
        <v>1116</v>
      </c>
    </row>
    <row r="36" spans="2:4" x14ac:dyDescent="0.35">
      <c r="B36" t="s">
        <v>1112</v>
      </c>
      <c r="C36" s="15" t="s">
        <v>1057</v>
      </c>
      <c r="D36" t="s">
        <v>1117</v>
      </c>
    </row>
    <row r="37" spans="2:4" x14ac:dyDescent="0.35">
      <c r="B37" t="s">
        <v>1118</v>
      </c>
      <c r="C37" s="15" t="s">
        <v>1058</v>
      </c>
      <c r="D37" t="s">
        <v>1119</v>
      </c>
    </row>
    <row r="38" spans="2:4" x14ac:dyDescent="0.35">
      <c r="B38" t="s">
        <v>1118</v>
      </c>
      <c r="C38" s="15" t="s">
        <v>1059</v>
      </c>
      <c r="D38" t="s">
        <v>1120</v>
      </c>
    </row>
    <row r="39" spans="2:4" x14ac:dyDescent="0.35">
      <c r="B39" t="s">
        <v>1118</v>
      </c>
      <c r="C39" s="15" t="s">
        <v>1060</v>
      </c>
      <c r="D39" t="s">
        <v>1121</v>
      </c>
    </row>
    <row r="40" spans="2:4" x14ac:dyDescent="0.35">
      <c r="B40" t="s">
        <v>1086</v>
      </c>
      <c r="C40" s="16" t="s">
        <v>1061</v>
      </c>
      <c r="D40" t="s">
        <v>1122</v>
      </c>
    </row>
    <row r="41" spans="2:4" x14ac:dyDescent="0.35">
      <c r="B41" t="s">
        <v>1123</v>
      </c>
      <c r="C41" s="15" t="s">
        <v>1062</v>
      </c>
      <c r="D41" t="s">
        <v>1124</v>
      </c>
    </row>
    <row r="42" spans="2:4" x14ac:dyDescent="0.35">
      <c r="B42" t="s">
        <v>1123</v>
      </c>
      <c r="C42" s="15" t="s">
        <v>1063</v>
      </c>
      <c r="D42" t="s">
        <v>1125</v>
      </c>
    </row>
    <row r="43" spans="2:4" x14ac:dyDescent="0.35">
      <c r="B43" t="s">
        <v>1123</v>
      </c>
      <c r="C43" s="15" t="s">
        <v>1064</v>
      </c>
      <c r="D43" t="s">
        <v>1126</v>
      </c>
    </row>
    <row r="44" spans="2:4" x14ac:dyDescent="0.35">
      <c r="B44" t="s">
        <v>1123</v>
      </c>
      <c r="C44" s="15" t="s">
        <v>1065</v>
      </c>
      <c r="D44" t="s">
        <v>1125</v>
      </c>
    </row>
    <row r="45" spans="2:4" x14ac:dyDescent="0.35">
      <c r="B45" t="s">
        <v>1127</v>
      </c>
      <c r="C45" s="15" t="s">
        <v>1066</v>
      </c>
      <c r="D45" t="s">
        <v>1128</v>
      </c>
    </row>
    <row r="46" spans="2:4" x14ac:dyDescent="0.35">
      <c r="B46" t="s">
        <v>1127</v>
      </c>
      <c r="C46" s="15" t="s">
        <v>1067</v>
      </c>
      <c r="D46" t="s">
        <v>1129</v>
      </c>
    </row>
    <row r="47" spans="2:4" x14ac:dyDescent="0.35">
      <c r="B47" t="s">
        <v>1097</v>
      </c>
      <c r="C47" s="15" t="s">
        <v>1068</v>
      </c>
      <c r="D47" t="s">
        <v>1130</v>
      </c>
    </row>
    <row r="48" spans="2:4" x14ac:dyDescent="0.35">
      <c r="B48" t="s">
        <v>1097</v>
      </c>
      <c r="C48" s="15" t="s">
        <v>1069</v>
      </c>
      <c r="D48" t="s">
        <v>1131</v>
      </c>
    </row>
    <row r="49" spans="2:4" x14ac:dyDescent="0.35">
      <c r="B49" t="s">
        <v>1097</v>
      </c>
      <c r="C49" s="15" t="s">
        <v>1070</v>
      </c>
      <c r="D49" t="s">
        <v>1132</v>
      </c>
    </row>
    <row r="50" spans="2:4" x14ac:dyDescent="0.35">
      <c r="B50" t="s">
        <v>1097</v>
      </c>
      <c r="C50" s="15" t="s">
        <v>1071</v>
      </c>
      <c r="D50" t="s">
        <v>1133</v>
      </c>
    </row>
    <row r="51" spans="2:4" x14ac:dyDescent="0.35">
      <c r="B51" t="s">
        <v>1134</v>
      </c>
      <c r="C51" s="15" t="s">
        <v>1072</v>
      </c>
      <c r="D51" t="s">
        <v>1135</v>
      </c>
    </row>
    <row r="52" spans="2:4" x14ac:dyDescent="0.35">
      <c r="B52" t="s">
        <v>1134</v>
      </c>
      <c r="C52" s="15" t="s">
        <v>1073</v>
      </c>
      <c r="D52" t="s">
        <v>1136</v>
      </c>
    </row>
    <row r="53" spans="2:4" x14ac:dyDescent="0.35">
      <c r="C53" s="18"/>
    </row>
    <row r="54" spans="2:4" x14ac:dyDescent="0.35">
      <c r="C54" s="18"/>
    </row>
    <row r="55" spans="2:4" x14ac:dyDescent="0.35">
      <c r="C55" s="18"/>
    </row>
    <row r="56" spans="2:4" x14ac:dyDescent="0.35">
      <c r="C56" s="18"/>
    </row>
    <row r="57" spans="2:4" x14ac:dyDescent="0.35">
      <c r="C57" s="18"/>
    </row>
    <row r="58" spans="2:4" x14ac:dyDescent="0.35">
      <c r="C58" s="18"/>
    </row>
    <row r="59" spans="2:4" x14ac:dyDescent="0.35">
      <c r="C59" s="18"/>
    </row>
    <row r="60" spans="2:4" x14ac:dyDescent="0.35">
      <c r="C60" s="18"/>
    </row>
    <row r="61" spans="2:4" x14ac:dyDescent="0.35">
      <c r="C61" s="18"/>
    </row>
    <row r="62" spans="2:4" x14ac:dyDescent="0.35">
      <c r="C62" s="18"/>
    </row>
    <row r="63" spans="2:4" x14ac:dyDescent="0.35">
      <c r="C63" s="18"/>
    </row>
    <row r="64" spans="2:4" x14ac:dyDescent="0.35">
      <c r="C64" s="18"/>
    </row>
    <row r="65" spans="3:3" x14ac:dyDescent="0.35">
      <c r="C65" s="18"/>
    </row>
    <row r="66" spans="3:3" x14ac:dyDescent="0.35">
      <c r="C66" s="18"/>
    </row>
    <row r="67" spans="3:3" x14ac:dyDescent="0.35">
      <c r="C67" s="18"/>
    </row>
    <row r="68" spans="3:3" x14ac:dyDescent="0.35">
      <c r="C68" s="18"/>
    </row>
    <row r="69" spans="3:3" x14ac:dyDescent="0.35">
      <c r="C69" s="18"/>
    </row>
    <row r="70" spans="3:3" x14ac:dyDescent="0.35">
      <c r="C70" s="18"/>
    </row>
    <row r="71" spans="3:3" x14ac:dyDescent="0.35">
      <c r="C71" s="18"/>
    </row>
    <row r="72" spans="3:3" x14ac:dyDescent="0.35">
      <c r="C72" s="18"/>
    </row>
    <row r="73" spans="3:3" x14ac:dyDescent="0.35">
      <c r="C73" s="18"/>
    </row>
    <row r="74" spans="3:3" x14ac:dyDescent="0.35">
      <c r="C74" s="18"/>
    </row>
    <row r="75" spans="3:3" x14ac:dyDescent="0.35">
      <c r="C75" s="18"/>
    </row>
    <row r="76" spans="3:3" x14ac:dyDescent="0.35">
      <c r="C76" s="18"/>
    </row>
    <row r="77" spans="3:3" x14ac:dyDescent="0.35">
      <c r="C77" s="18"/>
    </row>
    <row r="78" spans="3:3" x14ac:dyDescent="0.35">
      <c r="C78" s="18"/>
    </row>
    <row r="79" spans="3:3" x14ac:dyDescent="0.35">
      <c r="C79" s="18"/>
    </row>
    <row r="80" spans="3:3" x14ac:dyDescent="0.35">
      <c r="C80" s="18"/>
    </row>
    <row r="81" spans="3:3" x14ac:dyDescent="0.35">
      <c r="C81" s="18"/>
    </row>
    <row r="82" spans="3:3" x14ac:dyDescent="0.35">
      <c r="C82" s="18"/>
    </row>
    <row r="83" spans="3:3" x14ac:dyDescent="0.35">
      <c r="C83" s="18"/>
    </row>
    <row r="84" spans="3:3" x14ac:dyDescent="0.35">
      <c r="C84" s="18"/>
    </row>
    <row r="85" spans="3:3" x14ac:dyDescent="0.35">
      <c r="C85" s="18"/>
    </row>
    <row r="86" spans="3:3" x14ac:dyDescent="0.35">
      <c r="C86" s="18"/>
    </row>
    <row r="87" spans="3:3" x14ac:dyDescent="0.35">
      <c r="C87" s="18"/>
    </row>
    <row r="88" spans="3:3" x14ac:dyDescent="0.35">
      <c r="C88" s="18"/>
    </row>
    <row r="89" spans="3:3" x14ac:dyDescent="0.35">
      <c r="C89" s="18"/>
    </row>
    <row r="90" spans="3:3" x14ac:dyDescent="0.35">
      <c r="C90" s="18"/>
    </row>
    <row r="91" spans="3:3" x14ac:dyDescent="0.35">
      <c r="C91" s="18"/>
    </row>
    <row r="92" spans="3:3" x14ac:dyDescent="0.35">
      <c r="C92" s="18"/>
    </row>
    <row r="93" spans="3:3" x14ac:dyDescent="0.35">
      <c r="C93" s="18"/>
    </row>
    <row r="94" spans="3:3" x14ac:dyDescent="0.35">
      <c r="C94" s="18"/>
    </row>
    <row r="95" spans="3:3" x14ac:dyDescent="0.35">
      <c r="C95" s="18"/>
    </row>
    <row r="96" spans="3:3" x14ac:dyDescent="0.35">
      <c r="C96" s="18"/>
    </row>
    <row r="97" spans="3:3" x14ac:dyDescent="0.35">
      <c r="C97" s="18"/>
    </row>
    <row r="98" spans="3:3" x14ac:dyDescent="0.35">
      <c r="C98" s="18"/>
    </row>
    <row r="99" spans="3:3" x14ac:dyDescent="0.35">
      <c r="C99" s="18"/>
    </row>
    <row r="100" spans="3:3" x14ac:dyDescent="0.35">
      <c r="C100" s="18"/>
    </row>
    <row r="101" spans="3:3" x14ac:dyDescent="0.35">
      <c r="C101" s="18"/>
    </row>
    <row r="102" spans="3:3" x14ac:dyDescent="0.35">
      <c r="C102" s="18"/>
    </row>
    <row r="103" spans="3:3" x14ac:dyDescent="0.35">
      <c r="C103" s="18"/>
    </row>
    <row r="104" spans="3:3" x14ac:dyDescent="0.35">
      <c r="C104" s="18"/>
    </row>
    <row r="105" spans="3:3" x14ac:dyDescent="0.35">
      <c r="C105" s="18"/>
    </row>
    <row r="106" spans="3:3" x14ac:dyDescent="0.35">
      <c r="C106" s="18"/>
    </row>
    <row r="107" spans="3:3" x14ac:dyDescent="0.35">
      <c r="C107" s="18"/>
    </row>
    <row r="108" spans="3:3" x14ac:dyDescent="0.35">
      <c r="C108" s="18"/>
    </row>
    <row r="109" spans="3:3" x14ac:dyDescent="0.35">
      <c r="C109" s="18"/>
    </row>
    <row r="110" spans="3:3" x14ac:dyDescent="0.35">
      <c r="C110" s="18"/>
    </row>
    <row r="111" spans="3:3" x14ac:dyDescent="0.35">
      <c r="C111" s="18"/>
    </row>
    <row r="112" spans="3:3" x14ac:dyDescent="0.35">
      <c r="C112" s="18"/>
    </row>
    <row r="113" spans="3:3" x14ac:dyDescent="0.35">
      <c r="C113" s="18"/>
    </row>
    <row r="114" spans="3:3" x14ac:dyDescent="0.35">
      <c r="C114" s="18"/>
    </row>
    <row r="115" spans="3:3" x14ac:dyDescent="0.35">
      <c r="C115" s="18"/>
    </row>
    <row r="116" spans="3:3" x14ac:dyDescent="0.35">
      <c r="C116" s="18"/>
    </row>
    <row r="117" spans="3:3" x14ac:dyDescent="0.35">
      <c r="C117" s="18"/>
    </row>
    <row r="118" spans="3:3" x14ac:dyDescent="0.35">
      <c r="C118" s="18"/>
    </row>
    <row r="119" spans="3:3" x14ac:dyDescent="0.35">
      <c r="C119" s="18"/>
    </row>
    <row r="120" spans="3:3" x14ac:dyDescent="0.35">
      <c r="C120" s="18"/>
    </row>
    <row r="121" spans="3:3" x14ac:dyDescent="0.35">
      <c r="C121" s="18"/>
    </row>
    <row r="122" spans="3:3" x14ac:dyDescent="0.35">
      <c r="C122" s="18"/>
    </row>
    <row r="123" spans="3:3" x14ac:dyDescent="0.35">
      <c r="C123" s="18"/>
    </row>
    <row r="124" spans="3:3" x14ac:dyDescent="0.35">
      <c r="C124" s="18"/>
    </row>
    <row r="125" spans="3:3" x14ac:dyDescent="0.35">
      <c r="C125" s="18"/>
    </row>
    <row r="126" spans="3:3" x14ac:dyDescent="0.35">
      <c r="C126" s="18"/>
    </row>
    <row r="127" spans="3:3" x14ac:dyDescent="0.35">
      <c r="C127" s="18"/>
    </row>
    <row r="128" spans="3:3" x14ac:dyDescent="0.35">
      <c r="C128" s="18"/>
    </row>
    <row r="129" spans="3:3" x14ac:dyDescent="0.35">
      <c r="C129" s="18"/>
    </row>
    <row r="130" spans="3:3" x14ac:dyDescent="0.35">
      <c r="C130" s="18"/>
    </row>
    <row r="131" spans="3:3" x14ac:dyDescent="0.35">
      <c r="C131" s="18"/>
    </row>
    <row r="132" spans="3:3" x14ac:dyDescent="0.35">
      <c r="C132" s="18"/>
    </row>
    <row r="133" spans="3:3" x14ac:dyDescent="0.35">
      <c r="C133" s="18"/>
    </row>
    <row r="134" spans="3:3" x14ac:dyDescent="0.35">
      <c r="C134" s="18"/>
    </row>
    <row r="135" spans="3:3" x14ac:dyDescent="0.35">
      <c r="C135" s="18"/>
    </row>
    <row r="136" spans="3:3" x14ac:dyDescent="0.35">
      <c r="C136" s="18"/>
    </row>
    <row r="137" spans="3:3" x14ac:dyDescent="0.35">
      <c r="C137" s="18"/>
    </row>
    <row r="138" spans="3:3" x14ac:dyDescent="0.35">
      <c r="C138" s="18"/>
    </row>
    <row r="139" spans="3:3" x14ac:dyDescent="0.35">
      <c r="C139" s="18"/>
    </row>
    <row r="140" spans="3:3" x14ac:dyDescent="0.35">
      <c r="C140" s="18"/>
    </row>
    <row r="141" spans="3:3" x14ac:dyDescent="0.35">
      <c r="C141" s="18"/>
    </row>
    <row r="142" spans="3:3" x14ac:dyDescent="0.35">
      <c r="C142" s="18"/>
    </row>
    <row r="143" spans="3:3" x14ac:dyDescent="0.35">
      <c r="C143" s="18"/>
    </row>
    <row r="144" spans="3:3" x14ac:dyDescent="0.35">
      <c r="C144" s="18"/>
    </row>
    <row r="145" spans="3:3" x14ac:dyDescent="0.35">
      <c r="C145" s="18"/>
    </row>
    <row r="146" spans="3:3" x14ac:dyDescent="0.35">
      <c r="C146" s="18"/>
    </row>
    <row r="147" spans="3:3" x14ac:dyDescent="0.35">
      <c r="C147" s="18"/>
    </row>
    <row r="148" spans="3:3" x14ac:dyDescent="0.35">
      <c r="C148" s="18"/>
    </row>
    <row r="149" spans="3:3" x14ac:dyDescent="0.35">
      <c r="C149" s="18"/>
    </row>
    <row r="150" spans="3:3" x14ac:dyDescent="0.35">
      <c r="C150" s="18"/>
    </row>
    <row r="151" spans="3:3" x14ac:dyDescent="0.35">
      <c r="C151" s="18"/>
    </row>
    <row r="152" spans="3:3" x14ac:dyDescent="0.35">
      <c r="C152" s="18"/>
    </row>
    <row r="153" spans="3:3" x14ac:dyDescent="0.35">
      <c r="C153" s="18"/>
    </row>
    <row r="154" spans="3:3" x14ac:dyDescent="0.35">
      <c r="C154" s="18"/>
    </row>
    <row r="155" spans="3:3" x14ac:dyDescent="0.35">
      <c r="C155" s="18"/>
    </row>
    <row r="156" spans="3:3" x14ac:dyDescent="0.35">
      <c r="C156" s="18"/>
    </row>
    <row r="157" spans="3:3" x14ac:dyDescent="0.35">
      <c r="C157" s="18"/>
    </row>
    <row r="158" spans="3:3" x14ac:dyDescent="0.35">
      <c r="C158" s="18"/>
    </row>
    <row r="159" spans="3:3" x14ac:dyDescent="0.35">
      <c r="C159" s="18"/>
    </row>
    <row r="160" spans="3:3" x14ac:dyDescent="0.35">
      <c r="C160" s="18"/>
    </row>
    <row r="161" spans="3:3" x14ac:dyDescent="0.35">
      <c r="C161" s="18"/>
    </row>
    <row r="162" spans="3:3" x14ac:dyDescent="0.35">
      <c r="C162" s="18"/>
    </row>
    <row r="163" spans="3:3" x14ac:dyDescent="0.35">
      <c r="C163" s="18"/>
    </row>
    <row r="164" spans="3:3" x14ac:dyDescent="0.35">
      <c r="C164" s="18"/>
    </row>
    <row r="165" spans="3:3" x14ac:dyDescent="0.35">
      <c r="C165" s="18"/>
    </row>
    <row r="166" spans="3:3" x14ac:dyDescent="0.35">
      <c r="C166" s="18"/>
    </row>
    <row r="167" spans="3:3" x14ac:dyDescent="0.35">
      <c r="C167" s="18"/>
    </row>
    <row r="168" spans="3:3" x14ac:dyDescent="0.35">
      <c r="C168" s="18"/>
    </row>
    <row r="169" spans="3:3" x14ac:dyDescent="0.35">
      <c r="C169" s="18"/>
    </row>
    <row r="170" spans="3:3" x14ac:dyDescent="0.35">
      <c r="C170" s="18"/>
    </row>
    <row r="171" spans="3:3" x14ac:dyDescent="0.35">
      <c r="C171" s="18"/>
    </row>
    <row r="172" spans="3:3" x14ac:dyDescent="0.35">
      <c r="C172" s="18"/>
    </row>
    <row r="173" spans="3:3" x14ac:dyDescent="0.35">
      <c r="C173" s="18"/>
    </row>
    <row r="174" spans="3:3" x14ac:dyDescent="0.35">
      <c r="C174" s="18"/>
    </row>
    <row r="175" spans="3:3" x14ac:dyDescent="0.35">
      <c r="C175" s="18"/>
    </row>
    <row r="176" spans="3:3" x14ac:dyDescent="0.35">
      <c r="C176" s="18"/>
    </row>
    <row r="177" spans="3:3" x14ac:dyDescent="0.35">
      <c r="C177" s="18"/>
    </row>
    <row r="178" spans="3:3" x14ac:dyDescent="0.35">
      <c r="C178" s="18"/>
    </row>
    <row r="179" spans="3:3" x14ac:dyDescent="0.35">
      <c r="C179" s="18"/>
    </row>
    <row r="180" spans="3:3" x14ac:dyDescent="0.35">
      <c r="C180" s="18"/>
    </row>
    <row r="181" spans="3:3" x14ac:dyDescent="0.35">
      <c r="C181" s="18"/>
    </row>
    <row r="182" spans="3:3" x14ac:dyDescent="0.35">
      <c r="C182" s="18"/>
    </row>
    <row r="183" spans="3:3" x14ac:dyDescent="0.35">
      <c r="C183" s="18"/>
    </row>
    <row r="184" spans="3:3" x14ac:dyDescent="0.35">
      <c r="C184" s="18"/>
    </row>
    <row r="185" spans="3:3" x14ac:dyDescent="0.35">
      <c r="C185" s="18"/>
    </row>
    <row r="186" spans="3:3" x14ac:dyDescent="0.35">
      <c r="C186" s="18"/>
    </row>
    <row r="187" spans="3:3" x14ac:dyDescent="0.35">
      <c r="C187" s="18"/>
    </row>
    <row r="188" spans="3:3" x14ac:dyDescent="0.35">
      <c r="C188" s="18"/>
    </row>
    <row r="189" spans="3:3" x14ac:dyDescent="0.35">
      <c r="C189" s="18"/>
    </row>
    <row r="190" spans="3:3" x14ac:dyDescent="0.35">
      <c r="C190" s="18"/>
    </row>
    <row r="191" spans="3:3" x14ac:dyDescent="0.35">
      <c r="C191" s="18"/>
    </row>
    <row r="192" spans="3:3" x14ac:dyDescent="0.35">
      <c r="C192" s="18"/>
    </row>
    <row r="193" spans="3:3" x14ac:dyDescent="0.35">
      <c r="C193" s="18"/>
    </row>
    <row r="194" spans="3:3" x14ac:dyDescent="0.35">
      <c r="C194" s="18"/>
    </row>
    <row r="195" spans="3:3" x14ac:dyDescent="0.35">
      <c r="C195" s="18"/>
    </row>
    <row r="196" spans="3:3" x14ac:dyDescent="0.35">
      <c r="C196" s="18"/>
    </row>
    <row r="197" spans="3:3" x14ac:dyDescent="0.35">
      <c r="C197" s="18"/>
    </row>
    <row r="198" spans="3:3" x14ac:dyDescent="0.35">
      <c r="C198" s="18"/>
    </row>
    <row r="199" spans="3:3" x14ac:dyDescent="0.35">
      <c r="C199" s="18"/>
    </row>
    <row r="200" spans="3:3" x14ac:dyDescent="0.35">
      <c r="C200" s="18"/>
    </row>
    <row r="201" spans="3:3" x14ac:dyDescent="0.35">
      <c r="C201" s="18"/>
    </row>
    <row r="202" spans="3:3" x14ac:dyDescent="0.35">
      <c r="C202" s="18"/>
    </row>
    <row r="203" spans="3:3" x14ac:dyDescent="0.35">
      <c r="C203" s="18"/>
    </row>
    <row r="204" spans="3:3" x14ac:dyDescent="0.35">
      <c r="C204" s="18"/>
    </row>
    <row r="205" spans="3:3" x14ac:dyDescent="0.35">
      <c r="C205" s="18"/>
    </row>
    <row r="206" spans="3:3" x14ac:dyDescent="0.35">
      <c r="C206" s="18"/>
    </row>
    <row r="207" spans="3:3" x14ac:dyDescent="0.35">
      <c r="C207" s="18"/>
    </row>
    <row r="208" spans="3:3" x14ac:dyDescent="0.35">
      <c r="C208" s="18"/>
    </row>
    <row r="209" spans="3:3" x14ac:dyDescent="0.35">
      <c r="C209" s="18"/>
    </row>
    <row r="210" spans="3:3" x14ac:dyDescent="0.35">
      <c r="C210" s="18"/>
    </row>
    <row r="211" spans="3:3" x14ac:dyDescent="0.35">
      <c r="C211" s="18"/>
    </row>
    <row r="212" spans="3:3" x14ac:dyDescent="0.35">
      <c r="C212" s="18"/>
    </row>
    <row r="213" spans="3:3" x14ac:dyDescent="0.35">
      <c r="C213" s="18"/>
    </row>
    <row r="214" spans="3:3" x14ac:dyDescent="0.35">
      <c r="C214" s="18"/>
    </row>
    <row r="215" spans="3:3" x14ac:dyDescent="0.35">
      <c r="C215" s="18"/>
    </row>
    <row r="216" spans="3:3" x14ac:dyDescent="0.35">
      <c r="C216" s="18"/>
    </row>
    <row r="217" spans="3:3" x14ac:dyDescent="0.35">
      <c r="C217" s="18"/>
    </row>
    <row r="218" spans="3:3" x14ac:dyDescent="0.35">
      <c r="C218" s="18"/>
    </row>
    <row r="219" spans="3:3" x14ac:dyDescent="0.35">
      <c r="C219" s="18"/>
    </row>
    <row r="220" spans="3:3" x14ac:dyDescent="0.35">
      <c r="C220" s="18"/>
    </row>
    <row r="221" spans="3:3" x14ac:dyDescent="0.35">
      <c r="C221" s="18"/>
    </row>
    <row r="222" spans="3:3" x14ac:dyDescent="0.35">
      <c r="C222" s="18"/>
    </row>
    <row r="223" spans="3:3" x14ac:dyDescent="0.35">
      <c r="C223" s="18"/>
    </row>
    <row r="224" spans="3:3" x14ac:dyDescent="0.35">
      <c r="C224" s="18"/>
    </row>
    <row r="225" spans="3:3" x14ac:dyDescent="0.35">
      <c r="C225" s="18"/>
    </row>
    <row r="226" spans="3:3" x14ac:dyDescent="0.35">
      <c r="C226" s="18"/>
    </row>
    <row r="227" spans="3:3" x14ac:dyDescent="0.35">
      <c r="C227" s="18"/>
    </row>
    <row r="228" spans="3:3" x14ac:dyDescent="0.35">
      <c r="C228" s="18"/>
    </row>
    <row r="229" spans="3:3" x14ac:dyDescent="0.35">
      <c r="C229" s="18"/>
    </row>
    <row r="230" spans="3:3" x14ac:dyDescent="0.35">
      <c r="C230" s="18"/>
    </row>
    <row r="231" spans="3:3" x14ac:dyDescent="0.35">
      <c r="C231" s="18"/>
    </row>
    <row r="232" spans="3:3" x14ac:dyDescent="0.35">
      <c r="C232" s="18"/>
    </row>
    <row r="233" spans="3:3" x14ac:dyDescent="0.35">
      <c r="C233" s="18"/>
    </row>
    <row r="234" spans="3:3" x14ac:dyDescent="0.35">
      <c r="C234" s="18"/>
    </row>
    <row r="235" spans="3:3" x14ac:dyDescent="0.35">
      <c r="C235" s="18"/>
    </row>
    <row r="236" spans="3:3" x14ac:dyDescent="0.35">
      <c r="C236" s="18"/>
    </row>
    <row r="237" spans="3:3" x14ac:dyDescent="0.35">
      <c r="C237" s="18"/>
    </row>
    <row r="238" spans="3:3" x14ac:dyDescent="0.35">
      <c r="C238" s="18"/>
    </row>
    <row r="239" spans="3:3" x14ac:dyDescent="0.35">
      <c r="C239" s="18"/>
    </row>
    <row r="240" spans="3:3" x14ac:dyDescent="0.35">
      <c r="C240" s="18"/>
    </row>
    <row r="241" spans="3:3" x14ac:dyDescent="0.35">
      <c r="C241" s="18"/>
    </row>
    <row r="242" spans="3:3" x14ac:dyDescent="0.35">
      <c r="C242" s="18"/>
    </row>
    <row r="243" spans="3:3" x14ac:dyDescent="0.35">
      <c r="C243" s="18"/>
    </row>
    <row r="244" spans="3:3" x14ac:dyDescent="0.35">
      <c r="C244" s="18"/>
    </row>
    <row r="245" spans="3:3" x14ac:dyDescent="0.35">
      <c r="C245" s="18"/>
    </row>
    <row r="246" spans="3:3" x14ac:dyDescent="0.35">
      <c r="C246" s="18"/>
    </row>
    <row r="247" spans="3:3" x14ac:dyDescent="0.35">
      <c r="C247" s="18"/>
    </row>
    <row r="248" spans="3:3" x14ac:dyDescent="0.35">
      <c r="C248" s="18"/>
    </row>
    <row r="249" spans="3:3" x14ac:dyDescent="0.35">
      <c r="C249" s="18"/>
    </row>
    <row r="250" spans="3:3" x14ac:dyDescent="0.35">
      <c r="C250" s="18"/>
    </row>
    <row r="251" spans="3:3" x14ac:dyDescent="0.35">
      <c r="C251" s="18"/>
    </row>
    <row r="252" spans="3:3" x14ac:dyDescent="0.35">
      <c r="C252" s="18"/>
    </row>
    <row r="253" spans="3:3" x14ac:dyDescent="0.35">
      <c r="C253" s="18"/>
    </row>
    <row r="254" spans="3:3" x14ac:dyDescent="0.35">
      <c r="C254" s="18"/>
    </row>
    <row r="255" spans="3:3" x14ac:dyDescent="0.35">
      <c r="C255" s="18"/>
    </row>
    <row r="256" spans="3:3" x14ac:dyDescent="0.35">
      <c r="C256" s="18"/>
    </row>
    <row r="257" spans="3:3" x14ac:dyDescent="0.35">
      <c r="C257" s="18"/>
    </row>
    <row r="258" spans="3:3" x14ac:dyDescent="0.35">
      <c r="C258" s="18"/>
    </row>
    <row r="259" spans="3:3" x14ac:dyDescent="0.35">
      <c r="C259" s="18"/>
    </row>
    <row r="260" spans="3:3" x14ac:dyDescent="0.35">
      <c r="C260" s="18"/>
    </row>
    <row r="261" spans="3:3" x14ac:dyDescent="0.35">
      <c r="C261" s="18"/>
    </row>
    <row r="262" spans="3:3" x14ac:dyDescent="0.35">
      <c r="C262" s="18"/>
    </row>
    <row r="263" spans="3:3" x14ac:dyDescent="0.35">
      <c r="C263" s="18"/>
    </row>
    <row r="264" spans="3:3" x14ac:dyDescent="0.35">
      <c r="C264" s="18"/>
    </row>
    <row r="265" spans="3:3" x14ac:dyDescent="0.35">
      <c r="C265" s="18"/>
    </row>
    <row r="266" spans="3:3" x14ac:dyDescent="0.35">
      <c r="C266" s="18"/>
    </row>
    <row r="267" spans="3:3" x14ac:dyDescent="0.35">
      <c r="C267" s="18"/>
    </row>
    <row r="268" spans="3:3" x14ac:dyDescent="0.35">
      <c r="C268" s="18"/>
    </row>
    <row r="269" spans="3:3" x14ac:dyDescent="0.35">
      <c r="C269" s="18"/>
    </row>
    <row r="270" spans="3:3" x14ac:dyDescent="0.35">
      <c r="C270" s="18"/>
    </row>
    <row r="271" spans="3:3" x14ac:dyDescent="0.35">
      <c r="C271" s="18"/>
    </row>
    <row r="272" spans="3:3" x14ac:dyDescent="0.35">
      <c r="C272" s="18"/>
    </row>
    <row r="273" spans="3:3" x14ac:dyDescent="0.35">
      <c r="C273" s="18"/>
    </row>
    <row r="274" spans="3:3" x14ac:dyDescent="0.35">
      <c r="C274" s="18"/>
    </row>
    <row r="275" spans="3:3" x14ac:dyDescent="0.35">
      <c r="C275" s="18"/>
    </row>
    <row r="276" spans="3:3" x14ac:dyDescent="0.35">
      <c r="C276" s="18"/>
    </row>
    <row r="277" spans="3:3" x14ac:dyDescent="0.35">
      <c r="C277" s="18"/>
    </row>
    <row r="278" spans="3:3" x14ac:dyDescent="0.35">
      <c r="C278" s="18"/>
    </row>
    <row r="279" spans="3:3" x14ac:dyDescent="0.35">
      <c r="C279" s="18"/>
    </row>
    <row r="280" spans="3:3" x14ac:dyDescent="0.35">
      <c r="C280" s="18"/>
    </row>
    <row r="281" spans="3:3" x14ac:dyDescent="0.35">
      <c r="C281" s="18"/>
    </row>
    <row r="282" spans="3:3" x14ac:dyDescent="0.35">
      <c r="C282" s="18"/>
    </row>
    <row r="283" spans="3:3" x14ac:dyDescent="0.35">
      <c r="C283" s="18"/>
    </row>
    <row r="284" spans="3:3" x14ac:dyDescent="0.35">
      <c r="C284" s="18"/>
    </row>
    <row r="285" spans="3:3" x14ac:dyDescent="0.35">
      <c r="C285" s="18"/>
    </row>
    <row r="286" spans="3:3" x14ac:dyDescent="0.35">
      <c r="C286" s="18"/>
    </row>
    <row r="287" spans="3:3" x14ac:dyDescent="0.35">
      <c r="C287" s="18"/>
    </row>
    <row r="288" spans="3:3" x14ac:dyDescent="0.35">
      <c r="C288" s="18"/>
    </row>
    <row r="289" spans="3:3" x14ac:dyDescent="0.35">
      <c r="C289" s="18"/>
    </row>
    <row r="290" spans="3:3" x14ac:dyDescent="0.35">
      <c r="C290" s="18"/>
    </row>
    <row r="291" spans="3:3" x14ac:dyDescent="0.35">
      <c r="C291" s="18"/>
    </row>
    <row r="292" spans="3:3" x14ac:dyDescent="0.35">
      <c r="C292" s="18"/>
    </row>
    <row r="293" spans="3:3" x14ac:dyDescent="0.35">
      <c r="C293" s="18"/>
    </row>
    <row r="294" spans="3:3" x14ac:dyDescent="0.35">
      <c r="C294" s="18"/>
    </row>
    <row r="295" spans="3:3" x14ac:dyDescent="0.35">
      <c r="C295" s="18"/>
    </row>
    <row r="296" spans="3:3" x14ac:dyDescent="0.35">
      <c r="C296" s="18"/>
    </row>
    <row r="297" spans="3:3" x14ac:dyDescent="0.35">
      <c r="C297" s="18"/>
    </row>
    <row r="298" spans="3:3" x14ac:dyDescent="0.35">
      <c r="C298" s="18"/>
    </row>
    <row r="299" spans="3:3" x14ac:dyDescent="0.35">
      <c r="C299" s="18"/>
    </row>
    <row r="300" spans="3:3" x14ac:dyDescent="0.35">
      <c r="C300" s="18"/>
    </row>
    <row r="301" spans="3:3" x14ac:dyDescent="0.35">
      <c r="C301" s="18"/>
    </row>
    <row r="302" spans="3:3" x14ac:dyDescent="0.35">
      <c r="C302" s="18"/>
    </row>
    <row r="303" spans="3:3" x14ac:dyDescent="0.35">
      <c r="C303" s="18"/>
    </row>
    <row r="304" spans="3:3" x14ac:dyDescent="0.35">
      <c r="C304" s="18"/>
    </row>
    <row r="305" spans="3:3" x14ac:dyDescent="0.35">
      <c r="C305" s="18"/>
    </row>
    <row r="306" spans="3:3" x14ac:dyDescent="0.35">
      <c r="C306" s="18"/>
    </row>
    <row r="307" spans="3:3" x14ac:dyDescent="0.35">
      <c r="C307" s="18"/>
    </row>
    <row r="308" spans="3:3" x14ac:dyDescent="0.35">
      <c r="C308" s="18"/>
    </row>
    <row r="309" spans="3:3" x14ac:dyDescent="0.35">
      <c r="C309" s="18"/>
    </row>
    <row r="310" spans="3:3" x14ac:dyDescent="0.35">
      <c r="C310" s="18"/>
    </row>
    <row r="311" spans="3:3" x14ac:dyDescent="0.35">
      <c r="C311" s="18"/>
    </row>
    <row r="312" spans="3:3" x14ac:dyDescent="0.35">
      <c r="C312" s="18"/>
    </row>
    <row r="313" spans="3:3" x14ac:dyDescent="0.35">
      <c r="C313" s="18"/>
    </row>
    <row r="314" spans="3:3" x14ac:dyDescent="0.35">
      <c r="C314" s="18"/>
    </row>
    <row r="315" spans="3:3" x14ac:dyDescent="0.35">
      <c r="C315" s="18"/>
    </row>
    <row r="316" spans="3:3" x14ac:dyDescent="0.35">
      <c r="C316" s="18"/>
    </row>
    <row r="317" spans="3:3" x14ac:dyDescent="0.35">
      <c r="C317" s="18"/>
    </row>
    <row r="318" spans="3:3" x14ac:dyDescent="0.35">
      <c r="C318" s="18"/>
    </row>
    <row r="319" spans="3:3" x14ac:dyDescent="0.35">
      <c r="C319" s="18"/>
    </row>
    <row r="320" spans="3:3" x14ac:dyDescent="0.35">
      <c r="C320" s="18"/>
    </row>
    <row r="321" spans="3:3" x14ac:dyDescent="0.35">
      <c r="C321" s="18"/>
    </row>
    <row r="322" spans="3:3" x14ac:dyDescent="0.35">
      <c r="C322" s="18"/>
    </row>
    <row r="323" spans="3:3" x14ac:dyDescent="0.35">
      <c r="C323" s="18"/>
    </row>
    <row r="324" spans="3:3" x14ac:dyDescent="0.35">
      <c r="C324" s="18"/>
    </row>
    <row r="325" spans="3:3" x14ac:dyDescent="0.35">
      <c r="C325" s="18"/>
    </row>
    <row r="326" spans="3:3" x14ac:dyDescent="0.35">
      <c r="C326" s="18"/>
    </row>
    <row r="327" spans="3:3" x14ac:dyDescent="0.35">
      <c r="C327" s="18"/>
    </row>
    <row r="328" spans="3:3" x14ac:dyDescent="0.35">
      <c r="C328" s="18"/>
    </row>
    <row r="329" spans="3:3" x14ac:dyDescent="0.35">
      <c r="C329" s="18"/>
    </row>
    <row r="330" spans="3:3" x14ac:dyDescent="0.35">
      <c r="C330" s="18"/>
    </row>
    <row r="331" spans="3:3" x14ac:dyDescent="0.35">
      <c r="C331" s="18"/>
    </row>
    <row r="332" spans="3:3" x14ac:dyDescent="0.35">
      <c r="C332" s="18"/>
    </row>
    <row r="333" spans="3:3" x14ac:dyDescent="0.35">
      <c r="C333" s="18"/>
    </row>
    <row r="334" spans="3:3" x14ac:dyDescent="0.35">
      <c r="C334" s="18"/>
    </row>
    <row r="335" spans="3:3" x14ac:dyDescent="0.35">
      <c r="C335" s="18"/>
    </row>
    <row r="336" spans="3:3" x14ac:dyDescent="0.35">
      <c r="C336" s="18"/>
    </row>
    <row r="337" spans="3:3" x14ac:dyDescent="0.35">
      <c r="C337" s="18"/>
    </row>
    <row r="338" spans="3:3" x14ac:dyDescent="0.35">
      <c r="C338" s="18"/>
    </row>
    <row r="339" spans="3:3" x14ac:dyDescent="0.35">
      <c r="C339" s="18"/>
    </row>
    <row r="340" spans="3:3" x14ac:dyDescent="0.35">
      <c r="C340" s="18"/>
    </row>
    <row r="341" spans="3:3" x14ac:dyDescent="0.35">
      <c r="C341" s="18"/>
    </row>
    <row r="342" spans="3:3" x14ac:dyDescent="0.35">
      <c r="C342" s="18"/>
    </row>
    <row r="343" spans="3:3" x14ac:dyDescent="0.35">
      <c r="C343" s="18"/>
    </row>
    <row r="344" spans="3:3" x14ac:dyDescent="0.35">
      <c r="C344" s="18"/>
    </row>
    <row r="345" spans="3:3" x14ac:dyDescent="0.35">
      <c r="C345" s="18"/>
    </row>
    <row r="346" spans="3:3" x14ac:dyDescent="0.35">
      <c r="C346" s="18"/>
    </row>
    <row r="347" spans="3:3" x14ac:dyDescent="0.35">
      <c r="C347" s="18"/>
    </row>
    <row r="348" spans="3:3" x14ac:dyDescent="0.35">
      <c r="C348" s="18"/>
    </row>
    <row r="349" spans="3:3" x14ac:dyDescent="0.35">
      <c r="C349" s="18"/>
    </row>
    <row r="350" spans="3:3" x14ac:dyDescent="0.35">
      <c r="C350" s="18"/>
    </row>
    <row r="351" spans="3:3" x14ac:dyDescent="0.35">
      <c r="C351" s="18"/>
    </row>
    <row r="352" spans="3:3" x14ac:dyDescent="0.35">
      <c r="C352" s="18"/>
    </row>
    <row r="353" spans="3:3" x14ac:dyDescent="0.35">
      <c r="C353" s="18"/>
    </row>
    <row r="354" spans="3:3" x14ac:dyDescent="0.35">
      <c r="C354" s="18"/>
    </row>
    <row r="355" spans="3:3" x14ac:dyDescent="0.35">
      <c r="C355" s="18"/>
    </row>
    <row r="356" spans="3:3" x14ac:dyDescent="0.35">
      <c r="C356" s="18"/>
    </row>
    <row r="357" spans="3:3" x14ac:dyDescent="0.35">
      <c r="C357" s="18"/>
    </row>
    <row r="358" spans="3:3" x14ac:dyDescent="0.35">
      <c r="C358" s="18"/>
    </row>
    <row r="359" spans="3:3" x14ac:dyDescent="0.35">
      <c r="C359" s="18"/>
    </row>
    <row r="360" spans="3:3" x14ac:dyDescent="0.35">
      <c r="C360" s="18"/>
    </row>
    <row r="361" spans="3:3" x14ac:dyDescent="0.35">
      <c r="C361" s="18"/>
    </row>
    <row r="362" spans="3:3" x14ac:dyDescent="0.35">
      <c r="C362" s="18"/>
    </row>
    <row r="363" spans="3:3" x14ac:dyDescent="0.35">
      <c r="C363" s="18"/>
    </row>
    <row r="364" spans="3:3" x14ac:dyDescent="0.35">
      <c r="C364" s="18"/>
    </row>
    <row r="365" spans="3:3" x14ac:dyDescent="0.35">
      <c r="C365" s="18"/>
    </row>
    <row r="366" spans="3:3" x14ac:dyDescent="0.35">
      <c r="C366" s="18"/>
    </row>
    <row r="367" spans="3:3" x14ac:dyDescent="0.35">
      <c r="C367" s="18"/>
    </row>
    <row r="368" spans="3:3" x14ac:dyDescent="0.35">
      <c r="C368" s="18"/>
    </row>
    <row r="369" spans="3:3" x14ac:dyDescent="0.35">
      <c r="C369" s="18"/>
    </row>
    <row r="370" spans="3:3" x14ac:dyDescent="0.35">
      <c r="C370" s="18"/>
    </row>
    <row r="371" spans="3:3" x14ac:dyDescent="0.35">
      <c r="C371" s="18"/>
    </row>
    <row r="372" spans="3:3" x14ac:dyDescent="0.35">
      <c r="C372" s="18"/>
    </row>
    <row r="373" spans="3:3" x14ac:dyDescent="0.35">
      <c r="C373" s="18"/>
    </row>
    <row r="374" spans="3:3" x14ac:dyDescent="0.35">
      <c r="C374" s="18"/>
    </row>
    <row r="375" spans="3:3" x14ac:dyDescent="0.35">
      <c r="C375" s="18"/>
    </row>
    <row r="376" spans="3:3" x14ac:dyDescent="0.35">
      <c r="C376" s="18"/>
    </row>
    <row r="377" spans="3:3" x14ac:dyDescent="0.35">
      <c r="C377" s="18"/>
    </row>
    <row r="378" spans="3:3" x14ac:dyDescent="0.35">
      <c r="C378" s="18"/>
    </row>
    <row r="379" spans="3:3" x14ac:dyDescent="0.35">
      <c r="C379" s="18"/>
    </row>
    <row r="380" spans="3:3" x14ac:dyDescent="0.35">
      <c r="C380" s="18"/>
    </row>
    <row r="381" spans="3:3" x14ac:dyDescent="0.35">
      <c r="C381" s="18"/>
    </row>
    <row r="382" spans="3:3" x14ac:dyDescent="0.35">
      <c r="C382" s="18"/>
    </row>
    <row r="383" spans="3:3" x14ac:dyDescent="0.35">
      <c r="C383" s="18"/>
    </row>
    <row r="384" spans="3:3" x14ac:dyDescent="0.35">
      <c r="C384" s="18"/>
    </row>
    <row r="385" spans="3:3" x14ac:dyDescent="0.35">
      <c r="C385" s="18"/>
    </row>
    <row r="386" spans="3:3" x14ac:dyDescent="0.35">
      <c r="C386" s="18"/>
    </row>
    <row r="387" spans="3:3" x14ac:dyDescent="0.35">
      <c r="C387" s="18"/>
    </row>
    <row r="388" spans="3:3" x14ac:dyDescent="0.35">
      <c r="C388" s="18"/>
    </row>
    <row r="389" spans="3:3" x14ac:dyDescent="0.35">
      <c r="C389" s="18"/>
    </row>
    <row r="390" spans="3:3" x14ac:dyDescent="0.35">
      <c r="C390" s="18"/>
    </row>
    <row r="391" spans="3:3" x14ac:dyDescent="0.35">
      <c r="C391" s="18"/>
    </row>
    <row r="392" spans="3:3" x14ac:dyDescent="0.35">
      <c r="C392" s="18"/>
    </row>
    <row r="393" spans="3:3" x14ac:dyDescent="0.35">
      <c r="C393" s="18"/>
    </row>
    <row r="394" spans="3:3" x14ac:dyDescent="0.35">
      <c r="C394" s="18"/>
    </row>
    <row r="395" spans="3:3" x14ac:dyDescent="0.35">
      <c r="C395" s="18"/>
    </row>
    <row r="396" spans="3:3" x14ac:dyDescent="0.35">
      <c r="C396" s="18"/>
    </row>
    <row r="397" spans="3:3" x14ac:dyDescent="0.35">
      <c r="C397" s="18"/>
    </row>
    <row r="398" spans="3:3" x14ac:dyDescent="0.35">
      <c r="C398" s="18"/>
    </row>
    <row r="399" spans="3:3" x14ac:dyDescent="0.35">
      <c r="C399" s="18"/>
    </row>
    <row r="400" spans="3:3" x14ac:dyDescent="0.35">
      <c r="C400" s="18"/>
    </row>
    <row r="401" spans="3:3" x14ac:dyDescent="0.35">
      <c r="C401" s="18"/>
    </row>
    <row r="402" spans="3:3" x14ac:dyDescent="0.35">
      <c r="C402" s="18"/>
    </row>
    <row r="403" spans="3:3" x14ac:dyDescent="0.35">
      <c r="C403" s="18"/>
    </row>
    <row r="404" spans="3:3" x14ac:dyDescent="0.35">
      <c r="C404" s="18"/>
    </row>
    <row r="405" spans="3:3" x14ac:dyDescent="0.35">
      <c r="C405" s="18"/>
    </row>
    <row r="406" spans="3:3" x14ac:dyDescent="0.35">
      <c r="C406" s="18"/>
    </row>
    <row r="407" spans="3:3" x14ac:dyDescent="0.35">
      <c r="C407" s="18"/>
    </row>
    <row r="408" spans="3:3" x14ac:dyDescent="0.35">
      <c r="C408" s="18"/>
    </row>
    <row r="409" spans="3:3" x14ac:dyDescent="0.35">
      <c r="C409" s="18"/>
    </row>
    <row r="410" spans="3:3" x14ac:dyDescent="0.35">
      <c r="C410" s="18"/>
    </row>
    <row r="411" spans="3:3" x14ac:dyDescent="0.35">
      <c r="C411" s="18"/>
    </row>
    <row r="412" spans="3:3" x14ac:dyDescent="0.35">
      <c r="C412" s="18"/>
    </row>
    <row r="413" spans="3:3" x14ac:dyDescent="0.35">
      <c r="C413" s="18"/>
    </row>
    <row r="414" spans="3:3" x14ac:dyDescent="0.35">
      <c r="C414" s="18"/>
    </row>
    <row r="415" spans="3:3" x14ac:dyDescent="0.35">
      <c r="C415" s="18"/>
    </row>
    <row r="416" spans="3:3" x14ac:dyDescent="0.35">
      <c r="C416" s="18"/>
    </row>
    <row r="417" spans="3:3" x14ac:dyDescent="0.35">
      <c r="C417" s="18"/>
    </row>
    <row r="418" spans="3:3" x14ac:dyDescent="0.35">
      <c r="C418" s="18"/>
    </row>
    <row r="419" spans="3:3" x14ac:dyDescent="0.35">
      <c r="C419" s="18"/>
    </row>
    <row r="420" spans="3:3" x14ac:dyDescent="0.35">
      <c r="C420" s="18"/>
    </row>
    <row r="421" spans="3:3" x14ac:dyDescent="0.35">
      <c r="C421" s="18"/>
    </row>
    <row r="422" spans="3:3" x14ac:dyDescent="0.35">
      <c r="C422" s="18"/>
    </row>
    <row r="423" spans="3:3" x14ac:dyDescent="0.35">
      <c r="C423" s="18"/>
    </row>
    <row r="424" spans="3:3" x14ac:dyDescent="0.35">
      <c r="C424" s="18"/>
    </row>
    <row r="425" spans="3:3" x14ac:dyDescent="0.35">
      <c r="C425" s="18"/>
    </row>
    <row r="426" spans="3:3" x14ac:dyDescent="0.35">
      <c r="C426" s="18"/>
    </row>
    <row r="427" spans="3:3" x14ac:dyDescent="0.35">
      <c r="C427" s="18"/>
    </row>
    <row r="428" spans="3:3" x14ac:dyDescent="0.35">
      <c r="C428" s="18"/>
    </row>
    <row r="429" spans="3:3" x14ac:dyDescent="0.35">
      <c r="C429" s="18"/>
    </row>
    <row r="430" spans="3:3" x14ac:dyDescent="0.35">
      <c r="C430" s="18"/>
    </row>
    <row r="431" spans="3:3" x14ac:dyDescent="0.35">
      <c r="C431" s="18"/>
    </row>
    <row r="432" spans="3:3" x14ac:dyDescent="0.35">
      <c r="C432" s="18"/>
    </row>
    <row r="433" spans="3:3" x14ac:dyDescent="0.35">
      <c r="C433" s="18"/>
    </row>
    <row r="434" spans="3:3" x14ac:dyDescent="0.35">
      <c r="C434" s="18"/>
    </row>
    <row r="435" spans="3:3" x14ac:dyDescent="0.35">
      <c r="C435" s="18"/>
    </row>
    <row r="436" spans="3:3" x14ac:dyDescent="0.35">
      <c r="C436" s="18"/>
    </row>
    <row r="437" spans="3:3" x14ac:dyDescent="0.35">
      <c r="C437" s="18"/>
    </row>
    <row r="438" spans="3:3" x14ac:dyDescent="0.35">
      <c r="C438" s="18"/>
    </row>
    <row r="439" spans="3:3" x14ac:dyDescent="0.35">
      <c r="C439" s="18"/>
    </row>
    <row r="440" spans="3:3" x14ac:dyDescent="0.35">
      <c r="C440" s="18"/>
    </row>
    <row r="441" spans="3:3" x14ac:dyDescent="0.35">
      <c r="C441" s="18"/>
    </row>
    <row r="442" spans="3:3" x14ac:dyDescent="0.35">
      <c r="C442" s="18"/>
    </row>
    <row r="443" spans="3:3" x14ac:dyDescent="0.35">
      <c r="C443" s="18"/>
    </row>
    <row r="444" spans="3:3" x14ac:dyDescent="0.35">
      <c r="C444" s="18"/>
    </row>
    <row r="445" spans="3:3" x14ac:dyDescent="0.35">
      <c r="C445" s="18"/>
    </row>
    <row r="446" spans="3:3" x14ac:dyDescent="0.35">
      <c r="C446" s="18"/>
    </row>
    <row r="447" spans="3:3" x14ac:dyDescent="0.35">
      <c r="C447" s="18"/>
    </row>
    <row r="448" spans="3:3" x14ac:dyDescent="0.35">
      <c r="C448" s="18"/>
    </row>
    <row r="449" spans="3:3" x14ac:dyDescent="0.35">
      <c r="C449" s="18"/>
    </row>
    <row r="450" spans="3:3" x14ac:dyDescent="0.35">
      <c r="C450" s="18"/>
    </row>
    <row r="451" spans="3:3" x14ac:dyDescent="0.35">
      <c r="C451" s="18"/>
    </row>
    <row r="452" spans="3:3" x14ac:dyDescent="0.35">
      <c r="C452" s="18"/>
    </row>
    <row r="453" spans="3:3" x14ac:dyDescent="0.35">
      <c r="C453" s="18"/>
    </row>
    <row r="454" spans="3:3" x14ac:dyDescent="0.35">
      <c r="C454" s="18"/>
    </row>
    <row r="455" spans="3:3" x14ac:dyDescent="0.35">
      <c r="C455" s="18"/>
    </row>
    <row r="456" spans="3:3" x14ac:dyDescent="0.35">
      <c r="C456" s="18"/>
    </row>
    <row r="457" spans="3:3" x14ac:dyDescent="0.35">
      <c r="C457" s="18"/>
    </row>
    <row r="458" spans="3:3" x14ac:dyDescent="0.35">
      <c r="C458" s="18"/>
    </row>
    <row r="459" spans="3:3" x14ac:dyDescent="0.35">
      <c r="C459" s="18"/>
    </row>
    <row r="460" spans="3:3" x14ac:dyDescent="0.35">
      <c r="C460" s="18"/>
    </row>
    <row r="461" spans="3:3" x14ac:dyDescent="0.35">
      <c r="C461" s="18"/>
    </row>
    <row r="462" spans="3:3" x14ac:dyDescent="0.35">
      <c r="C462" s="18"/>
    </row>
    <row r="463" spans="3:3" x14ac:dyDescent="0.35">
      <c r="C463" s="18"/>
    </row>
    <row r="464" spans="3:3" x14ac:dyDescent="0.35">
      <c r="C464" s="18"/>
    </row>
    <row r="465" spans="3:3" x14ac:dyDescent="0.35">
      <c r="C465" s="18"/>
    </row>
    <row r="466" spans="3:3" x14ac:dyDescent="0.35">
      <c r="C466" s="18"/>
    </row>
    <row r="467" spans="3:3" x14ac:dyDescent="0.35">
      <c r="C467" s="18"/>
    </row>
    <row r="468" spans="3:3" x14ac:dyDescent="0.35">
      <c r="C468" s="18"/>
    </row>
    <row r="469" spans="3:3" x14ac:dyDescent="0.35">
      <c r="C469" s="18"/>
    </row>
    <row r="470" spans="3:3" x14ac:dyDescent="0.35">
      <c r="C470" s="18"/>
    </row>
    <row r="471" spans="3:3" x14ac:dyDescent="0.35">
      <c r="C471" s="18"/>
    </row>
    <row r="472" spans="3:3" x14ac:dyDescent="0.35">
      <c r="C472" s="18"/>
    </row>
    <row r="473" spans="3:3" x14ac:dyDescent="0.35">
      <c r="C473" s="18"/>
    </row>
    <row r="474" spans="3:3" x14ac:dyDescent="0.35">
      <c r="C474" s="18"/>
    </row>
    <row r="475" spans="3:3" x14ac:dyDescent="0.35">
      <c r="C475" s="18"/>
    </row>
    <row r="476" spans="3:3" x14ac:dyDescent="0.35">
      <c r="C476" s="18"/>
    </row>
    <row r="477" spans="3:3" x14ac:dyDescent="0.35">
      <c r="C477" s="18"/>
    </row>
    <row r="478" spans="3:3" x14ac:dyDescent="0.35">
      <c r="C478" s="18"/>
    </row>
    <row r="479" spans="3:3" x14ac:dyDescent="0.35">
      <c r="C479" s="18"/>
    </row>
    <row r="480" spans="3:3" x14ac:dyDescent="0.35">
      <c r="C480" s="18"/>
    </row>
    <row r="481" spans="3:3" x14ac:dyDescent="0.35">
      <c r="C481" s="18"/>
    </row>
    <row r="482" spans="3:3" x14ac:dyDescent="0.35">
      <c r="C482" s="18"/>
    </row>
    <row r="483" spans="3:3" x14ac:dyDescent="0.35">
      <c r="C483" s="18"/>
    </row>
    <row r="484" spans="3:3" x14ac:dyDescent="0.35">
      <c r="C484" s="18"/>
    </row>
    <row r="485" spans="3:3" x14ac:dyDescent="0.35">
      <c r="C485" s="18"/>
    </row>
    <row r="486" spans="3:3" x14ac:dyDescent="0.35">
      <c r="C486" s="18"/>
    </row>
    <row r="487" spans="3:3" x14ac:dyDescent="0.35">
      <c r="C487" s="18"/>
    </row>
    <row r="488" spans="3:3" x14ac:dyDescent="0.35">
      <c r="C488" s="18"/>
    </row>
    <row r="489" spans="3:3" x14ac:dyDescent="0.35">
      <c r="C489" s="18"/>
    </row>
    <row r="490" spans="3:3" x14ac:dyDescent="0.35">
      <c r="C490" s="18"/>
    </row>
    <row r="491" spans="3:3" x14ac:dyDescent="0.35">
      <c r="C491" s="18"/>
    </row>
    <row r="492" spans="3:3" x14ac:dyDescent="0.35">
      <c r="C492" s="18"/>
    </row>
    <row r="493" spans="3:3" x14ac:dyDescent="0.35">
      <c r="C493" s="18"/>
    </row>
    <row r="494" spans="3:3" x14ac:dyDescent="0.35">
      <c r="C494" s="18"/>
    </row>
    <row r="495" spans="3:3" x14ac:dyDescent="0.35">
      <c r="C495" s="18"/>
    </row>
    <row r="496" spans="3:3" x14ac:dyDescent="0.35">
      <c r="C496" s="18"/>
    </row>
    <row r="497" spans="3:3" x14ac:dyDescent="0.35">
      <c r="C497" s="18"/>
    </row>
    <row r="498" spans="3:3" x14ac:dyDescent="0.35">
      <c r="C498" s="18"/>
    </row>
    <row r="499" spans="3:3" x14ac:dyDescent="0.35">
      <c r="C499" s="18"/>
    </row>
    <row r="500" spans="3:3" x14ac:dyDescent="0.35">
      <c r="C500" s="18"/>
    </row>
    <row r="501" spans="3:3" x14ac:dyDescent="0.35">
      <c r="C501" s="18"/>
    </row>
    <row r="502" spans="3:3" x14ac:dyDescent="0.35">
      <c r="C502" s="18"/>
    </row>
    <row r="503" spans="3:3" x14ac:dyDescent="0.35">
      <c r="C503" s="18"/>
    </row>
    <row r="504" spans="3:3" x14ac:dyDescent="0.35">
      <c r="C504" s="18"/>
    </row>
    <row r="505" spans="3:3" x14ac:dyDescent="0.35">
      <c r="C505" s="18"/>
    </row>
    <row r="506" spans="3:3" x14ac:dyDescent="0.35">
      <c r="C506" s="18"/>
    </row>
    <row r="507" spans="3:3" x14ac:dyDescent="0.35">
      <c r="C507" s="18"/>
    </row>
    <row r="508" spans="3:3" x14ac:dyDescent="0.35">
      <c r="C508" s="18"/>
    </row>
    <row r="509" spans="3:3" x14ac:dyDescent="0.35">
      <c r="C509" s="18"/>
    </row>
    <row r="510" spans="3:3" x14ac:dyDescent="0.35">
      <c r="C510" s="18"/>
    </row>
    <row r="511" spans="3:3" x14ac:dyDescent="0.35">
      <c r="C511" s="18"/>
    </row>
    <row r="512" spans="3:3" x14ac:dyDescent="0.35">
      <c r="C512" s="18"/>
    </row>
    <row r="513" spans="3:3" x14ac:dyDescent="0.35">
      <c r="C513" s="18"/>
    </row>
    <row r="514" spans="3:3" x14ac:dyDescent="0.35">
      <c r="C514" s="18"/>
    </row>
    <row r="515" spans="3:3" x14ac:dyDescent="0.35">
      <c r="C515" s="18"/>
    </row>
    <row r="516" spans="3:3" x14ac:dyDescent="0.35">
      <c r="C516" s="18"/>
    </row>
    <row r="517" spans="3:3" x14ac:dyDescent="0.35">
      <c r="C517" s="18"/>
    </row>
    <row r="518" spans="3:3" x14ac:dyDescent="0.35">
      <c r="C518" s="18"/>
    </row>
    <row r="519" spans="3:3" x14ac:dyDescent="0.35">
      <c r="C519" s="18"/>
    </row>
    <row r="520" spans="3:3" x14ac:dyDescent="0.35">
      <c r="C520" s="18"/>
    </row>
    <row r="521" spans="3:3" x14ac:dyDescent="0.35">
      <c r="C521" s="18"/>
    </row>
    <row r="522" spans="3:3" x14ac:dyDescent="0.35">
      <c r="C522" s="18"/>
    </row>
    <row r="523" spans="3:3" x14ac:dyDescent="0.35">
      <c r="C523" s="18"/>
    </row>
    <row r="524" spans="3:3" x14ac:dyDescent="0.35">
      <c r="C524" s="18"/>
    </row>
    <row r="525" spans="3:3" x14ac:dyDescent="0.35">
      <c r="C525" s="18"/>
    </row>
    <row r="526" spans="3:3" x14ac:dyDescent="0.35">
      <c r="C526" s="18"/>
    </row>
    <row r="527" spans="3:3" x14ac:dyDescent="0.35">
      <c r="C527" s="18"/>
    </row>
    <row r="528" spans="3:3" x14ac:dyDescent="0.35">
      <c r="C528" s="18"/>
    </row>
    <row r="529" spans="3:3" x14ac:dyDescent="0.35">
      <c r="C529" s="18"/>
    </row>
    <row r="530" spans="3:3" x14ac:dyDescent="0.35">
      <c r="C530" s="18"/>
    </row>
    <row r="531" spans="3:3" x14ac:dyDescent="0.35">
      <c r="C531" s="18"/>
    </row>
    <row r="532" spans="3:3" x14ac:dyDescent="0.35">
      <c r="C532" s="18"/>
    </row>
    <row r="533" spans="3:3" x14ac:dyDescent="0.35">
      <c r="C533" s="18"/>
    </row>
    <row r="534" spans="3:3" x14ac:dyDescent="0.35">
      <c r="C534" s="18"/>
    </row>
    <row r="535" spans="3:3" x14ac:dyDescent="0.35">
      <c r="C535" s="18"/>
    </row>
    <row r="536" spans="3:3" x14ac:dyDescent="0.35">
      <c r="C536" s="18"/>
    </row>
    <row r="537" spans="3:3" x14ac:dyDescent="0.35">
      <c r="C537" s="18"/>
    </row>
    <row r="538" spans="3:3" x14ac:dyDescent="0.35">
      <c r="C538" s="18"/>
    </row>
    <row r="539" spans="3:3" x14ac:dyDescent="0.35">
      <c r="C539" s="18"/>
    </row>
    <row r="540" spans="3:3" x14ac:dyDescent="0.35">
      <c r="C540" s="18"/>
    </row>
    <row r="541" spans="3:3" x14ac:dyDescent="0.35">
      <c r="C541" s="18"/>
    </row>
    <row r="542" spans="3:3" x14ac:dyDescent="0.35">
      <c r="C542" s="18"/>
    </row>
    <row r="543" spans="3:3" x14ac:dyDescent="0.35">
      <c r="C543" s="18"/>
    </row>
    <row r="544" spans="3:3" x14ac:dyDescent="0.35">
      <c r="C544" s="18"/>
    </row>
    <row r="545" spans="3:3" x14ac:dyDescent="0.35">
      <c r="C545" s="18"/>
    </row>
    <row r="546" spans="3:3" x14ac:dyDescent="0.35">
      <c r="C546" s="18"/>
    </row>
    <row r="547" spans="3:3" x14ac:dyDescent="0.35">
      <c r="C547" s="18"/>
    </row>
    <row r="548" spans="3:3" x14ac:dyDescent="0.35">
      <c r="C548" s="18"/>
    </row>
    <row r="549" spans="3:3" x14ac:dyDescent="0.35">
      <c r="C549" s="18"/>
    </row>
    <row r="550" spans="3:3" x14ac:dyDescent="0.35">
      <c r="C550" s="18"/>
    </row>
    <row r="551" spans="3:3" x14ac:dyDescent="0.35">
      <c r="C551" s="18"/>
    </row>
    <row r="552" spans="3:3" x14ac:dyDescent="0.35">
      <c r="C552" s="18"/>
    </row>
    <row r="553" spans="3:3" x14ac:dyDescent="0.35">
      <c r="C553" s="18"/>
    </row>
    <row r="554" spans="3:3" x14ac:dyDescent="0.35">
      <c r="C554" s="18"/>
    </row>
    <row r="555" spans="3:3" x14ac:dyDescent="0.35">
      <c r="C555" s="18"/>
    </row>
    <row r="556" spans="3:3" x14ac:dyDescent="0.35">
      <c r="C556" s="18"/>
    </row>
    <row r="557" spans="3:3" x14ac:dyDescent="0.35">
      <c r="C557" s="18"/>
    </row>
    <row r="558" spans="3:3" x14ac:dyDescent="0.35">
      <c r="C558" s="18"/>
    </row>
    <row r="559" spans="3:3" x14ac:dyDescent="0.35">
      <c r="C559" s="18"/>
    </row>
    <row r="560" spans="3:3" x14ac:dyDescent="0.35">
      <c r="C560" s="18"/>
    </row>
    <row r="561" spans="3:3" x14ac:dyDescent="0.35">
      <c r="C561" s="18"/>
    </row>
    <row r="562" spans="3:3" x14ac:dyDescent="0.35">
      <c r="C562" s="18"/>
    </row>
    <row r="563" spans="3:3" x14ac:dyDescent="0.35">
      <c r="C563" s="18"/>
    </row>
    <row r="564" spans="3:3" x14ac:dyDescent="0.35">
      <c r="C564" s="18"/>
    </row>
    <row r="565" spans="3:3" x14ac:dyDescent="0.35">
      <c r="C565" s="18"/>
    </row>
    <row r="566" spans="3:3" x14ac:dyDescent="0.35">
      <c r="C566" s="18"/>
    </row>
    <row r="567" spans="3:3" x14ac:dyDescent="0.35">
      <c r="C567" s="18"/>
    </row>
    <row r="568" spans="3:3" x14ac:dyDescent="0.35">
      <c r="C568" s="18"/>
    </row>
    <row r="569" spans="3:3" x14ac:dyDescent="0.35">
      <c r="C569" s="18"/>
    </row>
    <row r="570" spans="3:3" x14ac:dyDescent="0.35">
      <c r="C570" s="18"/>
    </row>
    <row r="571" spans="3:3" x14ac:dyDescent="0.35">
      <c r="C571" s="18"/>
    </row>
    <row r="572" spans="3:3" x14ac:dyDescent="0.35">
      <c r="C572" s="18"/>
    </row>
    <row r="573" spans="3:3" x14ac:dyDescent="0.35">
      <c r="C573" s="18"/>
    </row>
    <row r="574" spans="3:3" x14ac:dyDescent="0.35">
      <c r="C574" s="18"/>
    </row>
    <row r="575" spans="3:3" x14ac:dyDescent="0.35">
      <c r="C575" s="18"/>
    </row>
    <row r="576" spans="3:3" x14ac:dyDescent="0.35">
      <c r="C576" s="18"/>
    </row>
    <row r="577" spans="3:3" x14ac:dyDescent="0.35">
      <c r="C577" s="18"/>
    </row>
    <row r="578" spans="3:3" x14ac:dyDescent="0.35">
      <c r="C578" s="18"/>
    </row>
    <row r="579" spans="3:3" x14ac:dyDescent="0.35">
      <c r="C579" s="18"/>
    </row>
    <row r="580" spans="3:3" x14ac:dyDescent="0.35">
      <c r="C580" s="18"/>
    </row>
    <row r="581" spans="3:3" x14ac:dyDescent="0.35">
      <c r="C581" s="18"/>
    </row>
    <row r="582" spans="3:3" x14ac:dyDescent="0.35">
      <c r="C582" s="18"/>
    </row>
    <row r="583" spans="3:3" x14ac:dyDescent="0.35">
      <c r="C583" s="18"/>
    </row>
    <row r="584" spans="3:3" x14ac:dyDescent="0.35">
      <c r="C584" s="18"/>
    </row>
    <row r="585" spans="3:3" x14ac:dyDescent="0.35">
      <c r="C585" s="18"/>
    </row>
    <row r="586" spans="3:3" x14ac:dyDescent="0.35">
      <c r="C586" s="18"/>
    </row>
    <row r="587" spans="3:3" x14ac:dyDescent="0.35">
      <c r="C587" s="18"/>
    </row>
    <row r="588" spans="3:3" x14ac:dyDescent="0.35">
      <c r="C588" s="18"/>
    </row>
    <row r="589" spans="3:3" x14ac:dyDescent="0.35">
      <c r="C589" s="18"/>
    </row>
    <row r="590" spans="3:3" x14ac:dyDescent="0.35">
      <c r="C590" s="18"/>
    </row>
    <row r="591" spans="3:3" x14ac:dyDescent="0.35">
      <c r="C591" s="18"/>
    </row>
    <row r="592" spans="3:3" x14ac:dyDescent="0.35">
      <c r="C592" s="18"/>
    </row>
    <row r="593" spans="3:3" x14ac:dyDescent="0.35">
      <c r="C593" s="18"/>
    </row>
    <row r="594" spans="3:3" x14ac:dyDescent="0.35">
      <c r="C594" s="18"/>
    </row>
    <row r="595" spans="3:3" x14ac:dyDescent="0.35">
      <c r="C595" s="18"/>
    </row>
    <row r="596" spans="3:3" x14ac:dyDescent="0.35">
      <c r="C596" s="18"/>
    </row>
    <row r="597" spans="3:3" x14ac:dyDescent="0.35">
      <c r="C597" s="18"/>
    </row>
    <row r="598" spans="3:3" x14ac:dyDescent="0.35">
      <c r="C598" s="18"/>
    </row>
    <row r="599" spans="3:3" x14ac:dyDescent="0.35">
      <c r="C599" s="18"/>
    </row>
    <row r="600" spans="3:3" x14ac:dyDescent="0.35">
      <c r="C600" s="18"/>
    </row>
    <row r="601" spans="3:3" x14ac:dyDescent="0.35">
      <c r="C601" s="18"/>
    </row>
    <row r="602" spans="3:3" x14ac:dyDescent="0.35">
      <c r="C602" s="18"/>
    </row>
    <row r="603" spans="3:3" x14ac:dyDescent="0.35">
      <c r="C603" s="18"/>
    </row>
    <row r="604" spans="3:3" x14ac:dyDescent="0.35">
      <c r="C604" s="18"/>
    </row>
    <row r="605" spans="3:3" x14ac:dyDescent="0.35">
      <c r="C605" s="18"/>
    </row>
    <row r="606" spans="3:3" x14ac:dyDescent="0.35">
      <c r="C606" s="18"/>
    </row>
    <row r="607" spans="3:3" x14ac:dyDescent="0.35">
      <c r="C607" s="18"/>
    </row>
    <row r="608" spans="3:3" x14ac:dyDescent="0.35">
      <c r="C608" s="18"/>
    </row>
    <row r="609" spans="3:3" x14ac:dyDescent="0.35">
      <c r="C609" s="18"/>
    </row>
    <row r="610" spans="3:3" x14ac:dyDescent="0.35">
      <c r="C610" s="18"/>
    </row>
    <row r="611" spans="3:3" x14ac:dyDescent="0.35">
      <c r="C611" s="18"/>
    </row>
    <row r="612" spans="3:3" x14ac:dyDescent="0.35">
      <c r="C612" s="18"/>
    </row>
    <row r="613" spans="3:3" x14ac:dyDescent="0.35">
      <c r="C613" s="18"/>
    </row>
    <row r="614" spans="3:3" x14ac:dyDescent="0.35">
      <c r="C614" s="18"/>
    </row>
    <row r="615" spans="3:3" x14ac:dyDescent="0.35">
      <c r="C615" s="18"/>
    </row>
    <row r="616" spans="3:3" x14ac:dyDescent="0.35">
      <c r="C616" s="18"/>
    </row>
    <row r="617" spans="3:3" x14ac:dyDescent="0.35">
      <c r="C617" s="18"/>
    </row>
    <row r="618" spans="3:3" x14ac:dyDescent="0.35">
      <c r="C618" s="18"/>
    </row>
    <row r="619" spans="3:3" x14ac:dyDescent="0.35">
      <c r="C619" s="18"/>
    </row>
    <row r="620" spans="3:3" x14ac:dyDescent="0.35">
      <c r="C620" s="18"/>
    </row>
    <row r="621" spans="3:3" x14ac:dyDescent="0.35">
      <c r="C621" s="18"/>
    </row>
    <row r="622" spans="3:3" x14ac:dyDescent="0.35">
      <c r="C622" s="18"/>
    </row>
    <row r="623" spans="3:3" x14ac:dyDescent="0.35">
      <c r="C623" s="18"/>
    </row>
    <row r="624" spans="3:3" x14ac:dyDescent="0.35">
      <c r="C624" s="18"/>
    </row>
    <row r="625" spans="3:3" x14ac:dyDescent="0.35">
      <c r="C625" s="18"/>
    </row>
    <row r="626" spans="3:3" x14ac:dyDescent="0.35">
      <c r="C626" s="18"/>
    </row>
    <row r="627" spans="3:3" x14ac:dyDescent="0.35">
      <c r="C627" s="18"/>
    </row>
    <row r="628" spans="3:3" x14ac:dyDescent="0.35">
      <c r="C628" s="18"/>
    </row>
    <row r="629" spans="3:3" x14ac:dyDescent="0.35">
      <c r="C629" s="18"/>
    </row>
    <row r="630" spans="3:3" x14ac:dyDescent="0.35">
      <c r="C630" s="18"/>
    </row>
    <row r="631" spans="3:3" x14ac:dyDescent="0.35">
      <c r="C631" s="18"/>
    </row>
    <row r="632" spans="3:3" x14ac:dyDescent="0.35">
      <c r="C632" s="18"/>
    </row>
    <row r="633" spans="3:3" x14ac:dyDescent="0.35">
      <c r="C633" s="18"/>
    </row>
    <row r="634" spans="3:3" x14ac:dyDescent="0.35">
      <c r="C634" s="18"/>
    </row>
    <row r="635" spans="3:3" x14ac:dyDescent="0.35">
      <c r="C635" s="18"/>
    </row>
    <row r="636" spans="3:3" x14ac:dyDescent="0.35">
      <c r="C636" s="18"/>
    </row>
    <row r="637" spans="3:3" x14ac:dyDescent="0.35">
      <c r="C637" s="18"/>
    </row>
    <row r="638" spans="3:3" x14ac:dyDescent="0.35">
      <c r="C638" s="18"/>
    </row>
    <row r="639" spans="3:3" x14ac:dyDescent="0.35">
      <c r="C639" s="18"/>
    </row>
    <row r="640" spans="3:3" x14ac:dyDescent="0.35">
      <c r="C640" s="18"/>
    </row>
    <row r="641" spans="3:3" x14ac:dyDescent="0.35">
      <c r="C641" s="18"/>
    </row>
    <row r="642" spans="3:3" x14ac:dyDescent="0.35">
      <c r="C642" s="18"/>
    </row>
    <row r="643" spans="3:3" x14ac:dyDescent="0.35">
      <c r="C643" s="18"/>
    </row>
    <row r="644" spans="3:3" x14ac:dyDescent="0.35">
      <c r="C644" s="18"/>
    </row>
    <row r="645" spans="3:3" x14ac:dyDescent="0.35">
      <c r="C645" s="18"/>
    </row>
    <row r="646" spans="3:3" x14ac:dyDescent="0.35">
      <c r="C646" s="18"/>
    </row>
    <row r="647" spans="3:3" x14ac:dyDescent="0.35">
      <c r="C647" s="18"/>
    </row>
    <row r="648" spans="3:3" x14ac:dyDescent="0.35">
      <c r="C648" s="18"/>
    </row>
    <row r="649" spans="3:3" x14ac:dyDescent="0.35">
      <c r="C649" s="18"/>
    </row>
    <row r="650" spans="3:3" x14ac:dyDescent="0.35">
      <c r="C650" s="18"/>
    </row>
    <row r="651" spans="3:3" x14ac:dyDescent="0.35">
      <c r="C651" s="18"/>
    </row>
    <row r="652" spans="3:3" x14ac:dyDescent="0.35">
      <c r="C652" s="18"/>
    </row>
    <row r="653" spans="3:3" x14ac:dyDescent="0.35">
      <c r="C653" s="18"/>
    </row>
    <row r="654" spans="3:3" x14ac:dyDescent="0.35">
      <c r="C654" s="18"/>
    </row>
    <row r="655" spans="3:3" x14ac:dyDescent="0.35">
      <c r="C655" s="18"/>
    </row>
    <row r="656" spans="3:3" x14ac:dyDescent="0.35">
      <c r="C656" s="18"/>
    </row>
    <row r="657" spans="3:3" x14ac:dyDescent="0.35">
      <c r="C657" s="18"/>
    </row>
    <row r="658" spans="3:3" x14ac:dyDescent="0.35">
      <c r="C658" s="18"/>
    </row>
    <row r="659" spans="3:3" x14ac:dyDescent="0.35">
      <c r="C659" s="18"/>
    </row>
    <row r="660" spans="3:3" x14ac:dyDescent="0.35">
      <c r="C660" s="18"/>
    </row>
    <row r="661" spans="3:3" x14ac:dyDescent="0.35">
      <c r="C661" s="18"/>
    </row>
    <row r="662" spans="3:3" x14ac:dyDescent="0.35">
      <c r="C662" s="18"/>
    </row>
    <row r="663" spans="3:3" x14ac:dyDescent="0.35">
      <c r="C663" s="18"/>
    </row>
    <row r="664" spans="3:3" x14ac:dyDescent="0.35">
      <c r="C664" s="18"/>
    </row>
    <row r="665" spans="3:3" x14ac:dyDescent="0.35">
      <c r="C665" s="18"/>
    </row>
    <row r="666" spans="3:3" x14ac:dyDescent="0.35">
      <c r="C666" s="18"/>
    </row>
    <row r="667" spans="3:3" x14ac:dyDescent="0.35">
      <c r="C667" s="18"/>
    </row>
    <row r="668" spans="3:3" x14ac:dyDescent="0.35">
      <c r="C668" s="18"/>
    </row>
    <row r="669" spans="3:3" x14ac:dyDescent="0.35">
      <c r="C669" s="18"/>
    </row>
    <row r="670" spans="3:3" x14ac:dyDescent="0.35">
      <c r="C670" s="18"/>
    </row>
    <row r="671" spans="3:3" x14ac:dyDescent="0.35">
      <c r="C671" s="18"/>
    </row>
    <row r="672" spans="3:3" x14ac:dyDescent="0.35">
      <c r="C672" s="18"/>
    </row>
    <row r="673" spans="3:3" x14ac:dyDescent="0.35">
      <c r="C673" s="18"/>
    </row>
    <row r="674" spans="3:3" x14ac:dyDescent="0.35">
      <c r="C674" s="18"/>
    </row>
    <row r="675" spans="3:3" x14ac:dyDescent="0.35">
      <c r="C675" s="18"/>
    </row>
    <row r="676" spans="3:3" x14ac:dyDescent="0.35">
      <c r="C676" s="18"/>
    </row>
    <row r="677" spans="3:3" x14ac:dyDescent="0.35">
      <c r="C677" s="18"/>
    </row>
    <row r="678" spans="3:3" x14ac:dyDescent="0.35">
      <c r="C678" s="18"/>
    </row>
    <row r="679" spans="3:3" x14ac:dyDescent="0.35">
      <c r="C679" s="18"/>
    </row>
    <row r="680" spans="3:3" x14ac:dyDescent="0.35">
      <c r="C680" s="18"/>
    </row>
    <row r="681" spans="3:3" x14ac:dyDescent="0.35">
      <c r="C681" s="18"/>
    </row>
    <row r="682" spans="3:3" x14ac:dyDescent="0.35">
      <c r="C682" s="18"/>
    </row>
    <row r="683" spans="3:3" x14ac:dyDescent="0.35">
      <c r="C683" s="18"/>
    </row>
    <row r="684" spans="3:3" x14ac:dyDescent="0.35">
      <c r="C684" s="18"/>
    </row>
    <row r="685" spans="3:3" x14ac:dyDescent="0.35">
      <c r="C685" s="18"/>
    </row>
    <row r="686" spans="3:3" x14ac:dyDescent="0.35">
      <c r="C686" s="18"/>
    </row>
    <row r="687" spans="3:3" x14ac:dyDescent="0.35">
      <c r="C687" s="18"/>
    </row>
    <row r="688" spans="3:3" x14ac:dyDescent="0.35">
      <c r="C688" s="18"/>
    </row>
    <row r="689" spans="3:3" x14ac:dyDescent="0.35">
      <c r="C689" s="18"/>
    </row>
    <row r="690" spans="3:3" x14ac:dyDescent="0.35">
      <c r="C690" s="18"/>
    </row>
    <row r="691" spans="3:3" x14ac:dyDescent="0.35">
      <c r="C691" s="18"/>
    </row>
    <row r="692" spans="3:3" x14ac:dyDescent="0.35">
      <c r="C692" s="18"/>
    </row>
    <row r="693" spans="3:3" x14ac:dyDescent="0.35">
      <c r="C693" s="18"/>
    </row>
    <row r="694" spans="3:3" x14ac:dyDescent="0.35">
      <c r="C694" s="18"/>
    </row>
    <row r="695" spans="3:3" x14ac:dyDescent="0.35">
      <c r="C695" s="18"/>
    </row>
    <row r="696" spans="3:3" x14ac:dyDescent="0.35">
      <c r="C696" s="18"/>
    </row>
    <row r="697" spans="3:3" x14ac:dyDescent="0.35">
      <c r="C697" s="18"/>
    </row>
    <row r="698" spans="3:3" x14ac:dyDescent="0.35">
      <c r="C698" s="18"/>
    </row>
    <row r="699" spans="3:3" x14ac:dyDescent="0.35">
      <c r="C699" s="18"/>
    </row>
    <row r="700" spans="3:3" x14ac:dyDescent="0.35">
      <c r="C700" s="18"/>
    </row>
    <row r="701" spans="3:3" x14ac:dyDescent="0.35">
      <c r="C701" s="18"/>
    </row>
    <row r="702" spans="3:3" x14ac:dyDescent="0.35">
      <c r="C702" s="18"/>
    </row>
    <row r="703" spans="3:3" x14ac:dyDescent="0.35">
      <c r="C703" s="18"/>
    </row>
    <row r="704" spans="3:3" x14ac:dyDescent="0.35">
      <c r="C704" s="18"/>
    </row>
    <row r="705" spans="3:3" x14ac:dyDescent="0.35">
      <c r="C705" s="18"/>
    </row>
    <row r="706" spans="3:3" x14ac:dyDescent="0.35">
      <c r="C706" s="18"/>
    </row>
    <row r="707" spans="3:3" x14ac:dyDescent="0.35">
      <c r="C707" s="18"/>
    </row>
    <row r="708" spans="3:3" x14ac:dyDescent="0.35">
      <c r="C708" s="18"/>
    </row>
    <row r="709" spans="3:3" x14ac:dyDescent="0.35">
      <c r="C709" s="18"/>
    </row>
    <row r="710" spans="3:3" x14ac:dyDescent="0.35">
      <c r="C710" s="18"/>
    </row>
    <row r="711" spans="3:3" x14ac:dyDescent="0.35">
      <c r="C711" s="18"/>
    </row>
    <row r="712" spans="3:3" x14ac:dyDescent="0.35">
      <c r="C712" s="18"/>
    </row>
    <row r="713" spans="3:3" x14ac:dyDescent="0.35">
      <c r="C713" s="18"/>
    </row>
    <row r="714" spans="3:3" x14ac:dyDescent="0.35">
      <c r="C714" s="18"/>
    </row>
    <row r="715" spans="3:3" x14ac:dyDescent="0.35">
      <c r="C715" s="18"/>
    </row>
    <row r="716" spans="3:3" x14ac:dyDescent="0.35">
      <c r="C716" s="18"/>
    </row>
    <row r="717" spans="3:3" x14ac:dyDescent="0.35">
      <c r="C717" s="18"/>
    </row>
    <row r="718" spans="3:3" x14ac:dyDescent="0.35">
      <c r="C718" s="18"/>
    </row>
    <row r="719" spans="3:3" x14ac:dyDescent="0.35">
      <c r="C719" s="18"/>
    </row>
    <row r="720" spans="3:3" x14ac:dyDescent="0.35">
      <c r="C720" s="18"/>
    </row>
    <row r="721" spans="3:3" x14ac:dyDescent="0.35">
      <c r="C721" s="18"/>
    </row>
    <row r="722" spans="3:3" x14ac:dyDescent="0.35">
      <c r="C722" s="18"/>
    </row>
    <row r="723" spans="3:3" x14ac:dyDescent="0.35">
      <c r="C723" s="18"/>
    </row>
    <row r="724" spans="3:3" x14ac:dyDescent="0.35">
      <c r="C724" s="18"/>
    </row>
    <row r="725" spans="3:3" x14ac:dyDescent="0.35">
      <c r="C725" s="18"/>
    </row>
    <row r="726" spans="3:3" x14ac:dyDescent="0.35">
      <c r="C726" s="18"/>
    </row>
    <row r="727" spans="3:3" x14ac:dyDescent="0.35">
      <c r="C727" s="18"/>
    </row>
    <row r="728" spans="3:3" x14ac:dyDescent="0.35">
      <c r="C728" s="18"/>
    </row>
    <row r="729" spans="3:3" x14ac:dyDescent="0.35">
      <c r="C729" s="18"/>
    </row>
    <row r="730" spans="3:3" x14ac:dyDescent="0.35">
      <c r="C730" s="18"/>
    </row>
    <row r="731" spans="3:3" x14ac:dyDescent="0.35">
      <c r="C731" s="18"/>
    </row>
    <row r="732" spans="3:3" x14ac:dyDescent="0.35">
      <c r="C732" s="18"/>
    </row>
    <row r="733" spans="3:3" x14ac:dyDescent="0.35">
      <c r="C733" s="18"/>
    </row>
    <row r="734" spans="3:3" x14ac:dyDescent="0.35">
      <c r="C734" s="18"/>
    </row>
    <row r="735" spans="3:3" x14ac:dyDescent="0.35">
      <c r="C735" s="18"/>
    </row>
    <row r="736" spans="3:3" x14ac:dyDescent="0.35">
      <c r="C736" s="18"/>
    </row>
    <row r="737" spans="3:3" x14ac:dyDescent="0.35">
      <c r="C737" s="18"/>
    </row>
    <row r="738" spans="3:3" x14ac:dyDescent="0.35">
      <c r="C738" s="18"/>
    </row>
    <row r="739" spans="3:3" x14ac:dyDescent="0.35">
      <c r="C739" s="18"/>
    </row>
    <row r="740" spans="3:3" x14ac:dyDescent="0.35">
      <c r="C740" s="18"/>
    </row>
    <row r="741" spans="3:3" x14ac:dyDescent="0.35">
      <c r="C741" s="18"/>
    </row>
    <row r="742" spans="3:3" x14ac:dyDescent="0.35">
      <c r="C742" s="18"/>
    </row>
    <row r="743" spans="3:3" x14ac:dyDescent="0.35">
      <c r="C743" s="18"/>
    </row>
    <row r="744" spans="3:3" x14ac:dyDescent="0.35">
      <c r="C744" s="18"/>
    </row>
    <row r="745" spans="3:3" x14ac:dyDescent="0.35">
      <c r="C745" s="18"/>
    </row>
    <row r="746" spans="3:3" x14ac:dyDescent="0.35">
      <c r="C746" s="18"/>
    </row>
    <row r="747" spans="3:3" x14ac:dyDescent="0.35">
      <c r="C747" s="18"/>
    </row>
    <row r="748" spans="3:3" x14ac:dyDescent="0.35">
      <c r="C748" s="18"/>
    </row>
    <row r="749" spans="3:3" x14ac:dyDescent="0.35">
      <c r="C749" s="18"/>
    </row>
    <row r="750" spans="3:3" x14ac:dyDescent="0.35">
      <c r="C750" s="18"/>
    </row>
    <row r="751" spans="3:3" x14ac:dyDescent="0.35">
      <c r="C751" s="18"/>
    </row>
    <row r="752" spans="3:3" x14ac:dyDescent="0.35">
      <c r="C752" s="18"/>
    </row>
    <row r="753" spans="3:3" x14ac:dyDescent="0.35">
      <c r="C753" s="18"/>
    </row>
    <row r="754" spans="3:3" x14ac:dyDescent="0.35">
      <c r="C754" s="18"/>
    </row>
    <row r="755" spans="3:3" x14ac:dyDescent="0.35">
      <c r="C755" s="18"/>
    </row>
    <row r="756" spans="3:3" x14ac:dyDescent="0.35">
      <c r="C756" s="18"/>
    </row>
    <row r="757" spans="3:3" x14ac:dyDescent="0.35">
      <c r="C757" s="18"/>
    </row>
    <row r="758" spans="3:3" x14ac:dyDescent="0.35">
      <c r="C758" s="18"/>
    </row>
    <row r="759" spans="3:3" x14ac:dyDescent="0.35">
      <c r="C759" s="18"/>
    </row>
    <row r="760" spans="3:3" x14ac:dyDescent="0.35">
      <c r="C760" s="18"/>
    </row>
    <row r="761" spans="3:3" x14ac:dyDescent="0.35">
      <c r="C761" s="18"/>
    </row>
    <row r="762" spans="3:3" x14ac:dyDescent="0.35">
      <c r="C762" s="18"/>
    </row>
    <row r="763" spans="3:3" x14ac:dyDescent="0.35">
      <c r="C763" s="18"/>
    </row>
    <row r="764" spans="3:3" x14ac:dyDescent="0.35">
      <c r="C764" s="18"/>
    </row>
    <row r="765" spans="3:3" x14ac:dyDescent="0.35">
      <c r="C765" s="18"/>
    </row>
    <row r="766" spans="3:3" x14ac:dyDescent="0.35">
      <c r="C766" s="18"/>
    </row>
    <row r="767" spans="3:3" x14ac:dyDescent="0.35">
      <c r="C767" s="18"/>
    </row>
    <row r="768" spans="3:3" x14ac:dyDescent="0.35">
      <c r="C768" s="18"/>
    </row>
    <row r="769" spans="3:3" x14ac:dyDescent="0.35">
      <c r="C769" s="18"/>
    </row>
    <row r="770" spans="3:3" x14ac:dyDescent="0.35">
      <c r="C770" s="18"/>
    </row>
    <row r="771" spans="3:3" x14ac:dyDescent="0.35">
      <c r="C771" s="18"/>
    </row>
    <row r="772" spans="3:3" x14ac:dyDescent="0.35">
      <c r="C772" s="18"/>
    </row>
    <row r="773" spans="3:3" x14ac:dyDescent="0.35">
      <c r="C773" s="18"/>
    </row>
    <row r="774" spans="3:3" x14ac:dyDescent="0.35">
      <c r="C774" s="18"/>
    </row>
    <row r="775" spans="3:3" x14ac:dyDescent="0.35">
      <c r="C775" s="18"/>
    </row>
    <row r="776" spans="3:3" x14ac:dyDescent="0.35">
      <c r="C776" s="18"/>
    </row>
    <row r="777" spans="3:3" x14ac:dyDescent="0.35">
      <c r="C777" s="18"/>
    </row>
    <row r="778" spans="3:3" x14ac:dyDescent="0.35">
      <c r="C778" s="18"/>
    </row>
    <row r="779" spans="3:3" x14ac:dyDescent="0.35">
      <c r="C779" s="18"/>
    </row>
    <row r="780" spans="3:3" x14ac:dyDescent="0.35">
      <c r="C780" s="18"/>
    </row>
    <row r="781" spans="3:3" x14ac:dyDescent="0.35">
      <c r="C781" s="18"/>
    </row>
    <row r="782" spans="3:3" x14ac:dyDescent="0.35">
      <c r="C782" s="18"/>
    </row>
    <row r="783" spans="3:3" x14ac:dyDescent="0.35">
      <c r="C783" s="18"/>
    </row>
    <row r="784" spans="3:3" x14ac:dyDescent="0.35">
      <c r="C784" s="18"/>
    </row>
    <row r="785" spans="3:3" x14ac:dyDescent="0.35">
      <c r="C785" s="18"/>
    </row>
    <row r="786" spans="3:3" x14ac:dyDescent="0.35">
      <c r="C786" s="18"/>
    </row>
    <row r="787" spans="3:3" x14ac:dyDescent="0.35">
      <c r="C787" s="18"/>
    </row>
    <row r="788" spans="3:3" x14ac:dyDescent="0.35">
      <c r="C788" s="18"/>
    </row>
    <row r="789" spans="3:3" x14ac:dyDescent="0.35">
      <c r="C789" s="18"/>
    </row>
    <row r="790" spans="3:3" x14ac:dyDescent="0.35">
      <c r="C790" s="18"/>
    </row>
    <row r="791" spans="3:3" x14ac:dyDescent="0.35">
      <c r="C791" s="18"/>
    </row>
    <row r="792" spans="3:3" x14ac:dyDescent="0.35">
      <c r="C792" s="18"/>
    </row>
    <row r="793" spans="3:3" x14ac:dyDescent="0.35">
      <c r="C793" s="18"/>
    </row>
    <row r="794" spans="3:3" x14ac:dyDescent="0.35">
      <c r="C794" s="18"/>
    </row>
    <row r="795" spans="3:3" x14ac:dyDescent="0.35">
      <c r="C795" s="18"/>
    </row>
    <row r="796" spans="3:3" x14ac:dyDescent="0.35">
      <c r="C796" s="18"/>
    </row>
    <row r="797" spans="3:3" x14ac:dyDescent="0.35">
      <c r="C797" s="18"/>
    </row>
    <row r="798" spans="3:3" x14ac:dyDescent="0.35">
      <c r="C798" s="18"/>
    </row>
    <row r="799" spans="3:3" x14ac:dyDescent="0.35">
      <c r="C799" s="18"/>
    </row>
    <row r="800" spans="3:3" x14ac:dyDescent="0.35">
      <c r="C800" s="18"/>
    </row>
    <row r="801" spans="3:3" x14ac:dyDescent="0.35">
      <c r="C801" s="18"/>
    </row>
    <row r="802" spans="3:3" x14ac:dyDescent="0.35">
      <c r="C802" s="18"/>
    </row>
    <row r="803" spans="3:3" x14ac:dyDescent="0.35">
      <c r="C803" s="18"/>
    </row>
    <row r="804" spans="3:3" x14ac:dyDescent="0.35">
      <c r="C804" s="18"/>
    </row>
    <row r="805" spans="3:3" x14ac:dyDescent="0.35">
      <c r="C805" s="18"/>
    </row>
    <row r="806" spans="3:3" x14ac:dyDescent="0.35">
      <c r="C806" s="18"/>
    </row>
    <row r="807" spans="3:3" x14ac:dyDescent="0.35">
      <c r="C807" s="18"/>
    </row>
    <row r="808" spans="3:3" x14ac:dyDescent="0.35">
      <c r="C808" s="18"/>
    </row>
    <row r="809" spans="3:3" x14ac:dyDescent="0.35">
      <c r="C809" s="18"/>
    </row>
    <row r="810" spans="3:3" x14ac:dyDescent="0.35">
      <c r="C810" s="18"/>
    </row>
    <row r="811" spans="3:3" x14ac:dyDescent="0.35">
      <c r="C811" s="18"/>
    </row>
    <row r="812" spans="3:3" x14ac:dyDescent="0.35">
      <c r="C812" s="18"/>
    </row>
    <row r="813" spans="3:3" x14ac:dyDescent="0.35">
      <c r="C813" s="18"/>
    </row>
    <row r="814" spans="3:3" x14ac:dyDescent="0.35">
      <c r="C814" s="18"/>
    </row>
    <row r="815" spans="3:3" x14ac:dyDescent="0.35">
      <c r="C815" s="18"/>
    </row>
    <row r="816" spans="3:3" x14ac:dyDescent="0.35">
      <c r="C816" s="18"/>
    </row>
    <row r="817" spans="3:3" x14ac:dyDescent="0.35">
      <c r="C817" s="18"/>
    </row>
    <row r="818" spans="3:3" x14ac:dyDescent="0.35">
      <c r="C818" s="18"/>
    </row>
    <row r="819" spans="3:3" x14ac:dyDescent="0.35">
      <c r="C819" s="18"/>
    </row>
    <row r="820" spans="3:3" x14ac:dyDescent="0.35">
      <c r="C820" s="18"/>
    </row>
    <row r="821" spans="3:3" x14ac:dyDescent="0.35">
      <c r="C821" s="18"/>
    </row>
    <row r="822" spans="3:3" x14ac:dyDescent="0.35">
      <c r="C822" s="18"/>
    </row>
    <row r="823" spans="3:3" x14ac:dyDescent="0.35">
      <c r="C823" s="18"/>
    </row>
    <row r="824" spans="3:3" x14ac:dyDescent="0.35">
      <c r="C824" s="18"/>
    </row>
    <row r="825" spans="3:3" x14ac:dyDescent="0.35">
      <c r="C825" s="18"/>
    </row>
    <row r="826" spans="3:3" x14ac:dyDescent="0.35">
      <c r="C826" s="18"/>
    </row>
    <row r="827" spans="3:3" x14ac:dyDescent="0.35">
      <c r="C827" s="18"/>
    </row>
    <row r="828" spans="3:3" x14ac:dyDescent="0.35">
      <c r="C828" s="18"/>
    </row>
    <row r="829" spans="3:3" x14ac:dyDescent="0.35">
      <c r="C829" s="18"/>
    </row>
    <row r="830" spans="3:3" x14ac:dyDescent="0.35">
      <c r="C830" s="18"/>
    </row>
    <row r="831" spans="3:3" x14ac:dyDescent="0.35">
      <c r="C831" s="18"/>
    </row>
    <row r="832" spans="3:3" x14ac:dyDescent="0.35">
      <c r="C832" s="18"/>
    </row>
    <row r="833" spans="3:3" x14ac:dyDescent="0.35">
      <c r="C833" s="18"/>
    </row>
    <row r="834" spans="3:3" x14ac:dyDescent="0.35">
      <c r="C834" s="18"/>
    </row>
    <row r="835" spans="3:3" x14ac:dyDescent="0.35">
      <c r="C835" s="18"/>
    </row>
    <row r="836" spans="3:3" x14ac:dyDescent="0.35">
      <c r="C836" s="18"/>
    </row>
    <row r="837" spans="3:3" x14ac:dyDescent="0.35">
      <c r="C837" s="18"/>
    </row>
    <row r="838" spans="3:3" x14ac:dyDescent="0.35">
      <c r="C838" s="18"/>
    </row>
    <row r="839" spans="3:3" x14ac:dyDescent="0.35">
      <c r="C839" s="18"/>
    </row>
    <row r="840" spans="3:3" x14ac:dyDescent="0.35">
      <c r="C840" s="18"/>
    </row>
    <row r="841" spans="3:3" x14ac:dyDescent="0.35">
      <c r="C841" s="18"/>
    </row>
    <row r="842" spans="3:3" x14ac:dyDescent="0.35">
      <c r="C842" s="18"/>
    </row>
    <row r="843" spans="3:3" x14ac:dyDescent="0.35">
      <c r="C843" s="18"/>
    </row>
    <row r="844" spans="3:3" x14ac:dyDescent="0.35">
      <c r="C844" s="18"/>
    </row>
    <row r="845" spans="3:3" x14ac:dyDescent="0.35">
      <c r="C845" s="18"/>
    </row>
    <row r="846" spans="3:3" x14ac:dyDescent="0.35">
      <c r="C846" s="18"/>
    </row>
    <row r="847" spans="3:3" x14ac:dyDescent="0.35">
      <c r="C847" s="18"/>
    </row>
    <row r="848" spans="3:3" x14ac:dyDescent="0.35">
      <c r="C848" s="18"/>
    </row>
    <row r="849" spans="3:3" x14ac:dyDescent="0.35">
      <c r="C849" s="18"/>
    </row>
    <row r="850" spans="3:3" x14ac:dyDescent="0.35">
      <c r="C850" s="18"/>
    </row>
    <row r="851" spans="3:3" x14ac:dyDescent="0.35">
      <c r="C851" s="18"/>
    </row>
    <row r="852" spans="3:3" x14ac:dyDescent="0.35">
      <c r="C852" s="18"/>
    </row>
    <row r="853" spans="3:3" x14ac:dyDescent="0.35">
      <c r="C853" s="18"/>
    </row>
    <row r="854" spans="3:3" x14ac:dyDescent="0.35">
      <c r="C854" s="18"/>
    </row>
    <row r="855" spans="3:3" x14ac:dyDescent="0.35">
      <c r="C855" s="18"/>
    </row>
    <row r="856" spans="3:3" x14ac:dyDescent="0.35">
      <c r="C856" s="18"/>
    </row>
    <row r="857" spans="3:3" x14ac:dyDescent="0.35">
      <c r="C857" s="18"/>
    </row>
    <row r="858" spans="3:3" x14ac:dyDescent="0.35">
      <c r="C858" s="18"/>
    </row>
    <row r="859" spans="3:3" x14ac:dyDescent="0.35">
      <c r="C859" s="18"/>
    </row>
    <row r="860" spans="3:3" x14ac:dyDescent="0.35">
      <c r="C860" s="18"/>
    </row>
    <row r="861" spans="3:3" x14ac:dyDescent="0.35">
      <c r="C861" s="18"/>
    </row>
    <row r="862" spans="3:3" x14ac:dyDescent="0.35">
      <c r="C862" s="18"/>
    </row>
    <row r="863" spans="3:3" x14ac:dyDescent="0.35">
      <c r="C863" s="18"/>
    </row>
    <row r="864" spans="3:3" x14ac:dyDescent="0.35">
      <c r="C864" s="18"/>
    </row>
    <row r="865" spans="3:3" x14ac:dyDescent="0.35">
      <c r="C865" s="18"/>
    </row>
    <row r="866" spans="3:3" x14ac:dyDescent="0.35">
      <c r="C866" s="18"/>
    </row>
    <row r="867" spans="3:3" x14ac:dyDescent="0.35">
      <c r="C867" s="18"/>
    </row>
    <row r="868" spans="3:3" x14ac:dyDescent="0.35">
      <c r="C868" s="18"/>
    </row>
    <row r="869" spans="3:3" x14ac:dyDescent="0.35">
      <c r="C869" s="18"/>
    </row>
    <row r="870" spans="3:3" x14ac:dyDescent="0.35">
      <c r="C870" s="18"/>
    </row>
    <row r="871" spans="3:3" x14ac:dyDescent="0.35">
      <c r="C871" s="18"/>
    </row>
    <row r="872" spans="3:3" x14ac:dyDescent="0.35">
      <c r="C872" s="18"/>
    </row>
    <row r="873" spans="3:3" x14ac:dyDescent="0.35">
      <c r="C873" s="18"/>
    </row>
    <row r="874" spans="3:3" x14ac:dyDescent="0.35">
      <c r="C874" s="18"/>
    </row>
    <row r="875" spans="3:3" x14ac:dyDescent="0.35">
      <c r="C875" s="18"/>
    </row>
    <row r="876" spans="3:3" x14ac:dyDescent="0.35">
      <c r="C876" s="18"/>
    </row>
    <row r="877" spans="3:3" x14ac:dyDescent="0.35">
      <c r="C877" s="18"/>
    </row>
    <row r="878" spans="3:3" x14ac:dyDescent="0.35">
      <c r="C878" s="18"/>
    </row>
    <row r="879" spans="3:3" x14ac:dyDescent="0.35">
      <c r="C879" s="18"/>
    </row>
    <row r="880" spans="3:3" x14ac:dyDescent="0.35">
      <c r="C880" s="18"/>
    </row>
    <row r="881" spans="3:3" x14ac:dyDescent="0.35">
      <c r="C881" s="18"/>
    </row>
    <row r="882" spans="3:3" x14ac:dyDescent="0.35">
      <c r="C882" s="18"/>
    </row>
    <row r="883" spans="3:3" x14ac:dyDescent="0.35">
      <c r="C883" s="18"/>
    </row>
    <row r="884" spans="3:3" x14ac:dyDescent="0.35">
      <c r="C884" s="18"/>
    </row>
    <row r="885" spans="3:3" x14ac:dyDescent="0.35">
      <c r="C885" s="18"/>
    </row>
    <row r="886" spans="3:3" x14ac:dyDescent="0.35">
      <c r="C886" s="18"/>
    </row>
    <row r="887" spans="3:3" x14ac:dyDescent="0.35">
      <c r="C887" s="18"/>
    </row>
    <row r="888" spans="3:3" x14ac:dyDescent="0.35">
      <c r="C888" s="18"/>
    </row>
    <row r="889" spans="3:3" x14ac:dyDescent="0.35">
      <c r="C889" s="18"/>
    </row>
    <row r="890" spans="3:3" x14ac:dyDescent="0.35">
      <c r="C890" s="18"/>
    </row>
    <row r="891" spans="3:3" x14ac:dyDescent="0.35">
      <c r="C891" s="18"/>
    </row>
    <row r="892" spans="3:3" x14ac:dyDescent="0.35">
      <c r="C892" s="18"/>
    </row>
    <row r="893" spans="3:3" x14ac:dyDescent="0.35">
      <c r="C893" s="18"/>
    </row>
    <row r="894" spans="3:3" x14ac:dyDescent="0.35">
      <c r="C894" s="18"/>
    </row>
    <row r="895" spans="3:3" x14ac:dyDescent="0.35">
      <c r="C895" s="18"/>
    </row>
    <row r="896" spans="3:3" x14ac:dyDescent="0.35">
      <c r="C896" s="18"/>
    </row>
    <row r="897" spans="3:3" x14ac:dyDescent="0.35">
      <c r="C897" s="18"/>
    </row>
    <row r="898" spans="3:3" x14ac:dyDescent="0.35">
      <c r="C898" s="18"/>
    </row>
    <row r="899" spans="3:3" x14ac:dyDescent="0.35">
      <c r="C899" s="18"/>
    </row>
    <row r="900" spans="3:3" x14ac:dyDescent="0.35">
      <c r="C900" s="18"/>
    </row>
    <row r="901" spans="3:3" x14ac:dyDescent="0.35">
      <c r="C901" s="18"/>
    </row>
    <row r="902" spans="3:3" x14ac:dyDescent="0.35">
      <c r="C902" s="18"/>
    </row>
    <row r="903" spans="3:3" x14ac:dyDescent="0.35">
      <c r="C903" s="18"/>
    </row>
    <row r="904" spans="3:3" x14ac:dyDescent="0.35">
      <c r="C904" s="18"/>
    </row>
    <row r="905" spans="3:3" x14ac:dyDescent="0.35">
      <c r="C905" s="18"/>
    </row>
    <row r="906" spans="3:3" x14ac:dyDescent="0.35">
      <c r="C906" s="18"/>
    </row>
    <row r="907" spans="3:3" x14ac:dyDescent="0.35">
      <c r="C907" s="18"/>
    </row>
    <row r="908" spans="3:3" x14ac:dyDescent="0.35">
      <c r="C908" s="18"/>
    </row>
    <row r="909" spans="3:3" x14ac:dyDescent="0.35">
      <c r="C909" s="18"/>
    </row>
    <row r="910" spans="3:3" x14ac:dyDescent="0.35">
      <c r="C910" s="18"/>
    </row>
    <row r="911" spans="3:3" x14ac:dyDescent="0.35">
      <c r="C911" s="18"/>
    </row>
    <row r="912" spans="3:3" x14ac:dyDescent="0.35">
      <c r="C912" s="18"/>
    </row>
    <row r="913" spans="3:3" x14ac:dyDescent="0.35">
      <c r="C913" s="18"/>
    </row>
    <row r="914" spans="3:3" x14ac:dyDescent="0.35">
      <c r="C914" s="18"/>
    </row>
    <row r="915" spans="3:3" x14ac:dyDescent="0.35">
      <c r="C915" s="18"/>
    </row>
    <row r="916" spans="3:3" x14ac:dyDescent="0.35">
      <c r="C916" s="18"/>
    </row>
    <row r="917" spans="3:3" x14ac:dyDescent="0.35">
      <c r="C917" s="18"/>
    </row>
    <row r="918" spans="3:3" x14ac:dyDescent="0.35">
      <c r="C918" s="18"/>
    </row>
    <row r="919" spans="3:3" x14ac:dyDescent="0.35">
      <c r="C919" s="18"/>
    </row>
    <row r="920" spans="3:3" x14ac:dyDescent="0.35">
      <c r="C920" s="18"/>
    </row>
    <row r="921" spans="3:3" x14ac:dyDescent="0.35">
      <c r="C921" s="18"/>
    </row>
    <row r="922" spans="3:3" x14ac:dyDescent="0.35">
      <c r="C922" s="18"/>
    </row>
    <row r="923" spans="3:3" x14ac:dyDescent="0.35">
      <c r="C923" s="18"/>
    </row>
    <row r="924" spans="3:3" x14ac:dyDescent="0.35">
      <c r="C924" s="18"/>
    </row>
    <row r="925" spans="3:3" x14ac:dyDescent="0.35">
      <c r="C925" s="18"/>
    </row>
    <row r="926" spans="3:3" x14ac:dyDescent="0.35">
      <c r="C926" s="18"/>
    </row>
    <row r="927" spans="3:3" x14ac:dyDescent="0.35">
      <c r="C927" s="18"/>
    </row>
    <row r="928" spans="3:3" x14ac:dyDescent="0.35">
      <c r="C928" s="18"/>
    </row>
    <row r="929" spans="3:3" x14ac:dyDescent="0.35">
      <c r="C929" s="18"/>
    </row>
    <row r="930" spans="3:3" x14ac:dyDescent="0.35">
      <c r="C930" s="18"/>
    </row>
    <row r="931" spans="3:3" x14ac:dyDescent="0.35">
      <c r="C931" s="18"/>
    </row>
    <row r="932" spans="3:3" x14ac:dyDescent="0.35">
      <c r="C932" s="18"/>
    </row>
    <row r="933" spans="3:3" x14ac:dyDescent="0.35">
      <c r="C933" s="18"/>
    </row>
    <row r="934" spans="3:3" x14ac:dyDescent="0.35">
      <c r="C934" s="18"/>
    </row>
    <row r="935" spans="3:3" x14ac:dyDescent="0.35">
      <c r="C935" s="18"/>
    </row>
    <row r="936" spans="3:3" x14ac:dyDescent="0.35">
      <c r="C936" s="18"/>
    </row>
    <row r="937" spans="3:3" x14ac:dyDescent="0.35">
      <c r="C937" s="18"/>
    </row>
    <row r="938" spans="3:3" x14ac:dyDescent="0.35">
      <c r="C938" s="18"/>
    </row>
    <row r="939" spans="3:3" x14ac:dyDescent="0.35">
      <c r="C939" s="18"/>
    </row>
    <row r="940" spans="3:3" x14ac:dyDescent="0.35">
      <c r="C940" s="18"/>
    </row>
    <row r="941" spans="3:3" x14ac:dyDescent="0.35">
      <c r="C941" s="18"/>
    </row>
    <row r="942" spans="3:3" x14ac:dyDescent="0.35">
      <c r="C942" s="18"/>
    </row>
    <row r="943" spans="3:3" x14ac:dyDescent="0.35">
      <c r="C943" s="18"/>
    </row>
    <row r="944" spans="3:3" x14ac:dyDescent="0.35">
      <c r="C944" s="18"/>
    </row>
    <row r="945" spans="3:3" x14ac:dyDescent="0.35">
      <c r="C945" s="18"/>
    </row>
    <row r="946" spans="3:3" x14ac:dyDescent="0.35">
      <c r="C946" s="18"/>
    </row>
    <row r="947" spans="3:3" x14ac:dyDescent="0.35">
      <c r="C947" s="18"/>
    </row>
    <row r="948" spans="3:3" x14ac:dyDescent="0.35">
      <c r="C948" s="18"/>
    </row>
    <row r="949" spans="3:3" x14ac:dyDescent="0.35">
      <c r="C949" s="18"/>
    </row>
    <row r="950" spans="3:3" x14ac:dyDescent="0.35">
      <c r="C950" s="18"/>
    </row>
    <row r="951" spans="3:3" x14ac:dyDescent="0.35">
      <c r="C951" s="18"/>
    </row>
    <row r="952" spans="3:3" x14ac:dyDescent="0.35">
      <c r="C952" s="18"/>
    </row>
    <row r="953" spans="3:3" x14ac:dyDescent="0.35">
      <c r="C953" s="18"/>
    </row>
    <row r="954" spans="3:3" x14ac:dyDescent="0.35">
      <c r="C954" s="18"/>
    </row>
    <row r="955" spans="3:3" x14ac:dyDescent="0.35">
      <c r="C955" s="18"/>
    </row>
    <row r="956" spans="3:3" x14ac:dyDescent="0.35">
      <c r="C956" s="18"/>
    </row>
    <row r="957" spans="3:3" x14ac:dyDescent="0.35">
      <c r="C957" s="18"/>
    </row>
    <row r="958" spans="3:3" x14ac:dyDescent="0.35">
      <c r="C958" s="18"/>
    </row>
    <row r="959" spans="3:3" x14ac:dyDescent="0.35">
      <c r="C959" s="18"/>
    </row>
    <row r="960" spans="3:3" x14ac:dyDescent="0.35">
      <c r="C960" s="18"/>
    </row>
    <row r="961" spans="3:3" x14ac:dyDescent="0.35">
      <c r="C961" s="18"/>
    </row>
    <row r="962" spans="3:3" x14ac:dyDescent="0.35">
      <c r="C962" s="18"/>
    </row>
    <row r="963" spans="3:3" x14ac:dyDescent="0.35">
      <c r="C963" s="18"/>
    </row>
    <row r="964" spans="3:3" x14ac:dyDescent="0.35">
      <c r="C964" s="18"/>
    </row>
    <row r="965" spans="3:3" x14ac:dyDescent="0.35">
      <c r="C965" s="18"/>
    </row>
    <row r="966" spans="3:3" x14ac:dyDescent="0.35">
      <c r="C966" s="18"/>
    </row>
    <row r="967" spans="3:3" x14ac:dyDescent="0.35">
      <c r="C967" s="18"/>
    </row>
    <row r="968" spans="3:3" x14ac:dyDescent="0.35">
      <c r="C968" s="18"/>
    </row>
    <row r="969" spans="3:3" x14ac:dyDescent="0.35">
      <c r="C969" s="18"/>
    </row>
    <row r="970" spans="3:3" x14ac:dyDescent="0.35">
      <c r="C970" s="18"/>
    </row>
    <row r="971" spans="3:3" x14ac:dyDescent="0.35">
      <c r="C971" s="18"/>
    </row>
    <row r="972" spans="3:3" x14ac:dyDescent="0.35">
      <c r="C972" s="18"/>
    </row>
    <row r="973" spans="3:3" x14ac:dyDescent="0.35">
      <c r="C973" s="18"/>
    </row>
    <row r="974" spans="3:3" x14ac:dyDescent="0.35">
      <c r="C974" s="18"/>
    </row>
    <row r="975" spans="3:3" x14ac:dyDescent="0.35">
      <c r="C975" s="18"/>
    </row>
    <row r="976" spans="3:3" x14ac:dyDescent="0.35">
      <c r="C976" s="18"/>
    </row>
    <row r="977" spans="3:3" x14ac:dyDescent="0.35">
      <c r="C977" s="18"/>
    </row>
    <row r="978" spans="3:3" x14ac:dyDescent="0.35">
      <c r="C978" s="18"/>
    </row>
    <row r="979" spans="3:3" x14ac:dyDescent="0.35">
      <c r="C979" s="18"/>
    </row>
    <row r="980" spans="3:3" x14ac:dyDescent="0.35">
      <c r="C980" s="18"/>
    </row>
    <row r="981" spans="3:3" x14ac:dyDescent="0.35">
      <c r="C981" s="18"/>
    </row>
    <row r="982" spans="3:3" x14ac:dyDescent="0.35">
      <c r="C982" s="18"/>
    </row>
    <row r="983" spans="3:3" x14ac:dyDescent="0.35">
      <c r="C983" s="18"/>
    </row>
    <row r="984" spans="3:3" x14ac:dyDescent="0.35">
      <c r="C984" s="18"/>
    </row>
    <row r="985" spans="3:3" x14ac:dyDescent="0.35">
      <c r="C985" s="18"/>
    </row>
    <row r="986" spans="3:3" x14ac:dyDescent="0.35">
      <c r="C986" s="18"/>
    </row>
    <row r="987" spans="3:3" x14ac:dyDescent="0.35">
      <c r="C987" s="18"/>
    </row>
    <row r="988" spans="3:3" x14ac:dyDescent="0.35">
      <c r="C988" s="18"/>
    </row>
    <row r="989" spans="3:3" x14ac:dyDescent="0.35">
      <c r="C989" s="18"/>
    </row>
    <row r="990" spans="3:3" x14ac:dyDescent="0.35">
      <c r="C990" s="18"/>
    </row>
    <row r="991" spans="3:3" x14ac:dyDescent="0.35">
      <c r="C991" s="18"/>
    </row>
    <row r="992" spans="3:3" x14ac:dyDescent="0.35">
      <c r="C992" s="18"/>
    </row>
    <row r="993" spans="3:3" x14ac:dyDescent="0.35">
      <c r="C993" s="18"/>
    </row>
    <row r="994" spans="3:3" x14ac:dyDescent="0.35">
      <c r="C994" s="18"/>
    </row>
    <row r="995" spans="3:3" x14ac:dyDescent="0.35">
      <c r="C995" s="18"/>
    </row>
    <row r="996" spans="3:3" x14ac:dyDescent="0.35">
      <c r="C996" s="18"/>
    </row>
    <row r="997" spans="3:3" x14ac:dyDescent="0.35">
      <c r="C997" s="18"/>
    </row>
    <row r="998" spans="3:3" x14ac:dyDescent="0.35">
      <c r="C998" s="18"/>
    </row>
    <row r="999" spans="3:3" x14ac:dyDescent="0.35">
      <c r="C999" s="18"/>
    </row>
    <row r="1000" spans="3:3" x14ac:dyDescent="0.35">
      <c r="C1000" s="18"/>
    </row>
    <row r="1001" spans="3:3" x14ac:dyDescent="0.35">
      <c r="C1001" s="18"/>
    </row>
    <row r="1002" spans="3:3" x14ac:dyDescent="0.35">
      <c r="C1002" s="18"/>
    </row>
    <row r="1003" spans="3:3" x14ac:dyDescent="0.35">
      <c r="C1003" s="18"/>
    </row>
    <row r="1004" spans="3:3" x14ac:dyDescent="0.35">
      <c r="C1004" s="18"/>
    </row>
    <row r="1005" spans="3:3" x14ac:dyDescent="0.35">
      <c r="C1005" s="18"/>
    </row>
    <row r="1006" spans="3:3" x14ac:dyDescent="0.35">
      <c r="C1006" s="18"/>
    </row>
    <row r="1007" spans="3:3" x14ac:dyDescent="0.35">
      <c r="C1007" s="18"/>
    </row>
    <row r="1008" spans="3:3" x14ac:dyDescent="0.35">
      <c r="C1008" s="18"/>
    </row>
    <row r="1009" spans="3:3" x14ac:dyDescent="0.35">
      <c r="C1009" s="18"/>
    </row>
    <row r="1010" spans="3:3" x14ac:dyDescent="0.35">
      <c r="C1010" s="18"/>
    </row>
    <row r="1011" spans="3:3" x14ac:dyDescent="0.35">
      <c r="C1011" s="18"/>
    </row>
    <row r="1012" spans="3:3" x14ac:dyDescent="0.35">
      <c r="C1012" s="18"/>
    </row>
    <row r="1013" spans="3:3" x14ac:dyDescent="0.35">
      <c r="C1013" s="18"/>
    </row>
    <row r="1014" spans="3:3" x14ac:dyDescent="0.35">
      <c r="C1014" s="18"/>
    </row>
    <row r="1015" spans="3:3" x14ac:dyDescent="0.35">
      <c r="C1015" s="18"/>
    </row>
    <row r="1016" spans="3:3" x14ac:dyDescent="0.35">
      <c r="C1016" s="18"/>
    </row>
    <row r="1017" spans="3:3" x14ac:dyDescent="0.35">
      <c r="C1017" s="18"/>
    </row>
    <row r="1018" spans="3:3" x14ac:dyDescent="0.35">
      <c r="C1018" s="18"/>
    </row>
    <row r="1019" spans="3:3" x14ac:dyDescent="0.35">
      <c r="C1019" s="18"/>
    </row>
    <row r="1020" spans="3:3" x14ac:dyDescent="0.35">
      <c r="C1020" s="18"/>
    </row>
    <row r="1021" spans="3:3" x14ac:dyDescent="0.35">
      <c r="C1021" s="18"/>
    </row>
    <row r="1022" spans="3:3" x14ac:dyDescent="0.35">
      <c r="C1022" s="18"/>
    </row>
    <row r="1023" spans="3:3" x14ac:dyDescent="0.35">
      <c r="C1023" s="18"/>
    </row>
    <row r="1024" spans="3:3" x14ac:dyDescent="0.35">
      <c r="C1024" s="18"/>
    </row>
    <row r="1025" spans="3:3" x14ac:dyDescent="0.35">
      <c r="C1025" s="18"/>
    </row>
    <row r="1026" spans="3:3" x14ac:dyDescent="0.35">
      <c r="C1026" s="18"/>
    </row>
    <row r="1027" spans="3:3" x14ac:dyDescent="0.35">
      <c r="C1027" s="18"/>
    </row>
    <row r="1028" spans="3:3" x14ac:dyDescent="0.35">
      <c r="C1028" s="18"/>
    </row>
    <row r="1029" spans="3:3" x14ac:dyDescent="0.35">
      <c r="C1029" s="18"/>
    </row>
    <row r="1030" spans="3:3" x14ac:dyDescent="0.35">
      <c r="C1030" s="18"/>
    </row>
    <row r="1031" spans="3:3" x14ac:dyDescent="0.35">
      <c r="C1031" s="18"/>
    </row>
    <row r="1032" spans="3:3" x14ac:dyDescent="0.35">
      <c r="C1032" s="18"/>
    </row>
    <row r="1033" spans="3:3" x14ac:dyDescent="0.35">
      <c r="C1033" s="18"/>
    </row>
    <row r="1034" spans="3:3" x14ac:dyDescent="0.35">
      <c r="C1034" s="18"/>
    </row>
    <row r="1035" spans="3:3" x14ac:dyDescent="0.35">
      <c r="C1035" s="18"/>
    </row>
    <row r="1036" spans="3:3" x14ac:dyDescent="0.35">
      <c r="C1036" s="18"/>
    </row>
    <row r="1037" spans="3:3" x14ac:dyDescent="0.35">
      <c r="C1037" s="18"/>
    </row>
    <row r="1038" spans="3:3" x14ac:dyDescent="0.35">
      <c r="C1038" s="18"/>
    </row>
    <row r="1039" spans="3:3" x14ac:dyDescent="0.35">
      <c r="C1039" s="18"/>
    </row>
    <row r="1040" spans="3:3" x14ac:dyDescent="0.35">
      <c r="C1040" s="18"/>
    </row>
    <row r="1041" spans="3:3" x14ac:dyDescent="0.35">
      <c r="C1041" s="18"/>
    </row>
    <row r="1042" spans="3:3" x14ac:dyDescent="0.35">
      <c r="C1042" s="18"/>
    </row>
    <row r="1043" spans="3:3" x14ac:dyDescent="0.35">
      <c r="C1043" s="18"/>
    </row>
    <row r="1044" spans="3:3" x14ac:dyDescent="0.35">
      <c r="C1044" s="18"/>
    </row>
    <row r="1045" spans="3:3" x14ac:dyDescent="0.35">
      <c r="C1045" s="18"/>
    </row>
    <row r="1046" spans="3:3" x14ac:dyDescent="0.35">
      <c r="C1046" s="18"/>
    </row>
    <row r="1047" spans="3:3" x14ac:dyDescent="0.35">
      <c r="C1047" s="18"/>
    </row>
    <row r="1048" spans="3:3" x14ac:dyDescent="0.35">
      <c r="C1048" s="18"/>
    </row>
    <row r="1049" spans="3:3" x14ac:dyDescent="0.35">
      <c r="C1049" s="18"/>
    </row>
    <row r="1050" spans="3:3" x14ac:dyDescent="0.35">
      <c r="C1050" s="18"/>
    </row>
    <row r="1051" spans="3:3" x14ac:dyDescent="0.35">
      <c r="C1051" s="18"/>
    </row>
    <row r="1052" spans="3:3" x14ac:dyDescent="0.35">
      <c r="C1052" s="18"/>
    </row>
    <row r="1053" spans="3:3" x14ac:dyDescent="0.35">
      <c r="C1053" s="18"/>
    </row>
    <row r="1054" spans="3:3" x14ac:dyDescent="0.35">
      <c r="C1054" s="18"/>
    </row>
    <row r="1055" spans="3:3" x14ac:dyDescent="0.35">
      <c r="C1055" s="18"/>
    </row>
    <row r="1056" spans="3:3" x14ac:dyDescent="0.35">
      <c r="C1056" s="18"/>
    </row>
    <row r="1057" spans="3:3" x14ac:dyDescent="0.35">
      <c r="C1057" s="18"/>
    </row>
    <row r="1058" spans="3:3" x14ac:dyDescent="0.35">
      <c r="C1058" s="18"/>
    </row>
    <row r="1059" spans="3:3" x14ac:dyDescent="0.35">
      <c r="C1059" s="18"/>
    </row>
    <row r="1060" spans="3:3" x14ac:dyDescent="0.35">
      <c r="C1060" s="18"/>
    </row>
    <row r="1061" spans="3:3" x14ac:dyDescent="0.35">
      <c r="C1061" s="18"/>
    </row>
    <row r="1062" spans="3:3" x14ac:dyDescent="0.35">
      <c r="C1062" s="18"/>
    </row>
    <row r="1063" spans="3:3" x14ac:dyDescent="0.35">
      <c r="C1063" s="18"/>
    </row>
    <row r="1064" spans="3:3" x14ac:dyDescent="0.35">
      <c r="C1064" s="18"/>
    </row>
    <row r="1065" spans="3:3" x14ac:dyDescent="0.35">
      <c r="C1065" s="18"/>
    </row>
    <row r="1066" spans="3:3" x14ac:dyDescent="0.35">
      <c r="C1066" s="18"/>
    </row>
    <row r="1067" spans="3:3" x14ac:dyDescent="0.35">
      <c r="C1067" s="18"/>
    </row>
    <row r="1068" spans="3:3" x14ac:dyDescent="0.35">
      <c r="C1068" s="18"/>
    </row>
    <row r="1069" spans="3:3" x14ac:dyDescent="0.35">
      <c r="C1069" s="18"/>
    </row>
    <row r="1070" spans="3:3" x14ac:dyDescent="0.35">
      <c r="C1070" s="18"/>
    </row>
    <row r="1071" spans="3:3" x14ac:dyDescent="0.35">
      <c r="C1071" s="18"/>
    </row>
    <row r="1072" spans="3:3" x14ac:dyDescent="0.35">
      <c r="C1072" s="18"/>
    </row>
    <row r="1073" spans="3:3" x14ac:dyDescent="0.35">
      <c r="C1073" s="18"/>
    </row>
    <row r="1074" spans="3:3" x14ac:dyDescent="0.35">
      <c r="C1074" s="18"/>
    </row>
    <row r="1075" spans="3:3" x14ac:dyDescent="0.35">
      <c r="C1075" s="18"/>
    </row>
    <row r="1076" spans="3:3" x14ac:dyDescent="0.35">
      <c r="C1076" s="18"/>
    </row>
    <row r="1077" spans="3:3" x14ac:dyDescent="0.35">
      <c r="C1077" s="18"/>
    </row>
    <row r="1078" spans="3:3" x14ac:dyDescent="0.35">
      <c r="C1078" s="18"/>
    </row>
    <row r="1079" spans="3:3" x14ac:dyDescent="0.35">
      <c r="C1079" s="18"/>
    </row>
    <row r="1080" spans="3:3" x14ac:dyDescent="0.35">
      <c r="C1080" s="18"/>
    </row>
    <row r="1081" spans="3:3" x14ac:dyDescent="0.35">
      <c r="C1081" s="18"/>
    </row>
    <row r="1082" spans="3:3" x14ac:dyDescent="0.35">
      <c r="C1082" s="18"/>
    </row>
    <row r="1083" spans="3:3" x14ac:dyDescent="0.35">
      <c r="C1083" s="18"/>
    </row>
    <row r="1084" spans="3:3" x14ac:dyDescent="0.35">
      <c r="C1084" s="18"/>
    </row>
    <row r="1085" spans="3:3" x14ac:dyDescent="0.35">
      <c r="C1085" s="18"/>
    </row>
    <row r="1086" spans="3:3" x14ac:dyDescent="0.35">
      <c r="C1086" s="18"/>
    </row>
    <row r="1087" spans="3:3" x14ac:dyDescent="0.35">
      <c r="C1087" s="18"/>
    </row>
    <row r="1088" spans="3:3" x14ac:dyDescent="0.35">
      <c r="C1088" s="18"/>
    </row>
    <row r="1089" spans="3:3" x14ac:dyDescent="0.35">
      <c r="C1089" s="18"/>
    </row>
    <row r="1090" spans="3:3" x14ac:dyDescent="0.35">
      <c r="C1090" s="18"/>
    </row>
    <row r="1091" spans="3:3" x14ac:dyDescent="0.35">
      <c r="C1091" s="18"/>
    </row>
    <row r="1092" spans="3:3" x14ac:dyDescent="0.35">
      <c r="C1092" s="18"/>
    </row>
    <row r="1093" spans="3:3" x14ac:dyDescent="0.35">
      <c r="C1093" s="18"/>
    </row>
    <row r="1094" spans="3:3" x14ac:dyDescent="0.35">
      <c r="C1094" s="18"/>
    </row>
    <row r="1095" spans="3:3" x14ac:dyDescent="0.35">
      <c r="C1095" s="18"/>
    </row>
    <row r="1096" spans="3:3" x14ac:dyDescent="0.35">
      <c r="C1096" s="18"/>
    </row>
    <row r="1097" spans="3:3" x14ac:dyDescent="0.35">
      <c r="C1097" s="18"/>
    </row>
    <row r="1098" spans="3:3" x14ac:dyDescent="0.35">
      <c r="C1098" s="18"/>
    </row>
    <row r="1099" spans="3:3" x14ac:dyDescent="0.35">
      <c r="C1099" s="18"/>
    </row>
    <row r="1100" spans="3:3" x14ac:dyDescent="0.35">
      <c r="C1100" s="18"/>
    </row>
    <row r="1101" spans="3:3" x14ac:dyDescent="0.35">
      <c r="C1101" s="18"/>
    </row>
    <row r="1102" spans="3:3" x14ac:dyDescent="0.35">
      <c r="C1102" s="18"/>
    </row>
    <row r="1103" spans="3:3" x14ac:dyDescent="0.35">
      <c r="C1103" s="18"/>
    </row>
    <row r="1104" spans="3:3" x14ac:dyDescent="0.35">
      <c r="C1104" s="18"/>
    </row>
    <row r="1105" spans="3:3" x14ac:dyDescent="0.35">
      <c r="C1105" s="18"/>
    </row>
    <row r="1106" spans="3:3" x14ac:dyDescent="0.35">
      <c r="C1106" s="18"/>
    </row>
    <row r="1107" spans="3:3" x14ac:dyDescent="0.35">
      <c r="C1107" s="18"/>
    </row>
    <row r="1108" spans="3:3" x14ac:dyDescent="0.35">
      <c r="C1108" s="18"/>
    </row>
    <row r="1109" spans="3:3" x14ac:dyDescent="0.35">
      <c r="C1109" s="18"/>
    </row>
    <row r="1110" spans="3:3" x14ac:dyDescent="0.35">
      <c r="C1110" s="18"/>
    </row>
    <row r="1111" spans="3:3" x14ac:dyDescent="0.35">
      <c r="C1111" s="18"/>
    </row>
    <row r="1112" spans="3:3" x14ac:dyDescent="0.35">
      <c r="C1112" s="18"/>
    </row>
    <row r="1113" spans="3:3" x14ac:dyDescent="0.35">
      <c r="C1113" s="18"/>
    </row>
    <row r="1114" spans="3:3" x14ac:dyDescent="0.35">
      <c r="C1114" s="18"/>
    </row>
    <row r="1115" spans="3:3" x14ac:dyDescent="0.35">
      <c r="C1115" s="18"/>
    </row>
    <row r="1116" spans="3:3" x14ac:dyDescent="0.35">
      <c r="C1116" s="18"/>
    </row>
    <row r="1117" spans="3:3" x14ac:dyDescent="0.35">
      <c r="C1117" s="18"/>
    </row>
    <row r="1118" spans="3:3" x14ac:dyDescent="0.35">
      <c r="C1118" s="18"/>
    </row>
    <row r="1119" spans="3:3" x14ac:dyDescent="0.35">
      <c r="C1119" s="18"/>
    </row>
    <row r="1120" spans="3:3" x14ac:dyDescent="0.35">
      <c r="C1120" s="18"/>
    </row>
    <row r="1121" spans="3:3" x14ac:dyDescent="0.35">
      <c r="C1121" s="18"/>
    </row>
    <row r="1122" spans="3:3" x14ac:dyDescent="0.35">
      <c r="C1122" s="18"/>
    </row>
    <row r="1123" spans="3:3" x14ac:dyDescent="0.35">
      <c r="C1123" s="18"/>
    </row>
    <row r="1124" spans="3:3" x14ac:dyDescent="0.35">
      <c r="C1124" s="18"/>
    </row>
    <row r="1125" spans="3:3" x14ac:dyDescent="0.35">
      <c r="C1125" s="18"/>
    </row>
    <row r="1126" spans="3:3" x14ac:dyDescent="0.35">
      <c r="C1126" s="18"/>
    </row>
    <row r="1127" spans="3:3" x14ac:dyDescent="0.35">
      <c r="C1127" s="18"/>
    </row>
    <row r="1128" spans="3:3" x14ac:dyDescent="0.35">
      <c r="C1128" s="18"/>
    </row>
    <row r="1129" spans="3:3" x14ac:dyDescent="0.35">
      <c r="C1129" s="18"/>
    </row>
    <row r="1130" spans="3:3" x14ac:dyDescent="0.35">
      <c r="C1130" s="18"/>
    </row>
    <row r="1131" spans="3:3" x14ac:dyDescent="0.35">
      <c r="C1131" s="18"/>
    </row>
    <row r="1132" spans="3:3" x14ac:dyDescent="0.35">
      <c r="C1132" s="18"/>
    </row>
    <row r="1133" spans="3:3" x14ac:dyDescent="0.35">
      <c r="C1133" s="18"/>
    </row>
    <row r="1134" spans="3:3" x14ac:dyDescent="0.35">
      <c r="C1134" s="18"/>
    </row>
    <row r="1135" spans="3:3" x14ac:dyDescent="0.35">
      <c r="C1135" s="18"/>
    </row>
    <row r="1136" spans="3:3" x14ac:dyDescent="0.35">
      <c r="C1136" s="18"/>
    </row>
    <row r="1137" spans="3:3" x14ac:dyDescent="0.35">
      <c r="C1137" s="18"/>
    </row>
    <row r="1138" spans="3:3" x14ac:dyDescent="0.35">
      <c r="C1138" s="18"/>
    </row>
    <row r="1139" spans="3:3" x14ac:dyDescent="0.35">
      <c r="C1139" s="18"/>
    </row>
    <row r="1140" spans="3:3" x14ac:dyDescent="0.35">
      <c r="C1140" s="18"/>
    </row>
    <row r="1141" spans="3:3" x14ac:dyDescent="0.35">
      <c r="C1141" s="18"/>
    </row>
    <row r="1142" spans="3:3" x14ac:dyDescent="0.35">
      <c r="C1142" s="18"/>
    </row>
    <row r="1143" spans="3:3" x14ac:dyDescent="0.35">
      <c r="C1143" s="18"/>
    </row>
    <row r="1144" spans="3:3" x14ac:dyDescent="0.35">
      <c r="C1144" s="18"/>
    </row>
    <row r="1145" spans="3:3" x14ac:dyDescent="0.35">
      <c r="C1145" s="18"/>
    </row>
    <row r="1146" spans="3:3" x14ac:dyDescent="0.35">
      <c r="C1146" s="18"/>
    </row>
    <row r="1147" spans="3:3" x14ac:dyDescent="0.35">
      <c r="C1147" s="18"/>
    </row>
    <row r="1148" spans="3:3" x14ac:dyDescent="0.35">
      <c r="C1148" s="18"/>
    </row>
    <row r="1149" spans="3:3" x14ac:dyDescent="0.35">
      <c r="C1149" s="18"/>
    </row>
    <row r="1150" spans="3:3" x14ac:dyDescent="0.35">
      <c r="C1150" s="18"/>
    </row>
    <row r="1151" spans="3:3" x14ac:dyDescent="0.35">
      <c r="C1151" s="18"/>
    </row>
    <row r="1152" spans="3:3" x14ac:dyDescent="0.35">
      <c r="C1152" s="18"/>
    </row>
    <row r="1153" spans="3:3" x14ac:dyDescent="0.35">
      <c r="C1153" s="18"/>
    </row>
    <row r="1154" spans="3:3" x14ac:dyDescent="0.35">
      <c r="C1154" s="18"/>
    </row>
    <row r="1155" spans="3:3" x14ac:dyDescent="0.35">
      <c r="C1155" s="18"/>
    </row>
    <row r="1156" spans="3:3" x14ac:dyDescent="0.35">
      <c r="C1156" s="18"/>
    </row>
    <row r="1157" spans="3:3" x14ac:dyDescent="0.35">
      <c r="C1157" s="18"/>
    </row>
    <row r="1158" spans="3:3" x14ac:dyDescent="0.35">
      <c r="C1158" s="18"/>
    </row>
    <row r="1159" spans="3:3" x14ac:dyDescent="0.35">
      <c r="C1159" s="18"/>
    </row>
    <row r="1160" spans="3:3" x14ac:dyDescent="0.35">
      <c r="C1160" s="18"/>
    </row>
    <row r="1161" spans="3:3" x14ac:dyDescent="0.35">
      <c r="C1161" s="18"/>
    </row>
    <row r="1162" spans="3:3" x14ac:dyDescent="0.35">
      <c r="C1162" s="18"/>
    </row>
    <row r="1163" spans="3:3" x14ac:dyDescent="0.35">
      <c r="C1163" s="18"/>
    </row>
    <row r="1164" spans="3:3" x14ac:dyDescent="0.35">
      <c r="C1164" s="18"/>
    </row>
    <row r="1165" spans="3:3" x14ac:dyDescent="0.35">
      <c r="C1165" s="18"/>
    </row>
    <row r="1166" spans="3:3" x14ac:dyDescent="0.35">
      <c r="C1166" s="18"/>
    </row>
    <row r="1167" spans="3:3" x14ac:dyDescent="0.35">
      <c r="C1167" s="18"/>
    </row>
    <row r="1168" spans="3:3" x14ac:dyDescent="0.35">
      <c r="C1168" s="18"/>
    </row>
    <row r="1169" spans="3:3" x14ac:dyDescent="0.35">
      <c r="C1169" s="18"/>
    </row>
    <row r="1170" spans="3:3" x14ac:dyDescent="0.35">
      <c r="C1170" s="18"/>
    </row>
    <row r="1171" spans="3:3" x14ac:dyDescent="0.35">
      <c r="C1171" s="18"/>
    </row>
    <row r="1172" spans="3:3" x14ac:dyDescent="0.35">
      <c r="C1172" s="18"/>
    </row>
    <row r="1173" spans="3:3" x14ac:dyDescent="0.35">
      <c r="C1173" s="18"/>
    </row>
    <row r="1174" spans="3:3" x14ac:dyDescent="0.35">
      <c r="C1174" s="18"/>
    </row>
    <row r="1175" spans="3:3" x14ac:dyDescent="0.35">
      <c r="C1175" s="18"/>
    </row>
    <row r="1176" spans="3:3" x14ac:dyDescent="0.35">
      <c r="C1176" s="18"/>
    </row>
    <row r="1177" spans="3:3" x14ac:dyDescent="0.35">
      <c r="C1177" s="18"/>
    </row>
    <row r="1178" spans="3:3" x14ac:dyDescent="0.35">
      <c r="C1178" s="18"/>
    </row>
    <row r="1179" spans="3:3" x14ac:dyDescent="0.35">
      <c r="C1179" s="18"/>
    </row>
    <row r="1180" spans="3:3" x14ac:dyDescent="0.35">
      <c r="C1180" s="18"/>
    </row>
    <row r="1181" spans="3:3" x14ac:dyDescent="0.35">
      <c r="C1181" s="18"/>
    </row>
    <row r="1182" spans="3:3" x14ac:dyDescent="0.35">
      <c r="C1182" s="18"/>
    </row>
    <row r="1183" spans="3:3" x14ac:dyDescent="0.35">
      <c r="C1183" s="18"/>
    </row>
    <row r="1184" spans="3:3" x14ac:dyDescent="0.35">
      <c r="C1184" s="18"/>
    </row>
    <row r="1185" spans="3:3" x14ac:dyDescent="0.35">
      <c r="C1185" s="18"/>
    </row>
    <row r="1186" spans="3:3" x14ac:dyDescent="0.35">
      <c r="C1186" s="18"/>
    </row>
    <row r="1187" spans="3:3" x14ac:dyDescent="0.35">
      <c r="C1187" s="18"/>
    </row>
    <row r="1188" spans="3:3" x14ac:dyDescent="0.35">
      <c r="C1188" s="18"/>
    </row>
    <row r="1189" spans="3:3" x14ac:dyDescent="0.35">
      <c r="C1189" s="18"/>
    </row>
    <row r="1190" spans="3:3" x14ac:dyDescent="0.35">
      <c r="C1190" s="18"/>
    </row>
    <row r="1191" spans="3:3" x14ac:dyDescent="0.35">
      <c r="C1191" s="18"/>
    </row>
    <row r="1192" spans="3:3" x14ac:dyDescent="0.35">
      <c r="C1192" s="18"/>
    </row>
    <row r="1193" spans="3:3" x14ac:dyDescent="0.35">
      <c r="C1193" s="18"/>
    </row>
    <row r="1194" spans="3:3" x14ac:dyDescent="0.35">
      <c r="C1194" s="18"/>
    </row>
    <row r="1195" spans="3:3" x14ac:dyDescent="0.35">
      <c r="C1195" s="18"/>
    </row>
    <row r="1196" spans="3:3" x14ac:dyDescent="0.35">
      <c r="C1196" s="18"/>
    </row>
    <row r="1197" spans="3:3" x14ac:dyDescent="0.35">
      <c r="C1197" s="18"/>
    </row>
    <row r="1198" spans="3:3" x14ac:dyDescent="0.35">
      <c r="C1198" s="18"/>
    </row>
    <row r="1199" spans="3:3" x14ac:dyDescent="0.35">
      <c r="C1199" s="18"/>
    </row>
    <row r="1200" spans="3:3" x14ac:dyDescent="0.35">
      <c r="C1200" s="18"/>
    </row>
    <row r="1201" spans="3:3" x14ac:dyDescent="0.35">
      <c r="C1201" s="18"/>
    </row>
    <row r="1202" spans="3:3" x14ac:dyDescent="0.35">
      <c r="C1202" s="18"/>
    </row>
    <row r="1203" spans="3:3" x14ac:dyDescent="0.35">
      <c r="C1203" s="18"/>
    </row>
    <row r="1204" spans="3:3" x14ac:dyDescent="0.35">
      <c r="C1204" s="18"/>
    </row>
    <row r="1205" spans="3:3" x14ac:dyDescent="0.35">
      <c r="C1205" s="18"/>
    </row>
    <row r="1206" spans="3:3" x14ac:dyDescent="0.35">
      <c r="C1206" s="18"/>
    </row>
    <row r="1207" spans="3:3" x14ac:dyDescent="0.35">
      <c r="C1207" s="18"/>
    </row>
    <row r="1208" spans="3:3" x14ac:dyDescent="0.35">
      <c r="C1208" s="18"/>
    </row>
    <row r="1209" spans="3:3" x14ac:dyDescent="0.35">
      <c r="C1209" s="18"/>
    </row>
    <row r="1210" spans="3:3" x14ac:dyDescent="0.35">
      <c r="C1210" s="18"/>
    </row>
    <row r="1211" spans="3:3" x14ac:dyDescent="0.35">
      <c r="C1211" s="18"/>
    </row>
    <row r="1212" spans="3:3" x14ac:dyDescent="0.35">
      <c r="C1212" s="18"/>
    </row>
    <row r="1213" spans="3:3" x14ac:dyDescent="0.35">
      <c r="C1213" s="18"/>
    </row>
    <row r="1214" spans="3:3" x14ac:dyDescent="0.35">
      <c r="C1214" s="18"/>
    </row>
    <row r="1215" spans="3:3" x14ac:dyDescent="0.35">
      <c r="C1215" s="18"/>
    </row>
    <row r="1216" spans="3:3" x14ac:dyDescent="0.35">
      <c r="C1216" s="18"/>
    </row>
    <row r="1217" spans="3:3" x14ac:dyDescent="0.35">
      <c r="C1217" s="18"/>
    </row>
    <row r="1218" spans="3:3" x14ac:dyDescent="0.35">
      <c r="C1218" s="18"/>
    </row>
    <row r="1219" spans="3:3" x14ac:dyDescent="0.35">
      <c r="C1219" s="18"/>
    </row>
    <row r="1220" spans="3:3" x14ac:dyDescent="0.35">
      <c r="C1220" s="18"/>
    </row>
    <row r="1221" spans="3:3" x14ac:dyDescent="0.35">
      <c r="C1221" s="18"/>
    </row>
    <row r="1222" spans="3:3" x14ac:dyDescent="0.35">
      <c r="C1222" s="18"/>
    </row>
    <row r="1223" spans="3:3" x14ac:dyDescent="0.35">
      <c r="C1223" s="18"/>
    </row>
    <row r="1224" spans="3:3" x14ac:dyDescent="0.35">
      <c r="C1224" s="18"/>
    </row>
    <row r="1225" spans="3:3" x14ac:dyDescent="0.35">
      <c r="C1225" s="18"/>
    </row>
    <row r="1226" spans="3:3" x14ac:dyDescent="0.35">
      <c r="C1226" s="18"/>
    </row>
    <row r="1227" spans="3:3" x14ac:dyDescent="0.35">
      <c r="C1227" s="18"/>
    </row>
    <row r="1228" spans="3:3" x14ac:dyDescent="0.35">
      <c r="C1228" s="18"/>
    </row>
    <row r="1229" spans="3:3" x14ac:dyDescent="0.35">
      <c r="C1229" s="18"/>
    </row>
    <row r="1230" spans="3:3" x14ac:dyDescent="0.35">
      <c r="C1230" s="18"/>
    </row>
    <row r="1231" spans="3:3" x14ac:dyDescent="0.35">
      <c r="C1231" s="18"/>
    </row>
    <row r="1232" spans="3:3" x14ac:dyDescent="0.35">
      <c r="C1232" s="18"/>
    </row>
    <row r="1233" spans="3:3" x14ac:dyDescent="0.35">
      <c r="C1233" s="18"/>
    </row>
    <row r="1234" spans="3:3" x14ac:dyDescent="0.35">
      <c r="C1234" s="18"/>
    </row>
    <row r="1235" spans="3:3" x14ac:dyDescent="0.35">
      <c r="C1235" s="18"/>
    </row>
    <row r="1236" spans="3:3" x14ac:dyDescent="0.35">
      <c r="C1236" s="18"/>
    </row>
    <row r="1237" spans="3:3" x14ac:dyDescent="0.35">
      <c r="C1237" s="18"/>
    </row>
    <row r="1238" spans="3:3" x14ac:dyDescent="0.35">
      <c r="C1238" s="18"/>
    </row>
    <row r="1239" spans="3:3" x14ac:dyDescent="0.35">
      <c r="C1239" s="18"/>
    </row>
    <row r="1240" spans="3:3" x14ac:dyDescent="0.35">
      <c r="C1240" s="18"/>
    </row>
    <row r="1241" spans="3:3" x14ac:dyDescent="0.35">
      <c r="C1241" s="18"/>
    </row>
    <row r="1242" spans="3:3" x14ac:dyDescent="0.35">
      <c r="C1242" s="18"/>
    </row>
    <row r="1243" spans="3:3" x14ac:dyDescent="0.35">
      <c r="C1243" s="18"/>
    </row>
    <row r="1244" spans="3:3" x14ac:dyDescent="0.35">
      <c r="C1244" s="18"/>
    </row>
    <row r="1245" spans="3:3" x14ac:dyDescent="0.35">
      <c r="C1245" s="18"/>
    </row>
    <row r="1246" spans="3:3" x14ac:dyDescent="0.35">
      <c r="C1246" s="18"/>
    </row>
    <row r="1247" spans="3:3" x14ac:dyDescent="0.35">
      <c r="C1247" s="18"/>
    </row>
    <row r="1248" spans="3:3" x14ac:dyDescent="0.35">
      <c r="C1248" s="18"/>
    </row>
    <row r="1249" spans="3:3" x14ac:dyDescent="0.35">
      <c r="C1249" s="18"/>
    </row>
    <row r="1250" spans="3:3" x14ac:dyDescent="0.35">
      <c r="C1250" s="18"/>
    </row>
    <row r="1251" spans="3:3" x14ac:dyDescent="0.35">
      <c r="C1251" s="18"/>
    </row>
    <row r="1252" spans="3:3" x14ac:dyDescent="0.35">
      <c r="C1252" s="18"/>
    </row>
    <row r="1253" spans="3:3" x14ac:dyDescent="0.35">
      <c r="C1253" s="18"/>
    </row>
    <row r="1254" spans="3:3" x14ac:dyDescent="0.35">
      <c r="C1254" s="18"/>
    </row>
    <row r="1255" spans="3:3" x14ac:dyDescent="0.35">
      <c r="C1255" s="18"/>
    </row>
    <row r="1256" spans="3:3" x14ac:dyDescent="0.35">
      <c r="C1256" s="18"/>
    </row>
    <row r="1257" spans="3:3" x14ac:dyDescent="0.35">
      <c r="C1257" s="18"/>
    </row>
    <row r="1258" spans="3:3" x14ac:dyDescent="0.35">
      <c r="C1258" s="18"/>
    </row>
    <row r="1259" spans="3:3" x14ac:dyDescent="0.35">
      <c r="C1259" s="18"/>
    </row>
    <row r="1260" spans="3:3" x14ac:dyDescent="0.35">
      <c r="C1260" s="18"/>
    </row>
    <row r="1261" spans="3:3" x14ac:dyDescent="0.35">
      <c r="C1261" s="18"/>
    </row>
    <row r="1262" spans="3:3" x14ac:dyDescent="0.35">
      <c r="C1262" s="18"/>
    </row>
    <row r="1263" spans="3:3" x14ac:dyDescent="0.35">
      <c r="C1263" s="18"/>
    </row>
    <row r="1264" spans="3:3" x14ac:dyDescent="0.35">
      <c r="C1264" s="18"/>
    </row>
    <row r="1265" spans="3:3" x14ac:dyDescent="0.35">
      <c r="C1265" s="18"/>
    </row>
    <row r="1266" spans="3:3" x14ac:dyDescent="0.35">
      <c r="C1266" s="18"/>
    </row>
    <row r="1267" spans="3:3" x14ac:dyDescent="0.35">
      <c r="C1267" s="18"/>
    </row>
    <row r="1268" spans="3:3" x14ac:dyDescent="0.35">
      <c r="C1268" s="18"/>
    </row>
    <row r="1269" spans="3:3" x14ac:dyDescent="0.35">
      <c r="C1269" s="18"/>
    </row>
    <row r="1270" spans="3:3" x14ac:dyDescent="0.35">
      <c r="C1270" s="18"/>
    </row>
    <row r="1271" spans="3:3" x14ac:dyDescent="0.35">
      <c r="C1271" s="18"/>
    </row>
    <row r="1272" spans="3:3" x14ac:dyDescent="0.35">
      <c r="C1272" s="18"/>
    </row>
    <row r="1273" spans="3:3" x14ac:dyDescent="0.35">
      <c r="C1273" s="18"/>
    </row>
    <row r="1274" spans="3:3" x14ac:dyDescent="0.35">
      <c r="C1274" s="18"/>
    </row>
    <row r="1275" spans="3:3" x14ac:dyDescent="0.35">
      <c r="C1275" s="18"/>
    </row>
    <row r="1276" spans="3:3" x14ac:dyDescent="0.35">
      <c r="C1276" s="18"/>
    </row>
    <row r="1277" spans="3:3" x14ac:dyDescent="0.35">
      <c r="C1277" s="18"/>
    </row>
    <row r="1278" spans="3:3" x14ac:dyDescent="0.35">
      <c r="C1278" s="18"/>
    </row>
    <row r="1279" spans="3:3" x14ac:dyDescent="0.35">
      <c r="C1279" s="18"/>
    </row>
    <row r="1280" spans="3:3" x14ac:dyDescent="0.35">
      <c r="C1280" s="18"/>
    </row>
    <row r="1281" spans="3:3" x14ac:dyDescent="0.35">
      <c r="C1281" s="18"/>
    </row>
    <row r="1282" spans="3:3" x14ac:dyDescent="0.35">
      <c r="C1282" s="18"/>
    </row>
    <row r="1283" spans="3:3" x14ac:dyDescent="0.35">
      <c r="C1283" s="18"/>
    </row>
    <row r="1284" spans="3:3" x14ac:dyDescent="0.35">
      <c r="C1284" s="18"/>
    </row>
    <row r="1285" spans="3:3" x14ac:dyDescent="0.35">
      <c r="C1285" s="18"/>
    </row>
    <row r="1286" spans="3:3" x14ac:dyDescent="0.35">
      <c r="C1286" s="18"/>
    </row>
    <row r="1287" spans="3:3" x14ac:dyDescent="0.35">
      <c r="C1287" s="18"/>
    </row>
    <row r="1288" spans="3:3" x14ac:dyDescent="0.35">
      <c r="C1288" s="18"/>
    </row>
    <row r="1289" spans="3:3" x14ac:dyDescent="0.35">
      <c r="C1289" s="18"/>
    </row>
    <row r="1290" spans="3:3" x14ac:dyDescent="0.35">
      <c r="C1290" s="18"/>
    </row>
    <row r="1291" spans="3:3" x14ac:dyDescent="0.35">
      <c r="C1291" s="18"/>
    </row>
    <row r="1292" spans="3:3" x14ac:dyDescent="0.35">
      <c r="C1292" s="18"/>
    </row>
    <row r="1293" spans="3:3" x14ac:dyDescent="0.35">
      <c r="C1293" s="18"/>
    </row>
    <row r="1294" spans="3:3" x14ac:dyDescent="0.35">
      <c r="C1294" s="18"/>
    </row>
    <row r="1295" spans="3:3" x14ac:dyDescent="0.35">
      <c r="C1295" s="18"/>
    </row>
    <row r="1296" spans="3:3" x14ac:dyDescent="0.35">
      <c r="C1296" s="18"/>
    </row>
    <row r="1297" spans="3:3" x14ac:dyDescent="0.35">
      <c r="C1297" s="18"/>
    </row>
    <row r="1298" spans="3:3" x14ac:dyDescent="0.35">
      <c r="C1298" s="18"/>
    </row>
    <row r="1299" spans="3:3" x14ac:dyDescent="0.35">
      <c r="C1299" s="18"/>
    </row>
    <row r="1300" spans="3:3" x14ac:dyDescent="0.35">
      <c r="C1300" s="18"/>
    </row>
    <row r="1301" spans="3:3" x14ac:dyDescent="0.35">
      <c r="C1301" s="18"/>
    </row>
    <row r="1302" spans="3:3" x14ac:dyDescent="0.35">
      <c r="C1302" s="18"/>
    </row>
    <row r="1303" spans="3:3" x14ac:dyDescent="0.35">
      <c r="C1303" s="18"/>
    </row>
    <row r="1304" spans="3:3" x14ac:dyDescent="0.35">
      <c r="C1304" s="18"/>
    </row>
    <row r="1305" spans="3:3" x14ac:dyDescent="0.35">
      <c r="C1305" s="18"/>
    </row>
    <row r="1306" spans="3:3" x14ac:dyDescent="0.35">
      <c r="C1306" s="18"/>
    </row>
    <row r="1307" spans="3:3" x14ac:dyDescent="0.35">
      <c r="C1307" s="18"/>
    </row>
    <row r="1308" spans="3:3" x14ac:dyDescent="0.35">
      <c r="C1308" s="18"/>
    </row>
    <row r="1309" spans="3:3" x14ac:dyDescent="0.35">
      <c r="C1309" s="18"/>
    </row>
    <row r="1310" spans="3:3" x14ac:dyDescent="0.35">
      <c r="C1310" s="18"/>
    </row>
    <row r="1311" spans="3:3" x14ac:dyDescent="0.35">
      <c r="C1311" s="18"/>
    </row>
    <row r="1312" spans="3:3" x14ac:dyDescent="0.35">
      <c r="C1312" s="18"/>
    </row>
    <row r="1313" spans="3:3" x14ac:dyDescent="0.35">
      <c r="C1313" s="18"/>
    </row>
    <row r="1314" spans="3:3" x14ac:dyDescent="0.35">
      <c r="C1314" s="18"/>
    </row>
    <row r="1315" spans="3:3" x14ac:dyDescent="0.35">
      <c r="C1315" s="18"/>
    </row>
    <row r="1316" spans="3:3" x14ac:dyDescent="0.35">
      <c r="C1316" s="18"/>
    </row>
    <row r="1317" spans="3:3" x14ac:dyDescent="0.35">
      <c r="C1317" s="18"/>
    </row>
    <row r="1318" spans="3:3" x14ac:dyDescent="0.35">
      <c r="C1318" s="18"/>
    </row>
    <row r="1319" spans="3:3" x14ac:dyDescent="0.35">
      <c r="C1319" s="18"/>
    </row>
    <row r="1320" spans="3:3" x14ac:dyDescent="0.35">
      <c r="C1320" s="18"/>
    </row>
    <row r="1321" spans="3:3" x14ac:dyDescent="0.35">
      <c r="C1321" s="18"/>
    </row>
    <row r="1322" spans="3:3" x14ac:dyDescent="0.35">
      <c r="C1322" s="18"/>
    </row>
    <row r="1323" spans="3:3" x14ac:dyDescent="0.35">
      <c r="C1323" s="18"/>
    </row>
    <row r="1324" spans="3:3" x14ac:dyDescent="0.35">
      <c r="C1324" s="18"/>
    </row>
    <row r="1325" spans="3:3" x14ac:dyDescent="0.35">
      <c r="C1325" s="18"/>
    </row>
    <row r="1326" spans="3:3" x14ac:dyDescent="0.35">
      <c r="C1326" s="18"/>
    </row>
    <row r="1327" spans="3:3" x14ac:dyDescent="0.35">
      <c r="C1327" s="18"/>
    </row>
    <row r="1328" spans="3:3" x14ac:dyDescent="0.35">
      <c r="C1328" s="18"/>
    </row>
    <row r="1329" spans="3:3" x14ac:dyDescent="0.35">
      <c r="C1329" s="18"/>
    </row>
    <row r="1330" spans="3:3" x14ac:dyDescent="0.35">
      <c r="C1330" s="18"/>
    </row>
    <row r="1331" spans="3:3" x14ac:dyDescent="0.35">
      <c r="C1331" s="18"/>
    </row>
    <row r="1332" spans="3:3" x14ac:dyDescent="0.35">
      <c r="C1332" s="18"/>
    </row>
    <row r="1333" spans="3:3" x14ac:dyDescent="0.35">
      <c r="C1333" s="18"/>
    </row>
    <row r="1334" spans="3:3" x14ac:dyDescent="0.35">
      <c r="C1334" s="18"/>
    </row>
    <row r="1335" spans="3:3" x14ac:dyDescent="0.35">
      <c r="C1335" s="18"/>
    </row>
    <row r="1336" spans="3:3" x14ac:dyDescent="0.35">
      <c r="C1336" s="18"/>
    </row>
    <row r="1337" spans="3:3" x14ac:dyDescent="0.35">
      <c r="C1337" s="18"/>
    </row>
    <row r="1338" spans="3:3" x14ac:dyDescent="0.35">
      <c r="C1338" s="18"/>
    </row>
    <row r="1339" spans="3:3" x14ac:dyDescent="0.35">
      <c r="C1339" s="18"/>
    </row>
    <row r="1340" spans="3:3" x14ac:dyDescent="0.35">
      <c r="C1340" s="18"/>
    </row>
    <row r="1341" spans="3:3" x14ac:dyDescent="0.35">
      <c r="C1341" s="18"/>
    </row>
    <row r="1342" spans="3:3" x14ac:dyDescent="0.35">
      <c r="C1342" s="18"/>
    </row>
    <row r="1343" spans="3:3" x14ac:dyDescent="0.35">
      <c r="C1343" s="18"/>
    </row>
    <row r="1344" spans="3:3" x14ac:dyDescent="0.35">
      <c r="C1344" s="18"/>
    </row>
    <row r="1345" spans="3:3" x14ac:dyDescent="0.35">
      <c r="C1345" s="18"/>
    </row>
    <row r="1346" spans="3:3" x14ac:dyDescent="0.35">
      <c r="C1346" s="18"/>
    </row>
    <row r="1347" spans="3:3" x14ac:dyDescent="0.35">
      <c r="C1347" s="18"/>
    </row>
    <row r="1348" spans="3:3" x14ac:dyDescent="0.35">
      <c r="C1348" s="18"/>
    </row>
    <row r="1349" spans="3:3" x14ac:dyDescent="0.35">
      <c r="C1349" s="18"/>
    </row>
    <row r="1350" spans="3:3" x14ac:dyDescent="0.35">
      <c r="C1350" s="18"/>
    </row>
    <row r="1351" spans="3:3" x14ac:dyDescent="0.35">
      <c r="C1351" s="18"/>
    </row>
    <row r="1352" spans="3:3" x14ac:dyDescent="0.35">
      <c r="C1352" s="18"/>
    </row>
    <row r="1353" spans="3:3" x14ac:dyDescent="0.35">
      <c r="C1353" s="18"/>
    </row>
    <row r="1354" spans="3:3" x14ac:dyDescent="0.35">
      <c r="C1354" s="18"/>
    </row>
    <row r="1355" spans="3:3" x14ac:dyDescent="0.35">
      <c r="C1355" s="18"/>
    </row>
    <row r="1356" spans="3:3" x14ac:dyDescent="0.35">
      <c r="C1356" s="18"/>
    </row>
    <row r="1357" spans="3:3" x14ac:dyDescent="0.35">
      <c r="C1357" s="18"/>
    </row>
    <row r="1358" spans="3:3" x14ac:dyDescent="0.35">
      <c r="C1358" s="18"/>
    </row>
    <row r="1359" spans="3:3" x14ac:dyDescent="0.35">
      <c r="C1359" s="18"/>
    </row>
    <row r="1360" spans="3:3" x14ac:dyDescent="0.35">
      <c r="C1360" s="18"/>
    </row>
    <row r="1361" spans="3:3" x14ac:dyDescent="0.35">
      <c r="C1361" s="18"/>
    </row>
    <row r="1362" spans="3:3" x14ac:dyDescent="0.35">
      <c r="C1362" s="18"/>
    </row>
    <row r="1363" spans="3:3" x14ac:dyDescent="0.35">
      <c r="C1363" s="18"/>
    </row>
    <row r="1364" spans="3:3" x14ac:dyDescent="0.35">
      <c r="C1364" s="18"/>
    </row>
    <row r="1365" spans="3:3" x14ac:dyDescent="0.35">
      <c r="C1365" s="18"/>
    </row>
    <row r="1366" spans="3:3" x14ac:dyDescent="0.35">
      <c r="C1366" s="18"/>
    </row>
    <row r="1367" spans="3:3" x14ac:dyDescent="0.35">
      <c r="C1367" s="18"/>
    </row>
    <row r="1368" spans="3:3" x14ac:dyDescent="0.35">
      <c r="C1368" s="18"/>
    </row>
    <row r="1369" spans="3:3" x14ac:dyDescent="0.35">
      <c r="C1369" s="18"/>
    </row>
    <row r="1370" spans="3:3" x14ac:dyDescent="0.35">
      <c r="C1370" s="18"/>
    </row>
    <row r="1371" spans="3:3" x14ac:dyDescent="0.35">
      <c r="C1371" s="18"/>
    </row>
    <row r="1372" spans="3:3" x14ac:dyDescent="0.35">
      <c r="C1372" s="18"/>
    </row>
    <row r="1373" spans="3:3" x14ac:dyDescent="0.35">
      <c r="C1373" s="18"/>
    </row>
    <row r="1374" spans="3:3" x14ac:dyDescent="0.35">
      <c r="C1374" s="18"/>
    </row>
    <row r="1375" spans="3:3" x14ac:dyDescent="0.35">
      <c r="C1375" s="18"/>
    </row>
    <row r="1376" spans="3:3" x14ac:dyDescent="0.35">
      <c r="C1376" s="18"/>
    </row>
    <row r="1377" spans="3:3" x14ac:dyDescent="0.35">
      <c r="C1377" s="18"/>
    </row>
    <row r="1378" spans="3:3" x14ac:dyDescent="0.35">
      <c r="C1378" s="18"/>
    </row>
    <row r="1379" spans="3:3" x14ac:dyDescent="0.35">
      <c r="C1379" s="18"/>
    </row>
    <row r="1380" spans="3:3" x14ac:dyDescent="0.35">
      <c r="C1380" s="18"/>
    </row>
    <row r="1381" spans="3:3" x14ac:dyDescent="0.35">
      <c r="C1381" s="18"/>
    </row>
    <row r="1382" spans="3:3" x14ac:dyDescent="0.35">
      <c r="C1382" s="18"/>
    </row>
    <row r="1383" spans="3:3" x14ac:dyDescent="0.35">
      <c r="C1383" s="18"/>
    </row>
    <row r="1384" spans="3:3" x14ac:dyDescent="0.35">
      <c r="C1384" s="18"/>
    </row>
    <row r="1385" spans="3:3" x14ac:dyDescent="0.35">
      <c r="C1385" s="18"/>
    </row>
    <row r="1386" spans="3:3" x14ac:dyDescent="0.35">
      <c r="C1386" s="18"/>
    </row>
    <row r="1387" spans="3:3" x14ac:dyDescent="0.35">
      <c r="C1387" s="18"/>
    </row>
    <row r="1388" spans="3:3" x14ac:dyDescent="0.35">
      <c r="C1388" s="18"/>
    </row>
    <row r="1389" spans="3:3" x14ac:dyDescent="0.35">
      <c r="C1389" s="18"/>
    </row>
    <row r="1390" spans="3:3" x14ac:dyDescent="0.35">
      <c r="C1390" s="18"/>
    </row>
    <row r="1391" spans="3:3" x14ac:dyDescent="0.35">
      <c r="C1391" s="18"/>
    </row>
    <row r="1392" spans="3:3" x14ac:dyDescent="0.35">
      <c r="C1392" s="18"/>
    </row>
    <row r="1393" spans="3:3" x14ac:dyDescent="0.35">
      <c r="C1393" s="18"/>
    </row>
    <row r="1394" spans="3:3" x14ac:dyDescent="0.35">
      <c r="C1394" s="18"/>
    </row>
    <row r="1395" spans="3:3" x14ac:dyDescent="0.35">
      <c r="C1395" s="18"/>
    </row>
    <row r="1396" spans="3:3" x14ac:dyDescent="0.35">
      <c r="C1396" s="18"/>
    </row>
    <row r="1397" spans="3:3" x14ac:dyDescent="0.35">
      <c r="C1397" s="18"/>
    </row>
    <row r="1398" spans="3:3" x14ac:dyDescent="0.35">
      <c r="C1398" s="18"/>
    </row>
    <row r="1399" spans="3:3" x14ac:dyDescent="0.35">
      <c r="C1399" s="18"/>
    </row>
    <row r="1400" spans="3:3" x14ac:dyDescent="0.35">
      <c r="C1400" s="18"/>
    </row>
    <row r="1401" spans="3:3" x14ac:dyDescent="0.35">
      <c r="C1401" s="18"/>
    </row>
    <row r="1402" spans="3:3" x14ac:dyDescent="0.35">
      <c r="C1402" s="18"/>
    </row>
    <row r="1403" spans="3:3" x14ac:dyDescent="0.35">
      <c r="C1403" s="18"/>
    </row>
    <row r="1404" spans="3:3" x14ac:dyDescent="0.35">
      <c r="C1404" s="18"/>
    </row>
    <row r="1405" spans="3:3" x14ac:dyDescent="0.35">
      <c r="C1405" s="18"/>
    </row>
    <row r="1406" spans="3:3" x14ac:dyDescent="0.35">
      <c r="C1406" s="18"/>
    </row>
    <row r="1407" spans="3:3" x14ac:dyDescent="0.35">
      <c r="C1407" s="18"/>
    </row>
    <row r="1408" spans="3:3" x14ac:dyDescent="0.35">
      <c r="C1408" s="18"/>
    </row>
    <row r="1409" spans="3:3" x14ac:dyDescent="0.35">
      <c r="C1409" s="18"/>
    </row>
    <row r="1410" spans="3:3" x14ac:dyDescent="0.35">
      <c r="C1410" s="18"/>
    </row>
    <row r="1411" spans="3:3" x14ac:dyDescent="0.35">
      <c r="C1411" s="18"/>
    </row>
    <row r="1412" spans="3:3" x14ac:dyDescent="0.35">
      <c r="C1412" s="18"/>
    </row>
    <row r="1413" spans="3:3" x14ac:dyDescent="0.35">
      <c r="C1413" s="18"/>
    </row>
    <row r="1414" spans="3:3" x14ac:dyDescent="0.35">
      <c r="C1414" s="18"/>
    </row>
    <row r="1415" spans="3:3" x14ac:dyDescent="0.35">
      <c r="C1415" s="18"/>
    </row>
    <row r="1416" spans="3:3" x14ac:dyDescent="0.35">
      <c r="C1416" s="18"/>
    </row>
    <row r="1417" spans="3:3" x14ac:dyDescent="0.35">
      <c r="C1417" s="18"/>
    </row>
    <row r="1418" spans="3:3" x14ac:dyDescent="0.35">
      <c r="C1418" s="18"/>
    </row>
    <row r="1419" spans="3:3" x14ac:dyDescent="0.35">
      <c r="C1419" s="18"/>
    </row>
    <row r="1420" spans="3:3" x14ac:dyDescent="0.35">
      <c r="C1420" s="18"/>
    </row>
    <row r="1421" spans="3:3" x14ac:dyDescent="0.35">
      <c r="C1421" s="18"/>
    </row>
    <row r="1422" spans="3:3" x14ac:dyDescent="0.35">
      <c r="C1422" s="18"/>
    </row>
    <row r="1423" spans="3:3" x14ac:dyDescent="0.35">
      <c r="C1423" s="18"/>
    </row>
    <row r="1424" spans="3:3" x14ac:dyDescent="0.35">
      <c r="C1424" s="18"/>
    </row>
    <row r="1425" spans="3:3" x14ac:dyDescent="0.35">
      <c r="C1425" s="18"/>
    </row>
    <row r="1426" spans="3:3" x14ac:dyDescent="0.35">
      <c r="C1426" s="18"/>
    </row>
    <row r="1427" spans="3:3" x14ac:dyDescent="0.35">
      <c r="C1427" s="18"/>
    </row>
    <row r="1428" spans="3:3" x14ac:dyDescent="0.35">
      <c r="C1428" s="18"/>
    </row>
    <row r="1429" spans="3:3" x14ac:dyDescent="0.35">
      <c r="C1429" s="18"/>
    </row>
    <row r="1430" spans="3:3" x14ac:dyDescent="0.35">
      <c r="C1430" s="18"/>
    </row>
    <row r="1431" spans="3:3" x14ac:dyDescent="0.35">
      <c r="C1431" s="18"/>
    </row>
    <row r="1432" spans="3:3" x14ac:dyDescent="0.35">
      <c r="C1432" s="18"/>
    </row>
    <row r="1433" spans="3:3" x14ac:dyDescent="0.35">
      <c r="C1433" s="18"/>
    </row>
    <row r="1434" spans="3:3" x14ac:dyDescent="0.35">
      <c r="C1434" s="18"/>
    </row>
    <row r="1435" spans="3:3" x14ac:dyDescent="0.35">
      <c r="C1435" s="18"/>
    </row>
    <row r="1436" spans="3:3" x14ac:dyDescent="0.35">
      <c r="C1436" s="18"/>
    </row>
    <row r="1437" spans="3:3" x14ac:dyDescent="0.35">
      <c r="C1437" s="18"/>
    </row>
    <row r="1438" spans="3:3" x14ac:dyDescent="0.35">
      <c r="C1438" s="18"/>
    </row>
    <row r="1439" spans="3:3" x14ac:dyDescent="0.35">
      <c r="C1439" s="18"/>
    </row>
    <row r="1440" spans="3:3" x14ac:dyDescent="0.35">
      <c r="C1440" s="18"/>
    </row>
    <row r="1441" spans="3:3" x14ac:dyDescent="0.35">
      <c r="C1441" s="18"/>
    </row>
    <row r="1442" spans="3:3" x14ac:dyDescent="0.35">
      <c r="C1442" s="18"/>
    </row>
    <row r="1443" spans="3:3" x14ac:dyDescent="0.35">
      <c r="C1443" s="18"/>
    </row>
    <row r="1444" spans="3:3" x14ac:dyDescent="0.35">
      <c r="C1444" s="18"/>
    </row>
    <row r="1445" spans="3:3" x14ac:dyDescent="0.35">
      <c r="C1445" s="18"/>
    </row>
    <row r="1446" spans="3:3" x14ac:dyDescent="0.35">
      <c r="C1446" s="18"/>
    </row>
    <row r="1447" spans="3:3" x14ac:dyDescent="0.35">
      <c r="C1447" s="18"/>
    </row>
    <row r="1448" spans="3:3" x14ac:dyDescent="0.35">
      <c r="C1448" s="18"/>
    </row>
    <row r="1449" spans="3:3" x14ac:dyDescent="0.35">
      <c r="C1449" s="18"/>
    </row>
    <row r="1450" spans="3:3" x14ac:dyDescent="0.35">
      <c r="C1450" s="18"/>
    </row>
    <row r="1451" spans="3:3" x14ac:dyDescent="0.35">
      <c r="C1451" s="18"/>
    </row>
    <row r="1452" spans="3:3" x14ac:dyDescent="0.35">
      <c r="C1452" s="18"/>
    </row>
    <row r="1453" spans="3:3" x14ac:dyDescent="0.35">
      <c r="C1453" s="18"/>
    </row>
    <row r="1454" spans="3:3" x14ac:dyDescent="0.35">
      <c r="C1454" s="18"/>
    </row>
    <row r="1455" spans="3:3" x14ac:dyDescent="0.35">
      <c r="C1455" s="18"/>
    </row>
    <row r="1456" spans="3:3" x14ac:dyDescent="0.35">
      <c r="C1456" s="18"/>
    </row>
    <row r="1457" spans="3:3" x14ac:dyDescent="0.35">
      <c r="C1457" s="18"/>
    </row>
    <row r="1458" spans="3:3" x14ac:dyDescent="0.35">
      <c r="C1458" s="18"/>
    </row>
    <row r="1459" spans="3:3" x14ac:dyDescent="0.35">
      <c r="C1459" s="18"/>
    </row>
    <row r="1460" spans="3:3" x14ac:dyDescent="0.35">
      <c r="C1460" s="18"/>
    </row>
    <row r="1461" spans="3:3" x14ac:dyDescent="0.35">
      <c r="C1461" s="18"/>
    </row>
    <row r="1462" spans="3:3" x14ac:dyDescent="0.35">
      <c r="C1462" s="18"/>
    </row>
    <row r="1463" spans="3:3" x14ac:dyDescent="0.35">
      <c r="C1463" s="18"/>
    </row>
    <row r="1464" spans="3:3" x14ac:dyDescent="0.35">
      <c r="C1464" s="18"/>
    </row>
    <row r="1465" spans="3:3" x14ac:dyDescent="0.35">
      <c r="C1465" s="18"/>
    </row>
    <row r="1466" spans="3:3" x14ac:dyDescent="0.35">
      <c r="C1466" s="18"/>
    </row>
    <row r="1467" spans="3:3" x14ac:dyDescent="0.35">
      <c r="C1467" s="18"/>
    </row>
    <row r="1468" spans="3:3" x14ac:dyDescent="0.35">
      <c r="C1468" s="18"/>
    </row>
    <row r="1469" spans="3:3" x14ac:dyDescent="0.35">
      <c r="C1469" s="18"/>
    </row>
    <row r="1470" spans="3:3" x14ac:dyDescent="0.35">
      <c r="C1470" s="18"/>
    </row>
    <row r="1471" spans="3:3" x14ac:dyDescent="0.35">
      <c r="C1471" s="18"/>
    </row>
    <row r="1472" spans="3:3" x14ac:dyDescent="0.35">
      <c r="C1472" s="18"/>
    </row>
    <row r="1473" spans="3:3" x14ac:dyDescent="0.35">
      <c r="C1473" s="18"/>
    </row>
    <row r="1474" spans="3:3" x14ac:dyDescent="0.35">
      <c r="C1474" s="18"/>
    </row>
    <row r="1475" spans="3:3" x14ac:dyDescent="0.35">
      <c r="C1475" s="18"/>
    </row>
    <row r="1476" spans="3:3" x14ac:dyDescent="0.35">
      <c r="C1476" s="18"/>
    </row>
    <row r="1477" spans="3:3" x14ac:dyDescent="0.35">
      <c r="C1477" s="18"/>
    </row>
    <row r="1478" spans="3:3" x14ac:dyDescent="0.35">
      <c r="C1478" s="18"/>
    </row>
    <row r="1479" spans="3:3" x14ac:dyDescent="0.35">
      <c r="C1479" s="18"/>
    </row>
    <row r="1480" spans="3:3" x14ac:dyDescent="0.35">
      <c r="C1480" s="18"/>
    </row>
    <row r="1481" spans="3:3" x14ac:dyDescent="0.35">
      <c r="C1481" s="18"/>
    </row>
    <row r="1482" spans="3:3" x14ac:dyDescent="0.35">
      <c r="C1482" s="18"/>
    </row>
    <row r="1483" spans="3:3" x14ac:dyDescent="0.35">
      <c r="C1483" s="18"/>
    </row>
    <row r="1484" spans="3:3" x14ac:dyDescent="0.35">
      <c r="C1484" s="18"/>
    </row>
    <row r="1485" spans="3:3" x14ac:dyDescent="0.35">
      <c r="C1485" s="18"/>
    </row>
    <row r="1486" spans="3:3" x14ac:dyDescent="0.35">
      <c r="C1486" s="18"/>
    </row>
    <row r="1487" spans="3:3" x14ac:dyDescent="0.35">
      <c r="C1487" s="18"/>
    </row>
    <row r="1488" spans="3:3" x14ac:dyDescent="0.35">
      <c r="C1488" s="18"/>
    </row>
    <row r="1489" spans="3:3" x14ac:dyDescent="0.35">
      <c r="C1489" s="18"/>
    </row>
    <row r="1490" spans="3:3" x14ac:dyDescent="0.35">
      <c r="C1490" s="18"/>
    </row>
    <row r="1491" spans="3:3" x14ac:dyDescent="0.35">
      <c r="C1491" s="18"/>
    </row>
    <row r="1492" spans="3:3" x14ac:dyDescent="0.35">
      <c r="C1492" s="18"/>
    </row>
    <row r="1493" spans="3:3" x14ac:dyDescent="0.35">
      <c r="C1493" s="18"/>
    </row>
    <row r="1494" spans="3:3" x14ac:dyDescent="0.35">
      <c r="C1494" s="18"/>
    </row>
    <row r="1495" spans="3:3" x14ac:dyDescent="0.35">
      <c r="C1495" s="18"/>
    </row>
    <row r="1496" spans="3:3" x14ac:dyDescent="0.35">
      <c r="C1496" s="18"/>
    </row>
    <row r="1497" spans="3:3" x14ac:dyDescent="0.35">
      <c r="C1497" s="18"/>
    </row>
    <row r="1498" spans="3:3" x14ac:dyDescent="0.35">
      <c r="C1498" s="18"/>
    </row>
    <row r="1499" spans="3:3" x14ac:dyDescent="0.35">
      <c r="C1499" s="18"/>
    </row>
    <row r="1500" spans="3:3" x14ac:dyDescent="0.35">
      <c r="C1500" s="18"/>
    </row>
    <row r="1501" spans="3:3" x14ac:dyDescent="0.35">
      <c r="C1501" s="18"/>
    </row>
    <row r="1502" spans="3:3" x14ac:dyDescent="0.35">
      <c r="C1502" s="18"/>
    </row>
    <row r="1503" spans="3:3" x14ac:dyDescent="0.35">
      <c r="C1503" s="18"/>
    </row>
    <row r="1504" spans="3:3" x14ac:dyDescent="0.35">
      <c r="C1504" s="18"/>
    </row>
    <row r="1505" spans="3:3" x14ac:dyDescent="0.35">
      <c r="C1505" s="18"/>
    </row>
    <row r="1506" spans="3:3" x14ac:dyDescent="0.35">
      <c r="C1506" s="18"/>
    </row>
    <row r="1507" spans="3:3" x14ac:dyDescent="0.35">
      <c r="C1507" s="18"/>
    </row>
    <row r="1508" spans="3:3" x14ac:dyDescent="0.35">
      <c r="C1508" s="18"/>
    </row>
    <row r="1509" spans="3:3" x14ac:dyDescent="0.35">
      <c r="C1509" s="18"/>
    </row>
    <row r="1510" spans="3:3" x14ac:dyDescent="0.35">
      <c r="C1510" s="18"/>
    </row>
    <row r="1511" spans="3:3" x14ac:dyDescent="0.35">
      <c r="C1511" s="18"/>
    </row>
    <row r="1512" spans="3:3" x14ac:dyDescent="0.35">
      <c r="C1512" s="18"/>
    </row>
    <row r="1513" spans="3:3" x14ac:dyDescent="0.35">
      <c r="C1513" s="18"/>
    </row>
    <row r="1514" spans="3:3" x14ac:dyDescent="0.35">
      <c r="C1514" s="18"/>
    </row>
    <row r="1515" spans="3:3" x14ac:dyDescent="0.35">
      <c r="C1515" s="18"/>
    </row>
    <row r="1516" spans="3:3" x14ac:dyDescent="0.35">
      <c r="C1516" s="18"/>
    </row>
    <row r="1517" spans="3:3" x14ac:dyDescent="0.35">
      <c r="C1517" s="18"/>
    </row>
    <row r="1518" spans="3:3" x14ac:dyDescent="0.35">
      <c r="C1518" s="18"/>
    </row>
    <row r="1519" spans="3:3" x14ac:dyDescent="0.35">
      <c r="C1519" s="18"/>
    </row>
    <row r="1520" spans="3:3" x14ac:dyDescent="0.35">
      <c r="C1520" s="18"/>
    </row>
    <row r="1521" spans="3:3" x14ac:dyDescent="0.35">
      <c r="C1521" s="18"/>
    </row>
    <row r="1522" spans="3:3" x14ac:dyDescent="0.35">
      <c r="C1522" s="18"/>
    </row>
    <row r="1523" spans="3:3" x14ac:dyDescent="0.35">
      <c r="C1523" s="18"/>
    </row>
    <row r="1524" spans="3:3" x14ac:dyDescent="0.35">
      <c r="C1524" s="18"/>
    </row>
    <row r="1525" spans="3:3" x14ac:dyDescent="0.35">
      <c r="C1525" s="18"/>
    </row>
    <row r="1526" spans="3:3" x14ac:dyDescent="0.35">
      <c r="C1526" s="18"/>
    </row>
    <row r="1527" spans="3:3" x14ac:dyDescent="0.35">
      <c r="C1527" s="18"/>
    </row>
    <row r="1528" spans="3:3" x14ac:dyDescent="0.35">
      <c r="C1528" s="18"/>
    </row>
    <row r="1529" spans="3:3" x14ac:dyDescent="0.35">
      <c r="C1529" s="18"/>
    </row>
    <row r="1530" spans="3:3" x14ac:dyDescent="0.35">
      <c r="C1530" s="18"/>
    </row>
    <row r="1531" spans="3:3" x14ac:dyDescent="0.35">
      <c r="C1531" s="18"/>
    </row>
    <row r="1532" spans="3:3" x14ac:dyDescent="0.35">
      <c r="C1532" s="18"/>
    </row>
    <row r="1533" spans="3:3" x14ac:dyDescent="0.35">
      <c r="C1533" s="18"/>
    </row>
    <row r="1534" spans="3:3" x14ac:dyDescent="0.35">
      <c r="C1534" s="18"/>
    </row>
    <row r="1535" spans="3:3" x14ac:dyDescent="0.35">
      <c r="C1535" s="18"/>
    </row>
    <row r="1536" spans="3:3" x14ac:dyDescent="0.35">
      <c r="C1536" s="18"/>
    </row>
    <row r="1537" spans="3:3" x14ac:dyDescent="0.35">
      <c r="C1537" s="18"/>
    </row>
    <row r="1538" spans="3:3" x14ac:dyDescent="0.35">
      <c r="C1538" s="18"/>
    </row>
    <row r="1539" spans="3:3" x14ac:dyDescent="0.35">
      <c r="C1539" s="18"/>
    </row>
    <row r="1540" spans="3:3" x14ac:dyDescent="0.35">
      <c r="C1540" s="18"/>
    </row>
    <row r="1541" spans="3:3" x14ac:dyDescent="0.35">
      <c r="C1541" s="18"/>
    </row>
    <row r="1542" spans="3:3" x14ac:dyDescent="0.35">
      <c r="C1542" s="18"/>
    </row>
    <row r="1543" spans="3:3" x14ac:dyDescent="0.35">
      <c r="C1543" s="18"/>
    </row>
    <row r="1544" spans="3:3" x14ac:dyDescent="0.35">
      <c r="C1544" s="18"/>
    </row>
    <row r="1545" spans="3:3" x14ac:dyDescent="0.35">
      <c r="C1545" s="18"/>
    </row>
    <row r="1546" spans="3:3" x14ac:dyDescent="0.35">
      <c r="C1546" s="18"/>
    </row>
    <row r="1547" spans="3:3" x14ac:dyDescent="0.35">
      <c r="C1547" s="18"/>
    </row>
    <row r="1548" spans="3:3" x14ac:dyDescent="0.35">
      <c r="C1548" s="18"/>
    </row>
    <row r="1549" spans="3:3" x14ac:dyDescent="0.35">
      <c r="C1549" s="18"/>
    </row>
    <row r="1550" spans="3:3" x14ac:dyDescent="0.35">
      <c r="C1550" s="18"/>
    </row>
    <row r="1551" spans="3:3" x14ac:dyDescent="0.35">
      <c r="C1551" s="18"/>
    </row>
    <row r="1552" spans="3:3" x14ac:dyDescent="0.35">
      <c r="C1552" s="18"/>
    </row>
    <row r="1553" spans="3:3" x14ac:dyDescent="0.35">
      <c r="C1553" s="18"/>
    </row>
    <row r="1554" spans="3:3" x14ac:dyDescent="0.35">
      <c r="C1554" s="18"/>
    </row>
    <row r="1555" spans="3:3" x14ac:dyDescent="0.35">
      <c r="C1555" s="18"/>
    </row>
    <row r="1556" spans="3:3" x14ac:dyDescent="0.35">
      <c r="C1556" s="18"/>
    </row>
    <row r="1557" spans="3:3" x14ac:dyDescent="0.35">
      <c r="C1557" s="18"/>
    </row>
    <row r="1558" spans="3:3" x14ac:dyDescent="0.35">
      <c r="C1558" s="18"/>
    </row>
    <row r="1559" spans="3:3" x14ac:dyDescent="0.35">
      <c r="C1559" s="18"/>
    </row>
    <row r="1560" spans="3:3" x14ac:dyDescent="0.35">
      <c r="C1560" s="18"/>
    </row>
    <row r="1561" spans="3:3" x14ac:dyDescent="0.35">
      <c r="C1561" s="18"/>
    </row>
    <row r="1562" spans="3:3" x14ac:dyDescent="0.35">
      <c r="C1562" s="18"/>
    </row>
    <row r="1563" spans="3:3" x14ac:dyDescent="0.35">
      <c r="C1563" s="18"/>
    </row>
    <row r="1564" spans="3:3" x14ac:dyDescent="0.35">
      <c r="C1564" s="18"/>
    </row>
    <row r="1565" spans="3:3" x14ac:dyDescent="0.35">
      <c r="C1565" s="18"/>
    </row>
    <row r="1566" spans="3:3" x14ac:dyDescent="0.35">
      <c r="C1566" s="18"/>
    </row>
    <row r="1567" spans="3:3" x14ac:dyDescent="0.35">
      <c r="C1567" s="18"/>
    </row>
    <row r="1568" spans="3:3" x14ac:dyDescent="0.35">
      <c r="C1568" s="18"/>
    </row>
    <row r="1569" spans="3:3" x14ac:dyDescent="0.35">
      <c r="C1569" s="18"/>
    </row>
    <row r="1570" spans="3:3" x14ac:dyDescent="0.35">
      <c r="C1570" s="18"/>
    </row>
    <row r="1571" spans="3:3" x14ac:dyDescent="0.35">
      <c r="C1571" s="18"/>
    </row>
    <row r="1572" spans="3:3" x14ac:dyDescent="0.35">
      <c r="C1572" s="18"/>
    </row>
    <row r="1573" spans="3:3" x14ac:dyDescent="0.35">
      <c r="C1573" s="18"/>
    </row>
    <row r="1574" spans="3:3" x14ac:dyDescent="0.35">
      <c r="C1574" s="18"/>
    </row>
    <row r="1575" spans="3:3" x14ac:dyDescent="0.35">
      <c r="C1575" s="18"/>
    </row>
    <row r="1576" spans="3:3" x14ac:dyDescent="0.35">
      <c r="C1576" s="18"/>
    </row>
    <row r="1577" spans="3:3" x14ac:dyDescent="0.35">
      <c r="C1577" s="18"/>
    </row>
    <row r="1578" spans="3:3" x14ac:dyDescent="0.35">
      <c r="C1578" s="18"/>
    </row>
    <row r="1579" spans="3:3" x14ac:dyDescent="0.35">
      <c r="C1579" s="18"/>
    </row>
    <row r="1580" spans="3:3" x14ac:dyDescent="0.35">
      <c r="C1580" s="18"/>
    </row>
    <row r="1581" spans="3:3" x14ac:dyDescent="0.35">
      <c r="C1581" s="18"/>
    </row>
    <row r="1582" spans="3:3" x14ac:dyDescent="0.35">
      <c r="C1582" s="18"/>
    </row>
    <row r="1583" spans="3:3" x14ac:dyDescent="0.35">
      <c r="C1583" s="18"/>
    </row>
    <row r="1584" spans="3:3" x14ac:dyDescent="0.35">
      <c r="C1584" s="18"/>
    </row>
    <row r="1585" spans="3:3" x14ac:dyDescent="0.35">
      <c r="C1585" s="18"/>
    </row>
    <row r="1586" spans="3:3" x14ac:dyDescent="0.35">
      <c r="C1586" s="18"/>
    </row>
    <row r="1587" spans="3:3" x14ac:dyDescent="0.35">
      <c r="C1587" s="18"/>
    </row>
    <row r="1588" spans="3:3" x14ac:dyDescent="0.35">
      <c r="C1588" s="18"/>
    </row>
    <row r="1589" spans="3:3" x14ac:dyDescent="0.35">
      <c r="C1589" s="18"/>
    </row>
    <row r="1590" spans="3:3" x14ac:dyDescent="0.35">
      <c r="C1590" s="18"/>
    </row>
    <row r="1591" spans="3:3" x14ac:dyDescent="0.35">
      <c r="C1591" s="18"/>
    </row>
    <row r="1592" spans="3:3" x14ac:dyDescent="0.35">
      <c r="C1592" s="18"/>
    </row>
    <row r="1593" spans="3:3" x14ac:dyDescent="0.35">
      <c r="C1593" s="18"/>
    </row>
    <row r="1594" spans="3:3" x14ac:dyDescent="0.35">
      <c r="C1594" s="18"/>
    </row>
    <row r="1595" spans="3:3" x14ac:dyDescent="0.35">
      <c r="C1595" s="18"/>
    </row>
    <row r="1596" spans="3:3" x14ac:dyDescent="0.35">
      <c r="C1596" s="18"/>
    </row>
    <row r="1597" spans="3:3" x14ac:dyDescent="0.35">
      <c r="C1597" s="18"/>
    </row>
    <row r="1598" spans="3:3" x14ac:dyDescent="0.35">
      <c r="C1598" s="18"/>
    </row>
    <row r="1599" spans="3:3" x14ac:dyDescent="0.35">
      <c r="C1599" s="18"/>
    </row>
    <row r="1600" spans="3:3" x14ac:dyDescent="0.35">
      <c r="C1600" s="18"/>
    </row>
    <row r="1601" spans="3:3" x14ac:dyDescent="0.35">
      <c r="C1601" s="18"/>
    </row>
    <row r="1602" spans="3:3" x14ac:dyDescent="0.35">
      <c r="C1602" s="18"/>
    </row>
    <row r="1603" spans="3:3" x14ac:dyDescent="0.35">
      <c r="C1603" s="18"/>
    </row>
    <row r="1604" spans="3:3" x14ac:dyDescent="0.35">
      <c r="C1604" s="18"/>
    </row>
    <row r="1605" spans="3:3" x14ac:dyDescent="0.35">
      <c r="C1605" s="18"/>
    </row>
    <row r="1606" spans="3:3" x14ac:dyDescent="0.35">
      <c r="C1606" s="18"/>
    </row>
    <row r="1607" spans="3:3" x14ac:dyDescent="0.35">
      <c r="C1607" s="18"/>
    </row>
    <row r="1608" spans="3:3" x14ac:dyDescent="0.35">
      <c r="C1608" s="18"/>
    </row>
    <row r="1609" spans="3:3" x14ac:dyDescent="0.35">
      <c r="C1609" s="18"/>
    </row>
    <row r="1610" spans="3:3" x14ac:dyDescent="0.35">
      <c r="C1610" s="18"/>
    </row>
    <row r="1611" spans="3:3" x14ac:dyDescent="0.35">
      <c r="C1611" s="18"/>
    </row>
    <row r="1612" spans="3:3" x14ac:dyDescent="0.35">
      <c r="C1612" s="18"/>
    </row>
    <row r="1613" spans="3:3" x14ac:dyDescent="0.35">
      <c r="C1613" s="18"/>
    </row>
    <row r="1614" spans="3:3" x14ac:dyDescent="0.35">
      <c r="C1614" s="18"/>
    </row>
    <row r="1615" spans="3:3" x14ac:dyDescent="0.35">
      <c r="C1615" s="18"/>
    </row>
    <row r="1616" spans="3:3" x14ac:dyDescent="0.35">
      <c r="C1616" s="18"/>
    </row>
    <row r="1617" spans="3:3" x14ac:dyDescent="0.35">
      <c r="C1617" s="18"/>
    </row>
    <row r="1618" spans="3:3" x14ac:dyDescent="0.35">
      <c r="C1618" s="18"/>
    </row>
    <row r="1619" spans="3:3" x14ac:dyDescent="0.35">
      <c r="C1619" s="18"/>
    </row>
    <row r="1620" spans="3:3" x14ac:dyDescent="0.35">
      <c r="C1620" s="18"/>
    </row>
    <row r="1621" spans="3:3" x14ac:dyDescent="0.35">
      <c r="C1621" s="18"/>
    </row>
    <row r="1622" spans="3:3" x14ac:dyDescent="0.35">
      <c r="C1622" s="18"/>
    </row>
    <row r="1623" spans="3:3" x14ac:dyDescent="0.35">
      <c r="C1623" s="18"/>
    </row>
    <row r="1624" spans="3:3" x14ac:dyDescent="0.35">
      <c r="C1624" s="18"/>
    </row>
    <row r="1625" spans="3:3" x14ac:dyDescent="0.35">
      <c r="C1625" s="18"/>
    </row>
    <row r="1626" spans="3:3" x14ac:dyDescent="0.35">
      <c r="C1626" s="18"/>
    </row>
    <row r="1627" spans="3:3" x14ac:dyDescent="0.35">
      <c r="C1627" s="18"/>
    </row>
    <row r="1628" spans="3:3" x14ac:dyDescent="0.35">
      <c r="C1628" s="18"/>
    </row>
    <row r="1629" spans="3:3" x14ac:dyDescent="0.35">
      <c r="C1629" s="18"/>
    </row>
    <row r="1630" spans="3:3" x14ac:dyDescent="0.35">
      <c r="C1630" s="18"/>
    </row>
    <row r="1631" spans="3:3" x14ac:dyDescent="0.35">
      <c r="C1631" s="18"/>
    </row>
    <row r="1632" spans="3:3" x14ac:dyDescent="0.35">
      <c r="C1632" s="18"/>
    </row>
    <row r="1633" spans="3:3" x14ac:dyDescent="0.35">
      <c r="C1633" s="18"/>
    </row>
    <row r="1634" spans="3:3" x14ac:dyDescent="0.35">
      <c r="C1634" s="18"/>
    </row>
    <row r="1635" spans="3:3" x14ac:dyDescent="0.35">
      <c r="C1635" s="18"/>
    </row>
    <row r="1636" spans="3:3" x14ac:dyDescent="0.35">
      <c r="C1636" s="18"/>
    </row>
    <row r="1637" spans="3:3" x14ac:dyDescent="0.35">
      <c r="C1637" s="18"/>
    </row>
    <row r="1638" spans="3:3" x14ac:dyDescent="0.35">
      <c r="C1638" s="18"/>
    </row>
    <row r="1639" spans="3:3" x14ac:dyDescent="0.35">
      <c r="C1639" s="18"/>
    </row>
    <row r="1640" spans="3:3" x14ac:dyDescent="0.35">
      <c r="C1640" s="18"/>
    </row>
    <row r="1641" spans="3:3" x14ac:dyDescent="0.35">
      <c r="C1641" s="18"/>
    </row>
    <row r="1642" spans="3:3" x14ac:dyDescent="0.35">
      <c r="C1642" s="18"/>
    </row>
    <row r="1643" spans="3:3" x14ac:dyDescent="0.35">
      <c r="C1643" s="18"/>
    </row>
    <row r="1644" spans="3:3" x14ac:dyDescent="0.35">
      <c r="C1644" s="18"/>
    </row>
    <row r="1645" spans="3:3" x14ac:dyDescent="0.35">
      <c r="C1645" s="18"/>
    </row>
    <row r="1646" spans="3:3" x14ac:dyDescent="0.35">
      <c r="C1646" s="18"/>
    </row>
    <row r="1647" spans="3:3" x14ac:dyDescent="0.35">
      <c r="C1647" s="18"/>
    </row>
    <row r="1648" spans="3:3" x14ac:dyDescent="0.35">
      <c r="C1648" s="18"/>
    </row>
    <row r="1649" spans="3:3" x14ac:dyDescent="0.35">
      <c r="C1649" s="18"/>
    </row>
    <row r="1650" spans="3:3" x14ac:dyDescent="0.35">
      <c r="C1650" s="18"/>
    </row>
    <row r="1651" spans="3:3" x14ac:dyDescent="0.35">
      <c r="C1651" s="18"/>
    </row>
    <row r="1652" spans="3:3" x14ac:dyDescent="0.35">
      <c r="C1652" s="18"/>
    </row>
    <row r="1653" spans="3:3" x14ac:dyDescent="0.35">
      <c r="C1653" s="18"/>
    </row>
    <row r="1654" spans="3:3" x14ac:dyDescent="0.35">
      <c r="C1654" s="18"/>
    </row>
    <row r="1655" spans="3:3" x14ac:dyDescent="0.35">
      <c r="C1655" s="18"/>
    </row>
    <row r="1656" spans="3:3" x14ac:dyDescent="0.35">
      <c r="C1656" s="18"/>
    </row>
    <row r="1657" spans="3:3" x14ac:dyDescent="0.35">
      <c r="C1657" s="18"/>
    </row>
    <row r="1658" spans="3:3" x14ac:dyDescent="0.35">
      <c r="C1658" s="18"/>
    </row>
    <row r="1659" spans="3:3" x14ac:dyDescent="0.35">
      <c r="C1659" s="18"/>
    </row>
    <row r="1660" spans="3:3" x14ac:dyDescent="0.35">
      <c r="C1660" s="18"/>
    </row>
    <row r="1661" spans="3:3" x14ac:dyDescent="0.35">
      <c r="C1661" s="18"/>
    </row>
    <row r="1662" spans="3:3" x14ac:dyDescent="0.35">
      <c r="C1662" s="18"/>
    </row>
    <row r="1663" spans="3:3" x14ac:dyDescent="0.35">
      <c r="C1663" s="18"/>
    </row>
    <row r="1664" spans="3:3" x14ac:dyDescent="0.35">
      <c r="C1664" s="18"/>
    </row>
    <row r="1665" spans="3:3" x14ac:dyDescent="0.35">
      <c r="C1665" s="18"/>
    </row>
    <row r="1666" spans="3:3" x14ac:dyDescent="0.35">
      <c r="C1666" s="18"/>
    </row>
    <row r="1667" spans="3:3" x14ac:dyDescent="0.35">
      <c r="C1667" s="18"/>
    </row>
    <row r="1668" spans="3:3" x14ac:dyDescent="0.35">
      <c r="C1668" s="18"/>
    </row>
    <row r="1669" spans="3:3" x14ac:dyDescent="0.35">
      <c r="C1669" s="18"/>
    </row>
    <row r="1670" spans="3:3" x14ac:dyDescent="0.35">
      <c r="C1670" s="18"/>
    </row>
    <row r="1671" spans="3:3" x14ac:dyDescent="0.35">
      <c r="C1671" s="18"/>
    </row>
    <row r="1672" spans="3:3" x14ac:dyDescent="0.35">
      <c r="C1672" s="18"/>
    </row>
    <row r="1673" spans="3:3" x14ac:dyDescent="0.35">
      <c r="C1673" s="18"/>
    </row>
    <row r="1674" spans="3:3" x14ac:dyDescent="0.35">
      <c r="C1674" s="18"/>
    </row>
    <row r="1675" spans="3:3" x14ac:dyDescent="0.35">
      <c r="C1675" s="18"/>
    </row>
    <row r="1676" spans="3:3" x14ac:dyDescent="0.35">
      <c r="C1676" s="18"/>
    </row>
    <row r="1677" spans="3:3" x14ac:dyDescent="0.35">
      <c r="C1677" s="18"/>
    </row>
    <row r="1678" spans="3:3" x14ac:dyDescent="0.35">
      <c r="C1678" s="18"/>
    </row>
    <row r="1679" spans="3:3" x14ac:dyDescent="0.35">
      <c r="C1679" s="18"/>
    </row>
    <row r="1680" spans="3:3" x14ac:dyDescent="0.35">
      <c r="C1680" s="18"/>
    </row>
    <row r="1681" spans="3:3" x14ac:dyDescent="0.35">
      <c r="C1681" s="18"/>
    </row>
    <row r="1682" spans="3:3" x14ac:dyDescent="0.35">
      <c r="C1682" s="18"/>
    </row>
    <row r="1683" spans="3:3" x14ac:dyDescent="0.35">
      <c r="C1683" s="18"/>
    </row>
    <row r="1684" spans="3:3" x14ac:dyDescent="0.35">
      <c r="C1684" s="18"/>
    </row>
    <row r="1685" spans="3:3" x14ac:dyDescent="0.35">
      <c r="C1685" s="18"/>
    </row>
    <row r="1686" spans="3:3" x14ac:dyDescent="0.35">
      <c r="C1686" s="18"/>
    </row>
    <row r="1687" spans="3:3" x14ac:dyDescent="0.35">
      <c r="C1687" s="18"/>
    </row>
    <row r="1688" spans="3:3" x14ac:dyDescent="0.35">
      <c r="C1688" s="18"/>
    </row>
    <row r="1689" spans="3:3" x14ac:dyDescent="0.35">
      <c r="C1689" s="18"/>
    </row>
    <row r="1690" spans="3:3" x14ac:dyDescent="0.35">
      <c r="C1690" s="18"/>
    </row>
    <row r="1691" spans="3:3" x14ac:dyDescent="0.35">
      <c r="C1691" s="18"/>
    </row>
    <row r="1692" spans="3:3" x14ac:dyDescent="0.35">
      <c r="C1692" s="18"/>
    </row>
    <row r="1693" spans="3:3" x14ac:dyDescent="0.35">
      <c r="C1693" s="18"/>
    </row>
    <row r="1694" spans="3:3" x14ac:dyDescent="0.35">
      <c r="C1694" s="18"/>
    </row>
    <row r="1695" spans="3:3" x14ac:dyDescent="0.35">
      <c r="C1695" s="18"/>
    </row>
    <row r="1696" spans="3:3" x14ac:dyDescent="0.35">
      <c r="C1696" s="18"/>
    </row>
    <row r="1697" spans="3:3" x14ac:dyDescent="0.35">
      <c r="C1697" s="18"/>
    </row>
    <row r="1698" spans="3:3" x14ac:dyDescent="0.35">
      <c r="C1698" s="18"/>
    </row>
    <row r="1699" spans="3:3" x14ac:dyDescent="0.35">
      <c r="C1699" s="18"/>
    </row>
    <row r="1700" spans="3:3" x14ac:dyDescent="0.35">
      <c r="C1700" s="18"/>
    </row>
    <row r="1701" spans="3:3" x14ac:dyDescent="0.35">
      <c r="C1701" s="18"/>
    </row>
    <row r="1702" spans="3:3" x14ac:dyDescent="0.35">
      <c r="C1702" s="18"/>
    </row>
    <row r="1703" spans="3:3" x14ac:dyDescent="0.35">
      <c r="C1703" s="18"/>
    </row>
    <row r="1704" spans="3:3" x14ac:dyDescent="0.35">
      <c r="C1704" s="18"/>
    </row>
    <row r="1705" spans="3:3" x14ac:dyDescent="0.35">
      <c r="C1705" s="18"/>
    </row>
    <row r="1706" spans="3:3" x14ac:dyDescent="0.35">
      <c r="C1706" s="18"/>
    </row>
    <row r="1707" spans="3:3" x14ac:dyDescent="0.35">
      <c r="C1707" s="18"/>
    </row>
    <row r="1708" spans="3:3" x14ac:dyDescent="0.35">
      <c r="C1708" s="18"/>
    </row>
    <row r="1709" spans="3:3" x14ac:dyDescent="0.35">
      <c r="C1709" s="18"/>
    </row>
    <row r="1710" spans="3:3" x14ac:dyDescent="0.35">
      <c r="C1710" s="18"/>
    </row>
    <row r="1711" spans="3:3" x14ac:dyDescent="0.35">
      <c r="C1711" s="18"/>
    </row>
    <row r="1712" spans="3:3" x14ac:dyDescent="0.35">
      <c r="C1712" s="18"/>
    </row>
    <row r="1713" spans="3:3" x14ac:dyDescent="0.35">
      <c r="C1713" s="18"/>
    </row>
    <row r="1714" spans="3:3" x14ac:dyDescent="0.35">
      <c r="C1714" s="18"/>
    </row>
    <row r="1715" spans="3:3" x14ac:dyDescent="0.35">
      <c r="C1715" s="18"/>
    </row>
    <row r="1716" spans="3:3" x14ac:dyDescent="0.35">
      <c r="C1716" s="18"/>
    </row>
    <row r="1717" spans="3:3" x14ac:dyDescent="0.35">
      <c r="C1717" s="18"/>
    </row>
    <row r="1718" spans="3:3" x14ac:dyDescent="0.35">
      <c r="C1718" s="18"/>
    </row>
    <row r="1719" spans="3:3" x14ac:dyDescent="0.35">
      <c r="C1719" s="18"/>
    </row>
    <row r="1720" spans="3:3" x14ac:dyDescent="0.35">
      <c r="C1720" s="18"/>
    </row>
    <row r="1721" spans="3:3" x14ac:dyDescent="0.35">
      <c r="C1721" s="18"/>
    </row>
    <row r="1722" spans="3:3" x14ac:dyDescent="0.35">
      <c r="C1722" s="18"/>
    </row>
    <row r="1723" spans="3:3" x14ac:dyDescent="0.35">
      <c r="C1723" s="18"/>
    </row>
    <row r="1724" spans="3:3" x14ac:dyDescent="0.35">
      <c r="C1724" s="18"/>
    </row>
    <row r="1725" spans="3:3" x14ac:dyDescent="0.35">
      <c r="C1725" s="18"/>
    </row>
    <row r="1726" spans="3:3" x14ac:dyDescent="0.35">
      <c r="C1726" s="18"/>
    </row>
    <row r="1727" spans="3:3" x14ac:dyDescent="0.35">
      <c r="C1727" s="18"/>
    </row>
    <row r="1728" spans="3:3" x14ac:dyDescent="0.35">
      <c r="C1728" s="18"/>
    </row>
    <row r="1729" spans="3:3" x14ac:dyDescent="0.35">
      <c r="C1729" s="18"/>
    </row>
    <row r="1730" spans="3:3" x14ac:dyDescent="0.35">
      <c r="C1730" s="18"/>
    </row>
    <row r="1731" spans="3:3" x14ac:dyDescent="0.35">
      <c r="C1731" s="18"/>
    </row>
    <row r="1732" spans="3:3" x14ac:dyDescent="0.35">
      <c r="C1732" s="18"/>
    </row>
    <row r="1733" spans="3:3" x14ac:dyDescent="0.35">
      <c r="C1733" s="18"/>
    </row>
    <row r="1734" spans="3:3" x14ac:dyDescent="0.35">
      <c r="C1734" s="18"/>
    </row>
    <row r="1735" spans="3:3" x14ac:dyDescent="0.35">
      <c r="C1735" s="18"/>
    </row>
    <row r="1736" spans="3:3" x14ac:dyDescent="0.35">
      <c r="C1736" s="18"/>
    </row>
    <row r="1737" spans="3:3" x14ac:dyDescent="0.35">
      <c r="C1737" s="18"/>
    </row>
    <row r="1738" spans="3:3" x14ac:dyDescent="0.35">
      <c r="C1738" s="18"/>
    </row>
    <row r="1739" spans="3:3" x14ac:dyDescent="0.35">
      <c r="C1739" s="18"/>
    </row>
    <row r="1740" spans="3:3" x14ac:dyDescent="0.35">
      <c r="C1740" s="18"/>
    </row>
    <row r="1741" spans="3:3" x14ac:dyDescent="0.35">
      <c r="C1741" s="18"/>
    </row>
    <row r="1742" spans="3:3" x14ac:dyDescent="0.35">
      <c r="C1742" s="18"/>
    </row>
    <row r="1743" spans="3:3" x14ac:dyDescent="0.35">
      <c r="C1743" s="18"/>
    </row>
    <row r="1744" spans="3:3" x14ac:dyDescent="0.35">
      <c r="C1744" s="18"/>
    </row>
    <row r="1745" spans="3:3" x14ac:dyDescent="0.35">
      <c r="C1745" s="18"/>
    </row>
    <row r="1746" spans="3:3" x14ac:dyDescent="0.35">
      <c r="C1746" s="18"/>
    </row>
    <row r="1747" spans="3:3" x14ac:dyDescent="0.35">
      <c r="C1747" s="18"/>
    </row>
    <row r="1748" spans="3:3" x14ac:dyDescent="0.35">
      <c r="C1748" s="18"/>
    </row>
    <row r="1749" spans="3:3" x14ac:dyDescent="0.35">
      <c r="C1749" s="18"/>
    </row>
    <row r="1750" spans="3:3" x14ac:dyDescent="0.35">
      <c r="C1750" s="18"/>
    </row>
    <row r="1751" spans="3:3" x14ac:dyDescent="0.35">
      <c r="C1751" s="18"/>
    </row>
    <row r="1752" spans="3:3" x14ac:dyDescent="0.35">
      <c r="C1752" s="18"/>
    </row>
    <row r="1753" spans="3:3" x14ac:dyDescent="0.35">
      <c r="C1753" s="18"/>
    </row>
    <row r="1754" spans="3:3" x14ac:dyDescent="0.35">
      <c r="C1754" s="18"/>
    </row>
    <row r="1755" spans="3:3" x14ac:dyDescent="0.35">
      <c r="C1755" s="18"/>
    </row>
    <row r="1756" spans="3:3" x14ac:dyDescent="0.35">
      <c r="C1756" s="18"/>
    </row>
    <row r="1757" spans="3:3" x14ac:dyDescent="0.35">
      <c r="C1757" s="18"/>
    </row>
    <row r="1758" spans="3:3" x14ac:dyDescent="0.35">
      <c r="C1758" s="18"/>
    </row>
    <row r="1759" spans="3:3" x14ac:dyDescent="0.35">
      <c r="C1759" s="18"/>
    </row>
    <row r="1760" spans="3:3" x14ac:dyDescent="0.35">
      <c r="C1760" s="18"/>
    </row>
    <row r="1761" spans="3:3" x14ac:dyDescent="0.35">
      <c r="C1761" s="18"/>
    </row>
    <row r="1762" spans="3:3" x14ac:dyDescent="0.35">
      <c r="C1762" s="18"/>
    </row>
    <row r="1763" spans="3:3" x14ac:dyDescent="0.35">
      <c r="C1763" s="18"/>
    </row>
    <row r="1764" spans="3:3" x14ac:dyDescent="0.35">
      <c r="C1764" s="18"/>
    </row>
    <row r="1765" spans="3:3" x14ac:dyDescent="0.35">
      <c r="C1765" s="18"/>
    </row>
    <row r="1766" spans="3:3" x14ac:dyDescent="0.35">
      <c r="C1766" s="18"/>
    </row>
    <row r="1767" spans="3:3" x14ac:dyDescent="0.35">
      <c r="C1767" s="18"/>
    </row>
    <row r="1768" spans="3:3" x14ac:dyDescent="0.35">
      <c r="C1768" s="18"/>
    </row>
    <row r="1769" spans="3:3" x14ac:dyDescent="0.35">
      <c r="C1769" s="18"/>
    </row>
    <row r="1770" spans="3:3" x14ac:dyDescent="0.35">
      <c r="C1770" s="18"/>
    </row>
    <row r="1771" spans="3:3" x14ac:dyDescent="0.35">
      <c r="C1771" s="18"/>
    </row>
    <row r="1772" spans="3:3" x14ac:dyDescent="0.35">
      <c r="C1772" s="18"/>
    </row>
    <row r="1773" spans="3:3" x14ac:dyDescent="0.35">
      <c r="C1773" s="18"/>
    </row>
    <row r="1774" spans="3:3" x14ac:dyDescent="0.35">
      <c r="C1774" s="18"/>
    </row>
    <row r="1775" spans="3:3" x14ac:dyDescent="0.35">
      <c r="C1775" s="18"/>
    </row>
    <row r="1776" spans="3:3" x14ac:dyDescent="0.35">
      <c r="C1776" s="18"/>
    </row>
    <row r="1777" spans="3:3" x14ac:dyDescent="0.35">
      <c r="C1777" s="18"/>
    </row>
    <row r="1778" spans="3:3" x14ac:dyDescent="0.35">
      <c r="C1778" s="18"/>
    </row>
    <row r="1779" spans="3:3" x14ac:dyDescent="0.35">
      <c r="C1779" s="18"/>
    </row>
    <row r="1780" spans="3:3" x14ac:dyDescent="0.35">
      <c r="C1780" s="18"/>
    </row>
    <row r="1781" spans="3:3" x14ac:dyDescent="0.35">
      <c r="C1781" s="18"/>
    </row>
    <row r="1782" spans="3:3" x14ac:dyDescent="0.35">
      <c r="C1782" s="18"/>
    </row>
    <row r="1783" spans="3:3" x14ac:dyDescent="0.35">
      <c r="C1783" s="18"/>
    </row>
    <row r="1784" spans="3:3" x14ac:dyDescent="0.35">
      <c r="C1784" s="18"/>
    </row>
    <row r="1785" spans="3:3" x14ac:dyDescent="0.35">
      <c r="C1785" s="18"/>
    </row>
    <row r="1786" spans="3:3" x14ac:dyDescent="0.35">
      <c r="C1786" s="18"/>
    </row>
    <row r="1787" spans="3:3" x14ac:dyDescent="0.35">
      <c r="C1787" s="18"/>
    </row>
    <row r="1788" spans="3:3" x14ac:dyDescent="0.35">
      <c r="C1788" s="18"/>
    </row>
    <row r="1789" spans="3:3" x14ac:dyDescent="0.35">
      <c r="C1789" s="18"/>
    </row>
    <row r="1790" spans="3:3" x14ac:dyDescent="0.35">
      <c r="C1790" s="18"/>
    </row>
    <row r="1791" spans="3:3" x14ac:dyDescent="0.35">
      <c r="C1791" s="18"/>
    </row>
    <row r="1792" spans="3:3" x14ac:dyDescent="0.35">
      <c r="C1792" s="18"/>
    </row>
    <row r="1793" spans="3:3" x14ac:dyDescent="0.35">
      <c r="C1793" s="18"/>
    </row>
    <row r="1794" spans="3:3" x14ac:dyDescent="0.35">
      <c r="C1794" s="18"/>
    </row>
    <row r="1795" spans="3:3" x14ac:dyDescent="0.35">
      <c r="C1795" s="18"/>
    </row>
    <row r="1796" spans="3:3" x14ac:dyDescent="0.35">
      <c r="C1796" s="18"/>
    </row>
    <row r="1797" spans="3:3" x14ac:dyDescent="0.35">
      <c r="C1797" s="18"/>
    </row>
    <row r="1798" spans="3:3" x14ac:dyDescent="0.35">
      <c r="C1798" s="18"/>
    </row>
    <row r="1799" spans="3:3" x14ac:dyDescent="0.35">
      <c r="C1799" s="18"/>
    </row>
    <row r="1800" spans="3:3" x14ac:dyDescent="0.35">
      <c r="C1800" s="18"/>
    </row>
    <row r="1801" spans="3:3" x14ac:dyDescent="0.35">
      <c r="C1801" s="18"/>
    </row>
    <row r="1802" spans="3:3" x14ac:dyDescent="0.35">
      <c r="C1802" s="18"/>
    </row>
    <row r="1803" spans="3:3" x14ac:dyDescent="0.35">
      <c r="C1803" s="18"/>
    </row>
    <row r="1804" spans="3:3" x14ac:dyDescent="0.35">
      <c r="C1804" s="18"/>
    </row>
    <row r="1805" spans="3:3" x14ac:dyDescent="0.35">
      <c r="C1805" s="18"/>
    </row>
    <row r="1806" spans="3:3" x14ac:dyDescent="0.35">
      <c r="C1806" s="18"/>
    </row>
    <row r="1807" spans="3:3" x14ac:dyDescent="0.35">
      <c r="C1807" s="18"/>
    </row>
    <row r="1808" spans="3:3" x14ac:dyDescent="0.35">
      <c r="C1808" s="18"/>
    </row>
    <row r="1809" spans="3:3" x14ac:dyDescent="0.35">
      <c r="C1809" s="18"/>
    </row>
    <row r="1810" spans="3:3" x14ac:dyDescent="0.35">
      <c r="C1810" s="18"/>
    </row>
    <row r="1811" spans="3:3" x14ac:dyDescent="0.35">
      <c r="C1811" s="18"/>
    </row>
    <row r="1812" spans="3:3" x14ac:dyDescent="0.35">
      <c r="C1812" s="18"/>
    </row>
    <row r="1813" spans="3:3" x14ac:dyDescent="0.35">
      <c r="C1813" s="18"/>
    </row>
    <row r="1814" spans="3:3" x14ac:dyDescent="0.35">
      <c r="C1814" s="18"/>
    </row>
    <row r="1815" spans="3:3" x14ac:dyDescent="0.35">
      <c r="C1815" s="18"/>
    </row>
    <row r="1816" spans="3:3" x14ac:dyDescent="0.35">
      <c r="C1816" s="18"/>
    </row>
    <row r="1817" spans="3:3" x14ac:dyDescent="0.35">
      <c r="C1817" s="18"/>
    </row>
    <row r="1818" spans="3:3" x14ac:dyDescent="0.35">
      <c r="C1818" s="18"/>
    </row>
    <row r="1819" spans="3:3" x14ac:dyDescent="0.35">
      <c r="C1819" s="18"/>
    </row>
    <row r="1820" spans="3:3" x14ac:dyDescent="0.35">
      <c r="C1820" s="18"/>
    </row>
    <row r="1821" spans="3:3" x14ac:dyDescent="0.35">
      <c r="C1821" s="18"/>
    </row>
    <row r="1822" spans="3:3" x14ac:dyDescent="0.35">
      <c r="C1822" s="18"/>
    </row>
    <row r="1823" spans="3:3" x14ac:dyDescent="0.35">
      <c r="C1823" s="18"/>
    </row>
    <row r="1824" spans="3:3" x14ac:dyDescent="0.35">
      <c r="C1824" s="18"/>
    </row>
    <row r="1825" spans="3:3" x14ac:dyDescent="0.35">
      <c r="C1825" s="18"/>
    </row>
    <row r="1826" spans="3:3" x14ac:dyDescent="0.35">
      <c r="C1826" s="18"/>
    </row>
    <row r="1827" spans="3:3" x14ac:dyDescent="0.35">
      <c r="C1827" s="18"/>
    </row>
    <row r="1828" spans="3:3" x14ac:dyDescent="0.35">
      <c r="C1828" s="18"/>
    </row>
    <row r="1829" spans="3:3" x14ac:dyDescent="0.35">
      <c r="C1829" s="18"/>
    </row>
    <row r="1830" spans="3:3" x14ac:dyDescent="0.35">
      <c r="C1830" s="18"/>
    </row>
    <row r="1831" spans="3:3" x14ac:dyDescent="0.35">
      <c r="C1831" s="18"/>
    </row>
    <row r="1832" spans="3:3" x14ac:dyDescent="0.35">
      <c r="C1832" s="18"/>
    </row>
    <row r="1833" spans="3:3" x14ac:dyDescent="0.35">
      <c r="C1833" s="18"/>
    </row>
    <row r="1834" spans="3:3" x14ac:dyDescent="0.35">
      <c r="C1834" s="18"/>
    </row>
    <row r="1835" spans="3:3" x14ac:dyDescent="0.35">
      <c r="C1835" s="18"/>
    </row>
    <row r="1836" spans="3:3" x14ac:dyDescent="0.35">
      <c r="C1836" s="18"/>
    </row>
    <row r="1837" spans="3:3" x14ac:dyDescent="0.35">
      <c r="C1837" s="18"/>
    </row>
    <row r="1838" spans="3:3" x14ac:dyDescent="0.35">
      <c r="C1838" s="18"/>
    </row>
    <row r="1839" spans="3:3" x14ac:dyDescent="0.35">
      <c r="C1839" s="18"/>
    </row>
    <row r="1840" spans="3:3" x14ac:dyDescent="0.35">
      <c r="C1840" s="18"/>
    </row>
    <row r="1841" spans="3:3" x14ac:dyDescent="0.35">
      <c r="C1841" s="18"/>
    </row>
    <row r="1842" spans="3:3" x14ac:dyDescent="0.35">
      <c r="C1842" s="18"/>
    </row>
    <row r="1843" spans="3:3" x14ac:dyDescent="0.35">
      <c r="C1843" s="18"/>
    </row>
    <row r="1844" spans="3:3" x14ac:dyDescent="0.35">
      <c r="C1844" s="18"/>
    </row>
    <row r="1845" spans="3:3" x14ac:dyDescent="0.35">
      <c r="C1845" s="18"/>
    </row>
    <row r="1846" spans="3:3" x14ac:dyDescent="0.35">
      <c r="C1846" s="18"/>
    </row>
    <row r="1847" spans="3:3" x14ac:dyDescent="0.35">
      <c r="C1847" s="18"/>
    </row>
    <row r="1848" spans="3:3" x14ac:dyDescent="0.35">
      <c r="C1848" s="18"/>
    </row>
    <row r="1849" spans="3:3" x14ac:dyDescent="0.35">
      <c r="C1849" s="18"/>
    </row>
    <row r="1850" spans="3:3" x14ac:dyDescent="0.35">
      <c r="C1850" s="18"/>
    </row>
    <row r="1851" spans="3:3" x14ac:dyDescent="0.35">
      <c r="C1851" s="18"/>
    </row>
    <row r="1852" spans="3:3" x14ac:dyDescent="0.35">
      <c r="C1852" s="18"/>
    </row>
    <row r="1853" spans="3:3" x14ac:dyDescent="0.35">
      <c r="C1853" s="18"/>
    </row>
    <row r="1854" spans="3:3" x14ac:dyDescent="0.35">
      <c r="C1854" s="18"/>
    </row>
    <row r="1855" spans="3:3" x14ac:dyDescent="0.35">
      <c r="C1855" s="18"/>
    </row>
    <row r="1856" spans="3:3" x14ac:dyDescent="0.35">
      <c r="C1856" s="18"/>
    </row>
    <row r="1857" spans="3:3" x14ac:dyDescent="0.35">
      <c r="C1857" s="18"/>
    </row>
    <row r="1858" spans="3:3" x14ac:dyDescent="0.35">
      <c r="C1858" s="18"/>
    </row>
    <row r="1859" spans="3:3" x14ac:dyDescent="0.35">
      <c r="C1859" s="18"/>
    </row>
    <row r="1860" spans="3:3" x14ac:dyDescent="0.35">
      <c r="C1860" s="18"/>
    </row>
    <row r="1861" spans="3:3" x14ac:dyDescent="0.35">
      <c r="C1861" s="18"/>
    </row>
    <row r="1862" spans="3:3" x14ac:dyDescent="0.35">
      <c r="C1862" s="18"/>
    </row>
    <row r="1863" spans="3:3" x14ac:dyDescent="0.35">
      <c r="C1863" s="18"/>
    </row>
    <row r="1864" spans="3:3" x14ac:dyDescent="0.35">
      <c r="C1864" s="18"/>
    </row>
    <row r="1865" spans="3:3" x14ac:dyDescent="0.35">
      <c r="C1865" s="18"/>
    </row>
    <row r="1866" spans="3:3" x14ac:dyDescent="0.35">
      <c r="C1866" s="18"/>
    </row>
    <row r="1867" spans="3:3" x14ac:dyDescent="0.35">
      <c r="C1867" s="18"/>
    </row>
    <row r="1868" spans="3:3" x14ac:dyDescent="0.35">
      <c r="C1868" s="18"/>
    </row>
    <row r="1869" spans="3:3" x14ac:dyDescent="0.35">
      <c r="C1869" s="18"/>
    </row>
    <row r="1870" spans="3:3" x14ac:dyDescent="0.35">
      <c r="C1870" s="18"/>
    </row>
    <row r="1871" spans="3:3" x14ac:dyDescent="0.35">
      <c r="C1871" s="18"/>
    </row>
    <row r="1872" spans="3:3" x14ac:dyDescent="0.35">
      <c r="C1872" s="18"/>
    </row>
    <row r="1873" spans="3:3" x14ac:dyDescent="0.35">
      <c r="C1873" s="18"/>
    </row>
    <row r="1874" spans="3:3" x14ac:dyDescent="0.35">
      <c r="C1874" s="18"/>
    </row>
    <row r="1875" spans="3:3" x14ac:dyDescent="0.35">
      <c r="C1875" s="18"/>
    </row>
    <row r="1876" spans="3:3" x14ac:dyDescent="0.35">
      <c r="C1876" s="18"/>
    </row>
    <row r="1877" spans="3:3" x14ac:dyDescent="0.35">
      <c r="C1877" s="18"/>
    </row>
    <row r="1878" spans="3:3" x14ac:dyDescent="0.35">
      <c r="C1878" s="18"/>
    </row>
    <row r="1879" spans="3:3" x14ac:dyDescent="0.35">
      <c r="C1879" s="18"/>
    </row>
    <row r="1880" spans="3:3" x14ac:dyDescent="0.35">
      <c r="C1880" s="18"/>
    </row>
    <row r="1881" spans="3:3" x14ac:dyDescent="0.35">
      <c r="C1881" s="18"/>
    </row>
    <row r="1882" spans="3:3" x14ac:dyDescent="0.35">
      <c r="C1882" s="18"/>
    </row>
    <row r="1883" spans="3:3" x14ac:dyDescent="0.35">
      <c r="C1883" s="18"/>
    </row>
    <row r="1884" spans="3:3" x14ac:dyDescent="0.35">
      <c r="C1884" s="18"/>
    </row>
    <row r="1885" spans="3:3" x14ac:dyDescent="0.35">
      <c r="C1885" s="18"/>
    </row>
    <row r="1886" spans="3:3" x14ac:dyDescent="0.35">
      <c r="C1886" s="18"/>
    </row>
    <row r="1887" spans="3:3" x14ac:dyDescent="0.35">
      <c r="C1887" s="18"/>
    </row>
    <row r="1888" spans="3:3" x14ac:dyDescent="0.35">
      <c r="C1888" s="18"/>
    </row>
    <row r="1889" spans="3:3" x14ac:dyDescent="0.35">
      <c r="C1889" s="18"/>
    </row>
    <row r="1890" spans="3:3" x14ac:dyDescent="0.35">
      <c r="C1890" s="18"/>
    </row>
    <row r="1891" spans="3:3" x14ac:dyDescent="0.35">
      <c r="C1891" s="18"/>
    </row>
    <row r="1892" spans="3:3" x14ac:dyDescent="0.35">
      <c r="C1892" s="18"/>
    </row>
    <row r="1893" spans="3:3" x14ac:dyDescent="0.35">
      <c r="C1893" s="18"/>
    </row>
    <row r="1894" spans="3:3" x14ac:dyDescent="0.35">
      <c r="C1894" s="18"/>
    </row>
    <row r="1895" spans="3:3" x14ac:dyDescent="0.35">
      <c r="C1895" s="18"/>
    </row>
    <row r="1896" spans="3:3" x14ac:dyDescent="0.35">
      <c r="C1896" s="18"/>
    </row>
    <row r="1897" spans="3:3" x14ac:dyDescent="0.35">
      <c r="C1897" s="18"/>
    </row>
    <row r="1898" spans="3:3" x14ac:dyDescent="0.35">
      <c r="C1898" s="18"/>
    </row>
    <row r="1899" spans="3:3" x14ac:dyDescent="0.35">
      <c r="C1899" s="18"/>
    </row>
    <row r="1900" spans="3:3" x14ac:dyDescent="0.35">
      <c r="C1900" s="18"/>
    </row>
    <row r="1901" spans="3:3" x14ac:dyDescent="0.35">
      <c r="C1901" s="18"/>
    </row>
    <row r="1902" spans="3:3" x14ac:dyDescent="0.35">
      <c r="C1902" s="18"/>
    </row>
    <row r="1903" spans="3:3" x14ac:dyDescent="0.35">
      <c r="C1903" s="18"/>
    </row>
    <row r="1904" spans="3:3" x14ac:dyDescent="0.35">
      <c r="C1904" s="18"/>
    </row>
    <row r="1905" spans="3:3" x14ac:dyDescent="0.35">
      <c r="C1905" s="18"/>
    </row>
    <row r="1906" spans="3:3" x14ac:dyDescent="0.35">
      <c r="C1906" s="18"/>
    </row>
    <row r="1907" spans="3:3" x14ac:dyDescent="0.35">
      <c r="C1907" s="18"/>
    </row>
    <row r="1908" spans="3:3" x14ac:dyDescent="0.35">
      <c r="C1908" s="18"/>
    </row>
    <row r="1909" spans="3:3" x14ac:dyDescent="0.35">
      <c r="C1909" s="18"/>
    </row>
    <row r="1910" spans="3:3" x14ac:dyDescent="0.35">
      <c r="C1910" s="18"/>
    </row>
    <row r="1911" spans="3:3" x14ac:dyDescent="0.35">
      <c r="C1911" s="18"/>
    </row>
    <row r="1912" spans="3:3" x14ac:dyDescent="0.35">
      <c r="C1912" s="18"/>
    </row>
    <row r="1913" spans="3:3" x14ac:dyDescent="0.35">
      <c r="C1913" s="18"/>
    </row>
    <row r="1914" spans="3:3" x14ac:dyDescent="0.35">
      <c r="C1914" s="18"/>
    </row>
    <row r="1915" spans="3:3" x14ac:dyDescent="0.35">
      <c r="C1915" s="18"/>
    </row>
    <row r="1916" spans="3:3" x14ac:dyDescent="0.35">
      <c r="C1916" s="18"/>
    </row>
    <row r="1917" spans="3:3" x14ac:dyDescent="0.35">
      <c r="C1917" s="18"/>
    </row>
    <row r="1918" spans="3:3" x14ac:dyDescent="0.35">
      <c r="C1918" s="18"/>
    </row>
    <row r="1919" spans="3:3" x14ac:dyDescent="0.35">
      <c r="C1919" s="18"/>
    </row>
    <row r="1920" spans="3:3" x14ac:dyDescent="0.35">
      <c r="C1920" s="18"/>
    </row>
    <row r="1921" spans="3:3" x14ac:dyDescent="0.35">
      <c r="C1921" s="18"/>
    </row>
    <row r="1922" spans="3:3" x14ac:dyDescent="0.35">
      <c r="C1922" s="18"/>
    </row>
    <row r="1923" spans="3:3" x14ac:dyDescent="0.35">
      <c r="C1923" s="18"/>
    </row>
    <row r="1924" spans="3:3" x14ac:dyDescent="0.35">
      <c r="C1924" s="18"/>
    </row>
    <row r="1925" spans="3:3" x14ac:dyDescent="0.35">
      <c r="C1925" s="18"/>
    </row>
    <row r="1926" spans="3:3" x14ac:dyDescent="0.35">
      <c r="C1926" s="18"/>
    </row>
    <row r="1927" spans="3:3" x14ac:dyDescent="0.35">
      <c r="C1927" s="18"/>
    </row>
    <row r="1928" spans="3:3" x14ac:dyDescent="0.35">
      <c r="C1928" s="18"/>
    </row>
    <row r="1929" spans="3:3" x14ac:dyDescent="0.35">
      <c r="C1929" s="18"/>
    </row>
    <row r="1930" spans="3:3" x14ac:dyDescent="0.35">
      <c r="C1930" s="18"/>
    </row>
    <row r="1931" spans="3:3" x14ac:dyDescent="0.35">
      <c r="C1931" s="18"/>
    </row>
    <row r="1932" spans="3:3" x14ac:dyDescent="0.35">
      <c r="C1932" s="18"/>
    </row>
    <row r="1933" spans="3:3" x14ac:dyDescent="0.35">
      <c r="C1933" s="18"/>
    </row>
    <row r="1934" spans="3:3" x14ac:dyDescent="0.35">
      <c r="C1934" s="18"/>
    </row>
    <row r="1935" spans="3:3" x14ac:dyDescent="0.35">
      <c r="C1935" s="18"/>
    </row>
    <row r="1936" spans="3:3" x14ac:dyDescent="0.35">
      <c r="C1936" s="18"/>
    </row>
    <row r="1937" spans="3:3" x14ac:dyDescent="0.35">
      <c r="C1937" s="18"/>
    </row>
    <row r="1938" spans="3:3" x14ac:dyDescent="0.35">
      <c r="C1938" s="18"/>
    </row>
    <row r="1939" spans="3:3" x14ac:dyDescent="0.35">
      <c r="C1939" s="18"/>
    </row>
    <row r="1940" spans="3:3" x14ac:dyDescent="0.35">
      <c r="C1940" s="18"/>
    </row>
    <row r="1941" spans="3:3" x14ac:dyDescent="0.35">
      <c r="C1941" s="18"/>
    </row>
    <row r="1942" spans="3:3" x14ac:dyDescent="0.35">
      <c r="C1942" s="18"/>
    </row>
    <row r="1943" spans="3:3" x14ac:dyDescent="0.35">
      <c r="C1943" s="18"/>
    </row>
    <row r="1944" spans="3:3" x14ac:dyDescent="0.35">
      <c r="C1944" s="18"/>
    </row>
    <row r="1945" spans="3:3" x14ac:dyDescent="0.35">
      <c r="C1945" s="18"/>
    </row>
    <row r="1946" spans="3:3" x14ac:dyDescent="0.35">
      <c r="C1946" s="18"/>
    </row>
    <row r="1947" spans="3:3" x14ac:dyDescent="0.35">
      <c r="C1947" s="18"/>
    </row>
    <row r="1948" spans="3:3" x14ac:dyDescent="0.35">
      <c r="C1948" s="18"/>
    </row>
    <row r="1949" spans="3:3" x14ac:dyDescent="0.35">
      <c r="C1949" s="18"/>
    </row>
    <row r="1950" spans="3:3" x14ac:dyDescent="0.35">
      <c r="C1950" s="18"/>
    </row>
    <row r="1951" spans="3:3" x14ac:dyDescent="0.35">
      <c r="C1951" s="18"/>
    </row>
    <row r="1952" spans="3:3" x14ac:dyDescent="0.35">
      <c r="C1952" s="18"/>
    </row>
    <row r="1953" spans="3:3" x14ac:dyDescent="0.35">
      <c r="C1953" s="18"/>
    </row>
    <row r="1954" spans="3:3" x14ac:dyDescent="0.35">
      <c r="C1954" s="18"/>
    </row>
    <row r="1955" spans="3:3" x14ac:dyDescent="0.35">
      <c r="C1955" s="18"/>
    </row>
    <row r="1956" spans="3:3" x14ac:dyDescent="0.35">
      <c r="C1956" s="18"/>
    </row>
    <row r="1957" spans="3:3" x14ac:dyDescent="0.35">
      <c r="C1957" s="18"/>
    </row>
    <row r="1958" spans="3:3" x14ac:dyDescent="0.35">
      <c r="C1958" s="18"/>
    </row>
    <row r="1959" spans="3:3" x14ac:dyDescent="0.35">
      <c r="C1959" s="18"/>
    </row>
    <row r="1960" spans="3:3" x14ac:dyDescent="0.35">
      <c r="C1960" s="18"/>
    </row>
    <row r="1961" spans="3:3" x14ac:dyDescent="0.35">
      <c r="C1961" s="18"/>
    </row>
    <row r="1962" spans="3:3" x14ac:dyDescent="0.35">
      <c r="C1962" s="18"/>
    </row>
    <row r="1963" spans="3:3" x14ac:dyDescent="0.35">
      <c r="C1963" s="18"/>
    </row>
    <row r="1964" spans="3:3" x14ac:dyDescent="0.35">
      <c r="C1964" s="18"/>
    </row>
    <row r="1965" spans="3:3" x14ac:dyDescent="0.35">
      <c r="C1965" s="18"/>
    </row>
    <row r="1966" spans="3:3" x14ac:dyDescent="0.35">
      <c r="C1966" s="18"/>
    </row>
    <row r="1967" spans="3:3" x14ac:dyDescent="0.35">
      <c r="C1967" s="18"/>
    </row>
    <row r="1968" spans="3:3" x14ac:dyDescent="0.35">
      <c r="C1968" s="18"/>
    </row>
    <row r="1969" spans="3:3" x14ac:dyDescent="0.35">
      <c r="C1969" s="18"/>
    </row>
    <row r="1970" spans="3:3" x14ac:dyDescent="0.35">
      <c r="C1970" s="18"/>
    </row>
    <row r="1971" spans="3:3" x14ac:dyDescent="0.35">
      <c r="C1971" s="18"/>
    </row>
    <row r="1972" spans="3:3" x14ac:dyDescent="0.35">
      <c r="C1972" s="18"/>
    </row>
    <row r="1973" spans="3:3" x14ac:dyDescent="0.35">
      <c r="C1973" s="18"/>
    </row>
    <row r="1974" spans="3:3" x14ac:dyDescent="0.35">
      <c r="C1974" s="18"/>
    </row>
    <row r="1975" spans="3:3" x14ac:dyDescent="0.35">
      <c r="C1975" s="18"/>
    </row>
    <row r="1976" spans="3:3" x14ac:dyDescent="0.35">
      <c r="C1976" s="18"/>
    </row>
    <row r="1977" spans="3:3" x14ac:dyDescent="0.35">
      <c r="C1977" s="18"/>
    </row>
    <row r="1978" spans="3:3" x14ac:dyDescent="0.35">
      <c r="C1978" s="18"/>
    </row>
    <row r="1979" spans="3:3" x14ac:dyDescent="0.35">
      <c r="C1979" s="18"/>
    </row>
    <row r="1980" spans="3:3" x14ac:dyDescent="0.35">
      <c r="C1980" s="18"/>
    </row>
    <row r="1981" spans="3:3" x14ac:dyDescent="0.35">
      <c r="C1981" s="18"/>
    </row>
    <row r="1982" spans="3:3" x14ac:dyDescent="0.35">
      <c r="C1982" s="18"/>
    </row>
    <row r="1983" spans="3:3" x14ac:dyDescent="0.35">
      <c r="C1983" s="18"/>
    </row>
    <row r="1984" spans="3:3" x14ac:dyDescent="0.35">
      <c r="C1984" s="18"/>
    </row>
    <row r="1985" spans="3:3" x14ac:dyDescent="0.35">
      <c r="C1985" s="18"/>
    </row>
    <row r="1986" spans="3:3" x14ac:dyDescent="0.35">
      <c r="C1986" s="18"/>
    </row>
    <row r="1987" spans="3:3" x14ac:dyDescent="0.35">
      <c r="C1987" s="18"/>
    </row>
    <row r="1988" spans="3:3" x14ac:dyDescent="0.35">
      <c r="C1988" s="18"/>
    </row>
    <row r="1989" spans="3:3" x14ac:dyDescent="0.35">
      <c r="C1989" s="18"/>
    </row>
    <row r="1990" spans="3:3" x14ac:dyDescent="0.35">
      <c r="C1990" s="18"/>
    </row>
    <row r="1991" spans="3:3" x14ac:dyDescent="0.35">
      <c r="C1991" s="18"/>
    </row>
    <row r="1992" spans="3:3" x14ac:dyDescent="0.35">
      <c r="C1992" s="18"/>
    </row>
    <row r="1993" spans="3:3" x14ac:dyDescent="0.35">
      <c r="C1993" s="18"/>
    </row>
    <row r="1994" spans="3:3" x14ac:dyDescent="0.35">
      <c r="C1994" s="18"/>
    </row>
    <row r="1995" spans="3:3" x14ac:dyDescent="0.35">
      <c r="C1995" s="18"/>
    </row>
    <row r="1996" spans="3:3" x14ac:dyDescent="0.35">
      <c r="C1996" s="18"/>
    </row>
    <row r="1997" spans="3:3" x14ac:dyDescent="0.35">
      <c r="C1997" s="18"/>
    </row>
    <row r="1998" spans="3:3" x14ac:dyDescent="0.35">
      <c r="C1998" s="18"/>
    </row>
    <row r="1999" spans="3:3" x14ac:dyDescent="0.35">
      <c r="C1999" s="18"/>
    </row>
    <row r="2000" spans="3:3" x14ac:dyDescent="0.35">
      <c r="C2000" s="18"/>
    </row>
    <row r="2001" spans="3:3" x14ac:dyDescent="0.35">
      <c r="C2001" s="18"/>
    </row>
    <row r="2002" spans="3:3" x14ac:dyDescent="0.35">
      <c r="C2002" s="18"/>
    </row>
    <row r="2003" spans="3:3" x14ac:dyDescent="0.35">
      <c r="C2003" s="18"/>
    </row>
    <row r="2004" spans="3:3" x14ac:dyDescent="0.35">
      <c r="C2004" s="18"/>
    </row>
    <row r="2005" spans="3:3" x14ac:dyDescent="0.35">
      <c r="C2005" s="18"/>
    </row>
    <row r="2006" spans="3:3" x14ac:dyDescent="0.35">
      <c r="C2006" s="18"/>
    </row>
    <row r="2007" spans="3:3" x14ac:dyDescent="0.35">
      <c r="C2007" s="18"/>
    </row>
    <row r="2008" spans="3:3" x14ac:dyDescent="0.35">
      <c r="C2008" s="18"/>
    </row>
    <row r="2009" spans="3:3" x14ac:dyDescent="0.35">
      <c r="C2009" s="18"/>
    </row>
    <row r="2010" spans="3:3" x14ac:dyDescent="0.35">
      <c r="C2010" s="18"/>
    </row>
    <row r="2011" spans="3:3" x14ac:dyDescent="0.35">
      <c r="C2011" s="18"/>
    </row>
    <row r="2012" spans="3:3" x14ac:dyDescent="0.35">
      <c r="C2012" s="18"/>
    </row>
    <row r="2013" spans="3:3" x14ac:dyDescent="0.35">
      <c r="C2013" s="18"/>
    </row>
    <row r="2014" spans="3:3" x14ac:dyDescent="0.35">
      <c r="C2014" s="18"/>
    </row>
    <row r="2015" spans="3:3" x14ac:dyDescent="0.35">
      <c r="C2015" s="18"/>
    </row>
    <row r="2016" spans="3:3" x14ac:dyDescent="0.35">
      <c r="C2016" s="18"/>
    </row>
    <row r="2017" spans="3:3" x14ac:dyDescent="0.35">
      <c r="C2017" s="18"/>
    </row>
    <row r="2018" spans="3:3" x14ac:dyDescent="0.35">
      <c r="C2018" s="18"/>
    </row>
    <row r="2019" spans="3:3" x14ac:dyDescent="0.35">
      <c r="C2019" s="18"/>
    </row>
    <row r="2020" spans="3:3" x14ac:dyDescent="0.35">
      <c r="C2020" s="18"/>
    </row>
    <row r="2021" spans="3:3" x14ac:dyDescent="0.35">
      <c r="C2021" s="18"/>
    </row>
    <row r="2022" spans="3:3" x14ac:dyDescent="0.35">
      <c r="C2022" s="18"/>
    </row>
    <row r="2023" spans="3:3" x14ac:dyDescent="0.35">
      <c r="C2023" s="18"/>
    </row>
    <row r="2024" spans="3:3" x14ac:dyDescent="0.35">
      <c r="C2024" s="18"/>
    </row>
    <row r="2025" spans="3:3" x14ac:dyDescent="0.35">
      <c r="C2025" s="18"/>
    </row>
    <row r="2026" spans="3:3" x14ac:dyDescent="0.35">
      <c r="C2026" s="18"/>
    </row>
    <row r="2027" spans="3:3" x14ac:dyDescent="0.35">
      <c r="C2027" s="18"/>
    </row>
    <row r="2028" spans="3:3" x14ac:dyDescent="0.35">
      <c r="C2028" s="18"/>
    </row>
    <row r="2029" spans="3:3" x14ac:dyDescent="0.35">
      <c r="C2029" s="18"/>
    </row>
    <row r="2030" spans="3:3" x14ac:dyDescent="0.35">
      <c r="C2030" s="18"/>
    </row>
    <row r="2031" spans="3:3" x14ac:dyDescent="0.35">
      <c r="C2031" s="18"/>
    </row>
    <row r="2032" spans="3:3" x14ac:dyDescent="0.35">
      <c r="C2032" s="18"/>
    </row>
    <row r="2033" spans="3:3" x14ac:dyDescent="0.35">
      <c r="C2033" s="18"/>
    </row>
    <row r="2034" spans="3:3" x14ac:dyDescent="0.35">
      <c r="C2034" s="18"/>
    </row>
    <row r="2035" spans="3:3" x14ac:dyDescent="0.35">
      <c r="C2035" s="18"/>
    </row>
    <row r="2036" spans="3:3" x14ac:dyDescent="0.35">
      <c r="C2036" s="18"/>
    </row>
    <row r="2037" spans="3:3" x14ac:dyDescent="0.35">
      <c r="C2037" s="18"/>
    </row>
    <row r="2038" spans="3:3" x14ac:dyDescent="0.35">
      <c r="C2038" s="18"/>
    </row>
    <row r="2039" spans="3:3" x14ac:dyDescent="0.35">
      <c r="C2039" s="18"/>
    </row>
    <row r="2040" spans="3:3" x14ac:dyDescent="0.35">
      <c r="C2040" s="18"/>
    </row>
    <row r="2041" spans="3:3" x14ac:dyDescent="0.35">
      <c r="C2041" s="18"/>
    </row>
    <row r="2042" spans="3:3" x14ac:dyDescent="0.35">
      <c r="C2042" s="18"/>
    </row>
    <row r="2043" spans="3:3" x14ac:dyDescent="0.35">
      <c r="C2043" s="18"/>
    </row>
    <row r="2044" spans="3:3" x14ac:dyDescent="0.35">
      <c r="C2044" s="18"/>
    </row>
    <row r="2045" spans="3:3" x14ac:dyDescent="0.35">
      <c r="C2045" s="18"/>
    </row>
    <row r="2046" spans="3:3" x14ac:dyDescent="0.35">
      <c r="C2046" s="18"/>
    </row>
    <row r="2047" spans="3:3" x14ac:dyDescent="0.35">
      <c r="C2047" s="18"/>
    </row>
    <row r="2048" spans="3:3" x14ac:dyDescent="0.35">
      <c r="C2048" s="18"/>
    </row>
    <row r="2049" spans="3:3" x14ac:dyDescent="0.35">
      <c r="C2049" s="18"/>
    </row>
    <row r="2050" spans="3:3" x14ac:dyDescent="0.35">
      <c r="C2050" s="18"/>
    </row>
    <row r="2051" spans="3:3" x14ac:dyDescent="0.35">
      <c r="C2051" s="18"/>
    </row>
    <row r="2052" spans="3:3" x14ac:dyDescent="0.35">
      <c r="C2052" s="18"/>
    </row>
    <row r="2053" spans="3:3" x14ac:dyDescent="0.35">
      <c r="C2053" s="18"/>
    </row>
    <row r="2054" spans="3:3" x14ac:dyDescent="0.35">
      <c r="C2054" s="18"/>
    </row>
    <row r="2055" spans="3:3" x14ac:dyDescent="0.35">
      <c r="C2055" s="18"/>
    </row>
    <row r="2056" spans="3:3" x14ac:dyDescent="0.35">
      <c r="C2056" s="18"/>
    </row>
    <row r="2057" spans="3:3" x14ac:dyDescent="0.35">
      <c r="C2057" s="18"/>
    </row>
    <row r="2058" spans="3:3" x14ac:dyDescent="0.35">
      <c r="C2058" s="18"/>
    </row>
    <row r="2059" spans="3:3" x14ac:dyDescent="0.35">
      <c r="C2059" s="18"/>
    </row>
    <row r="2060" spans="3:3" x14ac:dyDescent="0.35">
      <c r="C2060" s="18"/>
    </row>
    <row r="2061" spans="3:3" x14ac:dyDescent="0.35">
      <c r="C2061" s="18"/>
    </row>
    <row r="2062" spans="3:3" x14ac:dyDescent="0.35">
      <c r="C2062" s="18"/>
    </row>
    <row r="2063" spans="3:3" x14ac:dyDescent="0.35">
      <c r="C2063" s="18"/>
    </row>
    <row r="2064" spans="3:3" x14ac:dyDescent="0.35">
      <c r="C2064" s="18"/>
    </row>
    <row r="2065" spans="3:3" x14ac:dyDescent="0.35">
      <c r="C2065" s="18"/>
    </row>
    <row r="2066" spans="3:3" x14ac:dyDescent="0.35">
      <c r="C2066" s="18"/>
    </row>
    <row r="2067" spans="3:3" x14ac:dyDescent="0.35">
      <c r="C2067" s="18"/>
    </row>
    <row r="2068" spans="3:3" x14ac:dyDescent="0.35">
      <c r="C2068" s="18"/>
    </row>
    <row r="2069" spans="3:3" x14ac:dyDescent="0.35">
      <c r="C2069" s="18"/>
    </row>
    <row r="2070" spans="3:3" x14ac:dyDescent="0.35">
      <c r="C2070" s="18"/>
    </row>
    <row r="2071" spans="3:3" x14ac:dyDescent="0.35">
      <c r="C2071" s="18"/>
    </row>
    <row r="2072" spans="3:3" x14ac:dyDescent="0.35">
      <c r="C2072" s="18"/>
    </row>
    <row r="2073" spans="3:3" x14ac:dyDescent="0.35">
      <c r="C2073" s="18"/>
    </row>
    <row r="2074" spans="3:3" x14ac:dyDescent="0.35">
      <c r="C2074" s="18"/>
    </row>
    <row r="2075" spans="3:3" x14ac:dyDescent="0.35">
      <c r="C2075" s="18"/>
    </row>
    <row r="2076" spans="3:3" x14ac:dyDescent="0.35">
      <c r="C2076" s="18"/>
    </row>
    <row r="2077" spans="3:3" x14ac:dyDescent="0.35">
      <c r="C2077" s="18"/>
    </row>
    <row r="2078" spans="3:3" x14ac:dyDescent="0.35">
      <c r="C2078" s="18"/>
    </row>
    <row r="2079" spans="3:3" x14ac:dyDescent="0.35">
      <c r="C2079" s="18"/>
    </row>
    <row r="2080" spans="3:3" x14ac:dyDescent="0.35">
      <c r="C2080" s="18"/>
    </row>
    <row r="2081" spans="3:3" x14ac:dyDescent="0.35">
      <c r="C2081" s="18"/>
    </row>
    <row r="2082" spans="3:3" x14ac:dyDescent="0.35">
      <c r="C2082" s="18"/>
    </row>
    <row r="2083" spans="3:3" x14ac:dyDescent="0.35">
      <c r="C2083" s="18"/>
    </row>
    <row r="2084" spans="3:3" x14ac:dyDescent="0.35">
      <c r="C2084" s="18"/>
    </row>
    <row r="2085" spans="3:3" x14ac:dyDescent="0.35">
      <c r="C2085" s="18"/>
    </row>
    <row r="2086" spans="3:3" x14ac:dyDescent="0.35">
      <c r="C2086" s="18"/>
    </row>
    <row r="2087" spans="3:3" x14ac:dyDescent="0.35">
      <c r="C2087" s="18"/>
    </row>
    <row r="2088" spans="3:3" x14ac:dyDescent="0.35">
      <c r="C2088" s="18"/>
    </row>
    <row r="2089" spans="3:3" x14ac:dyDescent="0.35">
      <c r="C2089" s="18"/>
    </row>
    <row r="2090" spans="3:3" x14ac:dyDescent="0.35">
      <c r="C2090" s="18"/>
    </row>
    <row r="2091" spans="3:3" x14ac:dyDescent="0.35">
      <c r="C2091" s="18"/>
    </row>
    <row r="2092" spans="3:3" x14ac:dyDescent="0.35">
      <c r="C2092" s="18"/>
    </row>
    <row r="2093" spans="3:3" x14ac:dyDescent="0.35">
      <c r="C2093" s="18"/>
    </row>
    <row r="2094" spans="3:3" x14ac:dyDescent="0.35">
      <c r="C2094" s="18"/>
    </row>
    <row r="2095" spans="3:3" x14ac:dyDescent="0.35">
      <c r="C2095" s="18"/>
    </row>
    <row r="2096" spans="3:3" x14ac:dyDescent="0.35">
      <c r="C2096" s="18"/>
    </row>
    <row r="2097" spans="3:3" x14ac:dyDescent="0.35">
      <c r="C2097" s="18"/>
    </row>
    <row r="2098" spans="3:3" x14ac:dyDescent="0.35">
      <c r="C2098" s="18"/>
    </row>
    <row r="2099" spans="3:3" x14ac:dyDescent="0.35">
      <c r="C2099" s="18"/>
    </row>
    <row r="2100" spans="3:3" x14ac:dyDescent="0.35">
      <c r="C2100" s="18"/>
    </row>
    <row r="2101" spans="3:3" x14ac:dyDescent="0.35">
      <c r="C2101" s="18"/>
    </row>
    <row r="2102" spans="3:3" x14ac:dyDescent="0.35">
      <c r="C2102" s="18"/>
    </row>
    <row r="2103" spans="3:3" x14ac:dyDescent="0.35">
      <c r="C2103" s="18"/>
    </row>
    <row r="2104" spans="3:3" x14ac:dyDescent="0.35">
      <c r="C2104" s="18"/>
    </row>
    <row r="2105" spans="3:3" x14ac:dyDescent="0.35">
      <c r="C2105" s="18"/>
    </row>
    <row r="2106" spans="3:3" x14ac:dyDescent="0.35">
      <c r="C2106" s="18"/>
    </row>
    <row r="2107" spans="3:3" x14ac:dyDescent="0.35">
      <c r="C2107" s="18"/>
    </row>
    <row r="2108" spans="3:3" x14ac:dyDescent="0.35">
      <c r="C2108" s="18"/>
    </row>
    <row r="2109" spans="3:3" x14ac:dyDescent="0.35">
      <c r="C2109" s="18"/>
    </row>
    <row r="2110" spans="3:3" x14ac:dyDescent="0.35">
      <c r="C2110" s="18"/>
    </row>
    <row r="2111" spans="3:3" x14ac:dyDescent="0.35">
      <c r="C2111" s="18"/>
    </row>
    <row r="2112" spans="3:3" x14ac:dyDescent="0.35">
      <c r="C2112" s="18"/>
    </row>
    <row r="2113" spans="3:3" x14ac:dyDescent="0.35">
      <c r="C2113" s="18"/>
    </row>
    <row r="2114" spans="3:3" x14ac:dyDescent="0.35">
      <c r="C2114" s="18"/>
    </row>
    <row r="2115" spans="3:3" x14ac:dyDescent="0.35">
      <c r="C2115" s="18"/>
    </row>
    <row r="2116" spans="3:3" x14ac:dyDescent="0.35">
      <c r="C2116" s="18"/>
    </row>
    <row r="2117" spans="3:3" x14ac:dyDescent="0.35">
      <c r="C2117" s="18"/>
    </row>
    <row r="2118" spans="3:3" x14ac:dyDescent="0.35">
      <c r="C2118" s="18"/>
    </row>
    <row r="2119" spans="3:3" x14ac:dyDescent="0.35">
      <c r="C2119" s="18"/>
    </row>
    <row r="2120" spans="3:3" x14ac:dyDescent="0.35">
      <c r="C2120" s="18"/>
    </row>
    <row r="2121" spans="3:3" x14ac:dyDescent="0.35">
      <c r="C2121" s="18"/>
    </row>
    <row r="2122" spans="3:3" x14ac:dyDescent="0.35">
      <c r="C2122" s="18"/>
    </row>
    <row r="2123" spans="3:3" x14ac:dyDescent="0.35">
      <c r="C2123" s="18"/>
    </row>
    <row r="2124" spans="3:3" x14ac:dyDescent="0.35">
      <c r="C2124" s="18"/>
    </row>
    <row r="2125" spans="3:3" x14ac:dyDescent="0.35">
      <c r="C2125" s="18"/>
    </row>
    <row r="2126" spans="3:3" x14ac:dyDescent="0.35">
      <c r="C2126" s="18"/>
    </row>
    <row r="2127" spans="3:3" x14ac:dyDescent="0.35">
      <c r="C2127" s="18"/>
    </row>
    <row r="2128" spans="3:3" x14ac:dyDescent="0.35">
      <c r="C2128" s="18"/>
    </row>
    <row r="2129" spans="3:3" x14ac:dyDescent="0.35">
      <c r="C2129" s="18"/>
    </row>
    <row r="2130" spans="3:3" x14ac:dyDescent="0.35">
      <c r="C2130" s="18"/>
    </row>
    <row r="2131" spans="3:3" x14ac:dyDescent="0.35">
      <c r="C2131" s="18"/>
    </row>
    <row r="2132" spans="3:3" x14ac:dyDescent="0.35">
      <c r="C2132" s="18"/>
    </row>
    <row r="2133" spans="3:3" x14ac:dyDescent="0.35">
      <c r="C2133" s="18"/>
    </row>
    <row r="2134" spans="3:3" x14ac:dyDescent="0.35">
      <c r="C2134" s="18"/>
    </row>
    <row r="2135" spans="3:3" x14ac:dyDescent="0.35">
      <c r="C2135" s="18"/>
    </row>
    <row r="2136" spans="3:3" x14ac:dyDescent="0.35">
      <c r="C2136" s="18"/>
    </row>
    <row r="2137" spans="3:3" x14ac:dyDescent="0.35">
      <c r="C2137" s="18"/>
    </row>
    <row r="2138" spans="3:3" x14ac:dyDescent="0.35">
      <c r="C2138" s="18"/>
    </row>
    <row r="2139" spans="3:3" x14ac:dyDescent="0.35">
      <c r="C2139" s="18"/>
    </row>
    <row r="2140" spans="3:3" x14ac:dyDescent="0.35">
      <c r="C2140" s="18"/>
    </row>
    <row r="2141" spans="3:3" x14ac:dyDescent="0.35">
      <c r="C2141" s="18"/>
    </row>
    <row r="2142" spans="3:3" x14ac:dyDescent="0.35">
      <c r="C2142" s="18"/>
    </row>
    <row r="2143" spans="3:3" x14ac:dyDescent="0.35">
      <c r="C2143" s="18"/>
    </row>
    <row r="2144" spans="3:3" x14ac:dyDescent="0.35">
      <c r="C2144" s="18"/>
    </row>
    <row r="2145" spans="3:3" x14ac:dyDescent="0.35">
      <c r="C2145" s="18"/>
    </row>
    <row r="2146" spans="3:3" x14ac:dyDescent="0.35">
      <c r="C2146" s="18"/>
    </row>
    <row r="2147" spans="3:3" x14ac:dyDescent="0.35">
      <c r="C2147" s="18"/>
    </row>
    <row r="2148" spans="3:3" x14ac:dyDescent="0.35">
      <c r="C2148" s="18"/>
    </row>
    <row r="2149" spans="3:3" x14ac:dyDescent="0.35">
      <c r="C2149" s="18"/>
    </row>
    <row r="2150" spans="3:3" x14ac:dyDescent="0.35">
      <c r="C2150" s="18"/>
    </row>
    <row r="2151" spans="3:3" x14ac:dyDescent="0.35">
      <c r="C2151" s="18"/>
    </row>
    <row r="2152" spans="3:3" x14ac:dyDescent="0.35">
      <c r="C2152" s="18"/>
    </row>
    <row r="2153" spans="3:3" x14ac:dyDescent="0.35">
      <c r="C2153" s="18"/>
    </row>
    <row r="2154" spans="3:3" x14ac:dyDescent="0.35">
      <c r="C2154" s="18"/>
    </row>
    <row r="2155" spans="3:3" x14ac:dyDescent="0.35">
      <c r="C2155" s="18"/>
    </row>
    <row r="2156" spans="3:3" x14ac:dyDescent="0.35">
      <c r="C2156" s="18"/>
    </row>
    <row r="2157" spans="3:3" x14ac:dyDescent="0.35">
      <c r="C2157" s="18"/>
    </row>
    <row r="2158" spans="3:3" x14ac:dyDescent="0.35">
      <c r="C2158" s="18"/>
    </row>
    <row r="2159" spans="3:3" x14ac:dyDescent="0.35">
      <c r="C2159" s="18"/>
    </row>
    <row r="2160" spans="3:3" x14ac:dyDescent="0.35">
      <c r="C2160" s="18"/>
    </row>
    <row r="2161" spans="3:3" x14ac:dyDescent="0.35">
      <c r="C2161" s="18"/>
    </row>
    <row r="2162" spans="3:3" x14ac:dyDescent="0.35">
      <c r="C2162" s="18"/>
    </row>
    <row r="2163" spans="3:3" x14ac:dyDescent="0.35">
      <c r="C2163" s="18"/>
    </row>
    <row r="2164" spans="3:3" x14ac:dyDescent="0.35">
      <c r="C2164" s="18"/>
    </row>
    <row r="2165" spans="3:3" x14ac:dyDescent="0.35">
      <c r="C2165" s="18"/>
    </row>
    <row r="2166" spans="3:3" x14ac:dyDescent="0.35">
      <c r="C2166" s="18"/>
    </row>
    <row r="2167" spans="3:3" x14ac:dyDescent="0.35">
      <c r="C2167" s="18"/>
    </row>
    <row r="2168" spans="3:3" x14ac:dyDescent="0.35">
      <c r="C2168" s="18"/>
    </row>
    <row r="2169" spans="3:3" x14ac:dyDescent="0.35">
      <c r="C2169" s="18"/>
    </row>
    <row r="2170" spans="3:3" x14ac:dyDescent="0.35">
      <c r="C2170" s="18"/>
    </row>
    <row r="2171" spans="3:3" x14ac:dyDescent="0.35">
      <c r="C2171" s="18"/>
    </row>
    <row r="2172" spans="3:3" x14ac:dyDescent="0.35">
      <c r="C2172" s="18"/>
    </row>
    <row r="2173" spans="3:3" x14ac:dyDescent="0.35">
      <c r="C2173" s="18"/>
    </row>
    <row r="2174" spans="3:3" x14ac:dyDescent="0.35">
      <c r="C2174" s="18"/>
    </row>
    <row r="2175" spans="3:3" x14ac:dyDescent="0.35">
      <c r="C2175" s="18"/>
    </row>
    <row r="2176" spans="3:3" x14ac:dyDescent="0.35">
      <c r="C2176" s="18"/>
    </row>
    <row r="2177" spans="3:3" x14ac:dyDescent="0.35">
      <c r="C2177" s="18"/>
    </row>
    <row r="2178" spans="3:3" x14ac:dyDescent="0.35">
      <c r="C2178" s="18"/>
    </row>
    <row r="2179" spans="3:3" x14ac:dyDescent="0.35">
      <c r="C2179" s="18"/>
    </row>
    <row r="2180" spans="3:3" x14ac:dyDescent="0.35">
      <c r="C2180" s="18"/>
    </row>
    <row r="2181" spans="3:3" x14ac:dyDescent="0.35">
      <c r="C2181" s="18"/>
    </row>
    <row r="2182" spans="3:3" x14ac:dyDescent="0.35">
      <c r="C2182" s="18"/>
    </row>
    <row r="2183" spans="3:3" x14ac:dyDescent="0.35">
      <c r="C2183" s="18"/>
    </row>
    <row r="2184" spans="3:3" x14ac:dyDescent="0.35">
      <c r="C2184" s="18"/>
    </row>
    <row r="2185" spans="3:3" x14ac:dyDescent="0.35">
      <c r="C2185" s="18"/>
    </row>
    <row r="2186" spans="3:3" x14ac:dyDescent="0.35">
      <c r="C2186" s="18"/>
    </row>
    <row r="2187" spans="3:3" x14ac:dyDescent="0.35">
      <c r="C2187" s="18"/>
    </row>
    <row r="2188" spans="3:3" x14ac:dyDescent="0.35">
      <c r="C2188" s="18"/>
    </row>
    <row r="2189" spans="3:3" x14ac:dyDescent="0.35">
      <c r="C2189" s="18"/>
    </row>
    <row r="2190" spans="3:3" x14ac:dyDescent="0.35">
      <c r="C2190" s="18"/>
    </row>
    <row r="2191" spans="3:3" x14ac:dyDescent="0.35">
      <c r="C2191" s="18"/>
    </row>
    <row r="2192" spans="3:3" x14ac:dyDescent="0.35">
      <c r="C2192" s="18"/>
    </row>
    <row r="2193" spans="3:3" x14ac:dyDescent="0.35">
      <c r="C2193" s="18"/>
    </row>
    <row r="2194" spans="3:3" x14ac:dyDescent="0.35">
      <c r="C2194" s="18"/>
    </row>
    <row r="2195" spans="3:3" x14ac:dyDescent="0.35">
      <c r="C2195" s="18"/>
    </row>
    <row r="2196" spans="3:3" x14ac:dyDescent="0.35">
      <c r="C2196" s="18"/>
    </row>
    <row r="2197" spans="3:3" x14ac:dyDescent="0.35">
      <c r="C2197" s="18"/>
    </row>
    <row r="2198" spans="3:3" x14ac:dyDescent="0.35">
      <c r="C2198" s="18"/>
    </row>
    <row r="2199" spans="3:3" x14ac:dyDescent="0.35">
      <c r="C2199" s="18"/>
    </row>
    <row r="2200" spans="3:3" x14ac:dyDescent="0.35">
      <c r="C2200" s="18"/>
    </row>
    <row r="2201" spans="3:3" x14ac:dyDescent="0.35">
      <c r="C2201" s="18"/>
    </row>
    <row r="2202" spans="3:3" x14ac:dyDescent="0.35">
      <c r="C2202" s="18"/>
    </row>
    <row r="2203" spans="3:3" x14ac:dyDescent="0.35">
      <c r="C2203" s="18"/>
    </row>
    <row r="2204" spans="3:3" x14ac:dyDescent="0.35">
      <c r="C2204" s="18"/>
    </row>
    <row r="2205" spans="3:3" x14ac:dyDescent="0.35">
      <c r="C2205" s="18"/>
    </row>
    <row r="2206" spans="3:3" x14ac:dyDescent="0.35">
      <c r="C2206" s="18"/>
    </row>
    <row r="2207" spans="3:3" x14ac:dyDescent="0.35">
      <c r="C2207" s="18"/>
    </row>
    <row r="2208" spans="3:3" x14ac:dyDescent="0.35">
      <c r="C2208" s="18"/>
    </row>
    <row r="2209" spans="3:3" x14ac:dyDescent="0.35">
      <c r="C2209" s="18"/>
    </row>
    <row r="2210" spans="3:3" x14ac:dyDescent="0.35">
      <c r="C2210" s="18"/>
    </row>
    <row r="2211" spans="3:3" x14ac:dyDescent="0.35">
      <c r="C2211" s="18"/>
    </row>
    <row r="2212" spans="3:3" x14ac:dyDescent="0.35">
      <c r="C2212" s="18"/>
    </row>
    <row r="2213" spans="3:3" x14ac:dyDescent="0.35">
      <c r="C2213" s="18"/>
    </row>
    <row r="2214" spans="3:3" x14ac:dyDescent="0.35">
      <c r="C2214" s="18"/>
    </row>
    <row r="2215" spans="3:3" x14ac:dyDescent="0.35">
      <c r="C2215" s="18"/>
    </row>
    <row r="2216" spans="3:3" x14ac:dyDescent="0.35">
      <c r="C2216" s="18"/>
    </row>
    <row r="2217" spans="3:3" x14ac:dyDescent="0.35">
      <c r="C2217" s="18"/>
    </row>
    <row r="2218" spans="3:3" x14ac:dyDescent="0.35">
      <c r="C2218" s="18"/>
    </row>
    <row r="2219" spans="3:3" x14ac:dyDescent="0.35">
      <c r="C2219" s="18"/>
    </row>
    <row r="2220" spans="3:3" x14ac:dyDescent="0.35">
      <c r="C2220" s="18"/>
    </row>
    <row r="2221" spans="3:3" x14ac:dyDescent="0.35">
      <c r="C2221" s="18"/>
    </row>
    <row r="2222" spans="3:3" x14ac:dyDescent="0.35">
      <c r="C2222" s="18"/>
    </row>
    <row r="2223" spans="3:3" x14ac:dyDescent="0.35">
      <c r="C2223" s="18"/>
    </row>
    <row r="2224" spans="3:3" x14ac:dyDescent="0.35">
      <c r="C2224" s="18"/>
    </row>
    <row r="2225" spans="3:3" x14ac:dyDescent="0.35">
      <c r="C2225" s="18"/>
    </row>
    <row r="2226" spans="3:3" x14ac:dyDescent="0.35">
      <c r="C2226" s="18"/>
    </row>
    <row r="2227" spans="3:3" x14ac:dyDescent="0.35">
      <c r="C2227" s="18"/>
    </row>
    <row r="2228" spans="3:3" x14ac:dyDescent="0.35">
      <c r="C2228" s="18"/>
    </row>
    <row r="2229" spans="3:3" x14ac:dyDescent="0.35">
      <c r="C2229" s="18"/>
    </row>
    <row r="2230" spans="3:3" x14ac:dyDescent="0.35">
      <c r="C2230" s="18"/>
    </row>
    <row r="2231" spans="3:3" x14ac:dyDescent="0.35">
      <c r="C2231" s="18"/>
    </row>
    <row r="2232" spans="3:3" x14ac:dyDescent="0.35">
      <c r="C2232" s="18"/>
    </row>
    <row r="2233" spans="3:3" x14ac:dyDescent="0.35">
      <c r="C2233" s="18"/>
    </row>
    <row r="2234" spans="3:3" x14ac:dyDescent="0.35">
      <c r="C2234" s="18"/>
    </row>
    <row r="2235" spans="3:3" x14ac:dyDescent="0.35">
      <c r="C2235" s="18"/>
    </row>
    <row r="2236" spans="3:3" x14ac:dyDescent="0.35">
      <c r="C2236" s="18"/>
    </row>
    <row r="2237" spans="3:3" x14ac:dyDescent="0.35">
      <c r="C2237" s="18"/>
    </row>
    <row r="2238" spans="3:3" x14ac:dyDescent="0.35">
      <c r="C2238" s="18"/>
    </row>
    <row r="2239" spans="3:3" x14ac:dyDescent="0.35">
      <c r="C2239" s="18"/>
    </row>
    <row r="2240" spans="3:3" x14ac:dyDescent="0.35">
      <c r="C2240" s="18"/>
    </row>
    <row r="2241" spans="3:3" x14ac:dyDescent="0.35">
      <c r="C2241" s="18"/>
    </row>
    <row r="2242" spans="3:3" x14ac:dyDescent="0.35">
      <c r="C2242" s="18"/>
    </row>
    <row r="2243" spans="3:3" x14ac:dyDescent="0.35">
      <c r="C2243" s="18"/>
    </row>
    <row r="2244" spans="3:3" x14ac:dyDescent="0.35">
      <c r="C2244" s="18"/>
    </row>
    <row r="2245" spans="3:3" x14ac:dyDescent="0.35">
      <c r="C2245" s="18"/>
    </row>
    <row r="2246" spans="3:3" x14ac:dyDescent="0.35">
      <c r="C2246" s="18"/>
    </row>
    <row r="2247" spans="3:3" x14ac:dyDescent="0.35">
      <c r="C2247" s="18"/>
    </row>
    <row r="2248" spans="3:3" x14ac:dyDescent="0.35">
      <c r="C2248" s="18"/>
    </row>
    <row r="2249" spans="3:3" x14ac:dyDescent="0.35">
      <c r="C2249" s="18"/>
    </row>
    <row r="2250" spans="3:3" x14ac:dyDescent="0.35">
      <c r="C2250" s="18"/>
    </row>
    <row r="2251" spans="3:3" x14ac:dyDescent="0.35">
      <c r="C2251" s="18"/>
    </row>
    <row r="2252" spans="3:3" x14ac:dyDescent="0.35">
      <c r="C2252" s="18"/>
    </row>
    <row r="2253" spans="3:3" x14ac:dyDescent="0.35">
      <c r="C2253" s="18"/>
    </row>
    <row r="2254" spans="3:3" x14ac:dyDescent="0.35">
      <c r="C2254" s="18"/>
    </row>
    <row r="2255" spans="3:3" x14ac:dyDescent="0.35">
      <c r="C2255" s="18"/>
    </row>
    <row r="2256" spans="3:3" x14ac:dyDescent="0.35">
      <c r="C2256" s="18"/>
    </row>
    <row r="2257" spans="3:3" x14ac:dyDescent="0.35">
      <c r="C2257" s="18"/>
    </row>
    <row r="2258" spans="3:3" x14ac:dyDescent="0.35">
      <c r="C2258" s="18"/>
    </row>
    <row r="2259" spans="3:3" x14ac:dyDescent="0.35">
      <c r="C2259" s="18"/>
    </row>
    <row r="2260" spans="3:3" x14ac:dyDescent="0.35">
      <c r="C2260" s="18"/>
    </row>
    <row r="2261" spans="3:3" x14ac:dyDescent="0.35">
      <c r="C2261" s="18"/>
    </row>
    <row r="2262" spans="3:3" x14ac:dyDescent="0.35">
      <c r="C2262" s="18"/>
    </row>
    <row r="2263" spans="3:3" x14ac:dyDescent="0.35">
      <c r="C2263" s="18"/>
    </row>
    <row r="2264" spans="3:3" x14ac:dyDescent="0.35">
      <c r="C2264" s="18"/>
    </row>
    <row r="2265" spans="3:3" x14ac:dyDescent="0.35">
      <c r="C2265" s="18"/>
    </row>
    <row r="2266" spans="3:3" x14ac:dyDescent="0.35">
      <c r="C2266" s="18"/>
    </row>
    <row r="2267" spans="3:3" x14ac:dyDescent="0.35">
      <c r="C2267" s="18"/>
    </row>
    <row r="2268" spans="3:3" x14ac:dyDescent="0.35">
      <c r="C2268" s="18"/>
    </row>
    <row r="2269" spans="3:3" x14ac:dyDescent="0.35">
      <c r="C2269" s="18"/>
    </row>
    <row r="2270" spans="3:3" x14ac:dyDescent="0.35">
      <c r="C2270" s="18"/>
    </row>
    <row r="2271" spans="3:3" x14ac:dyDescent="0.35">
      <c r="C2271" s="18"/>
    </row>
    <row r="2272" spans="3:3" x14ac:dyDescent="0.35">
      <c r="C2272" s="18"/>
    </row>
    <row r="2273" spans="3:3" x14ac:dyDescent="0.35">
      <c r="C2273" s="18"/>
    </row>
    <row r="2274" spans="3:3" x14ac:dyDescent="0.35">
      <c r="C2274" s="18"/>
    </row>
    <row r="2275" spans="3:3" x14ac:dyDescent="0.35">
      <c r="C2275" s="18"/>
    </row>
    <row r="2276" spans="3:3" x14ac:dyDescent="0.35">
      <c r="C2276" s="18"/>
    </row>
    <row r="2277" spans="3:3" x14ac:dyDescent="0.35">
      <c r="C2277" s="18"/>
    </row>
    <row r="2278" spans="3:3" x14ac:dyDescent="0.35">
      <c r="C2278" s="18"/>
    </row>
    <row r="2279" spans="3:3" x14ac:dyDescent="0.35">
      <c r="C2279" s="18"/>
    </row>
    <row r="2280" spans="3:3" x14ac:dyDescent="0.35">
      <c r="C2280" s="18"/>
    </row>
    <row r="2281" spans="3:3" x14ac:dyDescent="0.35">
      <c r="C2281" s="18"/>
    </row>
    <row r="2282" spans="3:3" x14ac:dyDescent="0.35">
      <c r="C2282" s="18"/>
    </row>
    <row r="2283" spans="3:3" x14ac:dyDescent="0.35">
      <c r="C2283" s="18"/>
    </row>
    <row r="2284" spans="3:3" x14ac:dyDescent="0.35">
      <c r="C2284" s="18"/>
    </row>
    <row r="2285" spans="3:3" x14ac:dyDescent="0.35">
      <c r="C2285" s="18"/>
    </row>
    <row r="2286" spans="3:3" x14ac:dyDescent="0.35">
      <c r="C2286" s="18"/>
    </row>
    <row r="2287" spans="3:3" x14ac:dyDescent="0.35">
      <c r="C2287" s="18"/>
    </row>
    <row r="2288" spans="3:3" x14ac:dyDescent="0.35">
      <c r="C2288" s="18"/>
    </row>
    <row r="2289" spans="3:3" x14ac:dyDescent="0.35">
      <c r="C2289" s="18"/>
    </row>
    <row r="2290" spans="3:3" x14ac:dyDescent="0.35">
      <c r="C2290" s="18"/>
    </row>
    <row r="2291" spans="3:3" x14ac:dyDescent="0.35">
      <c r="C2291" s="18"/>
    </row>
    <row r="2292" spans="3:3" x14ac:dyDescent="0.35">
      <c r="C2292" s="18"/>
    </row>
    <row r="2293" spans="3:3" x14ac:dyDescent="0.35">
      <c r="C2293" s="18"/>
    </row>
    <row r="2294" spans="3:3" x14ac:dyDescent="0.35">
      <c r="C2294" s="18"/>
    </row>
    <row r="2295" spans="3:3" x14ac:dyDescent="0.35">
      <c r="C2295" s="18"/>
    </row>
    <row r="2296" spans="3:3" x14ac:dyDescent="0.35">
      <c r="C2296" s="18"/>
    </row>
    <row r="2297" spans="3:3" x14ac:dyDescent="0.35">
      <c r="C2297" s="18"/>
    </row>
    <row r="2298" spans="3:3" x14ac:dyDescent="0.35">
      <c r="C2298" s="18"/>
    </row>
    <row r="2299" spans="3:3" x14ac:dyDescent="0.35">
      <c r="C2299" s="18"/>
    </row>
    <row r="2300" spans="3:3" x14ac:dyDescent="0.35">
      <c r="C2300" s="18"/>
    </row>
    <row r="2301" spans="3:3" x14ac:dyDescent="0.35">
      <c r="C2301" s="18"/>
    </row>
    <row r="2302" spans="3:3" x14ac:dyDescent="0.35">
      <c r="C2302" s="18"/>
    </row>
    <row r="2303" spans="3:3" x14ac:dyDescent="0.35">
      <c r="C2303" s="18"/>
    </row>
    <row r="2304" spans="3:3" x14ac:dyDescent="0.35">
      <c r="C2304" s="18"/>
    </row>
    <row r="2305" spans="3:3" x14ac:dyDescent="0.35">
      <c r="C2305" s="18"/>
    </row>
    <row r="2306" spans="3:3" x14ac:dyDescent="0.35">
      <c r="C2306" s="18"/>
    </row>
    <row r="2307" spans="3:3" x14ac:dyDescent="0.35">
      <c r="C2307" s="18"/>
    </row>
    <row r="2308" spans="3:3" x14ac:dyDescent="0.35">
      <c r="C2308" s="18"/>
    </row>
    <row r="2309" spans="3:3" x14ac:dyDescent="0.35">
      <c r="C2309" s="18"/>
    </row>
    <row r="2310" spans="3:3" x14ac:dyDescent="0.35">
      <c r="C2310" s="18"/>
    </row>
    <row r="2311" spans="3:3" x14ac:dyDescent="0.35">
      <c r="C2311" s="18"/>
    </row>
    <row r="2312" spans="3:3" x14ac:dyDescent="0.35">
      <c r="C2312" s="18"/>
    </row>
    <row r="2313" spans="3:3" x14ac:dyDescent="0.35">
      <c r="C2313" s="18"/>
    </row>
    <row r="2314" spans="3:3" x14ac:dyDescent="0.35">
      <c r="C2314" s="18"/>
    </row>
    <row r="2315" spans="3:3" x14ac:dyDescent="0.35">
      <c r="C2315" s="18"/>
    </row>
    <row r="2316" spans="3:3" x14ac:dyDescent="0.35">
      <c r="C2316" s="18"/>
    </row>
    <row r="2317" spans="3:3" x14ac:dyDescent="0.35">
      <c r="C2317" s="18"/>
    </row>
    <row r="2318" spans="3:3" x14ac:dyDescent="0.35">
      <c r="C2318" s="18"/>
    </row>
    <row r="2319" spans="3:3" x14ac:dyDescent="0.35">
      <c r="C2319" s="18"/>
    </row>
    <row r="2320" spans="3:3" x14ac:dyDescent="0.35">
      <c r="C2320" s="18"/>
    </row>
    <row r="2321" spans="3:3" x14ac:dyDescent="0.35">
      <c r="C2321" s="18"/>
    </row>
    <row r="2322" spans="3:3" x14ac:dyDescent="0.35">
      <c r="C2322" s="18"/>
    </row>
    <row r="2323" spans="3:3" x14ac:dyDescent="0.35">
      <c r="C2323" s="18"/>
    </row>
    <row r="2324" spans="3:3" x14ac:dyDescent="0.35">
      <c r="C2324" s="18"/>
    </row>
    <row r="2325" spans="3:3" x14ac:dyDescent="0.35">
      <c r="C2325" s="18"/>
    </row>
    <row r="2326" spans="3:3" x14ac:dyDescent="0.35">
      <c r="C2326" s="18"/>
    </row>
    <row r="2327" spans="3:3" x14ac:dyDescent="0.35">
      <c r="C2327" s="18"/>
    </row>
    <row r="2328" spans="3:3" x14ac:dyDescent="0.35">
      <c r="C2328" s="18"/>
    </row>
    <row r="2329" spans="3:3" x14ac:dyDescent="0.35">
      <c r="C2329" s="18"/>
    </row>
    <row r="2330" spans="3:3" x14ac:dyDescent="0.35">
      <c r="C2330" s="18"/>
    </row>
    <row r="2331" spans="3:3" x14ac:dyDescent="0.35">
      <c r="C2331" s="18"/>
    </row>
    <row r="2332" spans="3:3" x14ac:dyDescent="0.35">
      <c r="C2332" s="18"/>
    </row>
    <row r="2333" spans="3:3" x14ac:dyDescent="0.35">
      <c r="C2333" s="18"/>
    </row>
    <row r="2334" spans="3:3" x14ac:dyDescent="0.35">
      <c r="C2334" s="18"/>
    </row>
    <row r="2335" spans="3:3" x14ac:dyDescent="0.35">
      <c r="C2335" s="18"/>
    </row>
    <row r="2336" spans="3:3" x14ac:dyDescent="0.35">
      <c r="C2336" s="18"/>
    </row>
    <row r="2337" spans="3:3" x14ac:dyDescent="0.35">
      <c r="C2337" s="18"/>
    </row>
    <row r="2338" spans="3:3" x14ac:dyDescent="0.35">
      <c r="C2338" s="18"/>
    </row>
    <row r="2339" spans="3:3" x14ac:dyDescent="0.35">
      <c r="C2339" s="18"/>
    </row>
    <row r="2340" spans="3:3" x14ac:dyDescent="0.35">
      <c r="C2340" s="18"/>
    </row>
    <row r="2341" spans="3:3" x14ac:dyDescent="0.35">
      <c r="C2341" s="18"/>
    </row>
    <row r="2342" spans="3:3" x14ac:dyDescent="0.35">
      <c r="C2342" s="18"/>
    </row>
    <row r="2343" spans="3:3" x14ac:dyDescent="0.35">
      <c r="C2343" s="18"/>
    </row>
    <row r="2344" spans="3:3" x14ac:dyDescent="0.35">
      <c r="C2344" s="18"/>
    </row>
    <row r="2345" spans="3:3" x14ac:dyDescent="0.35">
      <c r="C2345" s="18"/>
    </row>
    <row r="2346" spans="3:3" x14ac:dyDescent="0.35">
      <c r="C2346" s="18"/>
    </row>
    <row r="2347" spans="3:3" x14ac:dyDescent="0.35">
      <c r="C2347" s="18"/>
    </row>
    <row r="2348" spans="3:3" x14ac:dyDescent="0.35">
      <c r="C2348" s="18"/>
    </row>
    <row r="2349" spans="3:3" x14ac:dyDescent="0.35">
      <c r="C2349" s="18"/>
    </row>
    <row r="2350" spans="3:3" x14ac:dyDescent="0.35">
      <c r="C2350" s="18"/>
    </row>
    <row r="2351" spans="3:3" x14ac:dyDescent="0.35">
      <c r="C2351" s="18"/>
    </row>
    <row r="2352" spans="3:3" x14ac:dyDescent="0.35">
      <c r="C2352" s="18"/>
    </row>
    <row r="2353" spans="3:3" x14ac:dyDescent="0.35">
      <c r="C2353" s="18"/>
    </row>
    <row r="2354" spans="3:3" x14ac:dyDescent="0.35">
      <c r="C2354" s="18"/>
    </row>
    <row r="2355" spans="3:3" x14ac:dyDescent="0.35">
      <c r="C2355" s="18"/>
    </row>
    <row r="2356" spans="3:3" x14ac:dyDescent="0.35">
      <c r="C2356" s="18"/>
    </row>
    <row r="2357" spans="3:3" x14ac:dyDescent="0.35">
      <c r="C2357" s="18"/>
    </row>
    <row r="2358" spans="3:3" x14ac:dyDescent="0.35">
      <c r="C2358" s="18"/>
    </row>
    <row r="2359" spans="3:3" x14ac:dyDescent="0.35">
      <c r="C2359" s="18"/>
    </row>
    <row r="2360" spans="3:3" x14ac:dyDescent="0.35">
      <c r="C2360" s="18"/>
    </row>
    <row r="2361" spans="3:3" x14ac:dyDescent="0.35">
      <c r="C2361" s="18"/>
    </row>
    <row r="2362" spans="3:3" x14ac:dyDescent="0.35">
      <c r="C2362" s="18"/>
    </row>
    <row r="2363" spans="3:3" x14ac:dyDescent="0.35">
      <c r="C2363" s="18"/>
    </row>
    <row r="2364" spans="3:3" x14ac:dyDescent="0.35">
      <c r="C2364" s="18"/>
    </row>
    <row r="2365" spans="3:3" x14ac:dyDescent="0.35">
      <c r="C2365" s="18"/>
    </row>
    <row r="2366" spans="3:3" x14ac:dyDescent="0.35">
      <c r="C2366" s="18"/>
    </row>
    <row r="2367" spans="3:3" x14ac:dyDescent="0.35">
      <c r="C2367" s="18"/>
    </row>
    <row r="2368" spans="3:3" x14ac:dyDescent="0.35">
      <c r="C2368" s="18"/>
    </row>
    <row r="2369" spans="3:3" x14ac:dyDescent="0.35">
      <c r="C2369" s="18"/>
    </row>
    <row r="2370" spans="3:3" x14ac:dyDescent="0.35">
      <c r="C2370" s="18"/>
    </row>
    <row r="2371" spans="3:3" x14ac:dyDescent="0.35">
      <c r="C2371" s="18"/>
    </row>
    <row r="2372" spans="3:3" x14ac:dyDescent="0.35">
      <c r="C2372" s="18"/>
    </row>
    <row r="2373" spans="3:3" x14ac:dyDescent="0.35">
      <c r="C2373" s="18"/>
    </row>
    <row r="2374" spans="3:3" x14ac:dyDescent="0.35">
      <c r="C2374" s="18"/>
    </row>
    <row r="2375" spans="3:3" x14ac:dyDescent="0.35">
      <c r="C2375" s="18"/>
    </row>
    <row r="2376" spans="3:3" x14ac:dyDescent="0.35">
      <c r="C2376" s="18"/>
    </row>
    <row r="2377" spans="3:3" x14ac:dyDescent="0.35">
      <c r="C2377" s="18"/>
    </row>
    <row r="2378" spans="3:3" x14ac:dyDescent="0.35">
      <c r="C2378" s="18"/>
    </row>
    <row r="2379" spans="3:3" x14ac:dyDescent="0.35">
      <c r="C2379" s="18"/>
    </row>
    <row r="2380" spans="3:3" x14ac:dyDescent="0.35">
      <c r="C2380" s="18"/>
    </row>
    <row r="2381" spans="3:3" x14ac:dyDescent="0.35">
      <c r="C2381" s="18"/>
    </row>
    <row r="2382" spans="3:3" x14ac:dyDescent="0.35">
      <c r="C2382" s="18"/>
    </row>
    <row r="2383" spans="3:3" x14ac:dyDescent="0.35">
      <c r="C2383" s="18"/>
    </row>
    <row r="2384" spans="3:3" x14ac:dyDescent="0.35">
      <c r="C2384" s="18"/>
    </row>
    <row r="2385" spans="3:3" x14ac:dyDescent="0.35">
      <c r="C2385" s="18"/>
    </row>
    <row r="2386" spans="3:3" x14ac:dyDescent="0.35">
      <c r="C2386" s="18"/>
    </row>
    <row r="2387" spans="3:3" x14ac:dyDescent="0.35">
      <c r="C2387" s="18"/>
    </row>
    <row r="2388" spans="3:3" x14ac:dyDescent="0.35">
      <c r="C2388" s="18"/>
    </row>
    <row r="2389" spans="3:3" x14ac:dyDescent="0.35">
      <c r="C2389" s="18"/>
    </row>
    <row r="2390" spans="3:3" x14ac:dyDescent="0.35">
      <c r="C2390" s="18"/>
    </row>
    <row r="2391" spans="3:3" x14ac:dyDescent="0.35">
      <c r="C2391" s="18"/>
    </row>
    <row r="2392" spans="3:3" x14ac:dyDescent="0.35">
      <c r="C2392" s="18"/>
    </row>
    <row r="2393" spans="3:3" x14ac:dyDescent="0.35">
      <c r="C2393" s="18"/>
    </row>
    <row r="2394" spans="3:3" x14ac:dyDescent="0.35">
      <c r="C2394" s="18"/>
    </row>
    <row r="2395" spans="3:3" x14ac:dyDescent="0.35">
      <c r="C2395" s="18"/>
    </row>
    <row r="2396" spans="3:3" x14ac:dyDescent="0.35">
      <c r="C2396" s="18"/>
    </row>
    <row r="2397" spans="3:3" x14ac:dyDescent="0.35">
      <c r="C2397" s="18"/>
    </row>
    <row r="2398" spans="3:3" x14ac:dyDescent="0.35">
      <c r="C2398" s="18"/>
    </row>
    <row r="2399" spans="3:3" x14ac:dyDescent="0.35">
      <c r="C2399" s="18"/>
    </row>
    <row r="2400" spans="3:3" x14ac:dyDescent="0.35">
      <c r="C2400" s="18"/>
    </row>
    <row r="2401" spans="3:3" x14ac:dyDescent="0.35">
      <c r="C2401" s="18"/>
    </row>
    <row r="2402" spans="3:3" x14ac:dyDescent="0.35">
      <c r="C2402" s="18"/>
    </row>
    <row r="2403" spans="3:3" x14ac:dyDescent="0.35">
      <c r="C2403" s="18"/>
    </row>
    <row r="2404" spans="3:3" x14ac:dyDescent="0.35">
      <c r="C2404" s="18"/>
    </row>
    <row r="2405" spans="3:3" x14ac:dyDescent="0.35">
      <c r="C2405" s="18"/>
    </row>
    <row r="2406" spans="3:3" x14ac:dyDescent="0.35">
      <c r="C2406" s="18"/>
    </row>
    <row r="2407" spans="3:3" x14ac:dyDescent="0.35">
      <c r="C2407" s="18"/>
    </row>
    <row r="2408" spans="3:3" x14ac:dyDescent="0.35">
      <c r="C2408" s="18"/>
    </row>
    <row r="2409" spans="3:3" x14ac:dyDescent="0.35">
      <c r="C2409" s="18"/>
    </row>
    <row r="2410" spans="3:3" x14ac:dyDescent="0.35">
      <c r="C2410" s="18"/>
    </row>
    <row r="2411" spans="3:3" x14ac:dyDescent="0.35">
      <c r="C2411" s="18"/>
    </row>
    <row r="2412" spans="3:3" x14ac:dyDescent="0.35">
      <c r="C2412" s="18"/>
    </row>
    <row r="2413" spans="3:3" x14ac:dyDescent="0.35">
      <c r="C2413" s="18"/>
    </row>
    <row r="2414" spans="3:3" x14ac:dyDescent="0.35">
      <c r="C2414" s="18"/>
    </row>
    <row r="2415" spans="3:3" x14ac:dyDescent="0.35">
      <c r="C2415" s="18"/>
    </row>
    <row r="2416" spans="3:3" x14ac:dyDescent="0.35">
      <c r="C2416" s="18"/>
    </row>
    <row r="2417" spans="3:3" x14ac:dyDescent="0.35">
      <c r="C2417" s="18"/>
    </row>
    <row r="2418" spans="3:3" x14ac:dyDescent="0.35">
      <c r="C2418" s="18"/>
    </row>
    <row r="2419" spans="3:3" x14ac:dyDescent="0.35">
      <c r="C2419" s="18"/>
    </row>
    <row r="2420" spans="3:3" x14ac:dyDescent="0.35">
      <c r="C2420" s="18"/>
    </row>
    <row r="2421" spans="3:3" x14ac:dyDescent="0.35">
      <c r="C2421" s="18"/>
    </row>
    <row r="2422" spans="3:3" x14ac:dyDescent="0.35">
      <c r="C2422" s="18"/>
    </row>
    <row r="2423" spans="3:3" x14ac:dyDescent="0.35">
      <c r="C2423" s="18"/>
    </row>
    <row r="2424" spans="3:3" x14ac:dyDescent="0.35">
      <c r="C2424" s="18"/>
    </row>
    <row r="2425" spans="3:3" x14ac:dyDescent="0.35">
      <c r="C2425" s="18"/>
    </row>
    <row r="2426" spans="3:3" x14ac:dyDescent="0.35">
      <c r="C2426" s="18"/>
    </row>
    <row r="2427" spans="3:3" x14ac:dyDescent="0.35">
      <c r="C2427" s="18"/>
    </row>
    <row r="2428" spans="3:3" x14ac:dyDescent="0.35">
      <c r="C2428" s="18"/>
    </row>
    <row r="2429" spans="3:3" x14ac:dyDescent="0.35">
      <c r="C2429" s="18"/>
    </row>
    <row r="2430" spans="3:3" x14ac:dyDescent="0.35">
      <c r="C2430" s="18"/>
    </row>
    <row r="2431" spans="3:3" x14ac:dyDescent="0.35">
      <c r="C2431" s="18"/>
    </row>
    <row r="2432" spans="3:3" x14ac:dyDescent="0.35">
      <c r="C2432" s="18"/>
    </row>
    <row r="2433" spans="3:3" x14ac:dyDescent="0.35">
      <c r="C2433" s="18"/>
    </row>
    <row r="2434" spans="3:3" x14ac:dyDescent="0.35">
      <c r="C2434" s="18"/>
    </row>
    <row r="2435" spans="3:3" x14ac:dyDescent="0.35">
      <c r="C2435" s="18"/>
    </row>
    <row r="2436" spans="3:3" x14ac:dyDescent="0.35">
      <c r="C2436" s="18"/>
    </row>
    <row r="2437" spans="3:3" x14ac:dyDescent="0.35">
      <c r="C2437" s="18"/>
    </row>
    <row r="2438" spans="3:3" x14ac:dyDescent="0.35">
      <c r="C2438" s="18"/>
    </row>
    <row r="2439" spans="3:3" x14ac:dyDescent="0.35">
      <c r="C2439" s="18"/>
    </row>
    <row r="2440" spans="3:3" x14ac:dyDescent="0.35">
      <c r="C2440" s="18"/>
    </row>
    <row r="2441" spans="3:3" x14ac:dyDescent="0.35">
      <c r="C2441" s="18"/>
    </row>
    <row r="2442" spans="3:3" x14ac:dyDescent="0.35">
      <c r="C2442" s="18"/>
    </row>
    <row r="2443" spans="3:3" x14ac:dyDescent="0.35">
      <c r="C2443" s="18"/>
    </row>
    <row r="2444" spans="3:3" x14ac:dyDescent="0.35">
      <c r="C2444" s="18"/>
    </row>
    <row r="2445" spans="3:3" x14ac:dyDescent="0.35">
      <c r="C2445" s="18"/>
    </row>
    <row r="2446" spans="3:3" x14ac:dyDescent="0.35">
      <c r="C2446" s="18"/>
    </row>
    <row r="2447" spans="3:3" x14ac:dyDescent="0.35">
      <c r="C2447" s="18"/>
    </row>
    <row r="2448" spans="3:3" x14ac:dyDescent="0.35">
      <c r="C2448" s="18"/>
    </row>
    <row r="2449" spans="3:3" x14ac:dyDescent="0.35">
      <c r="C2449" s="18"/>
    </row>
    <row r="2450" spans="3:3" x14ac:dyDescent="0.35">
      <c r="C2450" s="18"/>
    </row>
    <row r="2451" spans="3:3" x14ac:dyDescent="0.35">
      <c r="C2451" s="18"/>
    </row>
    <row r="2452" spans="3:3" x14ac:dyDescent="0.35">
      <c r="C2452" s="18"/>
    </row>
    <row r="2453" spans="3:3" x14ac:dyDescent="0.35">
      <c r="C2453" s="18"/>
    </row>
    <row r="2454" spans="3:3" x14ac:dyDescent="0.35">
      <c r="C2454" s="18"/>
    </row>
    <row r="2455" spans="3:3" x14ac:dyDescent="0.35">
      <c r="C2455" s="18"/>
    </row>
    <row r="2456" spans="3:3" x14ac:dyDescent="0.35">
      <c r="C2456" s="18"/>
    </row>
    <row r="2457" spans="3:3" x14ac:dyDescent="0.35">
      <c r="C2457" s="18"/>
    </row>
    <row r="2458" spans="3:3" x14ac:dyDescent="0.35">
      <c r="C2458" s="18"/>
    </row>
    <row r="2459" spans="3:3" x14ac:dyDescent="0.35">
      <c r="C2459" s="18"/>
    </row>
    <row r="2460" spans="3:3" x14ac:dyDescent="0.35">
      <c r="C2460" s="18"/>
    </row>
    <row r="2461" spans="3:3" x14ac:dyDescent="0.35">
      <c r="C2461" s="18"/>
    </row>
    <row r="2462" spans="3:3" x14ac:dyDescent="0.35">
      <c r="C2462" s="18"/>
    </row>
    <row r="2463" spans="3:3" x14ac:dyDescent="0.35">
      <c r="C2463" s="18"/>
    </row>
    <row r="2464" spans="3:3" x14ac:dyDescent="0.35">
      <c r="C2464" s="18"/>
    </row>
    <row r="2465" spans="3:3" x14ac:dyDescent="0.35">
      <c r="C2465" s="18"/>
    </row>
    <row r="2466" spans="3:3" x14ac:dyDescent="0.35">
      <c r="C2466" s="18"/>
    </row>
    <row r="2467" spans="3:3" x14ac:dyDescent="0.35">
      <c r="C2467" s="18"/>
    </row>
    <row r="2468" spans="3:3" x14ac:dyDescent="0.35">
      <c r="C2468" s="18"/>
    </row>
    <row r="2469" spans="3:3" x14ac:dyDescent="0.35">
      <c r="C2469" s="18"/>
    </row>
    <row r="2470" spans="3:3" x14ac:dyDescent="0.35">
      <c r="C2470" s="18"/>
    </row>
    <row r="2471" spans="3:3" x14ac:dyDescent="0.35">
      <c r="C2471" s="18"/>
    </row>
    <row r="2472" spans="3:3" x14ac:dyDescent="0.35">
      <c r="C2472" s="18"/>
    </row>
    <row r="2473" spans="3:3" x14ac:dyDescent="0.35">
      <c r="C2473" s="18"/>
    </row>
    <row r="2474" spans="3:3" x14ac:dyDescent="0.35">
      <c r="C2474" s="18"/>
    </row>
    <row r="2475" spans="3:3" x14ac:dyDescent="0.35">
      <c r="C2475" s="18"/>
    </row>
    <row r="2476" spans="3:3" x14ac:dyDescent="0.35">
      <c r="C2476" s="18"/>
    </row>
    <row r="2477" spans="3:3" x14ac:dyDescent="0.35">
      <c r="C2477" s="18"/>
    </row>
    <row r="2478" spans="3:3" x14ac:dyDescent="0.35">
      <c r="C2478" s="18"/>
    </row>
    <row r="2479" spans="3:3" x14ac:dyDescent="0.35">
      <c r="C2479" s="18"/>
    </row>
    <row r="2480" spans="3:3" x14ac:dyDescent="0.35">
      <c r="C2480" s="18"/>
    </row>
    <row r="2481" spans="3:3" x14ac:dyDescent="0.35">
      <c r="C2481" s="18"/>
    </row>
    <row r="2482" spans="3:3" x14ac:dyDescent="0.35">
      <c r="C2482" s="18"/>
    </row>
    <row r="2483" spans="3:3" x14ac:dyDescent="0.35">
      <c r="C2483" s="18"/>
    </row>
    <row r="2484" spans="3:3" x14ac:dyDescent="0.35">
      <c r="C2484" s="18"/>
    </row>
    <row r="2485" spans="3:3" x14ac:dyDescent="0.35">
      <c r="C2485" s="18"/>
    </row>
    <row r="2486" spans="3:3" x14ac:dyDescent="0.35">
      <c r="C2486" s="18"/>
    </row>
    <row r="2487" spans="3:3" x14ac:dyDescent="0.35">
      <c r="C2487" s="18"/>
    </row>
    <row r="2488" spans="3:3" x14ac:dyDescent="0.35">
      <c r="C2488" s="18"/>
    </row>
    <row r="2489" spans="3:3" x14ac:dyDescent="0.35">
      <c r="C2489" s="18"/>
    </row>
    <row r="2490" spans="3:3" x14ac:dyDescent="0.35">
      <c r="C2490" s="18"/>
    </row>
    <row r="2491" spans="3:3" x14ac:dyDescent="0.35">
      <c r="C2491" s="18"/>
    </row>
    <row r="2492" spans="3:3" x14ac:dyDescent="0.35">
      <c r="C2492" s="18"/>
    </row>
    <row r="2493" spans="3:3" x14ac:dyDescent="0.35">
      <c r="C2493" s="18"/>
    </row>
    <row r="2494" spans="3:3" x14ac:dyDescent="0.35">
      <c r="C2494" s="18"/>
    </row>
    <row r="2495" spans="3:3" x14ac:dyDescent="0.35">
      <c r="C2495" s="18"/>
    </row>
    <row r="2496" spans="3:3" x14ac:dyDescent="0.35">
      <c r="C2496" s="18"/>
    </row>
    <row r="2497" spans="3:3" x14ac:dyDescent="0.35">
      <c r="C2497" s="18"/>
    </row>
    <row r="2498" spans="3:3" x14ac:dyDescent="0.35">
      <c r="C2498" s="18"/>
    </row>
    <row r="2499" spans="3:3" x14ac:dyDescent="0.35">
      <c r="C2499" s="18"/>
    </row>
    <row r="2500" spans="3:3" x14ac:dyDescent="0.35">
      <c r="C2500" s="18"/>
    </row>
    <row r="2501" spans="3:3" x14ac:dyDescent="0.35">
      <c r="C2501" s="18"/>
    </row>
    <row r="2502" spans="3:3" x14ac:dyDescent="0.35">
      <c r="C2502" s="18"/>
    </row>
    <row r="2503" spans="3:3" x14ac:dyDescent="0.35">
      <c r="C2503" s="18"/>
    </row>
    <row r="2504" spans="3:3" x14ac:dyDescent="0.35">
      <c r="C2504" s="18"/>
    </row>
    <row r="2505" spans="3:3" x14ac:dyDescent="0.35">
      <c r="C2505" s="18"/>
    </row>
    <row r="2506" spans="3:3" x14ac:dyDescent="0.35">
      <c r="C2506" s="18"/>
    </row>
    <row r="2507" spans="3:3" x14ac:dyDescent="0.35">
      <c r="C2507" s="18"/>
    </row>
    <row r="2508" spans="3:3" x14ac:dyDescent="0.35">
      <c r="C2508" s="18"/>
    </row>
    <row r="2509" spans="3:3" x14ac:dyDescent="0.35">
      <c r="C2509" s="18"/>
    </row>
    <row r="2510" spans="3:3" x14ac:dyDescent="0.35">
      <c r="C2510" s="18"/>
    </row>
    <row r="2511" spans="3:3" x14ac:dyDescent="0.35">
      <c r="C2511" s="18"/>
    </row>
    <row r="2512" spans="3:3" x14ac:dyDescent="0.35">
      <c r="C2512" s="18"/>
    </row>
    <row r="2513" spans="3:3" x14ac:dyDescent="0.35">
      <c r="C2513" s="18"/>
    </row>
    <row r="2514" spans="3:3" x14ac:dyDescent="0.35">
      <c r="C2514" s="18"/>
    </row>
    <row r="2515" spans="3:3" x14ac:dyDescent="0.35">
      <c r="C2515" s="18"/>
    </row>
    <row r="2516" spans="3:3" x14ac:dyDescent="0.35">
      <c r="C2516" s="18"/>
    </row>
    <row r="2517" spans="3:3" x14ac:dyDescent="0.35">
      <c r="C2517" s="18"/>
    </row>
    <row r="2518" spans="3:3" x14ac:dyDescent="0.35">
      <c r="C2518" s="18"/>
    </row>
    <row r="2519" spans="3:3" x14ac:dyDescent="0.35">
      <c r="C2519" s="18"/>
    </row>
    <row r="2520" spans="3:3" x14ac:dyDescent="0.35">
      <c r="C2520" s="18"/>
    </row>
    <row r="2521" spans="3:3" x14ac:dyDescent="0.35">
      <c r="C2521" s="18"/>
    </row>
    <row r="2522" spans="3:3" x14ac:dyDescent="0.35">
      <c r="C2522" s="18"/>
    </row>
    <row r="2523" spans="3:3" x14ac:dyDescent="0.35">
      <c r="C2523" s="18"/>
    </row>
    <row r="2524" spans="3:3" x14ac:dyDescent="0.35">
      <c r="C2524" s="18"/>
    </row>
    <row r="2525" spans="3:3" x14ac:dyDescent="0.35">
      <c r="C2525" s="18"/>
    </row>
    <row r="2526" spans="3:3" x14ac:dyDescent="0.35">
      <c r="C2526" s="18"/>
    </row>
    <row r="2527" spans="3:3" x14ac:dyDescent="0.35">
      <c r="C2527" s="18"/>
    </row>
    <row r="2528" spans="3:3" x14ac:dyDescent="0.35">
      <c r="C2528" s="18"/>
    </row>
    <row r="2529" spans="3:3" x14ac:dyDescent="0.35">
      <c r="C2529" s="18"/>
    </row>
    <row r="2530" spans="3:3" x14ac:dyDescent="0.35">
      <c r="C2530" s="18"/>
    </row>
    <row r="2531" spans="3:3" x14ac:dyDescent="0.35">
      <c r="C2531" s="18"/>
    </row>
    <row r="2532" spans="3:3" x14ac:dyDescent="0.35">
      <c r="C2532" s="18"/>
    </row>
    <row r="2533" spans="3:3" x14ac:dyDescent="0.35">
      <c r="C2533" s="18"/>
    </row>
    <row r="2534" spans="3:3" x14ac:dyDescent="0.35">
      <c r="C2534" s="18"/>
    </row>
    <row r="2535" spans="3:3" x14ac:dyDescent="0.35">
      <c r="C2535" s="18"/>
    </row>
    <row r="2536" spans="3:3" x14ac:dyDescent="0.35">
      <c r="C2536" s="18"/>
    </row>
    <row r="2537" spans="3:3" x14ac:dyDescent="0.35">
      <c r="C2537" s="18"/>
    </row>
    <row r="2538" spans="3:3" x14ac:dyDescent="0.35">
      <c r="C2538" s="18"/>
    </row>
    <row r="2539" spans="3:3" x14ac:dyDescent="0.35">
      <c r="C2539" s="18"/>
    </row>
    <row r="2540" spans="3:3" x14ac:dyDescent="0.35">
      <c r="C2540" s="18"/>
    </row>
    <row r="2541" spans="3:3" x14ac:dyDescent="0.35">
      <c r="C2541" s="18"/>
    </row>
    <row r="2542" spans="3:3" x14ac:dyDescent="0.35">
      <c r="C2542" s="18"/>
    </row>
    <row r="2543" spans="3:3" x14ac:dyDescent="0.35">
      <c r="C2543" s="18"/>
    </row>
    <row r="2544" spans="3:3" x14ac:dyDescent="0.35">
      <c r="C2544" s="18"/>
    </row>
    <row r="2545" spans="3:3" x14ac:dyDescent="0.35">
      <c r="C2545" s="18"/>
    </row>
    <row r="2546" spans="3:3" x14ac:dyDescent="0.35">
      <c r="C2546" s="18"/>
    </row>
    <row r="2547" spans="3:3" x14ac:dyDescent="0.35">
      <c r="C2547" s="18"/>
    </row>
    <row r="2548" spans="3:3" x14ac:dyDescent="0.35">
      <c r="C2548" s="18"/>
    </row>
    <row r="2549" spans="3:3" x14ac:dyDescent="0.35">
      <c r="C2549" s="18"/>
    </row>
    <row r="2550" spans="3:3" x14ac:dyDescent="0.35">
      <c r="C2550" s="18"/>
    </row>
    <row r="2551" spans="3:3" x14ac:dyDescent="0.35">
      <c r="C2551" s="18"/>
    </row>
    <row r="2552" spans="3:3" x14ac:dyDescent="0.35">
      <c r="C2552" s="18"/>
    </row>
    <row r="2553" spans="3:3" x14ac:dyDescent="0.35">
      <c r="C2553" s="18"/>
    </row>
    <row r="2554" spans="3:3" x14ac:dyDescent="0.35">
      <c r="C2554" s="18"/>
    </row>
    <row r="2555" spans="3:3" x14ac:dyDescent="0.35">
      <c r="C2555" s="18"/>
    </row>
    <row r="2556" spans="3:3" x14ac:dyDescent="0.35">
      <c r="C2556" s="18"/>
    </row>
    <row r="2557" spans="3:3" x14ac:dyDescent="0.35">
      <c r="C2557" s="18"/>
    </row>
    <row r="2558" spans="3:3" x14ac:dyDescent="0.35">
      <c r="C2558" s="18"/>
    </row>
    <row r="2559" spans="3:3" x14ac:dyDescent="0.35">
      <c r="C2559" s="18"/>
    </row>
    <row r="2560" spans="3:3" x14ac:dyDescent="0.35">
      <c r="C2560" s="18"/>
    </row>
    <row r="2561" spans="3:3" x14ac:dyDescent="0.35">
      <c r="C2561" s="18"/>
    </row>
    <row r="2562" spans="3:3" x14ac:dyDescent="0.35">
      <c r="C2562" s="18"/>
    </row>
    <row r="2563" spans="3:3" x14ac:dyDescent="0.35">
      <c r="C2563" s="18"/>
    </row>
    <row r="2564" spans="3:3" x14ac:dyDescent="0.35">
      <c r="C2564" s="18"/>
    </row>
    <row r="2565" spans="3:3" x14ac:dyDescent="0.35">
      <c r="C2565" s="18"/>
    </row>
    <row r="2566" spans="3:3" x14ac:dyDescent="0.35">
      <c r="C2566" s="18"/>
    </row>
    <row r="2567" spans="3:3" x14ac:dyDescent="0.35">
      <c r="C2567" s="18"/>
    </row>
    <row r="2568" spans="3:3" x14ac:dyDescent="0.35">
      <c r="C2568" s="18"/>
    </row>
    <row r="2569" spans="3:3" x14ac:dyDescent="0.35">
      <c r="C2569" s="18"/>
    </row>
    <row r="2570" spans="3:3" x14ac:dyDescent="0.35">
      <c r="C2570" s="18"/>
    </row>
    <row r="2571" spans="3:3" x14ac:dyDescent="0.35">
      <c r="C2571" s="18"/>
    </row>
    <row r="2572" spans="3:3" x14ac:dyDescent="0.35">
      <c r="C2572" s="18"/>
    </row>
    <row r="2573" spans="3:3" x14ac:dyDescent="0.35">
      <c r="C2573" s="18"/>
    </row>
    <row r="2574" spans="3:3" x14ac:dyDescent="0.35">
      <c r="C2574" s="18"/>
    </row>
    <row r="2575" spans="3:3" x14ac:dyDescent="0.35">
      <c r="C2575" s="18"/>
    </row>
    <row r="2576" spans="3:3" x14ac:dyDescent="0.35">
      <c r="C2576" s="18"/>
    </row>
    <row r="2577" spans="3:3" x14ac:dyDescent="0.35">
      <c r="C2577" s="18"/>
    </row>
    <row r="2578" spans="3:3" x14ac:dyDescent="0.35">
      <c r="C2578" s="18"/>
    </row>
    <row r="2579" spans="3:3" x14ac:dyDescent="0.35">
      <c r="C2579" s="18"/>
    </row>
    <row r="2580" spans="3:3" x14ac:dyDescent="0.35">
      <c r="C2580" s="18"/>
    </row>
    <row r="2581" spans="3:3" x14ac:dyDescent="0.35">
      <c r="C2581" s="18"/>
    </row>
    <row r="2582" spans="3:3" x14ac:dyDescent="0.35">
      <c r="C2582" s="18"/>
    </row>
    <row r="2583" spans="3:3" x14ac:dyDescent="0.35">
      <c r="C2583" s="18"/>
    </row>
    <row r="2584" spans="3:3" x14ac:dyDescent="0.35">
      <c r="C2584" s="18"/>
    </row>
    <row r="2585" spans="3:3" x14ac:dyDescent="0.35">
      <c r="C2585" s="18"/>
    </row>
    <row r="2586" spans="3:3" x14ac:dyDescent="0.35">
      <c r="C2586" s="18"/>
    </row>
    <row r="2587" spans="3:3" x14ac:dyDescent="0.35">
      <c r="C2587" s="18"/>
    </row>
    <row r="2588" spans="3:3" x14ac:dyDescent="0.35">
      <c r="C2588" s="18"/>
    </row>
    <row r="2589" spans="3:3" x14ac:dyDescent="0.35">
      <c r="C2589" s="18"/>
    </row>
    <row r="2590" spans="3:3" x14ac:dyDescent="0.35">
      <c r="C2590" s="18"/>
    </row>
    <row r="2591" spans="3:3" x14ac:dyDescent="0.35">
      <c r="C2591" s="18"/>
    </row>
    <row r="2592" spans="3:3" x14ac:dyDescent="0.35">
      <c r="C2592" s="18"/>
    </row>
    <row r="2593" spans="3:3" x14ac:dyDescent="0.35">
      <c r="C2593" s="18"/>
    </row>
    <row r="2594" spans="3:3" x14ac:dyDescent="0.35">
      <c r="C2594" s="18"/>
    </row>
    <row r="2595" spans="3:3" x14ac:dyDescent="0.35">
      <c r="C2595" s="18"/>
    </row>
    <row r="2596" spans="3:3" x14ac:dyDescent="0.35">
      <c r="C2596" s="18"/>
    </row>
    <row r="2597" spans="3:3" x14ac:dyDescent="0.35">
      <c r="C2597" s="18"/>
    </row>
    <row r="2598" spans="3:3" x14ac:dyDescent="0.35">
      <c r="C2598" s="18"/>
    </row>
    <row r="2599" spans="3:3" x14ac:dyDescent="0.35">
      <c r="C2599" s="18"/>
    </row>
    <row r="2600" spans="3:3" x14ac:dyDescent="0.35">
      <c r="C2600" s="18"/>
    </row>
    <row r="2601" spans="3:3" x14ac:dyDescent="0.35">
      <c r="C2601" s="18"/>
    </row>
    <row r="2602" spans="3:3" x14ac:dyDescent="0.35">
      <c r="C2602" s="18"/>
    </row>
    <row r="2603" spans="3:3" x14ac:dyDescent="0.35">
      <c r="C2603" s="18"/>
    </row>
    <row r="2604" spans="3:3" x14ac:dyDescent="0.35">
      <c r="C2604" s="18"/>
    </row>
    <row r="2605" spans="3:3" x14ac:dyDescent="0.35">
      <c r="C2605" s="18"/>
    </row>
    <row r="2606" spans="3:3" x14ac:dyDescent="0.35">
      <c r="C2606" s="18"/>
    </row>
    <row r="2607" spans="3:3" x14ac:dyDescent="0.35">
      <c r="C2607" s="18"/>
    </row>
    <row r="2608" spans="3:3" x14ac:dyDescent="0.35">
      <c r="C2608" s="18"/>
    </row>
    <row r="2609" spans="3:3" x14ac:dyDescent="0.35">
      <c r="C2609" s="18"/>
    </row>
    <row r="2610" spans="3:3" x14ac:dyDescent="0.35">
      <c r="C2610" s="18"/>
    </row>
    <row r="2611" spans="3:3" x14ac:dyDescent="0.35">
      <c r="C2611" s="18"/>
    </row>
    <row r="2612" spans="3:3" x14ac:dyDescent="0.35">
      <c r="C2612" s="18"/>
    </row>
    <row r="2613" spans="3:3" x14ac:dyDescent="0.35">
      <c r="C2613" s="18"/>
    </row>
    <row r="2614" spans="3:3" x14ac:dyDescent="0.35">
      <c r="C2614" s="18"/>
    </row>
    <row r="2615" spans="3:3" x14ac:dyDescent="0.35">
      <c r="C2615" s="18"/>
    </row>
    <row r="2616" spans="3:3" x14ac:dyDescent="0.35">
      <c r="C2616" s="18"/>
    </row>
    <row r="2617" spans="3:3" x14ac:dyDescent="0.35">
      <c r="C2617" s="18"/>
    </row>
    <row r="2618" spans="3:3" x14ac:dyDescent="0.35">
      <c r="C2618" s="18"/>
    </row>
    <row r="2619" spans="3:3" x14ac:dyDescent="0.35">
      <c r="C2619" s="18"/>
    </row>
    <row r="2620" spans="3:3" x14ac:dyDescent="0.35">
      <c r="C2620" s="18"/>
    </row>
    <row r="2621" spans="3:3" x14ac:dyDescent="0.35">
      <c r="C2621" s="18"/>
    </row>
    <row r="2622" spans="3:3" x14ac:dyDescent="0.35">
      <c r="C2622" s="18"/>
    </row>
    <row r="2623" spans="3:3" x14ac:dyDescent="0.35">
      <c r="C2623" s="18"/>
    </row>
    <row r="2624" spans="3:3" x14ac:dyDescent="0.35">
      <c r="C2624" s="18"/>
    </row>
    <row r="2625" spans="3:3" x14ac:dyDescent="0.35">
      <c r="C2625" s="18"/>
    </row>
    <row r="2626" spans="3:3" x14ac:dyDescent="0.35">
      <c r="C2626" s="18"/>
    </row>
    <row r="2627" spans="3:3" x14ac:dyDescent="0.35">
      <c r="C2627" s="18"/>
    </row>
    <row r="2628" spans="3:3" x14ac:dyDescent="0.35">
      <c r="C2628" s="18"/>
    </row>
    <row r="2629" spans="3:3" x14ac:dyDescent="0.35">
      <c r="C2629" s="18"/>
    </row>
    <row r="2630" spans="3:3" x14ac:dyDescent="0.35">
      <c r="C2630" s="18"/>
    </row>
    <row r="2631" spans="3:3" x14ac:dyDescent="0.35">
      <c r="C2631" s="18"/>
    </row>
    <row r="2632" spans="3:3" x14ac:dyDescent="0.35">
      <c r="C2632" s="18"/>
    </row>
    <row r="2633" spans="3:3" x14ac:dyDescent="0.35">
      <c r="C2633" s="18"/>
    </row>
    <row r="2634" spans="3:3" x14ac:dyDescent="0.35">
      <c r="C2634" s="18"/>
    </row>
    <row r="2635" spans="3:3" x14ac:dyDescent="0.35">
      <c r="C2635" s="18"/>
    </row>
    <row r="2636" spans="3:3" x14ac:dyDescent="0.35">
      <c r="C2636" s="18"/>
    </row>
    <row r="2637" spans="3:3" x14ac:dyDescent="0.35">
      <c r="C2637" s="18"/>
    </row>
    <row r="2638" spans="3:3" x14ac:dyDescent="0.35">
      <c r="C2638" s="18"/>
    </row>
    <row r="2639" spans="3:3" x14ac:dyDescent="0.35">
      <c r="C2639" s="18"/>
    </row>
    <row r="2640" spans="3:3" x14ac:dyDescent="0.35">
      <c r="C2640" s="18"/>
    </row>
    <row r="2641" spans="3:3" x14ac:dyDescent="0.35">
      <c r="C2641" s="18"/>
    </row>
    <row r="2642" spans="3:3" x14ac:dyDescent="0.35">
      <c r="C2642" s="18"/>
    </row>
    <row r="2643" spans="3:3" x14ac:dyDescent="0.35">
      <c r="C2643" s="18"/>
    </row>
    <row r="2644" spans="3:3" x14ac:dyDescent="0.35">
      <c r="C2644" s="18"/>
    </row>
    <row r="2645" spans="3:3" x14ac:dyDescent="0.35">
      <c r="C2645" s="18"/>
    </row>
    <row r="2646" spans="3:3" x14ac:dyDescent="0.35">
      <c r="C2646" s="18"/>
    </row>
    <row r="2647" spans="3:3" x14ac:dyDescent="0.35">
      <c r="C2647" s="18"/>
    </row>
    <row r="2648" spans="3:3" x14ac:dyDescent="0.35">
      <c r="C2648" s="18"/>
    </row>
    <row r="2649" spans="3:3" x14ac:dyDescent="0.35">
      <c r="C2649" s="18"/>
    </row>
    <row r="2650" spans="3:3" x14ac:dyDescent="0.35">
      <c r="C2650" s="18"/>
    </row>
    <row r="2651" spans="3:3" x14ac:dyDescent="0.35">
      <c r="C2651" s="18"/>
    </row>
    <row r="2652" spans="3:3" x14ac:dyDescent="0.35">
      <c r="C2652" s="18"/>
    </row>
    <row r="2653" spans="3:3" x14ac:dyDescent="0.35">
      <c r="C2653" s="18"/>
    </row>
    <row r="2654" spans="3:3" x14ac:dyDescent="0.35">
      <c r="C2654" s="18"/>
    </row>
    <row r="2655" spans="3:3" x14ac:dyDescent="0.35">
      <c r="C2655" s="18"/>
    </row>
    <row r="2656" spans="3:3" x14ac:dyDescent="0.35">
      <c r="C2656" s="18"/>
    </row>
    <row r="2657" spans="3:3" x14ac:dyDescent="0.35">
      <c r="C2657" s="18"/>
    </row>
    <row r="2658" spans="3:3" x14ac:dyDescent="0.35">
      <c r="C2658" s="18"/>
    </row>
    <row r="2659" spans="3:3" x14ac:dyDescent="0.35">
      <c r="C2659" s="18"/>
    </row>
    <row r="2660" spans="3:3" x14ac:dyDescent="0.35">
      <c r="C2660" s="18"/>
    </row>
    <row r="2661" spans="3:3" x14ac:dyDescent="0.35">
      <c r="C2661" s="18"/>
    </row>
    <row r="2662" spans="3:3" x14ac:dyDescent="0.35">
      <c r="C2662" s="18"/>
    </row>
    <row r="2663" spans="3:3" x14ac:dyDescent="0.35">
      <c r="C2663" s="18"/>
    </row>
    <row r="2664" spans="3:3" x14ac:dyDescent="0.35">
      <c r="C2664" s="18"/>
    </row>
    <row r="2665" spans="3:3" x14ac:dyDescent="0.35">
      <c r="C2665" s="18"/>
    </row>
    <row r="2666" spans="3:3" x14ac:dyDescent="0.35">
      <c r="C2666" s="18"/>
    </row>
    <row r="2667" spans="3:3" x14ac:dyDescent="0.35">
      <c r="C2667" s="18"/>
    </row>
    <row r="2668" spans="3:3" x14ac:dyDescent="0.35">
      <c r="C2668" s="18"/>
    </row>
    <row r="2669" spans="3:3" x14ac:dyDescent="0.35">
      <c r="C2669" s="18"/>
    </row>
    <row r="2670" spans="3:3" x14ac:dyDescent="0.35">
      <c r="C2670" s="18"/>
    </row>
    <row r="2671" spans="3:3" x14ac:dyDescent="0.35">
      <c r="C2671" s="18"/>
    </row>
    <row r="2672" spans="3:3" x14ac:dyDescent="0.35">
      <c r="C2672" s="18"/>
    </row>
    <row r="2673" spans="3:3" x14ac:dyDescent="0.35">
      <c r="C2673" s="18"/>
    </row>
    <row r="2674" spans="3:3" x14ac:dyDescent="0.35">
      <c r="C2674" s="18"/>
    </row>
    <row r="2675" spans="3:3" x14ac:dyDescent="0.35">
      <c r="C2675" s="18"/>
    </row>
    <row r="2676" spans="3:3" x14ac:dyDescent="0.35">
      <c r="C2676" s="18"/>
    </row>
    <row r="2677" spans="3:3" x14ac:dyDescent="0.35">
      <c r="C2677" s="18"/>
    </row>
    <row r="2678" spans="3:3" x14ac:dyDescent="0.35">
      <c r="C2678" s="18"/>
    </row>
    <row r="2679" spans="3:3" x14ac:dyDescent="0.35">
      <c r="C2679" s="18"/>
    </row>
    <row r="2680" spans="3:3" x14ac:dyDescent="0.35">
      <c r="C2680" s="18"/>
    </row>
    <row r="2681" spans="3:3" x14ac:dyDescent="0.35">
      <c r="C2681" s="18"/>
    </row>
    <row r="2682" spans="3:3" x14ac:dyDescent="0.35">
      <c r="C2682" s="18"/>
    </row>
    <row r="2683" spans="3:3" x14ac:dyDescent="0.35">
      <c r="C2683" s="18"/>
    </row>
    <row r="2684" spans="3:3" x14ac:dyDescent="0.35">
      <c r="C2684" s="18"/>
    </row>
    <row r="2685" spans="3:3" x14ac:dyDescent="0.35">
      <c r="C2685" s="18"/>
    </row>
    <row r="2686" spans="3:3" x14ac:dyDescent="0.35">
      <c r="C2686" s="18"/>
    </row>
    <row r="2687" spans="3:3" x14ac:dyDescent="0.35">
      <c r="C2687" s="18"/>
    </row>
    <row r="2688" spans="3:3" x14ac:dyDescent="0.35">
      <c r="C2688" s="18"/>
    </row>
    <row r="2689" spans="3:3" x14ac:dyDescent="0.35">
      <c r="C2689" s="18"/>
    </row>
    <row r="2690" spans="3:3" x14ac:dyDescent="0.35">
      <c r="C2690" s="18"/>
    </row>
    <row r="2691" spans="3:3" x14ac:dyDescent="0.35">
      <c r="C2691" s="18"/>
    </row>
    <row r="2692" spans="3:3" x14ac:dyDescent="0.35">
      <c r="C2692" s="18"/>
    </row>
    <row r="2693" spans="3:3" x14ac:dyDescent="0.35">
      <c r="C2693" s="18"/>
    </row>
    <row r="2694" spans="3:3" x14ac:dyDescent="0.35">
      <c r="C2694" s="18"/>
    </row>
    <row r="2695" spans="3:3" x14ac:dyDescent="0.35">
      <c r="C2695" s="18"/>
    </row>
    <row r="2696" spans="3:3" x14ac:dyDescent="0.35">
      <c r="C2696" s="18"/>
    </row>
    <row r="2697" spans="3:3" x14ac:dyDescent="0.35">
      <c r="C2697" s="18"/>
    </row>
    <row r="2698" spans="3:3" x14ac:dyDescent="0.35">
      <c r="C2698" s="18"/>
    </row>
    <row r="2699" spans="3:3" x14ac:dyDescent="0.35">
      <c r="C2699" s="18"/>
    </row>
    <row r="2700" spans="3:3" x14ac:dyDescent="0.35">
      <c r="C2700" s="18"/>
    </row>
    <row r="2701" spans="3:3" x14ac:dyDescent="0.35">
      <c r="C2701" s="18"/>
    </row>
    <row r="2702" spans="3:3" x14ac:dyDescent="0.35">
      <c r="C2702" s="18"/>
    </row>
    <row r="2703" spans="3:3" x14ac:dyDescent="0.35">
      <c r="C2703" s="18"/>
    </row>
    <row r="2704" spans="3:3" x14ac:dyDescent="0.35">
      <c r="C2704" s="18"/>
    </row>
    <row r="2705" spans="3:3" x14ac:dyDescent="0.35">
      <c r="C2705" s="18"/>
    </row>
    <row r="2706" spans="3:3" x14ac:dyDescent="0.35">
      <c r="C2706" s="18"/>
    </row>
    <row r="2707" spans="3:3" x14ac:dyDescent="0.35">
      <c r="C2707" s="18"/>
    </row>
    <row r="2708" spans="3:3" x14ac:dyDescent="0.35">
      <c r="C2708" s="18"/>
    </row>
    <row r="2709" spans="3:3" x14ac:dyDescent="0.35">
      <c r="C2709" s="18"/>
    </row>
    <row r="2710" spans="3:3" x14ac:dyDescent="0.35">
      <c r="C2710" s="18"/>
    </row>
    <row r="2711" spans="3:3" x14ac:dyDescent="0.35">
      <c r="C2711" s="18"/>
    </row>
    <row r="2712" spans="3:3" x14ac:dyDescent="0.35">
      <c r="C2712" s="18"/>
    </row>
    <row r="2713" spans="3:3" x14ac:dyDescent="0.35">
      <c r="C2713" s="18"/>
    </row>
    <row r="2714" spans="3:3" x14ac:dyDescent="0.35">
      <c r="C2714" s="18"/>
    </row>
    <row r="2715" spans="3:3" x14ac:dyDescent="0.35">
      <c r="C2715" s="18"/>
    </row>
    <row r="2716" spans="3:3" x14ac:dyDescent="0.35">
      <c r="C2716" s="18"/>
    </row>
    <row r="2717" spans="3:3" x14ac:dyDescent="0.35">
      <c r="C2717" s="18"/>
    </row>
    <row r="2718" spans="3:3" x14ac:dyDescent="0.35">
      <c r="C2718" s="18"/>
    </row>
    <row r="2719" spans="3:3" x14ac:dyDescent="0.35">
      <c r="C2719" s="18"/>
    </row>
    <row r="2720" spans="3:3" x14ac:dyDescent="0.35">
      <c r="C2720" s="18"/>
    </row>
    <row r="2721" spans="3:3" x14ac:dyDescent="0.35">
      <c r="C2721" s="18"/>
    </row>
    <row r="2722" spans="3:3" x14ac:dyDescent="0.35">
      <c r="C2722" s="18"/>
    </row>
    <row r="2723" spans="3:3" x14ac:dyDescent="0.35">
      <c r="C2723" s="18"/>
    </row>
    <row r="2724" spans="3:3" x14ac:dyDescent="0.35">
      <c r="C2724" s="18"/>
    </row>
    <row r="2725" spans="3:3" x14ac:dyDescent="0.35">
      <c r="C2725" s="18"/>
    </row>
    <row r="2726" spans="3:3" x14ac:dyDescent="0.35">
      <c r="C2726" s="18"/>
    </row>
    <row r="2727" spans="3:3" x14ac:dyDescent="0.35">
      <c r="C2727" s="18"/>
    </row>
    <row r="2728" spans="3:3" x14ac:dyDescent="0.35">
      <c r="C2728" s="18"/>
    </row>
    <row r="2729" spans="3:3" x14ac:dyDescent="0.35">
      <c r="C2729" s="18"/>
    </row>
    <row r="2730" spans="3:3" x14ac:dyDescent="0.35">
      <c r="C2730" s="18"/>
    </row>
    <row r="2731" spans="3:3" x14ac:dyDescent="0.35">
      <c r="C2731" s="18"/>
    </row>
    <row r="2732" spans="3:3" x14ac:dyDescent="0.35">
      <c r="C2732" s="18"/>
    </row>
    <row r="2733" spans="3:3" x14ac:dyDescent="0.35">
      <c r="C2733" s="18"/>
    </row>
    <row r="2734" spans="3:3" x14ac:dyDescent="0.35">
      <c r="C2734" s="18"/>
    </row>
    <row r="2735" spans="3:3" x14ac:dyDescent="0.35">
      <c r="C2735" s="18"/>
    </row>
    <row r="2736" spans="3:3" x14ac:dyDescent="0.35">
      <c r="C2736" s="18"/>
    </row>
    <row r="2737" spans="3:3" x14ac:dyDescent="0.35">
      <c r="C2737" s="18"/>
    </row>
    <row r="2738" spans="3:3" x14ac:dyDescent="0.35">
      <c r="C2738" s="18"/>
    </row>
    <row r="2739" spans="3:3" x14ac:dyDescent="0.35">
      <c r="C2739" s="18"/>
    </row>
    <row r="2740" spans="3:3" x14ac:dyDescent="0.35">
      <c r="C2740" s="18"/>
    </row>
    <row r="2741" spans="3:3" x14ac:dyDescent="0.35">
      <c r="C2741" s="18"/>
    </row>
    <row r="2742" spans="3:3" x14ac:dyDescent="0.35">
      <c r="C2742" s="18"/>
    </row>
    <row r="2743" spans="3:3" x14ac:dyDescent="0.35">
      <c r="C2743" s="18"/>
    </row>
    <row r="2744" spans="3:3" x14ac:dyDescent="0.35">
      <c r="C2744" s="18"/>
    </row>
    <row r="2745" spans="3:3" x14ac:dyDescent="0.35">
      <c r="C2745" s="18"/>
    </row>
    <row r="2746" spans="3:3" x14ac:dyDescent="0.35">
      <c r="C2746" s="18"/>
    </row>
    <row r="2747" spans="3:3" x14ac:dyDescent="0.35">
      <c r="C2747" s="18"/>
    </row>
    <row r="2748" spans="3:3" x14ac:dyDescent="0.35">
      <c r="C2748" s="18"/>
    </row>
    <row r="2749" spans="3:3" x14ac:dyDescent="0.35">
      <c r="C2749" s="18"/>
    </row>
    <row r="2750" spans="3:3" x14ac:dyDescent="0.35">
      <c r="C2750" s="18"/>
    </row>
    <row r="2751" spans="3:3" x14ac:dyDescent="0.35">
      <c r="C2751" s="18"/>
    </row>
    <row r="2752" spans="3:3" x14ac:dyDescent="0.35">
      <c r="C2752" s="18"/>
    </row>
    <row r="2753" spans="3:3" x14ac:dyDescent="0.35">
      <c r="C2753" s="18"/>
    </row>
    <row r="2754" spans="3:3" x14ac:dyDescent="0.35">
      <c r="C2754" s="18"/>
    </row>
    <row r="2755" spans="3:3" x14ac:dyDescent="0.35">
      <c r="C2755" s="18"/>
    </row>
    <row r="2756" spans="3:3" x14ac:dyDescent="0.35">
      <c r="C2756" s="18"/>
    </row>
    <row r="2757" spans="3:3" x14ac:dyDescent="0.35">
      <c r="C2757" s="18"/>
    </row>
    <row r="2758" spans="3:3" x14ac:dyDescent="0.35">
      <c r="C2758" s="18"/>
    </row>
    <row r="2759" spans="3:3" x14ac:dyDescent="0.35">
      <c r="C2759" s="18"/>
    </row>
    <row r="2760" spans="3:3" x14ac:dyDescent="0.35">
      <c r="C2760" s="18"/>
    </row>
    <row r="2761" spans="3:3" x14ac:dyDescent="0.35">
      <c r="C2761" s="18"/>
    </row>
    <row r="2762" spans="3:3" x14ac:dyDescent="0.35">
      <c r="C2762" s="18"/>
    </row>
    <row r="2763" spans="3:3" x14ac:dyDescent="0.35">
      <c r="C2763" s="18"/>
    </row>
    <row r="2764" spans="3:3" x14ac:dyDescent="0.35">
      <c r="C2764" s="18"/>
    </row>
    <row r="2765" spans="3:3" x14ac:dyDescent="0.35">
      <c r="C2765" s="18"/>
    </row>
    <row r="2766" spans="3:3" x14ac:dyDescent="0.35">
      <c r="C2766" s="18"/>
    </row>
    <row r="2767" spans="3:3" x14ac:dyDescent="0.35">
      <c r="C2767" s="18"/>
    </row>
    <row r="2768" spans="3:3" x14ac:dyDescent="0.35">
      <c r="C2768" s="18"/>
    </row>
    <row r="2769" spans="3:3" x14ac:dyDescent="0.35">
      <c r="C2769" s="18"/>
    </row>
    <row r="2770" spans="3:3" x14ac:dyDescent="0.35">
      <c r="C2770" s="18"/>
    </row>
    <row r="2771" spans="3:3" x14ac:dyDescent="0.35">
      <c r="C2771" s="18"/>
    </row>
    <row r="2772" spans="3:3" x14ac:dyDescent="0.35">
      <c r="C2772" s="18"/>
    </row>
    <row r="2773" spans="3:3" x14ac:dyDescent="0.35">
      <c r="C2773" s="18"/>
    </row>
    <row r="2774" spans="3:3" x14ac:dyDescent="0.35">
      <c r="C2774" s="18"/>
    </row>
    <row r="2775" spans="3:3" x14ac:dyDescent="0.35">
      <c r="C2775" s="18"/>
    </row>
    <row r="2776" spans="3:3" x14ac:dyDescent="0.35">
      <c r="C2776" s="18"/>
    </row>
    <row r="2777" spans="3:3" x14ac:dyDescent="0.35">
      <c r="C2777" s="18"/>
    </row>
    <row r="2778" spans="3:3" x14ac:dyDescent="0.35">
      <c r="C2778" s="18"/>
    </row>
    <row r="2779" spans="3:3" x14ac:dyDescent="0.35">
      <c r="C2779" s="18"/>
    </row>
    <row r="2780" spans="3:3" x14ac:dyDescent="0.35">
      <c r="C2780" s="18"/>
    </row>
    <row r="2781" spans="3:3" x14ac:dyDescent="0.35">
      <c r="C2781" s="18"/>
    </row>
    <row r="2782" spans="3:3" x14ac:dyDescent="0.35">
      <c r="C2782" s="18"/>
    </row>
    <row r="2783" spans="3:3" x14ac:dyDescent="0.35">
      <c r="C2783" s="18"/>
    </row>
    <row r="2784" spans="3:3" x14ac:dyDescent="0.35">
      <c r="C2784" s="18"/>
    </row>
    <row r="2785" spans="3:3" x14ac:dyDescent="0.35">
      <c r="C2785" s="18"/>
    </row>
    <row r="2786" spans="3:3" x14ac:dyDescent="0.35">
      <c r="C2786" s="18"/>
    </row>
    <row r="2787" spans="3:3" x14ac:dyDescent="0.35">
      <c r="C2787" s="18"/>
    </row>
    <row r="2788" spans="3:3" x14ac:dyDescent="0.35">
      <c r="C2788" s="18"/>
    </row>
    <row r="2789" spans="3:3" x14ac:dyDescent="0.35">
      <c r="C2789" s="18"/>
    </row>
    <row r="2790" spans="3:3" x14ac:dyDescent="0.35">
      <c r="C2790" s="18"/>
    </row>
    <row r="2791" spans="3:3" x14ac:dyDescent="0.35">
      <c r="C2791" s="18"/>
    </row>
    <row r="2792" spans="3:3" x14ac:dyDescent="0.35">
      <c r="C2792" s="18"/>
    </row>
    <row r="2793" spans="3:3" x14ac:dyDescent="0.35">
      <c r="C2793" s="18"/>
    </row>
    <row r="2794" spans="3:3" x14ac:dyDescent="0.35">
      <c r="C2794" s="18"/>
    </row>
    <row r="2795" spans="3:3" x14ac:dyDescent="0.35">
      <c r="C2795" s="18"/>
    </row>
    <row r="2796" spans="3:3" x14ac:dyDescent="0.35">
      <c r="C2796" s="18"/>
    </row>
    <row r="2797" spans="3:3" x14ac:dyDescent="0.35">
      <c r="C2797" s="18"/>
    </row>
    <row r="2798" spans="3:3" x14ac:dyDescent="0.35">
      <c r="C2798" s="18"/>
    </row>
    <row r="2799" spans="3:3" x14ac:dyDescent="0.35">
      <c r="C2799" s="18"/>
    </row>
    <row r="2800" spans="3:3" x14ac:dyDescent="0.35">
      <c r="C2800" s="18"/>
    </row>
    <row r="2801" spans="3:3" x14ac:dyDescent="0.35">
      <c r="C2801" s="18"/>
    </row>
    <row r="2802" spans="3:3" x14ac:dyDescent="0.35">
      <c r="C2802" s="18"/>
    </row>
    <row r="2803" spans="3:3" x14ac:dyDescent="0.35">
      <c r="C2803" s="18"/>
    </row>
    <row r="2804" spans="3:3" x14ac:dyDescent="0.35">
      <c r="C2804" s="18"/>
    </row>
    <row r="2805" spans="3:3" x14ac:dyDescent="0.35">
      <c r="C2805" s="18"/>
    </row>
    <row r="2806" spans="3:3" x14ac:dyDescent="0.35">
      <c r="C2806" s="18"/>
    </row>
    <row r="2807" spans="3:3" x14ac:dyDescent="0.35">
      <c r="C2807" s="18"/>
    </row>
    <row r="2808" spans="3:3" x14ac:dyDescent="0.35">
      <c r="C2808" s="18"/>
    </row>
    <row r="2809" spans="3:3" x14ac:dyDescent="0.35">
      <c r="C2809" s="18"/>
    </row>
    <row r="2810" spans="3:3" x14ac:dyDescent="0.35">
      <c r="C2810" s="18"/>
    </row>
    <row r="2811" spans="3:3" x14ac:dyDescent="0.35">
      <c r="C2811" s="18"/>
    </row>
    <row r="2812" spans="3:3" x14ac:dyDescent="0.35">
      <c r="C2812" s="18"/>
    </row>
    <row r="2813" spans="3:3" x14ac:dyDescent="0.35">
      <c r="C2813" s="18"/>
    </row>
    <row r="2814" spans="3:3" x14ac:dyDescent="0.35">
      <c r="C2814" s="18"/>
    </row>
    <row r="2815" spans="3:3" x14ac:dyDescent="0.35">
      <c r="C2815" s="18"/>
    </row>
    <row r="2816" spans="3:3" x14ac:dyDescent="0.35">
      <c r="C2816" s="18"/>
    </row>
    <row r="2817" spans="3:3" x14ac:dyDescent="0.35">
      <c r="C2817" s="18"/>
    </row>
    <row r="2818" spans="3:3" x14ac:dyDescent="0.35">
      <c r="C2818" s="18"/>
    </row>
    <row r="2819" spans="3:3" x14ac:dyDescent="0.35">
      <c r="C2819" s="18"/>
    </row>
    <row r="2820" spans="3:3" x14ac:dyDescent="0.35">
      <c r="C2820" s="18"/>
    </row>
    <row r="2821" spans="3:3" x14ac:dyDescent="0.35">
      <c r="C2821" s="18"/>
    </row>
    <row r="2822" spans="3:3" x14ac:dyDescent="0.35">
      <c r="C2822" s="18"/>
    </row>
    <row r="2823" spans="3:3" x14ac:dyDescent="0.35">
      <c r="C2823" s="18"/>
    </row>
    <row r="2824" spans="3:3" x14ac:dyDescent="0.35">
      <c r="C2824" s="18"/>
    </row>
    <row r="2825" spans="3:3" x14ac:dyDescent="0.35">
      <c r="C2825" s="18"/>
    </row>
    <row r="2826" spans="3:3" x14ac:dyDescent="0.35">
      <c r="C2826" s="18"/>
    </row>
    <row r="2827" spans="3:3" x14ac:dyDescent="0.35">
      <c r="C2827" s="18"/>
    </row>
    <row r="2828" spans="3:3" x14ac:dyDescent="0.35">
      <c r="C2828" s="18"/>
    </row>
    <row r="2829" spans="3:3" x14ac:dyDescent="0.35">
      <c r="C2829" s="18"/>
    </row>
    <row r="2830" spans="3:3" x14ac:dyDescent="0.35">
      <c r="C2830" s="18"/>
    </row>
    <row r="2831" spans="3:3" x14ac:dyDescent="0.35">
      <c r="C2831" s="18"/>
    </row>
    <row r="2832" spans="3:3" x14ac:dyDescent="0.35">
      <c r="C2832" s="18"/>
    </row>
    <row r="2833" spans="3:3" x14ac:dyDescent="0.35">
      <c r="C2833" s="18"/>
    </row>
    <row r="2834" spans="3:3" x14ac:dyDescent="0.35">
      <c r="C2834" s="18"/>
    </row>
    <row r="2835" spans="3:3" x14ac:dyDescent="0.35">
      <c r="C2835" s="18"/>
    </row>
    <row r="2836" spans="3:3" x14ac:dyDescent="0.35">
      <c r="C2836" s="18"/>
    </row>
    <row r="2837" spans="3:3" x14ac:dyDescent="0.35">
      <c r="C2837" s="18"/>
    </row>
    <row r="2838" spans="3:3" x14ac:dyDescent="0.35">
      <c r="C2838" s="18"/>
    </row>
    <row r="2839" spans="3:3" x14ac:dyDescent="0.35">
      <c r="C2839" s="18"/>
    </row>
    <row r="2840" spans="3:3" x14ac:dyDescent="0.35">
      <c r="C2840" s="18"/>
    </row>
    <row r="2841" spans="3:3" x14ac:dyDescent="0.35">
      <c r="C2841" s="18"/>
    </row>
    <row r="2842" spans="3:3" x14ac:dyDescent="0.35">
      <c r="C2842" s="18"/>
    </row>
    <row r="2843" spans="3:3" x14ac:dyDescent="0.35">
      <c r="C2843" s="18"/>
    </row>
    <row r="2844" spans="3:3" x14ac:dyDescent="0.35">
      <c r="C2844" s="18"/>
    </row>
    <row r="2845" spans="3:3" x14ac:dyDescent="0.35">
      <c r="C2845" s="18"/>
    </row>
    <row r="2846" spans="3:3" x14ac:dyDescent="0.35">
      <c r="C2846" s="18"/>
    </row>
    <row r="2847" spans="3:3" x14ac:dyDescent="0.35">
      <c r="C2847" s="18"/>
    </row>
    <row r="2848" spans="3:3" x14ac:dyDescent="0.35">
      <c r="C2848" s="18"/>
    </row>
    <row r="2849" spans="3:3" x14ac:dyDescent="0.35">
      <c r="C2849" s="18"/>
    </row>
    <row r="2850" spans="3:3" x14ac:dyDescent="0.35">
      <c r="C2850" s="18"/>
    </row>
    <row r="2851" spans="3:3" x14ac:dyDescent="0.35">
      <c r="C2851" s="18"/>
    </row>
    <row r="2852" spans="3:3" x14ac:dyDescent="0.35">
      <c r="C2852" s="18"/>
    </row>
    <row r="2853" spans="3:3" x14ac:dyDescent="0.35">
      <c r="C2853" s="18"/>
    </row>
    <row r="2854" spans="3:3" x14ac:dyDescent="0.35">
      <c r="C2854" s="18"/>
    </row>
    <row r="2855" spans="3:3" x14ac:dyDescent="0.35">
      <c r="C2855" s="18"/>
    </row>
    <row r="2856" spans="3:3" x14ac:dyDescent="0.35">
      <c r="C2856" s="18"/>
    </row>
    <row r="2857" spans="3:3" x14ac:dyDescent="0.35">
      <c r="C2857" s="18"/>
    </row>
    <row r="2858" spans="3:3" x14ac:dyDescent="0.35">
      <c r="C2858" s="18"/>
    </row>
    <row r="2859" spans="3:3" x14ac:dyDescent="0.35">
      <c r="C2859" s="18"/>
    </row>
    <row r="2860" spans="3:3" x14ac:dyDescent="0.35">
      <c r="C2860" s="18"/>
    </row>
    <row r="2861" spans="3:3" x14ac:dyDescent="0.35">
      <c r="C2861" s="18"/>
    </row>
    <row r="2862" spans="3:3" x14ac:dyDescent="0.35">
      <c r="C2862" s="18"/>
    </row>
    <row r="2863" spans="3:3" x14ac:dyDescent="0.35">
      <c r="C2863" s="18"/>
    </row>
    <row r="2864" spans="3:3" x14ac:dyDescent="0.35">
      <c r="C2864" s="18"/>
    </row>
    <row r="2865" spans="3:3" x14ac:dyDescent="0.35">
      <c r="C2865" s="18"/>
    </row>
    <row r="2866" spans="3:3" x14ac:dyDescent="0.35">
      <c r="C2866" s="18"/>
    </row>
    <row r="2867" spans="3:3" x14ac:dyDescent="0.35">
      <c r="C2867" s="18"/>
    </row>
    <row r="2868" spans="3:3" x14ac:dyDescent="0.35">
      <c r="C2868" s="18"/>
    </row>
    <row r="2869" spans="3:3" x14ac:dyDescent="0.35">
      <c r="C2869" s="18"/>
    </row>
    <row r="2870" spans="3:3" x14ac:dyDescent="0.35">
      <c r="C2870" s="18"/>
    </row>
    <row r="2871" spans="3:3" x14ac:dyDescent="0.35">
      <c r="C2871" s="18"/>
    </row>
    <row r="2872" spans="3:3" x14ac:dyDescent="0.35">
      <c r="C2872" s="18"/>
    </row>
    <row r="2873" spans="3:3" x14ac:dyDescent="0.35">
      <c r="C2873" s="18"/>
    </row>
    <row r="2874" spans="3:3" x14ac:dyDescent="0.35">
      <c r="C2874" s="18"/>
    </row>
    <row r="2875" spans="3:3" x14ac:dyDescent="0.35">
      <c r="C2875" s="18"/>
    </row>
    <row r="2876" spans="3:3" x14ac:dyDescent="0.35">
      <c r="C2876" s="18"/>
    </row>
    <row r="2877" spans="3:3" x14ac:dyDescent="0.35">
      <c r="C2877" s="18"/>
    </row>
    <row r="2878" spans="3:3" x14ac:dyDescent="0.35">
      <c r="C2878" s="18"/>
    </row>
    <row r="2879" spans="3:3" x14ac:dyDescent="0.35">
      <c r="C2879" s="18"/>
    </row>
    <row r="2880" spans="3:3" x14ac:dyDescent="0.35">
      <c r="C2880" s="18"/>
    </row>
    <row r="2881" spans="3:3" x14ac:dyDescent="0.35">
      <c r="C2881" s="18"/>
    </row>
    <row r="2882" spans="3:3" x14ac:dyDescent="0.35">
      <c r="C2882" s="18"/>
    </row>
    <row r="2883" spans="3:3" x14ac:dyDescent="0.35">
      <c r="C2883" s="18"/>
    </row>
    <row r="2884" spans="3:3" x14ac:dyDescent="0.35">
      <c r="C2884" s="18"/>
    </row>
    <row r="2885" spans="3:3" x14ac:dyDescent="0.35">
      <c r="C2885" s="18"/>
    </row>
    <row r="2886" spans="3:3" x14ac:dyDescent="0.35">
      <c r="C2886" s="18"/>
    </row>
    <row r="2887" spans="3:3" x14ac:dyDescent="0.35">
      <c r="C2887" s="18"/>
    </row>
    <row r="2888" spans="3:3" x14ac:dyDescent="0.35">
      <c r="C2888" s="18"/>
    </row>
    <row r="2889" spans="3:3" x14ac:dyDescent="0.35">
      <c r="C2889" s="18"/>
    </row>
    <row r="2890" spans="3:3" x14ac:dyDescent="0.35">
      <c r="C2890" s="18"/>
    </row>
    <row r="2891" spans="3:3" x14ac:dyDescent="0.35">
      <c r="C2891" s="18"/>
    </row>
    <row r="2892" spans="3:3" x14ac:dyDescent="0.35">
      <c r="C2892" s="18"/>
    </row>
    <row r="2893" spans="3:3" x14ac:dyDescent="0.35">
      <c r="C2893" s="18"/>
    </row>
    <row r="2894" spans="3:3" x14ac:dyDescent="0.35">
      <c r="C2894" s="18"/>
    </row>
    <row r="2895" spans="3:3" x14ac:dyDescent="0.35">
      <c r="C2895" s="18"/>
    </row>
    <row r="2896" spans="3:3" x14ac:dyDescent="0.35">
      <c r="C2896" s="18"/>
    </row>
    <row r="2897" spans="3:3" x14ac:dyDescent="0.35">
      <c r="C2897" s="18"/>
    </row>
    <row r="2898" spans="3:3" x14ac:dyDescent="0.35">
      <c r="C2898" s="18"/>
    </row>
    <row r="2899" spans="3:3" x14ac:dyDescent="0.35">
      <c r="C2899" s="18"/>
    </row>
    <row r="2900" spans="3:3" x14ac:dyDescent="0.35">
      <c r="C2900" s="18"/>
    </row>
    <row r="2901" spans="3:3" x14ac:dyDescent="0.35">
      <c r="C2901" s="18"/>
    </row>
    <row r="2902" spans="3:3" x14ac:dyDescent="0.35">
      <c r="C2902" s="18"/>
    </row>
    <row r="2903" spans="3:3" x14ac:dyDescent="0.35">
      <c r="C2903" s="18"/>
    </row>
    <row r="2904" spans="3:3" x14ac:dyDescent="0.35">
      <c r="C2904" s="18"/>
    </row>
    <row r="2905" spans="3:3" x14ac:dyDescent="0.35">
      <c r="C2905" s="18"/>
    </row>
    <row r="2906" spans="3:3" x14ac:dyDescent="0.35">
      <c r="C2906" s="18"/>
    </row>
    <row r="2907" spans="3:3" x14ac:dyDescent="0.35">
      <c r="C2907" s="18"/>
    </row>
    <row r="2908" spans="3:3" x14ac:dyDescent="0.35">
      <c r="C2908" s="18"/>
    </row>
    <row r="2909" spans="3:3" x14ac:dyDescent="0.35">
      <c r="C2909" s="18"/>
    </row>
    <row r="2910" spans="3:3" x14ac:dyDescent="0.35">
      <c r="C2910" s="18"/>
    </row>
    <row r="2911" spans="3:3" x14ac:dyDescent="0.35">
      <c r="C2911" s="18"/>
    </row>
    <row r="2912" spans="3:3" x14ac:dyDescent="0.35">
      <c r="C2912" s="18"/>
    </row>
    <row r="2913" spans="3:3" x14ac:dyDescent="0.35">
      <c r="C2913" s="18"/>
    </row>
    <row r="2914" spans="3:3" x14ac:dyDescent="0.35">
      <c r="C2914" s="18"/>
    </row>
    <row r="2915" spans="3:3" x14ac:dyDescent="0.35">
      <c r="C2915" s="18"/>
    </row>
    <row r="2916" spans="3:3" x14ac:dyDescent="0.35">
      <c r="C2916" s="18"/>
    </row>
    <row r="2917" spans="3:3" x14ac:dyDescent="0.35">
      <c r="C2917" s="18"/>
    </row>
    <row r="2918" spans="3:3" x14ac:dyDescent="0.35">
      <c r="C2918" s="18"/>
    </row>
    <row r="2919" spans="3:3" x14ac:dyDescent="0.35">
      <c r="C2919" s="18"/>
    </row>
    <row r="2920" spans="3:3" x14ac:dyDescent="0.35">
      <c r="C2920" s="18"/>
    </row>
    <row r="2921" spans="3:3" x14ac:dyDescent="0.35">
      <c r="C2921" s="18"/>
    </row>
    <row r="2922" spans="3:3" x14ac:dyDescent="0.35">
      <c r="C2922" s="18"/>
    </row>
    <row r="2923" spans="3:3" x14ac:dyDescent="0.35">
      <c r="C2923" s="18"/>
    </row>
    <row r="2924" spans="3:3" x14ac:dyDescent="0.35">
      <c r="C2924" s="18"/>
    </row>
    <row r="2925" spans="3:3" x14ac:dyDescent="0.35">
      <c r="C2925" s="18"/>
    </row>
    <row r="2926" spans="3:3" x14ac:dyDescent="0.35">
      <c r="C2926" s="18"/>
    </row>
    <row r="2927" spans="3:3" x14ac:dyDescent="0.35">
      <c r="C2927" s="18"/>
    </row>
    <row r="2928" spans="3:3" x14ac:dyDescent="0.35">
      <c r="C2928" s="18"/>
    </row>
    <row r="2929" spans="3:3" x14ac:dyDescent="0.35">
      <c r="C2929" s="18"/>
    </row>
    <row r="2930" spans="3:3" x14ac:dyDescent="0.35">
      <c r="C2930" s="18"/>
    </row>
    <row r="2931" spans="3:3" x14ac:dyDescent="0.35">
      <c r="C2931" s="18"/>
    </row>
    <row r="2932" spans="3:3" x14ac:dyDescent="0.35">
      <c r="C2932" s="18"/>
    </row>
    <row r="2933" spans="3:3" x14ac:dyDescent="0.35">
      <c r="C2933" s="18"/>
    </row>
    <row r="2934" spans="3:3" x14ac:dyDescent="0.35">
      <c r="C2934" s="18"/>
    </row>
    <row r="2935" spans="3:3" x14ac:dyDescent="0.35">
      <c r="C2935" s="18"/>
    </row>
    <row r="2936" spans="3:3" x14ac:dyDescent="0.35">
      <c r="C2936" s="18"/>
    </row>
    <row r="2937" spans="3:3" x14ac:dyDescent="0.35">
      <c r="C2937" s="18"/>
    </row>
    <row r="2938" spans="3:3" x14ac:dyDescent="0.35">
      <c r="C2938" s="18"/>
    </row>
    <row r="2939" spans="3:3" x14ac:dyDescent="0.35">
      <c r="C2939" s="18"/>
    </row>
    <row r="2940" spans="3:3" x14ac:dyDescent="0.35">
      <c r="C2940" s="18"/>
    </row>
    <row r="2941" spans="3:3" x14ac:dyDescent="0.35">
      <c r="C2941" s="18"/>
    </row>
    <row r="2942" spans="3:3" x14ac:dyDescent="0.35">
      <c r="C2942" s="18"/>
    </row>
    <row r="2943" spans="3:3" x14ac:dyDescent="0.35">
      <c r="C2943" s="18"/>
    </row>
    <row r="2944" spans="3:3" x14ac:dyDescent="0.35">
      <c r="C2944" s="18"/>
    </row>
    <row r="2945" spans="3:3" x14ac:dyDescent="0.35">
      <c r="C2945" s="18"/>
    </row>
    <row r="2946" spans="3:3" x14ac:dyDescent="0.35">
      <c r="C2946" s="18"/>
    </row>
    <row r="2947" spans="3:3" x14ac:dyDescent="0.35">
      <c r="C2947" s="18"/>
    </row>
    <row r="2948" spans="3:3" x14ac:dyDescent="0.35">
      <c r="C2948" s="18"/>
    </row>
    <row r="2949" spans="3:3" x14ac:dyDescent="0.35">
      <c r="C2949" s="18"/>
    </row>
    <row r="2950" spans="3:3" x14ac:dyDescent="0.35">
      <c r="C2950" s="18"/>
    </row>
    <row r="2951" spans="3:3" x14ac:dyDescent="0.35">
      <c r="C2951" s="18"/>
    </row>
    <row r="2952" spans="3:3" x14ac:dyDescent="0.35">
      <c r="C2952" s="18"/>
    </row>
    <row r="2953" spans="3:3" x14ac:dyDescent="0.35">
      <c r="C2953" s="18"/>
    </row>
    <row r="2954" spans="3:3" x14ac:dyDescent="0.35">
      <c r="C2954" s="18"/>
    </row>
    <row r="2955" spans="3:3" x14ac:dyDescent="0.35">
      <c r="C2955" s="18"/>
    </row>
    <row r="2956" spans="3:3" x14ac:dyDescent="0.35">
      <c r="C2956" s="18"/>
    </row>
    <row r="2957" spans="3:3" x14ac:dyDescent="0.35">
      <c r="C2957" s="18"/>
    </row>
    <row r="2958" spans="3:3" x14ac:dyDescent="0.35">
      <c r="C2958" s="18"/>
    </row>
    <row r="2959" spans="3:3" x14ac:dyDescent="0.35">
      <c r="C2959" s="18"/>
    </row>
    <row r="2960" spans="3:3" x14ac:dyDescent="0.35">
      <c r="C2960" s="18"/>
    </row>
    <row r="2961" spans="3:3" x14ac:dyDescent="0.35">
      <c r="C2961" s="18"/>
    </row>
    <row r="2962" spans="3:3" x14ac:dyDescent="0.35">
      <c r="C2962" s="18"/>
    </row>
    <row r="2963" spans="3:3" x14ac:dyDescent="0.35">
      <c r="C2963" s="18"/>
    </row>
    <row r="2964" spans="3:3" x14ac:dyDescent="0.35">
      <c r="C2964" s="18"/>
    </row>
    <row r="2965" spans="3:3" x14ac:dyDescent="0.35">
      <c r="C2965" s="18"/>
    </row>
    <row r="2966" spans="3:3" x14ac:dyDescent="0.35">
      <c r="C2966" s="18"/>
    </row>
    <row r="2967" spans="3:3" x14ac:dyDescent="0.35">
      <c r="C2967" s="18"/>
    </row>
    <row r="2968" spans="3:3" x14ac:dyDescent="0.35">
      <c r="C2968" s="18"/>
    </row>
    <row r="2969" spans="3:3" x14ac:dyDescent="0.35">
      <c r="C2969" s="18"/>
    </row>
    <row r="2970" spans="3:3" x14ac:dyDescent="0.35">
      <c r="C2970" s="18"/>
    </row>
    <row r="2971" spans="3:3" x14ac:dyDescent="0.35">
      <c r="C2971" s="18"/>
    </row>
    <row r="2972" spans="3:3" x14ac:dyDescent="0.35">
      <c r="C2972" s="18"/>
    </row>
    <row r="2973" spans="3:3" x14ac:dyDescent="0.35">
      <c r="C2973" s="18"/>
    </row>
    <row r="2974" spans="3:3" x14ac:dyDescent="0.35">
      <c r="C2974" s="18"/>
    </row>
    <row r="2975" spans="3:3" x14ac:dyDescent="0.35">
      <c r="C2975" s="18"/>
    </row>
    <row r="2976" spans="3:3" x14ac:dyDescent="0.35">
      <c r="C2976" s="18"/>
    </row>
    <row r="2977" spans="3:3" x14ac:dyDescent="0.35">
      <c r="C2977" s="18"/>
    </row>
    <row r="2978" spans="3:3" x14ac:dyDescent="0.35">
      <c r="C2978" s="18"/>
    </row>
    <row r="2979" spans="3:3" x14ac:dyDescent="0.35">
      <c r="C2979" s="18"/>
    </row>
    <row r="2980" spans="3:3" x14ac:dyDescent="0.35">
      <c r="C2980" s="18"/>
    </row>
    <row r="2981" spans="3:3" x14ac:dyDescent="0.35">
      <c r="C2981" s="18"/>
    </row>
    <row r="2982" spans="3:3" x14ac:dyDescent="0.35">
      <c r="C2982" s="18"/>
    </row>
    <row r="2983" spans="3:3" x14ac:dyDescent="0.35">
      <c r="C2983" s="18"/>
    </row>
    <row r="2984" spans="3:3" x14ac:dyDescent="0.35">
      <c r="C2984" s="18"/>
    </row>
    <row r="2985" spans="3:3" x14ac:dyDescent="0.35">
      <c r="C2985" s="18"/>
    </row>
    <row r="2986" spans="3:3" x14ac:dyDescent="0.35">
      <c r="C2986" s="18"/>
    </row>
    <row r="2987" spans="3:3" x14ac:dyDescent="0.35">
      <c r="C2987" s="18"/>
    </row>
    <row r="2988" spans="3:3" x14ac:dyDescent="0.35">
      <c r="C2988" s="18"/>
    </row>
    <row r="2989" spans="3:3" x14ac:dyDescent="0.35">
      <c r="C2989" s="18"/>
    </row>
    <row r="2990" spans="3:3" x14ac:dyDescent="0.35">
      <c r="C2990" s="18"/>
    </row>
    <row r="2991" spans="3:3" x14ac:dyDescent="0.35">
      <c r="C2991" s="18"/>
    </row>
    <row r="2992" spans="3:3" x14ac:dyDescent="0.35">
      <c r="C2992" s="18"/>
    </row>
    <row r="2993" spans="3:3" x14ac:dyDescent="0.35">
      <c r="C2993" s="18"/>
    </row>
    <row r="2994" spans="3:3" x14ac:dyDescent="0.35">
      <c r="C2994" s="18"/>
    </row>
    <row r="2995" spans="3:3" x14ac:dyDescent="0.35">
      <c r="C2995" s="18"/>
    </row>
    <row r="2996" spans="3:3" x14ac:dyDescent="0.35">
      <c r="C2996" s="18"/>
    </row>
    <row r="2997" spans="3:3" x14ac:dyDescent="0.35">
      <c r="C2997" s="18"/>
    </row>
    <row r="2998" spans="3:3" x14ac:dyDescent="0.35">
      <c r="C2998" s="18"/>
    </row>
    <row r="2999" spans="3:3" x14ac:dyDescent="0.35">
      <c r="C2999" s="18"/>
    </row>
    <row r="3000" spans="3:3" x14ac:dyDescent="0.35">
      <c r="C3000" s="18"/>
    </row>
    <row r="3001" spans="3:3" x14ac:dyDescent="0.35">
      <c r="C3001" s="18"/>
    </row>
    <row r="3002" spans="3:3" x14ac:dyDescent="0.35">
      <c r="C3002" s="18"/>
    </row>
    <row r="3003" spans="3:3" x14ac:dyDescent="0.35">
      <c r="C3003" s="18"/>
    </row>
    <row r="3004" spans="3:3" x14ac:dyDescent="0.35">
      <c r="C3004" s="18"/>
    </row>
    <row r="3005" spans="3:3" x14ac:dyDescent="0.35">
      <c r="C3005" s="18"/>
    </row>
    <row r="3006" spans="3:3" x14ac:dyDescent="0.35">
      <c r="C3006" s="18"/>
    </row>
    <row r="3007" spans="3:3" x14ac:dyDescent="0.35">
      <c r="C3007" s="18"/>
    </row>
    <row r="3008" spans="3:3" x14ac:dyDescent="0.35">
      <c r="C3008" s="18"/>
    </row>
    <row r="3009" spans="3:3" x14ac:dyDescent="0.35">
      <c r="C3009" s="18"/>
    </row>
    <row r="3010" spans="3:3" x14ac:dyDescent="0.35">
      <c r="C3010" s="18"/>
    </row>
    <row r="3011" spans="3:3" x14ac:dyDescent="0.35">
      <c r="C3011" s="18"/>
    </row>
    <row r="3012" spans="3:3" x14ac:dyDescent="0.35">
      <c r="C3012" s="18"/>
    </row>
    <row r="3013" spans="3:3" x14ac:dyDescent="0.35">
      <c r="C3013" s="18"/>
    </row>
    <row r="3014" spans="3:3" x14ac:dyDescent="0.35">
      <c r="C3014" s="18"/>
    </row>
    <row r="3015" spans="3:3" x14ac:dyDescent="0.35">
      <c r="C3015" s="18"/>
    </row>
    <row r="3016" spans="3:3" x14ac:dyDescent="0.35">
      <c r="C3016" s="18"/>
    </row>
    <row r="3017" spans="3:3" x14ac:dyDescent="0.35">
      <c r="C3017" s="18"/>
    </row>
    <row r="3018" spans="3:3" x14ac:dyDescent="0.35">
      <c r="C3018" s="18"/>
    </row>
    <row r="3019" spans="3:3" x14ac:dyDescent="0.35">
      <c r="C3019" s="18"/>
    </row>
    <row r="3020" spans="3:3" x14ac:dyDescent="0.35">
      <c r="C3020" s="18"/>
    </row>
    <row r="3021" spans="3:3" x14ac:dyDescent="0.35">
      <c r="C3021" s="18"/>
    </row>
    <row r="3022" spans="3:3" x14ac:dyDescent="0.35">
      <c r="C3022" s="18"/>
    </row>
    <row r="3023" spans="3:3" x14ac:dyDescent="0.35">
      <c r="C3023" s="18"/>
    </row>
    <row r="3024" spans="3:3" x14ac:dyDescent="0.35">
      <c r="C3024" s="18"/>
    </row>
    <row r="3025" spans="3:3" x14ac:dyDescent="0.35">
      <c r="C3025" s="18"/>
    </row>
    <row r="3026" spans="3:3" x14ac:dyDescent="0.35">
      <c r="C3026" s="18"/>
    </row>
    <row r="3027" spans="3:3" x14ac:dyDescent="0.35">
      <c r="C3027" s="18"/>
    </row>
    <row r="3028" spans="3:3" x14ac:dyDescent="0.35">
      <c r="C3028" s="18"/>
    </row>
    <row r="3029" spans="3:3" x14ac:dyDescent="0.35">
      <c r="C3029" s="18"/>
    </row>
    <row r="3030" spans="3:3" x14ac:dyDescent="0.35">
      <c r="C3030" s="18"/>
    </row>
    <row r="3031" spans="3:3" x14ac:dyDescent="0.35">
      <c r="C3031" s="18"/>
    </row>
    <row r="3032" spans="3:3" x14ac:dyDescent="0.35">
      <c r="C3032" s="18"/>
    </row>
    <row r="3033" spans="3:3" x14ac:dyDescent="0.35">
      <c r="C3033" s="18"/>
    </row>
    <row r="3034" spans="3:3" x14ac:dyDescent="0.35">
      <c r="C3034" s="18"/>
    </row>
    <row r="3035" spans="3:3" x14ac:dyDescent="0.35">
      <c r="C3035" s="18"/>
    </row>
    <row r="3036" spans="3:3" x14ac:dyDescent="0.35">
      <c r="C3036" s="18"/>
    </row>
    <row r="3037" spans="3:3" x14ac:dyDescent="0.35">
      <c r="C3037" s="18"/>
    </row>
    <row r="3038" spans="3:3" x14ac:dyDescent="0.35">
      <c r="C3038" s="18"/>
    </row>
    <row r="3039" spans="3:3" x14ac:dyDescent="0.35">
      <c r="C3039" s="18"/>
    </row>
    <row r="3040" spans="3:3" x14ac:dyDescent="0.35">
      <c r="C3040" s="18"/>
    </row>
    <row r="3041" spans="3:3" x14ac:dyDescent="0.35">
      <c r="C3041" s="18"/>
    </row>
    <row r="3042" spans="3:3" x14ac:dyDescent="0.35">
      <c r="C3042" s="18"/>
    </row>
    <row r="3043" spans="3:3" x14ac:dyDescent="0.35">
      <c r="C3043" s="18"/>
    </row>
    <row r="3044" spans="3:3" x14ac:dyDescent="0.35">
      <c r="C3044" s="18"/>
    </row>
    <row r="3045" spans="3:3" x14ac:dyDescent="0.35">
      <c r="C3045" s="18"/>
    </row>
    <row r="3046" spans="3:3" x14ac:dyDescent="0.35">
      <c r="C3046" s="18"/>
    </row>
    <row r="3047" spans="3:3" x14ac:dyDescent="0.35">
      <c r="C3047" s="18"/>
    </row>
    <row r="3048" spans="3:3" x14ac:dyDescent="0.35">
      <c r="C3048" s="18"/>
    </row>
    <row r="3049" spans="3:3" x14ac:dyDescent="0.35">
      <c r="C3049" s="18"/>
    </row>
    <row r="3050" spans="3:3" x14ac:dyDescent="0.35">
      <c r="C3050" s="18"/>
    </row>
    <row r="3051" spans="3:3" x14ac:dyDescent="0.35">
      <c r="C3051" s="18"/>
    </row>
    <row r="3052" spans="3:3" x14ac:dyDescent="0.35">
      <c r="C3052" s="18"/>
    </row>
    <row r="3053" spans="3:3" x14ac:dyDescent="0.35">
      <c r="C3053" s="18"/>
    </row>
    <row r="3054" spans="3:3" x14ac:dyDescent="0.35">
      <c r="C3054" s="18"/>
    </row>
    <row r="3055" spans="3:3" x14ac:dyDescent="0.35">
      <c r="C3055" s="18"/>
    </row>
    <row r="3056" spans="3:3" x14ac:dyDescent="0.35">
      <c r="C3056" s="18"/>
    </row>
    <row r="3057" spans="3:3" x14ac:dyDescent="0.35">
      <c r="C3057" s="18"/>
    </row>
    <row r="3058" spans="3:3" x14ac:dyDescent="0.35">
      <c r="C3058" s="18"/>
    </row>
    <row r="3059" spans="3:3" x14ac:dyDescent="0.35">
      <c r="C3059" s="18"/>
    </row>
    <row r="3060" spans="3:3" x14ac:dyDescent="0.35">
      <c r="C3060" s="18"/>
    </row>
    <row r="3061" spans="3:3" x14ac:dyDescent="0.35">
      <c r="C3061" s="18"/>
    </row>
    <row r="3062" spans="3:3" x14ac:dyDescent="0.35">
      <c r="C3062" s="18"/>
    </row>
    <row r="3063" spans="3:3" x14ac:dyDescent="0.35">
      <c r="C3063" s="18"/>
    </row>
    <row r="3064" spans="3:3" x14ac:dyDescent="0.35">
      <c r="C3064" s="18"/>
    </row>
    <row r="3065" spans="3:3" x14ac:dyDescent="0.35">
      <c r="C3065" s="18"/>
    </row>
    <row r="3066" spans="3:3" x14ac:dyDescent="0.35">
      <c r="C3066" s="18"/>
    </row>
    <row r="3067" spans="3:3" x14ac:dyDescent="0.35">
      <c r="C3067" s="18"/>
    </row>
    <row r="3068" spans="3:3" x14ac:dyDescent="0.35">
      <c r="C3068" s="18"/>
    </row>
    <row r="3069" spans="3:3" x14ac:dyDescent="0.35">
      <c r="C3069" s="18"/>
    </row>
    <row r="3070" spans="3:3" x14ac:dyDescent="0.35">
      <c r="C3070" s="18"/>
    </row>
    <row r="3071" spans="3:3" x14ac:dyDescent="0.35">
      <c r="C3071" s="18"/>
    </row>
    <row r="3072" spans="3:3" x14ac:dyDescent="0.35">
      <c r="C3072" s="18"/>
    </row>
    <row r="3073" spans="3:3" x14ac:dyDescent="0.35">
      <c r="C3073" s="18"/>
    </row>
    <row r="3074" spans="3:3" x14ac:dyDescent="0.35">
      <c r="C3074" s="18"/>
    </row>
    <row r="3075" spans="3:3" x14ac:dyDescent="0.35">
      <c r="C3075" s="18"/>
    </row>
    <row r="3076" spans="3:3" x14ac:dyDescent="0.35">
      <c r="C3076" s="18"/>
    </row>
    <row r="3077" spans="3:3" x14ac:dyDescent="0.35">
      <c r="C3077" s="18"/>
    </row>
    <row r="3078" spans="3:3" x14ac:dyDescent="0.35">
      <c r="C3078" s="18"/>
    </row>
    <row r="3079" spans="3:3" x14ac:dyDescent="0.35">
      <c r="C3079" s="18"/>
    </row>
    <row r="3080" spans="3:3" x14ac:dyDescent="0.35">
      <c r="C3080" s="18"/>
    </row>
    <row r="3081" spans="3:3" x14ac:dyDescent="0.35">
      <c r="C3081" s="18"/>
    </row>
    <row r="3082" spans="3:3" x14ac:dyDescent="0.35">
      <c r="C3082" s="18"/>
    </row>
    <row r="3083" spans="3:3" x14ac:dyDescent="0.35">
      <c r="C3083" s="18"/>
    </row>
    <row r="3084" spans="3:3" x14ac:dyDescent="0.35">
      <c r="C3084" s="18"/>
    </row>
    <row r="3085" spans="3:3" x14ac:dyDescent="0.35">
      <c r="C3085" s="18"/>
    </row>
    <row r="3086" spans="3:3" x14ac:dyDescent="0.35">
      <c r="C3086" s="18"/>
    </row>
    <row r="3087" spans="3:3" x14ac:dyDescent="0.35">
      <c r="C3087" s="18"/>
    </row>
    <row r="3088" spans="3:3" x14ac:dyDescent="0.35">
      <c r="C3088" s="18"/>
    </row>
    <row r="3089" spans="3:3" x14ac:dyDescent="0.35">
      <c r="C3089" s="18"/>
    </row>
    <row r="3090" spans="3:3" x14ac:dyDescent="0.35">
      <c r="C3090" s="18"/>
    </row>
    <row r="3091" spans="3:3" x14ac:dyDescent="0.35">
      <c r="C3091" s="18"/>
    </row>
    <row r="3092" spans="3:3" x14ac:dyDescent="0.35">
      <c r="C3092" s="18"/>
    </row>
    <row r="3093" spans="3:3" x14ac:dyDescent="0.35">
      <c r="C3093" s="18"/>
    </row>
    <row r="3094" spans="3:3" x14ac:dyDescent="0.35">
      <c r="C3094" s="18"/>
    </row>
    <row r="3095" spans="3:3" x14ac:dyDescent="0.35">
      <c r="C3095" s="18"/>
    </row>
    <row r="3096" spans="3:3" x14ac:dyDescent="0.35">
      <c r="C3096" s="18"/>
    </row>
    <row r="3097" spans="3:3" x14ac:dyDescent="0.35">
      <c r="C3097" s="18"/>
    </row>
    <row r="3098" spans="3:3" x14ac:dyDescent="0.35">
      <c r="C3098" s="18"/>
    </row>
    <row r="3099" spans="3:3" x14ac:dyDescent="0.35">
      <c r="C3099" s="18"/>
    </row>
    <row r="3100" spans="3:3" x14ac:dyDescent="0.35">
      <c r="C3100" s="18"/>
    </row>
    <row r="3101" spans="3:3" x14ac:dyDescent="0.35">
      <c r="C3101" s="18"/>
    </row>
    <row r="3102" spans="3:3" x14ac:dyDescent="0.35">
      <c r="C3102" s="18"/>
    </row>
    <row r="3103" spans="3:3" x14ac:dyDescent="0.35">
      <c r="C3103" s="18"/>
    </row>
    <row r="3104" spans="3:3" x14ac:dyDescent="0.35">
      <c r="C3104" s="18"/>
    </row>
    <row r="3105" spans="3:3" x14ac:dyDescent="0.35">
      <c r="C3105" s="18"/>
    </row>
    <row r="3106" spans="3:3" x14ac:dyDescent="0.35">
      <c r="C3106" s="18"/>
    </row>
    <row r="3107" spans="3:3" x14ac:dyDescent="0.35">
      <c r="C3107" s="18"/>
    </row>
    <row r="3108" spans="3:3" x14ac:dyDescent="0.35">
      <c r="C3108" s="18"/>
    </row>
    <row r="3109" spans="3:3" x14ac:dyDescent="0.35">
      <c r="C3109" s="18"/>
    </row>
    <row r="3110" spans="3:3" x14ac:dyDescent="0.35">
      <c r="C3110" s="18"/>
    </row>
    <row r="3111" spans="3:3" x14ac:dyDescent="0.35">
      <c r="C3111" s="18"/>
    </row>
    <row r="3112" spans="3:3" x14ac:dyDescent="0.35">
      <c r="C3112" s="18"/>
    </row>
    <row r="3113" spans="3:3" x14ac:dyDescent="0.35">
      <c r="C3113" s="18"/>
    </row>
    <row r="3114" spans="3:3" x14ac:dyDescent="0.35">
      <c r="C3114" s="18"/>
    </row>
    <row r="3115" spans="3:3" x14ac:dyDescent="0.35">
      <c r="C3115" s="18"/>
    </row>
    <row r="3116" spans="3:3" x14ac:dyDescent="0.35">
      <c r="C3116" s="18"/>
    </row>
    <row r="3117" spans="3:3" x14ac:dyDescent="0.35">
      <c r="C3117" s="18"/>
    </row>
    <row r="3118" spans="3:3" x14ac:dyDescent="0.35">
      <c r="C3118" s="18"/>
    </row>
    <row r="3119" spans="3:3" x14ac:dyDescent="0.35">
      <c r="C3119" s="18"/>
    </row>
    <row r="3120" spans="3:3" x14ac:dyDescent="0.35">
      <c r="C3120" s="18"/>
    </row>
    <row r="3121" spans="3:3" x14ac:dyDescent="0.35">
      <c r="C3121" s="18"/>
    </row>
    <row r="3122" spans="3:3" x14ac:dyDescent="0.35">
      <c r="C3122" s="18"/>
    </row>
    <row r="3123" spans="3:3" x14ac:dyDescent="0.35">
      <c r="C3123" s="18"/>
    </row>
    <row r="3124" spans="3:3" x14ac:dyDescent="0.35">
      <c r="C3124" s="18"/>
    </row>
    <row r="3125" spans="3:3" x14ac:dyDescent="0.35">
      <c r="C3125" s="18"/>
    </row>
    <row r="3126" spans="3:3" x14ac:dyDescent="0.35">
      <c r="C3126" s="18"/>
    </row>
    <row r="3127" spans="3:3" x14ac:dyDescent="0.35">
      <c r="C3127" s="18"/>
    </row>
    <row r="3128" spans="3:3" x14ac:dyDescent="0.35">
      <c r="C3128" s="18"/>
    </row>
    <row r="3129" spans="3:3" x14ac:dyDescent="0.35">
      <c r="C3129" s="18"/>
    </row>
    <row r="3130" spans="3:3" x14ac:dyDescent="0.35">
      <c r="C3130" s="18"/>
    </row>
    <row r="3131" spans="3:3" x14ac:dyDescent="0.35">
      <c r="C3131" s="18"/>
    </row>
    <row r="3132" spans="3:3" x14ac:dyDescent="0.35">
      <c r="C3132" s="18"/>
    </row>
    <row r="3133" spans="3:3" x14ac:dyDescent="0.35">
      <c r="C3133" s="18"/>
    </row>
    <row r="3134" spans="3:3" x14ac:dyDescent="0.35">
      <c r="C3134" s="18"/>
    </row>
    <row r="3135" spans="3:3" x14ac:dyDescent="0.35">
      <c r="C3135" s="18"/>
    </row>
    <row r="3136" spans="3:3" x14ac:dyDescent="0.35">
      <c r="C3136" s="18"/>
    </row>
    <row r="3137" spans="3:3" x14ac:dyDescent="0.35">
      <c r="C3137" s="18"/>
    </row>
    <row r="3138" spans="3:3" x14ac:dyDescent="0.35">
      <c r="C3138" s="18"/>
    </row>
    <row r="3139" spans="3:3" x14ac:dyDescent="0.35">
      <c r="C3139" s="18"/>
    </row>
    <row r="3140" spans="3:3" x14ac:dyDescent="0.35">
      <c r="C3140" s="18"/>
    </row>
    <row r="3141" spans="3:3" x14ac:dyDescent="0.35">
      <c r="C3141" s="18"/>
    </row>
    <row r="3142" spans="3:3" x14ac:dyDescent="0.35">
      <c r="C3142" s="18"/>
    </row>
    <row r="3143" spans="3:3" x14ac:dyDescent="0.35">
      <c r="C3143" s="18"/>
    </row>
    <row r="3144" spans="3:3" x14ac:dyDescent="0.35">
      <c r="C3144" s="18"/>
    </row>
    <row r="3145" spans="3:3" x14ac:dyDescent="0.35">
      <c r="C3145" s="18"/>
    </row>
    <row r="3146" spans="3:3" x14ac:dyDescent="0.35">
      <c r="C3146" s="18"/>
    </row>
    <row r="3147" spans="3:3" x14ac:dyDescent="0.35">
      <c r="C3147" s="18"/>
    </row>
    <row r="3148" spans="3:3" x14ac:dyDescent="0.35">
      <c r="C3148" s="18"/>
    </row>
    <row r="3149" spans="3:3" x14ac:dyDescent="0.35">
      <c r="C3149" s="18"/>
    </row>
    <row r="3150" spans="3:3" x14ac:dyDescent="0.35">
      <c r="C3150" s="18"/>
    </row>
    <row r="3151" spans="3:3" x14ac:dyDescent="0.35">
      <c r="C3151" s="18"/>
    </row>
    <row r="3152" spans="3:3" x14ac:dyDescent="0.35">
      <c r="C3152" s="18"/>
    </row>
    <row r="3153" spans="3:3" x14ac:dyDescent="0.35">
      <c r="C3153" s="18"/>
    </row>
    <row r="3154" spans="3:3" x14ac:dyDescent="0.35">
      <c r="C3154" s="18"/>
    </row>
    <row r="3155" spans="3:3" x14ac:dyDescent="0.35">
      <c r="C3155" s="18"/>
    </row>
    <row r="3156" spans="3:3" x14ac:dyDescent="0.35">
      <c r="C3156" s="18"/>
    </row>
    <row r="3157" spans="3:3" x14ac:dyDescent="0.35">
      <c r="C3157" s="18"/>
    </row>
    <row r="3158" spans="3:3" x14ac:dyDescent="0.35">
      <c r="C3158" s="18"/>
    </row>
    <row r="3159" spans="3:3" x14ac:dyDescent="0.35">
      <c r="C3159" s="18"/>
    </row>
    <row r="3160" spans="3:3" x14ac:dyDescent="0.35">
      <c r="C3160" s="18"/>
    </row>
    <row r="3161" spans="3:3" x14ac:dyDescent="0.35">
      <c r="C3161" s="18"/>
    </row>
    <row r="3162" spans="3:3" x14ac:dyDescent="0.35">
      <c r="C3162" s="18"/>
    </row>
    <row r="3163" spans="3:3" x14ac:dyDescent="0.35">
      <c r="C3163" s="18"/>
    </row>
    <row r="3164" spans="3:3" x14ac:dyDescent="0.35">
      <c r="C3164" s="18"/>
    </row>
    <row r="3165" spans="3:3" x14ac:dyDescent="0.35">
      <c r="C3165" s="18"/>
    </row>
    <row r="3166" spans="3:3" x14ac:dyDescent="0.35">
      <c r="C3166" s="18"/>
    </row>
    <row r="3167" spans="3:3" x14ac:dyDescent="0.35">
      <c r="C3167" s="18"/>
    </row>
    <row r="3168" spans="3:3" x14ac:dyDescent="0.35">
      <c r="C3168" s="18"/>
    </row>
    <row r="3169" spans="3:3" x14ac:dyDescent="0.35">
      <c r="C3169" s="18"/>
    </row>
    <row r="3170" spans="3:3" x14ac:dyDescent="0.35">
      <c r="C3170" s="18"/>
    </row>
    <row r="3171" spans="3:3" x14ac:dyDescent="0.35">
      <c r="C3171" s="18"/>
    </row>
    <row r="3172" spans="3:3" x14ac:dyDescent="0.35">
      <c r="C3172" s="18"/>
    </row>
    <row r="3173" spans="3:3" x14ac:dyDescent="0.35">
      <c r="C3173" s="18"/>
    </row>
    <row r="3174" spans="3:3" x14ac:dyDescent="0.35">
      <c r="C3174" s="18"/>
    </row>
    <row r="3175" spans="3:3" x14ac:dyDescent="0.35">
      <c r="C3175" s="18"/>
    </row>
    <row r="3176" spans="3:3" x14ac:dyDescent="0.35">
      <c r="C3176" s="18"/>
    </row>
    <row r="3177" spans="3:3" x14ac:dyDescent="0.35">
      <c r="C3177" s="18"/>
    </row>
    <row r="3178" spans="3:3" x14ac:dyDescent="0.35">
      <c r="C3178" s="18"/>
    </row>
    <row r="3179" spans="3:3" x14ac:dyDescent="0.35">
      <c r="C3179" s="18"/>
    </row>
    <row r="3180" spans="3:3" x14ac:dyDescent="0.35">
      <c r="C3180" s="18"/>
    </row>
    <row r="3181" spans="3:3" x14ac:dyDescent="0.35">
      <c r="C3181" s="18"/>
    </row>
    <row r="3182" spans="3:3" x14ac:dyDescent="0.35">
      <c r="C3182" s="18"/>
    </row>
    <row r="3183" spans="3:3" x14ac:dyDescent="0.35">
      <c r="C3183" s="18"/>
    </row>
    <row r="3184" spans="3:3" x14ac:dyDescent="0.35">
      <c r="C3184" s="18"/>
    </row>
    <row r="3185" spans="3:3" x14ac:dyDescent="0.35">
      <c r="C3185" s="18"/>
    </row>
    <row r="3186" spans="3:3" x14ac:dyDescent="0.35">
      <c r="C3186" s="18"/>
    </row>
    <row r="3187" spans="3:3" x14ac:dyDescent="0.35">
      <c r="C3187" s="18"/>
    </row>
    <row r="3188" spans="3:3" x14ac:dyDescent="0.35">
      <c r="C3188" s="18"/>
    </row>
    <row r="3189" spans="3:3" x14ac:dyDescent="0.35">
      <c r="C3189" s="18"/>
    </row>
    <row r="3190" spans="3:3" x14ac:dyDescent="0.35">
      <c r="C3190" s="18"/>
    </row>
    <row r="3191" spans="3:3" x14ac:dyDescent="0.35">
      <c r="C3191" s="18"/>
    </row>
    <row r="3192" spans="3:3" x14ac:dyDescent="0.35">
      <c r="C3192" s="18"/>
    </row>
    <row r="3193" spans="3:3" x14ac:dyDescent="0.35">
      <c r="C3193" s="18"/>
    </row>
    <row r="3194" spans="3:3" x14ac:dyDescent="0.35">
      <c r="C3194" s="18"/>
    </row>
    <row r="3195" spans="3:3" x14ac:dyDescent="0.35">
      <c r="C3195" s="18"/>
    </row>
    <row r="3196" spans="3:3" x14ac:dyDescent="0.35">
      <c r="C3196" s="18"/>
    </row>
    <row r="3197" spans="3:3" x14ac:dyDescent="0.35">
      <c r="C3197" s="18"/>
    </row>
    <row r="3198" spans="3:3" x14ac:dyDescent="0.35">
      <c r="C3198" s="18"/>
    </row>
    <row r="3199" spans="3:3" x14ac:dyDescent="0.35">
      <c r="C3199" s="18"/>
    </row>
    <row r="3200" spans="3:3" x14ac:dyDescent="0.35">
      <c r="C3200" s="18"/>
    </row>
    <row r="3201" spans="3:3" x14ac:dyDescent="0.35">
      <c r="C3201" s="18"/>
    </row>
    <row r="3202" spans="3:3" x14ac:dyDescent="0.35">
      <c r="C3202" s="18"/>
    </row>
    <row r="3203" spans="3:3" x14ac:dyDescent="0.35">
      <c r="C3203" s="18"/>
    </row>
    <row r="3204" spans="3:3" x14ac:dyDescent="0.35">
      <c r="C3204" s="18"/>
    </row>
    <row r="3205" spans="3:3" x14ac:dyDescent="0.35">
      <c r="C3205" s="18"/>
    </row>
    <row r="3206" spans="3:3" x14ac:dyDescent="0.35">
      <c r="C3206" s="18"/>
    </row>
    <row r="3207" spans="3:3" x14ac:dyDescent="0.35">
      <c r="C3207" s="18"/>
    </row>
    <row r="3208" spans="3:3" x14ac:dyDescent="0.35">
      <c r="C3208" s="18"/>
    </row>
    <row r="3209" spans="3:3" x14ac:dyDescent="0.35">
      <c r="C3209" s="18"/>
    </row>
    <row r="3210" spans="3:3" x14ac:dyDescent="0.35">
      <c r="C3210" s="18"/>
    </row>
    <row r="3211" spans="3:3" x14ac:dyDescent="0.35">
      <c r="C3211" s="18"/>
    </row>
    <row r="3212" spans="3:3" x14ac:dyDescent="0.35">
      <c r="C3212" s="18"/>
    </row>
    <row r="3213" spans="3:3" x14ac:dyDescent="0.35">
      <c r="C3213" s="18"/>
    </row>
    <row r="3214" spans="3:3" x14ac:dyDescent="0.35">
      <c r="C3214" s="18"/>
    </row>
    <row r="3215" spans="3:3" x14ac:dyDescent="0.35">
      <c r="C3215" s="18"/>
    </row>
    <row r="3216" spans="3:3" x14ac:dyDescent="0.35">
      <c r="C3216" s="18"/>
    </row>
    <row r="3217" spans="3:3" x14ac:dyDescent="0.35">
      <c r="C3217" s="18"/>
    </row>
    <row r="3218" spans="3:3" x14ac:dyDescent="0.35">
      <c r="C3218" s="18"/>
    </row>
    <row r="3219" spans="3:3" x14ac:dyDescent="0.35">
      <c r="C3219" s="18"/>
    </row>
    <row r="3220" spans="3:3" x14ac:dyDescent="0.35">
      <c r="C3220" s="18"/>
    </row>
    <row r="3221" spans="3:3" x14ac:dyDescent="0.35">
      <c r="C3221" s="18"/>
    </row>
    <row r="3222" spans="3:3" x14ac:dyDescent="0.35">
      <c r="C3222" s="18"/>
    </row>
    <row r="3223" spans="3:3" x14ac:dyDescent="0.35">
      <c r="C3223" s="18"/>
    </row>
    <row r="3224" spans="3:3" x14ac:dyDescent="0.35">
      <c r="C3224" s="18"/>
    </row>
    <row r="3225" spans="3:3" x14ac:dyDescent="0.35">
      <c r="C3225" s="18"/>
    </row>
    <row r="3226" spans="3:3" x14ac:dyDescent="0.35">
      <c r="C3226" s="18"/>
    </row>
    <row r="3227" spans="3:3" x14ac:dyDescent="0.35">
      <c r="C3227" s="18"/>
    </row>
    <row r="3228" spans="3:3" x14ac:dyDescent="0.35">
      <c r="C3228" s="18"/>
    </row>
    <row r="3229" spans="3:3" x14ac:dyDescent="0.35">
      <c r="C3229" s="18"/>
    </row>
    <row r="3230" spans="3:3" x14ac:dyDescent="0.35">
      <c r="C3230" s="18"/>
    </row>
    <row r="3231" spans="3:3" x14ac:dyDescent="0.35">
      <c r="C3231" s="18"/>
    </row>
    <row r="3232" spans="3:3" x14ac:dyDescent="0.35">
      <c r="C3232" s="18"/>
    </row>
    <row r="3233" spans="3:3" x14ac:dyDescent="0.35">
      <c r="C3233" s="18"/>
    </row>
    <row r="3234" spans="3:3" x14ac:dyDescent="0.35">
      <c r="C3234" s="18"/>
    </row>
    <row r="3235" spans="3:3" x14ac:dyDescent="0.35">
      <c r="C3235" s="18"/>
    </row>
    <row r="3236" spans="3:3" x14ac:dyDescent="0.35">
      <c r="C3236" s="18"/>
    </row>
    <row r="3237" spans="3:3" x14ac:dyDescent="0.35">
      <c r="C3237" s="18"/>
    </row>
    <row r="3238" spans="3:3" x14ac:dyDescent="0.35">
      <c r="C3238" s="18"/>
    </row>
    <row r="3239" spans="3:3" x14ac:dyDescent="0.35">
      <c r="C3239" s="18"/>
    </row>
    <row r="3240" spans="3:3" x14ac:dyDescent="0.35">
      <c r="C3240" s="18"/>
    </row>
    <row r="3241" spans="3:3" x14ac:dyDescent="0.35">
      <c r="C3241" s="18"/>
    </row>
    <row r="3242" spans="3:3" x14ac:dyDescent="0.35">
      <c r="C3242" s="18"/>
    </row>
    <row r="3243" spans="3:3" x14ac:dyDescent="0.35">
      <c r="C3243" s="18"/>
    </row>
    <row r="3244" spans="3:3" x14ac:dyDescent="0.35">
      <c r="C3244" s="18"/>
    </row>
    <row r="3245" spans="3:3" x14ac:dyDescent="0.35">
      <c r="C3245" s="18"/>
    </row>
    <row r="3246" spans="3:3" x14ac:dyDescent="0.35">
      <c r="C3246" s="18"/>
    </row>
    <row r="3247" spans="3:3" x14ac:dyDescent="0.35">
      <c r="C3247" s="18"/>
    </row>
    <row r="3248" spans="3:3" x14ac:dyDescent="0.35">
      <c r="C3248" s="18"/>
    </row>
    <row r="3249" spans="3:3" x14ac:dyDescent="0.35">
      <c r="C3249" s="18"/>
    </row>
    <row r="3250" spans="3:3" x14ac:dyDescent="0.35">
      <c r="C3250" s="18"/>
    </row>
    <row r="3251" spans="3:3" x14ac:dyDescent="0.35">
      <c r="C3251" s="18"/>
    </row>
    <row r="3252" spans="3:3" x14ac:dyDescent="0.35">
      <c r="C3252" s="18"/>
    </row>
    <row r="3253" spans="3:3" x14ac:dyDescent="0.35">
      <c r="C3253" s="18"/>
    </row>
    <row r="3254" spans="3:3" x14ac:dyDescent="0.35">
      <c r="C3254" s="18"/>
    </row>
    <row r="3255" spans="3:3" x14ac:dyDescent="0.35">
      <c r="C3255" s="18"/>
    </row>
    <row r="3256" spans="3:3" x14ac:dyDescent="0.35">
      <c r="C3256" s="18"/>
    </row>
    <row r="3257" spans="3:3" x14ac:dyDescent="0.35">
      <c r="C3257" s="18"/>
    </row>
    <row r="3258" spans="3:3" x14ac:dyDescent="0.35">
      <c r="C3258" s="18"/>
    </row>
    <row r="3259" spans="3:3" x14ac:dyDescent="0.35">
      <c r="C3259" s="18"/>
    </row>
    <row r="3260" spans="3:3" x14ac:dyDescent="0.35">
      <c r="C3260" s="18"/>
    </row>
    <row r="3261" spans="3:3" x14ac:dyDescent="0.35">
      <c r="C3261" s="18"/>
    </row>
    <row r="3262" spans="3:3" x14ac:dyDescent="0.35">
      <c r="C3262" s="18"/>
    </row>
    <row r="3263" spans="3:3" x14ac:dyDescent="0.35">
      <c r="C3263" s="18"/>
    </row>
    <row r="3264" spans="3:3" x14ac:dyDescent="0.35">
      <c r="C3264" s="18"/>
    </row>
    <row r="3265" spans="3:3" x14ac:dyDescent="0.35">
      <c r="C3265" s="18"/>
    </row>
    <row r="3266" spans="3:3" x14ac:dyDescent="0.35">
      <c r="C3266" s="18"/>
    </row>
    <row r="3267" spans="3:3" x14ac:dyDescent="0.35">
      <c r="C3267" s="18"/>
    </row>
    <row r="3268" spans="3:3" x14ac:dyDescent="0.35">
      <c r="C3268" s="18"/>
    </row>
    <row r="3269" spans="3:3" x14ac:dyDescent="0.35">
      <c r="C3269" s="18"/>
    </row>
    <row r="3270" spans="3:3" x14ac:dyDescent="0.35">
      <c r="C3270" s="18"/>
    </row>
    <row r="3271" spans="3:3" x14ac:dyDescent="0.35">
      <c r="C3271" s="18"/>
    </row>
    <row r="3272" spans="3:3" x14ac:dyDescent="0.35">
      <c r="C3272" s="18"/>
    </row>
    <row r="3273" spans="3:3" x14ac:dyDescent="0.35">
      <c r="C3273" s="18"/>
    </row>
    <row r="3274" spans="3:3" x14ac:dyDescent="0.35">
      <c r="C3274" s="18"/>
    </row>
    <row r="3275" spans="3:3" x14ac:dyDescent="0.35">
      <c r="C3275" s="18"/>
    </row>
    <row r="3276" spans="3:3" x14ac:dyDescent="0.35">
      <c r="C3276" s="18"/>
    </row>
    <row r="3277" spans="3:3" x14ac:dyDescent="0.35">
      <c r="C3277" s="18"/>
    </row>
    <row r="3278" spans="3:3" x14ac:dyDescent="0.35">
      <c r="C3278" s="18"/>
    </row>
    <row r="3279" spans="3:3" x14ac:dyDescent="0.35">
      <c r="C3279" s="18"/>
    </row>
    <row r="3280" spans="3:3" x14ac:dyDescent="0.35">
      <c r="C3280" s="18"/>
    </row>
    <row r="3281" spans="3:3" x14ac:dyDescent="0.35">
      <c r="C3281" s="18"/>
    </row>
    <row r="3282" spans="3:3" x14ac:dyDescent="0.35">
      <c r="C3282" s="18"/>
    </row>
    <row r="3283" spans="3:3" x14ac:dyDescent="0.35">
      <c r="C3283" s="18"/>
    </row>
    <row r="3284" spans="3:3" x14ac:dyDescent="0.35">
      <c r="C3284" s="18"/>
    </row>
    <row r="3285" spans="3:3" x14ac:dyDescent="0.35">
      <c r="C3285" s="18"/>
    </row>
    <row r="3286" spans="3:3" x14ac:dyDescent="0.35">
      <c r="C3286" s="18"/>
    </row>
    <row r="3287" spans="3:3" x14ac:dyDescent="0.35">
      <c r="C3287" s="18"/>
    </row>
    <row r="3288" spans="3:3" x14ac:dyDescent="0.35">
      <c r="C3288" s="18"/>
    </row>
    <row r="3289" spans="3:3" x14ac:dyDescent="0.35">
      <c r="C3289" s="18"/>
    </row>
    <row r="3290" spans="3:3" x14ac:dyDescent="0.35">
      <c r="C3290" s="18"/>
    </row>
    <row r="3291" spans="3:3" x14ac:dyDescent="0.35">
      <c r="C3291" s="18"/>
    </row>
    <row r="3292" spans="3:3" x14ac:dyDescent="0.35">
      <c r="C3292" s="18"/>
    </row>
    <row r="3293" spans="3:3" x14ac:dyDescent="0.35">
      <c r="C3293" s="18"/>
    </row>
    <row r="3294" spans="3:3" x14ac:dyDescent="0.35">
      <c r="C3294" s="18"/>
    </row>
    <row r="3295" spans="3:3" x14ac:dyDescent="0.35">
      <c r="C3295" s="18"/>
    </row>
    <row r="3296" spans="3:3" x14ac:dyDescent="0.35">
      <c r="C3296" s="18"/>
    </row>
    <row r="3297" spans="3:3" x14ac:dyDescent="0.35">
      <c r="C3297" s="18"/>
    </row>
    <row r="3298" spans="3:3" x14ac:dyDescent="0.35">
      <c r="C3298" s="18"/>
    </row>
    <row r="3299" spans="3:3" x14ac:dyDescent="0.35">
      <c r="C3299" s="18"/>
    </row>
    <row r="3300" spans="3:3" x14ac:dyDescent="0.35">
      <c r="C3300" s="18"/>
    </row>
    <row r="3301" spans="3:3" x14ac:dyDescent="0.35">
      <c r="C3301" s="18"/>
    </row>
    <row r="3302" spans="3:3" x14ac:dyDescent="0.35">
      <c r="C3302" s="18"/>
    </row>
    <row r="3303" spans="3:3" x14ac:dyDescent="0.35">
      <c r="C3303" s="18"/>
    </row>
    <row r="3304" spans="3:3" x14ac:dyDescent="0.35">
      <c r="C3304" s="18"/>
    </row>
    <row r="3305" spans="3:3" x14ac:dyDescent="0.35">
      <c r="C3305" s="18"/>
    </row>
    <row r="3306" spans="3:3" x14ac:dyDescent="0.35">
      <c r="C3306" s="18"/>
    </row>
    <row r="3307" spans="3:3" x14ac:dyDescent="0.35">
      <c r="C3307" s="18"/>
    </row>
    <row r="3308" spans="3:3" x14ac:dyDescent="0.35">
      <c r="C3308" s="18"/>
    </row>
    <row r="3309" spans="3:3" x14ac:dyDescent="0.35">
      <c r="C3309" s="18"/>
    </row>
    <row r="3310" spans="3:3" x14ac:dyDescent="0.35">
      <c r="C3310" s="18"/>
    </row>
    <row r="3311" spans="3:3" x14ac:dyDescent="0.35">
      <c r="C3311" s="18"/>
    </row>
    <row r="3312" spans="3:3" x14ac:dyDescent="0.35">
      <c r="C3312" s="18"/>
    </row>
    <row r="3313" spans="3:3" x14ac:dyDescent="0.35">
      <c r="C3313" s="18"/>
    </row>
    <row r="3314" spans="3:3" x14ac:dyDescent="0.35">
      <c r="C3314" s="18"/>
    </row>
    <row r="3315" spans="3:3" x14ac:dyDescent="0.35">
      <c r="C3315" s="18"/>
    </row>
    <row r="3316" spans="3:3" x14ac:dyDescent="0.35">
      <c r="C3316" s="18"/>
    </row>
    <row r="3317" spans="3:3" x14ac:dyDescent="0.35">
      <c r="C3317" s="18"/>
    </row>
    <row r="3318" spans="3:3" x14ac:dyDescent="0.35">
      <c r="C3318" s="18"/>
    </row>
    <row r="3319" spans="3:3" x14ac:dyDescent="0.35">
      <c r="C3319" s="18"/>
    </row>
    <row r="3320" spans="3:3" x14ac:dyDescent="0.35">
      <c r="C3320" s="18"/>
    </row>
    <row r="3321" spans="3:3" x14ac:dyDescent="0.35">
      <c r="C3321" s="18"/>
    </row>
    <row r="3322" spans="3:3" x14ac:dyDescent="0.35">
      <c r="C3322" s="18"/>
    </row>
    <row r="3323" spans="3:3" x14ac:dyDescent="0.35">
      <c r="C3323" s="18"/>
    </row>
    <row r="3324" spans="3:3" x14ac:dyDescent="0.35">
      <c r="C3324" s="18"/>
    </row>
    <row r="3325" spans="3:3" x14ac:dyDescent="0.35">
      <c r="C3325" s="18"/>
    </row>
    <row r="3326" spans="3:3" x14ac:dyDescent="0.35">
      <c r="C3326" s="18"/>
    </row>
    <row r="3327" spans="3:3" x14ac:dyDescent="0.35">
      <c r="C3327" s="18"/>
    </row>
    <row r="3328" spans="3:3" x14ac:dyDescent="0.35">
      <c r="C3328" s="18"/>
    </row>
    <row r="3329" spans="3:3" x14ac:dyDescent="0.35">
      <c r="C3329" s="18"/>
    </row>
    <row r="3330" spans="3:3" x14ac:dyDescent="0.35">
      <c r="C3330" s="18"/>
    </row>
    <row r="3331" spans="3:3" x14ac:dyDescent="0.35">
      <c r="C3331" s="18"/>
    </row>
    <row r="3332" spans="3:3" x14ac:dyDescent="0.35">
      <c r="C3332" s="18"/>
    </row>
    <row r="3333" spans="3:3" x14ac:dyDescent="0.35">
      <c r="C3333" s="18"/>
    </row>
    <row r="3334" spans="3:3" x14ac:dyDescent="0.35">
      <c r="C3334" s="18"/>
    </row>
    <row r="3335" spans="3:3" x14ac:dyDescent="0.35">
      <c r="C3335" s="18"/>
    </row>
    <row r="3336" spans="3:3" x14ac:dyDescent="0.35">
      <c r="C3336" s="18"/>
    </row>
    <row r="3337" spans="3:3" x14ac:dyDescent="0.35">
      <c r="C3337" s="18"/>
    </row>
    <row r="3338" spans="3:3" x14ac:dyDescent="0.35">
      <c r="C3338" s="18"/>
    </row>
    <row r="3339" spans="3:3" x14ac:dyDescent="0.35">
      <c r="C3339" s="18"/>
    </row>
    <row r="3340" spans="3:3" x14ac:dyDescent="0.35">
      <c r="C3340" s="18"/>
    </row>
    <row r="3341" spans="3:3" x14ac:dyDescent="0.35">
      <c r="C3341" s="18"/>
    </row>
    <row r="3342" spans="3:3" x14ac:dyDescent="0.35">
      <c r="C3342" s="18"/>
    </row>
    <row r="3343" spans="3:3" x14ac:dyDescent="0.35">
      <c r="C3343" s="18"/>
    </row>
    <row r="3344" spans="3:3" x14ac:dyDescent="0.35">
      <c r="C3344" s="18"/>
    </row>
    <row r="3345" spans="3:3" x14ac:dyDescent="0.35">
      <c r="C3345" s="18"/>
    </row>
    <row r="3346" spans="3:3" x14ac:dyDescent="0.35">
      <c r="C3346" s="18"/>
    </row>
    <row r="3347" spans="3:3" x14ac:dyDescent="0.35">
      <c r="C3347" s="18"/>
    </row>
    <row r="3348" spans="3:3" x14ac:dyDescent="0.35">
      <c r="C3348" s="18"/>
    </row>
    <row r="3349" spans="3:3" x14ac:dyDescent="0.35">
      <c r="C3349" s="18"/>
    </row>
    <row r="3350" spans="3:3" x14ac:dyDescent="0.35">
      <c r="C3350" s="18"/>
    </row>
    <row r="3351" spans="3:3" x14ac:dyDescent="0.35">
      <c r="C3351" s="18"/>
    </row>
    <row r="3352" spans="3:3" x14ac:dyDescent="0.35">
      <c r="C3352" s="18"/>
    </row>
    <row r="3353" spans="3:3" x14ac:dyDescent="0.35">
      <c r="C3353" s="18"/>
    </row>
    <row r="3354" spans="3:3" x14ac:dyDescent="0.35">
      <c r="C3354" s="18"/>
    </row>
    <row r="3355" spans="3:3" x14ac:dyDescent="0.35">
      <c r="C3355" s="18"/>
    </row>
    <row r="3356" spans="3:3" x14ac:dyDescent="0.35">
      <c r="C3356" s="18"/>
    </row>
    <row r="3357" spans="3:3" x14ac:dyDescent="0.35">
      <c r="C3357" s="18"/>
    </row>
    <row r="3358" spans="3:3" x14ac:dyDescent="0.35">
      <c r="C3358" s="18"/>
    </row>
    <row r="3359" spans="3:3" x14ac:dyDescent="0.35">
      <c r="C3359" s="18"/>
    </row>
    <row r="3360" spans="3:3" x14ac:dyDescent="0.35">
      <c r="C3360" s="18"/>
    </row>
    <row r="3361" spans="3:3" x14ac:dyDescent="0.35">
      <c r="C3361" s="18"/>
    </row>
    <row r="3362" spans="3:3" x14ac:dyDescent="0.35">
      <c r="C3362" s="18"/>
    </row>
    <row r="3363" spans="3:3" x14ac:dyDescent="0.35">
      <c r="C3363" s="18"/>
    </row>
    <row r="3364" spans="3:3" x14ac:dyDescent="0.35">
      <c r="C3364" s="18"/>
    </row>
    <row r="3365" spans="3:3" x14ac:dyDescent="0.35">
      <c r="C3365" s="18"/>
    </row>
    <row r="3366" spans="3:3" x14ac:dyDescent="0.35">
      <c r="C3366" s="18"/>
    </row>
    <row r="3367" spans="3:3" x14ac:dyDescent="0.35">
      <c r="C3367" s="18"/>
    </row>
    <row r="3368" spans="3:3" x14ac:dyDescent="0.35">
      <c r="C3368" s="18"/>
    </row>
    <row r="3369" spans="3:3" x14ac:dyDescent="0.35">
      <c r="C3369" s="18"/>
    </row>
    <row r="3370" spans="3:3" x14ac:dyDescent="0.35">
      <c r="C3370" s="18"/>
    </row>
    <row r="3371" spans="3:3" x14ac:dyDescent="0.35">
      <c r="C3371" s="18"/>
    </row>
    <row r="3372" spans="3:3" x14ac:dyDescent="0.35">
      <c r="C3372" s="18"/>
    </row>
    <row r="3373" spans="3:3" x14ac:dyDescent="0.35">
      <c r="C3373" s="18"/>
    </row>
    <row r="3374" spans="3:3" x14ac:dyDescent="0.35">
      <c r="C3374" s="18"/>
    </row>
    <row r="3375" spans="3:3" x14ac:dyDescent="0.35">
      <c r="C3375" s="18"/>
    </row>
    <row r="3376" spans="3:3" x14ac:dyDescent="0.35">
      <c r="C3376" s="18"/>
    </row>
    <row r="3377" spans="3:3" x14ac:dyDescent="0.35">
      <c r="C3377" s="18"/>
    </row>
    <row r="3378" spans="3:3" x14ac:dyDescent="0.35">
      <c r="C3378" s="18"/>
    </row>
    <row r="3379" spans="3:3" x14ac:dyDescent="0.35">
      <c r="C3379" s="18"/>
    </row>
    <row r="3380" spans="3:3" x14ac:dyDescent="0.35">
      <c r="C3380" s="18"/>
    </row>
    <row r="3381" spans="3:3" x14ac:dyDescent="0.35">
      <c r="C3381" s="18"/>
    </row>
    <row r="3382" spans="3:3" x14ac:dyDescent="0.35">
      <c r="C3382" s="18"/>
    </row>
    <row r="3383" spans="3:3" x14ac:dyDescent="0.35">
      <c r="C3383" s="18"/>
    </row>
    <row r="3384" spans="3:3" x14ac:dyDescent="0.35">
      <c r="C3384" s="18"/>
    </row>
    <row r="3385" spans="3:3" x14ac:dyDescent="0.35">
      <c r="C3385" s="18"/>
    </row>
    <row r="3386" spans="3:3" x14ac:dyDescent="0.35">
      <c r="C3386" s="18"/>
    </row>
    <row r="3387" spans="3:3" x14ac:dyDescent="0.35">
      <c r="C3387" s="18"/>
    </row>
    <row r="3388" spans="3:3" x14ac:dyDescent="0.35">
      <c r="C3388" s="18"/>
    </row>
    <row r="3389" spans="3:3" x14ac:dyDescent="0.35">
      <c r="C3389" s="18"/>
    </row>
    <row r="3390" spans="3:3" x14ac:dyDescent="0.35">
      <c r="C3390" s="18"/>
    </row>
    <row r="3391" spans="3:3" x14ac:dyDescent="0.35">
      <c r="C3391" s="18"/>
    </row>
    <row r="3392" spans="3:3" x14ac:dyDescent="0.35">
      <c r="C3392" s="18"/>
    </row>
    <row r="3393" spans="3:3" x14ac:dyDescent="0.35">
      <c r="C3393" s="18"/>
    </row>
    <row r="3394" spans="3:3" x14ac:dyDescent="0.35">
      <c r="C3394" s="18"/>
    </row>
    <row r="3395" spans="3:3" x14ac:dyDescent="0.35">
      <c r="C3395" s="18"/>
    </row>
    <row r="3396" spans="3:3" x14ac:dyDescent="0.35">
      <c r="C3396" s="18"/>
    </row>
    <row r="3397" spans="3:3" x14ac:dyDescent="0.35">
      <c r="C3397" s="18"/>
    </row>
    <row r="3398" spans="3:3" x14ac:dyDescent="0.35">
      <c r="C3398" s="18"/>
    </row>
    <row r="3399" spans="3:3" x14ac:dyDescent="0.35">
      <c r="C3399" s="18"/>
    </row>
    <row r="3400" spans="3:3" x14ac:dyDescent="0.35">
      <c r="C3400" s="18"/>
    </row>
    <row r="3401" spans="3:3" x14ac:dyDescent="0.35">
      <c r="C3401" s="18"/>
    </row>
    <row r="3402" spans="3:3" x14ac:dyDescent="0.35">
      <c r="C3402" s="18"/>
    </row>
    <row r="3403" spans="3:3" x14ac:dyDescent="0.35">
      <c r="C3403" s="18"/>
    </row>
    <row r="3404" spans="3:3" x14ac:dyDescent="0.35">
      <c r="C3404" s="18"/>
    </row>
    <row r="3405" spans="3:3" x14ac:dyDescent="0.35">
      <c r="C3405" s="18"/>
    </row>
    <row r="3406" spans="3:3" x14ac:dyDescent="0.35">
      <c r="C3406" s="18"/>
    </row>
    <row r="3407" spans="3:3" x14ac:dyDescent="0.35">
      <c r="C3407" s="18"/>
    </row>
    <row r="3408" spans="3:3" x14ac:dyDescent="0.35">
      <c r="C3408" s="18"/>
    </row>
    <row r="3409" spans="3:3" x14ac:dyDescent="0.35">
      <c r="C3409" s="18"/>
    </row>
    <row r="3410" spans="3:3" x14ac:dyDescent="0.35">
      <c r="C3410" s="18"/>
    </row>
    <row r="3411" spans="3:3" x14ac:dyDescent="0.35">
      <c r="C3411" s="18"/>
    </row>
    <row r="3412" spans="3:3" x14ac:dyDescent="0.35">
      <c r="C3412" s="18"/>
    </row>
    <row r="3413" spans="3:3" x14ac:dyDescent="0.35">
      <c r="C3413" s="18"/>
    </row>
    <row r="3414" spans="3:3" x14ac:dyDescent="0.35">
      <c r="C3414" s="18"/>
    </row>
    <row r="3415" spans="3:3" x14ac:dyDescent="0.35">
      <c r="C3415" s="18"/>
    </row>
    <row r="3416" spans="3:3" x14ac:dyDescent="0.35">
      <c r="C3416" s="18"/>
    </row>
    <row r="3417" spans="3:3" x14ac:dyDescent="0.35">
      <c r="C3417" s="18"/>
    </row>
    <row r="3418" spans="3:3" x14ac:dyDescent="0.35">
      <c r="C3418" s="18"/>
    </row>
    <row r="3419" spans="3:3" x14ac:dyDescent="0.35">
      <c r="C3419" s="18"/>
    </row>
    <row r="3420" spans="3:3" x14ac:dyDescent="0.35">
      <c r="C3420" s="18"/>
    </row>
    <row r="3421" spans="3:3" x14ac:dyDescent="0.35">
      <c r="C3421" s="18"/>
    </row>
    <row r="3422" spans="3:3" x14ac:dyDescent="0.35">
      <c r="C3422" s="18"/>
    </row>
    <row r="3423" spans="3:3" x14ac:dyDescent="0.35">
      <c r="C3423" s="18"/>
    </row>
    <row r="3424" spans="3:3" x14ac:dyDescent="0.35">
      <c r="C3424" s="18"/>
    </row>
    <row r="3425" spans="3:3" x14ac:dyDescent="0.35">
      <c r="C3425" s="18"/>
    </row>
    <row r="3426" spans="3:3" x14ac:dyDescent="0.35">
      <c r="C3426" s="18"/>
    </row>
    <row r="3427" spans="3:3" x14ac:dyDescent="0.35">
      <c r="C3427" s="18"/>
    </row>
    <row r="3428" spans="3:3" x14ac:dyDescent="0.35">
      <c r="C3428" s="18"/>
    </row>
    <row r="3429" spans="3:3" x14ac:dyDescent="0.35">
      <c r="C3429" s="18"/>
    </row>
    <row r="3430" spans="3:3" x14ac:dyDescent="0.35">
      <c r="C3430" s="18"/>
    </row>
    <row r="3431" spans="3:3" x14ac:dyDescent="0.35">
      <c r="C3431" s="18"/>
    </row>
    <row r="3432" spans="3:3" x14ac:dyDescent="0.35">
      <c r="C3432" s="18"/>
    </row>
    <row r="3433" spans="3:3" x14ac:dyDescent="0.35">
      <c r="C3433" s="18"/>
    </row>
    <row r="3434" spans="3:3" x14ac:dyDescent="0.35">
      <c r="C3434" s="18"/>
    </row>
    <row r="3435" spans="3:3" x14ac:dyDescent="0.35">
      <c r="C3435" s="18"/>
    </row>
    <row r="3436" spans="3:3" x14ac:dyDescent="0.35">
      <c r="C3436" s="18"/>
    </row>
    <row r="3437" spans="3:3" x14ac:dyDescent="0.35">
      <c r="C3437" s="18"/>
    </row>
    <row r="3438" spans="3:3" x14ac:dyDescent="0.35">
      <c r="C3438" s="18"/>
    </row>
    <row r="3439" spans="3:3" x14ac:dyDescent="0.35">
      <c r="C3439" s="18"/>
    </row>
    <row r="3440" spans="3:3" x14ac:dyDescent="0.35">
      <c r="C3440" s="18"/>
    </row>
    <row r="3441" spans="3:3" x14ac:dyDescent="0.35">
      <c r="C3441" s="18"/>
    </row>
    <row r="3442" spans="3:3" x14ac:dyDescent="0.35">
      <c r="C3442" s="18"/>
    </row>
    <row r="3443" spans="3:3" x14ac:dyDescent="0.35">
      <c r="C3443" s="18"/>
    </row>
    <row r="3444" spans="3:3" x14ac:dyDescent="0.35">
      <c r="C3444" s="18"/>
    </row>
    <row r="3445" spans="3:3" x14ac:dyDescent="0.35">
      <c r="C3445" s="18"/>
    </row>
    <row r="3446" spans="3:3" x14ac:dyDescent="0.35">
      <c r="C3446" s="18"/>
    </row>
    <row r="3447" spans="3:3" x14ac:dyDescent="0.35">
      <c r="C3447" s="18"/>
    </row>
    <row r="3448" spans="3:3" x14ac:dyDescent="0.35">
      <c r="C3448" s="18"/>
    </row>
    <row r="3449" spans="3:3" x14ac:dyDescent="0.35">
      <c r="C3449" s="18"/>
    </row>
    <row r="3450" spans="3:3" x14ac:dyDescent="0.35">
      <c r="C3450" s="18"/>
    </row>
    <row r="3451" spans="3:3" x14ac:dyDescent="0.35">
      <c r="C3451" s="18"/>
    </row>
    <row r="3452" spans="3:3" x14ac:dyDescent="0.35">
      <c r="C3452" s="18"/>
    </row>
    <row r="3453" spans="3:3" x14ac:dyDescent="0.35">
      <c r="C3453" s="18"/>
    </row>
    <row r="3454" spans="3:3" x14ac:dyDescent="0.35">
      <c r="C3454" s="18"/>
    </row>
    <row r="3455" spans="3:3" x14ac:dyDescent="0.35">
      <c r="C3455" s="18"/>
    </row>
    <row r="3456" spans="3:3" x14ac:dyDescent="0.35">
      <c r="C3456" s="18"/>
    </row>
    <row r="3457" spans="3:3" x14ac:dyDescent="0.35">
      <c r="C3457" s="18"/>
    </row>
    <row r="3458" spans="3:3" x14ac:dyDescent="0.35">
      <c r="C3458" s="18"/>
    </row>
    <row r="3459" spans="3:3" x14ac:dyDescent="0.35">
      <c r="C3459" s="18"/>
    </row>
    <row r="3460" spans="3:3" x14ac:dyDescent="0.35">
      <c r="C3460" s="18"/>
    </row>
    <row r="3461" spans="3:3" x14ac:dyDescent="0.35">
      <c r="C3461" s="18"/>
    </row>
    <row r="3462" spans="3:3" x14ac:dyDescent="0.35">
      <c r="C3462" s="18"/>
    </row>
    <row r="3463" spans="3:3" x14ac:dyDescent="0.35">
      <c r="C3463" s="18"/>
    </row>
    <row r="3464" spans="3:3" x14ac:dyDescent="0.35">
      <c r="C3464" s="18"/>
    </row>
    <row r="3465" spans="3:3" x14ac:dyDescent="0.35">
      <c r="C3465" s="18"/>
    </row>
    <row r="3466" spans="3:3" x14ac:dyDescent="0.35">
      <c r="C3466" s="18"/>
    </row>
    <row r="3467" spans="3:3" x14ac:dyDescent="0.35">
      <c r="C3467" s="18"/>
    </row>
    <row r="3468" spans="3:3" x14ac:dyDescent="0.35">
      <c r="C3468" s="18"/>
    </row>
    <row r="3469" spans="3:3" x14ac:dyDescent="0.35">
      <c r="C3469" s="18"/>
    </row>
    <row r="3470" spans="3:3" x14ac:dyDescent="0.35">
      <c r="C3470" s="18"/>
    </row>
    <row r="3471" spans="3:3" x14ac:dyDescent="0.35">
      <c r="C3471" s="18"/>
    </row>
    <row r="3472" spans="3:3" x14ac:dyDescent="0.35">
      <c r="C3472" s="18"/>
    </row>
    <row r="3473" spans="3:3" x14ac:dyDescent="0.35">
      <c r="C3473" s="18"/>
    </row>
    <row r="3474" spans="3:3" x14ac:dyDescent="0.35">
      <c r="C3474" s="18"/>
    </row>
    <row r="3475" spans="3:3" x14ac:dyDescent="0.35">
      <c r="C3475" s="18"/>
    </row>
    <row r="3476" spans="3:3" x14ac:dyDescent="0.35">
      <c r="C3476" s="18"/>
    </row>
    <row r="3477" spans="3:3" x14ac:dyDescent="0.35">
      <c r="C3477" s="18"/>
    </row>
    <row r="3478" spans="3:3" x14ac:dyDescent="0.35">
      <c r="C3478" s="18"/>
    </row>
    <row r="3479" spans="3:3" x14ac:dyDescent="0.35">
      <c r="C3479" s="18"/>
    </row>
    <row r="3480" spans="3:3" x14ac:dyDescent="0.35">
      <c r="C3480" s="18"/>
    </row>
    <row r="3481" spans="3:3" x14ac:dyDescent="0.35">
      <c r="C3481" s="18"/>
    </row>
    <row r="3482" spans="3:3" x14ac:dyDescent="0.35">
      <c r="C3482" s="18"/>
    </row>
    <row r="3483" spans="3:3" x14ac:dyDescent="0.35">
      <c r="C3483" s="18"/>
    </row>
    <row r="3484" spans="3:3" x14ac:dyDescent="0.35">
      <c r="C3484" s="18"/>
    </row>
    <row r="3485" spans="3:3" x14ac:dyDescent="0.35">
      <c r="C3485" s="18"/>
    </row>
    <row r="3486" spans="3:3" x14ac:dyDescent="0.35">
      <c r="C3486" s="18"/>
    </row>
    <row r="3487" spans="3:3" x14ac:dyDescent="0.35">
      <c r="C3487" s="18"/>
    </row>
    <row r="3488" spans="3:3" x14ac:dyDescent="0.35">
      <c r="C3488" s="18"/>
    </row>
    <row r="3489" spans="3:3" x14ac:dyDescent="0.35">
      <c r="C3489" s="18"/>
    </row>
    <row r="3490" spans="3:3" x14ac:dyDescent="0.35">
      <c r="C3490" s="18"/>
    </row>
    <row r="3491" spans="3:3" x14ac:dyDescent="0.35">
      <c r="C3491" s="18"/>
    </row>
    <row r="3492" spans="3:3" x14ac:dyDescent="0.35">
      <c r="C3492" s="18"/>
    </row>
    <row r="3493" spans="3:3" x14ac:dyDescent="0.35">
      <c r="C3493" s="18"/>
    </row>
    <row r="3494" spans="3:3" x14ac:dyDescent="0.35">
      <c r="C3494" s="18"/>
    </row>
    <row r="3495" spans="3:3" x14ac:dyDescent="0.35">
      <c r="C3495" s="18"/>
    </row>
    <row r="3496" spans="3:3" x14ac:dyDescent="0.35">
      <c r="C3496" s="18"/>
    </row>
    <row r="3497" spans="3:3" x14ac:dyDescent="0.35">
      <c r="C3497" s="18"/>
    </row>
    <row r="3498" spans="3:3" x14ac:dyDescent="0.35">
      <c r="C3498" s="18"/>
    </row>
    <row r="3499" spans="3:3" x14ac:dyDescent="0.35">
      <c r="C3499" s="18"/>
    </row>
    <row r="3500" spans="3:3" x14ac:dyDescent="0.35">
      <c r="C3500" s="18"/>
    </row>
    <row r="3501" spans="3:3" x14ac:dyDescent="0.35">
      <c r="C3501" s="18"/>
    </row>
    <row r="3502" spans="3:3" x14ac:dyDescent="0.35">
      <c r="C3502" s="18"/>
    </row>
    <row r="3503" spans="3:3" x14ac:dyDescent="0.35">
      <c r="C3503" s="18"/>
    </row>
    <row r="3504" spans="3:3" x14ac:dyDescent="0.35">
      <c r="C3504" s="18"/>
    </row>
    <row r="3505" spans="3:3" x14ac:dyDescent="0.35">
      <c r="C3505" s="18"/>
    </row>
    <row r="3506" spans="3:3" x14ac:dyDescent="0.35">
      <c r="C3506" s="18"/>
    </row>
    <row r="3507" spans="3:3" x14ac:dyDescent="0.35">
      <c r="C3507" s="18"/>
    </row>
    <row r="3508" spans="3:3" x14ac:dyDescent="0.35">
      <c r="C3508" s="18"/>
    </row>
    <row r="3509" spans="3:3" x14ac:dyDescent="0.35">
      <c r="C3509" s="18"/>
    </row>
    <row r="3510" spans="3:3" x14ac:dyDescent="0.35">
      <c r="C3510" s="18"/>
    </row>
    <row r="3511" spans="3:3" x14ac:dyDescent="0.35">
      <c r="C3511" s="18"/>
    </row>
    <row r="3512" spans="3:3" x14ac:dyDescent="0.35">
      <c r="C3512" s="18"/>
    </row>
    <row r="3513" spans="3:3" x14ac:dyDescent="0.35">
      <c r="C3513" s="18"/>
    </row>
    <row r="3514" spans="3:3" x14ac:dyDescent="0.35">
      <c r="C3514" s="18"/>
    </row>
    <row r="3515" spans="3:3" x14ac:dyDescent="0.35">
      <c r="C3515" s="18"/>
    </row>
    <row r="3516" spans="3:3" x14ac:dyDescent="0.35">
      <c r="C3516" s="18"/>
    </row>
    <row r="3517" spans="3:3" x14ac:dyDescent="0.35">
      <c r="C3517" s="18"/>
    </row>
    <row r="3518" spans="3:3" x14ac:dyDescent="0.35">
      <c r="C3518" s="18"/>
    </row>
    <row r="3519" spans="3:3" x14ac:dyDescent="0.35">
      <c r="C3519" s="18"/>
    </row>
    <row r="3520" spans="3:3" x14ac:dyDescent="0.35">
      <c r="C3520" s="18"/>
    </row>
    <row r="3521" spans="3:3" x14ac:dyDescent="0.35">
      <c r="C3521" s="18"/>
    </row>
    <row r="3522" spans="3:3" x14ac:dyDescent="0.35">
      <c r="C3522" s="18"/>
    </row>
    <row r="3523" spans="3:3" x14ac:dyDescent="0.35">
      <c r="C3523" s="18"/>
    </row>
    <row r="3524" spans="3:3" x14ac:dyDescent="0.35">
      <c r="C3524" s="18"/>
    </row>
    <row r="3525" spans="3:3" x14ac:dyDescent="0.35">
      <c r="C3525" s="18"/>
    </row>
    <row r="3526" spans="3:3" x14ac:dyDescent="0.35">
      <c r="C3526" s="18"/>
    </row>
    <row r="3527" spans="3:3" x14ac:dyDescent="0.35">
      <c r="C3527" s="18"/>
    </row>
    <row r="3528" spans="3:3" x14ac:dyDescent="0.35">
      <c r="C3528" s="18"/>
    </row>
    <row r="3529" spans="3:3" x14ac:dyDescent="0.35">
      <c r="C3529" s="18"/>
    </row>
    <row r="3530" spans="3:3" x14ac:dyDescent="0.35">
      <c r="C3530" s="18"/>
    </row>
    <row r="3531" spans="3:3" x14ac:dyDescent="0.35">
      <c r="C3531" s="18"/>
    </row>
    <row r="3532" spans="3:3" x14ac:dyDescent="0.35">
      <c r="C3532" s="18"/>
    </row>
    <row r="3533" spans="3:3" x14ac:dyDescent="0.35">
      <c r="C3533" s="18"/>
    </row>
    <row r="3534" spans="3:3" x14ac:dyDescent="0.35">
      <c r="C3534" s="18"/>
    </row>
    <row r="3535" spans="3:3" x14ac:dyDescent="0.35">
      <c r="C3535" s="18"/>
    </row>
    <row r="3536" spans="3:3" x14ac:dyDescent="0.35">
      <c r="C3536" s="18"/>
    </row>
    <row r="3537" spans="3:3" x14ac:dyDescent="0.35">
      <c r="C3537" s="18"/>
    </row>
    <row r="3538" spans="3:3" x14ac:dyDescent="0.35">
      <c r="C3538" s="18"/>
    </row>
    <row r="3539" spans="3:3" x14ac:dyDescent="0.35">
      <c r="C3539" s="18"/>
    </row>
    <row r="3540" spans="3:3" x14ac:dyDescent="0.35">
      <c r="C3540" s="18"/>
    </row>
    <row r="3541" spans="3:3" x14ac:dyDescent="0.35">
      <c r="C3541" s="18"/>
    </row>
    <row r="3542" spans="3:3" x14ac:dyDescent="0.35">
      <c r="C3542" s="18"/>
    </row>
    <row r="3543" spans="3:3" x14ac:dyDescent="0.35">
      <c r="C3543" s="18"/>
    </row>
    <row r="3544" spans="3:3" x14ac:dyDescent="0.35">
      <c r="C3544" s="18"/>
    </row>
    <row r="3545" spans="3:3" x14ac:dyDescent="0.35">
      <c r="C3545" s="18"/>
    </row>
    <row r="3546" spans="3:3" x14ac:dyDescent="0.35">
      <c r="C3546" s="18"/>
    </row>
    <row r="3547" spans="3:3" x14ac:dyDescent="0.35">
      <c r="C3547" s="18"/>
    </row>
    <row r="3548" spans="3:3" x14ac:dyDescent="0.35">
      <c r="C3548" s="18"/>
    </row>
    <row r="3549" spans="3:3" x14ac:dyDescent="0.35">
      <c r="C3549" s="18"/>
    </row>
    <row r="3550" spans="3:3" x14ac:dyDescent="0.35">
      <c r="C3550" s="18"/>
    </row>
    <row r="3551" spans="3:3" x14ac:dyDescent="0.35">
      <c r="C3551" s="18"/>
    </row>
    <row r="3552" spans="3:3" x14ac:dyDescent="0.35">
      <c r="C3552" s="18"/>
    </row>
    <row r="3553" spans="3:3" x14ac:dyDescent="0.35">
      <c r="C3553" s="18"/>
    </row>
    <row r="3554" spans="3:3" x14ac:dyDescent="0.35">
      <c r="C3554" s="18"/>
    </row>
    <row r="3555" spans="3:3" x14ac:dyDescent="0.35">
      <c r="C3555" s="18"/>
    </row>
    <row r="3556" spans="3:3" x14ac:dyDescent="0.35">
      <c r="C3556" s="18"/>
    </row>
    <row r="3557" spans="3:3" x14ac:dyDescent="0.35">
      <c r="C3557" s="18"/>
    </row>
    <row r="3558" spans="3:3" x14ac:dyDescent="0.35">
      <c r="C3558" s="18"/>
    </row>
    <row r="3559" spans="3:3" x14ac:dyDescent="0.35">
      <c r="C3559" s="18"/>
    </row>
    <row r="3560" spans="3:3" x14ac:dyDescent="0.35">
      <c r="C3560" s="18"/>
    </row>
    <row r="3561" spans="3:3" x14ac:dyDescent="0.35">
      <c r="C3561" s="18"/>
    </row>
    <row r="3562" spans="3:3" x14ac:dyDescent="0.35">
      <c r="C3562" s="18"/>
    </row>
    <row r="3563" spans="3:3" x14ac:dyDescent="0.35">
      <c r="C3563" s="18"/>
    </row>
    <row r="3564" spans="3:3" x14ac:dyDescent="0.35">
      <c r="C3564" s="18"/>
    </row>
    <row r="3565" spans="3:3" x14ac:dyDescent="0.35">
      <c r="C3565" s="18"/>
    </row>
    <row r="3566" spans="3:3" x14ac:dyDescent="0.35">
      <c r="C3566" s="18"/>
    </row>
    <row r="3567" spans="3:3" x14ac:dyDescent="0.35">
      <c r="C3567" s="18"/>
    </row>
    <row r="3568" spans="3:3" x14ac:dyDescent="0.35">
      <c r="C3568" s="18"/>
    </row>
    <row r="3569" spans="3:3" x14ac:dyDescent="0.35">
      <c r="C3569" s="18"/>
    </row>
    <row r="3570" spans="3:3" x14ac:dyDescent="0.35">
      <c r="C3570" s="18"/>
    </row>
    <row r="3571" spans="3:3" x14ac:dyDescent="0.35">
      <c r="C3571" s="18"/>
    </row>
    <row r="3572" spans="3:3" x14ac:dyDescent="0.35">
      <c r="C3572" s="18"/>
    </row>
    <row r="3573" spans="3:3" x14ac:dyDescent="0.35">
      <c r="C3573" s="18"/>
    </row>
    <row r="3574" spans="3:3" x14ac:dyDescent="0.35">
      <c r="C3574" s="18"/>
    </row>
    <row r="3575" spans="3:3" x14ac:dyDescent="0.35">
      <c r="C3575" s="18"/>
    </row>
    <row r="3576" spans="3:3" x14ac:dyDescent="0.35">
      <c r="C3576" s="18"/>
    </row>
    <row r="3577" spans="3:3" x14ac:dyDescent="0.35">
      <c r="C3577" s="18"/>
    </row>
    <row r="3578" spans="3:3" x14ac:dyDescent="0.35">
      <c r="C3578" s="18"/>
    </row>
    <row r="3579" spans="3:3" x14ac:dyDescent="0.35">
      <c r="C3579" s="18"/>
    </row>
    <row r="3580" spans="3:3" x14ac:dyDescent="0.35">
      <c r="C3580" s="18"/>
    </row>
    <row r="3581" spans="3:3" x14ac:dyDescent="0.35">
      <c r="C3581" s="18"/>
    </row>
    <row r="3582" spans="3:3" x14ac:dyDescent="0.35">
      <c r="C3582" s="18"/>
    </row>
    <row r="3583" spans="3:3" x14ac:dyDescent="0.35">
      <c r="C3583" s="18"/>
    </row>
    <row r="3584" spans="3:3" x14ac:dyDescent="0.35">
      <c r="C3584" s="18"/>
    </row>
    <row r="3585" spans="3:3" x14ac:dyDescent="0.35">
      <c r="C3585" s="18"/>
    </row>
    <row r="3586" spans="3:3" x14ac:dyDescent="0.35">
      <c r="C3586" s="18"/>
    </row>
    <row r="3587" spans="3:3" x14ac:dyDescent="0.35">
      <c r="C3587" s="18"/>
    </row>
    <row r="3588" spans="3:3" x14ac:dyDescent="0.35">
      <c r="C3588" s="18"/>
    </row>
    <row r="3589" spans="3:3" x14ac:dyDescent="0.35">
      <c r="C3589" s="18"/>
    </row>
    <row r="3590" spans="3:3" x14ac:dyDescent="0.35">
      <c r="C3590" s="18"/>
    </row>
    <row r="3591" spans="3:3" x14ac:dyDescent="0.35">
      <c r="C3591" s="18"/>
    </row>
    <row r="3592" spans="3:3" x14ac:dyDescent="0.35">
      <c r="C3592" s="18"/>
    </row>
    <row r="3593" spans="3:3" x14ac:dyDescent="0.35">
      <c r="C3593" s="18"/>
    </row>
    <row r="3594" spans="3:3" x14ac:dyDescent="0.35">
      <c r="C3594" s="18"/>
    </row>
    <row r="3595" spans="3:3" x14ac:dyDescent="0.35">
      <c r="C3595" s="18"/>
    </row>
    <row r="3596" spans="3:3" x14ac:dyDescent="0.35">
      <c r="C3596" s="18"/>
    </row>
    <row r="3597" spans="3:3" x14ac:dyDescent="0.35">
      <c r="C3597" s="18"/>
    </row>
    <row r="3598" spans="3:3" x14ac:dyDescent="0.35">
      <c r="C3598" s="18"/>
    </row>
    <row r="3599" spans="3:3" x14ac:dyDescent="0.35">
      <c r="C3599" s="18"/>
    </row>
    <row r="3600" spans="3:3" x14ac:dyDescent="0.35">
      <c r="C3600" s="18"/>
    </row>
    <row r="3601" spans="3:3" x14ac:dyDescent="0.35">
      <c r="C3601" s="18"/>
    </row>
    <row r="3602" spans="3:3" x14ac:dyDescent="0.35">
      <c r="C3602" s="18"/>
    </row>
    <row r="3603" spans="3:3" x14ac:dyDescent="0.35">
      <c r="C3603" s="18"/>
    </row>
    <row r="3604" spans="3:3" x14ac:dyDescent="0.35">
      <c r="C3604" s="18"/>
    </row>
    <row r="3605" spans="3:3" x14ac:dyDescent="0.35">
      <c r="C3605" s="18"/>
    </row>
    <row r="3606" spans="3:3" x14ac:dyDescent="0.35">
      <c r="C3606" s="18"/>
    </row>
    <row r="3607" spans="3:3" x14ac:dyDescent="0.35">
      <c r="C3607" s="18"/>
    </row>
    <row r="3608" spans="3:3" x14ac:dyDescent="0.35">
      <c r="C3608" s="18"/>
    </row>
    <row r="3609" spans="3:3" x14ac:dyDescent="0.35">
      <c r="C3609" s="18"/>
    </row>
    <row r="3610" spans="3:3" x14ac:dyDescent="0.35">
      <c r="C3610" s="18"/>
    </row>
    <row r="3611" spans="3:3" x14ac:dyDescent="0.35">
      <c r="C3611" s="18"/>
    </row>
    <row r="3612" spans="3:3" x14ac:dyDescent="0.35">
      <c r="C3612" s="18"/>
    </row>
    <row r="3613" spans="3:3" x14ac:dyDescent="0.35">
      <c r="C3613" s="18"/>
    </row>
    <row r="3614" spans="3:3" x14ac:dyDescent="0.35">
      <c r="C3614" s="18"/>
    </row>
    <row r="3615" spans="3:3" x14ac:dyDescent="0.35">
      <c r="C3615" s="18"/>
    </row>
    <row r="3616" spans="3:3" x14ac:dyDescent="0.35">
      <c r="C3616" s="18"/>
    </row>
    <row r="3617" spans="3:3" x14ac:dyDescent="0.35">
      <c r="C3617" s="18"/>
    </row>
    <row r="3618" spans="3:3" x14ac:dyDescent="0.35">
      <c r="C3618" s="18"/>
    </row>
    <row r="3619" spans="3:3" x14ac:dyDescent="0.35">
      <c r="C3619" s="18"/>
    </row>
    <row r="3620" spans="3:3" x14ac:dyDescent="0.35">
      <c r="C3620" s="18"/>
    </row>
    <row r="3621" spans="3:3" x14ac:dyDescent="0.35">
      <c r="C3621" s="18"/>
    </row>
    <row r="3622" spans="3:3" x14ac:dyDescent="0.35">
      <c r="C3622" s="18"/>
    </row>
    <row r="3623" spans="3:3" x14ac:dyDescent="0.35">
      <c r="C3623" s="18"/>
    </row>
    <row r="3624" spans="3:3" x14ac:dyDescent="0.35">
      <c r="C3624" s="18"/>
    </row>
    <row r="3625" spans="3:3" x14ac:dyDescent="0.35">
      <c r="C3625" s="18"/>
    </row>
    <row r="3626" spans="3:3" x14ac:dyDescent="0.35">
      <c r="C3626" s="18"/>
    </row>
    <row r="3627" spans="3:3" x14ac:dyDescent="0.35">
      <c r="C3627" s="18"/>
    </row>
    <row r="3628" spans="3:3" x14ac:dyDescent="0.35">
      <c r="C3628" s="18"/>
    </row>
    <row r="3629" spans="3:3" x14ac:dyDescent="0.35">
      <c r="C3629" s="18"/>
    </row>
    <row r="3630" spans="3:3" x14ac:dyDescent="0.35">
      <c r="C3630" s="18"/>
    </row>
    <row r="3631" spans="3:3" x14ac:dyDescent="0.35">
      <c r="C3631" s="18"/>
    </row>
    <row r="3632" spans="3:3" x14ac:dyDescent="0.35">
      <c r="C3632" s="18"/>
    </row>
    <row r="3633" spans="3:3" x14ac:dyDescent="0.35">
      <c r="C3633" s="18"/>
    </row>
    <row r="3634" spans="3:3" x14ac:dyDescent="0.35">
      <c r="C3634" s="18"/>
    </row>
    <row r="3635" spans="3:3" x14ac:dyDescent="0.35">
      <c r="C3635" s="18"/>
    </row>
    <row r="3636" spans="3:3" x14ac:dyDescent="0.35">
      <c r="C3636" s="18"/>
    </row>
    <row r="3637" spans="3:3" x14ac:dyDescent="0.35">
      <c r="C3637" s="18"/>
    </row>
    <row r="3638" spans="3:3" x14ac:dyDescent="0.35">
      <c r="C3638" s="18"/>
    </row>
    <row r="3639" spans="3:3" x14ac:dyDescent="0.35">
      <c r="C3639" s="18"/>
    </row>
    <row r="3640" spans="3:3" x14ac:dyDescent="0.35">
      <c r="C3640" s="18"/>
    </row>
    <row r="3641" spans="3:3" x14ac:dyDescent="0.35">
      <c r="C3641" s="18"/>
    </row>
    <row r="3642" spans="3:3" x14ac:dyDescent="0.35">
      <c r="C3642" s="18"/>
    </row>
    <row r="3643" spans="3:3" x14ac:dyDescent="0.35">
      <c r="C3643" s="18"/>
    </row>
    <row r="3644" spans="3:3" x14ac:dyDescent="0.35">
      <c r="C3644" s="18"/>
    </row>
    <row r="3645" spans="3:3" x14ac:dyDescent="0.35">
      <c r="C3645" s="18"/>
    </row>
    <row r="3646" spans="3:3" x14ac:dyDescent="0.35">
      <c r="C3646" s="18"/>
    </row>
    <row r="3647" spans="3:3" x14ac:dyDescent="0.35">
      <c r="C3647" s="18"/>
    </row>
    <row r="3648" spans="3:3" x14ac:dyDescent="0.35">
      <c r="C3648" s="18"/>
    </row>
    <row r="3649" spans="3:3" x14ac:dyDescent="0.35">
      <c r="C3649" s="18"/>
    </row>
    <row r="3650" spans="3:3" x14ac:dyDescent="0.35">
      <c r="C3650" s="18"/>
    </row>
    <row r="3651" spans="3:3" x14ac:dyDescent="0.35">
      <c r="C3651" s="18"/>
    </row>
    <row r="3652" spans="3:3" x14ac:dyDescent="0.35">
      <c r="C3652" s="18"/>
    </row>
    <row r="3653" spans="3:3" x14ac:dyDescent="0.35">
      <c r="C3653" s="18"/>
    </row>
    <row r="3654" spans="3:3" x14ac:dyDescent="0.35">
      <c r="C3654" s="18"/>
    </row>
    <row r="3655" spans="3:3" x14ac:dyDescent="0.35">
      <c r="C3655" s="18"/>
    </row>
    <row r="3656" spans="3:3" x14ac:dyDescent="0.35">
      <c r="C3656" s="18"/>
    </row>
    <row r="3657" spans="3:3" x14ac:dyDescent="0.35">
      <c r="C3657" s="18"/>
    </row>
    <row r="3658" spans="3:3" x14ac:dyDescent="0.35">
      <c r="C3658" s="18"/>
    </row>
    <row r="3659" spans="3:3" x14ac:dyDescent="0.35">
      <c r="C3659" s="18"/>
    </row>
    <row r="3660" spans="3:3" x14ac:dyDescent="0.35">
      <c r="C3660" s="18"/>
    </row>
    <row r="3661" spans="3:3" x14ac:dyDescent="0.35">
      <c r="C3661" s="18"/>
    </row>
    <row r="3662" spans="3:3" x14ac:dyDescent="0.35">
      <c r="C3662" s="18"/>
    </row>
    <row r="3663" spans="3:3" x14ac:dyDescent="0.35">
      <c r="C3663" s="18"/>
    </row>
    <row r="3664" spans="3:3" x14ac:dyDescent="0.35">
      <c r="C3664" s="18"/>
    </row>
    <row r="3665" spans="3:3" x14ac:dyDescent="0.35">
      <c r="C3665" s="18"/>
    </row>
    <row r="3666" spans="3:3" x14ac:dyDescent="0.35">
      <c r="C3666" s="18"/>
    </row>
    <row r="3667" spans="3:3" x14ac:dyDescent="0.35">
      <c r="C3667" s="18"/>
    </row>
    <row r="3668" spans="3:3" x14ac:dyDescent="0.35">
      <c r="C3668" s="18"/>
    </row>
    <row r="3669" spans="3:3" x14ac:dyDescent="0.35">
      <c r="C3669" s="18"/>
    </row>
    <row r="3670" spans="3:3" x14ac:dyDescent="0.35">
      <c r="C3670" s="18"/>
    </row>
    <row r="3671" spans="3:3" x14ac:dyDescent="0.35">
      <c r="C3671" s="18"/>
    </row>
    <row r="3672" spans="3:3" x14ac:dyDescent="0.35">
      <c r="C3672" s="18"/>
    </row>
    <row r="3673" spans="3:3" x14ac:dyDescent="0.35">
      <c r="C3673" s="18"/>
    </row>
    <row r="3674" spans="3:3" x14ac:dyDescent="0.35">
      <c r="C3674" s="18"/>
    </row>
    <row r="3675" spans="3:3" x14ac:dyDescent="0.35">
      <c r="C3675" s="18"/>
    </row>
    <row r="3676" spans="3:3" x14ac:dyDescent="0.35">
      <c r="C3676" s="18"/>
    </row>
    <row r="3677" spans="3:3" x14ac:dyDescent="0.35">
      <c r="C3677" s="18"/>
    </row>
    <row r="3678" spans="3:3" x14ac:dyDescent="0.35">
      <c r="C3678" s="18"/>
    </row>
    <row r="3679" spans="3:3" x14ac:dyDescent="0.35">
      <c r="C3679" s="18"/>
    </row>
    <row r="3680" spans="3:3" x14ac:dyDescent="0.35">
      <c r="C3680" s="18"/>
    </row>
    <row r="3681" spans="3:3" x14ac:dyDescent="0.35">
      <c r="C3681" s="18"/>
    </row>
    <row r="3682" spans="3:3" x14ac:dyDescent="0.35">
      <c r="C3682" s="18"/>
    </row>
    <row r="3683" spans="3:3" x14ac:dyDescent="0.35">
      <c r="C3683" s="18"/>
    </row>
    <row r="3684" spans="3:3" x14ac:dyDescent="0.35">
      <c r="C3684" s="18"/>
    </row>
    <row r="3685" spans="3:3" x14ac:dyDescent="0.35">
      <c r="C3685" s="18"/>
    </row>
    <row r="3686" spans="3:3" x14ac:dyDescent="0.35">
      <c r="C3686" s="18"/>
    </row>
    <row r="3687" spans="3:3" x14ac:dyDescent="0.35">
      <c r="C3687" s="18"/>
    </row>
    <row r="3688" spans="3:3" x14ac:dyDescent="0.35">
      <c r="C3688" s="18"/>
    </row>
    <row r="3689" spans="3:3" x14ac:dyDescent="0.35">
      <c r="C3689" s="18"/>
    </row>
    <row r="3690" spans="3:3" x14ac:dyDescent="0.35">
      <c r="C3690" s="18"/>
    </row>
    <row r="3691" spans="3:3" x14ac:dyDescent="0.35">
      <c r="C3691" s="18"/>
    </row>
    <row r="3692" spans="3:3" x14ac:dyDescent="0.35">
      <c r="C3692" s="18"/>
    </row>
    <row r="3693" spans="3:3" x14ac:dyDescent="0.35">
      <c r="C3693" s="18"/>
    </row>
    <row r="3694" spans="3:3" x14ac:dyDescent="0.35">
      <c r="C3694" s="18"/>
    </row>
    <row r="3695" spans="3:3" x14ac:dyDescent="0.35">
      <c r="C3695" s="18"/>
    </row>
    <row r="3696" spans="3:3" x14ac:dyDescent="0.35">
      <c r="C3696" s="18"/>
    </row>
    <row r="3697" spans="3:3" x14ac:dyDescent="0.35">
      <c r="C3697" s="18"/>
    </row>
    <row r="3698" spans="3:3" x14ac:dyDescent="0.35">
      <c r="C3698" s="18"/>
    </row>
    <row r="3699" spans="3:3" x14ac:dyDescent="0.35">
      <c r="C3699" s="18"/>
    </row>
    <row r="3700" spans="3:3" x14ac:dyDescent="0.35">
      <c r="C3700" s="18"/>
    </row>
    <row r="3701" spans="3:3" x14ac:dyDescent="0.35">
      <c r="C3701" s="18"/>
    </row>
    <row r="3702" spans="3:3" x14ac:dyDescent="0.35">
      <c r="C3702" s="18"/>
    </row>
    <row r="3703" spans="3:3" x14ac:dyDescent="0.35">
      <c r="C3703" s="18"/>
    </row>
    <row r="3704" spans="3:3" x14ac:dyDescent="0.35">
      <c r="C3704" s="18"/>
    </row>
    <row r="3705" spans="3:3" x14ac:dyDescent="0.35">
      <c r="C3705" s="18"/>
    </row>
    <row r="3706" spans="3:3" x14ac:dyDescent="0.35">
      <c r="C3706" s="18"/>
    </row>
    <row r="3707" spans="3:3" x14ac:dyDescent="0.35">
      <c r="C3707" s="18"/>
    </row>
    <row r="3708" spans="3:3" x14ac:dyDescent="0.35">
      <c r="C3708" s="18"/>
    </row>
    <row r="3709" spans="3:3" x14ac:dyDescent="0.35">
      <c r="C3709" s="18"/>
    </row>
    <row r="3710" spans="3:3" x14ac:dyDescent="0.35">
      <c r="C3710" s="18"/>
    </row>
    <row r="3711" spans="3:3" x14ac:dyDescent="0.35">
      <c r="C3711" s="18"/>
    </row>
    <row r="3712" spans="3:3" x14ac:dyDescent="0.35">
      <c r="C3712" s="18"/>
    </row>
    <row r="3713" spans="3:3" x14ac:dyDescent="0.35">
      <c r="C3713" s="18"/>
    </row>
    <row r="3714" spans="3:3" x14ac:dyDescent="0.35">
      <c r="C3714" s="18"/>
    </row>
    <row r="3715" spans="3:3" x14ac:dyDescent="0.35">
      <c r="C3715" s="18"/>
    </row>
    <row r="3716" spans="3:3" x14ac:dyDescent="0.35">
      <c r="C3716" s="18"/>
    </row>
    <row r="3717" spans="3:3" x14ac:dyDescent="0.35">
      <c r="C3717" s="18"/>
    </row>
    <row r="3718" spans="3:3" x14ac:dyDescent="0.35">
      <c r="C3718" s="18"/>
    </row>
    <row r="3719" spans="3:3" x14ac:dyDescent="0.35">
      <c r="C3719" s="18"/>
    </row>
    <row r="3720" spans="3:3" x14ac:dyDescent="0.35">
      <c r="C3720" s="18"/>
    </row>
    <row r="3721" spans="3:3" x14ac:dyDescent="0.35">
      <c r="C3721" s="18"/>
    </row>
    <row r="3722" spans="3:3" x14ac:dyDescent="0.35">
      <c r="C3722" s="18"/>
    </row>
    <row r="3723" spans="3:3" x14ac:dyDescent="0.35">
      <c r="C3723" s="18"/>
    </row>
    <row r="3724" spans="3:3" x14ac:dyDescent="0.35">
      <c r="C3724" s="18"/>
    </row>
    <row r="3725" spans="3:3" x14ac:dyDescent="0.35">
      <c r="C3725" s="18"/>
    </row>
    <row r="3726" spans="3:3" x14ac:dyDescent="0.35">
      <c r="C3726" s="18"/>
    </row>
    <row r="3727" spans="3:3" x14ac:dyDescent="0.35">
      <c r="C3727" s="18"/>
    </row>
    <row r="3728" spans="3:3" x14ac:dyDescent="0.35">
      <c r="C3728" s="18"/>
    </row>
    <row r="3729" spans="3:3" x14ac:dyDescent="0.35">
      <c r="C3729" s="18"/>
    </row>
    <row r="3730" spans="3:3" x14ac:dyDescent="0.35">
      <c r="C3730" s="18"/>
    </row>
    <row r="3731" spans="3:3" x14ac:dyDescent="0.35">
      <c r="C3731" s="18"/>
    </row>
    <row r="3732" spans="3:3" x14ac:dyDescent="0.35">
      <c r="C3732" s="18"/>
    </row>
    <row r="3733" spans="3:3" x14ac:dyDescent="0.35">
      <c r="C3733" s="18"/>
    </row>
    <row r="3734" spans="3:3" x14ac:dyDescent="0.35">
      <c r="C3734" s="18"/>
    </row>
    <row r="3735" spans="3:3" x14ac:dyDescent="0.35">
      <c r="C3735" s="18"/>
    </row>
    <row r="3736" spans="3:3" x14ac:dyDescent="0.35">
      <c r="C3736" s="18"/>
    </row>
    <row r="3737" spans="3:3" x14ac:dyDescent="0.35">
      <c r="C3737" s="18"/>
    </row>
    <row r="3738" spans="3:3" x14ac:dyDescent="0.35">
      <c r="C3738" s="18"/>
    </row>
    <row r="3739" spans="3:3" x14ac:dyDescent="0.35">
      <c r="C3739" s="18"/>
    </row>
    <row r="3740" spans="3:3" x14ac:dyDescent="0.35">
      <c r="C3740" s="18"/>
    </row>
    <row r="3741" spans="3:3" x14ac:dyDescent="0.35">
      <c r="C3741" s="18"/>
    </row>
    <row r="3742" spans="3:3" x14ac:dyDescent="0.35">
      <c r="C3742" s="18"/>
    </row>
    <row r="3743" spans="3:3" x14ac:dyDescent="0.35">
      <c r="C3743" s="18"/>
    </row>
    <row r="3744" spans="3:3" x14ac:dyDescent="0.35">
      <c r="C3744" s="18"/>
    </row>
    <row r="3745" spans="3:3" x14ac:dyDescent="0.35">
      <c r="C3745" s="18"/>
    </row>
    <row r="3746" spans="3:3" x14ac:dyDescent="0.35">
      <c r="C3746" s="18"/>
    </row>
    <row r="3747" spans="3:3" x14ac:dyDescent="0.35">
      <c r="C3747" s="18"/>
    </row>
    <row r="3748" spans="3:3" x14ac:dyDescent="0.35">
      <c r="C3748" s="18"/>
    </row>
    <row r="3749" spans="3:3" x14ac:dyDescent="0.35">
      <c r="C3749" s="18"/>
    </row>
    <row r="3750" spans="3:3" x14ac:dyDescent="0.35">
      <c r="C3750" s="18"/>
    </row>
    <row r="3751" spans="3:3" x14ac:dyDescent="0.35">
      <c r="C3751" s="18"/>
    </row>
    <row r="3752" spans="3:3" x14ac:dyDescent="0.35">
      <c r="C3752" s="18"/>
    </row>
    <row r="3753" spans="3:3" x14ac:dyDescent="0.35">
      <c r="C3753" s="18"/>
    </row>
    <row r="3754" spans="3:3" x14ac:dyDescent="0.35">
      <c r="C3754" s="18"/>
    </row>
    <row r="3755" spans="3:3" x14ac:dyDescent="0.35">
      <c r="C3755" s="18"/>
    </row>
    <row r="3756" spans="3:3" x14ac:dyDescent="0.35">
      <c r="C3756" s="18"/>
    </row>
    <row r="3757" spans="3:3" x14ac:dyDescent="0.35">
      <c r="C3757" s="18"/>
    </row>
    <row r="3758" spans="3:3" x14ac:dyDescent="0.35">
      <c r="C3758" s="18"/>
    </row>
    <row r="3759" spans="3:3" x14ac:dyDescent="0.35">
      <c r="C3759" s="18"/>
    </row>
    <row r="3760" spans="3:3" x14ac:dyDescent="0.35">
      <c r="C3760" s="18"/>
    </row>
    <row r="3761" spans="3:3" x14ac:dyDescent="0.35">
      <c r="C3761" s="18"/>
    </row>
    <row r="3762" spans="3:3" x14ac:dyDescent="0.35">
      <c r="C3762" s="18"/>
    </row>
    <row r="3763" spans="3:3" x14ac:dyDescent="0.35">
      <c r="C3763" s="18"/>
    </row>
    <row r="3764" spans="3:3" x14ac:dyDescent="0.35">
      <c r="C3764" s="18"/>
    </row>
    <row r="3765" spans="3:3" x14ac:dyDescent="0.35">
      <c r="C3765" s="18"/>
    </row>
    <row r="3766" spans="3:3" x14ac:dyDescent="0.35">
      <c r="C3766" s="18"/>
    </row>
    <row r="3767" spans="3:3" x14ac:dyDescent="0.35">
      <c r="C3767" s="18"/>
    </row>
    <row r="3768" spans="3:3" x14ac:dyDescent="0.35">
      <c r="C3768" s="18"/>
    </row>
    <row r="3769" spans="3:3" x14ac:dyDescent="0.35">
      <c r="C3769" s="18"/>
    </row>
    <row r="3770" spans="3:3" x14ac:dyDescent="0.35">
      <c r="C3770" s="18"/>
    </row>
    <row r="3771" spans="3:3" x14ac:dyDescent="0.35">
      <c r="C3771" s="18"/>
    </row>
    <row r="3772" spans="3:3" x14ac:dyDescent="0.35">
      <c r="C3772" s="18"/>
    </row>
    <row r="3773" spans="3:3" x14ac:dyDescent="0.35">
      <c r="C3773" s="18"/>
    </row>
    <row r="3774" spans="3:3" x14ac:dyDescent="0.35">
      <c r="C3774" s="18"/>
    </row>
    <row r="3775" spans="3:3" x14ac:dyDescent="0.35">
      <c r="C3775" s="18"/>
    </row>
    <row r="3776" spans="3:3" x14ac:dyDescent="0.35">
      <c r="C3776" s="18"/>
    </row>
    <row r="3777" spans="3:3" x14ac:dyDescent="0.35">
      <c r="C3777" s="18"/>
    </row>
    <row r="3778" spans="3:3" x14ac:dyDescent="0.35">
      <c r="C3778" s="18"/>
    </row>
    <row r="3779" spans="3:3" x14ac:dyDescent="0.35">
      <c r="C3779" s="18"/>
    </row>
    <row r="3780" spans="3:3" x14ac:dyDescent="0.35">
      <c r="C3780" s="18"/>
    </row>
    <row r="3781" spans="3:3" x14ac:dyDescent="0.35">
      <c r="C3781" s="18"/>
    </row>
    <row r="3782" spans="3:3" x14ac:dyDescent="0.35">
      <c r="C3782" s="18"/>
    </row>
    <row r="3783" spans="3:3" x14ac:dyDescent="0.35">
      <c r="C3783" s="18"/>
    </row>
    <row r="3784" spans="3:3" x14ac:dyDescent="0.35">
      <c r="C3784" s="18"/>
    </row>
    <row r="3785" spans="3:3" x14ac:dyDescent="0.35">
      <c r="C3785" s="18"/>
    </row>
    <row r="3786" spans="3:3" x14ac:dyDescent="0.35">
      <c r="C3786" s="18"/>
    </row>
    <row r="3787" spans="3:3" x14ac:dyDescent="0.35">
      <c r="C3787" s="18"/>
    </row>
    <row r="3788" spans="3:3" x14ac:dyDescent="0.35">
      <c r="C3788" s="18"/>
    </row>
    <row r="3789" spans="3:3" x14ac:dyDescent="0.35">
      <c r="C3789" s="18"/>
    </row>
    <row r="3790" spans="3:3" x14ac:dyDescent="0.35">
      <c r="C3790" s="18"/>
    </row>
    <row r="3791" spans="3:3" x14ac:dyDescent="0.35">
      <c r="C3791" s="18"/>
    </row>
    <row r="3792" spans="3:3" x14ac:dyDescent="0.35">
      <c r="C3792" s="18"/>
    </row>
    <row r="3793" spans="3:3" x14ac:dyDescent="0.35">
      <c r="C3793" s="18"/>
    </row>
    <row r="3794" spans="3:3" x14ac:dyDescent="0.35">
      <c r="C3794" s="18"/>
    </row>
    <row r="3795" spans="3:3" x14ac:dyDescent="0.35">
      <c r="C3795" s="18"/>
    </row>
    <row r="3796" spans="3:3" x14ac:dyDescent="0.35">
      <c r="C3796" s="18"/>
    </row>
    <row r="3797" spans="3:3" x14ac:dyDescent="0.35">
      <c r="C3797" s="18"/>
    </row>
    <row r="3798" spans="3:3" x14ac:dyDescent="0.35">
      <c r="C3798" s="18"/>
    </row>
    <row r="3799" spans="3:3" x14ac:dyDescent="0.35">
      <c r="C3799" s="18"/>
    </row>
    <row r="3800" spans="3:3" x14ac:dyDescent="0.35">
      <c r="C3800" s="18"/>
    </row>
    <row r="3801" spans="3:3" x14ac:dyDescent="0.35">
      <c r="C3801" s="18"/>
    </row>
    <row r="3802" spans="3:3" x14ac:dyDescent="0.35">
      <c r="C3802" s="18"/>
    </row>
    <row r="3803" spans="3:3" x14ac:dyDescent="0.35">
      <c r="C3803" s="18"/>
    </row>
    <row r="3804" spans="3:3" x14ac:dyDescent="0.35">
      <c r="C3804" s="18"/>
    </row>
    <row r="3805" spans="3:3" x14ac:dyDescent="0.35">
      <c r="C3805" s="18"/>
    </row>
    <row r="3806" spans="3:3" x14ac:dyDescent="0.35">
      <c r="C3806" s="18"/>
    </row>
    <row r="3807" spans="3:3" x14ac:dyDescent="0.35">
      <c r="C3807" s="18"/>
    </row>
    <row r="3808" spans="3:3" x14ac:dyDescent="0.35">
      <c r="C3808" s="18"/>
    </row>
    <row r="3809" spans="3:3" x14ac:dyDescent="0.35">
      <c r="C3809" s="18"/>
    </row>
    <row r="3810" spans="3:3" x14ac:dyDescent="0.35">
      <c r="C3810" s="18"/>
    </row>
    <row r="3811" spans="3:3" x14ac:dyDescent="0.35">
      <c r="C3811" s="18"/>
    </row>
    <row r="3812" spans="3:3" x14ac:dyDescent="0.35">
      <c r="C3812" s="18"/>
    </row>
    <row r="3813" spans="3:3" x14ac:dyDescent="0.35">
      <c r="C3813" s="18"/>
    </row>
    <row r="3814" spans="3:3" x14ac:dyDescent="0.35">
      <c r="C3814" s="18"/>
    </row>
    <row r="3815" spans="3:3" x14ac:dyDescent="0.35">
      <c r="C3815" s="18"/>
    </row>
    <row r="3816" spans="3:3" x14ac:dyDescent="0.35">
      <c r="C3816" s="18"/>
    </row>
    <row r="3817" spans="3:3" x14ac:dyDescent="0.35">
      <c r="C3817" s="18"/>
    </row>
    <row r="3818" spans="3:3" x14ac:dyDescent="0.35">
      <c r="C3818" s="18"/>
    </row>
    <row r="3819" spans="3:3" x14ac:dyDescent="0.35">
      <c r="C3819" s="18"/>
    </row>
    <row r="3820" spans="3:3" x14ac:dyDescent="0.35">
      <c r="C3820" s="18"/>
    </row>
    <row r="3821" spans="3:3" x14ac:dyDescent="0.35">
      <c r="C3821" s="18"/>
    </row>
    <row r="3822" spans="3:3" x14ac:dyDescent="0.35">
      <c r="C3822" s="18"/>
    </row>
    <row r="3823" spans="3:3" x14ac:dyDescent="0.35">
      <c r="C3823" s="18"/>
    </row>
    <row r="3824" spans="3:3" x14ac:dyDescent="0.35">
      <c r="C3824" s="18"/>
    </row>
    <row r="3825" spans="3:3" x14ac:dyDescent="0.35">
      <c r="C3825" s="18"/>
    </row>
    <row r="3826" spans="3:3" x14ac:dyDescent="0.35">
      <c r="C3826" s="18"/>
    </row>
    <row r="3827" spans="3:3" x14ac:dyDescent="0.35">
      <c r="C3827" s="18"/>
    </row>
    <row r="3828" spans="3:3" x14ac:dyDescent="0.35">
      <c r="C3828" s="18"/>
    </row>
    <row r="3829" spans="3:3" x14ac:dyDescent="0.35">
      <c r="C3829" s="18"/>
    </row>
    <row r="3830" spans="3:3" x14ac:dyDescent="0.35">
      <c r="C3830" s="18"/>
    </row>
    <row r="3831" spans="3:3" x14ac:dyDescent="0.35">
      <c r="C3831" s="18"/>
    </row>
    <row r="3832" spans="3:3" x14ac:dyDescent="0.35">
      <c r="C3832" s="18"/>
    </row>
    <row r="3833" spans="3:3" x14ac:dyDescent="0.35">
      <c r="C3833" s="18"/>
    </row>
    <row r="3834" spans="3:3" x14ac:dyDescent="0.35">
      <c r="C3834" s="18"/>
    </row>
    <row r="3835" spans="3:3" x14ac:dyDescent="0.35">
      <c r="C3835" s="18"/>
    </row>
    <row r="3836" spans="3:3" x14ac:dyDescent="0.35">
      <c r="C3836" s="18"/>
    </row>
    <row r="3837" spans="3:3" x14ac:dyDescent="0.35">
      <c r="C3837" s="18"/>
    </row>
    <row r="3838" spans="3:3" x14ac:dyDescent="0.35">
      <c r="C3838" s="18"/>
    </row>
    <row r="3839" spans="3:3" x14ac:dyDescent="0.35">
      <c r="C3839" s="18"/>
    </row>
    <row r="3840" spans="3:3" x14ac:dyDescent="0.35">
      <c r="C3840" s="18"/>
    </row>
    <row r="3841" spans="3:3" x14ac:dyDescent="0.35">
      <c r="C3841" s="18"/>
    </row>
    <row r="3842" spans="3:3" x14ac:dyDescent="0.35">
      <c r="C3842" s="18"/>
    </row>
    <row r="3843" spans="3:3" x14ac:dyDescent="0.35">
      <c r="C3843" s="18"/>
    </row>
    <row r="3844" spans="3:3" x14ac:dyDescent="0.35">
      <c r="C3844" s="18"/>
    </row>
    <row r="3845" spans="3:3" x14ac:dyDescent="0.35">
      <c r="C3845" s="18"/>
    </row>
    <row r="3846" spans="3:3" x14ac:dyDescent="0.35">
      <c r="C3846" s="18"/>
    </row>
    <row r="3847" spans="3:3" x14ac:dyDescent="0.35">
      <c r="C3847" s="18"/>
    </row>
    <row r="3848" spans="3:3" x14ac:dyDescent="0.35">
      <c r="C3848" s="18"/>
    </row>
    <row r="3849" spans="3:3" x14ac:dyDescent="0.35">
      <c r="C3849" s="18"/>
    </row>
    <row r="3850" spans="3:3" x14ac:dyDescent="0.35">
      <c r="C3850" s="18"/>
    </row>
    <row r="3851" spans="3:3" x14ac:dyDescent="0.35">
      <c r="C3851" s="18"/>
    </row>
    <row r="3852" spans="3:3" x14ac:dyDescent="0.35">
      <c r="C3852" s="18"/>
    </row>
    <row r="3853" spans="3:3" x14ac:dyDescent="0.35">
      <c r="C3853" s="18"/>
    </row>
    <row r="3854" spans="3:3" x14ac:dyDescent="0.35">
      <c r="C3854" s="18"/>
    </row>
    <row r="3855" spans="3:3" x14ac:dyDescent="0.35">
      <c r="C3855" s="18"/>
    </row>
    <row r="3856" spans="3:3" x14ac:dyDescent="0.35">
      <c r="C3856" s="18"/>
    </row>
    <row r="3857" spans="3:3" x14ac:dyDescent="0.35">
      <c r="C3857" s="18"/>
    </row>
    <row r="3858" spans="3:3" x14ac:dyDescent="0.35">
      <c r="C3858" s="18"/>
    </row>
    <row r="3859" spans="3:3" x14ac:dyDescent="0.35">
      <c r="C3859" s="18"/>
    </row>
    <row r="3860" spans="3:3" x14ac:dyDescent="0.35">
      <c r="C3860" s="18"/>
    </row>
    <row r="3861" spans="3:3" x14ac:dyDescent="0.35">
      <c r="C3861" s="18"/>
    </row>
    <row r="3862" spans="3:3" x14ac:dyDescent="0.35">
      <c r="C3862" s="18"/>
    </row>
    <row r="3863" spans="3:3" x14ac:dyDescent="0.35">
      <c r="C3863" s="18"/>
    </row>
    <row r="3864" spans="3:3" x14ac:dyDescent="0.35">
      <c r="C3864" s="18"/>
    </row>
    <row r="3865" spans="3:3" x14ac:dyDescent="0.35">
      <c r="C3865" s="18"/>
    </row>
    <row r="3866" spans="3:3" x14ac:dyDescent="0.35">
      <c r="C3866" s="18"/>
    </row>
    <row r="3867" spans="3:3" x14ac:dyDescent="0.35">
      <c r="C3867" s="18"/>
    </row>
    <row r="3868" spans="3:3" x14ac:dyDescent="0.35">
      <c r="C3868" s="18"/>
    </row>
    <row r="3869" spans="3:3" x14ac:dyDescent="0.35">
      <c r="C3869" s="18"/>
    </row>
    <row r="3870" spans="3:3" x14ac:dyDescent="0.35">
      <c r="C3870" s="18"/>
    </row>
    <row r="3871" spans="3:3" x14ac:dyDescent="0.35">
      <c r="C3871" s="18"/>
    </row>
    <row r="3872" spans="3:3" x14ac:dyDescent="0.35">
      <c r="C3872" s="18"/>
    </row>
    <row r="3873" spans="3:3" x14ac:dyDescent="0.35">
      <c r="C3873" s="18"/>
    </row>
    <row r="3874" spans="3:3" x14ac:dyDescent="0.35">
      <c r="C3874" s="18"/>
    </row>
    <row r="3875" spans="3:3" x14ac:dyDescent="0.35">
      <c r="C3875" s="18"/>
    </row>
    <row r="3876" spans="3:3" x14ac:dyDescent="0.35">
      <c r="C3876" s="18"/>
    </row>
    <row r="3877" spans="3:3" x14ac:dyDescent="0.35">
      <c r="C3877" s="18"/>
    </row>
    <row r="3878" spans="3:3" x14ac:dyDescent="0.35">
      <c r="C3878" s="18"/>
    </row>
    <row r="3879" spans="3:3" x14ac:dyDescent="0.35">
      <c r="C3879" s="18"/>
    </row>
    <row r="3880" spans="3:3" x14ac:dyDescent="0.35">
      <c r="C3880" s="18"/>
    </row>
    <row r="3881" spans="3:3" x14ac:dyDescent="0.35">
      <c r="C3881" s="18"/>
    </row>
    <row r="3882" spans="3:3" x14ac:dyDescent="0.35">
      <c r="C3882" s="18"/>
    </row>
    <row r="3883" spans="3:3" x14ac:dyDescent="0.35">
      <c r="C3883" s="18"/>
    </row>
    <row r="3884" spans="3:3" x14ac:dyDescent="0.35">
      <c r="C3884" s="18"/>
    </row>
    <row r="3885" spans="3:3" x14ac:dyDescent="0.35">
      <c r="C3885" s="18"/>
    </row>
    <row r="3886" spans="3:3" x14ac:dyDescent="0.35">
      <c r="C3886" s="18"/>
    </row>
    <row r="3887" spans="3:3" x14ac:dyDescent="0.35">
      <c r="C3887" s="18"/>
    </row>
    <row r="3888" spans="3:3" x14ac:dyDescent="0.35">
      <c r="C3888" s="18"/>
    </row>
    <row r="3889" spans="3:3" x14ac:dyDescent="0.35">
      <c r="C3889" s="18"/>
    </row>
    <row r="3890" spans="3:3" x14ac:dyDescent="0.35">
      <c r="C3890" s="18"/>
    </row>
    <row r="3891" spans="3:3" x14ac:dyDescent="0.35">
      <c r="C3891" s="18"/>
    </row>
    <row r="3892" spans="3:3" x14ac:dyDescent="0.35">
      <c r="C3892" s="18"/>
    </row>
    <row r="3893" spans="3:3" x14ac:dyDescent="0.35">
      <c r="C3893" s="18"/>
    </row>
    <row r="3894" spans="3:3" x14ac:dyDescent="0.35">
      <c r="C3894" s="18"/>
    </row>
    <row r="3895" spans="3:3" x14ac:dyDescent="0.35">
      <c r="C3895" s="18"/>
    </row>
    <row r="3896" spans="3:3" x14ac:dyDescent="0.35">
      <c r="C3896" s="18"/>
    </row>
    <row r="3897" spans="3:3" x14ac:dyDescent="0.35">
      <c r="C3897" s="18"/>
    </row>
    <row r="3898" spans="3:3" x14ac:dyDescent="0.35">
      <c r="C3898" s="18"/>
    </row>
    <row r="3899" spans="3:3" x14ac:dyDescent="0.35">
      <c r="C3899" s="18"/>
    </row>
    <row r="3900" spans="3:3" x14ac:dyDescent="0.35">
      <c r="C3900" s="18"/>
    </row>
    <row r="3901" spans="3:3" x14ac:dyDescent="0.35">
      <c r="C3901" s="18"/>
    </row>
    <row r="3902" spans="3:3" x14ac:dyDescent="0.35">
      <c r="C3902" s="18"/>
    </row>
    <row r="3903" spans="3:3" x14ac:dyDescent="0.35">
      <c r="C3903" s="18"/>
    </row>
    <row r="3904" spans="3:3" x14ac:dyDescent="0.35">
      <c r="C3904" s="18"/>
    </row>
    <row r="3905" spans="3:3" x14ac:dyDescent="0.35">
      <c r="C3905" s="18"/>
    </row>
    <row r="3906" spans="3:3" x14ac:dyDescent="0.35">
      <c r="C3906" s="18"/>
    </row>
    <row r="3907" spans="3:3" x14ac:dyDescent="0.35">
      <c r="C3907" s="18"/>
    </row>
    <row r="3908" spans="3:3" x14ac:dyDescent="0.35">
      <c r="C3908" s="18"/>
    </row>
    <row r="3909" spans="3:3" x14ac:dyDescent="0.35">
      <c r="C3909" s="18"/>
    </row>
    <row r="3910" spans="3:3" x14ac:dyDescent="0.35">
      <c r="C3910" s="18"/>
    </row>
    <row r="3911" spans="3:3" x14ac:dyDescent="0.35">
      <c r="C3911" s="18"/>
    </row>
    <row r="3912" spans="3:3" x14ac:dyDescent="0.35">
      <c r="C3912" s="18"/>
    </row>
    <row r="3913" spans="3:3" x14ac:dyDescent="0.35">
      <c r="C3913" s="18"/>
    </row>
    <row r="3914" spans="3:3" x14ac:dyDescent="0.35">
      <c r="C3914" s="18"/>
    </row>
    <row r="3915" spans="3:3" x14ac:dyDescent="0.35">
      <c r="C3915" s="18"/>
    </row>
    <row r="3916" spans="3:3" x14ac:dyDescent="0.35">
      <c r="C3916" s="18"/>
    </row>
    <row r="3917" spans="3:3" x14ac:dyDescent="0.35">
      <c r="C3917" s="18"/>
    </row>
    <row r="3918" spans="3:3" x14ac:dyDescent="0.35">
      <c r="C3918" s="18"/>
    </row>
    <row r="3919" spans="3:3" x14ac:dyDescent="0.35">
      <c r="C3919" s="18"/>
    </row>
    <row r="3920" spans="3:3" x14ac:dyDescent="0.35">
      <c r="C3920" s="18"/>
    </row>
    <row r="3921" spans="3:3" x14ac:dyDescent="0.35">
      <c r="C3921" s="18"/>
    </row>
    <row r="3922" spans="3:3" x14ac:dyDescent="0.35">
      <c r="C3922" s="18"/>
    </row>
    <row r="3923" spans="3:3" x14ac:dyDescent="0.35">
      <c r="C3923" s="18"/>
    </row>
    <row r="3924" spans="3:3" x14ac:dyDescent="0.35">
      <c r="C3924" s="18"/>
    </row>
    <row r="3925" spans="3:3" x14ac:dyDescent="0.35">
      <c r="C3925" s="18"/>
    </row>
    <row r="3926" spans="3:3" x14ac:dyDescent="0.35">
      <c r="C3926" s="18"/>
    </row>
    <row r="3927" spans="3:3" x14ac:dyDescent="0.35">
      <c r="C3927" s="18"/>
    </row>
    <row r="3928" spans="3:3" x14ac:dyDescent="0.35">
      <c r="C3928" s="18"/>
    </row>
    <row r="3929" spans="3:3" x14ac:dyDescent="0.35">
      <c r="C3929" s="18"/>
    </row>
    <row r="3930" spans="3:3" x14ac:dyDescent="0.35">
      <c r="C3930" s="18"/>
    </row>
    <row r="3931" spans="3:3" x14ac:dyDescent="0.35">
      <c r="C3931" s="18"/>
    </row>
    <row r="3932" spans="3:3" x14ac:dyDescent="0.35">
      <c r="C3932" s="18"/>
    </row>
    <row r="3933" spans="3:3" x14ac:dyDescent="0.35">
      <c r="C3933" s="18"/>
    </row>
    <row r="3934" spans="3:3" x14ac:dyDescent="0.35">
      <c r="C3934" s="18"/>
    </row>
    <row r="3935" spans="3:3" x14ac:dyDescent="0.35">
      <c r="C3935" s="18"/>
    </row>
    <row r="3936" spans="3:3" x14ac:dyDescent="0.35">
      <c r="C3936" s="18"/>
    </row>
    <row r="3937" spans="3:3" x14ac:dyDescent="0.35">
      <c r="C3937" s="18"/>
    </row>
    <row r="3938" spans="3:3" x14ac:dyDescent="0.35">
      <c r="C3938" s="18"/>
    </row>
    <row r="3939" spans="3:3" x14ac:dyDescent="0.35">
      <c r="C3939" s="18"/>
    </row>
    <row r="3940" spans="3:3" x14ac:dyDescent="0.35">
      <c r="C3940" s="18"/>
    </row>
    <row r="3941" spans="3:3" x14ac:dyDescent="0.35">
      <c r="C3941" s="18"/>
    </row>
    <row r="3942" spans="3:3" x14ac:dyDescent="0.35">
      <c r="C3942" s="18"/>
    </row>
    <row r="3943" spans="3:3" x14ac:dyDescent="0.35">
      <c r="C3943" s="18"/>
    </row>
    <row r="3944" spans="3:3" x14ac:dyDescent="0.35">
      <c r="C3944" s="18"/>
    </row>
    <row r="3945" spans="3:3" x14ac:dyDescent="0.35">
      <c r="C3945" s="18"/>
    </row>
    <row r="3946" spans="3:3" x14ac:dyDescent="0.35">
      <c r="C3946" s="18"/>
    </row>
    <row r="3947" spans="3:3" x14ac:dyDescent="0.35">
      <c r="C3947" s="18"/>
    </row>
    <row r="3948" spans="3:3" x14ac:dyDescent="0.35">
      <c r="C3948" s="18"/>
    </row>
    <row r="3949" spans="3:3" x14ac:dyDescent="0.35">
      <c r="C3949" s="18"/>
    </row>
    <row r="3950" spans="3:3" x14ac:dyDescent="0.35">
      <c r="C3950" s="18"/>
    </row>
    <row r="3951" spans="3:3" x14ac:dyDescent="0.35">
      <c r="C3951" s="18"/>
    </row>
    <row r="3952" spans="3:3" x14ac:dyDescent="0.35">
      <c r="C3952" s="18"/>
    </row>
    <row r="3953" spans="3:3" x14ac:dyDescent="0.35">
      <c r="C3953" s="18"/>
    </row>
    <row r="3954" spans="3:3" x14ac:dyDescent="0.35">
      <c r="C3954" s="18"/>
    </row>
    <row r="3955" spans="3:3" x14ac:dyDescent="0.35">
      <c r="C3955" s="18"/>
    </row>
    <row r="3956" spans="3:3" x14ac:dyDescent="0.35">
      <c r="C3956" s="18"/>
    </row>
    <row r="3957" spans="3:3" x14ac:dyDescent="0.35">
      <c r="C3957" s="18"/>
    </row>
    <row r="3958" spans="3:3" x14ac:dyDescent="0.35">
      <c r="C3958" s="18"/>
    </row>
    <row r="3959" spans="3:3" x14ac:dyDescent="0.35">
      <c r="C3959" s="18"/>
    </row>
    <row r="3960" spans="3:3" x14ac:dyDescent="0.35">
      <c r="C3960" s="18"/>
    </row>
    <row r="3961" spans="3:3" x14ac:dyDescent="0.35">
      <c r="C3961" s="18"/>
    </row>
    <row r="3962" spans="3:3" x14ac:dyDescent="0.35">
      <c r="C3962" s="18"/>
    </row>
    <row r="3963" spans="3:3" x14ac:dyDescent="0.35">
      <c r="C3963" s="18"/>
    </row>
    <row r="3964" spans="3:3" x14ac:dyDescent="0.35">
      <c r="C3964" s="18"/>
    </row>
    <row r="3965" spans="3:3" x14ac:dyDescent="0.35">
      <c r="C3965" s="18"/>
    </row>
    <row r="3966" spans="3:3" x14ac:dyDescent="0.35">
      <c r="C3966" s="18"/>
    </row>
    <row r="3967" spans="3:3" x14ac:dyDescent="0.35">
      <c r="C3967" s="18"/>
    </row>
    <row r="3968" spans="3:3" x14ac:dyDescent="0.35">
      <c r="C3968" s="18"/>
    </row>
    <row r="3969" spans="3:3" x14ac:dyDescent="0.35">
      <c r="C3969" s="18"/>
    </row>
    <row r="3970" spans="3:3" x14ac:dyDescent="0.35">
      <c r="C3970" s="18"/>
    </row>
    <row r="3971" spans="3:3" x14ac:dyDescent="0.35">
      <c r="C3971" s="18"/>
    </row>
    <row r="3972" spans="3:3" x14ac:dyDescent="0.35">
      <c r="C3972" s="18"/>
    </row>
    <row r="3973" spans="3:3" x14ac:dyDescent="0.35">
      <c r="C3973" s="18"/>
    </row>
    <row r="3974" spans="3:3" x14ac:dyDescent="0.35">
      <c r="C3974" s="18"/>
    </row>
    <row r="3975" spans="3:3" x14ac:dyDescent="0.35">
      <c r="C3975" s="18"/>
    </row>
    <row r="3976" spans="3:3" x14ac:dyDescent="0.35">
      <c r="C3976" s="18"/>
    </row>
    <row r="3977" spans="3:3" x14ac:dyDescent="0.35">
      <c r="C3977" s="18"/>
    </row>
    <row r="3978" spans="3:3" x14ac:dyDescent="0.35">
      <c r="C3978" s="18"/>
    </row>
    <row r="3979" spans="3:3" x14ac:dyDescent="0.35">
      <c r="C3979" s="18"/>
    </row>
    <row r="3980" spans="3:3" x14ac:dyDescent="0.35">
      <c r="C3980" s="18"/>
    </row>
    <row r="3981" spans="3:3" x14ac:dyDescent="0.35">
      <c r="C3981" s="18"/>
    </row>
    <row r="3982" spans="3:3" x14ac:dyDescent="0.35">
      <c r="C3982" s="18"/>
    </row>
    <row r="3983" spans="3:3" x14ac:dyDescent="0.35">
      <c r="C3983" s="18"/>
    </row>
    <row r="3984" spans="3:3" x14ac:dyDescent="0.35">
      <c r="C3984" s="18"/>
    </row>
    <row r="3985" spans="3:3" x14ac:dyDescent="0.35">
      <c r="C3985" s="18"/>
    </row>
    <row r="3986" spans="3:3" x14ac:dyDescent="0.35">
      <c r="C3986" s="18"/>
    </row>
    <row r="3987" spans="3:3" x14ac:dyDescent="0.35">
      <c r="C3987" s="18"/>
    </row>
    <row r="3988" spans="3:3" x14ac:dyDescent="0.35">
      <c r="C3988" s="18"/>
    </row>
    <row r="3989" spans="3:3" x14ac:dyDescent="0.35">
      <c r="C3989" s="18"/>
    </row>
    <row r="3990" spans="3:3" x14ac:dyDescent="0.35">
      <c r="C3990" s="18"/>
    </row>
    <row r="3991" spans="3:3" x14ac:dyDescent="0.35">
      <c r="C3991" s="18"/>
    </row>
    <row r="3992" spans="3:3" x14ac:dyDescent="0.35">
      <c r="C3992" s="18"/>
    </row>
    <row r="3993" spans="3:3" x14ac:dyDescent="0.35">
      <c r="C3993" s="18"/>
    </row>
    <row r="3994" spans="3:3" x14ac:dyDescent="0.35">
      <c r="C3994" s="18"/>
    </row>
    <row r="3995" spans="3:3" x14ac:dyDescent="0.35">
      <c r="C3995" s="18"/>
    </row>
    <row r="3996" spans="3:3" x14ac:dyDescent="0.35">
      <c r="C3996" s="18"/>
    </row>
    <row r="3997" spans="3:3" x14ac:dyDescent="0.35">
      <c r="C3997" s="18"/>
    </row>
    <row r="3998" spans="3:3" x14ac:dyDescent="0.35">
      <c r="C3998" s="18"/>
    </row>
    <row r="3999" spans="3:3" x14ac:dyDescent="0.35">
      <c r="C3999" s="18"/>
    </row>
    <row r="4000" spans="3:3" x14ac:dyDescent="0.35">
      <c r="C4000" s="18"/>
    </row>
    <row r="4001" spans="3:3" x14ac:dyDescent="0.35">
      <c r="C4001" s="18"/>
    </row>
    <row r="4002" spans="3:3" x14ac:dyDescent="0.35">
      <c r="C4002" s="18"/>
    </row>
    <row r="4003" spans="3:3" x14ac:dyDescent="0.35">
      <c r="C4003" s="18"/>
    </row>
    <row r="4004" spans="3:3" x14ac:dyDescent="0.35">
      <c r="C4004" s="18"/>
    </row>
    <row r="4005" spans="3:3" x14ac:dyDescent="0.35">
      <c r="C4005" s="18"/>
    </row>
    <row r="4006" spans="3:3" x14ac:dyDescent="0.35">
      <c r="C4006" s="18"/>
    </row>
    <row r="4007" spans="3:3" x14ac:dyDescent="0.35">
      <c r="C4007" s="18"/>
    </row>
    <row r="4008" spans="3:3" x14ac:dyDescent="0.35">
      <c r="C4008" s="18"/>
    </row>
    <row r="4009" spans="3:3" x14ac:dyDescent="0.35">
      <c r="C4009" s="18"/>
    </row>
    <row r="4010" spans="3:3" x14ac:dyDescent="0.35">
      <c r="C4010" s="18"/>
    </row>
    <row r="4011" spans="3:3" x14ac:dyDescent="0.35">
      <c r="C4011" s="18"/>
    </row>
    <row r="4012" spans="3:3" x14ac:dyDescent="0.35">
      <c r="C4012" s="18"/>
    </row>
    <row r="4013" spans="3:3" x14ac:dyDescent="0.35">
      <c r="C4013" s="18"/>
    </row>
    <row r="4014" spans="3:3" x14ac:dyDescent="0.35">
      <c r="C4014" s="18"/>
    </row>
    <row r="4015" spans="3:3" x14ac:dyDescent="0.35">
      <c r="C4015" s="18"/>
    </row>
    <row r="4016" spans="3:3" x14ac:dyDescent="0.35">
      <c r="C4016" s="18"/>
    </row>
    <row r="4017" spans="3:3" x14ac:dyDescent="0.35">
      <c r="C4017" s="18"/>
    </row>
    <row r="4018" spans="3:3" x14ac:dyDescent="0.35">
      <c r="C4018" s="18"/>
    </row>
    <row r="4019" spans="3:3" x14ac:dyDescent="0.35">
      <c r="C4019" s="18"/>
    </row>
    <row r="4020" spans="3:3" x14ac:dyDescent="0.35">
      <c r="C4020" s="18"/>
    </row>
    <row r="4021" spans="3:3" x14ac:dyDescent="0.35">
      <c r="C4021" s="18"/>
    </row>
    <row r="4022" spans="3:3" x14ac:dyDescent="0.35">
      <c r="C4022" s="18"/>
    </row>
    <row r="4023" spans="3:3" x14ac:dyDescent="0.35">
      <c r="C4023" s="18"/>
    </row>
    <row r="4024" spans="3:3" x14ac:dyDescent="0.35">
      <c r="C4024" s="18"/>
    </row>
    <row r="4025" spans="3:3" x14ac:dyDescent="0.35">
      <c r="C4025" s="18"/>
    </row>
    <row r="4026" spans="3:3" x14ac:dyDescent="0.35">
      <c r="C4026" s="18"/>
    </row>
    <row r="4027" spans="3:3" x14ac:dyDescent="0.35">
      <c r="C4027" s="18"/>
    </row>
    <row r="4028" spans="3:3" x14ac:dyDescent="0.35">
      <c r="C4028" s="18"/>
    </row>
    <row r="4029" spans="3:3" x14ac:dyDescent="0.35">
      <c r="C4029" s="18"/>
    </row>
    <row r="4030" spans="3:3" x14ac:dyDescent="0.35">
      <c r="C4030" s="18"/>
    </row>
    <row r="4031" spans="3:3" x14ac:dyDescent="0.35">
      <c r="C4031" s="18"/>
    </row>
    <row r="4032" spans="3:3" x14ac:dyDescent="0.35">
      <c r="C4032" s="18"/>
    </row>
    <row r="4033" spans="3:3" x14ac:dyDescent="0.35">
      <c r="C4033" s="18"/>
    </row>
    <row r="4034" spans="3:3" x14ac:dyDescent="0.35">
      <c r="C4034" s="18"/>
    </row>
    <row r="4035" spans="3:3" x14ac:dyDescent="0.35">
      <c r="C4035" s="18"/>
    </row>
    <row r="4036" spans="3:3" x14ac:dyDescent="0.35">
      <c r="C4036" s="18"/>
    </row>
    <row r="4037" spans="3:3" x14ac:dyDescent="0.35">
      <c r="C4037" s="18"/>
    </row>
    <row r="4038" spans="3:3" x14ac:dyDescent="0.35">
      <c r="C4038" s="18"/>
    </row>
    <row r="4039" spans="3:3" x14ac:dyDescent="0.35">
      <c r="C4039" s="18"/>
    </row>
    <row r="4040" spans="3:3" x14ac:dyDescent="0.35">
      <c r="C4040" s="18"/>
    </row>
    <row r="4041" spans="3:3" x14ac:dyDescent="0.35">
      <c r="C4041" s="18"/>
    </row>
    <row r="4042" spans="3:3" x14ac:dyDescent="0.35">
      <c r="C4042" s="18"/>
    </row>
    <row r="4043" spans="3:3" x14ac:dyDescent="0.35">
      <c r="C4043" s="18"/>
    </row>
    <row r="4044" spans="3:3" x14ac:dyDescent="0.35">
      <c r="C4044" s="18"/>
    </row>
    <row r="4045" spans="3:3" x14ac:dyDescent="0.35">
      <c r="C4045" s="18"/>
    </row>
    <row r="4046" spans="3:3" x14ac:dyDescent="0.35">
      <c r="C4046" s="18"/>
    </row>
    <row r="4047" spans="3:3" x14ac:dyDescent="0.35">
      <c r="C4047" s="18"/>
    </row>
    <row r="4048" spans="3:3" x14ac:dyDescent="0.35">
      <c r="C4048" s="18"/>
    </row>
    <row r="4049" spans="3:3" x14ac:dyDescent="0.35">
      <c r="C4049" s="18"/>
    </row>
    <row r="4050" spans="3:3" x14ac:dyDescent="0.35">
      <c r="C4050" s="18"/>
    </row>
    <row r="4051" spans="3:3" x14ac:dyDescent="0.35">
      <c r="C4051" s="18"/>
    </row>
    <row r="4052" spans="3:3" x14ac:dyDescent="0.35">
      <c r="C4052" s="18"/>
    </row>
    <row r="4053" spans="3:3" x14ac:dyDescent="0.35">
      <c r="C4053" s="18"/>
    </row>
    <row r="4054" spans="3:3" x14ac:dyDescent="0.35">
      <c r="C4054" s="18"/>
    </row>
    <row r="4055" spans="3:3" x14ac:dyDescent="0.35">
      <c r="C4055" s="18"/>
    </row>
    <row r="4056" spans="3:3" x14ac:dyDescent="0.35">
      <c r="C4056" s="18"/>
    </row>
    <row r="4057" spans="3:3" x14ac:dyDescent="0.35">
      <c r="C4057" s="18"/>
    </row>
    <row r="4058" spans="3:3" x14ac:dyDescent="0.35">
      <c r="C4058" s="18"/>
    </row>
    <row r="4059" spans="3:3" x14ac:dyDescent="0.35">
      <c r="C4059" s="18"/>
    </row>
    <row r="4060" spans="3:3" x14ac:dyDescent="0.35">
      <c r="C4060" s="18"/>
    </row>
    <row r="4061" spans="3:3" x14ac:dyDescent="0.35">
      <c r="C4061" s="18"/>
    </row>
    <row r="4062" spans="3:3" x14ac:dyDescent="0.35">
      <c r="C4062" s="18"/>
    </row>
    <row r="4063" spans="3:3" x14ac:dyDescent="0.35">
      <c r="C4063" s="18"/>
    </row>
    <row r="4064" spans="3:3" x14ac:dyDescent="0.35">
      <c r="C4064" s="18"/>
    </row>
    <row r="4065" spans="3:3" x14ac:dyDescent="0.35">
      <c r="C4065" s="18"/>
    </row>
    <row r="4066" spans="3:3" x14ac:dyDescent="0.35">
      <c r="C4066" s="18"/>
    </row>
    <row r="4067" spans="3:3" x14ac:dyDescent="0.35">
      <c r="C4067" s="18"/>
    </row>
    <row r="4068" spans="3:3" x14ac:dyDescent="0.35">
      <c r="C4068" s="18"/>
    </row>
    <row r="4069" spans="3:3" x14ac:dyDescent="0.35">
      <c r="C4069" s="18"/>
    </row>
    <row r="4070" spans="3:3" x14ac:dyDescent="0.35">
      <c r="C4070" s="18"/>
    </row>
    <row r="4071" spans="3:3" x14ac:dyDescent="0.35">
      <c r="C4071" s="18"/>
    </row>
    <row r="4072" spans="3:3" x14ac:dyDescent="0.35">
      <c r="C4072" s="18"/>
    </row>
    <row r="4073" spans="3:3" x14ac:dyDescent="0.35">
      <c r="C4073" s="18"/>
    </row>
    <row r="4074" spans="3:3" x14ac:dyDescent="0.35">
      <c r="C4074" s="18"/>
    </row>
    <row r="4075" spans="3:3" x14ac:dyDescent="0.35">
      <c r="C4075" s="18"/>
    </row>
    <row r="4076" spans="3:3" x14ac:dyDescent="0.35">
      <c r="C4076" s="18"/>
    </row>
    <row r="4077" spans="3:3" x14ac:dyDescent="0.35">
      <c r="C4077" s="18"/>
    </row>
    <row r="4078" spans="3:3" x14ac:dyDescent="0.35">
      <c r="C4078" s="18"/>
    </row>
    <row r="4079" spans="3:3" x14ac:dyDescent="0.35">
      <c r="C4079" s="18"/>
    </row>
    <row r="4080" spans="3:3" x14ac:dyDescent="0.35">
      <c r="C4080" s="18"/>
    </row>
    <row r="4081" spans="3:3" x14ac:dyDescent="0.35">
      <c r="C4081" s="18"/>
    </row>
    <row r="4082" spans="3:3" x14ac:dyDescent="0.35">
      <c r="C4082" s="18"/>
    </row>
    <row r="4083" spans="3:3" x14ac:dyDescent="0.35">
      <c r="C4083" s="18"/>
    </row>
    <row r="4084" spans="3:3" x14ac:dyDescent="0.35">
      <c r="C4084" s="18"/>
    </row>
    <row r="4085" spans="3:3" x14ac:dyDescent="0.35">
      <c r="C4085" s="18"/>
    </row>
    <row r="4086" spans="3:3" x14ac:dyDescent="0.35">
      <c r="C4086" s="18"/>
    </row>
    <row r="4087" spans="3:3" x14ac:dyDescent="0.35">
      <c r="C4087" s="18"/>
    </row>
    <row r="4088" spans="3:3" x14ac:dyDescent="0.35">
      <c r="C4088" s="18"/>
    </row>
    <row r="4089" spans="3:3" x14ac:dyDescent="0.35">
      <c r="C4089" s="18"/>
    </row>
    <row r="4090" spans="3:3" x14ac:dyDescent="0.35">
      <c r="C4090" s="18"/>
    </row>
    <row r="4091" spans="3:3" x14ac:dyDescent="0.35">
      <c r="C4091" s="18"/>
    </row>
    <row r="4092" spans="3:3" x14ac:dyDescent="0.35">
      <c r="C4092" s="18"/>
    </row>
    <row r="4093" spans="3:3" x14ac:dyDescent="0.35">
      <c r="C4093" s="18"/>
    </row>
    <row r="4094" spans="3:3" x14ac:dyDescent="0.35">
      <c r="C4094" s="18"/>
    </row>
    <row r="4095" spans="3:3" x14ac:dyDescent="0.35">
      <c r="C4095" s="18"/>
    </row>
    <row r="4096" spans="3:3" x14ac:dyDescent="0.35">
      <c r="C4096" s="18"/>
    </row>
    <row r="4097" spans="3:3" x14ac:dyDescent="0.35">
      <c r="C4097" s="18"/>
    </row>
    <row r="4098" spans="3:3" x14ac:dyDescent="0.35">
      <c r="C4098" s="18"/>
    </row>
    <row r="4099" spans="3:3" x14ac:dyDescent="0.35">
      <c r="C4099" s="18"/>
    </row>
    <row r="4100" spans="3:3" x14ac:dyDescent="0.35">
      <c r="C4100" s="18"/>
    </row>
    <row r="4101" spans="3:3" x14ac:dyDescent="0.35">
      <c r="C4101" s="18"/>
    </row>
    <row r="4102" spans="3:3" x14ac:dyDescent="0.35">
      <c r="C4102" s="18"/>
    </row>
    <row r="4103" spans="3:3" x14ac:dyDescent="0.35">
      <c r="C4103" s="18"/>
    </row>
    <row r="4104" spans="3:3" x14ac:dyDescent="0.35">
      <c r="C4104" s="18"/>
    </row>
    <row r="4105" spans="3:3" x14ac:dyDescent="0.35">
      <c r="C4105" s="18"/>
    </row>
    <row r="4106" spans="3:3" x14ac:dyDescent="0.35">
      <c r="C4106" s="18"/>
    </row>
    <row r="4107" spans="3:3" x14ac:dyDescent="0.35">
      <c r="C4107" s="18"/>
    </row>
    <row r="4108" spans="3:3" x14ac:dyDescent="0.35">
      <c r="C4108" s="18"/>
    </row>
    <row r="4109" spans="3:3" x14ac:dyDescent="0.35">
      <c r="C4109" s="18"/>
    </row>
    <row r="4110" spans="3:3" x14ac:dyDescent="0.35">
      <c r="C4110" s="18"/>
    </row>
    <row r="4111" spans="3:3" x14ac:dyDescent="0.35">
      <c r="C4111" s="18"/>
    </row>
    <row r="4112" spans="3:3" x14ac:dyDescent="0.35">
      <c r="C4112" s="18"/>
    </row>
    <row r="4113" spans="3:3" x14ac:dyDescent="0.35">
      <c r="C4113" s="18"/>
    </row>
    <row r="4114" spans="3:3" x14ac:dyDescent="0.35">
      <c r="C4114" s="18"/>
    </row>
    <row r="4115" spans="3:3" x14ac:dyDescent="0.35">
      <c r="C4115" s="18"/>
    </row>
    <row r="4116" spans="3:3" x14ac:dyDescent="0.35">
      <c r="C4116" s="18"/>
    </row>
    <row r="4117" spans="3:3" x14ac:dyDescent="0.35">
      <c r="C4117" s="18"/>
    </row>
    <row r="4118" spans="3:3" x14ac:dyDescent="0.35">
      <c r="C4118" s="18"/>
    </row>
    <row r="4119" spans="3:3" x14ac:dyDescent="0.35">
      <c r="C4119" s="18"/>
    </row>
    <row r="4120" spans="3:3" x14ac:dyDescent="0.35">
      <c r="C4120" s="18"/>
    </row>
    <row r="4121" spans="3:3" x14ac:dyDescent="0.35">
      <c r="C4121" s="18"/>
    </row>
    <row r="4122" spans="3:3" x14ac:dyDescent="0.35">
      <c r="C4122" s="18"/>
    </row>
    <row r="4123" spans="3:3" x14ac:dyDescent="0.35">
      <c r="C4123" s="18"/>
    </row>
    <row r="4124" spans="3:3" x14ac:dyDescent="0.35">
      <c r="C4124" s="18"/>
    </row>
    <row r="4125" spans="3:3" x14ac:dyDescent="0.35">
      <c r="C4125" s="18"/>
    </row>
    <row r="4126" spans="3:3" x14ac:dyDescent="0.35">
      <c r="C4126" s="18"/>
    </row>
    <row r="4127" spans="3:3" x14ac:dyDescent="0.35">
      <c r="C4127" s="18"/>
    </row>
    <row r="4128" spans="3:3" x14ac:dyDescent="0.35">
      <c r="C4128" s="18"/>
    </row>
    <row r="4129" spans="3:3" x14ac:dyDescent="0.35">
      <c r="C4129" s="18"/>
    </row>
    <row r="4130" spans="3:3" x14ac:dyDescent="0.35">
      <c r="C4130" s="18"/>
    </row>
    <row r="4131" spans="3:3" x14ac:dyDescent="0.35">
      <c r="C4131" s="18"/>
    </row>
    <row r="4132" spans="3:3" x14ac:dyDescent="0.35">
      <c r="C4132" s="18"/>
    </row>
    <row r="4133" spans="3:3" x14ac:dyDescent="0.35">
      <c r="C4133" s="18"/>
    </row>
    <row r="4134" spans="3:3" x14ac:dyDescent="0.35">
      <c r="C4134" s="18"/>
    </row>
    <row r="4135" spans="3:3" x14ac:dyDescent="0.35">
      <c r="C4135" s="18"/>
    </row>
    <row r="4136" spans="3:3" x14ac:dyDescent="0.35">
      <c r="C4136" s="18"/>
    </row>
    <row r="4137" spans="3:3" x14ac:dyDescent="0.35">
      <c r="C4137" s="18"/>
    </row>
    <row r="4138" spans="3:3" x14ac:dyDescent="0.35">
      <c r="C4138" s="18"/>
    </row>
    <row r="4139" spans="3:3" x14ac:dyDescent="0.35">
      <c r="C4139" s="18"/>
    </row>
    <row r="4140" spans="3:3" x14ac:dyDescent="0.35">
      <c r="C4140" s="18"/>
    </row>
    <row r="4141" spans="3:3" x14ac:dyDescent="0.35">
      <c r="C4141" s="18"/>
    </row>
    <row r="4142" spans="3:3" x14ac:dyDescent="0.35">
      <c r="C4142" s="18"/>
    </row>
    <row r="4143" spans="3:3" x14ac:dyDescent="0.35">
      <c r="C4143" s="18"/>
    </row>
    <row r="4144" spans="3:3" x14ac:dyDescent="0.35">
      <c r="C4144" s="18"/>
    </row>
    <row r="4145" spans="3:3" x14ac:dyDescent="0.35">
      <c r="C4145" s="18"/>
    </row>
    <row r="4146" spans="3:3" x14ac:dyDescent="0.35">
      <c r="C4146" s="18"/>
    </row>
    <row r="4147" spans="3:3" x14ac:dyDescent="0.35">
      <c r="C4147" s="18"/>
    </row>
    <row r="4148" spans="3:3" x14ac:dyDescent="0.35">
      <c r="C4148" s="18"/>
    </row>
    <row r="4149" spans="3:3" x14ac:dyDescent="0.35">
      <c r="C4149" s="18"/>
    </row>
    <row r="4150" spans="3:3" x14ac:dyDescent="0.35">
      <c r="C4150" s="18"/>
    </row>
    <row r="4151" spans="3:3" x14ac:dyDescent="0.35">
      <c r="C4151" s="18"/>
    </row>
    <row r="4152" spans="3:3" x14ac:dyDescent="0.35">
      <c r="C4152" s="18"/>
    </row>
    <row r="4153" spans="3:3" x14ac:dyDescent="0.35">
      <c r="C4153" s="18"/>
    </row>
    <row r="4154" spans="3:3" x14ac:dyDescent="0.35">
      <c r="C4154" s="18"/>
    </row>
    <row r="4155" spans="3:3" x14ac:dyDescent="0.35">
      <c r="C4155" s="18"/>
    </row>
    <row r="4156" spans="3:3" x14ac:dyDescent="0.35">
      <c r="C4156" s="18"/>
    </row>
    <row r="4157" spans="3:3" x14ac:dyDescent="0.35">
      <c r="C4157" s="18"/>
    </row>
    <row r="4158" spans="3:3" x14ac:dyDescent="0.35">
      <c r="C4158" s="18"/>
    </row>
    <row r="4159" spans="3:3" x14ac:dyDescent="0.35">
      <c r="C4159" s="18"/>
    </row>
    <row r="4160" spans="3:3" x14ac:dyDescent="0.35">
      <c r="C4160" s="18"/>
    </row>
    <row r="4161" spans="3:3" x14ac:dyDescent="0.35">
      <c r="C4161" s="18"/>
    </row>
    <row r="4162" spans="3:3" x14ac:dyDescent="0.35">
      <c r="C4162" s="18"/>
    </row>
    <row r="4163" spans="3:3" x14ac:dyDescent="0.35">
      <c r="C4163" s="18"/>
    </row>
    <row r="4164" spans="3:3" x14ac:dyDescent="0.35">
      <c r="C4164" s="18"/>
    </row>
    <row r="4165" spans="3:3" x14ac:dyDescent="0.35">
      <c r="C4165" s="18"/>
    </row>
    <row r="4166" spans="3:3" x14ac:dyDescent="0.35">
      <c r="C4166" s="18"/>
    </row>
    <row r="4167" spans="3:3" x14ac:dyDescent="0.35">
      <c r="C4167" s="18"/>
    </row>
    <row r="4168" spans="3:3" x14ac:dyDescent="0.35">
      <c r="C4168" s="18"/>
    </row>
    <row r="4169" spans="3:3" x14ac:dyDescent="0.35">
      <c r="C4169" s="18"/>
    </row>
    <row r="4170" spans="3:3" x14ac:dyDescent="0.35">
      <c r="C4170" s="18"/>
    </row>
    <row r="4171" spans="3:3" x14ac:dyDescent="0.35">
      <c r="C4171" s="18"/>
    </row>
    <row r="4172" spans="3:3" x14ac:dyDescent="0.35">
      <c r="C4172" s="18"/>
    </row>
    <row r="4173" spans="3:3" x14ac:dyDescent="0.35">
      <c r="C4173" s="18"/>
    </row>
    <row r="4174" spans="3:3" x14ac:dyDescent="0.35">
      <c r="C4174" s="18"/>
    </row>
    <row r="4175" spans="3:3" x14ac:dyDescent="0.35">
      <c r="C4175" s="18"/>
    </row>
    <row r="4176" spans="3:3" x14ac:dyDescent="0.35">
      <c r="C4176" s="18"/>
    </row>
    <row r="4177" spans="3:3" x14ac:dyDescent="0.35">
      <c r="C4177" s="18"/>
    </row>
    <row r="4178" spans="3:3" x14ac:dyDescent="0.35">
      <c r="C4178" s="18"/>
    </row>
    <row r="4179" spans="3:3" x14ac:dyDescent="0.35">
      <c r="C4179" s="18"/>
    </row>
    <row r="4180" spans="3:3" x14ac:dyDescent="0.35">
      <c r="C4180" s="18"/>
    </row>
    <row r="4181" spans="3:3" x14ac:dyDescent="0.35">
      <c r="C4181" s="18"/>
    </row>
    <row r="4182" spans="3:3" x14ac:dyDescent="0.35">
      <c r="C4182" s="18"/>
    </row>
    <row r="4183" spans="3:3" x14ac:dyDescent="0.35">
      <c r="C4183" s="18"/>
    </row>
    <row r="4184" spans="3:3" x14ac:dyDescent="0.35">
      <c r="C4184" s="18"/>
    </row>
    <row r="4185" spans="3:3" x14ac:dyDescent="0.35">
      <c r="C4185" s="18"/>
    </row>
    <row r="4186" spans="3:3" x14ac:dyDescent="0.35">
      <c r="C4186" s="18"/>
    </row>
    <row r="4187" spans="3:3" x14ac:dyDescent="0.35">
      <c r="C4187" s="18"/>
    </row>
    <row r="4188" spans="3:3" x14ac:dyDescent="0.35">
      <c r="C4188" s="18"/>
    </row>
    <row r="4189" spans="3:3" x14ac:dyDescent="0.35">
      <c r="C4189" s="18"/>
    </row>
    <row r="4190" spans="3:3" x14ac:dyDescent="0.35">
      <c r="C4190" s="18"/>
    </row>
    <row r="4191" spans="3:3" x14ac:dyDescent="0.35">
      <c r="C4191" s="18"/>
    </row>
    <row r="4192" spans="3:3" x14ac:dyDescent="0.35">
      <c r="C4192" s="18"/>
    </row>
    <row r="4193" spans="3:3" x14ac:dyDescent="0.35">
      <c r="C4193" s="18"/>
    </row>
    <row r="4194" spans="3:3" x14ac:dyDescent="0.35">
      <c r="C4194" s="18"/>
    </row>
    <row r="4195" spans="3:3" x14ac:dyDescent="0.35">
      <c r="C4195" s="18"/>
    </row>
    <row r="4196" spans="3:3" x14ac:dyDescent="0.35">
      <c r="C4196" s="18"/>
    </row>
    <row r="4197" spans="3:3" x14ac:dyDescent="0.35">
      <c r="C4197" s="18"/>
    </row>
    <row r="4198" spans="3:3" x14ac:dyDescent="0.35">
      <c r="C4198" s="18"/>
    </row>
    <row r="4199" spans="3:3" x14ac:dyDescent="0.35">
      <c r="C4199" s="18"/>
    </row>
    <row r="4200" spans="3:3" x14ac:dyDescent="0.35">
      <c r="C4200" s="18"/>
    </row>
    <row r="4201" spans="3:3" x14ac:dyDescent="0.35">
      <c r="C4201" s="18"/>
    </row>
    <row r="4202" spans="3:3" x14ac:dyDescent="0.35">
      <c r="C4202" s="18"/>
    </row>
    <row r="4203" spans="3:3" x14ac:dyDescent="0.35">
      <c r="C4203" s="18"/>
    </row>
    <row r="4204" spans="3:3" x14ac:dyDescent="0.35">
      <c r="C4204" s="18"/>
    </row>
    <row r="4205" spans="3:3" x14ac:dyDescent="0.35">
      <c r="C4205" s="18"/>
    </row>
    <row r="4206" spans="3:3" x14ac:dyDescent="0.35">
      <c r="C4206" s="18"/>
    </row>
    <row r="4207" spans="3:3" x14ac:dyDescent="0.35">
      <c r="C4207" s="18"/>
    </row>
    <row r="4208" spans="3:3" x14ac:dyDescent="0.35">
      <c r="C4208" s="18"/>
    </row>
    <row r="4209" spans="3:3" x14ac:dyDescent="0.35">
      <c r="C4209" s="18"/>
    </row>
    <row r="4210" spans="3:3" x14ac:dyDescent="0.35">
      <c r="C4210" s="18"/>
    </row>
    <row r="4211" spans="3:3" x14ac:dyDescent="0.35">
      <c r="C4211" s="18"/>
    </row>
    <row r="4212" spans="3:3" x14ac:dyDescent="0.35">
      <c r="C4212" s="18"/>
    </row>
    <row r="4213" spans="3:3" x14ac:dyDescent="0.35">
      <c r="C4213" s="18"/>
    </row>
    <row r="4214" spans="3:3" x14ac:dyDescent="0.35">
      <c r="C4214" s="18"/>
    </row>
    <row r="4215" spans="3:3" x14ac:dyDescent="0.35">
      <c r="C4215" s="18"/>
    </row>
    <row r="4216" spans="3:3" x14ac:dyDescent="0.35">
      <c r="C4216" s="18"/>
    </row>
    <row r="4217" spans="3:3" x14ac:dyDescent="0.35">
      <c r="C4217" s="18"/>
    </row>
    <row r="4218" spans="3:3" x14ac:dyDescent="0.35">
      <c r="C4218" s="18"/>
    </row>
    <row r="4219" spans="3:3" x14ac:dyDescent="0.35">
      <c r="C4219" s="18"/>
    </row>
    <row r="4220" spans="3:3" x14ac:dyDescent="0.35">
      <c r="C4220" s="18"/>
    </row>
    <row r="4221" spans="3:3" x14ac:dyDescent="0.35">
      <c r="C4221" s="18"/>
    </row>
    <row r="4222" spans="3:3" x14ac:dyDescent="0.35">
      <c r="C4222" s="18"/>
    </row>
    <row r="4223" spans="3:3" x14ac:dyDescent="0.35">
      <c r="C4223" s="18"/>
    </row>
    <row r="4224" spans="3:3" x14ac:dyDescent="0.35">
      <c r="C4224" s="18"/>
    </row>
    <row r="4225" spans="3:3" x14ac:dyDescent="0.35">
      <c r="C4225" s="18"/>
    </row>
    <row r="4226" spans="3:3" x14ac:dyDescent="0.35">
      <c r="C4226" s="18"/>
    </row>
    <row r="4227" spans="3:3" x14ac:dyDescent="0.35">
      <c r="C4227" s="18"/>
    </row>
    <row r="4228" spans="3:3" x14ac:dyDescent="0.35">
      <c r="C4228" s="18"/>
    </row>
    <row r="4229" spans="3:3" x14ac:dyDescent="0.35">
      <c r="C4229" s="18"/>
    </row>
    <row r="4230" spans="3:3" x14ac:dyDescent="0.35">
      <c r="C4230" s="18"/>
    </row>
    <row r="4231" spans="3:3" x14ac:dyDescent="0.35">
      <c r="C4231" s="18"/>
    </row>
    <row r="4232" spans="3:3" x14ac:dyDescent="0.35">
      <c r="C4232" s="18"/>
    </row>
    <row r="4233" spans="3:3" x14ac:dyDescent="0.35">
      <c r="C4233" s="18"/>
    </row>
    <row r="4234" spans="3:3" x14ac:dyDescent="0.35">
      <c r="C4234" s="18"/>
    </row>
    <row r="4235" spans="3:3" x14ac:dyDescent="0.35">
      <c r="C4235" s="18"/>
    </row>
    <row r="4236" spans="3:3" x14ac:dyDescent="0.35">
      <c r="C4236" s="18"/>
    </row>
    <row r="4237" spans="3:3" x14ac:dyDescent="0.35">
      <c r="C4237" s="18"/>
    </row>
    <row r="4238" spans="3:3" x14ac:dyDescent="0.35">
      <c r="C4238" s="18"/>
    </row>
    <row r="4239" spans="3:3" x14ac:dyDescent="0.35">
      <c r="C4239" s="18"/>
    </row>
    <row r="4240" spans="3:3" x14ac:dyDescent="0.35">
      <c r="C4240" s="18"/>
    </row>
    <row r="4241" spans="3:3" x14ac:dyDescent="0.35">
      <c r="C4241" s="18"/>
    </row>
    <row r="4242" spans="3:3" x14ac:dyDescent="0.35">
      <c r="C4242" s="18"/>
    </row>
    <row r="4243" spans="3:3" x14ac:dyDescent="0.35">
      <c r="C4243" s="18"/>
    </row>
    <row r="4244" spans="3:3" x14ac:dyDescent="0.35">
      <c r="C4244" s="18"/>
    </row>
    <row r="4245" spans="3:3" x14ac:dyDescent="0.35">
      <c r="C4245" s="18"/>
    </row>
    <row r="4246" spans="3:3" x14ac:dyDescent="0.35">
      <c r="C4246" s="18"/>
    </row>
    <row r="4247" spans="3:3" x14ac:dyDescent="0.35">
      <c r="C4247" s="18"/>
    </row>
    <row r="4248" spans="3:3" x14ac:dyDescent="0.35">
      <c r="C4248" s="18"/>
    </row>
    <row r="4249" spans="3:3" x14ac:dyDescent="0.35">
      <c r="C4249" s="18"/>
    </row>
    <row r="4250" spans="3:3" x14ac:dyDescent="0.35">
      <c r="C4250" s="18"/>
    </row>
    <row r="4251" spans="3:3" x14ac:dyDescent="0.35">
      <c r="C4251" s="18"/>
    </row>
    <row r="4252" spans="3:3" x14ac:dyDescent="0.35">
      <c r="C4252" s="18"/>
    </row>
    <row r="4253" spans="3:3" x14ac:dyDescent="0.35">
      <c r="C4253" s="18"/>
    </row>
    <row r="4254" spans="3:3" x14ac:dyDescent="0.35">
      <c r="C4254" s="18"/>
    </row>
    <row r="4255" spans="3:3" x14ac:dyDescent="0.35">
      <c r="C4255" s="18"/>
    </row>
    <row r="4256" spans="3:3" x14ac:dyDescent="0.35">
      <c r="C4256" s="18"/>
    </row>
    <row r="4257" spans="3:3" x14ac:dyDescent="0.35">
      <c r="C4257" s="18"/>
    </row>
    <row r="4258" spans="3:3" x14ac:dyDescent="0.35">
      <c r="C4258" s="18"/>
    </row>
    <row r="4259" spans="3:3" x14ac:dyDescent="0.35">
      <c r="C4259" s="18"/>
    </row>
    <row r="4260" spans="3:3" x14ac:dyDescent="0.35">
      <c r="C4260" s="18"/>
    </row>
    <row r="4261" spans="3:3" x14ac:dyDescent="0.35">
      <c r="C4261" s="18"/>
    </row>
    <row r="4262" spans="3:3" x14ac:dyDescent="0.35">
      <c r="C4262" s="18"/>
    </row>
    <row r="4263" spans="3:3" x14ac:dyDescent="0.35">
      <c r="C4263" s="18"/>
    </row>
    <row r="4264" spans="3:3" x14ac:dyDescent="0.35">
      <c r="C4264" s="18"/>
    </row>
    <row r="4265" spans="3:3" x14ac:dyDescent="0.35">
      <c r="C4265" s="18"/>
    </row>
    <row r="4266" spans="3:3" x14ac:dyDescent="0.35">
      <c r="C4266" s="18"/>
    </row>
    <row r="4267" spans="3:3" x14ac:dyDescent="0.35">
      <c r="C4267" s="18"/>
    </row>
    <row r="4268" spans="3:3" x14ac:dyDescent="0.35">
      <c r="C4268" s="18"/>
    </row>
    <row r="4269" spans="3:3" x14ac:dyDescent="0.35">
      <c r="C4269" s="18"/>
    </row>
    <row r="4270" spans="3:3" x14ac:dyDescent="0.35">
      <c r="C4270" s="18"/>
    </row>
    <row r="4271" spans="3:3" x14ac:dyDescent="0.35">
      <c r="C4271" s="18"/>
    </row>
    <row r="4272" spans="3:3" x14ac:dyDescent="0.35">
      <c r="C4272" s="18"/>
    </row>
    <row r="4273" spans="3:3" x14ac:dyDescent="0.35">
      <c r="C4273" s="18"/>
    </row>
    <row r="4274" spans="3:3" x14ac:dyDescent="0.35">
      <c r="C4274" s="18"/>
    </row>
    <row r="4275" spans="3:3" x14ac:dyDescent="0.35">
      <c r="C4275" s="18"/>
    </row>
    <row r="4276" spans="3:3" x14ac:dyDescent="0.35">
      <c r="C4276" s="18"/>
    </row>
    <row r="4277" spans="3:3" x14ac:dyDescent="0.35">
      <c r="C4277" s="18"/>
    </row>
    <row r="4278" spans="3:3" x14ac:dyDescent="0.35">
      <c r="C4278" s="18"/>
    </row>
    <row r="4279" spans="3:3" x14ac:dyDescent="0.35">
      <c r="C4279" s="18"/>
    </row>
    <row r="4280" spans="3:3" x14ac:dyDescent="0.35">
      <c r="C4280" s="18"/>
    </row>
    <row r="4281" spans="3:3" x14ac:dyDescent="0.35">
      <c r="C4281" s="18"/>
    </row>
    <row r="4282" spans="3:3" x14ac:dyDescent="0.35">
      <c r="C4282" s="18"/>
    </row>
    <row r="4283" spans="3:3" x14ac:dyDescent="0.35">
      <c r="C4283" s="18"/>
    </row>
    <row r="4284" spans="3:3" x14ac:dyDescent="0.35">
      <c r="C4284" s="18"/>
    </row>
    <row r="4285" spans="3:3" x14ac:dyDescent="0.35">
      <c r="C4285" s="18"/>
    </row>
    <row r="4286" spans="3:3" x14ac:dyDescent="0.35">
      <c r="C4286" s="18"/>
    </row>
    <row r="4287" spans="3:3" x14ac:dyDescent="0.35">
      <c r="C4287" s="18"/>
    </row>
    <row r="4288" spans="3:3" x14ac:dyDescent="0.35">
      <c r="C4288" s="18"/>
    </row>
    <row r="4289" spans="3:3" x14ac:dyDescent="0.35">
      <c r="C4289" s="18"/>
    </row>
    <row r="4290" spans="3:3" x14ac:dyDescent="0.35">
      <c r="C4290" s="18"/>
    </row>
    <row r="4291" spans="3:3" x14ac:dyDescent="0.35">
      <c r="C4291" s="18"/>
    </row>
    <row r="4292" spans="3:3" x14ac:dyDescent="0.35">
      <c r="C4292" s="18"/>
    </row>
    <row r="4293" spans="3:3" x14ac:dyDescent="0.35">
      <c r="C4293" s="18"/>
    </row>
    <row r="4294" spans="3:3" x14ac:dyDescent="0.35">
      <c r="C4294" s="18"/>
    </row>
    <row r="4295" spans="3:3" x14ac:dyDescent="0.35">
      <c r="C4295" s="18"/>
    </row>
    <row r="4296" spans="3:3" x14ac:dyDescent="0.35">
      <c r="C4296" s="18"/>
    </row>
    <row r="4297" spans="3:3" x14ac:dyDescent="0.35">
      <c r="C4297" s="18"/>
    </row>
    <row r="4298" spans="3:3" x14ac:dyDescent="0.35">
      <c r="C4298" s="18"/>
    </row>
    <row r="4299" spans="3:3" x14ac:dyDescent="0.35">
      <c r="C4299" s="18"/>
    </row>
    <row r="4300" spans="3:3" x14ac:dyDescent="0.35">
      <c r="C4300" s="18"/>
    </row>
    <row r="4301" spans="3:3" x14ac:dyDescent="0.35">
      <c r="C4301" s="18"/>
    </row>
    <row r="4302" spans="3:3" x14ac:dyDescent="0.35">
      <c r="C4302" s="18"/>
    </row>
    <row r="4303" spans="3:3" x14ac:dyDescent="0.35">
      <c r="C4303" s="18"/>
    </row>
    <row r="4304" spans="3:3" x14ac:dyDescent="0.35">
      <c r="C4304" s="18"/>
    </row>
    <row r="4305" spans="3:3" x14ac:dyDescent="0.35">
      <c r="C4305" s="18"/>
    </row>
    <row r="4306" spans="3:3" x14ac:dyDescent="0.35">
      <c r="C4306" s="18"/>
    </row>
    <row r="4307" spans="3:3" x14ac:dyDescent="0.35">
      <c r="C4307" s="18"/>
    </row>
    <row r="4308" spans="3:3" x14ac:dyDescent="0.35">
      <c r="C4308" s="18"/>
    </row>
    <row r="4309" spans="3:3" x14ac:dyDescent="0.35">
      <c r="C4309" s="18"/>
    </row>
    <row r="4310" spans="3:3" x14ac:dyDescent="0.35">
      <c r="C4310" s="18"/>
    </row>
    <row r="4311" spans="3:3" x14ac:dyDescent="0.35">
      <c r="C4311" s="18"/>
    </row>
    <row r="4312" spans="3:3" x14ac:dyDescent="0.35">
      <c r="C4312" s="18"/>
    </row>
    <row r="4313" spans="3:3" x14ac:dyDescent="0.35">
      <c r="C4313" s="18"/>
    </row>
    <row r="4314" spans="3:3" x14ac:dyDescent="0.35">
      <c r="C4314" s="18"/>
    </row>
    <row r="4315" spans="3:3" x14ac:dyDescent="0.35">
      <c r="C4315" s="18"/>
    </row>
    <row r="4316" spans="3:3" x14ac:dyDescent="0.35">
      <c r="C4316" s="18"/>
    </row>
    <row r="4317" spans="3:3" x14ac:dyDescent="0.35">
      <c r="C4317" s="18"/>
    </row>
    <row r="4318" spans="3:3" x14ac:dyDescent="0.35">
      <c r="C4318" s="18"/>
    </row>
    <row r="4319" spans="3:3" x14ac:dyDescent="0.35">
      <c r="C4319" s="18"/>
    </row>
    <row r="4320" spans="3:3" x14ac:dyDescent="0.35">
      <c r="C4320" s="18"/>
    </row>
    <row r="4321" spans="3:3" x14ac:dyDescent="0.35">
      <c r="C4321" s="18"/>
    </row>
    <row r="4322" spans="3:3" x14ac:dyDescent="0.35">
      <c r="C4322" s="18"/>
    </row>
    <row r="4323" spans="3:3" x14ac:dyDescent="0.35">
      <c r="C4323" s="18"/>
    </row>
    <row r="4324" spans="3:3" x14ac:dyDescent="0.35">
      <c r="C4324" s="18"/>
    </row>
    <row r="4325" spans="3:3" x14ac:dyDescent="0.35">
      <c r="C4325" s="18"/>
    </row>
    <row r="4326" spans="3:3" x14ac:dyDescent="0.35">
      <c r="C4326" s="18"/>
    </row>
    <row r="4327" spans="3:3" x14ac:dyDescent="0.35">
      <c r="C4327" s="18"/>
    </row>
    <row r="4328" spans="3:3" x14ac:dyDescent="0.35">
      <c r="C4328" s="18"/>
    </row>
    <row r="4329" spans="3:3" x14ac:dyDescent="0.35">
      <c r="C4329" s="18"/>
    </row>
    <row r="4330" spans="3:3" x14ac:dyDescent="0.35">
      <c r="C4330" s="18"/>
    </row>
    <row r="4331" spans="3:3" x14ac:dyDescent="0.35">
      <c r="C4331" s="18"/>
    </row>
    <row r="4332" spans="3:3" x14ac:dyDescent="0.35">
      <c r="C4332" s="18"/>
    </row>
    <row r="4333" spans="3:3" x14ac:dyDescent="0.35">
      <c r="C4333" s="18"/>
    </row>
    <row r="4334" spans="3:3" x14ac:dyDescent="0.35">
      <c r="C4334" s="18"/>
    </row>
    <row r="4335" spans="3:3" x14ac:dyDescent="0.35">
      <c r="C4335" s="18"/>
    </row>
    <row r="4336" spans="3:3" x14ac:dyDescent="0.35">
      <c r="C4336" s="18"/>
    </row>
    <row r="4337" spans="3:3" x14ac:dyDescent="0.35">
      <c r="C4337" s="18"/>
    </row>
    <row r="4338" spans="3:3" x14ac:dyDescent="0.35">
      <c r="C4338" s="18"/>
    </row>
    <row r="4339" spans="3:3" x14ac:dyDescent="0.35">
      <c r="C4339" s="18"/>
    </row>
    <row r="4340" spans="3:3" x14ac:dyDescent="0.35">
      <c r="C4340" s="18"/>
    </row>
    <row r="4341" spans="3:3" x14ac:dyDescent="0.35">
      <c r="C4341" s="18"/>
    </row>
    <row r="4342" spans="3:3" x14ac:dyDescent="0.35">
      <c r="C4342" s="18"/>
    </row>
    <row r="4343" spans="3:3" x14ac:dyDescent="0.35">
      <c r="C4343" s="18"/>
    </row>
    <row r="4344" spans="3:3" x14ac:dyDescent="0.35">
      <c r="C4344" s="18"/>
    </row>
    <row r="4345" spans="3:3" x14ac:dyDescent="0.35">
      <c r="C4345" s="18"/>
    </row>
    <row r="4346" spans="3:3" x14ac:dyDescent="0.35">
      <c r="C4346" s="18"/>
    </row>
    <row r="4347" spans="3:3" x14ac:dyDescent="0.35">
      <c r="C4347" s="18"/>
    </row>
    <row r="4348" spans="3:3" x14ac:dyDescent="0.35">
      <c r="C4348" s="18"/>
    </row>
    <row r="4349" spans="3:3" x14ac:dyDescent="0.35">
      <c r="C4349" s="18"/>
    </row>
    <row r="4350" spans="3:3" x14ac:dyDescent="0.35">
      <c r="C4350" s="18"/>
    </row>
    <row r="4351" spans="3:3" x14ac:dyDescent="0.35">
      <c r="C4351" s="18"/>
    </row>
    <row r="4352" spans="3:3" x14ac:dyDescent="0.35">
      <c r="C4352" s="18"/>
    </row>
    <row r="4353" spans="3:3" x14ac:dyDescent="0.35">
      <c r="C4353" s="18"/>
    </row>
    <row r="4354" spans="3:3" x14ac:dyDescent="0.35">
      <c r="C4354" s="18"/>
    </row>
    <row r="4355" spans="3:3" x14ac:dyDescent="0.35">
      <c r="C4355" s="18"/>
    </row>
    <row r="4356" spans="3:3" x14ac:dyDescent="0.35">
      <c r="C4356" s="18"/>
    </row>
    <row r="4357" spans="3:3" x14ac:dyDescent="0.35">
      <c r="C4357" s="18"/>
    </row>
    <row r="4358" spans="3:3" x14ac:dyDescent="0.35">
      <c r="C4358" s="18"/>
    </row>
    <row r="4359" spans="3:3" x14ac:dyDescent="0.35">
      <c r="C4359" s="18"/>
    </row>
    <row r="4360" spans="3:3" x14ac:dyDescent="0.35">
      <c r="C4360" s="18"/>
    </row>
    <row r="4361" spans="3:3" x14ac:dyDescent="0.35">
      <c r="C4361" s="18"/>
    </row>
    <row r="4362" spans="3:3" x14ac:dyDescent="0.35">
      <c r="C4362" s="18"/>
    </row>
    <row r="4363" spans="3:3" x14ac:dyDescent="0.35">
      <c r="C4363" s="18"/>
    </row>
    <row r="4364" spans="3:3" x14ac:dyDescent="0.35">
      <c r="C4364" s="18"/>
    </row>
    <row r="4365" spans="3:3" x14ac:dyDescent="0.35">
      <c r="C4365" s="18"/>
    </row>
    <row r="4366" spans="3:3" x14ac:dyDescent="0.35">
      <c r="C4366" s="18"/>
    </row>
    <row r="4367" spans="3:3" x14ac:dyDescent="0.35">
      <c r="C4367" s="18"/>
    </row>
    <row r="4368" spans="3:3" x14ac:dyDescent="0.35">
      <c r="C4368" s="18"/>
    </row>
    <row r="4369" spans="3:3" x14ac:dyDescent="0.35">
      <c r="C4369" s="18"/>
    </row>
    <row r="4370" spans="3:3" x14ac:dyDescent="0.35">
      <c r="C4370" s="18"/>
    </row>
    <row r="4371" spans="3:3" x14ac:dyDescent="0.35">
      <c r="C4371" s="18"/>
    </row>
    <row r="4372" spans="3:3" x14ac:dyDescent="0.35">
      <c r="C4372" s="18"/>
    </row>
    <row r="4373" spans="3:3" x14ac:dyDescent="0.35">
      <c r="C4373" s="18"/>
    </row>
    <row r="4374" spans="3:3" x14ac:dyDescent="0.35">
      <c r="C4374" s="18"/>
    </row>
    <row r="4375" spans="3:3" x14ac:dyDescent="0.35">
      <c r="C4375" s="18"/>
    </row>
    <row r="4376" spans="3:3" x14ac:dyDescent="0.35">
      <c r="C4376" s="18"/>
    </row>
    <row r="4377" spans="3:3" x14ac:dyDescent="0.35">
      <c r="C4377" s="18"/>
    </row>
    <row r="4378" spans="3:3" x14ac:dyDescent="0.35">
      <c r="C4378" s="18"/>
    </row>
    <row r="4379" spans="3:3" x14ac:dyDescent="0.35">
      <c r="C4379" s="18"/>
    </row>
    <row r="4380" spans="3:3" x14ac:dyDescent="0.35">
      <c r="C4380" s="18"/>
    </row>
    <row r="4381" spans="3:3" x14ac:dyDescent="0.35">
      <c r="C4381" s="18"/>
    </row>
    <row r="4382" spans="3:3" x14ac:dyDescent="0.35">
      <c r="C4382" s="18"/>
    </row>
    <row r="4383" spans="3:3" x14ac:dyDescent="0.35">
      <c r="C4383" s="18"/>
    </row>
    <row r="4384" spans="3:3" x14ac:dyDescent="0.35">
      <c r="C4384" s="18"/>
    </row>
    <row r="4385" spans="3:3" x14ac:dyDescent="0.35">
      <c r="C4385" s="18"/>
    </row>
    <row r="4386" spans="3:3" x14ac:dyDescent="0.35">
      <c r="C4386" s="18"/>
    </row>
    <row r="4387" spans="3:3" x14ac:dyDescent="0.35">
      <c r="C4387" s="18"/>
    </row>
    <row r="4388" spans="3:3" x14ac:dyDescent="0.35">
      <c r="C4388" s="18"/>
    </row>
    <row r="4389" spans="3:3" x14ac:dyDescent="0.35">
      <c r="C4389" s="18"/>
    </row>
    <row r="4390" spans="3:3" x14ac:dyDescent="0.35">
      <c r="C4390" s="18"/>
    </row>
    <row r="4391" spans="3:3" x14ac:dyDescent="0.35">
      <c r="C4391" s="18"/>
    </row>
    <row r="4392" spans="3:3" x14ac:dyDescent="0.35">
      <c r="C4392" s="18"/>
    </row>
    <row r="4393" spans="3:3" x14ac:dyDescent="0.35">
      <c r="C4393" s="18"/>
    </row>
    <row r="4394" spans="3:3" x14ac:dyDescent="0.35">
      <c r="C4394" s="18"/>
    </row>
    <row r="4395" spans="3:3" x14ac:dyDescent="0.35">
      <c r="C4395" s="18"/>
    </row>
    <row r="4396" spans="3:3" x14ac:dyDescent="0.35">
      <c r="C4396" s="18"/>
    </row>
    <row r="4397" spans="3:3" x14ac:dyDescent="0.35">
      <c r="C4397" s="18"/>
    </row>
    <row r="4398" spans="3:3" x14ac:dyDescent="0.35">
      <c r="C4398" s="18"/>
    </row>
    <row r="4399" spans="3:3" x14ac:dyDescent="0.35">
      <c r="C4399" s="18"/>
    </row>
    <row r="4400" spans="3:3" x14ac:dyDescent="0.35">
      <c r="C4400" s="18"/>
    </row>
    <row r="4401" spans="3:3" x14ac:dyDescent="0.35">
      <c r="C4401" s="18"/>
    </row>
    <row r="4402" spans="3:3" x14ac:dyDescent="0.35">
      <c r="C4402" s="18"/>
    </row>
    <row r="4403" spans="3:3" x14ac:dyDescent="0.35">
      <c r="C4403" s="18"/>
    </row>
    <row r="4404" spans="3:3" x14ac:dyDescent="0.35">
      <c r="C4404" s="18"/>
    </row>
    <row r="4405" spans="3:3" x14ac:dyDescent="0.35">
      <c r="C4405" s="18"/>
    </row>
    <row r="4406" spans="3:3" x14ac:dyDescent="0.35">
      <c r="C4406" s="18"/>
    </row>
    <row r="4407" spans="3:3" x14ac:dyDescent="0.35">
      <c r="C4407" s="18"/>
    </row>
    <row r="4408" spans="3:3" x14ac:dyDescent="0.35">
      <c r="C4408" s="18"/>
    </row>
    <row r="4409" spans="3:3" x14ac:dyDescent="0.35">
      <c r="C4409" s="18"/>
    </row>
    <row r="4410" spans="3:3" x14ac:dyDescent="0.35">
      <c r="C4410" s="18"/>
    </row>
    <row r="4411" spans="3:3" x14ac:dyDescent="0.35">
      <c r="C4411" s="18"/>
    </row>
    <row r="4412" spans="3:3" x14ac:dyDescent="0.35">
      <c r="C4412" s="18"/>
    </row>
    <row r="4413" spans="3:3" x14ac:dyDescent="0.35">
      <c r="C4413" s="18"/>
    </row>
    <row r="4414" spans="3:3" x14ac:dyDescent="0.35">
      <c r="C4414" s="18"/>
    </row>
    <row r="4415" spans="3:3" x14ac:dyDescent="0.35">
      <c r="C4415" s="18"/>
    </row>
    <row r="4416" spans="3:3" x14ac:dyDescent="0.35">
      <c r="C4416" s="18"/>
    </row>
    <row r="4417" spans="3:3" x14ac:dyDescent="0.35">
      <c r="C4417" s="18"/>
    </row>
    <row r="4418" spans="3:3" x14ac:dyDescent="0.35">
      <c r="C4418" s="18"/>
    </row>
    <row r="4419" spans="3:3" x14ac:dyDescent="0.35">
      <c r="C4419" s="18"/>
    </row>
    <row r="4420" spans="3:3" x14ac:dyDescent="0.35">
      <c r="C4420" s="18"/>
    </row>
    <row r="4421" spans="3:3" x14ac:dyDescent="0.35">
      <c r="C4421" s="18"/>
    </row>
    <row r="4422" spans="3:3" x14ac:dyDescent="0.35">
      <c r="C4422" s="18"/>
    </row>
    <row r="4423" spans="3:3" x14ac:dyDescent="0.35">
      <c r="C4423" s="18"/>
    </row>
    <row r="4424" spans="3:3" x14ac:dyDescent="0.35">
      <c r="C4424" s="18"/>
    </row>
    <row r="4425" spans="3:3" x14ac:dyDescent="0.35">
      <c r="C4425" s="18"/>
    </row>
    <row r="4426" spans="3:3" x14ac:dyDescent="0.35">
      <c r="C4426" s="18"/>
    </row>
    <row r="4427" spans="3:3" x14ac:dyDescent="0.35">
      <c r="C4427" s="18"/>
    </row>
    <row r="4428" spans="3:3" x14ac:dyDescent="0.35">
      <c r="C4428" s="18"/>
    </row>
    <row r="4429" spans="3:3" x14ac:dyDescent="0.35">
      <c r="C4429" s="18"/>
    </row>
    <row r="4430" spans="3:3" x14ac:dyDescent="0.35">
      <c r="C4430" s="18"/>
    </row>
    <row r="4431" spans="3:3" x14ac:dyDescent="0.35">
      <c r="C4431" s="18"/>
    </row>
    <row r="4432" spans="3:3" x14ac:dyDescent="0.35">
      <c r="C4432" s="18"/>
    </row>
    <row r="4433" spans="3:3" x14ac:dyDescent="0.35">
      <c r="C4433" s="18"/>
    </row>
    <row r="4434" spans="3:3" x14ac:dyDescent="0.35">
      <c r="C4434" s="18"/>
    </row>
    <row r="4435" spans="3:3" x14ac:dyDescent="0.35">
      <c r="C4435" s="18"/>
    </row>
    <row r="4436" spans="3:3" x14ac:dyDescent="0.35">
      <c r="C4436" s="18"/>
    </row>
    <row r="4437" spans="3:3" x14ac:dyDescent="0.35">
      <c r="C4437" s="18"/>
    </row>
    <row r="4438" spans="3:3" x14ac:dyDescent="0.35">
      <c r="C4438" s="18"/>
    </row>
    <row r="4439" spans="3:3" x14ac:dyDescent="0.35">
      <c r="C4439" s="18"/>
    </row>
    <row r="4440" spans="3:3" x14ac:dyDescent="0.35">
      <c r="C4440" s="18"/>
    </row>
    <row r="4441" spans="3:3" x14ac:dyDescent="0.35">
      <c r="C4441" s="18"/>
    </row>
    <row r="4442" spans="3:3" x14ac:dyDescent="0.35">
      <c r="C4442" s="18"/>
    </row>
    <row r="4443" spans="3:3" x14ac:dyDescent="0.35">
      <c r="C4443" s="18"/>
    </row>
    <row r="4444" spans="3:3" x14ac:dyDescent="0.35">
      <c r="C4444" s="18"/>
    </row>
    <row r="4445" spans="3:3" x14ac:dyDescent="0.35">
      <c r="C4445" s="18"/>
    </row>
    <row r="4446" spans="3:3" x14ac:dyDescent="0.35">
      <c r="C4446" s="18"/>
    </row>
    <row r="4447" spans="3:3" x14ac:dyDescent="0.35">
      <c r="C4447" s="18"/>
    </row>
    <row r="4448" spans="3:3" x14ac:dyDescent="0.35">
      <c r="C4448" s="18"/>
    </row>
    <row r="4449" spans="3:3" x14ac:dyDescent="0.35">
      <c r="C4449" s="18"/>
    </row>
    <row r="4450" spans="3:3" x14ac:dyDescent="0.35">
      <c r="C4450" s="18"/>
    </row>
    <row r="4451" spans="3:3" x14ac:dyDescent="0.35">
      <c r="C4451" s="18"/>
    </row>
    <row r="4452" spans="3:3" x14ac:dyDescent="0.35">
      <c r="C4452" s="18"/>
    </row>
    <row r="4453" spans="3:3" x14ac:dyDescent="0.35">
      <c r="C4453" s="18"/>
    </row>
    <row r="4454" spans="3:3" x14ac:dyDescent="0.35">
      <c r="C4454" s="18"/>
    </row>
    <row r="4455" spans="3:3" x14ac:dyDescent="0.35">
      <c r="C4455" s="18"/>
    </row>
    <row r="4456" spans="3:3" x14ac:dyDescent="0.35">
      <c r="C4456" s="18"/>
    </row>
    <row r="4457" spans="3:3" x14ac:dyDescent="0.35">
      <c r="C4457" s="18"/>
    </row>
    <row r="4458" spans="3:3" x14ac:dyDescent="0.35">
      <c r="C4458" s="18"/>
    </row>
    <row r="4459" spans="3:3" x14ac:dyDescent="0.35">
      <c r="C4459" s="18"/>
    </row>
    <row r="4460" spans="3:3" x14ac:dyDescent="0.35">
      <c r="C4460" s="18"/>
    </row>
    <row r="4461" spans="3:3" x14ac:dyDescent="0.35">
      <c r="C4461" s="18"/>
    </row>
    <row r="4462" spans="3:3" x14ac:dyDescent="0.35">
      <c r="C4462" s="18"/>
    </row>
    <row r="4463" spans="3:3" x14ac:dyDescent="0.35">
      <c r="C4463" s="18"/>
    </row>
    <row r="4464" spans="3:3" x14ac:dyDescent="0.35">
      <c r="C4464" s="18"/>
    </row>
    <row r="4465" spans="3:3" x14ac:dyDescent="0.35">
      <c r="C4465" s="18"/>
    </row>
    <row r="4466" spans="3:3" x14ac:dyDescent="0.35">
      <c r="C4466" s="18"/>
    </row>
    <row r="4467" spans="3:3" x14ac:dyDescent="0.35">
      <c r="C4467" s="18"/>
    </row>
    <row r="4468" spans="3:3" x14ac:dyDescent="0.35">
      <c r="C4468" s="18"/>
    </row>
    <row r="4469" spans="3:3" x14ac:dyDescent="0.35">
      <c r="C4469" s="18"/>
    </row>
    <row r="4470" spans="3:3" x14ac:dyDescent="0.35">
      <c r="C4470" s="18"/>
    </row>
    <row r="4471" spans="3:3" x14ac:dyDescent="0.35">
      <c r="C4471" s="18"/>
    </row>
    <row r="4472" spans="3:3" x14ac:dyDescent="0.35">
      <c r="C4472" s="18"/>
    </row>
    <row r="4473" spans="3:3" x14ac:dyDescent="0.35">
      <c r="C4473" s="18"/>
    </row>
    <row r="4474" spans="3:3" x14ac:dyDescent="0.35">
      <c r="C4474" s="18"/>
    </row>
    <row r="4475" spans="3:3" x14ac:dyDescent="0.35">
      <c r="C4475" s="18"/>
    </row>
    <row r="4476" spans="3:3" x14ac:dyDescent="0.35">
      <c r="C4476" s="18"/>
    </row>
    <row r="4477" spans="3:3" x14ac:dyDescent="0.35">
      <c r="C4477" s="18"/>
    </row>
    <row r="4478" spans="3:3" x14ac:dyDescent="0.35">
      <c r="C4478" s="18"/>
    </row>
    <row r="4479" spans="3:3" x14ac:dyDescent="0.35">
      <c r="C4479" s="18"/>
    </row>
    <row r="4480" spans="3:3" x14ac:dyDescent="0.35">
      <c r="C4480" s="18"/>
    </row>
    <row r="4481" spans="3:3" x14ac:dyDescent="0.35">
      <c r="C4481" s="18"/>
    </row>
    <row r="4482" spans="3:3" x14ac:dyDescent="0.35">
      <c r="C4482" s="18"/>
    </row>
    <row r="4483" spans="3:3" x14ac:dyDescent="0.35">
      <c r="C4483" s="18"/>
    </row>
    <row r="4484" spans="3:3" x14ac:dyDescent="0.35">
      <c r="C4484" s="18"/>
    </row>
    <row r="4485" spans="3:3" x14ac:dyDescent="0.35">
      <c r="C4485" s="18"/>
    </row>
    <row r="4486" spans="3:3" x14ac:dyDescent="0.35">
      <c r="C4486" s="18"/>
    </row>
    <row r="4487" spans="3:3" x14ac:dyDescent="0.35">
      <c r="C4487" s="18"/>
    </row>
    <row r="4488" spans="3:3" x14ac:dyDescent="0.35">
      <c r="C4488" s="18"/>
    </row>
    <row r="4489" spans="3:3" x14ac:dyDescent="0.35">
      <c r="C4489" s="18"/>
    </row>
    <row r="4490" spans="3:3" x14ac:dyDescent="0.35">
      <c r="C4490" s="18"/>
    </row>
    <row r="4491" spans="3:3" x14ac:dyDescent="0.35">
      <c r="C4491" s="18"/>
    </row>
    <row r="4492" spans="3:3" x14ac:dyDescent="0.35">
      <c r="C4492" s="18"/>
    </row>
    <row r="4493" spans="3:3" x14ac:dyDescent="0.35">
      <c r="C4493" s="18"/>
    </row>
    <row r="4494" spans="3:3" x14ac:dyDescent="0.35">
      <c r="C4494" s="18"/>
    </row>
    <row r="4495" spans="3:3" x14ac:dyDescent="0.35">
      <c r="C4495" s="18"/>
    </row>
    <row r="4496" spans="3:3" x14ac:dyDescent="0.35">
      <c r="C4496" s="18"/>
    </row>
    <row r="4497" spans="3:3" x14ac:dyDescent="0.35">
      <c r="C4497" s="18"/>
    </row>
    <row r="4498" spans="3:3" x14ac:dyDescent="0.35">
      <c r="C4498" s="18"/>
    </row>
    <row r="4499" spans="3:3" x14ac:dyDescent="0.35">
      <c r="C4499" s="18"/>
    </row>
    <row r="4500" spans="3:3" x14ac:dyDescent="0.35">
      <c r="C4500" s="18"/>
    </row>
    <row r="4501" spans="3:3" x14ac:dyDescent="0.35">
      <c r="C4501" s="18"/>
    </row>
    <row r="4502" spans="3:3" x14ac:dyDescent="0.35">
      <c r="C4502" s="18"/>
    </row>
    <row r="4503" spans="3:3" x14ac:dyDescent="0.35">
      <c r="C4503" s="18"/>
    </row>
    <row r="4504" spans="3:3" x14ac:dyDescent="0.35">
      <c r="C4504" s="18"/>
    </row>
    <row r="4505" spans="3:3" x14ac:dyDescent="0.35">
      <c r="C4505" s="18"/>
    </row>
    <row r="4506" spans="3:3" x14ac:dyDescent="0.35">
      <c r="C4506" s="18"/>
    </row>
    <row r="4507" spans="3:3" x14ac:dyDescent="0.35">
      <c r="C4507" s="18"/>
    </row>
    <row r="4508" spans="3:3" x14ac:dyDescent="0.35">
      <c r="C4508" s="18"/>
    </row>
    <row r="4509" spans="3:3" x14ac:dyDescent="0.35">
      <c r="C4509" s="18"/>
    </row>
    <row r="4510" spans="3:3" x14ac:dyDescent="0.35">
      <c r="C4510" s="18"/>
    </row>
    <row r="4511" spans="3:3" x14ac:dyDescent="0.35">
      <c r="C4511" s="18"/>
    </row>
    <row r="4512" spans="3:3" x14ac:dyDescent="0.35">
      <c r="C4512" s="18"/>
    </row>
    <row r="4513" spans="3:3" x14ac:dyDescent="0.35">
      <c r="C4513" s="18"/>
    </row>
    <row r="4514" spans="3:3" x14ac:dyDescent="0.35">
      <c r="C4514" s="18"/>
    </row>
    <row r="4515" spans="3:3" x14ac:dyDescent="0.35">
      <c r="C4515" s="18"/>
    </row>
    <row r="4516" spans="3:3" x14ac:dyDescent="0.35">
      <c r="C4516" s="18"/>
    </row>
    <row r="4517" spans="3:3" x14ac:dyDescent="0.35">
      <c r="C4517" s="18"/>
    </row>
    <row r="4518" spans="3:3" x14ac:dyDescent="0.35">
      <c r="C4518" s="18"/>
    </row>
    <row r="4519" spans="3:3" x14ac:dyDescent="0.35">
      <c r="C4519" s="18"/>
    </row>
    <row r="4520" spans="3:3" x14ac:dyDescent="0.35">
      <c r="C4520" s="18"/>
    </row>
    <row r="4521" spans="3:3" x14ac:dyDescent="0.35">
      <c r="C4521" s="18"/>
    </row>
    <row r="4522" spans="3:3" x14ac:dyDescent="0.35">
      <c r="C4522" s="18"/>
    </row>
    <row r="4523" spans="3:3" x14ac:dyDescent="0.35">
      <c r="C4523" s="18"/>
    </row>
    <row r="4524" spans="3:3" x14ac:dyDescent="0.35">
      <c r="C4524" s="18"/>
    </row>
    <row r="4525" spans="3:3" x14ac:dyDescent="0.35">
      <c r="C4525" s="18"/>
    </row>
    <row r="4526" spans="3:3" x14ac:dyDescent="0.35">
      <c r="C4526" s="18"/>
    </row>
    <row r="4527" spans="3:3" x14ac:dyDescent="0.35">
      <c r="C4527" s="18"/>
    </row>
    <row r="4528" spans="3:3" x14ac:dyDescent="0.35">
      <c r="C4528" s="18"/>
    </row>
    <row r="4529" spans="3:3" x14ac:dyDescent="0.35">
      <c r="C4529" s="18"/>
    </row>
    <row r="4530" spans="3:3" x14ac:dyDescent="0.35">
      <c r="C4530" s="18"/>
    </row>
    <row r="4531" spans="3:3" x14ac:dyDescent="0.35">
      <c r="C4531" s="18"/>
    </row>
    <row r="4532" spans="3:3" x14ac:dyDescent="0.35">
      <c r="C4532" s="18"/>
    </row>
    <row r="4533" spans="3:3" x14ac:dyDescent="0.35">
      <c r="C4533" s="18"/>
    </row>
    <row r="4534" spans="3:3" x14ac:dyDescent="0.35">
      <c r="C4534" s="18"/>
    </row>
    <row r="4535" spans="3:3" x14ac:dyDescent="0.35">
      <c r="C4535" s="18"/>
    </row>
    <row r="4536" spans="3:3" x14ac:dyDescent="0.35">
      <c r="C4536" s="18"/>
    </row>
    <row r="4537" spans="3:3" x14ac:dyDescent="0.35">
      <c r="C4537" s="18"/>
    </row>
    <row r="4538" spans="3:3" x14ac:dyDescent="0.35">
      <c r="C4538" s="18"/>
    </row>
    <row r="4539" spans="3:3" x14ac:dyDescent="0.35">
      <c r="C4539" s="18"/>
    </row>
    <row r="4540" spans="3:3" x14ac:dyDescent="0.35">
      <c r="C4540" s="18"/>
    </row>
    <row r="4541" spans="3:3" x14ac:dyDescent="0.35">
      <c r="C4541" s="18"/>
    </row>
    <row r="4542" spans="3:3" x14ac:dyDescent="0.35">
      <c r="C4542" s="18"/>
    </row>
    <row r="4543" spans="3:3" x14ac:dyDescent="0.35">
      <c r="C4543" s="18"/>
    </row>
    <row r="4544" spans="3:3" x14ac:dyDescent="0.35">
      <c r="C4544" s="18"/>
    </row>
    <row r="4545" spans="3:3" x14ac:dyDescent="0.35">
      <c r="C4545" s="18"/>
    </row>
    <row r="4546" spans="3:3" x14ac:dyDescent="0.35">
      <c r="C4546" s="18"/>
    </row>
    <row r="4547" spans="3:3" x14ac:dyDescent="0.35">
      <c r="C4547" s="18"/>
    </row>
    <row r="4548" spans="3:3" x14ac:dyDescent="0.35">
      <c r="C4548" s="18"/>
    </row>
    <row r="4549" spans="3:3" x14ac:dyDescent="0.35">
      <c r="C4549" s="18"/>
    </row>
    <row r="4550" spans="3:3" x14ac:dyDescent="0.35">
      <c r="C4550" s="18"/>
    </row>
    <row r="4551" spans="3:3" x14ac:dyDescent="0.35">
      <c r="C4551" s="18"/>
    </row>
    <row r="4552" spans="3:3" x14ac:dyDescent="0.35">
      <c r="C4552" s="18"/>
    </row>
    <row r="4553" spans="3:3" x14ac:dyDescent="0.35">
      <c r="C4553" s="18"/>
    </row>
    <row r="4554" spans="3:3" x14ac:dyDescent="0.35">
      <c r="C4554" s="18"/>
    </row>
    <row r="4555" spans="3:3" x14ac:dyDescent="0.35">
      <c r="C4555" s="18"/>
    </row>
    <row r="4556" spans="3:3" x14ac:dyDescent="0.35">
      <c r="C4556" s="18"/>
    </row>
    <row r="4557" spans="3:3" x14ac:dyDescent="0.35">
      <c r="C4557" s="18"/>
    </row>
    <row r="4558" spans="3:3" x14ac:dyDescent="0.35">
      <c r="C4558" s="18"/>
    </row>
    <row r="4559" spans="3:3" x14ac:dyDescent="0.35">
      <c r="C4559" s="18"/>
    </row>
    <row r="4560" spans="3:3" x14ac:dyDescent="0.35">
      <c r="C4560" s="18"/>
    </row>
    <row r="4561" spans="3:3" x14ac:dyDescent="0.35">
      <c r="C4561" s="18"/>
    </row>
    <row r="4562" spans="3:3" x14ac:dyDescent="0.35">
      <c r="C4562" s="18"/>
    </row>
    <row r="4563" spans="3:3" x14ac:dyDescent="0.35">
      <c r="C4563" s="18"/>
    </row>
    <row r="4564" spans="3:3" x14ac:dyDescent="0.35">
      <c r="C4564" s="18"/>
    </row>
    <row r="4565" spans="3:3" x14ac:dyDescent="0.35">
      <c r="C4565" s="18"/>
    </row>
    <row r="4566" spans="3:3" x14ac:dyDescent="0.35">
      <c r="C4566" s="18"/>
    </row>
    <row r="4567" spans="3:3" x14ac:dyDescent="0.35">
      <c r="C4567" s="18"/>
    </row>
    <row r="4568" spans="3:3" x14ac:dyDescent="0.35">
      <c r="C4568" s="18"/>
    </row>
    <row r="4569" spans="3:3" x14ac:dyDescent="0.35">
      <c r="C4569" s="18"/>
    </row>
    <row r="4570" spans="3:3" x14ac:dyDescent="0.35">
      <c r="C4570" s="18"/>
    </row>
    <row r="4571" spans="3:3" x14ac:dyDescent="0.35">
      <c r="C4571" s="18"/>
    </row>
    <row r="4572" spans="3:3" x14ac:dyDescent="0.35">
      <c r="C4572" s="18"/>
    </row>
    <row r="4573" spans="3:3" x14ac:dyDescent="0.35">
      <c r="C4573" s="18"/>
    </row>
    <row r="4574" spans="3:3" x14ac:dyDescent="0.35">
      <c r="C4574" s="18"/>
    </row>
    <row r="4575" spans="3:3" x14ac:dyDescent="0.35">
      <c r="C4575" s="18"/>
    </row>
    <row r="4576" spans="3:3" x14ac:dyDescent="0.35">
      <c r="C4576" s="18"/>
    </row>
    <row r="4577" spans="3:3" x14ac:dyDescent="0.35">
      <c r="C4577" s="18"/>
    </row>
    <row r="4578" spans="3:3" x14ac:dyDescent="0.35">
      <c r="C4578" s="18"/>
    </row>
    <row r="4579" spans="3:3" x14ac:dyDescent="0.35">
      <c r="C4579" s="18"/>
    </row>
    <row r="4580" spans="3:3" x14ac:dyDescent="0.35">
      <c r="C4580" s="18"/>
    </row>
    <row r="4581" spans="3:3" x14ac:dyDescent="0.35">
      <c r="C4581" s="18"/>
    </row>
    <row r="4582" spans="3:3" x14ac:dyDescent="0.35">
      <c r="C4582" s="18"/>
    </row>
    <row r="4583" spans="3:3" x14ac:dyDescent="0.35">
      <c r="C4583" s="18"/>
    </row>
    <row r="4584" spans="3:3" x14ac:dyDescent="0.35">
      <c r="C4584" s="18"/>
    </row>
    <row r="4585" spans="3:3" x14ac:dyDescent="0.35">
      <c r="C4585" s="18"/>
    </row>
    <row r="4586" spans="3:3" x14ac:dyDescent="0.35">
      <c r="C4586" s="18"/>
    </row>
    <row r="4587" spans="3:3" x14ac:dyDescent="0.35">
      <c r="C4587" s="18"/>
    </row>
    <row r="4588" spans="3:3" x14ac:dyDescent="0.35">
      <c r="C4588" s="18"/>
    </row>
    <row r="4589" spans="3:3" x14ac:dyDescent="0.35">
      <c r="C4589" s="18"/>
    </row>
    <row r="4590" spans="3:3" x14ac:dyDescent="0.35">
      <c r="C4590" s="18"/>
    </row>
    <row r="4591" spans="3:3" x14ac:dyDescent="0.35">
      <c r="C4591" s="18"/>
    </row>
    <row r="4592" spans="3:3" x14ac:dyDescent="0.35">
      <c r="C4592" s="18"/>
    </row>
    <row r="4593" spans="3:3" x14ac:dyDescent="0.35">
      <c r="C4593" s="18"/>
    </row>
    <row r="4594" spans="3:3" x14ac:dyDescent="0.35">
      <c r="C4594" s="18"/>
    </row>
    <row r="4595" spans="3:3" x14ac:dyDescent="0.35">
      <c r="C4595" s="18"/>
    </row>
    <row r="4596" spans="3:3" x14ac:dyDescent="0.35">
      <c r="C4596" s="18"/>
    </row>
    <row r="4597" spans="3:3" x14ac:dyDescent="0.35">
      <c r="C4597" s="18"/>
    </row>
    <row r="4598" spans="3:3" x14ac:dyDescent="0.35">
      <c r="C4598" s="18"/>
    </row>
    <row r="4599" spans="3:3" x14ac:dyDescent="0.35">
      <c r="C4599" s="18"/>
    </row>
    <row r="4600" spans="3:3" x14ac:dyDescent="0.35">
      <c r="C4600" s="18"/>
    </row>
    <row r="4601" spans="3:3" x14ac:dyDescent="0.35">
      <c r="C4601" s="18"/>
    </row>
    <row r="4602" spans="3:3" x14ac:dyDescent="0.35">
      <c r="C4602" s="18"/>
    </row>
    <row r="4603" spans="3:3" x14ac:dyDescent="0.35">
      <c r="C4603" s="18"/>
    </row>
    <row r="4604" spans="3:3" x14ac:dyDescent="0.35">
      <c r="C4604" s="18"/>
    </row>
    <row r="4605" spans="3:3" x14ac:dyDescent="0.35">
      <c r="C4605" s="18"/>
    </row>
    <row r="4606" spans="3:3" x14ac:dyDescent="0.35">
      <c r="C4606" s="18"/>
    </row>
    <row r="4607" spans="3:3" x14ac:dyDescent="0.35">
      <c r="C4607" s="18"/>
    </row>
    <row r="4608" spans="3:3" x14ac:dyDescent="0.35">
      <c r="C4608" s="18"/>
    </row>
    <row r="4609" spans="3:3" x14ac:dyDescent="0.35">
      <c r="C4609" s="18"/>
    </row>
    <row r="4610" spans="3:3" x14ac:dyDescent="0.35">
      <c r="C4610" s="18"/>
    </row>
    <row r="4611" spans="3:3" x14ac:dyDescent="0.35">
      <c r="C4611" s="18"/>
    </row>
    <row r="4612" spans="3:3" x14ac:dyDescent="0.35">
      <c r="C4612" s="18"/>
    </row>
    <row r="4613" spans="3:3" x14ac:dyDescent="0.35">
      <c r="C4613" s="18"/>
    </row>
    <row r="4614" spans="3:3" x14ac:dyDescent="0.35">
      <c r="C4614" s="18"/>
    </row>
    <row r="4615" spans="3:3" x14ac:dyDescent="0.35">
      <c r="C4615" s="18"/>
    </row>
    <row r="4616" spans="3:3" x14ac:dyDescent="0.35">
      <c r="C4616" s="18"/>
    </row>
    <row r="4617" spans="3:3" x14ac:dyDescent="0.35">
      <c r="C4617" s="18"/>
    </row>
    <row r="4618" spans="3:3" x14ac:dyDescent="0.35">
      <c r="C4618" s="18"/>
    </row>
    <row r="4619" spans="3:3" x14ac:dyDescent="0.35">
      <c r="C4619" s="18"/>
    </row>
    <row r="4620" spans="3:3" x14ac:dyDescent="0.35">
      <c r="C4620" s="18"/>
    </row>
    <row r="4621" spans="3:3" x14ac:dyDescent="0.35">
      <c r="C4621" s="18"/>
    </row>
    <row r="4622" spans="3:3" x14ac:dyDescent="0.35">
      <c r="C4622" s="18"/>
    </row>
    <row r="4623" spans="3:3" x14ac:dyDescent="0.35">
      <c r="C4623" s="18"/>
    </row>
    <row r="4624" spans="3:3" x14ac:dyDescent="0.35">
      <c r="C4624" s="18"/>
    </row>
    <row r="4625" spans="3:3" x14ac:dyDescent="0.35">
      <c r="C4625" s="18"/>
    </row>
    <row r="4626" spans="3:3" x14ac:dyDescent="0.35">
      <c r="C4626" s="18"/>
    </row>
    <row r="4627" spans="3:3" x14ac:dyDescent="0.35">
      <c r="C4627" s="18"/>
    </row>
    <row r="4628" spans="3:3" x14ac:dyDescent="0.35">
      <c r="C4628" s="18"/>
    </row>
    <row r="4629" spans="3:3" x14ac:dyDescent="0.35">
      <c r="C4629" s="18"/>
    </row>
    <row r="4630" spans="3:3" x14ac:dyDescent="0.35">
      <c r="C4630" s="18"/>
    </row>
    <row r="4631" spans="3:3" x14ac:dyDescent="0.35">
      <c r="C4631" s="18"/>
    </row>
    <row r="4632" spans="3:3" x14ac:dyDescent="0.35">
      <c r="C4632" s="18"/>
    </row>
    <row r="4633" spans="3:3" x14ac:dyDescent="0.35">
      <c r="C4633" s="18"/>
    </row>
    <row r="4634" spans="3:3" x14ac:dyDescent="0.35">
      <c r="C4634" s="18"/>
    </row>
    <row r="4635" spans="3:3" x14ac:dyDescent="0.35">
      <c r="C4635" s="18"/>
    </row>
    <row r="4636" spans="3:3" x14ac:dyDescent="0.35">
      <c r="C4636" s="18"/>
    </row>
    <row r="4637" spans="3:3" x14ac:dyDescent="0.35">
      <c r="C4637" s="18"/>
    </row>
    <row r="4638" spans="3:3" x14ac:dyDescent="0.35">
      <c r="C4638" s="18"/>
    </row>
    <row r="4639" spans="3:3" x14ac:dyDescent="0.35">
      <c r="C4639" s="18"/>
    </row>
    <row r="4640" spans="3:3" x14ac:dyDescent="0.35">
      <c r="C4640" s="18"/>
    </row>
    <row r="4641" spans="3:3" x14ac:dyDescent="0.35">
      <c r="C4641" s="18"/>
    </row>
    <row r="4642" spans="3:3" x14ac:dyDescent="0.35">
      <c r="C4642" s="18"/>
    </row>
    <row r="4643" spans="3:3" x14ac:dyDescent="0.35">
      <c r="C4643" s="18"/>
    </row>
    <row r="4644" spans="3:3" x14ac:dyDescent="0.35">
      <c r="C4644" s="18"/>
    </row>
    <row r="4645" spans="3:3" x14ac:dyDescent="0.35">
      <c r="C4645" s="18"/>
    </row>
    <row r="4646" spans="3:3" x14ac:dyDescent="0.35">
      <c r="C4646" s="18"/>
    </row>
    <row r="4647" spans="3:3" x14ac:dyDescent="0.35">
      <c r="C4647" s="18"/>
    </row>
    <row r="4648" spans="3:3" x14ac:dyDescent="0.35">
      <c r="C4648" s="18"/>
    </row>
    <row r="4649" spans="3:3" x14ac:dyDescent="0.35">
      <c r="C4649" s="18"/>
    </row>
    <row r="4650" spans="3:3" x14ac:dyDescent="0.35">
      <c r="C4650" s="18"/>
    </row>
    <row r="4651" spans="3:3" x14ac:dyDescent="0.35">
      <c r="C4651" s="18"/>
    </row>
    <row r="4652" spans="3:3" x14ac:dyDescent="0.35">
      <c r="C4652" s="18"/>
    </row>
    <row r="4653" spans="3:3" x14ac:dyDescent="0.35">
      <c r="C4653" s="18"/>
    </row>
    <row r="4654" spans="3:3" x14ac:dyDescent="0.35">
      <c r="C4654" s="18"/>
    </row>
    <row r="4655" spans="3:3" x14ac:dyDescent="0.35">
      <c r="C4655" s="18"/>
    </row>
    <row r="4656" spans="3:3" x14ac:dyDescent="0.35">
      <c r="C4656" s="18"/>
    </row>
    <row r="4657" spans="3:3" x14ac:dyDescent="0.35">
      <c r="C4657" s="18"/>
    </row>
    <row r="4658" spans="3:3" x14ac:dyDescent="0.35">
      <c r="C4658" s="18"/>
    </row>
    <row r="4659" spans="3:3" x14ac:dyDescent="0.35">
      <c r="C4659" s="18"/>
    </row>
    <row r="4660" spans="3:3" x14ac:dyDescent="0.35">
      <c r="C4660" s="18"/>
    </row>
    <row r="4661" spans="3:3" x14ac:dyDescent="0.35">
      <c r="C4661" s="18"/>
    </row>
    <row r="4662" spans="3:3" x14ac:dyDescent="0.35">
      <c r="C4662" s="18"/>
    </row>
    <row r="4663" spans="3:3" x14ac:dyDescent="0.35">
      <c r="C4663" s="18"/>
    </row>
    <row r="4664" spans="3:3" x14ac:dyDescent="0.35">
      <c r="C4664" s="18"/>
    </row>
    <row r="4665" spans="3:3" x14ac:dyDescent="0.35">
      <c r="C4665" s="18"/>
    </row>
    <row r="4666" spans="3:3" x14ac:dyDescent="0.35">
      <c r="C4666" s="18"/>
    </row>
    <row r="4667" spans="3:3" x14ac:dyDescent="0.35">
      <c r="C4667" s="18"/>
    </row>
    <row r="4668" spans="3:3" x14ac:dyDescent="0.35">
      <c r="C4668" s="18"/>
    </row>
    <row r="4669" spans="3:3" x14ac:dyDescent="0.35">
      <c r="C4669" s="18"/>
    </row>
    <row r="4670" spans="3:3" x14ac:dyDescent="0.35">
      <c r="C4670" s="18"/>
    </row>
    <row r="4671" spans="3:3" x14ac:dyDescent="0.35">
      <c r="C4671" s="18"/>
    </row>
    <row r="4672" spans="3:3" x14ac:dyDescent="0.35">
      <c r="C4672" s="18"/>
    </row>
    <row r="4673" spans="3:3" x14ac:dyDescent="0.35">
      <c r="C4673" s="18"/>
    </row>
    <row r="4674" spans="3:3" x14ac:dyDescent="0.35">
      <c r="C4674" s="18"/>
    </row>
    <row r="4675" spans="3:3" x14ac:dyDescent="0.35">
      <c r="C4675" s="18"/>
    </row>
    <row r="4676" spans="3:3" x14ac:dyDescent="0.35">
      <c r="C4676" s="18"/>
    </row>
    <row r="4677" spans="3:3" x14ac:dyDescent="0.35">
      <c r="C4677" s="18"/>
    </row>
    <row r="4678" spans="3:3" x14ac:dyDescent="0.35">
      <c r="C4678" s="18"/>
    </row>
    <row r="4679" spans="3:3" x14ac:dyDescent="0.35">
      <c r="C4679" s="18"/>
    </row>
    <row r="4680" spans="3:3" x14ac:dyDescent="0.35">
      <c r="C4680" s="18"/>
    </row>
    <row r="4681" spans="3:3" x14ac:dyDescent="0.35">
      <c r="C4681" s="18"/>
    </row>
    <row r="4682" spans="3:3" x14ac:dyDescent="0.35">
      <c r="C4682" s="18"/>
    </row>
    <row r="4683" spans="3:3" x14ac:dyDescent="0.35">
      <c r="C4683" s="18"/>
    </row>
    <row r="4684" spans="3:3" x14ac:dyDescent="0.35">
      <c r="C4684" s="18"/>
    </row>
    <row r="4685" spans="3:3" x14ac:dyDescent="0.35">
      <c r="C4685" s="18"/>
    </row>
    <row r="4686" spans="3:3" x14ac:dyDescent="0.35">
      <c r="C4686" s="18"/>
    </row>
    <row r="4687" spans="3:3" x14ac:dyDescent="0.35">
      <c r="C4687" s="18"/>
    </row>
    <row r="4688" spans="3:3" x14ac:dyDescent="0.35">
      <c r="C4688" s="18"/>
    </row>
    <row r="4689" spans="3:3" x14ac:dyDescent="0.35">
      <c r="C4689" s="18"/>
    </row>
    <row r="4690" spans="3:3" x14ac:dyDescent="0.35">
      <c r="C4690" s="18"/>
    </row>
    <row r="4691" spans="3:3" x14ac:dyDescent="0.35">
      <c r="C4691" s="18"/>
    </row>
    <row r="4692" spans="3:3" x14ac:dyDescent="0.35">
      <c r="C4692" s="18"/>
    </row>
    <row r="4693" spans="3:3" x14ac:dyDescent="0.35">
      <c r="C4693" s="18"/>
    </row>
    <row r="4694" spans="3:3" x14ac:dyDescent="0.35">
      <c r="C4694" s="18"/>
    </row>
    <row r="4695" spans="3:3" x14ac:dyDescent="0.35">
      <c r="C4695" s="18"/>
    </row>
    <row r="4696" spans="3:3" x14ac:dyDescent="0.35">
      <c r="C4696" s="18"/>
    </row>
    <row r="4697" spans="3:3" x14ac:dyDescent="0.35">
      <c r="C4697" s="18"/>
    </row>
    <row r="4698" spans="3:3" x14ac:dyDescent="0.35">
      <c r="C4698" s="18"/>
    </row>
    <row r="4699" spans="3:3" x14ac:dyDescent="0.35">
      <c r="C4699" s="18"/>
    </row>
    <row r="4700" spans="3:3" x14ac:dyDescent="0.35">
      <c r="C4700" s="18"/>
    </row>
    <row r="4701" spans="3:3" x14ac:dyDescent="0.35">
      <c r="C4701" s="18"/>
    </row>
    <row r="4702" spans="3:3" x14ac:dyDescent="0.35">
      <c r="C4702" s="18"/>
    </row>
    <row r="4703" spans="3:3" x14ac:dyDescent="0.35">
      <c r="C4703" s="18"/>
    </row>
    <row r="4704" spans="3:3" x14ac:dyDescent="0.35">
      <c r="C4704" s="18"/>
    </row>
    <row r="4705" spans="3:3" x14ac:dyDescent="0.35">
      <c r="C4705" s="18"/>
    </row>
    <row r="4706" spans="3:3" x14ac:dyDescent="0.35">
      <c r="C4706" s="18"/>
    </row>
    <row r="4707" spans="3:3" x14ac:dyDescent="0.35">
      <c r="C4707" s="18"/>
    </row>
    <row r="4708" spans="3:3" x14ac:dyDescent="0.35">
      <c r="C4708" s="18"/>
    </row>
    <row r="4709" spans="3:3" x14ac:dyDescent="0.35">
      <c r="C4709" s="18"/>
    </row>
    <row r="4710" spans="3:3" x14ac:dyDescent="0.35">
      <c r="C4710" s="18"/>
    </row>
    <row r="4711" spans="3:3" x14ac:dyDescent="0.35">
      <c r="C4711" s="18"/>
    </row>
    <row r="4712" spans="3:3" x14ac:dyDescent="0.35">
      <c r="C4712" s="18"/>
    </row>
    <row r="4713" spans="3:3" x14ac:dyDescent="0.35">
      <c r="C4713" s="18"/>
    </row>
    <row r="4714" spans="3:3" x14ac:dyDescent="0.35">
      <c r="C4714" s="18"/>
    </row>
    <row r="4715" spans="3:3" x14ac:dyDescent="0.35">
      <c r="C4715" s="18"/>
    </row>
    <row r="4716" spans="3:3" x14ac:dyDescent="0.35">
      <c r="C4716" s="18"/>
    </row>
    <row r="4717" spans="3:3" x14ac:dyDescent="0.35">
      <c r="C4717" s="18"/>
    </row>
    <row r="4718" spans="3:3" x14ac:dyDescent="0.35">
      <c r="C4718" s="18"/>
    </row>
    <row r="4719" spans="3:3" x14ac:dyDescent="0.35">
      <c r="C4719" s="18"/>
    </row>
    <row r="4720" spans="3:3" x14ac:dyDescent="0.35">
      <c r="C4720" s="18"/>
    </row>
    <row r="4721" spans="3:3" x14ac:dyDescent="0.35">
      <c r="C4721" s="18"/>
    </row>
    <row r="4722" spans="3:3" x14ac:dyDescent="0.35">
      <c r="C4722" s="18"/>
    </row>
    <row r="4723" spans="3:3" x14ac:dyDescent="0.35">
      <c r="C4723" s="18"/>
    </row>
    <row r="4724" spans="3:3" x14ac:dyDescent="0.35">
      <c r="C4724" s="18"/>
    </row>
    <row r="4725" spans="3:3" x14ac:dyDescent="0.35">
      <c r="C4725" s="18"/>
    </row>
    <row r="4726" spans="3:3" x14ac:dyDescent="0.35">
      <c r="C4726" s="18"/>
    </row>
    <row r="4727" spans="3:3" x14ac:dyDescent="0.35">
      <c r="C4727" s="18"/>
    </row>
    <row r="4728" spans="3:3" x14ac:dyDescent="0.35">
      <c r="C4728" s="18"/>
    </row>
    <row r="4729" spans="3:3" x14ac:dyDescent="0.35">
      <c r="C4729" s="18"/>
    </row>
    <row r="4730" spans="3:3" x14ac:dyDescent="0.35">
      <c r="C4730" s="18"/>
    </row>
    <row r="4731" spans="3:3" x14ac:dyDescent="0.35">
      <c r="C4731" s="18"/>
    </row>
    <row r="4732" spans="3:3" x14ac:dyDescent="0.35">
      <c r="C4732" s="18"/>
    </row>
    <row r="4733" spans="3:3" x14ac:dyDescent="0.35">
      <c r="C4733" s="18"/>
    </row>
    <row r="4734" spans="3:3" x14ac:dyDescent="0.35">
      <c r="C4734" s="18"/>
    </row>
    <row r="4735" spans="3:3" x14ac:dyDescent="0.35">
      <c r="C4735" s="18"/>
    </row>
    <row r="4736" spans="3:3" x14ac:dyDescent="0.35">
      <c r="C4736" s="18"/>
    </row>
    <row r="4737" spans="3:3" x14ac:dyDescent="0.35">
      <c r="C4737" s="18"/>
    </row>
    <row r="4738" spans="3:3" x14ac:dyDescent="0.35">
      <c r="C4738" s="18"/>
    </row>
    <row r="4739" spans="3:3" x14ac:dyDescent="0.35">
      <c r="C4739" s="18"/>
    </row>
    <row r="4740" spans="3:3" x14ac:dyDescent="0.35">
      <c r="C4740" s="18"/>
    </row>
    <row r="4741" spans="3:3" x14ac:dyDescent="0.35">
      <c r="C4741" s="18"/>
    </row>
    <row r="4742" spans="3:3" x14ac:dyDescent="0.35">
      <c r="C4742" s="18"/>
    </row>
    <row r="4743" spans="3:3" x14ac:dyDescent="0.35">
      <c r="C4743" s="18"/>
    </row>
    <row r="4744" spans="3:3" x14ac:dyDescent="0.35">
      <c r="C4744" s="18"/>
    </row>
    <row r="4745" spans="3:3" x14ac:dyDescent="0.35">
      <c r="C4745" s="18"/>
    </row>
    <row r="4746" spans="3:3" x14ac:dyDescent="0.35">
      <c r="C4746" s="18"/>
    </row>
    <row r="4747" spans="3:3" x14ac:dyDescent="0.35">
      <c r="C4747" s="18"/>
    </row>
    <row r="4748" spans="3:3" x14ac:dyDescent="0.35">
      <c r="C4748" s="18"/>
    </row>
    <row r="4749" spans="3:3" x14ac:dyDescent="0.35">
      <c r="C4749" s="18"/>
    </row>
    <row r="4750" spans="3:3" x14ac:dyDescent="0.35">
      <c r="C4750" s="18"/>
    </row>
    <row r="4751" spans="3:3" x14ac:dyDescent="0.35">
      <c r="C4751" s="18"/>
    </row>
    <row r="4752" spans="3:3" x14ac:dyDescent="0.35">
      <c r="C4752" s="18"/>
    </row>
    <row r="4753" spans="3:3" x14ac:dyDescent="0.35">
      <c r="C4753" s="18"/>
    </row>
    <row r="4754" spans="3:3" x14ac:dyDescent="0.35">
      <c r="C4754" s="18"/>
    </row>
    <row r="4755" spans="3:3" x14ac:dyDescent="0.35">
      <c r="C4755" s="18"/>
    </row>
    <row r="4756" spans="3:3" x14ac:dyDescent="0.35">
      <c r="C4756" s="18"/>
    </row>
    <row r="4757" spans="3:3" x14ac:dyDescent="0.35">
      <c r="C4757" s="18"/>
    </row>
    <row r="4758" spans="3:3" x14ac:dyDescent="0.35">
      <c r="C4758" s="18"/>
    </row>
    <row r="4759" spans="3:3" x14ac:dyDescent="0.35">
      <c r="C4759" s="18"/>
    </row>
    <row r="4760" spans="3:3" x14ac:dyDescent="0.35">
      <c r="C4760" s="18"/>
    </row>
    <row r="4761" spans="3:3" x14ac:dyDescent="0.35">
      <c r="C4761" s="18"/>
    </row>
    <row r="4762" spans="3:3" x14ac:dyDescent="0.35">
      <c r="C4762" s="18"/>
    </row>
    <row r="4763" spans="3:3" x14ac:dyDescent="0.35">
      <c r="C4763" s="18"/>
    </row>
    <row r="4764" spans="3:3" x14ac:dyDescent="0.35">
      <c r="C4764" s="18"/>
    </row>
    <row r="4765" spans="3:3" x14ac:dyDescent="0.35">
      <c r="C4765" s="18"/>
    </row>
    <row r="4766" spans="3:3" x14ac:dyDescent="0.35">
      <c r="C4766" s="18"/>
    </row>
    <row r="4767" spans="3:3" x14ac:dyDescent="0.35">
      <c r="C4767" s="18"/>
    </row>
    <row r="4768" spans="3:3" x14ac:dyDescent="0.35">
      <c r="C4768" s="18"/>
    </row>
    <row r="4769" spans="3:3" x14ac:dyDescent="0.35">
      <c r="C4769" s="18"/>
    </row>
    <row r="4770" spans="3:3" x14ac:dyDescent="0.35">
      <c r="C4770" s="18"/>
    </row>
    <row r="4771" spans="3:3" x14ac:dyDescent="0.35">
      <c r="C4771" s="18"/>
    </row>
    <row r="4772" spans="3:3" x14ac:dyDescent="0.35">
      <c r="C4772" s="18"/>
    </row>
    <row r="4773" spans="3:3" x14ac:dyDescent="0.35">
      <c r="C4773" s="18"/>
    </row>
    <row r="4774" spans="3:3" x14ac:dyDescent="0.35">
      <c r="C4774" s="18"/>
    </row>
    <row r="4775" spans="3:3" x14ac:dyDescent="0.35">
      <c r="C4775" s="18"/>
    </row>
    <row r="4776" spans="3:3" x14ac:dyDescent="0.35">
      <c r="C4776" s="18"/>
    </row>
    <row r="4777" spans="3:3" x14ac:dyDescent="0.35">
      <c r="C4777" s="18"/>
    </row>
    <row r="4778" spans="3:3" x14ac:dyDescent="0.35">
      <c r="C4778" s="18"/>
    </row>
    <row r="4779" spans="3:3" x14ac:dyDescent="0.35">
      <c r="C4779" s="18"/>
    </row>
    <row r="4780" spans="3:3" x14ac:dyDescent="0.35">
      <c r="C4780" s="18"/>
    </row>
    <row r="4781" spans="3:3" x14ac:dyDescent="0.35">
      <c r="C4781" s="18"/>
    </row>
    <row r="4782" spans="3:3" x14ac:dyDescent="0.35">
      <c r="C4782" s="18"/>
    </row>
    <row r="4783" spans="3:3" x14ac:dyDescent="0.35">
      <c r="C4783" s="18"/>
    </row>
    <row r="4784" spans="3:3" x14ac:dyDescent="0.35">
      <c r="C4784" s="18"/>
    </row>
    <row r="4785" spans="3:3" x14ac:dyDescent="0.35">
      <c r="C4785" s="18"/>
    </row>
    <row r="4786" spans="3:3" x14ac:dyDescent="0.35">
      <c r="C4786" s="18"/>
    </row>
    <row r="4787" spans="3:3" x14ac:dyDescent="0.35">
      <c r="C4787" s="18"/>
    </row>
    <row r="4788" spans="3:3" x14ac:dyDescent="0.35">
      <c r="C4788" s="18"/>
    </row>
    <row r="4789" spans="3:3" x14ac:dyDescent="0.35">
      <c r="C4789" s="18"/>
    </row>
    <row r="4790" spans="3:3" x14ac:dyDescent="0.35">
      <c r="C4790" s="18"/>
    </row>
    <row r="4791" spans="3:3" x14ac:dyDescent="0.35">
      <c r="C4791" s="18"/>
    </row>
    <row r="4792" spans="3:3" x14ac:dyDescent="0.35">
      <c r="C4792" s="18"/>
    </row>
    <row r="4793" spans="3:3" x14ac:dyDescent="0.35">
      <c r="C4793" s="18"/>
    </row>
    <row r="4794" spans="3:3" x14ac:dyDescent="0.35">
      <c r="C4794" s="18"/>
    </row>
    <row r="4795" spans="3:3" x14ac:dyDescent="0.35">
      <c r="C4795" s="18"/>
    </row>
    <row r="4796" spans="3:3" x14ac:dyDescent="0.35">
      <c r="C4796" s="18"/>
    </row>
    <row r="4797" spans="3:3" x14ac:dyDescent="0.35">
      <c r="C4797" s="18"/>
    </row>
    <row r="4798" spans="3:3" x14ac:dyDescent="0.35">
      <c r="C4798" s="18"/>
    </row>
    <row r="4799" spans="3:3" x14ac:dyDescent="0.35">
      <c r="C4799" s="18"/>
    </row>
    <row r="4800" spans="3:3" x14ac:dyDescent="0.35">
      <c r="C4800" s="18"/>
    </row>
    <row r="4801" spans="3:3" x14ac:dyDescent="0.35">
      <c r="C4801" s="18"/>
    </row>
    <row r="4802" spans="3:3" x14ac:dyDescent="0.35">
      <c r="C4802" s="18"/>
    </row>
    <row r="4803" spans="3:3" x14ac:dyDescent="0.35">
      <c r="C4803" s="18"/>
    </row>
    <row r="4804" spans="3:3" x14ac:dyDescent="0.35">
      <c r="C4804" s="18"/>
    </row>
    <row r="4805" spans="3:3" x14ac:dyDescent="0.35">
      <c r="C4805" s="18"/>
    </row>
    <row r="4806" spans="3:3" x14ac:dyDescent="0.35">
      <c r="C4806" s="18"/>
    </row>
    <row r="4807" spans="3:3" x14ac:dyDescent="0.35">
      <c r="C4807" s="18"/>
    </row>
    <row r="4808" spans="3:3" x14ac:dyDescent="0.35">
      <c r="C4808" s="18"/>
    </row>
    <row r="4809" spans="3:3" x14ac:dyDescent="0.35">
      <c r="C4809" s="18"/>
    </row>
    <row r="4810" spans="3:3" x14ac:dyDescent="0.35">
      <c r="C4810" s="18"/>
    </row>
    <row r="4811" spans="3:3" x14ac:dyDescent="0.35">
      <c r="C4811" s="18"/>
    </row>
    <row r="4812" spans="3:3" x14ac:dyDescent="0.35">
      <c r="C4812" s="18"/>
    </row>
    <row r="4813" spans="3:3" x14ac:dyDescent="0.35">
      <c r="C4813" s="18"/>
    </row>
    <row r="4814" spans="3:3" x14ac:dyDescent="0.35">
      <c r="C4814" s="18"/>
    </row>
    <row r="4815" spans="3:3" x14ac:dyDescent="0.35">
      <c r="C4815" s="18"/>
    </row>
    <row r="4816" spans="3:3" x14ac:dyDescent="0.35">
      <c r="C4816" s="18"/>
    </row>
    <row r="4817" spans="3:3" x14ac:dyDescent="0.35">
      <c r="C4817" s="18"/>
    </row>
    <row r="4818" spans="3:3" x14ac:dyDescent="0.35">
      <c r="C4818" s="18"/>
    </row>
    <row r="4819" spans="3:3" x14ac:dyDescent="0.35">
      <c r="C4819" s="18"/>
    </row>
    <row r="4820" spans="3:3" x14ac:dyDescent="0.35">
      <c r="C4820" s="18"/>
    </row>
    <row r="4821" spans="3:3" x14ac:dyDescent="0.35">
      <c r="C4821" s="18"/>
    </row>
    <row r="4822" spans="3:3" x14ac:dyDescent="0.35">
      <c r="C4822" s="18"/>
    </row>
    <row r="4823" spans="3:3" x14ac:dyDescent="0.35">
      <c r="C4823" s="18"/>
    </row>
    <row r="4824" spans="3:3" x14ac:dyDescent="0.35">
      <c r="C4824" s="18"/>
    </row>
    <row r="4825" spans="3:3" x14ac:dyDescent="0.35">
      <c r="C4825" s="18"/>
    </row>
    <row r="4826" spans="3:3" x14ac:dyDescent="0.35">
      <c r="C4826" s="18"/>
    </row>
    <row r="4827" spans="3:3" x14ac:dyDescent="0.35">
      <c r="C4827" s="18"/>
    </row>
    <row r="4828" spans="3:3" x14ac:dyDescent="0.35">
      <c r="C4828" s="18"/>
    </row>
    <row r="4829" spans="3:3" x14ac:dyDescent="0.35">
      <c r="C4829" s="18"/>
    </row>
    <row r="4830" spans="3:3" x14ac:dyDescent="0.35">
      <c r="C4830" s="18"/>
    </row>
    <row r="4831" spans="3:3" x14ac:dyDescent="0.35">
      <c r="C4831" s="18"/>
    </row>
    <row r="4832" spans="3:3" x14ac:dyDescent="0.35">
      <c r="C4832" s="18"/>
    </row>
    <row r="4833" spans="3:3" x14ac:dyDescent="0.35">
      <c r="C4833" s="18"/>
    </row>
    <row r="4834" spans="3:3" x14ac:dyDescent="0.35">
      <c r="C4834" s="18"/>
    </row>
    <row r="4835" spans="3:3" x14ac:dyDescent="0.35">
      <c r="C4835" s="18"/>
    </row>
    <row r="4836" spans="3:3" x14ac:dyDescent="0.35">
      <c r="C4836" s="18"/>
    </row>
    <row r="4837" spans="3:3" x14ac:dyDescent="0.35">
      <c r="C4837" s="18"/>
    </row>
    <row r="4838" spans="3:3" x14ac:dyDescent="0.35">
      <c r="C4838" s="18"/>
    </row>
    <row r="4839" spans="3:3" x14ac:dyDescent="0.35">
      <c r="C4839" s="18"/>
    </row>
    <row r="4840" spans="3:3" x14ac:dyDescent="0.35">
      <c r="C4840" s="18"/>
    </row>
    <row r="4841" spans="3:3" x14ac:dyDescent="0.35">
      <c r="C4841" s="18"/>
    </row>
    <row r="4842" spans="3:3" x14ac:dyDescent="0.35">
      <c r="C4842" s="18"/>
    </row>
    <row r="4843" spans="3:3" x14ac:dyDescent="0.35">
      <c r="C4843" s="18"/>
    </row>
    <row r="4844" spans="3:3" x14ac:dyDescent="0.35">
      <c r="C4844" s="18"/>
    </row>
    <row r="4845" spans="3:3" x14ac:dyDescent="0.35">
      <c r="C4845" s="18"/>
    </row>
    <row r="4846" spans="3:3" x14ac:dyDescent="0.35">
      <c r="C4846" s="18"/>
    </row>
    <row r="4847" spans="3:3" x14ac:dyDescent="0.35">
      <c r="C4847" s="18"/>
    </row>
    <row r="4848" spans="3:3" x14ac:dyDescent="0.35">
      <c r="C4848" s="18"/>
    </row>
    <row r="4849" spans="3:3" x14ac:dyDescent="0.35">
      <c r="C4849" s="18"/>
    </row>
    <row r="4850" spans="3:3" x14ac:dyDescent="0.35">
      <c r="C4850" s="18"/>
    </row>
    <row r="4851" spans="3:3" x14ac:dyDescent="0.35">
      <c r="C4851" s="18"/>
    </row>
    <row r="4852" spans="3:3" x14ac:dyDescent="0.35">
      <c r="C4852" s="18"/>
    </row>
    <row r="4853" spans="3:3" x14ac:dyDescent="0.35">
      <c r="C4853" s="18"/>
    </row>
    <row r="4854" spans="3:3" x14ac:dyDescent="0.35">
      <c r="C4854" s="18"/>
    </row>
    <row r="4855" spans="3:3" x14ac:dyDescent="0.35">
      <c r="C4855" s="18"/>
    </row>
    <row r="4856" spans="3:3" x14ac:dyDescent="0.35">
      <c r="C4856" s="18"/>
    </row>
    <row r="4857" spans="3:3" x14ac:dyDescent="0.35">
      <c r="C4857" s="18"/>
    </row>
    <row r="4858" spans="3:3" x14ac:dyDescent="0.35">
      <c r="C4858" s="18"/>
    </row>
    <row r="4859" spans="3:3" x14ac:dyDescent="0.35">
      <c r="C4859" s="18"/>
    </row>
    <row r="4860" spans="3:3" x14ac:dyDescent="0.35">
      <c r="C4860" s="18"/>
    </row>
    <row r="4861" spans="3:3" x14ac:dyDescent="0.35">
      <c r="C4861" s="18"/>
    </row>
    <row r="4862" spans="3:3" x14ac:dyDescent="0.35">
      <c r="C4862" s="18"/>
    </row>
    <row r="4863" spans="3:3" x14ac:dyDescent="0.35">
      <c r="C4863" s="18"/>
    </row>
    <row r="4864" spans="3:3" x14ac:dyDescent="0.35">
      <c r="C4864" s="18"/>
    </row>
    <row r="4865" spans="3:3" x14ac:dyDescent="0.35">
      <c r="C4865" s="18"/>
    </row>
    <row r="4866" spans="3:3" x14ac:dyDescent="0.35">
      <c r="C4866" s="18"/>
    </row>
    <row r="4867" spans="3:3" x14ac:dyDescent="0.35">
      <c r="C4867" s="18"/>
    </row>
    <row r="4868" spans="3:3" x14ac:dyDescent="0.35">
      <c r="C4868" s="18"/>
    </row>
    <row r="4869" spans="3:3" x14ac:dyDescent="0.35">
      <c r="C4869" s="18"/>
    </row>
    <row r="4870" spans="3:3" x14ac:dyDescent="0.35">
      <c r="C4870" s="18"/>
    </row>
    <row r="4871" spans="3:3" x14ac:dyDescent="0.35">
      <c r="C4871" s="18"/>
    </row>
    <row r="4872" spans="3:3" x14ac:dyDescent="0.35">
      <c r="C4872" s="18"/>
    </row>
    <row r="4873" spans="3:3" x14ac:dyDescent="0.35">
      <c r="C4873" s="18"/>
    </row>
    <row r="4874" spans="3:3" x14ac:dyDescent="0.35">
      <c r="C4874" s="18"/>
    </row>
    <row r="4875" spans="3:3" x14ac:dyDescent="0.35">
      <c r="C4875" s="18"/>
    </row>
    <row r="4876" spans="3:3" x14ac:dyDescent="0.35">
      <c r="C4876" s="18"/>
    </row>
    <row r="4877" spans="3:3" x14ac:dyDescent="0.35">
      <c r="C4877" s="18"/>
    </row>
    <row r="4878" spans="3:3" x14ac:dyDescent="0.35">
      <c r="C4878" s="18"/>
    </row>
    <row r="4879" spans="3:3" x14ac:dyDescent="0.35">
      <c r="C4879" s="18"/>
    </row>
    <row r="4880" spans="3:3" x14ac:dyDescent="0.35">
      <c r="C4880" s="18"/>
    </row>
    <row r="4881" spans="3:3" x14ac:dyDescent="0.35">
      <c r="C4881" s="18"/>
    </row>
    <row r="4882" spans="3:3" x14ac:dyDescent="0.35">
      <c r="C4882" s="18"/>
    </row>
    <row r="4883" spans="3:3" x14ac:dyDescent="0.35">
      <c r="C4883" s="18"/>
    </row>
    <row r="4884" spans="3:3" x14ac:dyDescent="0.35">
      <c r="C4884" s="18"/>
    </row>
    <row r="4885" spans="3:3" x14ac:dyDescent="0.35">
      <c r="C4885" s="18"/>
    </row>
    <row r="4886" spans="3:3" x14ac:dyDescent="0.35">
      <c r="C4886" s="18"/>
    </row>
    <row r="4887" spans="3:3" x14ac:dyDescent="0.35">
      <c r="C4887" s="18"/>
    </row>
    <row r="4888" spans="3:3" x14ac:dyDescent="0.35">
      <c r="C4888" s="18"/>
    </row>
    <row r="4889" spans="3:3" x14ac:dyDescent="0.35">
      <c r="C4889" s="18"/>
    </row>
    <row r="4890" spans="3:3" x14ac:dyDescent="0.35">
      <c r="C4890" s="18"/>
    </row>
    <row r="4891" spans="3:3" x14ac:dyDescent="0.35">
      <c r="C4891" s="18"/>
    </row>
    <row r="4892" spans="3:3" x14ac:dyDescent="0.35">
      <c r="C4892" s="18"/>
    </row>
    <row r="4893" spans="3:3" x14ac:dyDescent="0.35">
      <c r="C4893" s="18"/>
    </row>
    <row r="4894" spans="3:3" x14ac:dyDescent="0.35">
      <c r="C4894" s="18"/>
    </row>
    <row r="4895" spans="3:3" x14ac:dyDescent="0.35">
      <c r="C4895" s="18"/>
    </row>
    <row r="4896" spans="3:3" x14ac:dyDescent="0.35">
      <c r="C4896" s="18"/>
    </row>
    <row r="4897" spans="3:3" x14ac:dyDescent="0.35">
      <c r="C4897" s="18"/>
    </row>
    <row r="4898" spans="3:3" x14ac:dyDescent="0.35">
      <c r="C4898" s="18"/>
    </row>
    <row r="4899" spans="3:3" x14ac:dyDescent="0.35">
      <c r="C4899" s="18"/>
    </row>
    <row r="4900" spans="3:3" x14ac:dyDescent="0.35">
      <c r="C4900" s="18"/>
    </row>
    <row r="4901" spans="3:3" x14ac:dyDescent="0.35">
      <c r="C4901" s="18"/>
    </row>
    <row r="4902" spans="3:3" x14ac:dyDescent="0.35">
      <c r="C4902" s="18"/>
    </row>
    <row r="4903" spans="3:3" x14ac:dyDescent="0.35">
      <c r="C4903" s="18"/>
    </row>
    <row r="4904" spans="3:3" x14ac:dyDescent="0.35">
      <c r="C4904" s="18"/>
    </row>
    <row r="4905" spans="3:3" x14ac:dyDescent="0.35">
      <c r="C4905" s="18"/>
    </row>
    <row r="4906" spans="3:3" x14ac:dyDescent="0.35">
      <c r="C4906" s="18"/>
    </row>
    <row r="4907" spans="3:3" x14ac:dyDescent="0.35">
      <c r="C4907" s="18"/>
    </row>
    <row r="4908" spans="3:3" x14ac:dyDescent="0.35">
      <c r="C4908" s="18"/>
    </row>
    <row r="4909" spans="3:3" x14ac:dyDescent="0.35">
      <c r="C4909" s="18"/>
    </row>
    <row r="4910" spans="3:3" x14ac:dyDescent="0.35">
      <c r="C4910" s="18"/>
    </row>
    <row r="4911" spans="3:3" x14ac:dyDescent="0.35">
      <c r="C4911" s="18"/>
    </row>
    <row r="4912" spans="3:3" x14ac:dyDescent="0.35">
      <c r="C4912" s="18"/>
    </row>
    <row r="4913" spans="3:3" x14ac:dyDescent="0.35">
      <c r="C4913" s="18"/>
    </row>
    <row r="4914" spans="3:3" x14ac:dyDescent="0.35">
      <c r="C4914" s="18"/>
    </row>
    <row r="4915" spans="3:3" x14ac:dyDescent="0.35">
      <c r="C4915" s="18"/>
    </row>
    <row r="4916" spans="3:3" x14ac:dyDescent="0.35">
      <c r="C4916" s="18"/>
    </row>
    <row r="4917" spans="3:3" x14ac:dyDescent="0.35">
      <c r="C4917" s="18"/>
    </row>
    <row r="4918" spans="3:3" x14ac:dyDescent="0.35">
      <c r="C4918" s="18"/>
    </row>
    <row r="4919" spans="3:3" x14ac:dyDescent="0.35">
      <c r="C4919" s="18"/>
    </row>
    <row r="4920" spans="3:3" x14ac:dyDescent="0.35">
      <c r="C4920" s="18"/>
    </row>
    <row r="4921" spans="3:3" x14ac:dyDescent="0.35">
      <c r="C4921" s="18"/>
    </row>
    <row r="4922" spans="3:3" x14ac:dyDescent="0.35">
      <c r="C4922" s="18"/>
    </row>
    <row r="4923" spans="3:3" x14ac:dyDescent="0.35">
      <c r="C4923" s="18"/>
    </row>
    <row r="4924" spans="3:3" x14ac:dyDescent="0.35">
      <c r="C4924" s="18"/>
    </row>
    <row r="4925" spans="3:3" x14ac:dyDescent="0.35">
      <c r="C4925" s="18"/>
    </row>
    <row r="4926" spans="3:3" x14ac:dyDescent="0.35">
      <c r="C4926" s="18"/>
    </row>
    <row r="4927" spans="3:3" x14ac:dyDescent="0.35">
      <c r="C4927" s="18"/>
    </row>
    <row r="4928" spans="3:3" x14ac:dyDescent="0.35">
      <c r="C4928" s="18"/>
    </row>
    <row r="4929" spans="3:3" x14ac:dyDescent="0.35">
      <c r="C4929" s="18"/>
    </row>
    <row r="4930" spans="3:3" x14ac:dyDescent="0.35">
      <c r="C4930" s="18"/>
    </row>
    <row r="4931" spans="3:3" x14ac:dyDescent="0.35">
      <c r="C4931" s="18"/>
    </row>
    <row r="4932" spans="3:3" x14ac:dyDescent="0.35">
      <c r="C4932" s="18"/>
    </row>
    <row r="4933" spans="3:3" x14ac:dyDescent="0.35">
      <c r="C4933" s="18"/>
    </row>
    <row r="4934" spans="3:3" x14ac:dyDescent="0.35">
      <c r="C4934" s="18"/>
    </row>
    <row r="4935" spans="3:3" x14ac:dyDescent="0.35">
      <c r="C4935" s="18"/>
    </row>
    <row r="4936" spans="3:3" x14ac:dyDescent="0.35">
      <c r="C4936" s="18"/>
    </row>
    <row r="4937" spans="3:3" x14ac:dyDescent="0.35">
      <c r="C4937" s="18"/>
    </row>
    <row r="4938" spans="3:3" x14ac:dyDescent="0.35">
      <c r="C4938" s="18"/>
    </row>
    <row r="4939" spans="3:3" x14ac:dyDescent="0.35">
      <c r="C4939" s="18"/>
    </row>
    <row r="4940" spans="3:3" x14ac:dyDescent="0.35">
      <c r="C4940" s="18"/>
    </row>
    <row r="4941" spans="3:3" x14ac:dyDescent="0.35">
      <c r="C4941" s="18"/>
    </row>
    <row r="4942" spans="3:3" x14ac:dyDescent="0.35">
      <c r="C4942" s="18"/>
    </row>
    <row r="4943" spans="3:3" x14ac:dyDescent="0.35">
      <c r="C4943" s="18"/>
    </row>
    <row r="4944" spans="3:3" x14ac:dyDescent="0.35">
      <c r="C4944" s="18"/>
    </row>
    <row r="4945" spans="3:3" x14ac:dyDescent="0.35">
      <c r="C4945" s="18"/>
    </row>
    <row r="4946" spans="3:3" x14ac:dyDescent="0.35">
      <c r="C4946" s="18"/>
    </row>
    <row r="4947" spans="3:3" x14ac:dyDescent="0.35">
      <c r="C4947" s="18"/>
    </row>
    <row r="4948" spans="3:3" x14ac:dyDescent="0.35">
      <c r="C4948" s="18"/>
    </row>
    <row r="4949" spans="3:3" x14ac:dyDescent="0.35">
      <c r="C4949" s="18"/>
    </row>
    <row r="4950" spans="3:3" x14ac:dyDescent="0.35">
      <c r="C4950" s="18"/>
    </row>
    <row r="4951" spans="3:3" x14ac:dyDescent="0.35">
      <c r="C4951" s="18"/>
    </row>
    <row r="4952" spans="3:3" x14ac:dyDescent="0.35">
      <c r="C4952" s="18"/>
    </row>
    <row r="4953" spans="3:3" x14ac:dyDescent="0.35">
      <c r="C4953" s="18"/>
    </row>
    <row r="4954" spans="3:3" x14ac:dyDescent="0.35">
      <c r="C4954" s="18"/>
    </row>
    <row r="4955" spans="3:3" x14ac:dyDescent="0.35">
      <c r="C4955" s="18"/>
    </row>
    <row r="4956" spans="3:3" x14ac:dyDescent="0.35">
      <c r="C4956" s="18"/>
    </row>
    <row r="4957" spans="3:3" x14ac:dyDescent="0.35">
      <c r="C4957" s="18"/>
    </row>
    <row r="4958" spans="3:3" x14ac:dyDescent="0.35">
      <c r="C4958" s="18"/>
    </row>
    <row r="4959" spans="3:3" x14ac:dyDescent="0.35">
      <c r="C4959" s="18"/>
    </row>
    <row r="4960" spans="3:3" x14ac:dyDescent="0.35">
      <c r="C4960" s="18"/>
    </row>
    <row r="4961" spans="3:3" x14ac:dyDescent="0.35">
      <c r="C4961" s="18"/>
    </row>
    <row r="4962" spans="3:3" x14ac:dyDescent="0.35">
      <c r="C4962" s="18"/>
    </row>
    <row r="4963" spans="3:3" x14ac:dyDescent="0.35">
      <c r="C4963" s="18"/>
    </row>
    <row r="4964" spans="3:3" x14ac:dyDescent="0.35">
      <c r="C4964" s="18"/>
    </row>
    <row r="4965" spans="3:3" x14ac:dyDescent="0.35">
      <c r="C4965" s="18"/>
    </row>
    <row r="4966" spans="3:3" x14ac:dyDescent="0.35">
      <c r="C4966" s="18"/>
    </row>
    <row r="4967" spans="3:3" x14ac:dyDescent="0.35">
      <c r="C4967" s="18"/>
    </row>
    <row r="4968" spans="3:3" x14ac:dyDescent="0.35">
      <c r="C4968" s="18"/>
    </row>
    <row r="4969" spans="3:3" x14ac:dyDescent="0.35">
      <c r="C4969" s="18"/>
    </row>
    <row r="4970" spans="3:3" x14ac:dyDescent="0.35">
      <c r="C4970" s="18"/>
    </row>
    <row r="4971" spans="3:3" x14ac:dyDescent="0.35">
      <c r="C4971" s="18"/>
    </row>
    <row r="4972" spans="3:3" x14ac:dyDescent="0.35">
      <c r="C4972" s="18"/>
    </row>
    <row r="4973" spans="3:3" x14ac:dyDescent="0.35">
      <c r="C4973" s="18"/>
    </row>
    <row r="4974" spans="3:3" x14ac:dyDescent="0.35">
      <c r="C4974" s="18"/>
    </row>
    <row r="4975" spans="3:3" x14ac:dyDescent="0.35">
      <c r="C4975" s="18"/>
    </row>
    <row r="4976" spans="3:3" x14ac:dyDescent="0.35">
      <c r="C4976" s="18"/>
    </row>
    <row r="4977" spans="3:3" x14ac:dyDescent="0.35">
      <c r="C4977" s="18"/>
    </row>
    <row r="4978" spans="3:3" x14ac:dyDescent="0.35">
      <c r="C4978" s="18"/>
    </row>
    <row r="4979" spans="3:3" x14ac:dyDescent="0.35">
      <c r="C4979" s="18"/>
    </row>
    <row r="4980" spans="3:3" x14ac:dyDescent="0.35">
      <c r="C4980" s="18"/>
    </row>
    <row r="4981" spans="3:3" x14ac:dyDescent="0.35">
      <c r="C4981" s="18"/>
    </row>
    <row r="4982" spans="3:3" x14ac:dyDescent="0.35">
      <c r="C4982" s="18"/>
    </row>
    <row r="4983" spans="3:3" x14ac:dyDescent="0.35">
      <c r="C4983" s="18"/>
    </row>
    <row r="4984" spans="3:3" x14ac:dyDescent="0.35">
      <c r="C4984" s="18"/>
    </row>
    <row r="4985" spans="3:3" x14ac:dyDescent="0.35">
      <c r="C4985" s="18"/>
    </row>
    <row r="4986" spans="3:3" x14ac:dyDescent="0.35">
      <c r="C4986" s="18"/>
    </row>
    <row r="4987" spans="3:3" x14ac:dyDescent="0.35">
      <c r="C4987" s="18"/>
    </row>
    <row r="4988" spans="3:3" x14ac:dyDescent="0.35">
      <c r="C4988" s="18"/>
    </row>
    <row r="4989" spans="3:3" x14ac:dyDescent="0.35">
      <c r="C4989" s="18"/>
    </row>
    <row r="4990" spans="3:3" x14ac:dyDescent="0.35">
      <c r="C4990" s="18"/>
    </row>
    <row r="4991" spans="3:3" x14ac:dyDescent="0.35">
      <c r="C4991" s="18"/>
    </row>
    <row r="4992" spans="3:3" x14ac:dyDescent="0.35">
      <c r="C4992" s="18"/>
    </row>
    <row r="4993" spans="3:3" x14ac:dyDescent="0.35">
      <c r="C4993" s="18"/>
    </row>
    <row r="4994" spans="3:3" x14ac:dyDescent="0.35">
      <c r="C4994" s="18"/>
    </row>
    <row r="4995" spans="3:3" x14ac:dyDescent="0.35">
      <c r="C4995" s="18"/>
    </row>
    <row r="4996" spans="3:3" x14ac:dyDescent="0.35">
      <c r="C4996" s="18"/>
    </row>
    <row r="4997" spans="3:3" x14ac:dyDescent="0.35">
      <c r="C4997" s="18"/>
    </row>
    <row r="4998" spans="3:3" x14ac:dyDescent="0.35">
      <c r="C4998" s="18"/>
    </row>
    <row r="4999" spans="3:3" x14ac:dyDescent="0.35">
      <c r="C4999" s="18"/>
    </row>
    <row r="5000" spans="3:3" x14ac:dyDescent="0.35">
      <c r="C5000" s="18"/>
    </row>
    <row r="5001" spans="3:3" x14ac:dyDescent="0.35">
      <c r="C5001" s="18"/>
    </row>
    <row r="5002" spans="3:3" x14ac:dyDescent="0.35">
      <c r="C5002" s="18"/>
    </row>
    <row r="5003" spans="3:3" x14ac:dyDescent="0.35">
      <c r="C5003" s="18"/>
    </row>
    <row r="5004" spans="3:3" x14ac:dyDescent="0.35">
      <c r="C5004" s="18"/>
    </row>
    <row r="5005" spans="3:3" x14ac:dyDescent="0.35">
      <c r="C5005" s="18"/>
    </row>
    <row r="5006" spans="3:3" x14ac:dyDescent="0.35">
      <c r="C5006" s="18"/>
    </row>
    <row r="5007" spans="3:3" x14ac:dyDescent="0.35">
      <c r="C5007" s="18"/>
    </row>
    <row r="5008" spans="3:3" x14ac:dyDescent="0.35">
      <c r="C5008" s="18"/>
    </row>
    <row r="5009" spans="3:3" x14ac:dyDescent="0.35">
      <c r="C5009" s="18"/>
    </row>
    <row r="5010" spans="3:3" x14ac:dyDescent="0.35">
      <c r="C5010" s="18"/>
    </row>
    <row r="5011" spans="3:3" x14ac:dyDescent="0.35">
      <c r="C5011" s="18"/>
    </row>
    <row r="5012" spans="3:3" x14ac:dyDescent="0.35">
      <c r="C5012" s="18"/>
    </row>
    <row r="5013" spans="3:3" x14ac:dyDescent="0.35">
      <c r="C5013" s="18"/>
    </row>
    <row r="5014" spans="3:3" x14ac:dyDescent="0.35">
      <c r="C5014" s="18"/>
    </row>
    <row r="5015" spans="3:3" x14ac:dyDescent="0.35">
      <c r="C5015" s="18"/>
    </row>
    <row r="5016" spans="3:3" x14ac:dyDescent="0.35">
      <c r="C5016" s="18"/>
    </row>
    <row r="5017" spans="3:3" x14ac:dyDescent="0.35">
      <c r="C5017" s="18"/>
    </row>
    <row r="5018" spans="3:3" x14ac:dyDescent="0.35">
      <c r="C5018" s="18"/>
    </row>
    <row r="5019" spans="3:3" x14ac:dyDescent="0.35">
      <c r="C5019" s="18"/>
    </row>
    <row r="5020" spans="3:3" x14ac:dyDescent="0.35">
      <c r="C5020" s="18"/>
    </row>
    <row r="5021" spans="3:3" x14ac:dyDescent="0.35">
      <c r="C5021" s="18"/>
    </row>
    <row r="5022" spans="3:3" x14ac:dyDescent="0.35">
      <c r="C5022" s="18"/>
    </row>
    <row r="5023" spans="3:3" x14ac:dyDescent="0.35">
      <c r="C5023" s="18"/>
    </row>
    <row r="5024" spans="3:3" x14ac:dyDescent="0.35">
      <c r="C5024" s="18"/>
    </row>
    <row r="5025" spans="3:3" x14ac:dyDescent="0.35">
      <c r="C5025" s="18"/>
    </row>
    <row r="5026" spans="3:3" x14ac:dyDescent="0.35">
      <c r="C5026" s="18"/>
    </row>
    <row r="5027" spans="3:3" x14ac:dyDescent="0.35">
      <c r="C5027" s="18"/>
    </row>
    <row r="5028" spans="3:3" x14ac:dyDescent="0.35">
      <c r="C5028" s="18"/>
    </row>
    <row r="5029" spans="3:3" x14ac:dyDescent="0.35">
      <c r="C5029" s="18"/>
    </row>
    <row r="5030" spans="3:3" x14ac:dyDescent="0.35">
      <c r="C5030" s="18"/>
    </row>
    <row r="5031" spans="3:3" x14ac:dyDescent="0.35">
      <c r="C5031" s="18"/>
    </row>
    <row r="5032" spans="3:3" x14ac:dyDescent="0.35">
      <c r="C5032" s="18"/>
    </row>
    <row r="5033" spans="3:3" x14ac:dyDescent="0.35">
      <c r="C5033" s="18"/>
    </row>
    <row r="5034" spans="3:3" x14ac:dyDescent="0.35">
      <c r="C5034" s="18"/>
    </row>
    <row r="5035" spans="3:3" x14ac:dyDescent="0.35">
      <c r="C5035" s="18"/>
    </row>
    <row r="5036" spans="3:3" x14ac:dyDescent="0.35">
      <c r="C5036" s="18"/>
    </row>
    <row r="5037" spans="3:3" x14ac:dyDescent="0.35">
      <c r="C5037" s="18"/>
    </row>
    <row r="5038" spans="3:3" x14ac:dyDescent="0.35">
      <c r="C5038" s="18"/>
    </row>
    <row r="5039" spans="3:3" x14ac:dyDescent="0.35">
      <c r="C5039" s="18"/>
    </row>
    <row r="5040" spans="3:3" x14ac:dyDescent="0.35">
      <c r="C5040" s="18"/>
    </row>
    <row r="5041" spans="3:3" x14ac:dyDescent="0.35">
      <c r="C5041" s="18"/>
    </row>
    <row r="5042" spans="3:3" x14ac:dyDescent="0.35">
      <c r="C5042" s="18"/>
    </row>
    <row r="5043" spans="3:3" x14ac:dyDescent="0.35">
      <c r="C5043" s="18"/>
    </row>
    <row r="5044" spans="3:3" x14ac:dyDescent="0.35">
      <c r="C5044" s="18"/>
    </row>
    <row r="5045" spans="3:3" x14ac:dyDescent="0.35">
      <c r="C5045" s="18"/>
    </row>
    <row r="5046" spans="3:3" x14ac:dyDescent="0.35">
      <c r="C5046" s="18"/>
    </row>
    <row r="5047" spans="3:3" x14ac:dyDescent="0.35">
      <c r="C5047" s="18"/>
    </row>
    <row r="5048" spans="3:3" x14ac:dyDescent="0.35">
      <c r="C5048" s="18"/>
    </row>
    <row r="5049" spans="3:3" x14ac:dyDescent="0.35">
      <c r="C5049" s="18"/>
    </row>
    <row r="5050" spans="3:3" x14ac:dyDescent="0.35">
      <c r="C5050" s="18"/>
    </row>
    <row r="5051" spans="3:3" x14ac:dyDescent="0.35">
      <c r="C5051" s="18"/>
    </row>
    <row r="5052" spans="3:3" x14ac:dyDescent="0.35">
      <c r="C5052" s="18"/>
    </row>
    <row r="5053" spans="3:3" x14ac:dyDescent="0.35">
      <c r="C5053" s="18"/>
    </row>
    <row r="5054" spans="3:3" x14ac:dyDescent="0.35">
      <c r="C5054" s="18"/>
    </row>
    <row r="5055" spans="3:3" x14ac:dyDescent="0.35">
      <c r="C5055" s="18"/>
    </row>
    <row r="5056" spans="3:3" x14ac:dyDescent="0.35">
      <c r="C5056" s="18"/>
    </row>
    <row r="5057" spans="3:3" x14ac:dyDescent="0.35">
      <c r="C5057" s="18"/>
    </row>
    <row r="5058" spans="3:3" x14ac:dyDescent="0.35">
      <c r="C5058" s="18"/>
    </row>
    <row r="5059" spans="3:3" x14ac:dyDescent="0.35">
      <c r="C5059" s="18"/>
    </row>
    <row r="5060" spans="3:3" x14ac:dyDescent="0.35">
      <c r="C5060" s="18"/>
    </row>
    <row r="5061" spans="3:3" x14ac:dyDescent="0.35">
      <c r="C5061" s="18"/>
    </row>
    <row r="5062" spans="3:3" x14ac:dyDescent="0.35">
      <c r="C5062" s="18"/>
    </row>
    <row r="5063" spans="3:3" x14ac:dyDescent="0.35">
      <c r="C5063" s="18"/>
    </row>
    <row r="5064" spans="3:3" x14ac:dyDescent="0.35">
      <c r="C5064" s="18"/>
    </row>
    <row r="5065" spans="3:3" x14ac:dyDescent="0.35">
      <c r="C5065" s="18"/>
    </row>
    <row r="5066" spans="3:3" x14ac:dyDescent="0.35">
      <c r="C5066" s="18"/>
    </row>
    <row r="5067" spans="3:3" x14ac:dyDescent="0.35">
      <c r="C5067" s="18"/>
    </row>
    <row r="5068" spans="3:3" x14ac:dyDescent="0.35">
      <c r="C5068" s="18"/>
    </row>
    <row r="5069" spans="3:3" x14ac:dyDescent="0.35">
      <c r="C5069" s="18"/>
    </row>
    <row r="5070" spans="3:3" x14ac:dyDescent="0.35">
      <c r="C5070" s="18"/>
    </row>
    <row r="5071" spans="3:3" x14ac:dyDescent="0.35">
      <c r="C5071" s="18"/>
    </row>
    <row r="5072" spans="3:3" x14ac:dyDescent="0.35">
      <c r="C5072" s="18"/>
    </row>
    <row r="5073" spans="3:3" x14ac:dyDescent="0.35">
      <c r="C5073" s="18"/>
    </row>
    <row r="5074" spans="3:3" x14ac:dyDescent="0.35">
      <c r="C5074" s="18"/>
    </row>
    <row r="5075" spans="3:3" x14ac:dyDescent="0.35">
      <c r="C5075" s="18"/>
    </row>
    <row r="5076" spans="3:3" x14ac:dyDescent="0.35">
      <c r="C5076" s="18"/>
    </row>
    <row r="5077" spans="3:3" x14ac:dyDescent="0.35">
      <c r="C5077" s="18"/>
    </row>
    <row r="5078" spans="3:3" x14ac:dyDescent="0.35">
      <c r="C5078" s="18"/>
    </row>
    <row r="5079" spans="3:3" x14ac:dyDescent="0.35">
      <c r="C5079" s="18"/>
    </row>
    <row r="5080" spans="3:3" x14ac:dyDescent="0.35">
      <c r="C5080" s="18"/>
    </row>
    <row r="5081" spans="3:3" x14ac:dyDescent="0.35">
      <c r="C5081" s="18"/>
    </row>
    <row r="5082" spans="3:3" x14ac:dyDescent="0.35">
      <c r="C5082" s="18"/>
    </row>
    <row r="5083" spans="3:3" x14ac:dyDescent="0.35">
      <c r="C5083" s="18"/>
    </row>
    <row r="5084" spans="3:3" x14ac:dyDescent="0.35">
      <c r="C5084" s="18"/>
    </row>
    <row r="5085" spans="3:3" x14ac:dyDescent="0.35">
      <c r="C5085" s="18"/>
    </row>
    <row r="5086" spans="3:3" x14ac:dyDescent="0.35">
      <c r="C5086" s="18"/>
    </row>
    <row r="5087" spans="3:3" x14ac:dyDescent="0.35">
      <c r="C5087" s="18"/>
    </row>
    <row r="5088" spans="3:3" x14ac:dyDescent="0.35">
      <c r="C5088" s="18"/>
    </row>
    <row r="5089" spans="3:3" x14ac:dyDescent="0.35">
      <c r="C5089" s="18"/>
    </row>
    <row r="5090" spans="3:3" x14ac:dyDescent="0.35">
      <c r="C5090" s="18"/>
    </row>
    <row r="5091" spans="3:3" x14ac:dyDescent="0.35">
      <c r="C5091" s="18"/>
    </row>
    <row r="5092" spans="3:3" x14ac:dyDescent="0.35">
      <c r="C5092" s="18"/>
    </row>
    <row r="5093" spans="3:3" x14ac:dyDescent="0.35">
      <c r="C5093" s="18"/>
    </row>
    <row r="5094" spans="3:3" x14ac:dyDescent="0.35">
      <c r="C5094" s="18"/>
    </row>
    <row r="5095" spans="3:3" x14ac:dyDescent="0.35">
      <c r="C5095" s="18"/>
    </row>
    <row r="5096" spans="3:3" x14ac:dyDescent="0.35">
      <c r="C5096" s="18"/>
    </row>
    <row r="5097" spans="3:3" x14ac:dyDescent="0.35">
      <c r="C5097" s="18"/>
    </row>
    <row r="5098" spans="3:3" x14ac:dyDescent="0.35">
      <c r="C5098" s="18"/>
    </row>
    <row r="5099" spans="3:3" x14ac:dyDescent="0.35">
      <c r="C5099" s="18"/>
    </row>
    <row r="5100" spans="3:3" x14ac:dyDescent="0.35">
      <c r="C5100" s="18"/>
    </row>
    <row r="5101" spans="3:3" x14ac:dyDescent="0.35">
      <c r="C5101" s="18"/>
    </row>
    <row r="5102" spans="3:3" x14ac:dyDescent="0.35">
      <c r="C5102" s="18"/>
    </row>
    <row r="5103" spans="3:3" x14ac:dyDescent="0.35">
      <c r="C5103" s="18"/>
    </row>
    <row r="5104" spans="3:3" x14ac:dyDescent="0.35">
      <c r="C5104" s="18"/>
    </row>
    <row r="5105" spans="3:3" x14ac:dyDescent="0.35">
      <c r="C5105" s="18"/>
    </row>
    <row r="5106" spans="3:3" x14ac:dyDescent="0.35">
      <c r="C5106" s="18"/>
    </row>
    <row r="5107" spans="3:3" x14ac:dyDescent="0.35">
      <c r="C5107" s="18"/>
    </row>
    <row r="5108" spans="3:3" x14ac:dyDescent="0.35">
      <c r="C5108" s="18"/>
    </row>
    <row r="5109" spans="3:3" x14ac:dyDescent="0.35">
      <c r="C5109" s="18"/>
    </row>
    <row r="5110" spans="3:3" x14ac:dyDescent="0.35">
      <c r="C5110" s="18"/>
    </row>
    <row r="5111" spans="3:3" x14ac:dyDescent="0.35">
      <c r="C5111" s="18"/>
    </row>
    <row r="5112" spans="3:3" x14ac:dyDescent="0.35">
      <c r="C5112" s="18"/>
    </row>
    <row r="5113" spans="3:3" x14ac:dyDescent="0.35">
      <c r="C5113" s="18"/>
    </row>
    <row r="5114" spans="3:3" x14ac:dyDescent="0.35">
      <c r="C5114" s="18"/>
    </row>
    <row r="5115" spans="3:3" x14ac:dyDescent="0.35">
      <c r="C5115" s="18"/>
    </row>
    <row r="5116" spans="3:3" x14ac:dyDescent="0.35">
      <c r="C5116" s="18"/>
    </row>
    <row r="5117" spans="3:3" x14ac:dyDescent="0.35">
      <c r="C5117" s="18"/>
    </row>
    <row r="5118" spans="3:3" x14ac:dyDescent="0.35">
      <c r="C5118" s="18"/>
    </row>
    <row r="5119" spans="3:3" x14ac:dyDescent="0.35">
      <c r="C5119" s="18"/>
    </row>
    <row r="5120" spans="3:3" x14ac:dyDescent="0.35">
      <c r="C5120" s="18"/>
    </row>
    <row r="5121" spans="3:3" x14ac:dyDescent="0.35">
      <c r="C5121" s="18"/>
    </row>
    <row r="5122" spans="3:3" x14ac:dyDescent="0.35">
      <c r="C5122" s="18"/>
    </row>
    <row r="5123" spans="3:3" x14ac:dyDescent="0.35">
      <c r="C5123" s="18"/>
    </row>
    <row r="5124" spans="3:3" x14ac:dyDescent="0.35">
      <c r="C5124" s="18"/>
    </row>
    <row r="5125" spans="3:3" x14ac:dyDescent="0.35">
      <c r="C5125" s="18"/>
    </row>
    <row r="5126" spans="3:3" x14ac:dyDescent="0.35">
      <c r="C5126" s="18"/>
    </row>
    <row r="5127" spans="3:3" x14ac:dyDescent="0.35">
      <c r="C5127" s="18"/>
    </row>
    <row r="5128" spans="3:3" x14ac:dyDescent="0.35">
      <c r="C5128" s="18"/>
    </row>
    <row r="5129" spans="3:3" x14ac:dyDescent="0.35">
      <c r="C5129" s="18"/>
    </row>
    <row r="5130" spans="3:3" x14ac:dyDescent="0.35">
      <c r="C5130" s="18"/>
    </row>
    <row r="5131" spans="3:3" x14ac:dyDescent="0.35">
      <c r="C5131" s="18"/>
    </row>
    <row r="5132" spans="3:3" x14ac:dyDescent="0.35">
      <c r="C5132" s="18"/>
    </row>
    <row r="5133" spans="3:3" x14ac:dyDescent="0.35">
      <c r="C5133" s="18"/>
    </row>
    <row r="5134" spans="3:3" x14ac:dyDescent="0.35">
      <c r="C5134" s="18"/>
    </row>
    <row r="5135" spans="3:3" x14ac:dyDescent="0.35">
      <c r="C5135" s="18"/>
    </row>
    <row r="5136" spans="3:3" x14ac:dyDescent="0.35">
      <c r="C5136" s="18"/>
    </row>
    <row r="5137" spans="3:3" x14ac:dyDescent="0.35">
      <c r="C5137" s="18"/>
    </row>
    <row r="5138" spans="3:3" x14ac:dyDescent="0.35">
      <c r="C5138" s="18"/>
    </row>
    <row r="5139" spans="3:3" x14ac:dyDescent="0.35">
      <c r="C5139" s="18"/>
    </row>
    <row r="5140" spans="3:3" x14ac:dyDescent="0.35">
      <c r="C5140" s="18"/>
    </row>
    <row r="5141" spans="3:3" x14ac:dyDescent="0.35">
      <c r="C5141" s="18"/>
    </row>
    <row r="5142" spans="3:3" x14ac:dyDescent="0.35">
      <c r="C5142" s="18"/>
    </row>
    <row r="5143" spans="3:3" x14ac:dyDescent="0.35">
      <c r="C5143" s="18"/>
    </row>
    <row r="5144" spans="3:3" x14ac:dyDescent="0.35">
      <c r="C5144" s="18"/>
    </row>
    <row r="5145" spans="3:3" x14ac:dyDescent="0.35">
      <c r="C5145" s="18"/>
    </row>
    <row r="5146" spans="3:3" x14ac:dyDescent="0.35">
      <c r="C5146" s="18"/>
    </row>
    <row r="5147" spans="3:3" x14ac:dyDescent="0.35">
      <c r="C5147" s="18"/>
    </row>
    <row r="5148" spans="3:3" x14ac:dyDescent="0.35">
      <c r="C5148" s="18"/>
    </row>
    <row r="5149" spans="3:3" x14ac:dyDescent="0.35">
      <c r="C5149" s="18"/>
    </row>
    <row r="5150" spans="3:3" x14ac:dyDescent="0.35">
      <c r="C5150" s="18"/>
    </row>
    <row r="5151" spans="3:3" x14ac:dyDescent="0.35">
      <c r="C5151" s="18"/>
    </row>
    <row r="5152" spans="3:3" x14ac:dyDescent="0.35">
      <c r="C5152" s="18"/>
    </row>
    <row r="5153" spans="3:3" x14ac:dyDescent="0.35">
      <c r="C5153" s="18"/>
    </row>
    <row r="5154" spans="3:3" x14ac:dyDescent="0.35">
      <c r="C5154" s="18"/>
    </row>
    <row r="5155" spans="3:3" x14ac:dyDescent="0.35">
      <c r="C5155" s="18"/>
    </row>
    <row r="5156" spans="3:3" x14ac:dyDescent="0.35">
      <c r="C5156" s="18"/>
    </row>
    <row r="5157" spans="3:3" x14ac:dyDescent="0.35">
      <c r="C5157" s="18"/>
    </row>
    <row r="5158" spans="3:3" x14ac:dyDescent="0.35">
      <c r="C5158" s="18"/>
    </row>
    <row r="5159" spans="3:3" x14ac:dyDescent="0.35">
      <c r="C5159" s="18"/>
    </row>
    <row r="5160" spans="3:3" x14ac:dyDescent="0.35">
      <c r="C5160" s="18"/>
    </row>
    <row r="5161" spans="3:3" x14ac:dyDescent="0.35">
      <c r="C5161" s="18"/>
    </row>
    <row r="5162" spans="3:3" x14ac:dyDescent="0.35">
      <c r="C5162" s="18"/>
    </row>
    <row r="5163" spans="3:3" x14ac:dyDescent="0.35">
      <c r="C5163" s="18"/>
    </row>
    <row r="5164" spans="3:3" x14ac:dyDescent="0.35">
      <c r="C5164" s="18"/>
    </row>
    <row r="5165" spans="3:3" x14ac:dyDescent="0.35">
      <c r="C5165" s="18"/>
    </row>
    <row r="5166" spans="3:3" x14ac:dyDescent="0.35">
      <c r="C5166" s="18"/>
    </row>
    <row r="5167" spans="3:3" x14ac:dyDescent="0.35">
      <c r="C5167" s="18"/>
    </row>
    <row r="5168" spans="3:3" x14ac:dyDescent="0.35">
      <c r="C5168" s="18"/>
    </row>
    <row r="5169" spans="3:3" x14ac:dyDescent="0.35">
      <c r="C5169" s="18"/>
    </row>
    <row r="5170" spans="3:3" x14ac:dyDescent="0.35">
      <c r="C5170" s="18"/>
    </row>
    <row r="5171" spans="3:3" x14ac:dyDescent="0.35">
      <c r="C5171" s="18"/>
    </row>
    <row r="5172" spans="3:3" x14ac:dyDescent="0.35">
      <c r="C5172" s="18"/>
    </row>
    <row r="5173" spans="3:3" x14ac:dyDescent="0.35">
      <c r="C5173" s="18"/>
    </row>
    <row r="5174" spans="3:3" x14ac:dyDescent="0.35">
      <c r="C5174" s="18"/>
    </row>
    <row r="5175" spans="3:3" x14ac:dyDescent="0.35">
      <c r="C5175" s="18"/>
    </row>
    <row r="5176" spans="3:3" x14ac:dyDescent="0.35">
      <c r="C5176" s="18"/>
    </row>
    <row r="5177" spans="3:3" x14ac:dyDescent="0.35">
      <c r="C5177" s="18"/>
    </row>
    <row r="5178" spans="3:3" x14ac:dyDescent="0.35">
      <c r="C5178" s="18"/>
    </row>
    <row r="5179" spans="3:3" x14ac:dyDescent="0.35">
      <c r="C5179" s="18"/>
    </row>
    <row r="5180" spans="3:3" x14ac:dyDescent="0.35">
      <c r="C5180" s="18"/>
    </row>
    <row r="5181" spans="3:3" x14ac:dyDescent="0.35">
      <c r="C5181" s="18"/>
    </row>
    <row r="5182" spans="3:3" x14ac:dyDescent="0.35">
      <c r="C5182" s="18"/>
    </row>
    <row r="5183" spans="3:3" x14ac:dyDescent="0.35">
      <c r="C5183" s="18"/>
    </row>
    <row r="5184" spans="3:3" x14ac:dyDescent="0.35">
      <c r="C5184" s="18"/>
    </row>
    <row r="5185" spans="3:3" x14ac:dyDescent="0.35">
      <c r="C5185" s="18"/>
    </row>
    <row r="5186" spans="3:3" x14ac:dyDescent="0.35">
      <c r="C5186" s="18"/>
    </row>
    <row r="5187" spans="3:3" x14ac:dyDescent="0.35">
      <c r="C5187" s="18"/>
    </row>
    <row r="5188" spans="3:3" x14ac:dyDescent="0.35">
      <c r="C5188" s="18"/>
    </row>
    <row r="5189" spans="3:3" x14ac:dyDescent="0.35">
      <c r="C5189" s="18"/>
    </row>
    <row r="5190" spans="3:3" x14ac:dyDescent="0.35">
      <c r="C5190" s="18"/>
    </row>
    <row r="5191" spans="3:3" x14ac:dyDescent="0.35">
      <c r="C5191" s="18"/>
    </row>
    <row r="5192" spans="3:3" x14ac:dyDescent="0.35">
      <c r="C5192" s="18"/>
    </row>
    <row r="5193" spans="3:3" x14ac:dyDescent="0.35">
      <c r="C5193" s="18"/>
    </row>
    <row r="5194" spans="3:3" x14ac:dyDescent="0.35">
      <c r="C5194" s="18"/>
    </row>
    <row r="5195" spans="3:3" x14ac:dyDescent="0.35">
      <c r="C5195" s="18"/>
    </row>
    <row r="5196" spans="3:3" x14ac:dyDescent="0.35">
      <c r="C5196" s="18"/>
    </row>
    <row r="5197" spans="3:3" x14ac:dyDescent="0.35">
      <c r="C5197" s="18"/>
    </row>
    <row r="5198" spans="3:3" x14ac:dyDescent="0.35">
      <c r="C5198" s="18"/>
    </row>
    <row r="5199" spans="3:3" x14ac:dyDescent="0.35">
      <c r="C5199" s="18"/>
    </row>
    <row r="5200" spans="3:3" x14ac:dyDescent="0.35">
      <c r="C5200" s="18"/>
    </row>
    <row r="5201" spans="3:3" x14ac:dyDescent="0.35">
      <c r="C5201" s="18"/>
    </row>
    <row r="5202" spans="3:3" x14ac:dyDescent="0.35">
      <c r="C5202" s="18"/>
    </row>
    <row r="5203" spans="3:3" x14ac:dyDescent="0.35">
      <c r="C5203" s="18"/>
    </row>
    <row r="5204" spans="3:3" x14ac:dyDescent="0.35">
      <c r="C5204" s="18"/>
    </row>
    <row r="5205" spans="3:3" x14ac:dyDescent="0.35">
      <c r="C5205" s="18"/>
    </row>
    <row r="5206" spans="3:3" x14ac:dyDescent="0.35">
      <c r="C5206" s="18"/>
    </row>
    <row r="5207" spans="3:3" x14ac:dyDescent="0.35">
      <c r="C5207" s="18"/>
    </row>
    <row r="5208" spans="3:3" x14ac:dyDescent="0.35">
      <c r="C5208" s="18"/>
    </row>
    <row r="5209" spans="3:3" x14ac:dyDescent="0.35">
      <c r="C5209" s="18"/>
    </row>
    <row r="5210" spans="3:3" x14ac:dyDescent="0.35">
      <c r="C5210" s="18"/>
    </row>
    <row r="5211" spans="3:3" x14ac:dyDescent="0.35">
      <c r="C5211" s="18"/>
    </row>
    <row r="5212" spans="3:3" x14ac:dyDescent="0.35">
      <c r="C5212" s="18"/>
    </row>
    <row r="5213" spans="3:3" x14ac:dyDescent="0.35">
      <c r="C5213" s="18"/>
    </row>
    <row r="5214" spans="3:3" x14ac:dyDescent="0.35">
      <c r="C5214" s="18"/>
    </row>
    <row r="5215" spans="3:3" x14ac:dyDescent="0.35">
      <c r="C5215" s="18"/>
    </row>
    <row r="5216" spans="3:3" x14ac:dyDescent="0.35">
      <c r="C5216" s="18"/>
    </row>
    <row r="5217" spans="3:3" x14ac:dyDescent="0.35">
      <c r="C5217" s="18"/>
    </row>
    <row r="5218" spans="3:3" x14ac:dyDescent="0.35">
      <c r="C5218" s="18"/>
    </row>
    <row r="5219" spans="3:3" x14ac:dyDescent="0.35">
      <c r="C5219" s="18"/>
    </row>
    <row r="5220" spans="3:3" x14ac:dyDescent="0.35">
      <c r="C5220" s="18"/>
    </row>
    <row r="5221" spans="3:3" x14ac:dyDescent="0.35">
      <c r="C5221" s="18"/>
    </row>
    <row r="5222" spans="3:3" x14ac:dyDescent="0.35">
      <c r="C5222" s="18"/>
    </row>
    <row r="5223" spans="3:3" x14ac:dyDescent="0.35">
      <c r="C5223" s="18"/>
    </row>
    <row r="5224" spans="3:3" x14ac:dyDescent="0.35">
      <c r="C5224" s="18"/>
    </row>
    <row r="5225" spans="3:3" x14ac:dyDescent="0.35">
      <c r="C5225" s="18"/>
    </row>
    <row r="5226" spans="3:3" x14ac:dyDescent="0.35">
      <c r="C5226" s="18"/>
    </row>
    <row r="5227" spans="3:3" x14ac:dyDescent="0.35">
      <c r="C5227" s="18"/>
    </row>
    <row r="5228" spans="3:3" x14ac:dyDescent="0.35">
      <c r="C5228" s="18"/>
    </row>
    <row r="5229" spans="3:3" x14ac:dyDescent="0.35">
      <c r="C5229" s="18"/>
    </row>
    <row r="5230" spans="3:3" x14ac:dyDescent="0.35">
      <c r="C5230" s="18"/>
    </row>
    <row r="5231" spans="3:3" x14ac:dyDescent="0.35">
      <c r="C5231" s="18"/>
    </row>
    <row r="5232" spans="3:3" x14ac:dyDescent="0.35">
      <c r="C5232" s="18"/>
    </row>
    <row r="5233" spans="3:3" x14ac:dyDescent="0.35">
      <c r="C5233" s="18"/>
    </row>
    <row r="5234" spans="3:3" x14ac:dyDescent="0.35">
      <c r="C5234" s="18"/>
    </row>
    <row r="5235" spans="3:3" x14ac:dyDescent="0.35">
      <c r="C5235" s="18"/>
    </row>
    <row r="5236" spans="3:3" x14ac:dyDescent="0.35">
      <c r="C5236" s="18"/>
    </row>
    <row r="5237" spans="3:3" x14ac:dyDescent="0.35">
      <c r="C5237" s="18"/>
    </row>
    <row r="5238" spans="3:3" x14ac:dyDescent="0.35">
      <c r="C5238" s="18"/>
    </row>
    <row r="5239" spans="3:3" x14ac:dyDescent="0.35">
      <c r="C5239" s="18"/>
    </row>
    <row r="5240" spans="3:3" x14ac:dyDescent="0.35">
      <c r="C5240" s="18"/>
    </row>
    <row r="5241" spans="3:3" x14ac:dyDescent="0.35">
      <c r="C5241" s="18"/>
    </row>
    <row r="5242" spans="3:3" x14ac:dyDescent="0.35">
      <c r="C5242" s="18"/>
    </row>
    <row r="5243" spans="3:3" x14ac:dyDescent="0.35">
      <c r="C5243" s="18"/>
    </row>
    <row r="5244" spans="3:3" x14ac:dyDescent="0.35">
      <c r="C5244" s="18"/>
    </row>
    <row r="5245" spans="3:3" x14ac:dyDescent="0.35">
      <c r="C5245" s="18"/>
    </row>
    <row r="5246" spans="3:3" x14ac:dyDescent="0.35">
      <c r="C5246" s="18"/>
    </row>
    <row r="5247" spans="3:3" x14ac:dyDescent="0.35">
      <c r="C5247" s="18"/>
    </row>
    <row r="5248" spans="3:3" x14ac:dyDescent="0.35">
      <c r="C5248" s="18"/>
    </row>
    <row r="5249" spans="3:3" x14ac:dyDescent="0.35">
      <c r="C5249" s="18"/>
    </row>
    <row r="5250" spans="3:3" x14ac:dyDescent="0.35">
      <c r="C5250" s="18"/>
    </row>
    <row r="5251" spans="3:3" x14ac:dyDescent="0.35">
      <c r="C5251" s="18"/>
    </row>
    <row r="5252" spans="3:3" x14ac:dyDescent="0.35">
      <c r="C5252" s="18"/>
    </row>
    <row r="5253" spans="3:3" x14ac:dyDescent="0.35">
      <c r="C5253" s="18"/>
    </row>
    <row r="5254" spans="3:3" x14ac:dyDescent="0.35">
      <c r="C5254" s="18"/>
    </row>
    <row r="5255" spans="3:3" x14ac:dyDescent="0.35">
      <c r="C5255" s="18"/>
    </row>
    <row r="5256" spans="3:3" x14ac:dyDescent="0.35">
      <c r="C5256" s="18"/>
    </row>
    <row r="5257" spans="3:3" x14ac:dyDescent="0.35">
      <c r="C5257" s="18"/>
    </row>
    <row r="5258" spans="3:3" x14ac:dyDescent="0.35">
      <c r="C5258" s="18"/>
    </row>
    <row r="5259" spans="3:3" x14ac:dyDescent="0.35">
      <c r="C5259" s="18"/>
    </row>
    <row r="5260" spans="3:3" x14ac:dyDescent="0.35">
      <c r="C5260" s="18"/>
    </row>
    <row r="5261" spans="3:3" x14ac:dyDescent="0.35">
      <c r="C5261" s="18"/>
    </row>
    <row r="5262" spans="3:3" x14ac:dyDescent="0.35">
      <c r="C5262" s="18"/>
    </row>
    <row r="5263" spans="3:3" x14ac:dyDescent="0.35">
      <c r="C5263" s="18"/>
    </row>
    <row r="5264" spans="3:3" x14ac:dyDescent="0.35">
      <c r="C5264" s="18"/>
    </row>
    <row r="5265" spans="3:3" x14ac:dyDescent="0.35">
      <c r="C5265" s="18"/>
    </row>
    <row r="5266" spans="3:3" x14ac:dyDescent="0.35">
      <c r="C5266" s="18"/>
    </row>
    <row r="5267" spans="3:3" x14ac:dyDescent="0.35">
      <c r="C5267" s="18"/>
    </row>
    <row r="5268" spans="3:3" x14ac:dyDescent="0.35">
      <c r="C5268" s="18"/>
    </row>
    <row r="5269" spans="3:3" x14ac:dyDescent="0.35">
      <c r="C5269" s="18"/>
    </row>
    <row r="5270" spans="3:3" x14ac:dyDescent="0.35">
      <c r="C5270" s="18"/>
    </row>
    <row r="5271" spans="3:3" x14ac:dyDescent="0.35">
      <c r="C5271" s="18"/>
    </row>
    <row r="5272" spans="3:3" x14ac:dyDescent="0.35">
      <c r="C5272" s="18"/>
    </row>
    <row r="5273" spans="3:3" x14ac:dyDescent="0.35">
      <c r="C5273" s="18"/>
    </row>
    <row r="5274" spans="3:3" x14ac:dyDescent="0.35">
      <c r="C5274" s="18"/>
    </row>
    <row r="5275" spans="3:3" x14ac:dyDescent="0.35">
      <c r="C5275" s="18"/>
    </row>
    <row r="5276" spans="3:3" x14ac:dyDescent="0.35">
      <c r="C5276" s="18"/>
    </row>
    <row r="5277" spans="3:3" x14ac:dyDescent="0.35">
      <c r="C5277" s="18"/>
    </row>
    <row r="5278" spans="3:3" x14ac:dyDescent="0.35">
      <c r="C5278" s="18"/>
    </row>
    <row r="5279" spans="3:3" x14ac:dyDescent="0.35">
      <c r="C5279" s="18"/>
    </row>
    <row r="5280" spans="3:3" x14ac:dyDescent="0.35">
      <c r="C5280" s="18"/>
    </row>
    <row r="5281" spans="3:3" x14ac:dyDescent="0.35">
      <c r="C5281" s="18"/>
    </row>
    <row r="5282" spans="3:3" x14ac:dyDescent="0.35">
      <c r="C5282" s="18"/>
    </row>
    <row r="5283" spans="3:3" x14ac:dyDescent="0.35">
      <c r="C5283" s="18"/>
    </row>
    <row r="5284" spans="3:3" x14ac:dyDescent="0.35">
      <c r="C5284" s="18"/>
    </row>
    <row r="5285" spans="3:3" x14ac:dyDescent="0.35">
      <c r="C5285" s="18"/>
    </row>
    <row r="5286" spans="3:3" x14ac:dyDescent="0.35">
      <c r="C5286" s="18"/>
    </row>
    <row r="5287" spans="3:3" x14ac:dyDescent="0.35">
      <c r="C5287" s="18"/>
    </row>
    <row r="5288" spans="3:3" x14ac:dyDescent="0.35">
      <c r="C5288" s="18"/>
    </row>
    <row r="5289" spans="3:3" x14ac:dyDescent="0.35">
      <c r="C5289" s="18"/>
    </row>
    <row r="5290" spans="3:3" x14ac:dyDescent="0.35">
      <c r="C5290" s="18"/>
    </row>
    <row r="5291" spans="3:3" x14ac:dyDescent="0.35">
      <c r="C5291" s="18"/>
    </row>
    <row r="5292" spans="3:3" x14ac:dyDescent="0.35">
      <c r="C5292" s="18"/>
    </row>
    <row r="5293" spans="3:3" x14ac:dyDescent="0.35">
      <c r="C5293" s="18"/>
    </row>
    <row r="5294" spans="3:3" x14ac:dyDescent="0.35">
      <c r="C5294" s="18"/>
    </row>
    <row r="5295" spans="3:3" x14ac:dyDescent="0.35">
      <c r="C5295" s="18"/>
    </row>
    <row r="5296" spans="3:3" x14ac:dyDescent="0.35">
      <c r="C5296" s="18"/>
    </row>
    <row r="5297" spans="3:3" x14ac:dyDescent="0.35">
      <c r="C5297" s="18"/>
    </row>
    <row r="5298" spans="3:3" x14ac:dyDescent="0.35">
      <c r="C5298" s="18"/>
    </row>
    <row r="5299" spans="3:3" x14ac:dyDescent="0.35">
      <c r="C5299" s="18"/>
    </row>
    <row r="5300" spans="3:3" x14ac:dyDescent="0.35">
      <c r="C5300" s="18"/>
    </row>
    <row r="5301" spans="3:3" x14ac:dyDescent="0.35">
      <c r="C5301" s="18"/>
    </row>
    <row r="5302" spans="3:3" x14ac:dyDescent="0.35">
      <c r="C5302" s="18"/>
    </row>
    <row r="5303" spans="3:3" x14ac:dyDescent="0.35">
      <c r="C5303" s="18"/>
    </row>
    <row r="5304" spans="3:3" x14ac:dyDescent="0.35">
      <c r="C5304" s="18"/>
    </row>
    <row r="5305" spans="3:3" x14ac:dyDescent="0.35">
      <c r="C5305" s="18"/>
    </row>
    <row r="5306" spans="3:3" x14ac:dyDescent="0.35">
      <c r="C5306" s="18"/>
    </row>
    <row r="5307" spans="3:3" x14ac:dyDescent="0.35">
      <c r="C5307" s="18"/>
    </row>
    <row r="5308" spans="3:3" x14ac:dyDescent="0.35">
      <c r="C5308" s="18"/>
    </row>
    <row r="5309" spans="3:3" x14ac:dyDescent="0.35">
      <c r="C5309" s="18"/>
    </row>
    <row r="5310" spans="3:3" x14ac:dyDescent="0.35">
      <c r="C5310" s="18"/>
    </row>
    <row r="5311" spans="3:3" x14ac:dyDescent="0.35">
      <c r="C5311" s="18"/>
    </row>
    <row r="5312" spans="3:3" x14ac:dyDescent="0.35">
      <c r="C5312" s="18"/>
    </row>
    <row r="5313" spans="3:3" x14ac:dyDescent="0.35">
      <c r="C5313" s="18"/>
    </row>
    <row r="5314" spans="3:3" x14ac:dyDescent="0.35">
      <c r="C5314" s="18"/>
    </row>
    <row r="5315" spans="3:3" x14ac:dyDescent="0.35">
      <c r="C5315" s="18"/>
    </row>
    <row r="5316" spans="3:3" x14ac:dyDescent="0.35">
      <c r="C5316" s="18"/>
    </row>
    <row r="5317" spans="3:3" x14ac:dyDescent="0.35">
      <c r="C5317" s="18"/>
    </row>
    <row r="5318" spans="3:3" x14ac:dyDescent="0.35">
      <c r="C5318" s="18"/>
    </row>
    <row r="5319" spans="3:3" x14ac:dyDescent="0.35">
      <c r="C5319" s="18"/>
    </row>
    <row r="5320" spans="3:3" x14ac:dyDescent="0.35">
      <c r="C5320" s="18"/>
    </row>
    <row r="5321" spans="3:3" x14ac:dyDescent="0.35">
      <c r="C5321" s="18"/>
    </row>
    <row r="5322" spans="3:3" x14ac:dyDescent="0.35">
      <c r="C5322" s="18"/>
    </row>
    <row r="5323" spans="3:3" x14ac:dyDescent="0.35">
      <c r="C5323" s="18"/>
    </row>
    <row r="5324" spans="3:3" x14ac:dyDescent="0.35">
      <c r="C5324" s="18"/>
    </row>
    <row r="5325" spans="3:3" x14ac:dyDescent="0.35">
      <c r="C5325" s="18"/>
    </row>
    <row r="5326" spans="3:3" x14ac:dyDescent="0.35">
      <c r="C5326" s="18"/>
    </row>
    <row r="5327" spans="3:3" x14ac:dyDescent="0.35">
      <c r="C5327" s="18"/>
    </row>
    <row r="5328" spans="3:3" x14ac:dyDescent="0.35">
      <c r="C5328" s="18"/>
    </row>
    <row r="5329" spans="3:3" x14ac:dyDescent="0.35">
      <c r="C5329" s="18"/>
    </row>
    <row r="5330" spans="3:3" x14ac:dyDescent="0.35">
      <c r="C5330" s="18"/>
    </row>
    <row r="5331" spans="3:3" x14ac:dyDescent="0.35">
      <c r="C5331" s="18"/>
    </row>
    <row r="5332" spans="3:3" x14ac:dyDescent="0.35">
      <c r="C5332" s="18"/>
    </row>
    <row r="5333" spans="3:3" x14ac:dyDescent="0.35">
      <c r="C5333" s="18"/>
    </row>
    <row r="5334" spans="3:3" x14ac:dyDescent="0.35">
      <c r="C5334" s="18"/>
    </row>
    <row r="5335" spans="3:3" x14ac:dyDescent="0.35">
      <c r="C5335" s="18"/>
    </row>
    <row r="5336" spans="3:3" x14ac:dyDescent="0.35">
      <c r="C5336" s="18"/>
    </row>
    <row r="5337" spans="3:3" x14ac:dyDescent="0.35">
      <c r="C5337" s="18"/>
    </row>
    <row r="5338" spans="3:3" x14ac:dyDescent="0.35">
      <c r="C5338" s="18"/>
    </row>
    <row r="5339" spans="3:3" x14ac:dyDescent="0.35">
      <c r="C5339" s="18"/>
    </row>
    <row r="5340" spans="3:3" x14ac:dyDescent="0.35">
      <c r="C5340" s="18"/>
    </row>
    <row r="5341" spans="3:3" x14ac:dyDescent="0.35">
      <c r="C5341" s="18"/>
    </row>
    <row r="5342" spans="3:3" x14ac:dyDescent="0.35">
      <c r="C5342" s="18"/>
    </row>
    <row r="5343" spans="3:3" x14ac:dyDescent="0.35">
      <c r="C5343" s="18"/>
    </row>
    <row r="5344" spans="3:3" x14ac:dyDescent="0.35">
      <c r="C5344" s="18"/>
    </row>
    <row r="5345" spans="3:3" x14ac:dyDescent="0.35">
      <c r="C5345" s="18"/>
    </row>
    <row r="5346" spans="3:3" x14ac:dyDescent="0.35">
      <c r="C5346" s="18"/>
    </row>
    <row r="5347" spans="3:3" x14ac:dyDescent="0.35">
      <c r="C5347" s="18"/>
    </row>
    <row r="5348" spans="3:3" x14ac:dyDescent="0.35">
      <c r="C5348" s="18"/>
    </row>
    <row r="5349" spans="3:3" x14ac:dyDescent="0.35">
      <c r="C5349" s="18"/>
    </row>
    <row r="5350" spans="3:3" x14ac:dyDescent="0.35">
      <c r="C5350" s="18"/>
    </row>
    <row r="5351" spans="3:3" x14ac:dyDescent="0.35">
      <c r="C5351" s="18"/>
    </row>
    <row r="5352" spans="3:3" x14ac:dyDescent="0.35">
      <c r="C5352" s="18"/>
    </row>
    <row r="5353" spans="3:3" x14ac:dyDescent="0.35">
      <c r="C5353" s="18"/>
    </row>
    <row r="5354" spans="3:3" x14ac:dyDescent="0.35">
      <c r="C5354" s="18"/>
    </row>
    <row r="5355" spans="3:3" x14ac:dyDescent="0.35">
      <c r="C5355" s="18"/>
    </row>
    <row r="5356" spans="3:3" x14ac:dyDescent="0.35">
      <c r="C5356" s="18"/>
    </row>
    <row r="5357" spans="3:3" x14ac:dyDescent="0.35">
      <c r="C5357" s="18"/>
    </row>
    <row r="5358" spans="3:3" x14ac:dyDescent="0.35">
      <c r="C5358" s="18"/>
    </row>
    <row r="5359" spans="3:3" x14ac:dyDescent="0.35">
      <c r="C5359" s="18"/>
    </row>
    <row r="5360" spans="3:3" x14ac:dyDescent="0.35">
      <c r="C5360" s="18"/>
    </row>
    <row r="5361" spans="3:3" x14ac:dyDescent="0.35">
      <c r="C5361" s="18"/>
    </row>
    <row r="5362" spans="3:3" x14ac:dyDescent="0.35">
      <c r="C5362" s="18"/>
    </row>
    <row r="5363" spans="3:3" x14ac:dyDescent="0.35">
      <c r="C5363" s="18"/>
    </row>
    <row r="5364" spans="3:3" x14ac:dyDescent="0.35">
      <c r="C5364" s="18"/>
    </row>
    <row r="5365" spans="3:3" x14ac:dyDescent="0.35">
      <c r="C5365" s="18"/>
    </row>
    <row r="5366" spans="3:3" x14ac:dyDescent="0.35">
      <c r="C5366" s="18"/>
    </row>
    <row r="5367" spans="3:3" x14ac:dyDescent="0.35">
      <c r="C5367" s="18"/>
    </row>
    <row r="5368" spans="3:3" x14ac:dyDescent="0.35">
      <c r="C5368" s="18"/>
    </row>
    <row r="5369" spans="3:3" x14ac:dyDescent="0.35">
      <c r="C5369" s="18"/>
    </row>
    <row r="5370" spans="3:3" x14ac:dyDescent="0.35">
      <c r="C5370" s="18"/>
    </row>
    <row r="5371" spans="3:3" x14ac:dyDescent="0.35">
      <c r="C5371" s="18"/>
    </row>
    <row r="5372" spans="3:3" x14ac:dyDescent="0.35">
      <c r="C5372" s="18"/>
    </row>
    <row r="5373" spans="3:3" x14ac:dyDescent="0.35">
      <c r="C5373" s="18"/>
    </row>
    <row r="5374" spans="3:3" x14ac:dyDescent="0.35">
      <c r="C5374" s="18"/>
    </row>
    <row r="5375" spans="3:3" x14ac:dyDescent="0.35">
      <c r="C5375" s="18"/>
    </row>
    <row r="5376" spans="3:3" x14ac:dyDescent="0.35">
      <c r="C5376" s="18"/>
    </row>
    <row r="5377" spans="3:3" x14ac:dyDescent="0.35">
      <c r="C5377" s="18"/>
    </row>
    <row r="5378" spans="3:3" x14ac:dyDescent="0.35">
      <c r="C5378" s="18"/>
    </row>
    <row r="5379" spans="3:3" x14ac:dyDescent="0.35">
      <c r="C5379" s="18"/>
    </row>
    <row r="5380" spans="3:3" x14ac:dyDescent="0.35">
      <c r="C5380" s="18"/>
    </row>
    <row r="5381" spans="3:3" x14ac:dyDescent="0.35">
      <c r="C5381" s="18"/>
    </row>
    <row r="5382" spans="3:3" x14ac:dyDescent="0.35">
      <c r="C5382" s="18"/>
    </row>
    <row r="5383" spans="3:3" x14ac:dyDescent="0.35">
      <c r="C5383" s="18"/>
    </row>
    <row r="5384" spans="3:3" x14ac:dyDescent="0.35">
      <c r="C5384" s="18"/>
    </row>
    <row r="5385" spans="3:3" x14ac:dyDescent="0.35">
      <c r="C5385" s="18"/>
    </row>
    <row r="5386" spans="3:3" x14ac:dyDescent="0.35">
      <c r="C5386" s="18"/>
    </row>
    <row r="5387" spans="3:3" x14ac:dyDescent="0.35">
      <c r="C5387" s="18"/>
    </row>
    <row r="5388" spans="3:3" x14ac:dyDescent="0.35">
      <c r="C5388" s="18"/>
    </row>
    <row r="5389" spans="3:3" x14ac:dyDescent="0.35">
      <c r="C5389" s="18"/>
    </row>
    <row r="5390" spans="3:3" x14ac:dyDescent="0.35">
      <c r="C5390" s="18"/>
    </row>
    <row r="5391" spans="3:3" x14ac:dyDescent="0.35">
      <c r="C5391" s="18"/>
    </row>
    <row r="5392" spans="3:3" x14ac:dyDescent="0.35">
      <c r="C5392" s="18"/>
    </row>
    <row r="5393" spans="3:3" x14ac:dyDescent="0.35">
      <c r="C5393" s="18"/>
    </row>
    <row r="5394" spans="3:3" x14ac:dyDescent="0.35">
      <c r="C5394" s="18"/>
    </row>
    <row r="5395" spans="3:3" x14ac:dyDescent="0.35">
      <c r="C5395" s="18"/>
    </row>
    <row r="5396" spans="3:3" x14ac:dyDescent="0.35">
      <c r="C5396" s="18"/>
    </row>
    <row r="5397" spans="3:3" x14ac:dyDescent="0.35">
      <c r="C5397" s="18"/>
    </row>
    <row r="5398" spans="3:3" x14ac:dyDescent="0.35">
      <c r="C5398" s="18"/>
    </row>
    <row r="5399" spans="3:3" x14ac:dyDescent="0.35">
      <c r="C5399" s="18"/>
    </row>
    <row r="5400" spans="3:3" x14ac:dyDescent="0.35">
      <c r="C5400" s="18"/>
    </row>
    <row r="5401" spans="3:3" x14ac:dyDescent="0.35">
      <c r="C5401" s="18"/>
    </row>
    <row r="5402" spans="3:3" x14ac:dyDescent="0.35">
      <c r="C5402" s="18"/>
    </row>
    <row r="5403" spans="3:3" x14ac:dyDescent="0.35">
      <c r="C5403" s="18"/>
    </row>
    <row r="5404" spans="3:3" x14ac:dyDescent="0.35">
      <c r="C5404" s="18"/>
    </row>
    <row r="5405" spans="3:3" x14ac:dyDescent="0.35">
      <c r="C5405" s="18"/>
    </row>
    <row r="5406" spans="3:3" x14ac:dyDescent="0.35">
      <c r="C5406" s="18"/>
    </row>
    <row r="5407" spans="3:3" x14ac:dyDescent="0.35">
      <c r="C5407" s="18"/>
    </row>
    <row r="5408" spans="3:3" x14ac:dyDescent="0.35">
      <c r="C5408" s="18"/>
    </row>
    <row r="5409" spans="3:3" x14ac:dyDescent="0.35">
      <c r="C5409" s="18"/>
    </row>
    <row r="5410" spans="3:3" x14ac:dyDescent="0.35">
      <c r="C5410" s="18"/>
    </row>
    <row r="5411" spans="3:3" x14ac:dyDescent="0.35">
      <c r="C5411" s="18"/>
    </row>
    <row r="5412" spans="3:3" x14ac:dyDescent="0.35">
      <c r="C5412" s="18"/>
    </row>
    <row r="5413" spans="3:3" x14ac:dyDescent="0.35">
      <c r="C5413" s="18"/>
    </row>
    <row r="5414" spans="3:3" x14ac:dyDescent="0.35">
      <c r="C5414" s="18"/>
    </row>
    <row r="5415" spans="3:3" x14ac:dyDescent="0.35">
      <c r="C5415" s="18"/>
    </row>
    <row r="5416" spans="3:3" x14ac:dyDescent="0.35">
      <c r="C5416" s="18"/>
    </row>
    <row r="5417" spans="3:3" x14ac:dyDescent="0.35">
      <c r="C5417" s="18"/>
    </row>
    <row r="5418" spans="3:3" x14ac:dyDescent="0.35">
      <c r="C5418" s="18"/>
    </row>
    <row r="5419" spans="3:3" x14ac:dyDescent="0.35">
      <c r="C5419" s="18"/>
    </row>
    <row r="5420" spans="3:3" x14ac:dyDescent="0.35">
      <c r="C5420" s="18"/>
    </row>
    <row r="5421" spans="3:3" x14ac:dyDescent="0.35">
      <c r="C5421" s="18"/>
    </row>
    <row r="5422" spans="3:3" x14ac:dyDescent="0.35">
      <c r="C5422" s="18"/>
    </row>
    <row r="5423" spans="3:3" x14ac:dyDescent="0.35">
      <c r="C5423" s="18"/>
    </row>
    <row r="5424" spans="3:3" x14ac:dyDescent="0.35">
      <c r="C5424" s="18"/>
    </row>
    <row r="5425" spans="3:3" x14ac:dyDescent="0.35">
      <c r="C5425" s="18"/>
    </row>
    <row r="5426" spans="3:3" x14ac:dyDescent="0.35">
      <c r="C5426" s="18"/>
    </row>
    <row r="5427" spans="3:3" x14ac:dyDescent="0.35">
      <c r="C5427" s="18"/>
    </row>
    <row r="5428" spans="3:3" x14ac:dyDescent="0.35">
      <c r="C5428" s="18"/>
    </row>
    <row r="5429" spans="3:3" x14ac:dyDescent="0.35">
      <c r="C5429" s="18"/>
    </row>
    <row r="5430" spans="3:3" x14ac:dyDescent="0.35">
      <c r="C5430" s="18"/>
    </row>
    <row r="5431" spans="3:3" x14ac:dyDescent="0.35">
      <c r="C5431" s="18"/>
    </row>
    <row r="5432" spans="3:3" x14ac:dyDescent="0.35">
      <c r="C5432" s="18"/>
    </row>
    <row r="5433" spans="3:3" x14ac:dyDescent="0.35">
      <c r="C5433" s="18"/>
    </row>
    <row r="5434" spans="3:3" x14ac:dyDescent="0.35">
      <c r="C5434" s="18"/>
    </row>
    <row r="5435" spans="3:3" x14ac:dyDescent="0.35">
      <c r="C5435" s="18"/>
    </row>
    <row r="5436" spans="3:3" x14ac:dyDescent="0.35">
      <c r="C5436" s="18"/>
    </row>
    <row r="5437" spans="3:3" x14ac:dyDescent="0.35">
      <c r="C5437" s="18"/>
    </row>
    <row r="5438" spans="3:3" x14ac:dyDescent="0.35">
      <c r="C5438" s="18"/>
    </row>
    <row r="5439" spans="3:3" x14ac:dyDescent="0.35">
      <c r="C5439" s="18"/>
    </row>
    <row r="5440" spans="3:3" x14ac:dyDescent="0.35">
      <c r="C5440" s="18"/>
    </row>
    <row r="5441" spans="3:3" x14ac:dyDescent="0.35">
      <c r="C5441" s="18"/>
    </row>
    <row r="5442" spans="3:3" x14ac:dyDescent="0.35">
      <c r="C5442" s="18"/>
    </row>
    <row r="5443" spans="3:3" x14ac:dyDescent="0.35">
      <c r="C5443" s="18"/>
    </row>
    <row r="5444" spans="3:3" x14ac:dyDescent="0.35">
      <c r="C5444" s="18"/>
    </row>
    <row r="5445" spans="3:3" x14ac:dyDescent="0.35">
      <c r="C5445" s="18"/>
    </row>
    <row r="5446" spans="3:3" x14ac:dyDescent="0.35">
      <c r="C5446" s="18"/>
    </row>
    <row r="5447" spans="3:3" x14ac:dyDescent="0.35">
      <c r="C5447" s="18"/>
    </row>
    <row r="5448" spans="3:3" x14ac:dyDescent="0.35">
      <c r="C5448" s="18"/>
    </row>
    <row r="5449" spans="3:3" x14ac:dyDescent="0.35">
      <c r="C5449" s="18"/>
    </row>
    <row r="5450" spans="3:3" x14ac:dyDescent="0.35">
      <c r="C5450" s="18"/>
    </row>
    <row r="5451" spans="3:3" x14ac:dyDescent="0.35">
      <c r="C5451" s="18"/>
    </row>
    <row r="5452" spans="3:3" x14ac:dyDescent="0.35">
      <c r="C5452" s="18"/>
    </row>
    <row r="5453" spans="3:3" x14ac:dyDescent="0.35">
      <c r="C5453" s="18"/>
    </row>
    <row r="5454" spans="3:3" x14ac:dyDescent="0.35">
      <c r="C5454" s="18"/>
    </row>
    <row r="5455" spans="3:3" x14ac:dyDescent="0.35">
      <c r="C5455" s="18"/>
    </row>
    <row r="5456" spans="3:3" x14ac:dyDescent="0.35">
      <c r="C5456" s="18"/>
    </row>
    <row r="5457" spans="3:3" x14ac:dyDescent="0.35">
      <c r="C5457" s="18"/>
    </row>
    <row r="5458" spans="3:3" x14ac:dyDescent="0.35">
      <c r="C5458" s="18"/>
    </row>
    <row r="5459" spans="3:3" x14ac:dyDescent="0.35">
      <c r="C5459" s="18"/>
    </row>
    <row r="5460" spans="3:3" x14ac:dyDescent="0.35">
      <c r="C5460" s="18"/>
    </row>
    <row r="5461" spans="3:3" x14ac:dyDescent="0.35">
      <c r="C5461" s="18"/>
    </row>
    <row r="5462" spans="3:3" x14ac:dyDescent="0.35">
      <c r="C5462" s="18"/>
    </row>
    <row r="5463" spans="3:3" x14ac:dyDescent="0.35">
      <c r="C5463" s="18"/>
    </row>
    <row r="5464" spans="3:3" x14ac:dyDescent="0.35">
      <c r="C5464" s="18"/>
    </row>
    <row r="5465" spans="3:3" x14ac:dyDescent="0.35">
      <c r="C5465" s="18"/>
    </row>
    <row r="5466" spans="3:3" x14ac:dyDescent="0.35">
      <c r="C5466" s="18"/>
    </row>
    <row r="5467" spans="3:3" x14ac:dyDescent="0.35">
      <c r="C5467" s="18"/>
    </row>
    <row r="5468" spans="3:3" x14ac:dyDescent="0.35">
      <c r="C5468" s="18"/>
    </row>
    <row r="5469" spans="3:3" x14ac:dyDescent="0.35">
      <c r="C5469" s="18"/>
    </row>
    <row r="5470" spans="3:3" x14ac:dyDescent="0.35">
      <c r="C5470" s="18"/>
    </row>
    <row r="5471" spans="3:3" x14ac:dyDescent="0.35">
      <c r="C5471" s="18"/>
    </row>
    <row r="5472" spans="3:3" x14ac:dyDescent="0.35">
      <c r="C5472" s="18"/>
    </row>
    <row r="5473" spans="3:3" x14ac:dyDescent="0.35">
      <c r="C5473" s="18"/>
    </row>
    <row r="5474" spans="3:3" x14ac:dyDescent="0.35">
      <c r="C5474" s="18"/>
    </row>
    <row r="5475" spans="3:3" x14ac:dyDescent="0.35">
      <c r="C5475" s="18"/>
    </row>
    <row r="5476" spans="3:3" x14ac:dyDescent="0.35">
      <c r="C5476" s="18"/>
    </row>
    <row r="5477" spans="3:3" x14ac:dyDescent="0.35">
      <c r="C5477" s="18"/>
    </row>
    <row r="5478" spans="3:3" x14ac:dyDescent="0.35">
      <c r="C5478" s="18"/>
    </row>
    <row r="5479" spans="3:3" x14ac:dyDescent="0.35">
      <c r="C5479" s="18"/>
    </row>
    <row r="5480" spans="3:3" x14ac:dyDescent="0.35">
      <c r="C5480" s="18"/>
    </row>
    <row r="5481" spans="3:3" x14ac:dyDescent="0.35">
      <c r="C5481" s="18"/>
    </row>
    <row r="5482" spans="3:3" x14ac:dyDescent="0.35">
      <c r="C5482" s="18"/>
    </row>
    <row r="5483" spans="3:3" x14ac:dyDescent="0.35">
      <c r="C5483" s="18"/>
    </row>
    <row r="5484" spans="3:3" x14ac:dyDescent="0.35">
      <c r="C5484" s="18"/>
    </row>
    <row r="5485" spans="3:3" x14ac:dyDescent="0.35">
      <c r="C5485" s="18"/>
    </row>
    <row r="5486" spans="3:3" x14ac:dyDescent="0.35">
      <c r="C5486" s="18"/>
    </row>
    <row r="5487" spans="3:3" x14ac:dyDescent="0.35">
      <c r="C5487" s="18"/>
    </row>
    <row r="5488" spans="3:3" x14ac:dyDescent="0.35">
      <c r="C5488" s="18"/>
    </row>
    <row r="5489" spans="3:3" x14ac:dyDescent="0.35">
      <c r="C5489" s="18"/>
    </row>
    <row r="5490" spans="3:3" x14ac:dyDescent="0.35">
      <c r="C5490" s="18"/>
    </row>
    <row r="5491" spans="3:3" x14ac:dyDescent="0.35">
      <c r="C5491" s="18"/>
    </row>
    <row r="5492" spans="3:3" x14ac:dyDescent="0.35">
      <c r="C5492" s="18"/>
    </row>
    <row r="5493" spans="3:3" x14ac:dyDescent="0.35">
      <c r="C5493" s="18"/>
    </row>
    <row r="5494" spans="3:3" x14ac:dyDescent="0.35">
      <c r="C5494" s="18"/>
    </row>
    <row r="5495" spans="3:3" x14ac:dyDescent="0.35">
      <c r="C5495" s="18"/>
    </row>
    <row r="5496" spans="3:3" x14ac:dyDescent="0.35">
      <c r="C5496" s="18"/>
    </row>
    <row r="5497" spans="3:3" x14ac:dyDescent="0.35">
      <c r="C5497" s="18"/>
    </row>
    <row r="5498" spans="3:3" x14ac:dyDescent="0.35">
      <c r="C5498" s="18"/>
    </row>
    <row r="5499" spans="3:3" x14ac:dyDescent="0.35">
      <c r="C5499" s="18"/>
    </row>
    <row r="5500" spans="3:3" x14ac:dyDescent="0.35">
      <c r="C5500" s="18"/>
    </row>
    <row r="5501" spans="3:3" x14ac:dyDescent="0.35">
      <c r="C5501" s="18"/>
    </row>
    <row r="5502" spans="3:3" x14ac:dyDescent="0.35">
      <c r="C5502" s="18"/>
    </row>
    <row r="5503" spans="3:3" x14ac:dyDescent="0.35">
      <c r="C5503" s="18"/>
    </row>
    <row r="5504" spans="3:3" x14ac:dyDescent="0.35">
      <c r="C5504" s="18"/>
    </row>
    <row r="5505" spans="3:3" x14ac:dyDescent="0.35">
      <c r="C5505" s="18"/>
    </row>
    <row r="5506" spans="3:3" x14ac:dyDescent="0.35">
      <c r="C5506" s="18"/>
    </row>
    <row r="5507" spans="3:3" x14ac:dyDescent="0.35">
      <c r="C5507" s="18"/>
    </row>
    <row r="5508" spans="3:3" x14ac:dyDescent="0.35">
      <c r="C5508" s="18"/>
    </row>
    <row r="5509" spans="3:3" x14ac:dyDescent="0.35">
      <c r="C5509" s="18"/>
    </row>
    <row r="5510" spans="3:3" x14ac:dyDescent="0.35">
      <c r="C5510" s="18"/>
    </row>
    <row r="5511" spans="3:3" x14ac:dyDescent="0.35">
      <c r="C5511" s="18"/>
    </row>
    <row r="5512" spans="3:3" x14ac:dyDescent="0.35">
      <c r="C5512" s="18"/>
    </row>
    <row r="5513" spans="3:3" x14ac:dyDescent="0.35">
      <c r="C5513" s="18"/>
    </row>
    <row r="5514" spans="3:3" x14ac:dyDescent="0.35">
      <c r="C5514" s="18"/>
    </row>
    <row r="5515" spans="3:3" x14ac:dyDescent="0.35">
      <c r="C5515" s="18"/>
    </row>
    <row r="5516" spans="3:3" x14ac:dyDescent="0.35">
      <c r="C5516" s="18"/>
    </row>
    <row r="5517" spans="3:3" x14ac:dyDescent="0.35">
      <c r="C5517" s="18"/>
    </row>
    <row r="5518" spans="3:3" x14ac:dyDescent="0.35">
      <c r="C5518" s="18"/>
    </row>
    <row r="5519" spans="3:3" x14ac:dyDescent="0.35">
      <c r="C5519" s="18"/>
    </row>
    <row r="5520" spans="3:3" x14ac:dyDescent="0.35">
      <c r="C5520" s="18"/>
    </row>
    <row r="5521" spans="3:3" x14ac:dyDescent="0.35">
      <c r="C5521" s="18"/>
    </row>
    <row r="5522" spans="3:3" x14ac:dyDescent="0.35">
      <c r="C5522" s="18"/>
    </row>
    <row r="5523" spans="3:3" x14ac:dyDescent="0.35">
      <c r="C5523" s="18"/>
    </row>
    <row r="5524" spans="3:3" x14ac:dyDescent="0.35">
      <c r="C5524" s="18"/>
    </row>
    <row r="5525" spans="3:3" x14ac:dyDescent="0.35">
      <c r="C5525" s="18"/>
    </row>
    <row r="5526" spans="3:3" x14ac:dyDescent="0.35">
      <c r="C5526" s="18"/>
    </row>
    <row r="5527" spans="3:3" x14ac:dyDescent="0.35">
      <c r="C5527" s="18"/>
    </row>
    <row r="5528" spans="3:3" x14ac:dyDescent="0.35">
      <c r="C5528" s="18"/>
    </row>
    <row r="5529" spans="3:3" x14ac:dyDescent="0.35">
      <c r="C5529" s="18"/>
    </row>
    <row r="5530" spans="3:3" x14ac:dyDescent="0.35">
      <c r="C5530" s="18"/>
    </row>
    <row r="5531" spans="3:3" x14ac:dyDescent="0.35">
      <c r="C5531" s="18"/>
    </row>
    <row r="5532" spans="3:3" x14ac:dyDescent="0.35">
      <c r="C5532" s="18"/>
    </row>
    <row r="5533" spans="3:3" x14ac:dyDescent="0.35">
      <c r="C5533" s="18"/>
    </row>
    <row r="5534" spans="3:3" x14ac:dyDescent="0.35">
      <c r="C5534" s="18"/>
    </row>
    <row r="5535" spans="3:3" x14ac:dyDescent="0.35">
      <c r="C5535" s="18"/>
    </row>
    <row r="5536" spans="3:3" x14ac:dyDescent="0.35">
      <c r="C5536" s="18"/>
    </row>
    <row r="5537" spans="3:3" x14ac:dyDescent="0.35">
      <c r="C5537" s="18"/>
    </row>
    <row r="5538" spans="3:3" x14ac:dyDescent="0.35">
      <c r="C5538" s="18"/>
    </row>
    <row r="5539" spans="3:3" x14ac:dyDescent="0.35">
      <c r="C5539" s="18"/>
    </row>
    <row r="5540" spans="3:3" x14ac:dyDescent="0.35">
      <c r="C5540" s="18"/>
    </row>
    <row r="5541" spans="3:3" x14ac:dyDescent="0.35">
      <c r="C5541" s="18"/>
    </row>
    <row r="5542" spans="3:3" x14ac:dyDescent="0.35">
      <c r="C5542" s="18"/>
    </row>
    <row r="5543" spans="3:3" x14ac:dyDescent="0.35">
      <c r="C5543" s="18"/>
    </row>
    <row r="5544" spans="3:3" x14ac:dyDescent="0.35">
      <c r="C5544" s="18"/>
    </row>
    <row r="5545" spans="3:3" x14ac:dyDescent="0.35">
      <c r="C5545" s="18"/>
    </row>
    <row r="5546" spans="3:3" x14ac:dyDescent="0.35">
      <c r="C5546" s="18"/>
    </row>
    <row r="5547" spans="3:3" x14ac:dyDescent="0.35">
      <c r="C5547" s="18"/>
    </row>
    <row r="5548" spans="3:3" x14ac:dyDescent="0.35">
      <c r="C5548" s="18"/>
    </row>
    <row r="5549" spans="3:3" x14ac:dyDescent="0.35">
      <c r="C5549" s="18"/>
    </row>
    <row r="5550" spans="3:3" x14ac:dyDescent="0.35">
      <c r="C5550" s="18"/>
    </row>
    <row r="5551" spans="3:3" x14ac:dyDescent="0.35">
      <c r="C5551" s="18"/>
    </row>
    <row r="5552" spans="3:3" x14ac:dyDescent="0.35">
      <c r="C5552" s="18"/>
    </row>
    <row r="5553" spans="3:3" x14ac:dyDescent="0.35">
      <c r="C5553" s="18"/>
    </row>
    <row r="5554" spans="3:3" x14ac:dyDescent="0.35">
      <c r="C5554" s="18"/>
    </row>
    <row r="5555" spans="3:3" x14ac:dyDescent="0.35">
      <c r="C5555" s="18"/>
    </row>
    <row r="5556" spans="3:3" x14ac:dyDescent="0.35">
      <c r="C5556" s="18"/>
    </row>
    <row r="5557" spans="3:3" x14ac:dyDescent="0.35">
      <c r="C5557" s="18"/>
    </row>
    <row r="5558" spans="3:3" x14ac:dyDescent="0.35">
      <c r="C5558" s="18"/>
    </row>
    <row r="5559" spans="3:3" x14ac:dyDescent="0.35">
      <c r="C5559" s="18"/>
    </row>
    <row r="5560" spans="3:3" x14ac:dyDescent="0.35">
      <c r="C5560" s="18"/>
    </row>
    <row r="5561" spans="3:3" x14ac:dyDescent="0.35">
      <c r="C5561" s="18"/>
    </row>
    <row r="5562" spans="3:3" x14ac:dyDescent="0.35">
      <c r="C5562" s="18"/>
    </row>
    <row r="5563" spans="3:3" x14ac:dyDescent="0.35">
      <c r="C5563" s="18"/>
    </row>
    <row r="5564" spans="3:3" x14ac:dyDescent="0.35">
      <c r="C5564" s="18"/>
    </row>
    <row r="5565" spans="3:3" x14ac:dyDescent="0.35">
      <c r="C5565" s="18"/>
    </row>
    <row r="5566" spans="3:3" x14ac:dyDescent="0.35">
      <c r="C5566" s="18"/>
    </row>
    <row r="5567" spans="3:3" x14ac:dyDescent="0.35">
      <c r="C5567" s="18"/>
    </row>
    <row r="5568" spans="3:3" x14ac:dyDescent="0.35">
      <c r="C5568" s="18"/>
    </row>
    <row r="5569" spans="3:3" x14ac:dyDescent="0.35">
      <c r="C5569" s="18"/>
    </row>
    <row r="5570" spans="3:3" x14ac:dyDescent="0.35">
      <c r="C5570" s="18"/>
    </row>
    <row r="5571" spans="3:3" x14ac:dyDescent="0.35">
      <c r="C5571" s="18"/>
    </row>
    <row r="5572" spans="3:3" x14ac:dyDescent="0.35">
      <c r="C5572" s="18"/>
    </row>
    <row r="5573" spans="3:3" x14ac:dyDescent="0.35">
      <c r="C5573" s="18"/>
    </row>
    <row r="5574" spans="3:3" x14ac:dyDescent="0.35">
      <c r="C5574" s="18"/>
    </row>
    <row r="5575" spans="3:3" x14ac:dyDescent="0.35">
      <c r="C5575" s="18"/>
    </row>
    <row r="5576" spans="3:3" x14ac:dyDescent="0.35">
      <c r="C5576" s="18"/>
    </row>
    <row r="5577" spans="3:3" x14ac:dyDescent="0.35">
      <c r="C5577" s="18"/>
    </row>
    <row r="5578" spans="3:3" x14ac:dyDescent="0.35">
      <c r="C5578" s="18"/>
    </row>
    <row r="5579" spans="3:3" x14ac:dyDescent="0.35">
      <c r="C5579" s="18"/>
    </row>
    <row r="5580" spans="3:3" x14ac:dyDescent="0.35">
      <c r="C5580" s="18"/>
    </row>
    <row r="5581" spans="3:3" x14ac:dyDescent="0.35">
      <c r="C5581" s="18"/>
    </row>
    <row r="5582" spans="3:3" x14ac:dyDescent="0.35">
      <c r="C5582" s="18"/>
    </row>
    <row r="5583" spans="3:3" x14ac:dyDescent="0.35">
      <c r="C5583" s="18"/>
    </row>
    <row r="5584" spans="3:3" x14ac:dyDescent="0.35">
      <c r="C5584" s="18"/>
    </row>
    <row r="5585" spans="3:3" x14ac:dyDescent="0.35">
      <c r="C5585" s="18"/>
    </row>
    <row r="5586" spans="3:3" x14ac:dyDescent="0.35">
      <c r="C5586" s="18"/>
    </row>
    <row r="5587" spans="3:3" x14ac:dyDescent="0.35">
      <c r="C5587" s="18"/>
    </row>
    <row r="5588" spans="3:3" x14ac:dyDescent="0.35">
      <c r="C5588" s="18"/>
    </row>
    <row r="5589" spans="3:3" x14ac:dyDescent="0.35">
      <c r="C5589" s="18"/>
    </row>
    <row r="5590" spans="3:3" x14ac:dyDescent="0.35">
      <c r="C5590" s="18"/>
    </row>
    <row r="5591" spans="3:3" x14ac:dyDescent="0.35">
      <c r="C5591" s="18"/>
    </row>
    <row r="5592" spans="3:3" x14ac:dyDescent="0.35">
      <c r="C5592" s="18"/>
    </row>
    <row r="5593" spans="3:3" x14ac:dyDescent="0.35">
      <c r="C5593" s="18"/>
    </row>
    <row r="5594" spans="3:3" x14ac:dyDescent="0.35">
      <c r="C5594" s="18"/>
    </row>
    <row r="5595" spans="3:3" x14ac:dyDescent="0.35">
      <c r="C5595" s="18"/>
    </row>
    <row r="5596" spans="3:3" x14ac:dyDescent="0.35">
      <c r="C5596" s="18"/>
    </row>
    <row r="5597" spans="3:3" x14ac:dyDescent="0.35">
      <c r="C5597" s="18"/>
    </row>
    <row r="5598" spans="3:3" x14ac:dyDescent="0.35">
      <c r="C5598" s="18"/>
    </row>
    <row r="5599" spans="3:3" x14ac:dyDescent="0.35">
      <c r="C5599" s="18"/>
    </row>
    <row r="5600" spans="3:3" x14ac:dyDescent="0.35">
      <c r="C5600" s="18"/>
    </row>
    <row r="5601" spans="3:3" x14ac:dyDescent="0.35">
      <c r="C5601" s="18"/>
    </row>
    <row r="5602" spans="3:3" x14ac:dyDescent="0.35">
      <c r="C5602" s="18"/>
    </row>
    <row r="5603" spans="3:3" x14ac:dyDescent="0.35">
      <c r="C5603" s="18"/>
    </row>
    <row r="5604" spans="3:3" x14ac:dyDescent="0.35">
      <c r="C5604" s="18"/>
    </row>
    <row r="5605" spans="3:3" x14ac:dyDescent="0.35">
      <c r="C5605" s="18"/>
    </row>
    <row r="5606" spans="3:3" x14ac:dyDescent="0.35">
      <c r="C5606" s="18"/>
    </row>
    <row r="5607" spans="3:3" x14ac:dyDescent="0.35">
      <c r="C5607" s="18"/>
    </row>
    <row r="5608" spans="3:3" x14ac:dyDescent="0.35">
      <c r="C5608" s="18"/>
    </row>
    <row r="5609" spans="3:3" x14ac:dyDescent="0.35">
      <c r="C5609" s="18"/>
    </row>
    <row r="5610" spans="3:3" x14ac:dyDescent="0.35">
      <c r="C5610" s="18"/>
    </row>
    <row r="5611" spans="3:3" x14ac:dyDescent="0.35">
      <c r="C5611" s="18"/>
    </row>
    <row r="5612" spans="3:3" x14ac:dyDescent="0.35">
      <c r="C5612" s="18"/>
    </row>
    <row r="5613" spans="3:3" x14ac:dyDescent="0.35">
      <c r="C5613" s="18"/>
    </row>
    <row r="5614" spans="3:3" x14ac:dyDescent="0.35">
      <c r="C5614" s="18"/>
    </row>
    <row r="5615" spans="3:3" x14ac:dyDescent="0.35">
      <c r="C5615" s="18"/>
    </row>
    <row r="5616" spans="3:3" x14ac:dyDescent="0.35">
      <c r="C5616" s="18"/>
    </row>
    <row r="5617" spans="3:3" x14ac:dyDescent="0.35">
      <c r="C5617" s="18"/>
    </row>
    <row r="5618" spans="3:3" x14ac:dyDescent="0.35">
      <c r="C5618" s="18"/>
    </row>
    <row r="5619" spans="3:3" x14ac:dyDescent="0.35">
      <c r="C5619" s="18"/>
    </row>
    <row r="5620" spans="3:3" x14ac:dyDescent="0.35">
      <c r="C5620" s="18"/>
    </row>
    <row r="5621" spans="3:3" x14ac:dyDescent="0.35">
      <c r="C5621" s="18"/>
    </row>
    <row r="5622" spans="3:3" x14ac:dyDescent="0.35">
      <c r="C5622" s="18"/>
    </row>
    <row r="5623" spans="3:3" x14ac:dyDescent="0.35">
      <c r="C5623" s="18"/>
    </row>
    <row r="5624" spans="3:3" x14ac:dyDescent="0.35">
      <c r="C5624" s="18"/>
    </row>
    <row r="5625" spans="3:3" x14ac:dyDescent="0.35">
      <c r="C5625" s="18"/>
    </row>
    <row r="5626" spans="3:3" x14ac:dyDescent="0.35">
      <c r="C5626" s="18"/>
    </row>
    <row r="5627" spans="3:3" x14ac:dyDescent="0.35">
      <c r="C5627" s="18"/>
    </row>
    <row r="5628" spans="3:3" x14ac:dyDescent="0.35">
      <c r="C5628" s="18"/>
    </row>
    <row r="5629" spans="3:3" x14ac:dyDescent="0.35">
      <c r="C5629" s="18"/>
    </row>
    <row r="5630" spans="3:3" x14ac:dyDescent="0.35">
      <c r="C5630" s="18"/>
    </row>
    <row r="5631" spans="3:3" x14ac:dyDescent="0.35">
      <c r="C5631" s="18"/>
    </row>
    <row r="5632" spans="3:3" x14ac:dyDescent="0.35">
      <c r="C5632" s="18"/>
    </row>
    <row r="5633" spans="3:3" x14ac:dyDescent="0.35">
      <c r="C5633" s="18"/>
    </row>
    <row r="5634" spans="3:3" x14ac:dyDescent="0.35">
      <c r="C5634" s="18"/>
    </row>
    <row r="5635" spans="3:3" x14ac:dyDescent="0.35">
      <c r="C5635" s="18"/>
    </row>
    <row r="5636" spans="3:3" x14ac:dyDescent="0.35">
      <c r="C5636" s="18"/>
    </row>
    <row r="5637" spans="3:3" x14ac:dyDescent="0.35">
      <c r="C5637" s="18"/>
    </row>
    <row r="5638" spans="3:3" x14ac:dyDescent="0.35">
      <c r="C5638" s="18"/>
    </row>
    <row r="5639" spans="3:3" x14ac:dyDescent="0.35">
      <c r="C5639" s="18"/>
    </row>
    <row r="5640" spans="3:3" x14ac:dyDescent="0.35">
      <c r="C5640" s="18"/>
    </row>
    <row r="5641" spans="3:3" x14ac:dyDescent="0.35">
      <c r="C5641" s="18"/>
    </row>
    <row r="5642" spans="3:3" x14ac:dyDescent="0.35">
      <c r="C5642" s="18"/>
    </row>
    <row r="5643" spans="3:3" x14ac:dyDescent="0.35">
      <c r="C5643" s="18"/>
    </row>
    <row r="5644" spans="3:3" x14ac:dyDescent="0.35">
      <c r="C5644" s="18"/>
    </row>
    <row r="5645" spans="3:3" x14ac:dyDescent="0.35">
      <c r="C5645" s="18"/>
    </row>
    <row r="5646" spans="3:3" x14ac:dyDescent="0.35">
      <c r="C5646" s="18"/>
    </row>
    <row r="5647" spans="3:3" x14ac:dyDescent="0.35">
      <c r="C5647" s="18"/>
    </row>
    <row r="5648" spans="3:3" x14ac:dyDescent="0.35">
      <c r="C5648" s="18"/>
    </row>
    <row r="5649" spans="3:3" x14ac:dyDescent="0.35">
      <c r="C5649" s="18"/>
    </row>
    <row r="5650" spans="3:3" x14ac:dyDescent="0.35">
      <c r="C5650" s="18"/>
    </row>
    <row r="5651" spans="3:3" x14ac:dyDescent="0.35">
      <c r="C5651" s="18"/>
    </row>
    <row r="5652" spans="3:3" x14ac:dyDescent="0.35">
      <c r="C5652" s="18"/>
    </row>
    <row r="5653" spans="3:3" x14ac:dyDescent="0.35">
      <c r="C5653" s="18"/>
    </row>
    <row r="5654" spans="3:3" x14ac:dyDescent="0.35">
      <c r="C5654" s="18"/>
    </row>
    <row r="5655" spans="3:3" x14ac:dyDescent="0.35">
      <c r="C5655" s="18"/>
    </row>
    <row r="5656" spans="3:3" x14ac:dyDescent="0.35">
      <c r="C5656" s="18"/>
    </row>
    <row r="5657" spans="3:3" x14ac:dyDescent="0.35">
      <c r="C5657" s="18"/>
    </row>
    <row r="5658" spans="3:3" x14ac:dyDescent="0.35">
      <c r="C5658" s="18"/>
    </row>
    <row r="5659" spans="3:3" x14ac:dyDescent="0.35">
      <c r="C5659" s="18"/>
    </row>
    <row r="5660" spans="3:3" x14ac:dyDescent="0.35">
      <c r="C5660" s="18"/>
    </row>
    <row r="5661" spans="3:3" x14ac:dyDescent="0.35">
      <c r="C5661" s="18"/>
    </row>
    <row r="5662" spans="3:3" x14ac:dyDescent="0.35">
      <c r="C5662" s="18"/>
    </row>
    <row r="5663" spans="3:3" x14ac:dyDescent="0.35">
      <c r="C5663" s="18"/>
    </row>
    <row r="5664" spans="3:3" x14ac:dyDescent="0.35">
      <c r="C5664" s="18"/>
    </row>
    <row r="5665" spans="3:3" x14ac:dyDescent="0.35">
      <c r="C5665" s="18"/>
    </row>
    <row r="5666" spans="3:3" x14ac:dyDescent="0.35">
      <c r="C5666" s="18"/>
    </row>
    <row r="5667" spans="3:3" x14ac:dyDescent="0.35">
      <c r="C5667" s="18"/>
    </row>
    <row r="5668" spans="3:3" x14ac:dyDescent="0.35">
      <c r="C5668" s="18"/>
    </row>
    <row r="5669" spans="3:3" x14ac:dyDescent="0.35">
      <c r="C5669" s="18"/>
    </row>
    <row r="5670" spans="3:3" x14ac:dyDescent="0.35">
      <c r="C5670" s="18"/>
    </row>
    <row r="5671" spans="3:3" x14ac:dyDescent="0.35">
      <c r="C5671" s="18"/>
    </row>
    <row r="5672" spans="3:3" x14ac:dyDescent="0.35">
      <c r="C5672" s="18"/>
    </row>
    <row r="5673" spans="3:3" x14ac:dyDescent="0.35">
      <c r="C5673" s="18"/>
    </row>
    <row r="5674" spans="3:3" x14ac:dyDescent="0.35">
      <c r="C5674" s="18"/>
    </row>
    <row r="5675" spans="3:3" x14ac:dyDescent="0.35">
      <c r="C5675" s="18"/>
    </row>
    <row r="5676" spans="3:3" x14ac:dyDescent="0.35">
      <c r="C5676" s="18"/>
    </row>
    <row r="5677" spans="3:3" x14ac:dyDescent="0.35">
      <c r="C5677" s="18"/>
    </row>
    <row r="5678" spans="3:3" x14ac:dyDescent="0.35">
      <c r="C5678" s="18"/>
    </row>
    <row r="5679" spans="3:3" x14ac:dyDescent="0.35">
      <c r="C5679" s="18"/>
    </row>
    <row r="5680" spans="3:3" x14ac:dyDescent="0.35">
      <c r="C5680" s="18"/>
    </row>
    <row r="5681" spans="3:3" x14ac:dyDescent="0.35">
      <c r="C5681" s="18"/>
    </row>
    <row r="5682" spans="3:3" x14ac:dyDescent="0.35">
      <c r="C5682" s="18"/>
    </row>
    <row r="5683" spans="3:3" x14ac:dyDescent="0.35">
      <c r="C5683" s="18"/>
    </row>
    <row r="5684" spans="3:3" x14ac:dyDescent="0.35">
      <c r="C5684" s="18"/>
    </row>
    <row r="5685" spans="3:3" x14ac:dyDescent="0.35">
      <c r="C5685" s="18"/>
    </row>
    <row r="5686" spans="3:3" x14ac:dyDescent="0.35">
      <c r="C5686" s="18"/>
    </row>
    <row r="5687" spans="3:3" x14ac:dyDescent="0.35">
      <c r="C5687" s="18"/>
    </row>
    <row r="5688" spans="3:3" x14ac:dyDescent="0.35">
      <c r="C5688" s="18"/>
    </row>
    <row r="5689" spans="3:3" x14ac:dyDescent="0.35">
      <c r="C5689" s="18"/>
    </row>
    <row r="5690" spans="3:3" x14ac:dyDescent="0.35">
      <c r="C5690" s="18"/>
    </row>
    <row r="5691" spans="3:3" x14ac:dyDescent="0.35">
      <c r="C5691" s="18"/>
    </row>
    <row r="5692" spans="3:3" x14ac:dyDescent="0.35">
      <c r="C5692" s="18"/>
    </row>
    <row r="5693" spans="3:3" x14ac:dyDescent="0.35">
      <c r="C5693" s="18"/>
    </row>
    <row r="5694" spans="3:3" x14ac:dyDescent="0.35">
      <c r="C5694" s="18"/>
    </row>
    <row r="5695" spans="3:3" x14ac:dyDescent="0.35">
      <c r="C5695" s="18"/>
    </row>
    <row r="5696" spans="3:3" x14ac:dyDescent="0.35">
      <c r="C5696" s="18"/>
    </row>
    <row r="5697" spans="3:3" x14ac:dyDescent="0.35">
      <c r="C5697" s="18"/>
    </row>
    <row r="5698" spans="3:3" x14ac:dyDescent="0.35">
      <c r="C5698" s="18"/>
    </row>
    <row r="5699" spans="3:3" x14ac:dyDescent="0.35">
      <c r="C5699" s="18"/>
    </row>
    <row r="5700" spans="3:3" x14ac:dyDescent="0.35">
      <c r="C5700" s="18"/>
    </row>
    <row r="5701" spans="3:3" x14ac:dyDescent="0.35">
      <c r="C5701" s="18"/>
    </row>
    <row r="5702" spans="3:3" x14ac:dyDescent="0.35">
      <c r="C5702" s="18"/>
    </row>
    <row r="5703" spans="3:3" x14ac:dyDescent="0.35">
      <c r="C5703" s="18"/>
    </row>
    <row r="5704" spans="3:3" x14ac:dyDescent="0.35">
      <c r="C5704" s="18"/>
    </row>
    <row r="5705" spans="3:3" x14ac:dyDescent="0.35">
      <c r="C5705" s="18"/>
    </row>
    <row r="5706" spans="3:3" x14ac:dyDescent="0.35">
      <c r="C5706" s="18"/>
    </row>
    <row r="5707" spans="3:3" x14ac:dyDescent="0.35">
      <c r="C5707" s="18"/>
    </row>
    <row r="5708" spans="3:3" x14ac:dyDescent="0.35">
      <c r="C5708" s="18"/>
    </row>
    <row r="5709" spans="3:3" x14ac:dyDescent="0.35">
      <c r="C5709" s="18"/>
    </row>
    <row r="5710" spans="3:3" x14ac:dyDescent="0.35">
      <c r="C5710" s="18"/>
    </row>
    <row r="5711" spans="3:3" x14ac:dyDescent="0.35">
      <c r="C5711" s="18"/>
    </row>
    <row r="5712" spans="3:3" x14ac:dyDescent="0.35">
      <c r="C5712" s="18"/>
    </row>
    <row r="5713" spans="3:3" x14ac:dyDescent="0.35">
      <c r="C5713" s="18"/>
    </row>
    <row r="5714" spans="3:3" x14ac:dyDescent="0.35">
      <c r="C5714" s="18"/>
    </row>
    <row r="5715" spans="3:3" x14ac:dyDescent="0.35">
      <c r="C5715" s="18"/>
    </row>
    <row r="5716" spans="3:3" x14ac:dyDescent="0.35">
      <c r="C5716" s="18"/>
    </row>
    <row r="5717" spans="3:3" x14ac:dyDescent="0.35">
      <c r="C5717" s="18"/>
    </row>
    <row r="5718" spans="3:3" x14ac:dyDescent="0.35">
      <c r="C5718" s="18"/>
    </row>
    <row r="5719" spans="3:3" x14ac:dyDescent="0.35">
      <c r="C5719" s="18"/>
    </row>
    <row r="5720" spans="3:3" x14ac:dyDescent="0.35">
      <c r="C5720" s="18"/>
    </row>
    <row r="5721" spans="3:3" x14ac:dyDescent="0.35">
      <c r="C5721" s="18"/>
    </row>
    <row r="5722" spans="3:3" x14ac:dyDescent="0.35">
      <c r="C5722" s="18"/>
    </row>
    <row r="5723" spans="3:3" x14ac:dyDescent="0.35">
      <c r="C5723" s="18"/>
    </row>
    <row r="5724" spans="3:3" x14ac:dyDescent="0.35">
      <c r="C5724" s="18"/>
    </row>
    <row r="5725" spans="3:3" x14ac:dyDescent="0.35">
      <c r="C5725" s="18"/>
    </row>
    <row r="5726" spans="3:3" x14ac:dyDescent="0.35">
      <c r="C5726" s="18"/>
    </row>
    <row r="5727" spans="3:3" x14ac:dyDescent="0.35">
      <c r="C5727" s="18"/>
    </row>
    <row r="5728" spans="3:3" x14ac:dyDescent="0.35">
      <c r="C5728" s="18"/>
    </row>
    <row r="5729" spans="3:3" x14ac:dyDescent="0.35">
      <c r="C5729" s="18"/>
    </row>
    <row r="5730" spans="3:3" x14ac:dyDescent="0.35">
      <c r="C5730" s="18"/>
    </row>
    <row r="5731" spans="3:3" x14ac:dyDescent="0.35">
      <c r="C5731" s="18"/>
    </row>
    <row r="5732" spans="3:3" x14ac:dyDescent="0.35">
      <c r="C5732" s="18"/>
    </row>
    <row r="5733" spans="3:3" x14ac:dyDescent="0.35">
      <c r="C5733" s="18"/>
    </row>
    <row r="5734" spans="3:3" x14ac:dyDescent="0.35">
      <c r="C5734" s="18"/>
    </row>
    <row r="5735" spans="3:3" x14ac:dyDescent="0.35">
      <c r="C5735" s="18"/>
    </row>
    <row r="5736" spans="3:3" x14ac:dyDescent="0.35">
      <c r="C5736" s="18"/>
    </row>
    <row r="5737" spans="3:3" x14ac:dyDescent="0.35">
      <c r="C5737" s="18"/>
    </row>
    <row r="5738" spans="3:3" x14ac:dyDescent="0.35">
      <c r="C5738" s="18"/>
    </row>
    <row r="5739" spans="3:3" x14ac:dyDescent="0.35">
      <c r="C5739" s="18"/>
    </row>
    <row r="5740" spans="3:3" x14ac:dyDescent="0.35">
      <c r="C5740" s="18"/>
    </row>
    <row r="5741" spans="3:3" x14ac:dyDescent="0.35">
      <c r="C5741" s="18"/>
    </row>
    <row r="5742" spans="3:3" x14ac:dyDescent="0.35">
      <c r="C5742" s="18"/>
    </row>
    <row r="5743" spans="3:3" x14ac:dyDescent="0.35">
      <c r="C5743" s="18"/>
    </row>
    <row r="5744" spans="3:3" x14ac:dyDescent="0.35">
      <c r="C5744" s="18"/>
    </row>
    <row r="5745" spans="3:3" x14ac:dyDescent="0.35">
      <c r="C5745" s="18"/>
    </row>
    <row r="5746" spans="3:3" x14ac:dyDescent="0.35">
      <c r="C5746" s="18"/>
    </row>
    <row r="5747" spans="3:3" x14ac:dyDescent="0.35">
      <c r="C5747" s="18"/>
    </row>
    <row r="5748" spans="3:3" x14ac:dyDescent="0.35">
      <c r="C5748" s="18"/>
    </row>
    <row r="5749" spans="3:3" x14ac:dyDescent="0.35">
      <c r="C5749" s="18"/>
    </row>
    <row r="5750" spans="3:3" x14ac:dyDescent="0.35">
      <c r="C5750" s="18"/>
    </row>
    <row r="5751" spans="3:3" x14ac:dyDescent="0.35">
      <c r="C5751" s="18"/>
    </row>
    <row r="5752" spans="3:3" x14ac:dyDescent="0.35">
      <c r="C5752" s="18"/>
    </row>
    <row r="5753" spans="3:3" x14ac:dyDescent="0.35">
      <c r="C5753" s="18"/>
    </row>
    <row r="5754" spans="3:3" x14ac:dyDescent="0.35">
      <c r="C5754" s="18"/>
    </row>
    <row r="5755" spans="3:3" x14ac:dyDescent="0.35">
      <c r="C5755" s="18"/>
    </row>
    <row r="5756" spans="3:3" x14ac:dyDescent="0.35">
      <c r="C5756" s="18"/>
    </row>
    <row r="5757" spans="3:3" x14ac:dyDescent="0.35">
      <c r="C5757" s="18"/>
    </row>
    <row r="5758" spans="3:3" x14ac:dyDescent="0.35">
      <c r="C5758" s="18"/>
    </row>
    <row r="5759" spans="3:3" x14ac:dyDescent="0.35">
      <c r="C5759" s="18"/>
    </row>
    <row r="5760" spans="3:3" x14ac:dyDescent="0.35">
      <c r="C5760" s="18"/>
    </row>
    <row r="5761" spans="3:3" x14ac:dyDescent="0.35">
      <c r="C5761" s="18"/>
    </row>
    <row r="5762" spans="3:3" x14ac:dyDescent="0.35">
      <c r="C5762" s="18"/>
    </row>
    <row r="5763" spans="3:3" x14ac:dyDescent="0.35">
      <c r="C5763" s="18"/>
    </row>
    <row r="5764" spans="3:3" x14ac:dyDescent="0.35">
      <c r="C5764" s="18"/>
    </row>
    <row r="5765" spans="3:3" x14ac:dyDescent="0.35">
      <c r="C5765" s="18"/>
    </row>
    <row r="5766" spans="3:3" x14ac:dyDescent="0.35">
      <c r="C5766" s="18"/>
    </row>
    <row r="5767" spans="3:3" x14ac:dyDescent="0.35">
      <c r="C5767" s="18"/>
    </row>
    <row r="5768" spans="3:3" x14ac:dyDescent="0.35">
      <c r="C5768" s="18"/>
    </row>
    <row r="5769" spans="3:3" x14ac:dyDescent="0.35">
      <c r="C5769" s="18"/>
    </row>
    <row r="5770" spans="3:3" x14ac:dyDescent="0.35">
      <c r="C5770" s="18"/>
    </row>
    <row r="5771" spans="3:3" x14ac:dyDescent="0.35">
      <c r="C5771" s="18"/>
    </row>
    <row r="5772" spans="3:3" x14ac:dyDescent="0.35">
      <c r="C5772" s="18"/>
    </row>
    <row r="5773" spans="3:3" x14ac:dyDescent="0.35">
      <c r="C5773" s="18"/>
    </row>
    <row r="5774" spans="3:3" x14ac:dyDescent="0.35">
      <c r="C5774" s="18"/>
    </row>
    <row r="5775" spans="3:3" x14ac:dyDescent="0.35">
      <c r="C5775" s="18"/>
    </row>
    <row r="5776" spans="3:3" x14ac:dyDescent="0.35">
      <c r="C5776" s="18"/>
    </row>
    <row r="5777" spans="3:3" x14ac:dyDescent="0.35">
      <c r="C5777" s="18"/>
    </row>
    <row r="5778" spans="3:3" x14ac:dyDescent="0.35">
      <c r="C5778" s="18"/>
    </row>
    <row r="5779" spans="3:3" x14ac:dyDescent="0.35">
      <c r="C5779" s="18"/>
    </row>
    <row r="5780" spans="3:3" x14ac:dyDescent="0.35">
      <c r="C5780" s="18"/>
    </row>
    <row r="5781" spans="3:3" x14ac:dyDescent="0.35">
      <c r="C5781" s="18"/>
    </row>
    <row r="5782" spans="3:3" x14ac:dyDescent="0.35">
      <c r="C5782" s="18"/>
    </row>
    <row r="5783" spans="3:3" x14ac:dyDescent="0.35">
      <c r="C5783" s="18"/>
    </row>
    <row r="5784" spans="3:3" x14ac:dyDescent="0.35">
      <c r="C5784" s="18"/>
    </row>
    <row r="5785" spans="3:3" x14ac:dyDescent="0.35">
      <c r="C5785" s="18"/>
    </row>
    <row r="5786" spans="3:3" x14ac:dyDescent="0.35">
      <c r="C5786" s="18"/>
    </row>
    <row r="5787" spans="3:3" x14ac:dyDescent="0.35">
      <c r="C5787" s="18"/>
    </row>
    <row r="5788" spans="3:3" x14ac:dyDescent="0.35">
      <c r="C5788" s="18"/>
    </row>
    <row r="5789" spans="3:3" x14ac:dyDescent="0.35">
      <c r="C5789" s="18"/>
    </row>
    <row r="5790" spans="3:3" x14ac:dyDescent="0.35">
      <c r="C5790" s="18"/>
    </row>
    <row r="5791" spans="3:3" x14ac:dyDescent="0.35">
      <c r="C5791" s="18"/>
    </row>
    <row r="5792" spans="3:3" x14ac:dyDescent="0.35">
      <c r="C5792" s="18"/>
    </row>
    <row r="5793" spans="3:3" x14ac:dyDescent="0.35">
      <c r="C5793" s="18"/>
    </row>
    <row r="5794" spans="3:3" x14ac:dyDescent="0.35">
      <c r="C5794" s="18"/>
    </row>
    <row r="5795" spans="3:3" x14ac:dyDescent="0.35">
      <c r="C5795" s="18"/>
    </row>
    <row r="5796" spans="3:3" x14ac:dyDescent="0.35">
      <c r="C5796" s="18"/>
    </row>
    <row r="5797" spans="3:3" x14ac:dyDescent="0.35">
      <c r="C5797" s="18"/>
    </row>
    <row r="5798" spans="3:3" x14ac:dyDescent="0.35">
      <c r="C5798" s="18"/>
    </row>
    <row r="5799" spans="3:3" x14ac:dyDescent="0.35">
      <c r="C5799" s="18"/>
    </row>
    <row r="5800" spans="3:3" x14ac:dyDescent="0.35">
      <c r="C5800" s="18"/>
    </row>
    <row r="5801" spans="3:3" x14ac:dyDescent="0.35">
      <c r="C5801" s="18"/>
    </row>
    <row r="5802" spans="3:3" x14ac:dyDescent="0.35">
      <c r="C5802" s="18"/>
    </row>
    <row r="5803" spans="3:3" x14ac:dyDescent="0.35">
      <c r="C5803" s="18"/>
    </row>
    <row r="5804" spans="3:3" x14ac:dyDescent="0.35">
      <c r="C5804" s="18"/>
    </row>
    <row r="5805" spans="3:3" x14ac:dyDescent="0.35">
      <c r="C5805" s="18"/>
    </row>
    <row r="5806" spans="3:3" x14ac:dyDescent="0.35">
      <c r="C5806" s="18"/>
    </row>
    <row r="5807" spans="3:3" x14ac:dyDescent="0.35">
      <c r="C5807" s="18"/>
    </row>
    <row r="5808" spans="3:3" x14ac:dyDescent="0.35">
      <c r="C5808" s="18"/>
    </row>
    <row r="5809" spans="3:3" x14ac:dyDescent="0.35">
      <c r="C5809" s="18"/>
    </row>
    <row r="5810" spans="3:3" x14ac:dyDescent="0.35">
      <c r="C5810" s="18"/>
    </row>
    <row r="5811" spans="3:3" x14ac:dyDescent="0.35">
      <c r="C5811" s="18"/>
    </row>
    <row r="5812" spans="3:3" x14ac:dyDescent="0.35">
      <c r="C5812" s="18"/>
    </row>
    <row r="5813" spans="3:3" x14ac:dyDescent="0.35">
      <c r="C5813" s="18"/>
    </row>
    <row r="5814" spans="3:3" x14ac:dyDescent="0.35">
      <c r="C5814" s="18"/>
    </row>
    <row r="5815" spans="3:3" x14ac:dyDescent="0.35">
      <c r="C5815" s="18"/>
    </row>
    <row r="5816" spans="3:3" x14ac:dyDescent="0.35">
      <c r="C5816" s="18"/>
    </row>
    <row r="5817" spans="3:3" x14ac:dyDescent="0.35">
      <c r="C5817" s="18"/>
    </row>
    <row r="5818" spans="3:3" x14ac:dyDescent="0.35">
      <c r="C5818" s="18"/>
    </row>
    <row r="5819" spans="3:3" x14ac:dyDescent="0.35">
      <c r="C5819" s="18"/>
    </row>
    <row r="5820" spans="3:3" x14ac:dyDescent="0.35">
      <c r="C5820" s="18"/>
    </row>
    <row r="5821" spans="3:3" x14ac:dyDescent="0.35">
      <c r="C5821" s="18"/>
    </row>
    <row r="5822" spans="3:3" x14ac:dyDescent="0.35">
      <c r="C5822" s="18"/>
    </row>
    <row r="5823" spans="3:3" x14ac:dyDescent="0.35">
      <c r="C5823" s="18"/>
    </row>
    <row r="5824" spans="3:3" x14ac:dyDescent="0.35">
      <c r="C5824" s="18"/>
    </row>
    <row r="5825" spans="3:3" x14ac:dyDescent="0.35">
      <c r="C5825" s="18"/>
    </row>
    <row r="5826" spans="3:3" x14ac:dyDescent="0.35">
      <c r="C5826" s="18"/>
    </row>
    <row r="5827" spans="3:3" x14ac:dyDescent="0.35">
      <c r="C5827" s="18"/>
    </row>
    <row r="5828" spans="3:3" x14ac:dyDescent="0.35">
      <c r="C5828" s="18"/>
    </row>
    <row r="5829" spans="3:3" x14ac:dyDescent="0.35">
      <c r="C5829" s="18"/>
    </row>
    <row r="5830" spans="3:3" x14ac:dyDescent="0.35">
      <c r="C5830" s="18"/>
    </row>
    <row r="5831" spans="3:3" x14ac:dyDescent="0.35">
      <c r="C5831" s="18"/>
    </row>
    <row r="5832" spans="3:3" x14ac:dyDescent="0.35">
      <c r="C5832" s="18"/>
    </row>
    <row r="5833" spans="3:3" x14ac:dyDescent="0.35">
      <c r="C5833" s="18"/>
    </row>
    <row r="5834" spans="3:3" x14ac:dyDescent="0.35">
      <c r="C5834" s="18"/>
    </row>
    <row r="5835" spans="3:3" x14ac:dyDescent="0.35">
      <c r="C5835" s="18"/>
    </row>
    <row r="5836" spans="3:3" x14ac:dyDescent="0.35">
      <c r="C5836" s="18"/>
    </row>
    <row r="5837" spans="3:3" x14ac:dyDescent="0.35">
      <c r="C5837" s="18"/>
    </row>
    <row r="5838" spans="3:3" x14ac:dyDescent="0.35">
      <c r="C5838" s="18"/>
    </row>
    <row r="5839" spans="3:3" x14ac:dyDescent="0.35">
      <c r="C5839" s="18"/>
    </row>
    <row r="5840" spans="3:3" x14ac:dyDescent="0.35">
      <c r="C5840" s="18"/>
    </row>
    <row r="5841" spans="3:3" x14ac:dyDescent="0.35">
      <c r="C5841" s="18"/>
    </row>
    <row r="5842" spans="3:3" x14ac:dyDescent="0.35">
      <c r="C5842" s="18"/>
    </row>
    <row r="5843" spans="3:3" x14ac:dyDescent="0.35">
      <c r="C5843" s="18"/>
    </row>
    <row r="5844" spans="3:3" x14ac:dyDescent="0.35">
      <c r="C5844" s="18"/>
    </row>
    <row r="5845" spans="3:3" x14ac:dyDescent="0.35">
      <c r="C5845" s="18"/>
    </row>
    <row r="5846" spans="3:3" x14ac:dyDescent="0.35">
      <c r="C5846" s="18"/>
    </row>
    <row r="5847" spans="3:3" x14ac:dyDescent="0.35">
      <c r="C5847" s="18"/>
    </row>
    <row r="5848" spans="3:3" x14ac:dyDescent="0.35">
      <c r="C5848" s="18"/>
    </row>
    <row r="5849" spans="3:3" x14ac:dyDescent="0.35">
      <c r="C5849" s="18"/>
    </row>
    <row r="5850" spans="3:3" x14ac:dyDescent="0.35">
      <c r="C5850" s="18"/>
    </row>
    <row r="5851" spans="3:3" x14ac:dyDescent="0.35">
      <c r="C5851" s="18"/>
    </row>
    <row r="5852" spans="3:3" x14ac:dyDescent="0.35">
      <c r="C5852" s="18"/>
    </row>
    <row r="5853" spans="3:3" x14ac:dyDescent="0.35">
      <c r="C5853" s="18"/>
    </row>
    <row r="5854" spans="3:3" x14ac:dyDescent="0.35">
      <c r="C5854" s="18"/>
    </row>
    <row r="5855" spans="3:3" x14ac:dyDescent="0.35">
      <c r="C5855" s="18"/>
    </row>
    <row r="5856" spans="3:3" x14ac:dyDescent="0.35">
      <c r="C5856" s="18"/>
    </row>
    <row r="5857" spans="3:3" x14ac:dyDescent="0.35">
      <c r="C5857" s="18"/>
    </row>
    <row r="5858" spans="3:3" x14ac:dyDescent="0.35">
      <c r="C5858" s="18"/>
    </row>
    <row r="5859" spans="3:3" x14ac:dyDescent="0.35">
      <c r="C5859" s="18"/>
    </row>
    <row r="5860" spans="3:3" x14ac:dyDescent="0.35">
      <c r="C5860" s="18"/>
    </row>
    <row r="5861" spans="3:3" x14ac:dyDescent="0.35">
      <c r="C5861" s="18"/>
    </row>
    <row r="5862" spans="3:3" x14ac:dyDescent="0.35">
      <c r="C5862" s="18"/>
    </row>
    <row r="5863" spans="3:3" x14ac:dyDescent="0.35">
      <c r="C5863" s="18"/>
    </row>
    <row r="5864" spans="3:3" x14ac:dyDescent="0.35">
      <c r="C5864" s="18"/>
    </row>
    <row r="5865" spans="3:3" x14ac:dyDescent="0.35">
      <c r="C5865" s="18"/>
    </row>
    <row r="5866" spans="3:3" x14ac:dyDescent="0.35">
      <c r="C5866" s="18"/>
    </row>
    <row r="5867" spans="3:3" x14ac:dyDescent="0.35">
      <c r="C5867" s="18"/>
    </row>
    <row r="5868" spans="3:3" x14ac:dyDescent="0.35">
      <c r="C5868" s="18"/>
    </row>
    <row r="5869" spans="3:3" x14ac:dyDescent="0.35">
      <c r="C5869" s="18"/>
    </row>
    <row r="5870" spans="3:3" x14ac:dyDescent="0.35">
      <c r="C5870" s="18"/>
    </row>
    <row r="5871" spans="3:3" x14ac:dyDescent="0.35">
      <c r="C5871" s="18"/>
    </row>
    <row r="5872" spans="3:3" x14ac:dyDescent="0.35">
      <c r="C5872" s="18"/>
    </row>
    <row r="5873" spans="3:3" x14ac:dyDescent="0.35">
      <c r="C5873" s="18"/>
    </row>
    <row r="5874" spans="3:3" x14ac:dyDescent="0.35">
      <c r="C5874" s="18"/>
    </row>
    <row r="5875" spans="3:3" x14ac:dyDescent="0.35">
      <c r="C5875" s="18"/>
    </row>
    <row r="5876" spans="3:3" x14ac:dyDescent="0.35">
      <c r="C5876" s="18"/>
    </row>
    <row r="5877" spans="3:3" x14ac:dyDescent="0.35">
      <c r="C5877" s="18"/>
    </row>
    <row r="5878" spans="3:3" x14ac:dyDescent="0.35">
      <c r="C5878" s="18"/>
    </row>
    <row r="5879" spans="3:3" x14ac:dyDescent="0.35">
      <c r="C5879" s="18"/>
    </row>
    <row r="5880" spans="3:3" x14ac:dyDescent="0.35">
      <c r="C5880" s="18"/>
    </row>
    <row r="5881" spans="3:3" x14ac:dyDescent="0.35">
      <c r="C5881" s="18"/>
    </row>
    <row r="5882" spans="3:3" x14ac:dyDescent="0.35">
      <c r="C5882" s="18"/>
    </row>
    <row r="5883" spans="3:3" x14ac:dyDescent="0.35">
      <c r="C5883" s="18"/>
    </row>
    <row r="5884" spans="3:3" x14ac:dyDescent="0.35">
      <c r="C5884" s="18"/>
    </row>
    <row r="5885" spans="3:3" x14ac:dyDescent="0.35">
      <c r="C5885" s="18"/>
    </row>
    <row r="5886" spans="3:3" x14ac:dyDescent="0.35">
      <c r="C5886" s="18"/>
    </row>
    <row r="5887" spans="3:3" x14ac:dyDescent="0.35">
      <c r="C5887" s="18"/>
    </row>
    <row r="5888" spans="3:3" x14ac:dyDescent="0.35">
      <c r="C5888" s="18"/>
    </row>
    <row r="5889" spans="3:3" x14ac:dyDescent="0.35">
      <c r="C5889" s="18"/>
    </row>
    <row r="5890" spans="3:3" x14ac:dyDescent="0.35">
      <c r="C5890" s="18"/>
    </row>
    <row r="5891" spans="3:3" x14ac:dyDescent="0.35">
      <c r="C5891" s="18"/>
    </row>
    <row r="5892" spans="3:3" x14ac:dyDescent="0.35">
      <c r="C5892" s="18"/>
    </row>
    <row r="5893" spans="3:3" x14ac:dyDescent="0.35">
      <c r="C5893" s="18"/>
    </row>
    <row r="5894" spans="3:3" x14ac:dyDescent="0.35">
      <c r="C5894" s="18"/>
    </row>
    <row r="5895" spans="3:3" x14ac:dyDescent="0.35">
      <c r="C5895" s="18"/>
    </row>
    <row r="5896" spans="3:3" x14ac:dyDescent="0.35">
      <c r="C5896" s="18"/>
    </row>
    <row r="5897" spans="3:3" x14ac:dyDescent="0.35">
      <c r="C5897" s="18"/>
    </row>
    <row r="5898" spans="3:3" x14ac:dyDescent="0.35">
      <c r="C5898" s="18"/>
    </row>
    <row r="5899" spans="3:3" x14ac:dyDescent="0.35">
      <c r="C5899" s="18"/>
    </row>
    <row r="5900" spans="3:3" x14ac:dyDescent="0.35">
      <c r="C5900" s="18"/>
    </row>
    <row r="5901" spans="3:3" x14ac:dyDescent="0.35">
      <c r="C5901" s="18"/>
    </row>
    <row r="5902" spans="3:3" x14ac:dyDescent="0.35">
      <c r="C5902" s="18"/>
    </row>
    <row r="5903" spans="3:3" x14ac:dyDescent="0.35">
      <c r="C5903" s="18"/>
    </row>
    <row r="5904" spans="3:3" x14ac:dyDescent="0.35">
      <c r="C5904" s="18"/>
    </row>
    <row r="5905" spans="3:3" x14ac:dyDescent="0.35">
      <c r="C5905" s="18"/>
    </row>
    <row r="5906" spans="3:3" x14ac:dyDescent="0.35">
      <c r="C5906" s="18"/>
    </row>
    <row r="5907" spans="3:3" x14ac:dyDescent="0.35">
      <c r="C5907" s="18"/>
    </row>
    <row r="5908" spans="3:3" x14ac:dyDescent="0.35">
      <c r="C5908" s="18"/>
    </row>
    <row r="5909" spans="3:3" x14ac:dyDescent="0.35">
      <c r="C5909" s="18"/>
    </row>
    <row r="5910" spans="3:3" x14ac:dyDescent="0.35">
      <c r="C5910" s="18"/>
    </row>
    <row r="5911" spans="3:3" x14ac:dyDescent="0.35">
      <c r="C5911" s="18"/>
    </row>
    <row r="5912" spans="3:3" x14ac:dyDescent="0.35">
      <c r="C5912" s="18"/>
    </row>
    <row r="5913" spans="3:3" x14ac:dyDescent="0.35">
      <c r="C5913" s="18"/>
    </row>
    <row r="5914" spans="3:3" x14ac:dyDescent="0.35">
      <c r="C5914" s="18"/>
    </row>
    <row r="5915" spans="3:3" x14ac:dyDescent="0.35">
      <c r="C5915" s="18"/>
    </row>
    <row r="5916" spans="3:3" x14ac:dyDescent="0.35">
      <c r="C5916" s="18"/>
    </row>
    <row r="5917" spans="3:3" x14ac:dyDescent="0.35">
      <c r="C5917" s="18"/>
    </row>
    <row r="5918" spans="3:3" x14ac:dyDescent="0.35">
      <c r="C5918" s="18"/>
    </row>
    <row r="5919" spans="3:3" x14ac:dyDescent="0.35">
      <c r="C5919" s="18"/>
    </row>
    <row r="5920" spans="3:3" x14ac:dyDescent="0.35">
      <c r="C5920" s="18"/>
    </row>
    <row r="5921" spans="3:3" x14ac:dyDescent="0.35">
      <c r="C5921" s="18"/>
    </row>
    <row r="5922" spans="3:3" x14ac:dyDescent="0.35">
      <c r="C5922" s="18"/>
    </row>
    <row r="5923" spans="3:3" x14ac:dyDescent="0.35">
      <c r="C5923" s="18"/>
    </row>
    <row r="5924" spans="3:3" x14ac:dyDescent="0.35">
      <c r="C5924" s="18"/>
    </row>
    <row r="5925" spans="3:3" x14ac:dyDescent="0.35">
      <c r="C5925" s="18"/>
    </row>
    <row r="5926" spans="3:3" x14ac:dyDescent="0.35">
      <c r="C5926" s="18"/>
    </row>
    <row r="5927" spans="3:3" x14ac:dyDescent="0.35">
      <c r="C5927" s="18"/>
    </row>
    <row r="5928" spans="3:3" x14ac:dyDescent="0.35">
      <c r="C5928" s="18"/>
    </row>
    <row r="5929" spans="3:3" x14ac:dyDescent="0.35">
      <c r="C5929" s="18"/>
    </row>
    <row r="5930" spans="3:3" x14ac:dyDescent="0.35">
      <c r="C5930" s="18"/>
    </row>
    <row r="5931" spans="3:3" x14ac:dyDescent="0.35">
      <c r="C5931" s="18"/>
    </row>
    <row r="5932" spans="3:3" x14ac:dyDescent="0.35">
      <c r="C5932" s="18"/>
    </row>
    <row r="5933" spans="3:3" x14ac:dyDescent="0.35">
      <c r="C5933" s="18"/>
    </row>
    <row r="5934" spans="3:3" x14ac:dyDescent="0.35">
      <c r="C5934" s="18"/>
    </row>
    <row r="5935" spans="3:3" x14ac:dyDescent="0.35">
      <c r="C5935" s="18"/>
    </row>
    <row r="5936" spans="3:3" x14ac:dyDescent="0.35">
      <c r="C5936" s="18"/>
    </row>
    <row r="5937" spans="3:3" x14ac:dyDescent="0.35">
      <c r="C5937" s="18"/>
    </row>
    <row r="5938" spans="3:3" x14ac:dyDescent="0.35">
      <c r="C5938" s="18"/>
    </row>
    <row r="5939" spans="3:3" x14ac:dyDescent="0.35">
      <c r="C5939" s="18"/>
    </row>
    <row r="5940" spans="3:3" x14ac:dyDescent="0.35">
      <c r="C5940" s="18"/>
    </row>
    <row r="5941" spans="3:3" x14ac:dyDescent="0.35">
      <c r="C5941" s="18"/>
    </row>
    <row r="5942" spans="3:3" x14ac:dyDescent="0.35">
      <c r="C5942" s="18"/>
    </row>
    <row r="5943" spans="3:3" x14ac:dyDescent="0.35">
      <c r="C5943" s="18"/>
    </row>
    <row r="5944" spans="3:3" x14ac:dyDescent="0.35">
      <c r="C5944" s="18"/>
    </row>
    <row r="5945" spans="3:3" x14ac:dyDescent="0.35">
      <c r="C5945" s="18"/>
    </row>
    <row r="5946" spans="3:3" x14ac:dyDescent="0.35">
      <c r="C5946" s="18"/>
    </row>
    <row r="5947" spans="3:3" x14ac:dyDescent="0.35">
      <c r="C5947" s="18"/>
    </row>
    <row r="5948" spans="3:3" x14ac:dyDescent="0.35">
      <c r="C5948" s="18"/>
    </row>
    <row r="5949" spans="3:3" x14ac:dyDescent="0.35">
      <c r="C5949" s="18"/>
    </row>
    <row r="5950" spans="3:3" x14ac:dyDescent="0.35">
      <c r="C5950" s="18"/>
    </row>
    <row r="5951" spans="3:3" x14ac:dyDescent="0.35">
      <c r="C5951" s="18"/>
    </row>
    <row r="5952" spans="3:3" x14ac:dyDescent="0.35">
      <c r="C5952" s="18"/>
    </row>
    <row r="5953" spans="3:3" x14ac:dyDescent="0.35">
      <c r="C5953" s="18"/>
    </row>
    <row r="5954" spans="3:3" x14ac:dyDescent="0.35">
      <c r="C5954" s="18"/>
    </row>
    <row r="5955" spans="3:3" x14ac:dyDescent="0.35">
      <c r="C5955" s="18"/>
    </row>
    <row r="5956" spans="3:3" x14ac:dyDescent="0.35">
      <c r="C5956" s="18"/>
    </row>
    <row r="5957" spans="3:3" x14ac:dyDescent="0.35">
      <c r="C5957" s="18"/>
    </row>
    <row r="5958" spans="3:3" x14ac:dyDescent="0.35">
      <c r="C5958" s="18"/>
    </row>
    <row r="5959" spans="3:3" x14ac:dyDescent="0.35">
      <c r="C5959" s="18"/>
    </row>
    <row r="5960" spans="3:3" x14ac:dyDescent="0.35">
      <c r="C5960" s="18"/>
    </row>
    <row r="5961" spans="3:3" x14ac:dyDescent="0.35">
      <c r="C5961" s="18"/>
    </row>
    <row r="5962" spans="3:3" x14ac:dyDescent="0.35">
      <c r="C5962" s="18"/>
    </row>
    <row r="5963" spans="3:3" x14ac:dyDescent="0.35">
      <c r="C5963" s="18"/>
    </row>
    <row r="5964" spans="3:3" x14ac:dyDescent="0.35">
      <c r="C5964" s="18"/>
    </row>
    <row r="5965" spans="3:3" x14ac:dyDescent="0.35">
      <c r="C5965" s="18"/>
    </row>
    <row r="5966" spans="3:3" x14ac:dyDescent="0.35">
      <c r="C5966" s="18"/>
    </row>
    <row r="5967" spans="3:3" x14ac:dyDescent="0.35">
      <c r="C5967" s="18"/>
    </row>
    <row r="5968" spans="3:3" x14ac:dyDescent="0.35">
      <c r="C5968" s="18"/>
    </row>
    <row r="5969" spans="3:3" x14ac:dyDescent="0.35">
      <c r="C5969" s="18"/>
    </row>
    <row r="5970" spans="3:3" x14ac:dyDescent="0.35">
      <c r="C5970" s="18"/>
    </row>
    <row r="5971" spans="3:3" x14ac:dyDescent="0.35">
      <c r="C5971" s="18"/>
    </row>
    <row r="5972" spans="3:3" x14ac:dyDescent="0.35">
      <c r="C5972" s="18"/>
    </row>
    <row r="5973" spans="3:3" x14ac:dyDescent="0.35">
      <c r="C5973" s="18"/>
    </row>
    <row r="5974" spans="3:3" x14ac:dyDescent="0.35">
      <c r="C5974" s="18"/>
    </row>
    <row r="5975" spans="3:3" x14ac:dyDescent="0.35">
      <c r="C5975" s="18"/>
    </row>
    <row r="5976" spans="3:3" x14ac:dyDescent="0.35">
      <c r="C5976" s="18"/>
    </row>
    <row r="5977" spans="3:3" x14ac:dyDescent="0.35">
      <c r="C5977" s="18"/>
    </row>
    <row r="5978" spans="3:3" x14ac:dyDescent="0.35">
      <c r="C5978" s="18"/>
    </row>
    <row r="5979" spans="3:3" x14ac:dyDescent="0.35">
      <c r="C5979" s="18"/>
    </row>
    <row r="5980" spans="3:3" x14ac:dyDescent="0.35">
      <c r="C5980" s="18"/>
    </row>
    <row r="5981" spans="3:3" x14ac:dyDescent="0.35">
      <c r="C5981" s="18"/>
    </row>
    <row r="5982" spans="3:3" x14ac:dyDescent="0.35">
      <c r="C5982" s="18"/>
    </row>
    <row r="5983" spans="3:3" x14ac:dyDescent="0.35">
      <c r="C5983" s="18"/>
    </row>
    <row r="5984" spans="3:3" x14ac:dyDescent="0.35">
      <c r="C5984" s="18"/>
    </row>
    <row r="5985" spans="3:3" x14ac:dyDescent="0.35">
      <c r="C5985" s="18"/>
    </row>
    <row r="5986" spans="3:3" x14ac:dyDescent="0.35">
      <c r="C5986" s="18"/>
    </row>
    <row r="5987" spans="3:3" x14ac:dyDescent="0.35">
      <c r="C5987" s="18"/>
    </row>
    <row r="5988" spans="3:3" x14ac:dyDescent="0.35">
      <c r="C5988" s="18"/>
    </row>
    <row r="5989" spans="3:3" x14ac:dyDescent="0.35">
      <c r="C5989" s="18"/>
    </row>
    <row r="5990" spans="3:3" x14ac:dyDescent="0.35">
      <c r="C5990" s="18"/>
    </row>
    <row r="5991" spans="3:3" x14ac:dyDescent="0.35">
      <c r="C5991" s="18"/>
    </row>
    <row r="5992" spans="3:3" x14ac:dyDescent="0.35">
      <c r="C5992" s="18"/>
    </row>
    <row r="5993" spans="3:3" x14ac:dyDescent="0.35">
      <c r="C5993" s="18"/>
    </row>
    <row r="5994" spans="3:3" x14ac:dyDescent="0.35">
      <c r="C5994" s="18"/>
    </row>
    <row r="5995" spans="3:3" x14ac:dyDescent="0.35">
      <c r="C5995" s="18"/>
    </row>
    <row r="5996" spans="3:3" x14ac:dyDescent="0.35">
      <c r="C5996" s="18"/>
    </row>
    <row r="5997" spans="3:3" x14ac:dyDescent="0.35">
      <c r="C5997" s="18"/>
    </row>
    <row r="5998" spans="3:3" x14ac:dyDescent="0.35">
      <c r="C5998" s="18"/>
    </row>
    <row r="5999" spans="3:3" x14ac:dyDescent="0.35">
      <c r="C5999" s="18"/>
    </row>
    <row r="6000" spans="3:3" x14ac:dyDescent="0.35">
      <c r="C6000" s="18"/>
    </row>
    <row r="6001" spans="3:3" x14ac:dyDescent="0.35">
      <c r="C6001" s="18"/>
    </row>
    <row r="6002" spans="3:3" x14ac:dyDescent="0.35">
      <c r="C6002" s="18"/>
    </row>
    <row r="6003" spans="3:3" x14ac:dyDescent="0.35">
      <c r="C6003" s="18"/>
    </row>
    <row r="6004" spans="3:3" x14ac:dyDescent="0.35">
      <c r="C6004" s="18"/>
    </row>
    <row r="6005" spans="3:3" x14ac:dyDescent="0.35">
      <c r="C6005" s="18"/>
    </row>
    <row r="6006" spans="3:3" x14ac:dyDescent="0.35">
      <c r="C6006" s="18"/>
    </row>
    <row r="6007" spans="3:3" x14ac:dyDescent="0.35">
      <c r="C6007" s="18"/>
    </row>
    <row r="6008" spans="3:3" x14ac:dyDescent="0.35">
      <c r="C6008" s="18"/>
    </row>
    <row r="6009" spans="3:3" x14ac:dyDescent="0.35">
      <c r="C6009" s="18"/>
    </row>
    <row r="6010" spans="3:3" x14ac:dyDescent="0.35">
      <c r="C6010" s="18"/>
    </row>
    <row r="6011" spans="3:3" x14ac:dyDescent="0.35">
      <c r="C6011" s="18"/>
    </row>
    <row r="6012" spans="3:3" x14ac:dyDescent="0.35">
      <c r="C6012" s="18"/>
    </row>
    <row r="6013" spans="3:3" x14ac:dyDescent="0.35">
      <c r="C6013" s="18"/>
    </row>
    <row r="6014" spans="3:3" x14ac:dyDescent="0.35">
      <c r="C6014" s="18"/>
    </row>
    <row r="6015" spans="3:3" x14ac:dyDescent="0.35">
      <c r="C6015" s="18"/>
    </row>
    <row r="6016" spans="3:3" x14ac:dyDescent="0.35">
      <c r="C6016" s="18"/>
    </row>
    <row r="6017" spans="3:3" x14ac:dyDescent="0.35">
      <c r="C6017" s="18"/>
    </row>
    <row r="6018" spans="3:3" x14ac:dyDescent="0.35">
      <c r="C6018" s="18"/>
    </row>
    <row r="6019" spans="3:3" x14ac:dyDescent="0.35">
      <c r="C6019" s="18"/>
    </row>
    <row r="6020" spans="3:3" x14ac:dyDescent="0.35">
      <c r="C6020" s="18"/>
    </row>
    <row r="6021" spans="3:3" x14ac:dyDescent="0.35">
      <c r="C6021" s="18"/>
    </row>
    <row r="6022" spans="3:3" x14ac:dyDescent="0.35">
      <c r="C6022" s="18"/>
    </row>
    <row r="6023" spans="3:3" x14ac:dyDescent="0.35">
      <c r="C6023" s="18"/>
    </row>
    <row r="6024" spans="3:3" x14ac:dyDescent="0.35">
      <c r="C6024" s="18"/>
    </row>
    <row r="6025" spans="3:3" x14ac:dyDescent="0.35">
      <c r="C6025" s="18"/>
    </row>
    <row r="6026" spans="3:3" x14ac:dyDescent="0.35">
      <c r="C6026" s="18"/>
    </row>
    <row r="6027" spans="3:3" x14ac:dyDescent="0.35">
      <c r="C6027" s="18"/>
    </row>
    <row r="6028" spans="3:3" x14ac:dyDescent="0.35">
      <c r="C6028" s="18"/>
    </row>
    <row r="6029" spans="3:3" x14ac:dyDescent="0.35">
      <c r="C6029" s="18"/>
    </row>
    <row r="6030" spans="3:3" x14ac:dyDescent="0.35">
      <c r="C6030" s="18"/>
    </row>
    <row r="6031" spans="3:3" x14ac:dyDescent="0.35">
      <c r="C6031" s="18"/>
    </row>
    <row r="6032" spans="3:3" x14ac:dyDescent="0.35">
      <c r="C6032" s="18"/>
    </row>
    <row r="6033" spans="3:3" x14ac:dyDescent="0.35">
      <c r="C6033" s="18"/>
    </row>
    <row r="6034" spans="3:3" x14ac:dyDescent="0.35">
      <c r="C6034" s="18"/>
    </row>
    <row r="6035" spans="3:3" x14ac:dyDescent="0.35">
      <c r="C6035" s="18"/>
    </row>
    <row r="6036" spans="3:3" x14ac:dyDescent="0.35">
      <c r="C6036" s="18"/>
    </row>
    <row r="6037" spans="3:3" x14ac:dyDescent="0.35">
      <c r="C6037" s="18"/>
    </row>
    <row r="6038" spans="3:3" x14ac:dyDescent="0.35">
      <c r="C6038" s="18"/>
    </row>
    <row r="6039" spans="3:3" x14ac:dyDescent="0.35">
      <c r="C6039" s="18"/>
    </row>
    <row r="6040" spans="3:3" x14ac:dyDescent="0.35">
      <c r="C6040" s="18"/>
    </row>
    <row r="6041" spans="3:3" x14ac:dyDescent="0.35">
      <c r="C6041" s="18"/>
    </row>
    <row r="6042" spans="3:3" x14ac:dyDescent="0.35">
      <c r="C6042" s="18"/>
    </row>
    <row r="6043" spans="3:3" x14ac:dyDescent="0.35">
      <c r="C6043" s="18"/>
    </row>
    <row r="6044" spans="3:3" x14ac:dyDescent="0.35">
      <c r="C6044" s="18"/>
    </row>
    <row r="6045" spans="3:3" x14ac:dyDescent="0.35">
      <c r="C6045" s="18"/>
    </row>
    <row r="6046" spans="3:3" x14ac:dyDescent="0.35">
      <c r="C6046" s="18"/>
    </row>
    <row r="6047" spans="3:3" x14ac:dyDescent="0.35">
      <c r="C6047" s="18"/>
    </row>
    <row r="6048" spans="3:3" x14ac:dyDescent="0.35">
      <c r="C6048" s="18"/>
    </row>
    <row r="6049" spans="3:3" x14ac:dyDescent="0.35">
      <c r="C6049" s="18"/>
    </row>
    <row r="6050" spans="3:3" x14ac:dyDescent="0.35">
      <c r="C6050" s="18"/>
    </row>
    <row r="6051" spans="3:3" x14ac:dyDescent="0.35">
      <c r="C6051" s="18"/>
    </row>
    <row r="6052" spans="3:3" x14ac:dyDescent="0.35">
      <c r="C6052" s="18"/>
    </row>
    <row r="6053" spans="3:3" x14ac:dyDescent="0.35">
      <c r="C6053" s="18"/>
    </row>
    <row r="6054" spans="3:3" x14ac:dyDescent="0.35">
      <c r="C6054" s="18"/>
    </row>
    <row r="6055" spans="3:3" x14ac:dyDescent="0.35">
      <c r="C6055" s="18"/>
    </row>
    <row r="6056" spans="3:3" x14ac:dyDescent="0.35">
      <c r="C6056" s="18"/>
    </row>
    <row r="6057" spans="3:3" x14ac:dyDescent="0.35">
      <c r="C6057" s="18"/>
    </row>
    <row r="6058" spans="3:3" x14ac:dyDescent="0.35">
      <c r="C6058" s="18"/>
    </row>
    <row r="6059" spans="3:3" x14ac:dyDescent="0.35">
      <c r="C6059" s="18"/>
    </row>
    <row r="6060" spans="3:3" x14ac:dyDescent="0.35">
      <c r="C6060" s="18"/>
    </row>
    <row r="6061" spans="3:3" x14ac:dyDescent="0.35">
      <c r="C6061" s="18"/>
    </row>
    <row r="6062" spans="3:3" x14ac:dyDescent="0.35">
      <c r="C6062" s="18"/>
    </row>
    <row r="6063" spans="3:3" x14ac:dyDescent="0.35">
      <c r="C6063" s="18"/>
    </row>
    <row r="6064" spans="3:3" x14ac:dyDescent="0.35">
      <c r="C6064" s="18"/>
    </row>
    <row r="6065" spans="3:3" x14ac:dyDescent="0.35">
      <c r="C6065" s="18"/>
    </row>
    <row r="6066" spans="3:3" x14ac:dyDescent="0.35">
      <c r="C6066" s="18"/>
    </row>
    <row r="6067" spans="3:3" x14ac:dyDescent="0.35">
      <c r="C6067" s="18"/>
    </row>
    <row r="6068" spans="3:3" x14ac:dyDescent="0.35">
      <c r="C6068" s="18"/>
    </row>
    <row r="6069" spans="3:3" x14ac:dyDescent="0.35">
      <c r="C6069" s="18"/>
    </row>
    <row r="6070" spans="3:3" x14ac:dyDescent="0.35">
      <c r="C6070" s="18"/>
    </row>
    <row r="6071" spans="3:3" x14ac:dyDescent="0.35">
      <c r="C6071" s="18"/>
    </row>
    <row r="6072" spans="3:3" x14ac:dyDescent="0.35">
      <c r="C6072" s="18"/>
    </row>
    <row r="6073" spans="3:3" x14ac:dyDescent="0.35">
      <c r="C6073" s="18"/>
    </row>
    <row r="6074" spans="3:3" x14ac:dyDescent="0.35">
      <c r="C6074" s="18"/>
    </row>
    <row r="6075" spans="3:3" x14ac:dyDescent="0.35">
      <c r="C6075" s="18"/>
    </row>
    <row r="6076" spans="3:3" x14ac:dyDescent="0.35">
      <c r="C6076" s="18"/>
    </row>
    <row r="6077" spans="3:3" x14ac:dyDescent="0.35">
      <c r="C6077" s="18"/>
    </row>
    <row r="6078" spans="3:3" x14ac:dyDescent="0.35">
      <c r="C6078" s="18"/>
    </row>
    <row r="6079" spans="3:3" x14ac:dyDescent="0.35">
      <c r="C6079" s="18"/>
    </row>
    <row r="6080" spans="3:3" x14ac:dyDescent="0.35">
      <c r="C6080" s="18"/>
    </row>
    <row r="6081" spans="3:3" x14ac:dyDescent="0.35">
      <c r="C6081" s="18"/>
    </row>
    <row r="6082" spans="3:3" x14ac:dyDescent="0.35">
      <c r="C6082" s="18"/>
    </row>
    <row r="6083" spans="3:3" x14ac:dyDescent="0.35">
      <c r="C6083" s="18"/>
    </row>
    <row r="6084" spans="3:3" x14ac:dyDescent="0.35">
      <c r="C6084" s="18"/>
    </row>
    <row r="6085" spans="3:3" x14ac:dyDescent="0.35">
      <c r="C6085" s="18"/>
    </row>
    <row r="6086" spans="3:3" x14ac:dyDescent="0.35">
      <c r="C6086" s="18"/>
    </row>
    <row r="6087" spans="3:3" x14ac:dyDescent="0.35">
      <c r="C6087" s="18"/>
    </row>
    <row r="6088" spans="3:3" x14ac:dyDescent="0.35">
      <c r="C6088" s="18"/>
    </row>
    <row r="6089" spans="3:3" x14ac:dyDescent="0.35">
      <c r="C6089" s="18"/>
    </row>
    <row r="6090" spans="3:3" x14ac:dyDescent="0.35">
      <c r="C6090" s="18"/>
    </row>
    <row r="6091" spans="3:3" x14ac:dyDescent="0.35">
      <c r="C6091" s="18"/>
    </row>
    <row r="6092" spans="3:3" x14ac:dyDescent="0.35">
      <c r="C6092" s="18"/>
    </row>
    <row r="6093" spans="3:3" x14ac:dyDescent="0.35">
      <c r="C6093" s="18"/>
    </row>
    <row r="6094" spans="3:3" x14ac:dyDescent="0.35">
      <c r="C6094" s="18"/>
    </row>
    <row r="6095" spans="3:3" x14ac:dyDescent="0.35">
      <c r="C6095" s="18"/>
    </row>
    <row r="6096" spans="3:3" x14ac:dyDescent="0.35">
      <c r="C6096" s="18"/>
    </row>
    <row r="6097" spans="3:3" x14ac:dyDescent="0.35">
      <c r="C6097" s="18"/>
    </row>
    <row r="6098" spans="3:3" x14ac:dyDescent="0.35">
      <c r="C6098" s="18"/>
    </row>
    <row r="6099" spans="3:3" x14ac:dyDescent="0.35">
      <c r="C6099" s="18"/>
    </row>
    <row r="6100" spans="3:3" x14ac:dyDescent="0.35">
      <c r="C6100" s="18"/>
    </row>
    <row r="6101" spans="3:3" x14ac:dyDescent="0.35">
      <c r="C6101" s="18"/>
    </row>
    <row r="6102" spans="3:3" x14ac:dyDescent="0.35">
      <c r="C6102" s="18"/>
    </row>
    <row r="6103" spans="3:3" x14ac:dyDescent="0.35">
      <c r="C6103" s="18"/>
    </row>
    <row r="6104" spans="3:3" x14ac:dyDescent="0.35">
      <c r="C6104" s="18"/>
    </row>
    <row r="6105" spans="3:3" x14ac:dyDescent="0.35">
      <c r="C6105" s="18"/>
    </row>
    <row r="6106" spans="3:3" x14ac:dyDescent="0.35">
      <c r="C6106" s="18"/>
    </row>
    <row r="6107" spans="3:3" x14ac:dyDescent="0.35">
      <c r="C6107" s="18"/>
    </row>
    <row r="6108" spans="3:3" x14ac:dyDescent="0.35">
      <c r="C6108" s="18"/>
    </row>
    <row r="6109" spans="3:3" x14ac:dyDescent="0.35">
      <c r="C6109" s="18"/>
    </row>
    <row r="6110" spans="3:3" x14ac:dyDescent="0.35">
      <c r="C6110" s="18"/>
    </row>
    <row r="6111" spans="3:3" x14ac:dyDescent="0.35">
      <c r="C6111" s="18"/>
    </row>
    <row r="6112" spans="3:3" x14ac:dyDescent="0.35">
      <c r="C6112" s="18"/>
    </row>
    <row r="6113" spans="3:3" x14ac:dyDescent="0.35">
      <c r="C6113" s="18"/>
    </row>
    <row r="6114" spans="3:3" x14ac:dyDescent="0.35">
      <c r="C6114" s="18"/>
    </row>
    <row r="6115" spans="3:3" x14ac:dyDescent="0.35">
      <c r="C6115" s="18"/>
    </row>
    <row r="6116" spans="3:3" x14ac:dyDescent="0.35">
      <c r="C6116" s="18"/>
    </row>
    <row r="6117" spans="3:3" x14ac:dyDescent="0.35">
      <c r="C6117" s="18"/>
    </row>
    <row r="6118" spans="3:3" x14ac:dyDescent="0.35">
      <c r="C6118" s="18"/>
    </row>
    <row r="6119" spans="3:3" x14ac:dyDescent="0.35">
      <c r="C6119" s="18"/>
    </row>
    <row r="6120" spans="3:3" x14ac:dyDescent="0.35">
      <c r="C6120" s="18"/>
    </row>
    <row r="6121" spans="3:3" x14ac:dyDescent="0.35">
      <c r="C6121" s="18"/>
    </row>
    <row r="6122" spans="3:3" x14ac:dyDescent="0.35">
      <c r="C6122" s="18"/>
    </row>
    <row r="6123" spans="3:3" x14ac:dyDescent="0.35">
      <c r="C6123" s="18"/>
    </row>
    <row r="6124" spans="3:3" x14ac:dyDescent="0.35">
      <c r="C6124" s="18"/>
    </row>
    <row r="6125" spans="3:3" x14ac:dyDescent="0.35">
      <c r="C6125" s="18"/>
    </row>
    <row r="6126" spans="3:3" x14ac:dyDescent="0.35">
      <c r="C6126" s="18"/>
    </row>
    <row r="6127" spans="3:3" x14ac:dyDescent="0.35">
      <c r="C6127" s="18"/>
    </row>
    <row r="6128" spans="3:3" x14ac:dyDescent="0.35">
      <c r="C6128" s="18"/>
    </row>
    <row r="6129" spans="3:3" x14ac:dyDescent="0.35">
      <c r="C6129" s="18"/>
    </row>
    <row r="6130" spans="3:3" x14ac:dyDescent="0.35">
      <c r="C6130" s="18"/>
    </row>
    <row r="6131" spans="3:3" x14ac:dyDescent="0.35">
      <c r="C6131" s="18"/>
    </row>
    <row r="6132" spans="3:3" x14ac:dyDescent="0.35">
      <c r="C6132" s="18"/>
    </row>
    <row r="6133" spans="3:3" x14ac:dyDescent="0.35">
      <c r="C6133" s="18"/>
    </row>
    <row r="6134" spans="3:3" x14ac:dyDescent="0.35">
      <c r="C6134" s="18"/>
    </row>
    <row r="6135" spans="3:3" x14ac:dyDescent="0.35">
      <c r="C6135" s="18"/>
    </row>
    <row r="6136" spans="3:3" x14ac:dyDescent="0.35">
      <c r="C6136" s="18"/>
    </row>
    <row r="6137" spans="3:3" x14ac:dyDescent="0.35">
      <c r="C6137" s="18"/>
    </row>
    <row r="6138" spans="3:3" x14ac:dyDescent="0.35">
      <c r="C6138" s="18"/>
    </row>
    <row r="6139" spans="3:3" x14ac:dyDescent="0.35">
      <c r="C6139" s="18"/>
    </row>
    <row r="6140" spans="3:3" x14ac:dyDescent="0.35">
      <c r="C6140" s="18"/>
    </row>
    <row r="6141" spans="3:3" x14ac:dyDescent="0.35">
      <c r="C6141" s="18"/>
    </row>
    <row r="6142" spans="3:3" x14ac:dyDescent="0.35">
      <c r="C6142" s="18"/>
    </row>
    <row r="6143" spans="3:3" x14ac:dyDescent="0.35">
      <c r="C6143" s="18"/>
    </row>
    <row r="6144" spans="3:3" x14ac:dyDescent="0.35">
      <c r="C6144" s="18"/>
    </row>
    <row r="6145" spans="3:3" x14ac:dyDescent="0.35">
      <c r="C6145" s="18"/>
    </row>
    <row r="6146" spans="3:3" x14ac:dyDescent="0.35">
      <c r="C6146" s="18"/>
    </row>
    <row r="6147" spans="3:3" x14ac:dyDescent="0.35">
      <c r="C6147" s="18"/>
    </row>
    <row r="6148" spans="3:3" x14ac:dyDescent="0.35">
      <c r="C6148" s="18"/>
    </row>
    <row r="6149" spans="3:3" x14ac:dyDescent="0.35">
      <c r="C6149" s="18"/>
    </row>
    <row r="6150" spans="3:3" x14ac:dyDescent="0.35">
      <c r="C6150" s="18"/>
    </row>
    <row r="6151" spans="3:3" x14ac:dyDescent="0.35">
      <c r="C6151" s="18"/>
    </row>
    <row r="6152" spans="3:3" x14ac:dyDescent="0.35">
      <c r="C6152" s="18"/>
    </row>
    <row r="6153" spans="3:3" x14ac:dyDescent="0.35">
      <c r="C6153" s="18"/>
    </row>
    <row r="6154" spans="3:3" x14ac:dyDescent="0.35">
      <c r="C6154" s="18"/>
    </row>
    <row r="6155" spans="3:3" x14ac:dyDescent="0.35">
      <c r="C6155" s="18"/>
    </row>
    <row r="6156" spans="3:3" x14ac:dyDescent="0.35">
      <c r="C6156" s="18"/>
    </row>
    <row r="6157" spans="3:3" x14ac:dyDescent="0.35">
      <c r="C6157" s="18"/>
    </row>
    <row r="6158" spans="3:3" x14ac:dyDescent="0.35">
      <c r="C6158" s="18"/>
    </row>
    <row r="6159" spans="3:3" x14ac:dyDescent="0.35">
      <c r="C6159" s="18"/>
    </row>
    <row r="6160" spans="3:3" x14ac:dyDescent="0.35">
      <c r="C6160" s="18"/>
    </row>
    <row r="6161" spans="3:3" x14ac:dyDescent="0.35">
      <c r="C6161" s="18"/>
    </row>
    <row r="6162" spans="3:3" x14ac:dyDescent="0.35">
      <c r="C6162" s="18"/>
    </row>
    <row r="6163" spans="3:3" x14ac:dyDescent="0.35">
      <c r="C6163" s="18"/>
    </row>
    <row r="6164" spans="3:3" x14ac:dyDescent="0.35">
      <c r="C6164" s="18"/>
    </row>
    <row r="6165" spans="3:3" x14ac:dyDescent="0.35">
      <c r="C6165" s="18"/>
    </row>
    <row r="6166" spans="3:3" x14ac:dyDescent="0.35">
      <c r="C6166" s="18"/>
    </row>
    <row r="6167" spans="3:3" x14ac:dyDescent="0.35">
      <c r="C6167" s="18"/>
    </row>
    <row r="6168" spans="3:3" x14ac:dyDescent="0.35">
      <c r="C6168" s="18"/>
    </row>
    <row r="6169" spans="3:3" x14ac:dyDescent="0.35">
      <c r="C6169" s="18"/>
    </row>
    <row r="6170" spans="3:3" x14ac:dyDescent="0.35">
      <c r="C6170" s="18"/>
    </row>
    <row r="6171" spans="3:3" x14ac:dyDescent="0.35">
      <c r="C6171" s="18"/>
    </row>
    <row r="6172" spans="3:3" x14ac:dyDescent="0.35">
      <c r="C6172" s="18"/>
    </row>
    <row r="6173" spans="3:3" x14ac:dyDescent="0.35">
      <c r="C6173" s="18"/>
    </row>
    <row r="6174" spans="3:3" x14ac:dyDescent="0.35">
      <c r="C6174" s="18"/>
    </row>
    <row r="6175" spans="3:3" x14ac:dyDescent="0.35">
      <c r="C6175" s="18"/>
    </row>
    <row r="6176" spans="3:3" x14ac:dyDescent="0.35">
      <c r="C6176" s="18"/>
    </row>
    <row r="6177" spans="3:3" x14ac:dyDescent="0.35">
      <c r="C6177" s="18"/>
    </row>
    <row r="6178" spans="3:3" x14ac:dyDescent="0.35">
      <c r="C6178" s="18"/>
    </row>
    <row r="6179" spans="3:3" x14ac:dyDescent="0.35">
      <c r="C6179" s="18"/>
    </row>
    <row r="6180" spans="3:3" x14ac:dyDescent="0.35">
      <c r="C6180" s="18"/>
    </row>
    <row r="6181" spans="3:3" x14ac:dyDescent="0.35">
      <c r="C6181" s="18"/>
    </row>
    <row r="6182" spans="3:3" x14ac:dyDescent="0.35">
      <c r="C6182" s="18"/>
    </row>
    <row r="6183" spans="3:3" x14ac:dyDescent="0.35">
      <c r="C6183" s="18"/>
    </row>
    <row r="6184" spans="3:3" x14ac:dyDescent="0.35">
      <c r="C6184" s="18"/>
    </row>
    <row r="6185" spans="3:3" x14ac:dyDescent="0.35">
      <c r="C6185" s="18"/>
    </row>
    <row r="6186" spans="3:3" x14ac:dyDescent="0.35">
      <c r="C6186" s="18"/>
    </row>
    <row r="6187" spans="3:3" x14ac:dyDescent="0.35">
      <c r="C6187" s="18"/>
    </row>
    <row r="6188" spans="3:3" x14ac:dyDescent="0.35">
      <c r="C6188" s="18"/>
    </row>
    <row r="6189" spans="3:3" x14ac:dyDescent="0.35">
      <c r="C6189" s="18"/>
    </row>
    <row r="6190" spans="3:3" x14ac:dyDescent="0.35">
      <c r="C6190" s="18"/>
    </row>
    <row r="6191" spans="3:3" x14ac:dyDescent="0.35">
      <c r="C6191" s="18"/>
    </row>
    <row r="6192" spans="3:3" x14ac:dyDescent="0.35">
      <c r="C6192" s="18"/>
    </row>
    <row r="6193" spans="3:3" x14ac:dyDescent="0.35">
      <c r="C6193" s="18"/>
    </row>
    <row r="6194" spans="3:3" x14ac:dyDescent="0.35">
      <c r="C6194" s="18"/>
    </row>
    <row r="6195" spans="3:3" x14ac:dyDescent="0.35">
      <c r="C6195" s="18"/>
    </row>
    <row r="6196" spans="3:3" x14ac:dyDescent="0.35">
      <c r="C6196" s="18"/>
    </row>
    <row r="6197" spans="3:3" x14ac:dyDescent="0.35">
      <c r="C6197" s="18"/>
    </row>
    <row r="6198" spans="3:3" x14ac:dyDescent="0.35">
      <c r="C6198" s="18"/>
    </row>
    <row r="6199" spans="3:3" x14ac:dyDescent="0.35">
      <c r="C6199" s="18"/>
    </row>
    <row r="6200" spans="3:3" x14ac:dyDescent="0.35">
      <c r="C6200" s="18"/>
    </row>
    <row r="6201" spans="3:3" x14ac:dyDescent="0.35">
      <c r="C6201" s="18"/>
    </row>
    <row r="6202" spans="3:3" x14ac:dyDescent="0.35">
      <c r="C6202" s="18"/>
    </row>
    <row r="6203" spans="3:3" x14ac:dyDescent="0.35">
      <c r="C6203" s="18"/>
    </row>
    <row r="6204" spans="3:3" x14ac:dyDescent="0.35">
      <c r="C6204" s="18"/>
    </row>
    <row r="6205" spans="3:3" x14ac:dyDescent="0.35">
      <c r="C6205" s="18"/>
    </row>
    <row r="6206" spans="3:3" x14ac:dyDescent="0.35">
      <c r="C6206" s="18"/>
    </row>
    <row r="6207" spans="3:3" x14ac:dyDescent="0.35">
      <c r="C6207" s="18"/>
    </row>
    <row r="6208" spans="3:3" x14ac:dyDescent="0.35">
      <c r="C6208" s="18"/>
    </row>
    <row r="6209" spans="3:3" x14ac:dyDescent="0.35">
      <c r="C6209" s="18"/>
    </row>
    <row r="6210" spans="3:3" x14ac:dyDescent="0.35">
      <c r="C6210" s="18"/>
    </row>
    <row r="6211" spans="3:3" x14ac:dyDescent="0.35">
      <c r="C6211" s="18"/>
    </row>
    <row r="6212" spans="3:3" x14ac:dyDescent="0.35">
      <c r="C6212" s="18"/>
    </row>
    <row r="6213" spans="3:3" x14ac:dyDescent="0.35">
      <c r="C6213" s="18"/>
    </row>
    <row r="6214" spans="3:3" x14ac:dyDescent="0.35">
      <c r="C6214" s="18"/>
    </row>
    <row r="6215" spans="3:3" x14ac:dyDescent="0.35">
      <c r="C6215" s="18"/>
    </row>
    <row r="6216" spans="3:3" x14ac:dyDescent="0.35">
      <c r="C6216" s="18"/>
    </row>
    <row r="6217" spans="3:3" x14ac:dyDescent="0.35">
      <c r="C6217" s="18"/>
    </row>
    <row r="6218" spans="3:3" x14ac:dyDescent="0.35">
      <c r="C6218" s="18"/>
    </row>
    <row r="6219" spans="3:3" x14ac:dyDescent="0.35">
      <c r="C6219" s="18"/>
    </row>
    <row r="6220" spans="3:3" x14ac:dyDescent="0.35">
      <c r="C6220" s="18"/>
    </row>
    <row r="6221" spans="3:3" x14ac:dyDescent="0.35">
      <c r="C6221" s="18"/>
    </row>
    <row r="6222" spans="3:3" x14ac:dyDescent="0.35">
      <c r="C6222" s="18"/>
    </row>
    <row r="6223" spans="3:3" x14ac:dyDescent="0.35">
      <c r="C6223" s="18"/>
    </row>
    <row r="6224" spans="3:3" x14ac:dyDescent="0.35">
      <c r="C6224" s="18"/>
    </row>
    <row r="6225" spans="3:3" x14ac:dyDescent="0.35">
      <c r="C6225" s="18"/>
    </row>
    <row r="6226" spans="3:3" x14ac:dyDescent="0.35">
      <c r="C6226" s="18"/>
    </row>
    <row r="6227" spans="3:3" x14ac:dyDescent="0.35">
      <c r="C6227" s="18"/>
    </row>
    <row r="6228" spans="3:3" x14ac:dyDescent="0.35">
      <c r="C6228" s="18"/>
    </row>
    <row r="6229" spans="3:3" x14ac:dyDescent="0.35">
      <c r="C6229" s="18"/>
    </row>
    <row r="6230" spans="3:3" x14ac:dyDescent="0.35">
      <c r="C6230" s="18"/>
    </row>
    <row r="6231" spans="3:3" x14ac:dyDescent="0.35">
      <c r="C6231" s="18"/>
    </row>
    <row r="6232" spans="3:3" x14ac:dyDescent="0.35">
      <c r="C6232" s="18"/>
    </row>
    <row r="6233" spans="3:3" x14ac:dyDescent="0.35">
      <c r="C6233" s="18"/>
    </row>
    <row r="6234" spans="3:3" x14ac:dyDescent="0.35">
      <c r="C6234" s="18"/>
    </row>
    <row r="6235" spans="3:3" x14ac:dyDescent="0.35">
      <c r="C6235" s="18"/>
    </row>
    <row r="6236" spans="3:3" x14ac:dyDescent="0.35">
      <c r="C6236" s="18"/>
    </row>
    <row r="6237" spans="3:3" x14ac:dyDescent="0.35">
      <c r="C6237" s="18"/>
    </row>
    <row r="6238" spans="3:3" x14ac:dyDescent="0.35">
      <c r="C6238" s="18"/>
    </row>
    <row r="6239" spans="3:3" x14ac:dyDescent="0.35">
      <c r="C6239" s="18"/>
    </row>
    <row r="6240" spans="3:3" x14ac:dyDescent="0.35">
      <c r="C6240" s="18"/>
    </row>
    <row r="6241" spans="3:3" x14ac:dyDescent="0.35">
      <c r="C6241" s="18"/>
    </row>
    <row r="6242" spans="3:3" x14ac:dyDescent="0.35">
      <c r="C6242" s="18"/>
    </row>
    <row r="6243" spans="3:3" x14ac:dyDescent="0.35">
      <c r="C6243" s="18"/>
    </row>
    <row r="6244" spans="3:3" x14ac:dyDescent="0.35">
      <c r="C6244" s="18"/>
    </row>
    <row r="6245" spans="3:3" x14ac:dyDescent="0.35">
      <c r="C6245" s="18"/>
    </row>
    <row r="6246" spans="3:3" x14ac:dyDescent="0.35">
      <c r="C6246" s="18"/>
    </row>
    <row r="6247" spans="3:3" x14ac:dyDescent="0.35">
      <c r="C6247" s="18"/>
    </row>
    <row r="6248" spans="3:3" x14ac:dyDescent="0.35">
      <c r="C6248" s="18"/>
    </row>
    <row r="6249" spans="3:3" x14ac:dyDescent="0.35">
      <c r="C6249" s="18"/>
    </row>
    <row r="6250" spans="3:3" x14ac:dyDescent="0.35">
      <c r="C6250" s="18"/>
    </row>
    <row r="6251" spans="3:3" x14ac:dyDescent="0.35">
      <c r="C6251" s="18"/>
    </row>
    <row r="6252" spans="3:3" x14ac:dyDescent="0.35">
      <c r="C6252" s="18"/>
    </row>
    <row r="6253" spans="3:3" x14ac:dyDescent="0.35">
      <c r="C6253" s="18"/>
    </row>
    <row r="6254" spans="3:3" x14ac:dyDescent="0.35">
      <c r="C6254" s="18"/>
    </row>
    <row r="6255" spans="3:3" x14ac:dyDescent="0.35">
      <c r="C6255" s="18"/>
    </row>
    <row r="6256" spans="3:3" x14ac:dyDescent="0.35">
      <c r="C6256" s="18"/>
    </row>
    <row r="6257" spans="3:3" x14ac:dyDescent="0.35">
      <c r="C6257" s="18"/>
    </row>
    <row r="6258" spans="3:3" x14ac:dyDescent="0.35">
      <c r="C6258" s="18"/>
    </row>
    <row r="6259" spans="3:3" x14ac:dyDescent="0.35">
      <c r="C6259" s="18"/>
    </row>
    <row r="6260" spans="3:3" x14ac:dyDescent="0.35">
      <c r="C6260" s="18"/>
    </row>
    <row r="6261" spans="3:3" x14ac:dyDescent="0.35">
      <c r="C6261" s="18"/>
    </row>
    <row r="6262" spans="3:3" x14ac:dyDescent="0.35">
      <c r="C6262" s="18"/>
    </row>
    <row r="6263" spans="3:3" x14ac:dyDescent="0.35">
      <c r="C6263" s="18"/>
    </row>
    <row r="6264" spans="3:3" x14ac:dyDescent="0.35">
      <c r="C6264" s="18"/>
    </row>
    <row r="6265" spans="3:3" x14ac:dyDescent="0.35">
      <c r="C6265" s="18"/>
    </row>
    <row r="6266" spans="3:3" x14ac:dyDescent="0.35">
      <c r="C6266" s="18"/>
    </row>
    <row r="6267" spans="3:3" x14ac:dyDescent="0.35">
      <c r="C6267" s="18"/>
    </row>
    <row r="6268" spans="3:3" x14ac:dyDescent="0.35">
      <c r="C6268" s="18"/>
    </row>
    <row r="6269" spans="3:3" x14ac:dyDescent="0.35">
      <c r="C6269" s="18"/>
    </row>
    <row r="6270" spans="3:3" x14ac:dyDescent="0.35">
      <c r="C6270" s="18"/>
    </row>
    <row r="6271" spans="3:3" x14ac:dyDescent="0.35">
      <c r="C6271" s="18"/>
    </row>
    <row r="6272" spans="3:3" x14ac:dyDescent="0.35">
      <c r="C6272" s="18"/>
    </row>
    <row r="6273" spans="3:3" x14ac:dyDescent="0.35">
      <c r="C6273" s="18"/>
    </row>
    <row r="6274" spans="3:3" x14ac:dyDescent="0.35">
      <c r="C6274" s="18"/>
    </row>
    <row r="6275" spans="3:3" x14ac:dyDescent="0.35">
      <c r="C6275" s="18"/>
    </row>
    <row r="6276" spans="3:3" x14ac:dyDescent="0.35">
      <c r="C6276" s="18"/>
    </row>
    <row r="6277" spans="3:3" x14ac:dyDescent="0.35">
      <c r="C6277" s="18"/>
    </row>
    <row r="6278" spans="3:3" x14ac:dyDescent="0.35">
      <c r="C6278" s="18"/>
    </row>
    <row r="6279" spans="3:3" x14ac:dyDescent="0.35">
      <c r="C6279" s="18"/>
    </row>
    <row r="6280" spans="3:3" x14ac:dyDescent="0.35">
      <c r="C6280" s="18"/>
    </row>
    <row r="6281" spans="3:3" x14ac:dyDescent="0.35">
      <c r="C6281" s="18"/>
    </row>
    <row r="6282" spans="3:3" x14ac:dyDescent="0.35">
      <c r="C6282" s="18"/>
    </row>
    <row r="6283" spans="3:3" x14ac:dyDescent="0.35">
      <c r="C6283" s="18"/>
    </row>
    <row r="6284" spans="3:3" x14ac:dyDescent="0.35">
      <c r="C6284" s="18"/>
    </row>
    <row r="6285" spans="3:3" x14ac:dyDescent="0.35">
      <c r="C6285" s="18"/>
    </row>
    <row r="6286" spans="3:3" x14ac:dyDescent="0.35">
      <c r="C6286" s="18"/>
    </row>
    <row r="6287" spans="3:3" x14ac:dyDescent="0.35">
      <c r="C6287" s="18"/>
    </row>
    <row r="6288" spans="3:3" x14ac:dyDescent="0.35">
      <c r="C6288" s="18"/>
    </row>
    <row r="6289" spans="3:3" x14ac:dyDescent="0.35">
      <c r="C6289" s="18"/>
    </row>
    <row r="6290" spans="3:3" x14ac:dyDescent="0.35">
      <c r="C6290" s="18"/>
    </row>
    <row r="6291" spans="3:3" x14ac:dyDescent="0.35">
      <c r="C6291" s="18"/>
    </row>
    <row r="6292" spans="3:3" x14ac:dyDescent="0.35">
      <c r="C6292" s="18"/>
    </row>
    <row r="6293" spans="3:3" x14ac:dyDescent="0.35">
      <c r="C6293" s="18"/>
    </row>
    <row r="6294" spans="3:3" x14ac:dyDescent="0.35">
      <c r="C6294" s="18"/>
    </row>
    <row r="6295" spans="3:3" x14ac:dyDescent="0.35">
      <c r="C6295" s="18"/>
    </row>
    <row r="6296" spans="3:3" x14ac:dyDescent="0.35">
      <c r="C6296" s="18"/>
    </row>
    <row r="6297" spans="3:3" x14ac:dyDescent="0.35">
      <c r="C6297" s="18"/>
    </row>
    <row r="6298" spans="3:3" x14ac:dyDescent="0.35">
      <c r="C6298" s="18"/>
    </row>
    <row r="6299" spans="3:3" x14ac:dyDescent="0.35">
      <c r="C6299" s="18"/>
    </row>
    <row r="6300" spans="3:3" x14ac:dyDescent="0.35">
      <c r="C6300" s="18"/>
    </row>
    <row r="6301" spans="3:3" x14ac:dyDescent="0.35">
      <c r="C6301" s="18"/>
    </row>
    <row r="6302" spans="3:3" x14ac:dyDescent="0.35">
      <c r="C6302" s="18"/>
    </row>
    <row r="6303" spans="3:3" x14ac:dyDescent="0.35">
      <c r="C6303" s="18"/>
    </row>
    <row r="6304" spans="3:3" x14ac:dyDescent="0.35">
      <c r="C6304" s="18"/>
    </row>
    <row r="6305" spans="3:3" x14ac:dyDescent="0.35">
      <c r="C6305" s="18"/>
    </row>
    <row r="6306" spans="3:3" x14ac:dyDescent="0.35">
      <c r="C6306" s="18"/>
    </row>
    <row r="6307" spans="3:3" x14ac:dyDescent="0.35">
      <c r="C6307" s="18"/>
    </row>
    <row r="6308" spans="3:3" x14ac:dyDescent="0.35">
      <c r="C6308" s="18"/>
    </row>
    <row r="6309" spans="3:3" x14ac:dyDescent="0.35">
      <c r="C6309" s="18"/>
    </row>
    <row r="6310" spans="3:3" x14ac:dyDescent="0.35">
      <c r="C6310" s="18"/>
    </row>
    <row r="6311" spans="3:3" x14ac:dyDescent="0.35">
      <c r="C6311" s="18"/>
    </row>
    <row r="6312" spans="3:3" x14ac:dyDescent="0.35">
      <c r="C6312" s="18"/>
    </row>
    <row r="6313" spans="3:3" x14ac:dyDescent="0.35">
      <c r="C6313" s="18"/>
    </row>
    <row r="6314" spans="3:3" x14ac:dyDescent="0.35">
      <c r="C6314" s="18"/>
    </row>
    <row r="6315" spans="3:3" x14ac:dyDescent="0.35">
      <c r="C6315" s="18"/>
    </row>
    <row r="6316" spans="3:3" x14ac:dyDescent="0.35">
      <c r="C6316" s="18"/>
    </row>
    <row r="6317" spans="3:3" x14ac:dyDescent="0.35">
      <c r="C6317" s="18"/>
    </row>
    <row r="6318" spans="3:3" x14ac:dyDescent="0.35">
      <c r="C6318" s="18"/>
    </row>
    <row r="6319" spans="3:3" x14ac:dyDescent="0.35">
      <c r="C6319" s="18"/>
    </row>
    <row r="6320" spans="3:3" x14ac:dyDescent="0.35">
      <c r="C6320" s="18"/>
    </row>
    <row r="6321" spans="3:3" x14ac:dyDescent="0.35">
      <c r="C6321" s="18"/>
    </row>
    <row r="6322" spans="3:3" x14ac:dyDescent="0.35">
      <c r="C6322" s="18"/>
    </row>
    <row r="6323" spans="3:3" x14ac:dyDescent="0.35">
      <c r="C6323" s="18"/>
    </row>
    <row r="6324" spans="3:3" x14ac:dyDescent="0.35">
      <c r="C6324" s="18"/>
    </row>
    <row r="6325" spans="3:3" x14ac:dyDescent="0.35">
      <c r="C6325" s="18"/>
    </row>
    <row r="6326" spans="3:3" x14ac:dyDescent="0.35">
      <c r="C6326" s="18"/>
    </row>
    <row r="6327" spans="3:3" x14ac:dyDescent="0.35">
      <c r="C6327" s="18"/>
    </row>
    <row r="6328" spans="3:3" x14ac:dyDescent="0.35">
      <c r="C6328" s="18"/>
    </row>
    <row r="6329" spans="3:3" x14ac:dyDescent="0.35">
      <c r="C6329" s="18"/>
    </row>
    <row r="6330" spans="3:3" x14ac:dyDescent="0.35">
      <c r="C6330" s="18"/>
    </row>
    <row r="6331" spans="3:3" x14ac:dyDescent="0.35">
      <c r="C6331" s="18"/>
    </row>
    <row r="6332" spans="3:3" x14ac:dyDescent="0.35">
      <c r="C6332" s="18"/>
    </row>
    <row r="6333" spans="3:3" x14ac:dyDescent="0.35">
      <c r="C6333" s="18"/>
    </row>
    <row r="6334" spans="3:3" x14ac:dyDescent="0.35">
      <c r="C6334" s="18"/>
    </row>
    <row r="6335" spans="3:3" x14ac:dyDescent="0.35">
      <c r="C6335" s="18"/>
    </row>
    <row r="6336" spans="3:3" x14ac:dyDescent="0.35">
      <c r="C6336" s="18"/>
    </row>
    <row r="6337" spans="3:3" x14ac:dyDescent="0.35">
      <c r="C6337" s="18"/>
    </row>
    <row r="6338" spans="3:3" x14ac:dyDescent="0.35">
      <c r="C6338" s="18"/>
    </row>
    <row r="6339" spans="3:3" x14ac:dyDescent="0.35">
      <c r="C6339" s="18"/>
    </row>
    <row r="6340" spans="3:3" x14ac:dyDescent="0.35">
      <c r="C6340" s="18"/>
    </row>
    <row r="6341" spans="3:3" x14ac:dyDescent="0.35">
      <c r="C6341" s="18"/>
    </row>
    <row r="6342" spans="3:3" x14ac:dyDescent="0.35">
      <c r="C6342" s="18"/>
    </row>
    <row r="6343" spans="3:3" x14ac:dyDescent="0.35">
      <c r="C6343" s="18"/>
    </row>
    <row r="6344" spans="3:3" x14ac:dyDescent="0.35">
      <c r="C6344" s="18"/>
    </row>
    <row r="6345" spans="3:3" x14ac:dyDescent="0.35">
      <c r="C6345" s="18"/>
    </row>
    <row r="6346" spans="3:3" x14ac:dyDescent="0.35">
      <c r="C6346" s="18"/>
    </row>
    <row r="6347" spans="3:3" x14ac:dyDescent="0.35">
      <c r="C6347" s="18"/>
    </row>
    <row r="6348" spans="3:3" x14ac:dyDescent="0.35">
      <c r="C6348" s="18"/>
    </row>
    <row r="6349" spans="3:3" x14ac:dyDescent="0.35">
      <c r="C6349" s="18"/>
    </row>
    <row r="6350" spans="3:3" x14ac:dyDescent="0.35">
      <c r="C6350" s="18"/>
    </row>
    <row r="6351" spans="3:3" x14ac:dyDescent="0.35">
      <c r="C6351" s="18"/>
    </row>
    <row r="6352" spans="3:3" x14ac:dyDescent="0.35">
      <c r="C6352" s="18"/>
    </row>
    <row r="6353" spans="3:3" x14ac:dyDescent="0.35">
      <c r="C6353" s="18"/>
    </row>
    <row r="6354" spans="3:3" x14ac:dyDescent="0.35">
      <c r="C6354" s="18"/>
    </row>
    <row r="6355" spans="3:3" x14ac:dyDescent="0.35">
      <c r="C6355" s="18"/>
    </row>
    <row r="6356" spans="3:3" x14ac:dyDescent="0.35">
      <c r="C6356" s="18"/>
    </row>
    <row r="6357" spans="3:3" x14ac:dyDescent="0.35">
      <c r="C6357" s="18"/>
    </row>
    <row r="6358" spans="3:3" x14ac:dyDescent="0.35">
      <c r="C6358" s="18"/>
    </row>
    <row r="6359" spans="3:3" x14ac:dyDescent="0.35">
      <c r="C6359" s="18"/>
    </row>
    <row r="6360" spans="3:3" x14ac:dyDescent="0.35">
      <c r="C6360" s="18"/>
    </row>
    <row r="6361" spans="3:3" x14ac:dyDescent="0.35">
      <c r="C6361" s="18"/>
    </row>
    <row r="6362" spans="3:3" x14ac:dyDescent="0.35">
      <c r="C6362" s="18"/>
    </row>
    <row r="6363" spans="3:3" x14ac:dyDescent="0.35">
      <c r="C6363" s="18"/>
    </row>
    <row r="6364" spans="3:3" x14ac:dyDescent="0.35">
      <c r="C6364" s="18"/>
    </row>
    <row r="6365" spans="3:3" x14ac:dyDescent="0.35">
      <c r="C6365" s="18"/>
    </row>
    <row r="6366" spans="3:3" x14ac:dyDescent="0.35">
      <c r="C6366" s="18"/>
    </row>
    <row r="6367" spans="3:3" x14ac:dyDescent="0.35">
      <c r="C6367" s="18"/>
    </row>
    <row r="6368" spans="3:3" x14ac:dyDescent="0.35">
      <c r="C6368" s="18"/>
    </row>
    <row r="6369" spans="3:3" x14ac:dyDescent="0.35">
      <c r="C6369" s="18"/>
    </row>
    <row r="6370" spans="3:3" x14ac:dyDescent="0.35">
      <c r="C6370" s="18"/>
    </row>
    <row r="6371" spans="3:3" x14ac:dyDescent="0.35">
      <c r="C6371" s="18"/>
    </row>
    <row r="6372" spans="3:3" x14ac:dyDescent="0.35">
      <c r="C6372" s="18"/>
    </row>
    <row r="6373" spans="3:3" x14ac:dyDescent="0.35">
      <c r="C6373" s="18"/>
    </row>
    <row r="6374" spans="3:3" x14ac:dyDescent="0.35">
      <c r="C6374" s="18"/>
    </row>
    <row r="6375" spans="3:3" x14ac:dyDescent="0.35">
      <c r="C6375" s="18"/>
    </row>
    <row r="6376" spans="3:3" x14ac:dyDescent="0.35">
      <c r="C6376" s="18"/>
    </row>
    <row r="6377" spans="3:3" x14ac:dyDescent="0.35">
      <c r="C6377" s="18"/>
    </row>
    <row r="6378" spans="3:3" x14ac:dyDescent="0.35">
      <c r="C6378" s="18"/>
    </row>
    <row r="6379" spans="3:3" x14ac:dyDescent="0.35">
      <c r="C6379" s="18"/>
    </row>
    <row r="6380" spans="3:3" x14ac:dyDescent="0.35">
      <c r="C6380" s="18"/>
    </row>
    <row r="6381" spans="3:3" x14ac:dyDescent="0.35">
      <c r="C6381" s="18"/>
    </row>
    <row r="6382" spans="3:3" x14ac:dyDescent="0.35">
      <c r="C6382" s="18"/>
    </row>
    <row r="6383" spans="3:3" x14ac:dyDescent="0.35">
      <c r="C6383" s="18"/>
    </row>
    <row r="6384" spans="3:3" x14ac:dyDescent="0.35">
      <c r="C6384" s="18"/>
    </row>
    <row r="6385" spans="3:3" x14ac:dyDescent="0.35">
      <c r="C6385" s="18"/>
    </row>
    <row r="6386" spans="3:3" x14ac:dyDescent="0.35">
      <c r="C6386" s="18"/>
    </row>
    <row r="6387" spans="3:3" x14ac:dyDescent="0.35">
      <c r="C6387" s="18"/>
    </row>
    <row r="6388" spans="3:3" x14ac:dyDescent="0.35">
      <c r="C6388" s="18"/>
    </row>
    <row r="6389" spans="3:3" x14ac:dyDescent="0.35">
      <c r="C6389" s="18"/>
    </row>
    <row r="6390" spans="3:3" x14ac:dyDescent="0.35">
      <c r="C6390" s="18"/>
    </row>
    <row r="6391" spans="3:3" x14ac:dyDescent="0.35">
      <c r="C6391" s="18"/>
    </row>
    <row r="6392" spans="3:3" x14ac:dyDescent="0.35">
      <c r="C6392" s="18"/>
    </row>
    <row r="6393" spans="3:3" x14ac:dyDescent="0.35">
      <c r="C6393" s="18"/>
    </row>
    <row r="6394" spans="3:3" x14ac:dyDescent="0.35">
      <c r="C6394" s="18"/>
    </row>
    <row r="6395" spans="3:3" x14ac:dyDescent="0.35">
      <c r="C6395" s="18"/>
    </row>
    <row r="6396" spans="3:3" x14ac:dyDescent="0.35">
      <c r="C6396" s="18"/>
    </row>
    <row r="6397" spans="3:3" x14ac:dyDescent="0.35">
      <c r="C6397" s="18"/>
    </row>
    <row r="6398" spans="3:3" x14ac:dyDescent="0.35">
      <c r="C6398" s="18"/>
    </row>
    <row r="6399" spans="3:3" x14ac:dyDescent="0.35">
      <c r="C6399" s="18"/>
    </row>
    <row r="6400" spans="3:3" x14ac:dyDescent="0.35">
      <c r="C6400" s="18"/>
    </row>
    <row r="6401" spans="3:3" x14ac:dyDescent="0.35">
      <c r="C6401" s="18"/>
    </row>
    <row r="6402" spans="3:3" x14ac:dyDescent="0.35">
      <c r="C6402" s="18"/>
    </row>
    <row r="6403" spans="3:3" x14ac:dyDescent="0.35">
      <c r="C6403" s="18"/>
    </row>
    <row r="6404" spans="3:3" x14ac:dyDescent="0.35">
      <c r="C6404" s="18"/>
    </row>
    <row r="6405" spans="3:3" x14ac:dyDescent="0.35">
      <c r="C6405" s="18"/>
    </row>
    <row r="6406" spans="3:3" x14ac:dyDescent="0.35">
      <c r="C6406" s="18"/>
    </row>
    <row r="6407" spans="3:3" x14ac:dyDescent="0.35">
      <c r="C6407" s="18"/>
    </row>
    <row r="6408" spans="3:3" x14ac:dyDescent="0.35">
      <c r="C6408" s="18"/>
    </row>
    <row r="6409" spans="3:3" x14ac:dyDescent="0.35">
      <c r="C6409" s="18"/>
    </row>
    <row r="6410" spans="3:3" x14ac:dyDescent="0.35">
      <c r="C6410" s="18"/>
    </row>
    <row r="6411" spans="3:3" x14ac:dyDescent="0.35">
      <c r="C6411" s="18"/>
    </row>
    <row r="6412" spans="3:3" x14ac:dyDescent="0.35">
      <c r="C6412" s="18"/>
    </row>
    <row r="6413" spans="3:3" x14ac:dyDescent="0.35">
      <c r="C6413" s="18"/>
    </row>
    <row r="6414" spans="3:3" x14ac:dyDescent="0.35">
      <c r="C6414" s="18"/>
    </row>
    <row r="6415" spans="3:3" x14ac:dyDescent="0.35">
      <c r="C6415" s="18"/>
    </row>
    <row r="6416" spans="3:3" x14ac:dyDescent="0.35">
      <c r="C6416" s="18"/>
    </row>
    <row r="6417" spans="3:3" x14ac:dyDescent="0.35">
      <c r="C6417" s="18"/>
    </row>
    <row r="6418" spans="3:3" x14ac:dyDescent="0.35">
      <c r="C6418" s="18"/>
    </row>
    <row r="6419" spans="3:3" x14ac:dyDescent="0.35">
      <c r="C6419" s="18"/>
    </row>
    <row r="6420" spans="3:3" x14ac:dyDescent="0.35">
      <c r="C6420" s="18"/>
    </row>
    <row r="6421" spans="3:3" x14ac:dyDescent="0.35">
      <c r="C6421" s="18"/>
    </row>
    <row r="6422" spans="3:3" x14ac:dyDescent="0.35">
      <c r="C6422" s="18"/>
    </row>
    <row r="6423" spans="3:3" x14ac:dyDescent="0.35">
      <c r="C6423" s="18"/>
    </row>
    <row r="6424" spans="3:3" x14ac:dyDescent="0.35">
      <c r="C6424" s="18"/>
    </row>
    <row r="6425" spans="3:3" x14ac:dyDescent="0.35">
      <c r="C6425" s="18"/>
    </row>
    <row r="6426" spans="3:3" x14ac:dyDescent="0.35">
      <c r="C6426" s="18"/>
    </row>
    <row r="6427" spans="3:3" x14ac:dyDescent="0.35">
      <c r="C6427" s="18"/>
    </row>
    <row r="6428" spans="3:3" x14ac:dyDescent="0.35">
      <c r="C6428" s="18"/>
    </row>
    <row r="6429" spans="3:3" x14ac:dyDescent="0.35">
      <c r="C6429" s="18"/>
    </row>
    <row r="6430" spans="3:3" x14ac:dyDescent="0.35">
      <c r="C6430" s="18"/>
    </row>
    <row r="6431" spans="3:3" x14ac:dyDescent="0.35">
      <c r="C6431" s="18"/>
    </row>
    <row r="6432" spans="3:3" x14ac:dyDescent="0.35">
      <c r="C6432" s="18"/>
    </row>
    <row r="6433" spans="3:3" x14ac:dyDescent="0.35">
      <c r="C6433" s="18"/>
    </row>
    <row r="6434" spans="3:3" x14ac:dyDescent="0.35">
      <c r="C6434" s="18"/>
    </row>
    <row r="6435" spans="3:3" x14ac:dyDescent="0.35">
      <c r="C6435" s="18"/>
    </row>
    <row r="6436" spans="3:3" x14ac:dyDescent="0.35">
      <c r="C6436" s="18"/>
    </row>
    <row r="6437" spans="3:3" x14ac:dyDescent="0.35">
      <c r="C6437" s="18"/>
    </row>
    <row r="6438" spans="3:3" x14ac:dyDescent="0.35">
      <c r="C6438" s="18"/>
    </row>
    <row r="6439" spans="3:3" x14ac:dyDescent="0.35">
      <c r="C6439" s="18"/>
    </row>
    <row r="6440" spans="3:3" x14ac:dyDescent="0.35">
      <c r="C6440" s="18"/>
    </row>
    <row r="6441" spans="3:3" x14ac:dyDescent="0.35">
      <c r="C6441" s="18"/>
    </row>
    <row r="6442" spans="3:3" x14ac:dyDescent="0.35">
      <c r="C6442" s="18"/>
    </row>
    <row r="6443" spans="3:3" x14ac:dyDescent="0.35">
      <c r="C6443" s="18"/>
    </row>
    <row r="6444" spans="3:3" x14ac:dyDescent="0.35">
      <c r="C6444" s="18"/>
    </row>
    <row r="6445" spans="3:3" x14ac:dyDescent="0.35">
      <c r="C6445" s="18"/>
    </row>
    <row r="6446" spans="3:3" x14ac:dyDescent="0.35">
      <c r="C6446" s="18"/>
    </row>
    <row r="6447" spans="3:3" x14ac:dyDescent="0.35">
      <c r="C6447" s="18"/>
    </row>
    <row r="6448" spans="3:3" x14ac:dyDescent="0.35">
      <c r="C6448" s="18"/>
    </row>
    <row r="6449" spans="3:3" x14ac:dyDescent="0.35">
      <c r="C6449" s="18"/>
    </row>
    <row r="6450" spans="3:3" x14ac:dyDescent="0.35">
      <c r="C6450" s="18"/>
    </row>
    <row r="6451" spans="3:3" x14ac:dyDescent="0.35">
      <c r="C6451" s="18"/>
    </row>
    <row r="6452" spans="3:3" x14ac:dyDescent="0.35">
      <c r="C6452" s="18"/>
    </row>
    <row r="6453" spans="3:3" x14ac:dyDescent="0.35">
      <c r="C6453" s="18"/>
    </row>
    <row r="6454" spans="3:3" x14ac:dyDescent="0.35">
      <c r="C6454" s="18"/>
    </row>
    <row r="6455" spans="3:3" x14ac:dyDescent="0.35">
      <c r="C6455" s="18"/>
    </row>
    <row r="6456" spans="3:3" x14ac:dyDescent="0.35">
      <c r="C6456" s="18"/>
    </row>
    <row r="6457" spans="3:3" x14ac:dyDescent="0.35">
      <c r="C6457" s="18"/>
    </row>
    <row r="6458" spans="3:3" x14ac:dyDescent="0.35">
      <c r="C6458" s="18"/>
    </row>
    <row r="6459" spans="3:3" x14ac:dyDescent="0.35">
      <c r="C6459" s="18"/>
    </row>
    <row r="6460" spans="3:3" x14ac:dyDescent="0.35">
      <c r="C6460" s="18"/>
    </row>
    <row r="6461" spans="3:3" x14ac:dyDescent="0.35">
      <c r="C6461" s="18"/>
    </row>
    <row r="6462" spans="3:3" x14ac:dyDescent="0.35">
      <c r="C6462" s="18"/>
    </row>
    <row r="6463" spans="3:3" x14ac:dyDescent="0.35">
      <c r="C6463" s="18"/>
    </row>
    <row r="6464" spans="3:3" x14ac:dyDescent="0.35">
      <c r="C6464" s="18"/>
    </row>
    <row r="6465" spans="3:3" x14ac:dyDescent="0.35">
      <c r="C6465" s="18"/>
    </row>
    <row r="6466" spans="3:3" x14ac:dyDescent="0.35">
      <c r="C6466" s="18"/>
    </row>
    <row r="6467" spans="3:3" x14ac:dyDescent="0.35">
      <c r="C6467" s="18"/>
    </row>
    <row r="6468" spans="3:3" x14ac:dyDescent="0.35">
      <c r="C6468" s="18"/>
    </row>
    <row r="6469" spans="3:3" x14ac:dyDescent="0.35">
      <c r="C6469" s="18"/>
    </row>
    <row r="6470" spans="3:3" x14ac:dyDescent="0.35">
      <c r="C6470" s="18"/>
    </row>
    <row r="6471" spans="3:3" x14ac:dyDescent="0.35">
      <c r="C6471" s="18"/>
    </row>
    <row r="6472" spans="3:3" x14ac:dyDescent="0.35">
      <c r="C6472" s="18"/>
    </row>
    <row r="6473" spans="3:3" x14ac:dyDescent="0.35">
      <c r="C6473" s="18"/>
    </row>
    <row r="6474" spans="3:3" x14ac:dyDescent="0.35">
      <c r="C6474" s="18"/>
    </row>
    <row r="6475" spans="3:3" x14ac:dyDescent="0.35">
      <c r="C6475" s="18"/>
    </row>
    <row r="6476" spans="3:3" x14ac:dyDescent="0.35">
      <c r="C6476" s="18"/>
    </row>
    <row r="6477" spans="3:3" x14ac:dyDescent="0.35">
      <c r="C6477" s="18"/>
    </row>
    <row r="6478" spans="3:3" x14ac:dyDescent="0.35">
      <c r="C6478" s="18"/>
    </row>
    <row r="6479" spans="3:3" x14ac:dyDescent="0.35">
      <c r="C6479" s="18"/>
    </row>
    <row r="6480" spans="3:3" x14ac:dyDescent="0.35">
      <c r="C6480" s="18"/>
    </row>
    <row r="6481" spans="3:3" x14ac:dyDescent="0.35">
      <c r="C6481" s="18"/>
    </row>
    <row r="6482" spans="3:3" x14ac:dyDescent="0.35">
      <c r="C6482" s="18"/>
    </row>
    <row r="6483" spans="3:3" x14ac:dyDescent="0.35">
      <c r="C6483" s="18"/>
    </row>
    <row r="6484" spans="3:3" x14ac:dyDescent="0.35">
      <c r="C6484" s="18"/>
    </row>
    <row r="6485" spans="3:3" x14ac:dyDescent="0.35">
      <c r="C6485" s="18"/>
    </row>
    <row r="6486" spans="3:3" x14ac:dyDescent="0.35">
      <c r="C6486" s="18"/>
    </row>
    <row r="6487" spans="3:3" x14ac:dyDescent="0.35">
      <c r="C6487" s="18"/>
    </row>
    <row r="6488" spans="3:3" x14ac:dyDescent="0.35">
      <c r="C6488" s="18"/>
    </row>
    <row r="6489" spans="3:3" x14ac:dyDescent="0.35">
      <c r="C6489" s="18"/>
    </row>
    <row r="6490" spans="3:3" x14ac:dyDescent="0.35">
      <c r="C6490" s="18"/>
    </row>
    <row r="6491" spans="3:3" x14ac:dyDescent="0.35">
      <c r="C6491" s="18"/>
    </row>
    <row r="6492" spans="3:3" x14ac:dyDescent="0.35">
      <c r="C6492" s="18"/>
    </row>
    <row r="6493" spans="3:3" x14ac:dyDescent="0.35">
      <c r="C6493" s="18"/>
    </row>
    <row r="6494" spans="3:3" x14ac:dyDescent="0.35">
      <c r="C6494" s="18"/>
    </row>
    <row r="6495" spans="3:3" x14ac:dyDescent="0.35">
      <c r="C6495" s="18"/>
    </row>
    <row r="6496" spans="3:3" x14ac:dyDescent="0.35">
      <c r="C6496" s="18"/>
    </row>
    <row r="6497" spans="3:3" x14ac:dyDescent="0.35">
      <c r="C6497" s="18"/>
    </row>
    <row r="6498" spans="3:3" x14ac:dyDescent="0.35">
      <c r="C6498" s="18"/>
    </row>
    <row r="6499" spans="3:3" x14ac:dyDescent="0.35">
      <c r="C6499" s="18"/>
    </row>
    <row r="6500" spans="3:3" x14ac:dyDescent="0.35">
      <c r="C6500" s="18"/>
    </row>
    <row r="6501" spans="3:3" x14ac:dyDescent="0.35">
      <c r="C6501" s="18"/>
    </row>
    <row r="6502" spans="3:3" x14ac:dyDescent="0.35">
      <c r="C6502" s="18"/>
    </row>
    <row r="6503" spans="3:3" x14ac:dyDescent="0.35">
      <c r="C6503" s="18"/>
    </row>
    <row r="6504" spans="3:3" x14ac:dyDescent="0.35">
      <c r="C6504" s="18"/>
    </row>
    <row r="6505" spans="3:3" x14ac:dyDescent="0.35">
      <c r="C6505" s="18"/>
    </row>
    <row r="6506" spans="3:3" x14ac:dyDescent="0.35">
      <c r="C6506" s="18"/>
    </row>
    <row r="6507" spans="3:3" x14ac:dyDescent="0.35">
      <c r="C6507" s="18"/>
    </row>
    <row r="6508" spans="3:3" x14ac:dyDescent="0.35">
      <c r="C6508" s="18"/>
    </row>
    <row r="6509" spans="3:3" x14ac:dyDescent="0.35">
      <c r="C6509" s="18"/>
    </row>
    <row r="6510" spans="3:3" x14ac:dyDescent="0.35">
      <c r="C6510" s="18"/>
    </row>
    <row r="6511" spans="3:3" x14ac:dyDescent="0.35">
      <c r="C6511" s="18"/>
    </row>
    <row r="6512" spans="3:3" x14ac:dyDescent="0.35">
      <c r="C6512" s="18"/>
    </row>
    <row r="6513" spans="3:3" x14ac:dyDescent="0.35">
      <c r="C6513" s="18"/>
    </row>
    <row r="6514" spans="3:3" x14ac:dyDescent="0.35">
      <c r="C6514" s="18"/>
    </row>
    <row r="6515" spans="3:3" x14ac:dyDescent="0.35">
      <c r="C6515" s="18"/>
    </row>
    <row r="6516" spans="3:3" x14ac:dyDescent="0.35">
      <c r="C6516" s="18"/>
    </row>
    <row r="6517" spans="3:3" x14ac:dyDescent="0.35">
      <c r="C6517" s="18"/>
    </row>
    <row r="6518" spans="3:3" x14ac:dyDescent="0.35">
      <c r="C6518" s="18"/>
    </row>
    <row r="6519" spans="3:3" x14ac:dyDescent="0.35">
      <c r="C6519" s="18"/>
    </row>
    <row r="6520" spans="3:3" x14ac:dyDescent="0.35">
      <c r="C6520" s="18"/>
    </row>
    <row r="6521" spans="3:3" x14ac:dyDescent="0.35">
      <c r="C6521" s="18"/>
    </row>
    <row r="6522" spans="3:3" x14ac:dyDescent="0.35">
      <c r="C6522" s="18"/>
    </row>
    <row r="6523" spans="3:3" x14ac:dyDescent="0.35">
      <c r="C6523" s="18"/>
    </row>
    <row r="6524" spans="3:3" x14ac:dyDescent="0.35">
      <c r="C6524" s="18"/>
    </row>
    <row r="6525" spans="3:3" x14ac:dyDescent="0.35">
      <c r="C6525" s="18"/>
    </row>
    <row r="6526" spans="3:3" x14ac:dyDescent="0.35">
      <c r="C6526" s="18"/>
    </row>
    <row r="6527" spans="3:3" x14ac:dyDescent="0.35">
      <c r="C6527" s="18"/>
    </row>
    <row r="6528" spans="3:3" x14ac:dyDescent="0.35">
      <c r="C6528" s="18"/>
    </row>
    <row r="6529" spans="3:3" x14ac:dyDescent="0.35">
      <c r="C6529" s="18"/>
    </row>
    <row r="6530" spans="3:3" x14ac:dyDescent="0.35">
      <c r="C6530" s="18"/>
    </row>
    <row r="6531" spans="3:3" x14ac:dyDescent="0.35">
      <c r="C6531" s="18"/>
    </row>
    <row r="6532" spans="3:3" x14ac:dyDescent="0.35">
      <c r="C6532" s="18"/>
    </row>
    <row r="6533" spans="3:3" x14ac:dyDescent="0.35">
      <c r="C6533" s="18"/>
    </row>
    <row r="6534" spans="3:3" x14ac:dyDescent="0.35">
      <c r="C6534" s="18"/>
    </row>
    <row r="6535" spans="3:3" x14ac:dyDescent="0.35">
      <c r="C6535" s="18"/>
    </row>
    <row r="6536" spans="3:3" x14ac:dyDescent="0.35">
      <c r="C6536" s="18"/>
    </row>
    <row r="6537" spans="3:3" x14ac:dyDescent="0.35">
      <c r="C6537" s="18"/>
    </row>
    <row r="6538" spans="3:3" x14ac:dyDescent="0.35">
      <c r="C6538" s="18"/>
    </row>
    <row r="6539" spans="3:3" x14ac:dyDescent="0.35">
      <c r="C6539" s="18"/>
    </row>
    <row r="6540" spans="3:3" x14ac:dyDescent="0.35">
      <c r="C6540" s="18"/>
    </row>
    <row r="6541" spans="3:3" x14ac:dyDescent="0.35">
      <c r="C6541" s="18"/>
    </row>
    <row r="6542" spans="3:3" x14ac:dyDescent="0.35">
      <c r="C6542" s="18"/>
    </row>
    <row r="6543" spans="3:3" x14ac:dyDescent="0.35">
      <c r="C6543" s="18"/>
    </row>
    <row r="6544" spans="3:3" x14ac:dyDescent="0.35">
      <c r="C6544" s="18"/>
    </row>
    <row r="6545" spans="3:3" x14ac:dyDescent="0.35">
      <c r="C6545" s="18"/>
    </row>
    <row r="6546" spans="3:3" x14ac:dyDescent="0.35">
      <c r="C6546" s="18"/>
    </row>
    <row r="6547" spans="3:3" x14ac:dyDescent="0.35">
      <c r="C6547" s="18"/>
    </row>
    <row r="6548" spans="3:3" x14ac:dyDescent="0.35">
      <c r="C6548" s="18"/>
    </row>
    <row r="6549" spans="3:3" x14ac:dyDescent="0.35">
      <c r="C6549" s="18"/>
    </row>
    <row r="6550" spans="3:3" x14ac:dyDescent="0.35">
      <c r="C6550" s="18"/>
    </row>
    <row r="6551" spans="3:3" x14ac:dyDescent="0.35">
      <c r="C6551" s="18"/>
    </row>
    <row r="6552" spans="3:3" x14ac:dyDescent="0.35">
      <c r="C6552" s="18"/>
    </row>
    <row r="6553" spans="3:3" x14ac:dyDescent="0.35">
      <c r="C6553" s="18"/>
    </row>
    <row r="6554" spans="3:3" x14ac:dyDescent="0.35">
      <c r="C6554" s="18"/>
    </row>
    <row r="6555" spans="3:3" x14ac:dyDescent="0.35">
      <c r="C6555" s="18"/>
    </row>
    <row r="6556" spans="3:3" x14ac:dyDescent="0.35">
      <c r="C6556" s="18"/>
    </row>
    <row r="6557" spans="3:3" x14ac:dyDescent="0.35">
      <c r="C6557" s="18"/>
    </row>
    <row r="6558" spans="3:3" x14ac:dyDescent="0.35">
      <c r="C6558" s="18"/>
    </row>
    <row r="6559" spans="3:3" x14ac:dyDescent="0.35">
      <c r="C6559" s="18"/>
    </row>
    <row r="6560" spans="3:3" x14ac:dyDescent="0.35">
      <c r="C6560" s="18"/>
    </row>
    <row r="6561" spans="3:3" x14ac:dyDescent="0.35">
      <c r="C6561" s="18"/>
    </row>
    <row r="6562" spans="3:3" x14ac:dyDescent="0.35">
      <c r="C6562" s="18"/>
    </row>
    <row r="6563" spans="3:3" x14ac:dyDescent="0.35">
      <c r="C6563" s="18"/>
    </row>
    <row r="6564" spans="3:3" x14ac:dyDescent="0.35">
      <c r="C6564" s="18"/>
    </row>
    <row r="6565" spans="3:3" x14ac:dyDescent="0.35">
      <c r="C6565" s="18"/>
    </row>
    <row r="6566" spans="3:3" x14ac:dyDescent="0.35">
      <c r="C6566" s="18"/>
    </row>
    <row r="6567" spans="3:3" x14ac:dyDescent="0.35">
      <c r="C6567" s="18"/>
    </row>
    <row r="6568" spans="3:3" x14ac:dyDescent="0.35">
      <c r="C6568" s="18"/>
    </row>
    <row r="6569" spans="3:3" x14ac:dyDescent="0.35">
      <c r="C6569" s="18"/>
    </row>
    <row r="6570" spans="3:3" x14ac:dyDescent="0.35">
      <c r="C6570" s="18"/>
    </row>
    <row r="6571" spans="3:3" x14ac:dyDescent="0.35">
      <c r="C6571" s="18"/>
    </row>
    <row r="6572" spans="3:3" x14ac:dyDescent="0.35">
      <c r="C6572" s="18"/>
    </row>
    <row r="6573" spans="3:3" x14ac:dyDescent="0.35">
      <c r="C6573" s="18"/>
    </row>
    <row r="6574" spans="3:3" x14ac:dyDescent="0.35">
      <c r="C6574" s="18"/>
    </row>
    <row r="6575" spans="3:3" x14ac:dyDescent="0.35">
      <c r="C6575" s="18"/>
    </row>
    <row r="6576" spans="3:3" x14ac:dyDescent="0.35">
      <c r="C6576" s="18"/>
    </row>
    <row r="6577" spans="3:3" x14ac:dyDescent="0.35">
      <c r="C6577" s="18"/>
    </row>
    <row r="6578" spans="3:3" x14ac:dyDescent="0.35">
      <c r="C6578" s="18"/>
    </row>
    <row r="6579" spans="3:3" x14ac:dyDescent="0.35">
      <c r="C6579" s="18"/>
    </row>
    <row r="6580" spans="3:3" x14ac:dyDescent="0.35">
      <c r="C6580" s="18"/>
    </row>
    <row r="6581" spans="3:3" x14ac:dyDescent="0.35">
      <c r="C6581" s="18"/>
    </row>
    <row r="6582" spans="3:3" x14ac:dyDescent="0.35">
      <c r="C6582" s="18"/>
    </row>
    <row r="6583" spans="3:3" x14ac:dyDescent="0.35">
      <c r="C6583" s="18"/>
    </row>
    <row r="6584" spans="3:3" x14ac:dyDescent="0.35">
      <c r="C6584" s="18"/>
    </row>
    <row r="6585" spans="3:3" x14ac:dyDescent="0.35">
      <c r="C6585" s="18"/>
    </row>
    <row r="6586" spans="3:3" x14ac:dyDescent="0.35">
      <c r="C6586" s="18"/>
    </row>
    <row r="6587" spans="3:3" x14ac:dyDescent="0.35">
      <c r="C6587" s="18"/>
    </row>
    <row r="6588" spans="3:3" x14ac:dyDescent="0.35">
      <c r="C6588" s="18"/>
    </row>
    <row r="6589" spans="3:3" x14ac:dyDescent="0.35">
      <c r="C6589" s="18"/>
    </row>
    <row r="6590" spans="3:3" x14ac:dyDescent="0.35">
      <c r="C6590" s="18"/>
    </row>
    <row r="6591" spans="3:3" x14ac:dyDescent="0.35">
      <c r="C6591" s="18"/>
    </row>
    <row r="6592" spans="3:3" x14ac:dyDescent="0.35">
      <c r="C6592" s="18"/>
    </row>
    <row r="6593" spans="3:3" x14ac:dyDescent="0.35">
      <c r="C6593" s="18"/>
    </row>
    <row r="6594" spans="3:3" x14ac:dyDescent="0.35">
      <c r="C6594" s="18"/>
    </row>
    <row r="6595" spans="3:3" x14ac:dyDescent="0.35">
      <c r="C6595" s="18"/>
    </row>
    <row r="6596" spans="3:3" x14ac:dyDescent="0.35">
      <c r="C6596" s="18"/>
    </row>
    <row r="6597" spans="3:3" x14ac:dyDescent="0.35">
      <c r="C6597" s="18"/>
    </row>
    <row r="6598" spans="3:3" x14ac:dyDescent="0.35">
      <c r="C6598" s="18"/>
    </row>
    <row r="6599" spans="3:3" x14ac:dyDescent="0.35">
      <c r="C6599" s="18"/>
    </row>
    <row r="6600" spans="3:3" x14ac:dyDescent="0.35">
      <c r="C6600" s="18"/>
    </row>
    <row r="6601" spans="3:3" x14ac:dyDescent="0.35">
      <c r="C6601" s="18"/>
    </row>
    <row r="6602" spans="3:3" x14ac:dyDescent="0.35">
      <c r="C6602" s="18"/>
    </row>
    <row r="6603" spans="3:3" x14ac:dyDescent="0.35">
      <c r="C6603" s="18"/>
    </row>
    <row r="6604" spans="3:3" x14ac:dyDescent="0.35">
      <c r="C6604" s="18"/>
    </row>
    <row r="6605" spans="3:3" x14ac:dyDescent="0.35">
      <c r="C6605" s="18"/>
    </row>
    <row r="6606" spans="3:3" x14ac:dyDescent="0.35">
      <c r="C6606" s="18"/>
    </row>
    <row r="6607" spans="3:3" x14ac:dyDescent="0.35">
      <c r="C6607" s="18"/>
    </row>
    <row r="6608" spans="3:3" x14ac:dyDescent="0.35">
      <c r="C6608" s="18"/>
    </row>
    <row r="6609" spans="3:3" x14ac:dyDescent="0.35">
      <c r="C6609" s="18"/>
    </row>
    <row r="6610" spans="3:3" x14ac:dyDescent="0.35">
      <c r="C6610" s="18"/>
    </row>
    <row r="6611" spans="3:3" x14ac:dyDescent="0.35">
      <c r="C6611" s="18"/>
    </row>
    <row r="6612" spans="3:3" x14ac:dyDescent="0.35">
      <c r="C6612" s="18"/>
    </row>
    <row r="6613" spans="3:3" x14ac:dyDescent="0.35">
      <c r="C6613" s="18"/>
    </row>
    <row r="6614" spans="3:3" x14ac:dyDescent="0.35">
      <c r="C6614" s="18"/>
    </row>
    <row r="6615" spans="3:3" x14ac:dyDescent="0.35">
      <c r="C6615" s="18"/>
    </row>
    <row r="6616" spans="3:3" x14ac:dyDescent="0.35">
      <c r="C6616" s="18"/>
    </row>
    <row r="6617" spans="3:3" x14ac:dyDescent="0.35">
      <c r="C6617" s="18"/>
    </row>
    <row r="6618" spans="3:3" x14ac:dyDescent="0.35">
      <c r="C6618" s="18"/>
    </row>
    <row r="6619" spans="3:3" x14ac:dyDescent="0.35">
      <c r="C6619" s="18"/>
    </row>
    <row r="6620" spans="3:3" x14ac:dyDescent="0.35">
      <c r="C6620" s="18"/>
    </row>
    <row r="6621" spans="3:3" x14ac:dyDescent="0.35">
      <c r="C6621" s="18"/>
    </row>
    <row r="6622" spans="3:3" x14ac:dyDescent="0.35">
      <c r="C6622" s="18"/>
    </row>
    <row r="6623" spans="3:3" x14ac:dyDescent="0.35">
      <c r="C6623" s="18"/>
    </row>
    <row r="6624" spans="3:3" x14ac:dyDescent="0.35">
      <c r="C6624" s="18"/>
    </row>
    <row r="6625" spans="3:3" x14ac:dyDescent="0.35">
      <c r="C6625" s="18"/>
    </row>
    <row r="6626" spans="3:3" x14ac:dyDescent="0.35">
      <c r="C6626" s="18"/>
    </row>
    <row r="6627" spans="3:3" x14ac:dyDescent="0.35">
      <c r="C6627" s="18"/>
    </row>
    <row r="6628" spans="3:3" x14ac:dyDescent="0.35">
      <c r="C6628" s="18"/>
    </row>
    <row r="6629" spans="3:3" x14ac:dyDescent="0.35">
      <c r="C6629" s="18"/>
    </row>
    <row r="6630" spans="3:3" x14ac:dyDescent="0.35">
      <c r="C6630" s="18"/>
    </row>
    <row r="6631" spans="3:3" x14ac:dyDescent="0.35">
      <c r="C6631" s="18"/>
    </row>
    <row r="6632" spans="3:3" x14ac:dyDescent="0.35">
      <c r="C6632" s="18"/>
    </row>
    <row r="6633" spans="3:3" x14ac:dyDescent="0.35">
      <c r="C6633" s="18"/>
    </row>
    <row r="6634" spans="3:3" x14ac:dyDescent="0.35">
      <c r="C6634" s="18"/>
    </row>
    <row r="6635" spans="3:3" x14ac:dyDescent="0.35">
      <c r="C6635" s="18"/>
    </row>
    <row r="6636" spans="3:3" x14ac:dyDescent="0.35">
      <c r="C6636" s="18"/>
    </row>
    <row r="6637" spans="3:3" x14ac:dyDescent="0.35">
      <c r="C6637" s="18"/>
    </row>
    <row r="6638" spans="3:3" x14ac:dyDescent="0.35">
      <c r="C6638" s="18"/>
    </row>
    <row r="6639" spans="3:3" x14ac:dyDescent="0.35">
      <c r="C6639" s="18"/>
    </row>
    <row r="6640" spans="3:3" x14ac:dyDescent="0.35">
      <c r="C6640" s="18"/>
    </row>
    <row r="6641" spans="3:3" x14ac:dyDescent="0.35">
      <c r="C6641" s="18"/>
    </row>
    <row r="6642" spans="3:3" x14ac:dyDescent="0.35">
      <c r="C6642" s="18"/>
    </row>
    <row r="6643" spans="3:3" x14ac:dyDescent="0.35">
      <c r="C6643" s="18"/>
    </row>
    <row r="6644" spans="3:3" x14ac:dyDescent="0.35">
      <c r="C6644" s="18"/>
    </row>
    <row r="6645" spans="3:3" x14ac:dyDescent="0.35">
      <c r="C6645" s="18"/>
    </row>
    <row r="6646" spans="3:3" x14ac:dyDescent="0.35">
      <c r="C6646" s="18"/>
    </row>
    <row r="6647" spans="3:3" x14ac:dyDescent="0.35">
      <c r="C6647" s="18"/>
    </row>
    <row r="6648" spans="3:3" x14ac:dyDescent="0.35">
      <c r="C6648" s="18"/>
    </row>
    <row r="6649" spans="3:3" x14ac:dyDescent="0.35">
      <c r="C6649" s="18"/>
    </row>
    <row r="6650" spans="3:3" x14ac:dyDescent="0.35">
      <c r="C6650" s="18"/>
    </row>
    <row r="6651" spans="3:3" x14ac:dyDescent="0.35">
      <c r="C6651" s="18"/>
    </row>
    <row r="6652" spans="3:3" x14ac:dyDescent="0.35">
      <c r="C6652" s="18"/>
    </row>
    <row r="6653" spans="3:3" x14ac:dyDescent="0.35">
      <c r="C6653" s="18"/>
    </row>
    <row r="6654" spans="3:3" x14ac:dyDescent="0.35">
      <c r="C6654" s="18"/>
    </row>
    <row r="6655" spans="3:3" x14ac:dyDescent="0.35">
      <c r="C6655" s="18"/>
    </row>
    <row r="6656" spans="3:3" x14ac:dyDescent="0.35">
      <c r="C6656" s="18"/>
    </row>
    <row r="6657" spans="3:3" x14ac:dyDescent="0.35">
      <c r="C6657" s="18"/>
    </row>
    <row r="6658" spans="3:3" x14ac:dyDescent="0.35">
      <c r="C6658" s="18"/>
    </row>
    <row r="6659" spans="3:3" x14ac:dyDescent="0.35">
      <c r="C6659" s="18"/>
    </row>
    <row r="6660" spans="3:3" x14ac:dyDescent="0.35">
      <c r="C6660" s="18"/>
    </row>
    <row r="6661" spans="3:3" x14ac:dyDescent="0.35">
      <c r="C6661" s="18"/>
    </row>
    <row r="6662" spans="3:3" x14ac:dyDescent="0.35">
      <c r="C6662" s="18"/>
    </row>
    <row r="6663" spans="3:3" x14ac:dyDescent="0.35">
      <c r="C6663" s="18"/>
    </row>
    <row r="6664" spans="3:3" x14ac:dyDescent="0.35">
      <c r="C6664" s="18"/>
    </row>
    <row r="6665" spans="3:3" x14ac:dyDescent="0.35">
      <c r="C6665" s="18"/>
    </row>
    <row r="6666" spans="3:3" x14ac:dyDescent="0.35">
      <c r="C6666" s="18"/>
    </row>
    <row r="6667" spans="3:3" x14ac:dyDescent="0.35">
      <c r="C6667" s="18"/>
    </row>
    <row r="6668" spans="3:3" x14ac:dyDescent="0.35">
      <c r="C6668" s="18"/>
    </row>
    <row r="6669" spans="3:3" x14ac:dyDescent="0.35">
      <c r="C6669" s="18"/>
    </row>
    <row r="6670" spans="3:3" x14ac:dyDescent="0.35">
      <c r="C6670" s="18"/>
    </row>
    <row r="6671" spans="3:3" x14ac:dyDescent="0.35">
      <c r="C6671" s="18"/>
    </row>
    <row r="6672" spans="3:3" x14ac:dyDescent="0.35">
      <c r="C6672" s="18"/>
    </row>
    <row r="6673" spans="3:3" x14ac:dyDescent="0.35">
      <c r="C6673" s="18"/>
    </row>
    <row r="6674" spans="3:3" x14ac:dyDescent="0.35">
      <c r="C6674" s="18"/>
    </row>
    <row r="6675" spans="3:3" x14ac:dyDescent="0.35">
      <c r="C6675" s="18"/>
    </row>
    <row r="6676" spans="3:3" x14ac:dyDescent="0.35">
      <c r="C6676" s="18"/>
    </row>
    <row r="6677" spans="3:3" x14ac:dyDescent="0.35">
      <c r="C6677" s="18"/>
    </row>
    <row r="6678" spans="3:3" x14ac:dyDescent="0.35">
      <c r="C6678" s="18"/>
    </row>
    <row r="6679" spans="3:3" x14ac:dyDescent="0.35">
      <c r="C6679" s="18"/>
    </row>
    <row r="6680" spans="3:3" x14ac:dyDescent="0.35">
      <c r="C6680" s="18"/>
    </row>
    <row r="6681" spans="3:3" x14ac:dyDescent="0.35">
      <c r="C6681" s="18"/>
    </row>
    <row r="6682" spans="3:3" x14ac:dyDescent="0.35">
      <c r="C6682" s="18"/>
    </row>
    <row r="6683" spans="3:3" x14ac:dyDescent="0.35">
      <c r="C6683" s="18"/>
    </row>
    <row r="6684" spans="3:3" x14ac:dyDescent="0.35">
      <c r="C6684" s="18"/>
    </row>
    <row r="6685" spans="3:3" x14ac:dyDescent="0.35">
      <c r="C6685" s="18"/>
    </row>
    <row r="6686" spans="3:3" x14ac:dyDescent="0.35">
      <c r="C6686" s="18"/>
    </row>
    <row r="6687" spans="3:3" x14ac:dyDescent="0.35">
      <c r="C6687" s="18"/>
    </row>
    <row r="6688" spans="3:3" x14ac:dyDescent="0.35">
      <c r="C6688" s="18"/>
    </row>
    <row r="6689" spans="3:3" x14ac:dyDescent="0.35">
      <c r="C6689" s="18"/>
    </row>
    <row r="6690" spans="3:3" x14ac:dyDescent="0.35">
      <c r="C6690" s="18"/>
    </row>
    <row r="6691" spans="3:3" x14ac:dyDescent="0.35">
      <c r="C6691" s="18"/>
    </row>
    <row r="6692" spans="3:3" x14ac:dyDescent="0.35">
      <c r="C6692" s="18"/>
    </row>
    <row r="6693" spans="3:3" x14ac:dyDescent="0.35">
      <c r="C6693" s="18"/>
    </row>
    <row r="6694" spans="3:3" x14ac:dyDescent="0.35">
      <c r="C6694" s="18"/>
    </row>
    <row r="6695" spans="3:3" x14ac:dyDescent="0.35">
      <c r="C6695" s="18"/>
    </row>
    <row r="6696" spans="3:3" x14ac:dyDescent="0.35">
      <c r="C6696" s="18"/>
    </row>
    <row r="6697" spans="3:3" x14ac:dyDescent="0.35">
      <c r="C6697" s="18"/>
    </row>
    <row r="6698" spans="3:3" x14ac:dyDescent="0.35">
      <c r="C6698" s="18"/>
    </row>
    <row r="6699" spans="3:3" x14ac:dyDescent="0.35">
      <c r="C6699" s="18"/>
    </row>
    <row r="6700" spans="3:3" x14ac:dyDescent="0.35">
      <c r="C6700" s="18"/>
    </row>
    <row r="6701" spans="3:3" x14ac:dyDescent="0.35">
      <c r="C6701" s="18"/>
    </row>
    <row r="6702" spans="3:3" x14ac:dyDescent="0.35">
      <c r="C6702" s="18"/>
    </row>
    <row r="6703" spans="3:3" x14ac:dyDescent="0.35">
      <c r="C6703" s="18"/>
    </row>
    <row r="6704" spans="3:3" x14ac:dyDescent="0.35">
      <c r="C6704" s="18"/>
    </row>
    <row r="6705" spans="3:3" x14ac:dyDescent="0.35">
      <c r="C6705" s="18"/>
    </row>
    <row r="6706" spans="3:3" x14ac:dyDescent="0.35">
      <c r="C6706" s="18"/>
    </row>
    <row r="6707" spans="3:3" x14ac:dyDescent="0.35">
      <c r="C6707" s="18"/>
    </row>
    <row r="6708" spans="3:3" x14ac:dyDescent="0.35">
      <c r="C6708" s="18"/>
    </row>
    <row r="6709" spans="3:3" x14ac:dyDescent="0.35">
      <c r="C6709" s="18"/>
    </row>
    <row r="6710" spans="3:3" x14ac:dyDescent="0.35">
      <c r="C6710" s="18"/>
    </row>
    <row r="6711" spans="3:3" x14ac:dyDescent="0.35">
      <c r="C6711" s="18"/>
    </row>
    <row r="6712" spans="3:3" x14ac:dyDescent="0.35">
      <c r="C6712" s="18"/>
    </row>
    <row r="6713" spans="3:3" x14ac:dyDescent="0.35">
      <c r="C6713" s="18"/>
    </row>
    <row r="6714" spans="3:3" x14ac:dyDescent="0.35">
      <c r="C6714" s="18"/>
    </row>
    <row r="6715" spans="3:3" x14ac:dyDescent="0.35">
      <c r="C6715" s="18"/>
    </row>
    <row r="6716" spans="3:3" x14ac:dyDescent="0.35">
      <c r="C6716" s="18"/>
    </row>
    <row r="6717" spans="3:3" x14ac:dyDescent="0.35">
      <c r="C6717" s="18"/>
    </row>
    <row r="6718" spans="3:3" x14ac:dyDescent="0.35">
      <c r="C6718" s="18"/>
    </row>
    <row r="6719" spans="3:3" x14ac:dyDescent="0.35">
      <c r="C6719" s="18"/>
    </row>
    <row r="6720" spans="3:3" x14ac:dyDescent="0.35">
      <c r="C6720" s="18"/>
    </row>
    <row r="6721" spans="3:3" x14ac:dyDescent="0.35">
      <c r="C6721" s="18"/>
    </row>
    <row r="6722" spans="3:3" x14ac:dyDescent="0.35">
      <c r="C6722" s="18"/>
    </row>
    <row r="6723" spans="3:3" x14ac:dyDescent="0.35">
      <c r="C6723" s="18"/>
    </row>
    <row r="6724" spans="3:3" x14ac:dyDescent="0.35">
      <c r="C6724" s="18"/>
    </row>
    <row r="6725" spans="3:3" x14ac:dyDescent="0.35">
      <c r="C6725" s="18"/>
    </row>
    <row r="6726" spans="3:3" x14ac:dyDescent="0.35">
      <c r="C6726" s="18"/>
    </row>
    <row r="6727" spans="3:3" x14ac:dyDescent="0.35">
      <c r="C6727" s="18"/>
    </row>
    <row r="6728" spans="3:3" x14ac:dyDescent="0.35">
      <c r="C6728" s="18"/>
    </row>
    <row r="6729" spans="3:3" x14ac:dyDescent="0.35">
      <c r="C6729" s="18"/>
    </row>
    <row r="6730" spans="3:3" x14ac:dyDescent="0.35">
      <c r="C6730" s="18"/>
    </row>
    <row r="6731" spans="3:3" x14ac:dyDescent="0.35">
      <c r="C6731" s="18"/>
    </row>
    <row r="6732" spans="3:3" x14ac:dyDescent="0.35">
      <c r="C6732" s="18"/>
    </row>
    <row r="6733" spans="3:3" x14ac:dyDescent="0.35">
      <c r="C6733" s="18"/>
    </row>
    <row r="6734" spans="3:3" x14ac:dyDescent="0.35">
      <c r="C6734" s="18"/>
    </row>
    <row r="6735" spans="3:3" x14ac:dyDescent="0.35">
      <c r="C6735" s="18"/>
    </row>
    <row r="6736" spans="3:3" x14ac:dyDescent="0.35">
      <c r="C6736" s="18"/>
    </row>
    <row r="6737" spans="3:3" x14ac:dyDescent="0.35">
      <c r="C6737" s="18"/>
    </row>
    <row r="6738" spans="3:3" x14ac:dyDescent="0.35">
      <c r="C6738" s="18"/>
    </row>
    <row r="6739" spans="3:3" x14ac:dyDescent="0.35">
      <c r="C6739" s="18"/>
    </row>
    <row r="6740" spans="3:3" x14ac:dyDescent="0.35">
      <c r="C6740" s="18"/>
    </row>
    <row r="6741" spans="3:3" x14ac:dyDescent="0.35">
      <c r="C6741" s="18"/>
    </row>
    <row r="6742" spans="3:3" x14ac:dyDescent="0.35">
      <c r="C6742" s="18"/>
    </row>
    <row r="6743" spans="3:3" x14ac:dyDescent="0.35">
      <c r="C6743" s="18"/>
    </row>
    <row r="6744" spans="3:3" x14ac:dyDescent="0.35">
      <c r="C6744" s="18"/>
    </row>
    <row r="6745" spans="3:3" x14ac:dyDescent="0.35">
      <c r="C6745" s="18"/>
    </row>
    <row r="6746" spans="3:3" x14ac:dyDescent="0.35">
      <c r="C6746" s="18"/>
    </row>
    <row r="6747" spans="3:3" x14ac:dyDescent="0.35">
      <c r="C6747" s="18"/>
    </row>
    <row r="6748" spans="3:3" x14ac:dyDescent="0.35">
      <c r="C6748" s="18"/>
    </row>
    <row r="6749" spans="3:3" x14ac:dyDescent="0.35">
      <c r="C6749" s="18"/>
    </row>
    <row r="6750" spans="3:3" x14ac:dyDescent="0.35">
      <c r="C6750" s="18"/>
    </row>
    <row r="6751" spans="3:3" x14ac:dyDescent="0.35">
      <c r="C6751" s="18"/>
    </row>
    <row r="6752" spans="3:3" x14ac:dyDescent="0.35">
      <c r="C6752" s="18"/>
    </row>
    <row r="6753" spans="3:3" x14ac:dyDescent="0.35">
      <c r="C6753" s="18"/>
    </row>
    <row r="6754" spans="3:3" x14ac:dyDescent="0.35">
      <c r="C6754" s="18"/>
    </row>
    <row r="6755" spans="3:3" x14ac:dyDescent="0.35">
      <c r="C6755" s="18"/>
    </row>
    <row r="6756" spans="3:3" x14ac:dyDescent="0.35">
      <c r="C6756" s="18"/>
    </row>
    <row r="6757" spans="3:3" x14ac:dyDescent="0.35">
      <c r="C6757" s="18"/>
    </row>
    <row r="6758" spans="3:3" x14ac:dyDescent="0.35">
      <c r="C6758" s="18"/>
    </row>
    <row r="6759" spans="3:3" x14ac:dyDescent="0.35">
      <c r="C6759" s="18"/>
    </row>
    <row r="6760" spans="3:3" x14ac:dyDescent="0.35">
      <c r="C6760" s="18"/>
    </row>
    <row r="6761" spans="3:3" x14ac:dyDescent="0.35">
      <c r="C6761" s="18"/>
    </row>
    <row r="6762" spans="3:3" x14ac:dyDescent="0.35">
      <c r="C6762" s="18"/>
    </row>
    <row r="6763" spans="3:3" x14ac:dyDescent="0.35">
      <c r="C6763" s="18"/>
    </row>
    <row r="6764" spans="3:3" x14ac:dyDescent="0.35">
      <c r="C6764" s="18"/>
    </row>
    <row r="6765" spans="3:3" x14ac:dyDescent="0.35">
      <c r="C6765" s="18"/>
    </row>
    <row r="6766" spans="3:3" x14ac:dyDescent="0.35">
      <c r="C6766" s="18"/>
    </row>
    <row r="6767" spans="3:3" x14ac:dyDescent="0.35">
      <c r="C6767" s="18"/>
    </row>
    <row r="6768" spans="3:3" x14ac:dyDescent="0.35">
      <c r="C6768" s="18"/>
    </row>
    <row r="6769" spans="3:3" x14ac:dyDescent="0.35">
      <c r="C6769" s="18"/>
    </row>
    <row r="6770" spans="3:3" x14ac:dyDescent="0.35">
      <c r="C6770" s="18"/>
    </row>
    <row r="6771" spans="3:3" x14ac:dyDescent="0.35">
      <c r="C6771" s="18"/>
    </row>
    <row r="6772" spans="3:3" x14ac:dyDescent="0.35">
      <c r="C6772" s="18"/>
    </row>
    <row r="6773" spans="3:3" x14ac:dyDescent="0.35">
      <c r="C6773" s="18"/>
    </row>
    <row r="6774" spans="3:3" x14ac:dyDescent="0.35">
      <c r="C6774" s="18"/>
    </row>
    <row r="6775" spans="3:3" x14ac:dyDescent="0.35">
      <c r="C6775" s="18"/>
    </row>
    <row r="6776" spans="3:3" x14ac:dyDescent="0.35">
      <c r="C6776" s="18"/>
    </row>
    <row r="6777" spans="3:3" x14ac:dyDescent="0.35">
      <c r="C6777" s="18"/>
    </row>
    <row r="6778" spans="3:3" x14ac:dyDescent="0.35">
      <c r="C6778" s="18"/>
    </row>
    <row r="6779" spans="3:3" x14ac:dyDescent="0.35">
      <c r="C6779" s="18"/>
    </row>
    <row r="6780" spans="3:3" x14ac:dyDescent="0.35">
      <c r="C6780" s="18"/>
    </row>
    <row r="6781" spans="3:3" x14ac:dyDescent="0.35">
      <c r="C6781" s="18"/>
    </row>
    <row r="6782" spans="3:3" x14ac:dyDescent="0.35">
      <c r="C6782" s="18"/>
    </row>
    <row r="6783" spans="3:3" x14ac:dyDescent="0.35">
      <c r="C6783" s="18"/>
    </row>
    <row r="6784" spans="3:3" x14ac:dyDescent="0.35">
      <c r="C6784" s="18"/>
    </row>
    <row r="6785" spans="3:3" x14ac:dyDescent="0.35">
      <c r="C6785" s="18"/>
    </row>
    <row r="6786" spans="3:3" x14ac:dyDescent="0.35">
      <c r="C6786" s="18"/>
    </row>
    <row r="6787" spans="3:3" x14ac:dyDescent="0.35">
      <c r="C6787" s="18"/>
    </row>
    <row r="6788" spans="3:3" x14ac:dyDescent="0.35">
      <c r="C6788" s="18"/>
    </row>
    <row r="6789" spans="3:3" x14ac:dyDescent="0.35">
      <c r="C6789" s="18"/>
    </row>
    <row r="6790" spans="3:3" x14ac:dyDescent="0.35">
      <c r="C6790" s="18"/>
    </row>
    <row r="6791" spans="3:3" x14ac:dyDescent="0.35">
      <c r="C6791" s="18"/>
    </row>
    <row r="6792" spans="3:3" x14ac:dyDescent="0.35">
      <c r="C6792" s="18"/>
    </row>
    <row r="6793" spans="3:3" x14ac:dyDescent="0.35">
      <c r="C6793" s="18"/>
    </row>
    <row r="6794" spans="3:3" x14ac:dyDescent="0.35">
      <c r="C6794" s="18"/>
    </row>
    <row r="6795" spans="3:3" x14ac:dyDescent="0.35">
      <c r="C6795" s="18"/>
    </row>
    <row r="6796" spans="3:3" x14ac:dyDescent="0.35">
      <c r="C6796" s="18"/>
    </row>
    <row r="6797" spans="3:3" x14ac:dyDescent="0.35">
      <c r="C6797" s="18"/>
    </row>
    <row r="6798" spans="3:3" x14ac:dyDescent="0.35">
      <c r="C6798" s="18"/>
    </row>
    <row r="6799" spans="3:3" x14ac:dyDescent="0.35">
      <c r="C6799" s="18"/>
    </row>
    <row r="6800" spans="3:3" x14ac:dyDescent="0.35">
      <c r="C6800" s="18"/>
    </row>
    <row r="6801" spans="3:3" x14ac:dyDescent="0.35">
      <c r="C6801" s="18"/>
    </row>
    <row r="6802" spans="3:3" x14ac:dyDescent="0.35">
      <c r="C6802" s="18"/>
    </row>
    <row r="6803" spans="3:3" x14ac:dyDescent="0.35">
      <c r="C6803" s="18"/>
    </row>
    <row r="6804" spans="3:3" x14ac:dyDescent="0.35">
      <c r="C6804" s="18"/>
    </row>
    <row r="6805" spans="3:3" x14ac:dyDescent="0.35">
      <c r="C6805" s="18"/>
    </row>
    <row r="6806" spans="3:3" x14ac:dyDescent="0.35">
      <c r="C6806" s="18"/>
    </row>
    <row r="6807" spans="3:3" x14ac:dyDescent="0.35">
      <c r="C6807" s="18"/>
    </row>
    <row r="6808" spans="3:3" x14ac:dyDescent="0.35">
      <c r="C6808" s="18"/>
    </row>
    <row r="6809" spans="3:3" x14ac:dyDescent="0.35">
      <c r="C6809" s="18"/>
    </row>
    <row r="6810" spans="3:3" x14ac:dyDescent="0.35">
      <c r="C6810" s="18"/>
    </row>
    <row r="6811" spans="3:3" x14ac:dyDescent="0.35">
      <c r="C6811" s="18"/>
    </row>
    <row r="6812" spans="3:3" x14ac:dyDescent="0.35">
      <c r="C6812" s="18"/>
    </row>
    <row r="6813" spans="3:3" x14ac:dyDescent="0.35">
      <c r="C6813" s="18"/>
    </row>
    <row r="6814" spans="3:3" x14ac:dyDescent="0.35">
      <c r="C6814" s="18"/>
    </row>
    <row r="6815" spans="3:3" x14ac:dyDescent="0.35">
      <c r="C6815" s="18"/>
    </row>
    <row r="6816" spans="3:3" x14ac:dyDescent="0.35">
      <c r="C6816" s="18"/>
    </row>
    <row r="6817" spans="3:3" x14ac:dyDescent="0.35">
      <c r="C6817" s="18"/>
    </row>
    <row r="6818" spans="3:3" x14ac:dyDescent="0.35">
      <c r="C6818" s="18"/>
    </row>
    <row r="6819" spans="3:3" x14ac:dyDescent="0.35">
      <c r="C6819" s="18"/>
    </row>
    <row r="6820" spans="3:3" x14ac:dyDescent="0.35">
      <c r="C6820" s="18"/>
    </row>
    <row r="6821" spans="3:3" x14ac:dyDescent="0.35">
      <c r="C6821" s="18"/>
    </row>
    <row r="6822" spans="3:3" x14ac:dyDescent="0.35">
      <c r="C6822" s="18"/>
    </row>
    <row r="6823" spans="3:3" x14ac:dyDescent="0.35">
      <c r="C6823" s="18"/>
    </row>
    <row r="6824" spans="3:3" x14ac:dyDescent="0.35">
      <c r="C6824" s="18"/>
    </row>
    <row r="6825" spans="3:3" x14ac:dyDescent="0.35">
      <c r="C6825" s="18"/>
    </row>
    <row r="6826" spans="3:3" x14ac:dyDescent="0.35">
      <c r="C6826" s="18"/>
    </row>
    <row r="6827" spans="3:3" x14ac:dyDescent="0.35">
      <c r="C6827" s="18"/>
    </row>
    <row r="6828" spans="3:3" x14ac:dyDescent="0.35">
      <c r="C6828" s="18"/>
    </row>
    <row r="6829" spans="3:3" x14ac:dyDescent="0.35">
      <c r="C6829" s="18"/>
    </row>
    <row r="6830" spans="3:3" x14ac:dyDescent="0.35">
      <c r="C6830" s="18"/>
    </row>
    <row r="6831" spans="3:3" x14ac:dyDescent="0.35">
      <c r="C6831" s="18"/>
    </row>
    <row r="6832" spans="3:3" x14ac:dyDescent="0.35">
      <c r="C6832" s="18"/>
    </row>
    <row r="6833" spans="3:3" x14ac:dyDescent="0.35">
      <c r="C6833" s="18"/>
    </row>
    <row r="6834" spans="3:3" x14ac:dyDescent="0.35">
      <c r="C6834" s="18"/>
    </row>
    <row r="6835" spans="3:3" x14ac:dyDescent="0.35">
      <c r="C6835" s="18"/>
    </row>
    <row r="6836" spans="3:3" x14ac:dyDescent="0.35">
      <c r="C6836" s="18"/>
    </row>
    <row r="6837" spans="3:3" x14ac:dyDescent="0.35">
      <c r="C6837" s="18"/>
    </row>
    <row r="6838" spans="3:3" x14ac:dyDescent="0.35">
      <c r="C6838" s="18"/>
    </row>
    <row r="6839" spans="3:3" x14ac:dyDescent="0.35">
      <c r="C6839" s="18"/>
    </row>
    <row r="6840" spans="3:3" x14ac:dyDescent="0.35">
      <c r="C6840" s="18"/>
    </row>
    <row r="6841" spans="3:3" x14ac:dyDescent="0.35">
      <c r="C6841" s="18"/>
    </row>
    <row r="6842" spans="3:3" x14ac:dyDescent="0.35">
      <c r="C6842" s="18"/>
    </row>
    <row r="6843" spans="3:3" x14ac:dyDescent="0.35">
      <c r="C6843" s="18"/>
    </row>
    <row r="6844" spans="3:3" x14ac:dyDescent="0.35">
      <c r="C6844" s="18"/>
    </row>
    <row r="6845" spans="3:3" x14ac:dyDescent="0.35">
      <c r="C6845" s="18"/>
    </row>
    <row r="6846" spans="3:3" x14ac:dyDescent="0.35">
      <c r="C6846" s="18"/>
    </row>
    <row r="6847" spans="3:3" x14ac:dyDescent="0.35">
      <c r="C6847" s="18"/>
    </row>
    <row r="6848" spans="3:3" x14ac:dyDescent="0.35">
      <c r="C6848" s="18"/>
    </row>
    <row r="6849" spans="3:3" x14ac:dyDescent="0.35">
      <c r="C6849" s="18"/>
    </row>
    <row r="6850" spans="3:3" x14ac:dyDescent="0.35">
      <c r="C6850" s="18"/>
    </row>
    <row r="6851" spans="3:3" x14ac:dyDescent="0.35">
      <c r="C6851" s="18"/>
    </row>
    <row r="6852" spans="3:3" x14ac:dyDescent="0.35">
      <c r="C6852" s="18"/>
    </row>
    <row r="6853" spans="3:3" x14ac:dyDescent="0.35">
      <c r="C6853" s="18"/>
    </row>
    <row r="6854" spans="3:3" x14ac:dyDescent="0.35">
      <c r="C6854" s="18"/>
    </row>
    <row r="6855" spans="3:3" x14ac:dyDescent="0.35">
      <c r="C6855" s="18"/>
    </row>
    <row r="6856" spans="3:3" x14ac:dyDescent="0.35">
      <c r="C6856" s="18"/>
    </row>
    <row r="6857" spans="3:3" x14ac:dyDescent="0.35">
      <c r="C6857" s="18"/>
    </row>
    <row r="6858" spans="3:3" x14ac:dyDescent="0.35">
      <c r="C6858" s="18"/>
    </row>
    <row r="6859" spans="3:3" x14ac:dyDescent="0.35">
      <c r="C6859" s="18"/>
    </row>
    <row r="6860" spans="3:3" x14ac:dyDescent="0.35">
      <c r="C6860" s="18"/>
    </row>
    <row r="6861" spans="3:3" x14ac:dyDescent="0.35">
      <c r="C6861" s="18"/>
    </row>
    <row r="6862" spans="3:3" x14ac:dyDescent="0.35">
      <c r="C6862" s="18"/>
    </row>
    <row r="6863" spans="3:3" x14ac:dyDescent="0.35">
      <c r="C6863" s="18"/>
    </row>
    <row r="6864" spans="3:3" x14ac:dyDescent="0.35">
      <c r="C6864" s="18"/>
    </row>
    <row r="6865" spans="3:3" x14ac:dyDescent="0.35">
      <c r="C6865" s="18"/>
    </row>
    <row r="6866" spans="3:3" x14ac:dyDescent="0.35">
      <c r="C6866" s="18"/>
    </row>
    <row r="6867" spans="3:3" x14ac:dyDescent="0.35">
      <c r="C6867" s="18"/>
    </row>
    <row r="6868" spans="3:3" x14ac:dyDescent="0.35">
      <c r="C6868" s="18"/>
    </row>
    <row r="6869" spans="3:3" x14ac:dyDescent="0.35">
      <c r="C6869" s="18"/>
    </row>
    <row r="6870" spans="3:3" x14ac:dyDescent="0.35">
      <c r="C6870" s="18"/>
    </row>
    <row r="6871" spans="3:3" x14ac:dyDescent="0.35">
      <c r="C6871" s="18"/>
    </row>
    <row r="6872" spans="3:3" x14ac:dyDescent="0.35">
      <c r="C6872" s="18"/>
    </row>
    <row r="6873" spans="3:3" x14ac:dyDescent="0.35">
      <c r="C6873" s="18"/>
    </row>
    <row r="6874" spans="3:3" x14ac:dyDescent="0.35">
      <c r="C6874" s="18"/>
    </row>
    <row r="6875" spans="3:3" x14ac:dyDescent="0.35">
      <c r="C6875" s="18"/>
    </row>
    <row r="6876" spans="3:3" x14ac:dyDescent="0.35">
      <c r="C6876" s="18"/>
    </row>
    <row r="6877" spans="3:3" x14ac:dyDescent="0.35">
      <c r="C6877" s="18"/>
    </row>
    <row r="6878" spans="3:3" x14ac:dyDescent="0.35">
      <c r="C6878" s="18"/>
    </row>
    <row r="6879" spans="3:3" x14ac:dyDescent="0.35">
      <c r="C6879" s="18"/>
    </row>
    <row r="6880" spans="3:3" x14ac:dyDescent="0.35">
      <c r="C6880" s="18"/>
    </row>
    <row r="6881" spans="3:3" x14ac:dyDescent="0.35">
      <c r="C6881" s="18"/>
    </row>
    <row r="6882" spans="3:3" x14ac:dyDescent="0.35">
      <c r="C6882" s="18"/>
    </row>
    <row r="6883" spans="3:3" x14ac:dyDescent="0.35">
      <c r="C6883" s="18"/>
    </row>
    <row r="6884" spans="3:3" x14ac:dyDescent="0.35">
      <c r="C6884" s="18"/>
    </row>
    <row r="6885" spans="3:3" x14ac:dyDescent="0.35">
      <c r="C6885" s="18"/>
    </row>
    <row r="6886" spans="3:3" x14ac:dyDescent="0.35">
      <c r="C6886" s="18"/>
    </row>
    <row r="6887" spans="3:3" x14ac:dyDescent="0.35">
      <c r="C6887" s="18"/>
    </row>
    <row r="6888" spans="3:3" x14ac:dyDescent="0.35">
      <c r="C6888" s="18"/>
    </row>
    <row r="6889" spans="3:3" x14ac:dyDescent="0.35">
      <c r="C6889" s="18"/>
    </row>
    <row r="6890" spans="3:3" x14ac:dyDescent="0.35">
      <c r="C6890" s="18"/>
    </row>
    <row r="6891" spans="3:3" x14ac:dyDescent="0.35">
      <c r="C6891" s="18"/>
    </row>
    <row r="6892" spans="3:3" x14ac:dyDescent="0.35">
      <c r="C6892" s="18"/>
    </row>
    <row r="6893" spans="3:3" x14ac:dyDescent="0.35">
      <c r="C6893" s="18"/>
    </row>
    <row r="6894" spans="3:3" x14ac:dyDescent="0.35">
      <c r="C6894" s="18"/>
    </row>
    <row r="6895" spans="3:3" x14ac:dyDescent="0.35">
      <c r="C6895" s="18"/>
    </row>
    <row r="6896" spans="3:3" x14ac:dyDescent="0.35">
      <c r="C6896" s="18"/>
    </row>
    <row r="6897" spans="3:3" x14ac:dyDescent="0.35">
      <c r="C6897" s="18"/>
    </row>
    <row r="6898" spans="3:3" x14ac:dyDescent="0.35">
      <c r="C6898" s="18"/>
    </row>
    <row r="6899" spans="3:3" x14ac:dyDescent="0.35">
      <c r="C6899" s="18"/>
    </row>
    <row r="6900" spans="3:3" x14ac:dyDescent="0.35">
      <c r="C6900" s="18"/>
    </row>
    <row r="6901" spans="3:3" x14ac:dyDescent="0.35">
      <c r="C6901" s="18"/>
    </row>
    <row r="6902" spans="3:3" x14ac:dyDescent="0.35">
      <c r="C6902" s="18"/>
    </row>
    <row r="6903" spans="3:3" x14ac:dyDescent="0.35">
      <c r="C6903" s="18"/>
    </row>
    <row r="6904" spans="3:3" x14ac:dyDescent="0.35">
      <c r="C6904" s="18"/>
    </row>
    <row r="6905" spans="3:3" x14ac:dyDescent="0.35">
      <c r="C6905" s="18"/>
    </row>
    <row r="6906" spans="3:3" x14ac:dyDescent="0.35">
      <c r="C6906" s="18"/>
    </row>
    <row r="6907" spans="3:3" x14ac:dyDescent="0.35">
      <c r="C6907" s="18"/>
    </row>
    <row r="6908" spans="3:3" x14ac:dyDescent="0.35">
      <c r="C6908" s="18"/>
    </row>
    <row r="6909" spans="3:3" x14ac:dyDescent="0.35">
      <c r="C6909" s="18"/>
    </row>
    <row r="6910" spans="3:3" x14ac:dyDescent="0.35">
      <c r="C6910" s="18"/>
    </row>
    <row r="6911" spans="3:3" x14ac:dyDescent="0.35">
      <c r="C6911" s="18"/>
    </row>
    <row r="6912" spans="3:3" x14ac:dyDescent="0.35">
      <c r="C6912" s="18"/>
    </row>
    <row r="6913" spans="3:3" x14ac:dyDescent="0.35">
      <c r="C6913" s="18"/>
    </row>
    <row r="6914" spans="3:3" x14ac:dyDescent="0.35">
      <c r="C6914" s="18"/>
    </row>
    <row r="6915" spans="3:3" x14ac:dyDescent="0.35">
      <c r="C6915" s="18"/>
    </row>
    <row r="6916" spans="3:3" x14ac:dyDescent="0.35">
      <c r="C6916" s="18"/>
    </row>
    <row r="6917" spans="3:3" x14ac:dyDescent="0.35">
      <c r="C6917" s="18"/>
    </row>
    <row r="6918" spans="3:3" x14ac:dyDescent="0.35">
      <c r="C6918" s="18"/>
    </row>
    <row r="6919" spans="3:3" x14ac:dyDescent="0.35">
      <c r="C6919" s="18"/>
    </row>
    <row r="6920" spans="3:3" x14ac:dyDescent="0.35">
      <c r="C6920" s="18"/>
    </row>
    <row r="6921" spans="3:3" x14ac:dyDescent="0.35">
      <c r="C6921" s="18"/>
    </row>
    <row r="6922" spans="3:3" x14ac:dyDescent="0.35">
      <c r="C6922" s="18"/>
    </row>
    <row r="6923" spans="3:3" x14ac:dyDescent="0.35">
      <c r="C6923" s="18"/>
    </row>
    <row r="6924" spans="3:3" x14ac:dyDescent="0.35">
      <c r="C6924" s="18"/>
    </row>
    <row r="6925" spans="3:3" x14ac:dyDescent="0.35">
      <c r="C6925" s="18"/>
    </row>
    <row r="6926" spans="3:3" x14ac:dyDescent="0.35">
      <c r="C6926" s="18"/>
    </row>
    <row r="6927" spans="3:3" x14ac:dyDescent="0.35">
      <c r="C6927" s="18"/>
    </row>
    <row r="6928" spans="3:3" x14ac:dyDescent="0.35">
      <c r="C6928" s="18"/>
    </row>
    <row r="6929" spans="3:3" x14ac:dyDescent="0.35">
      <c r="C6929" s="18"/>
    </row>
    <row r="6930" spans="3:3" x14ac:dyDescent="0.35">
      <c r="C6930" s="18"/>
    </row>
    <row r="6931" spans="3:3" x14ac:dyDescent="0.35">
      <c r="C6931" s="18"/>
    </row>
    <row r="6932" spans="3:3" x14ac:dyDescent="0.35">
      <c r="C6932" s="18"/>
    </row>
    <row r="6933" spans="3:3" x14ac:dyDescent="0.35">
      <c r="C6933" s="18"/>
    </row>
    <row r="6934" spans="3:3" x14ac:dyDescent="0.35">
      <c r="C6934" s="18"/>
    </row>
    <row r="6935" spans="3:3" x14ac:dyDescent="0.35">
      <c r="C6935" s="18"/>
    </row>
    <row r="6936" spans="3:3" x14ac:dyDescent="0.35">
      <c r="C6936" s="18"/>
    </row>
    <row r="6937" spans="3:3" x14ac:dyDescent="0.35">
      <c r="C6937" s="18"/>
    </row>
    <row r="6938" spans="3:3" x14ac:dyDescent="0.35">
      <c r="C6938" s="18"/>
    </row>
    <row r="6939" spans="3:3" x14ac:dyDescent="0.35">
      <c r="C6939" s="18"/>
    </row>
    <row r="6940" spans="3:3" x14ac:dyDescent="0.35">
      <c r="C6940" s="18"/>
    </row>
    <row r="6941" spans="3:3" x14ac:dyDescent="0.35">
      <c r="C6941" s="18"/>
    </row>
    <row r="6942" spans="3:3" x14ac:dyDescent="0.35">
      <c r="C6942" s="18"/>
    </row>
    <row r="6943" spans="3:3" x14ac:dyDescent="0.35">
      <c r="C6943" s="18"/>
    </row>
    <row r="6944" spans="3:3" x14ac:dyDescent="0.35">
      <c r="C6944" s="18"/>
    </row>
    <row r="6945" spans="3:3" x14ac:dyDescent="0.35">
      <c r="C6945" s="18"/>
    </row>
    <row r="6946" spans="3:3" x14ac:dyDescent="0.35">
      <c r="C6946" s="18"/>
    </row>
    <row r="6947" spans="3:3" x14ac:dyDescent="0.35">
      <c r="C6947" s="18"/>
    </row>
    <row r="6948" spans="3:3" x14ac:dyDescent="0.35">
      <c r="C6948" s="18"/>
    </row>
    <row r="6949" spans="3:3" x14ac:dyDescent="0.35">
      <c r="C6949" s="18"/>
    </row>
    <row r="6950" spans="3:3" x14ac:dyDescent="0.35">
      <c r="C6950" s="18"/>
    </row>
    <row r="6951" spans="3:3" x14ac:dyDescent="0.35">
      <c r="C6951" s="18"/>
    </row>
    <row r="6952" spans="3:3" x14ac:dyDescent="0.35">
      <c r="C6952" s="18"/>
    </row>
    <row r="6953" spans="3:3" x14ac:dyDescent="0.35">
      <c r="C6953" s="18"/>
    </row>
    <row r="6954" spans="3:3" x14ac:dyDescent="0.35">
      <c r="C6954" s="18"/>
    </row>
    <row r="6955" spans="3:3" x14ac:dyDescent="0.35">
      <c r="C6955" s="18"/>
    </row>
    <row r="6956" spans="3:3" x14ac:dyDescent="0.35">
      <c r="C6956" s="18"/>
    </row>
    <row r="6957" spans="3:3" x14ac:dyDescent="0.35">
      <c r="C6957" s="18"/>
    </row>
    <row r="6958" spans="3:3" x14ac:dyDescent="0.35">
      <c r="C6958" s="18"/>
    </row>
    <row r="6959" spans="3:3" x14ac:dyDescent="0.35">
      <c r="C6959" s="18"/>
    </row>
    <row r="6960" spans="3:3" x14ac:dyDescent="0.35">
      <c r="C6960" s="18"/>
    </row>
    <row r="6961" spans="3:3" x14ac:dyDescent="0.35">
      <c r="C6961" s="18"/>
    </row>
    <row r="6962" spans="3:3" x14ac:dyDescent="0.35">
      <c r="C6962" s="18"/>
    </row>
    <row r="6963" spans="3:3" x14ac:dyDescent="0.35">
      <c r="C6963" s="18"/>
    </row>
    <row r="6964" spans="3:3" x14ac:dyDescent="0.35">
      <c r="C6964" s="18"/>
    </row>
    <row r="6965" spans="3:3" x14ac:dyDescent="0.35">
      <c r="C6965" s="18"/>
    </row>
    <row r="6966" spans="3:3" x14ac:dyDescent="0.35">
      <c r="C6966" s="18"/>
    </row>
    <row r="6967" spans="3:3" x14ac:dyDescent="0.35">
      <c r="C6967" s="18"/>
    </row>
    <row r="6968" spans="3:3" x14ac:dyDescent="0.35">
      <c r="C6968" s="18"/>
    </row>
    <row r="6969" spans="3:3" x14ac:dyDescent="0.35">
      <c r="C6969" s="18"/>
    </row>
    <row r="6970" spans="3:3" x14ac:dyDescent="0.35">
      <c r="C6970" s="18"/>
    </row>
    <row r="6971" spans="3:3" x14ac:dyDescent="0.35">
      <c r="C6971" s="18"/>
    </row>
    <row r="6972" spans="3:3" x14ac:dyDescent="0.35">
      <c r="C6972" s="18"/>
    </row>
    <row r="6973" spans="3:3" x14ac:dyDescent="0.35">
      <c r="C6973" s="18"/>
    </row>
    <row r="6974" spans="3:3" x14ac:dyDescent="0.35">
      <c r="C6974" s="18"/>
    </row>
    <row r="6975" spans="3:3" x14ac:dyDescent="0.35">
      <c r="C6975" s="18"/>
    </row>
    <row r="6976" spans="3:3" x14ac:dyDescent="0.35">
      <c r="C6976" s="18"/>
    </row>
    <row r="6977" spans="3:3" x14ac:dyDescent="0.35">
      <c r="C6977" s="18"/>
    </row>
    <row r="6978" spans="3:3" x14ac:dyDescent="0.35">
      <c r="C6978" s="18"/>
    </row>
    <row r="6979" spans="3:3" x14ac:dyDescent="0.35">
      <c r="C6979" s="18"/>
    </row>
    <row r="6980" spans="3:3" x14ac:dyDescent="0.35">
      <c r="C6980" s="18"/>
    </row>
    <row r="6981" spans="3:3" x14ac:dyDescent="0.35">
      <c r="C6981" s="18"/>
    </row>
    <row r="6982" spans="3:3" x14ac:dyDescent="0.35">
      <c r="C6982" s="18"/>
    </row>
    <row r="6983" spans="3:3" x14ac:dyDescent="0.35">
      <c r="C6983" s="18"/>
    </row>
    <row r="6984" spans="3:3" x14ac:dyDescent="0.35">
      <c r="C6984" s="18"/>
    </row>
    <row r="6985" spans="3:3" x14ac:dyDescent="0.35">
      <c r="C6985" s="18"/>
    </row>
    <row r="6986" spans="3:3" x14ac:dyDescent="0.35">
      <c r="C6986" s="18"/>
    </row>
    <row r="6987" spans="3:3" x14ac:dyDescent="0.35">
      <c r="C6987" s="18"/>
    </row>
    <row r="6988" spans="3:3" x14ac:dyDescent="0.35">
      <c r="C6988" s="18"/>
    </row>
    <row r="6989" spans="3:3" x14ac:dyDescent="0.35">
      <c r="C6989" s="18"/>
    </row>
    <row r="6990" spans="3:3" x14ac:dyDescent="0.35">
      <c r="C6990" s="18"/>
    </row>
    <row r="6991" spans="3:3" x14ac:dyDescent="0.35">
      <c r="C6991" s="18"/>
    </row>
    <row r="6992" spans="3:3" x14ac:dyDescent="0.35">
      <c r="C6992" s="18"/>
    </row>
    <row r="6993" spans="3:3" x14ac:dyDescent="0.35">
      <c r="C6993" s="18"/>
    </row>
    <row r="6994" spans="3:3" x14ac:dyDescent="0.35">
      <c r="C6994" s="18"/>
    </row>
    <row r="6995" spans="3:3" x14ac:dyDescent="0.35">
      <c r="C6995" s="18"/>
    </row>
    <row r="6996" spans="3:3" x14ac:dyDescent="0.35">
      <c r="C6996" s="18"/>
    </row>
    <row r="6997" spans="3:3" x14ac:dyDescent="0.35">
      <c r="C6997" s="18"/>
    </row>
    <row r="6998" spans="3:3" x14ac:dyDescent="0.35">
      <c r="C6998" s="18"/>
    </row>
    <row r="6999" spans="3:3" x14ac:dyDescent="0.35">
      <c r="C6999" s="18"/>
    </row>
    <row r="7000" spans="3:3" x14ac:dyDescent="0.35">
      <c r="C7000" s="18"/>
    </row>
    <row r="7001" spans="3:3" x14ac:dyDescent="0.35">
      <c r="C7001" s="18"/>
    </row>
    <row r="7002" spans="3:3" x14ac:dyDescent="0.35">
      <c r="C7002" s="18"/>
    </row>
    <row r="7003" spans="3:3" x14ac:dyDescent="0.35">
      <c r="C7003" s="18"/>
    </row>
    <row r="7004" spans="3:3" x14ac:dyDescent="0.35">
      <c r="C7004" s="18"/>
    </row>
    <row r="7005" spans="3:3" x14ac:dyDescent="0.35">
      <c r="C7005" s="18"/>
    </row>
    <row r="7006" spans="3:3" x14ac:dyDescent="0.35">
      <c r="C7006" s="18"/>
    </row>
    <row r="7007" spans="3:3" x14ac:dyDescent="0.35">
      <c r="C7007" s="18"/>
    </row>
    <row r="7008" spans="3:3" x14ac:dyDescent="0.35">
      <c r="C7008" s="18"/>
    </row>
    <row r="7009" spans="3:3" x14ac:dyDescent="0.35">
      <c r="C7009" s="18"/>
    </row>
    <row r="7010" spans="3:3" x14ac:dyDescent="0.35">
      <c r="C7010" s="18"/>
    </row>
    <row r="7011" spans="3:3" x14ac:dyDescent="0.35">
      <c r="C7011" s="18"/>
    </row>
    <row r="7012" spans="3:3" x14ac:dyDescent="0.35">
      <c r="C7012" s="18"/>
    </row>
    <row r="7013" spans="3:3" x14ac:dyDescent="0.35">
      <c r="C7013" s="18"/>
    </row>
    <row r="7014" spans="3:3" x14ac:dyDescent="0.35">
      <c r="C7014" s="18"/>
    </row>
    <row r="7015" spans="3:3" x14ac:dyDescent="0.35">
      <c r="C7015" s="18"/>
    </row>
    <row r="7016" spans="3:3" x14ac:dyDescent="0.35">
      <c r="C7016" s="18"/>
    </row>
    <row r="7017" spans="3:3" x14ac:dyDescent="0.35">
      <c r="C7017" s="18"/>
    </row>
    <row r="7018" spans="3:3" x14ac:dyDescent="0.35">
      <c r="C7018" s="18"/>
    </row>
    <row r="7019" spans="3:3" x14ac:dyDescent="0.35">
      <c r="C7019" s="18"/>
    </row>
    <row r="7020" spans="3:3" x14ac:dyDescent="0.35">
      <c r="C7020" s="18"/>
    </row>
    <row r="7021" spans="3:3" x14ac:dyDescent="0.35">
      <c r="C7021" s="18"/>
    </row>
    <row r="7022" spans="3:3" x14ac:dyDescent="0.35">
      <c r="C7022" s="18"/>
    </row>
    <row r="7023" spans="3:3" x14ac:dyDescent="0.35">
      <c r="C7023" s="18"/>
    </row>
    <row r="7024" spans="3:3" x14ac:dyDescent="0.35">
      <c r="C7024" s="18"/>
    </row>
    <row r="7025" spans="3:3" x14ac:dyDescent="0.35">
      <c r="C7025" s="18"/>
    </row>
    <row r="7026" spans="3:3" x14ac:dyDescent="0.35">
      <c r="C7026" s="18"/>
    </row>
    <row r="7027" spans="3:3" x14ac:dyDescent="0.35">
      <c r="C7027" s="18"/>
    </row>
    <row r="7028" spans="3:3" x14ac:dyDescent="0.35">
      <c r="C7028" s="18"/>
    </row>
    <row r="7029" spans="3:3" x14ac:dyDescent="0.35">
      <c r="C7029" s="18"/>
    </row>
    <row r="7030" spans="3:3" x14ac:dyDescent="0.35">
      <c r="C7030" s="18"/>
    </row>
    <row r="7031" spans="3:3" x14ac:dyDescent="0.35">
      <c r="C7031" s="18"/>
    </row>
    <row r="7032" spans="3:3" x14ac:dyDescent="0.35">
      <c r="C7032" s="18"/>
    </row>
    <row r="7033" spans="3:3" x14ac:dyDescent="0.35">
      <c r="C7033" s="18"/>
    </row>
    <row r="7034" spans="3:3" x14ac:dyDescent="0.35">
      <c r="C7034" s="18"/>
    </row>
    <row r="7035" spans="3:3" x14ac:dyDescent="0.35">
      <c r="C7035" s="18"/>
    </row>
    <row r="7036" spans="3:3" x14ac:dyDescent="0.35">
      <c r="C7036" s="18"/>
    </row>
    <row r="7037" spans="3:3" x14ac:dyDescent="0.35">
      <c r="C7037" s="18"/>
    </row>
    <row r="7038" spans="3:3" x14ac:dyDescent="0.35">
      <c r="C7038" s="18"/>
    </row>
    <row r="7039" spans="3:3" x14ac:dyDescent="0.35">
      <c r="C7039" s="18"/>
    </row>
    <row r="7040" spans="3:3" x14ac:dyDescent="0.35">
      <c r="C7040" s="18"/>
    </row>
    <row r="7041" spans="3:3" x14ac:dyDescent="0.35">
      <c r="C7041" s="18"/>
    </row>
    <row r="7042" spans="3:3" x14ac:dyDescent="0.35">
      <c r="C7042" s="18"/>
    </row>
    <row r="7043" spans="3:3" x14ac:dyDescent="0.35">
      <c r="C7043" s="18"/>
    </row>
    <row r="7044" spans="3:3" x14ac:dyDescent="0.35">
      <c r="C7044" s="18"/>
    </row>
    <row r="7045" spans="3:3" x14ac:dyDescent="0.35">
      <c r="C7045" s="18"/>
    </row>
    <row r="7046" spans="3:3" x14ac:dyDescent="0.35">
      <c r="C7046" s="18"/>
    </row>
    <row r="7047" spans="3:3" x14ac:dyDescent="0.35">
      <c r="C7047" s="18"/>
    </row>
    <row r="7048" spans="3:3" x14ac:dyDescent="0.35">
      <c r="C7048" s="18"/>
    </row>
    <row r="7049" spans="3:3" x14ac:dyDescent="0.35">
      <c r="C7049" s="18"/>
    </row>
    <row r="7050" spans="3:3" x14ac:dyDescent="0.35">
      <c r="C7050" s="18"/>
    </row>
    <row r="7051" spans="3:3" x14ac:dyDescent="0.35">
      <c r="C7051" s="18"/>
    </row>
    <row r="7052" spans="3:3" x14ac:dyDescent="0.35">
      <c r="C7052" s="18"/>
    </row>
    <row r="7053" spans="3:3" x14ac:dyDescent="0.35">
      <c r="C7053" s="18"/>
    </row>
    <row r="7054" spans="3:3" x14ac:dyDescent="0.35">
      <c r="C7054" s="18"/>
    </row>
    <row r="7055" spans="3:3" x14ac:dyDescent="0.35">
      <c r="C7055" s="18"/>
    </row>
    <row r="7056" spans="3:3" x14ac:dyDescent="0.35">
      <c r="C7056" s="18"/>
    </row>
    <row r="7057" spans="3:3" x14ac:dyDescent="0.35">
      <c r="C7057" s="18"/>
    </row>
    <row r="7058" spans="3:3" x14ac:dyDescent="0.35">
      <c r="C7058" s="18"/>
    </row>
    <row r="7059" spans="3:3" x14ac:dyDescent="0.35">
      <c r="C7059" s="18"/>
    </row>
    <row r="7060" spans="3:3" x14ac:dyDescent="0.35">
      <c r="C7060" s="18"/>
    </row>
    <row r="7061" spans="3:3" x14ac:dyDescent="0.35">
      <c r="C7061" s="18"/>
    </row>
    <row r="7062" spans="3:3" x14ac:dyDescent="0.35">
      <c r="C7062" s="18"/>
    </row>
    <row r="7063" spans="3:3" x14ac:dyDescent="0.35">
      <c r="C7063" s="18"/>
    </row>
    <row r="7064" spans="3:3" x14ac:dyDescent="0.35">
      <c r="C7064" s="18"/>
    </row>
    <row r="7065" spans="3:3" x14ac:dyDescent="0.35">
      <c r="C7065" s="18"/>
    </row>
    <row r="7066" spans="3:3" x14ac:dyDescent="0.35">
      <c r="C7066" s="18"/>
    </row>
    <row r="7067" spans="3:3" x14ac:dyDescent="0.35">
      <c r="C7067" s="18"/>
    </row>
    <row r="7068" spans="3:3" x14ac:dyDescent="0.35">
      <c r="C7068" s="18"/>
    </row>
    <row r="7069" spans="3:3" x14ac:dyDescent="0.35">
      <c r="C7069" s="18"/>
    </row>
    <row r="7070" spans="3:3" x14ac:dyDescent="0.35">
      <c r="C7070" s="18"/>
    </row>
    <row r="7071" spans="3:3" x14ac:dyDescent="0.35">
      <c r="C7071" s="18"/>
    </row>
    <row r="7072" spans="3:3" x14ac:dyDescent="0.35">
      <c r="C7072" s="18"/>
    </row>
    <row r="7073" spans="3:3" x14ac:dyDescent="0.35">
      <c r="C7073" s="18"/>
    </row>
    <row r="7074" spans="3:3" x14ac:dyDescent="0.35">
      <c r="C7074" s="18"/>
    </row>
    <row r="7075" spans="3:3" x14ac:dyDescent="0.35">
      <c r="C7075" s="18"/>
    </row>
    <row r="7076" spans="3:3" x14ac:dyDescent="0.35">
      <c r="C7076" s="18"/>
    </row>
    <row r="7077" spans="3:3" x14ac:dyDescent="0.35">
      <c r="C7077" s="18"/>
    </row>
    <row r="7078" spans="3:3" x14ac:dyDescent="0.35">
      <c r="C7078" s="18"/>
    </row>
    <row r="7079" spans="3:3" x14ac:dyDescent="0.35">
      <c r="C7079" s="18"/>
    </row>
    <row r="7080" spans="3:3" x14ac:dyDescent="0.35">
      <c r="C7080" s="18"/>
    </row>
    <row r="7081" spans="3:3" x14ac:dyDescent="0.35">
      <c r="C7081" s="18"/>
    </row>
    <row r="7082" spans="3:3" x14ac:dyDescent="0.35">
      <c r="C7082" s="18"/>
    </row>
    <row r="7083" spans="3:3" x14ac:dyDescent="0.35">
      <c r="C7083" s="18"/>
    </row>
    <row r="7084" spans="3:3" x14ac:dyDescent="0.35">
      <c r="C7084" s="18"/>
    </row>
    <row r="7085" spans="3:3" x14ac:dyDescent="0.35">
      <c r="C7085" s="18"/>
    </row>
    <row r="7086" spans="3:3" x14ac:dyDescent="0.35">
      <c r="C7086" s="18"/>
    </row>
    <row r="7087" spans="3:3" x14ac:dyDescent="0.35">
      <c r="C7087" s="18"/>
    </row>
    <row r="7088" spans="3:3" x14ac:dyDescent="0.35">
      <c r="C7088" s="18"/>
    </row>
    <row r="7089" spans="3:3" x14ac:dyDescent="0.35">
      <c r="C7089" s="18"/>
    </row>
    <row r="7090" spans="3:3" x14ac:dyDescent="0.35">
      <c r="C7090" s="18"/>
    </row>
    <row r="7091" spans="3:3" x14ac:dyDescent="0.35">
      <c r="C7091" s="18"/>
    </row>
    <row r="7092" spans="3:3" x14ac:dyDescent="0.35">
      <c r="C7092" s="18"/>
    </row>
    <row r="7093" spans="3:3" x14ac:dyDescent="0.35">
      <c r="C7093" s="18"/>
    </row>
    <row r="7094" spans="3:3" x14ac:dyDescent="0.35">
      <c r="C7094" s="18"/>
    </row>
    <row r="7095" spans="3:3" x14ac:dyDescent="0.35">
      <c r="C7095" s="18"/>
    </row>
    <row r="7096" spans="3:3" x14ac:dyDescent="0.35">
      <c r="C7096" s="18"/>
    </row>
    <row r="7097" spans="3:3" x14ac:dyDescent="0.35">
      <c r="C7097" s="18"/>
    </row>
    <row r="7098" spans="3:3" x14ac:dyDescent="0.35">
      <c r="C7098" s="18"/>
    </row>
    <row r="7099" spans="3:3" x14ac:dyDescent="0.35">
      <c r="C7099" s="18"/>
    </row>
    <row r="7100" spans="3:3" x14ac:dyDescent="0.35">
      <c r="C7100" s="18"/>
    </row>
    <row r="7101" spans="3:3" x14ac:dyDescent="0.35">
      <c r="C7101" s="18"/>
    </row>
    <row r="7102" spans="3:3" x14ac:dyDescent="0.35">
      <c r="C7102" s="18"/>
    </row>
    <row r="7103" spans="3:3" x14ac:dyDescent="0.35">
      <c r="C7103" s="18"/>
    </row>
    <row r="7104" spans="3:3" x14ac:dyDescent="0.35">
      <c r="C7104" s="18"/>
    </row>
    <row r="7105" spans="3:3" x14ac:dyDescent="0.35">
      <c r="C7105" s="18"/>
    </row>
    <row r="7106" spans="3:3" x14ac:dyDescent="0.35">
      <c r="C7106" s="18"/>
    </row>
    <row r="7107" spans="3:3" x14ac:dyDescent="0.35">
      <c r="C7107" s="18"/>
    </row>
    <row r="7108" spans="3:3" x14ac:dyDescent="0.35">
      <c r="C7108" s="18"/>
    </row>
    <row r="7109" spans="3:3" x14ac:dyDescent="0.35">
      <c r="C7109" s="18"/>
    </row>
    <row r="7110" spans="3:3" x14ac:dyDescent="0.35">
      <c r="C7110" s="18"/>
    </row>
    <row r="7111" spans="3:3" x14ac:dyDescent="0.35">
      <c r="C7111" s="18"/>
    </row>
    <row r="7112" spans="3:3" x14ac:dyDescent="0.35">
      <c r="C7112" s="18"/>
    </row>
    <row r="7113" spans="3:3" x14ac:dyDescent="0.35">
      <c r="C7113" s="18"/>
    </row>
    <row r="7114" spans="3:3" x14ac:dyDescent="0.35">
      <c r="C7114" s="18"/>
    </row>
    <row r="7115" spans="3:3" x14ac:dyDescent="0.35">
      <c r="C7115" s="18"/>
    </row>
    <row r="7116" spans="3:3" x14ac:dyDescent="0.35">
      <c r="C7116" s="18"/>
    </row>
    <row r="7117" spans="3:3" x14ac:dyDescent="0.35">
      <c r="C7117" s="18"/>
    </row>
    <row r="7118" spans="3:3" x14ac:dyDescent="0.35">
      <c r="C7118" s="18"/>
    </row>
    <row r="7119" spans="3:3" x14ac:dyDescent="0.35">
      <c r="C7119" s="18"/>
    </row>
    <row r="7120" spans="3:3" x14ac:dyDescent="0.35">
      <c r="C7120" s="18"/>
    </row>
    <row r="7121" spans="3:3" x14ac:dyDescent="0.35">
      <c r="C7121" s="18"/>
    </row>
    <row r="7122" spans="3:3" x14ac:dyDescent="0.35">
      <c r="C7122" s="18"/>
    </row>
    <row r="7123" spans="3:3" x14ac:dyDescent="0.35">
      <c r="C7123" s="18"/>
    </row>
    <row r="7124" spans="3:3" x14ac:dyDescent="0.35">
      <c r="C7124" s="18"/>
    </row>
    <row r="7125" spans="3:3" x14ac:dyDescent="0.35">
      <c r="C7125" s="18"/>
    </row>
    <row r="7126" spans="3:3" x14ac:dyDescent="0.35">
      <c r="C7126" s="18"/>
    </row>
    <row r="7127" spans="3:3" x14ac:dyDescent="0.35">
      <c r="C7127" s="18"/>
    </row>
    <row r="7128" spans="3:3" x14ac:dyDescent="0.35">
      <c r="C7128" s="18"/>
    </row>
    <row r="7129" spans="3:3" x14ac:dyDescent="0.35">
      <c r="C7129" s="18"/>
    </row>
    <row r="7130" spans="3:3" x14ac:dyDescent="0.35">
      <c r="C7130" s="18"/>
    </row>
    <row r="7131" spans="3:3" x14ac:dyDescent="0.35">
      <c r="C7131" s="18"/>
    </row>
    <row r="7132" spans="3:3" x14ac:dyDescent="0.35">
      <c r="C7132" s="18"/>
    </row>
    <row r="7133" spans="3:3" x14ac:dyDescent="0.35">
      <c r="C7133" s="18"/>
    </row>
    <row r="7134" spans="3:3" x14ac:dyDescent="0.35">
      <c r="C7134" s="18"/>
    </row>
    <row r="7135" spans="3:3" x14ac:dyDescent="0.35">
      <c r="C7135" s="18"/>
    </row>
    <row r="7136" spans="3:3" x14ac:dyDescent="0.35">
      <c r="C7136" s="18"/>
    </row>
    <row r="7137" spans="3:3" x14ac:dyDescent="0.35">
      <c r="C7137" s="18"/>
    </row>
    <row r="7138" spans="3:3" x14ac:dyDescent="0.35">
      <c r="C7138" s="18"/>
    </row>
    <row r="7139" spans="3:3" x14ac:dyDescent="0.35">
      <c r="C7139" s="18"/>
    </row>
    <row r="7140" spans="3:3" x14ac:dyDescent="0.35">
      <c r="C7140" s="18"/>
    </row>
    <row r="7141" spans="3:3" x14ac:dyDescent="0.35">
      <c r="C7141" s="18"/>
    </row>
    <row r="7142" spans="3:3" x14ac:dyDescent="0.35">
      <c r="C7142" s="18"/>
    </row>
    <row r="7143" spans="3:3" x14ac:dyDescent="0.35">
      <c r="C7143" s="18"/>
    </row>
    <row r="7144" spans="3:3" x14ac:dyDescent="0.35">
      <c r="C7144" s="18"/>
    </row>
    <row r="7145" spans="3:3" x14ac:dyDescent="0.35">
      <c r="C7145" s="18"/>
    </row>
    <row r="7146" spans="3:3" x14ac:dyDescent="0.35">
      <c r="C7146" s="18"/>
    </row>
    <row r="7147" spans="3:3" x14ac:dyDescent="0.35">
      <c r="C7147" s="18"/>
    </row>
    <row r="7148" spans="3:3" x14ac:dyDescent="0.35">
      <c r="C7148" s="18"/>
    </row>
    <row r="7149" spans="3:3" x14ac:dyDescent="0.35">
      <c r="C7149" s="18"/>
    </row>
    <row r="7150" spans="3:3" x14ac:dyDescent="0.35">
      <c r="C7150" s="18"/>
    </row>
    <row r="7151" spans="3:3" x14ac:dyDescent="0.35">
      <c r="C7151" s="18"/>
    </row>
    <row r="7152" spans="3:3" x14ac:dyDescent="0.35">
      <c r="C7152" s="18"/>
    </row>
    <row r="7153" spans="3:3" x14ac:dyDescent="0.35">
      <c r="C7153" s="18"/>
    </row>
    <row r="7154" spans="3:3" x14ac:dyDescent="0.35">
      <c r="C7154" s="18"/>
    </row>
    <row r="7155" spans="3:3" x14ac:dyDescent="0.35">
      <c r="C7155" s="18"/>
    </row>
    <row r="7156" spans="3:3" x14ac:dyDescent="0.35">
      <c r="C7156" s="18"/>
    </row>
    <row r="7157" spans="3:3" x14ac:dyDescent="0.35">
      <c r="C7157" s="18"/>
    </row>
    <row r="7158" spans="3:3" x14ac:dyDescent="0.35">
      <c r="C7158" s="18"/>
    </row>
    <row r="7159" spans="3:3" x14ac:dyDescent="0.35">
      <c r="C7159" s="18"/>
    </row>
    <row r="7160" spans="3:3" x14ac:dyDescent="0.35">
      <c r="C7160" s="18"/>
    </row>
    <row r="7161" spans="3:3" x14ac:dyDescent="0.35">
      <c r="C7161" s="18"/>
    </row>
    <row r="7162" spans="3:3" x14ac:dyDescent="0.35">
      <c r="C7162" s="18"/>
    </row>
    <row r="7163" spans="3:3" x14ac:dyDescent="0.35">
      <c r="C7163" s="18"/>
    </row>
    <row r="7164" spans="3:3" x14ac:dyDescent="0.35">
      <c r="C7164" s="18"/>
    </row>
    <row r="7165" spans="3:3" x14ac:dyDescent="0.35">
      <c r="C7165" s="18"/>
    </row>
    <row r="7166" spans="3:3" x14ac:dyDescent="0.35">
      <c r="C7166" s="18"/>
    </row>
    <row r="7167" spans="3:3" x14ac:dyDescent="0.35">
      <c r="C7167" s="18"/>
    </row>
    <row r="7168" spans="3:3" x14ac:dyDescent="0.35">
      <c r="C7168" s="18"/>
    </row>
    <row r="7169" spans="3:3" x14ac:dyDescent="0.35">
      <c r="C7169" s="18"/>
    </row>
    <row r="7170" spans="3:3" x14ac:dyDescent="0.35">
      <c r="C7170" s="18"/>
    </row>
    <row r="7171" spans="3:3" x14ac:dyDescent="0.35">
      <c r="C7171" s="18"/>
    </row>
    <row r="7172" spans="3:3" x14ac:dyDescent="0.35">
      <c r="C7172" s="18"/>
    </row>
    <row r="7173" spans="3:3" x14ac:dyDescent="0.35">
      <c r="C7173" s="18"/>
    </row>
    <row r="7174" spans="3:3" x14ac:dyDescent="0.35">
      <c r="C7174" s="18"/>
    </row>
    <row r="7175" spans="3:3" x14ac:dyDescent="0.35">
      <c r="C7175" s="18"/>
    </row>
    <row r="7176" spans="3:3" x14ac:dyDescent="0.35">
      <c r="C7176" s="18"/>
    </row>
    <row r="7177" spans="3:3" x14ac:dyDescent="0.35">
      <c r="C7177" s="18"/>
    </row>
    <row r="7178" spans="3:3" x14ac:dyDescent="0.35">
      <c r="C7178" s="18"/>
    </row>
    <row r="7179" spans="3:3" x14ac:dyDescent="0.35">
      <c r="C7179" s="18"/>
    </row>
    <row r="7180" spans="3:3" x14ac:dyDescent="0.35">
      <c r="C7180" s="18"/>
    </row>
    <row r="7181" spans="3:3" x14ac:dyDescent="0.35">
      <c r="C7181" s="18"/>
    </row>
    <row r="7182" spans="3:3" x14ac:dyDescent="0.35">
      <c r="C7182" s="18"/>
    </row>
    <row r="7183" spans="3:3" x14ac:dyDescent="0.35">
      <c r="C7183" s="18"/>
    </row>
    <row r="7184" spans="3:3" x14ac:dyDescent="0.35">
      <c r="C7184" s="18"/>
    </row>
    <row r="7185" spans="3:3" x14ac:dyDescent="0.35">
      <c r="C7185" s="18"/>
    </row>
    <row r="7186" spans="3:3" x14ac:dyDescent="0.35">
      <c r="C7186" s="18"/>
    </row>
    <row r="7187" spans="3:3" x14ac:dyDescent="0.35">
      <c r="C7187" s="18"/>
    </row>
    <row r="7188" spans="3:3" x14ac:dyDescent="0.35">
      <c r="C7188" s="18"/>
    </row>
    <row r="7189" spans="3:3" x14ac:dyDescent="0.35">
      <c r="C7189" s="18"/>
    </row>
    <row r="7190" spans="3:3" x14ac:dyDescent="0.35">
      <c r="C7190" s="18"/>
    </row>
    <row r="7191" spans="3:3" x14ac:dyDescent="0.35">
      <c r="C7191" s="18"/>
    </row>
    <row r="7192" spans="3:3" x14ac:dyDescent="0.35">
      <c r="C7192" s="18"/>
    </row>
    <row r="7193" spans="3:3" x14ac:dyDescent="0.35">
      <c r="C7193" s="18"/>
    </row>
    <row r="7194" spans="3:3" x14ac:dyDescent="0.35">
      <c r="C7194" s="18"/>
    </row>
    <row r="7195" spans="3:3" x14ac:dyDescent="0.35">
      <c r="C7195" s="18"/>
    </row>
    <row r="7196" spans="3:3" x14ac:dyDescent="0.35">
      <c r="C7196" s="18"/>
    </row>
    <row r="7197" spans="3:3" x14ac:dyDescent="0.35">
      <c r="C7197" s="18"/>
    </row>
    <row r="7198" spans="3:3" x14ac:dyDescent="0.35">
      <c r="C7198" s="18"/>
    </row>
    <row r="7199" spans="3:3" x14ac:dyDescent="0.35">
      <c r="C7199" s="18"/>
    </row>
    <row r="7200" spans="3:3" x14ac:dyDescent="0.35">
      <c r="C7200" s="18"/>
    </row>
    <row r="7201" spans="3:3" x14ac:dyDescent="0.35">
      <c r="C7201" s="18"/>
    </row>
    <row r="7202" spans="3:3" x14ac:dyDescent="0.35">
      <c r="C7202" s="18"/>
    </row>
    <row r="7203" spans="3:3" x14ac:dyDescent="0.35">
      <c r="C7203" s="18"/>
    </row>
    <row r="7204" spans="3:3" x14ac:dyDescent="0.35">
      <c r="C7204" s="18"/>
    </row>
    <row r="7205" spans="3:3" x14ac:dyDescent="0.35">
      <c r="C7205" s="18"/>
    </row>
    <row r="7206" spans="3:3" x14ac:dyDescent="0.35">
      <c r="C7206" s="18"/>
    </row>
    <row r="7207" spans="3:3" x14ac:dyDescent="0.35">
      <c r="C7207" s="18"/>
    </row>
    <row r="7208" spans="3:3" x14ac:dyDescent="0.35">
      <c r="C7208" s="18"/>
    </row>
    <row r="7209" spans="3:3" x14ac:dyDescent="0.35">
      <c r="C7209" s="18"/>
    </row>
    <row r="7210" spans="3:3" x14ac:dyDescent="0.35">
      <c r="C7210" s="18"/>
    </row>
    <row r="7211" spans="3:3" x14ac:dyDescent="0.35">
      <c r="C7211" s="18"/>
    </row>
    <row r="7212" spans="3:3" x14ac:dyDescent="0.35">
      <c r="C7212" s="18"/>
    </row>
    <row r="7213" spans="3:3" x14ac:dyDescent="0.35">
      <c r="C7213" s="18"/>
    </row>
    <row r="7214" spans="3:3" x14ac:dyDescent="0.35">
      <c r="C7214" s="18"/>
    </row>
    <row r="7215" spans="3:3" x14ac:dyDescent="0.35">
      <c r="C7215" s="18"/>
    </row>
    <row r="7216" spans="3:3" x14ac:dyDescent="0.35">
      <c r="C7216" s="18"/>
    </row>
    <row r="7217" spans="3:3" x14ac:dyDescent="0.35">
      <c r="C7217" s="18"/>
    </row>
    <row r="7218" spans="3:3" x14ac:dyDescent="0.35">
      <c r="C7218" s="18"/>
    </row>
    <row r="7219" spans="3:3" x14ac:dyDescent="0.35">
      <c r="C7219" s="18"/>
    </row>
    <row r="7220" spans="3:3" x14ac:dyDescent="0.35">
      <c r="C7220" s="18"/>
    </row>
    <row r="7221" spans="3:3" x14ac:dyDescent="0.35">
      <c r="C7221" s="18"/>
    </row>
    <row r="7222" spans="3:3" x14ac:dyDescent="0.35">
      <c r="C7222" s="18"/>
    </row>
    <row r="7223" spans="3:3" x14ac:dyDescent="0.35">
      <c r="C7223" s="18"/>
    </row>
    <row r="7224" spans="3:3" x14ac:dyDescent="0.35">
      <c r="C7224" s="18"/>
    </row>
    <row r="7225" spans="3:3" x14ac:dyDescent="0.35">
      <c r="C7225" s="18"/>
    </row>
    <row r="7226" spans="3:3" x14ac:dyDescent="0.35">
      <c r="C7226" s="18"/>
    </row>
    <row r="7227" spans="3:3" x14ac:dyDescent="0.35">
      <c r="C7227" s="18"/>
    </row>
    <row r="7228" spans="3:3" x14ac:dyDescent="0.35">
      <c r="C7228" s="18"/>
    </row>
    <row r="7229" spans="3:3" x14ac:dyDescent="0.35">
      <c r="C7229" s="18"/>
    </row>
    <row r="7230" spans="3:3" x14ac:dyDescent="0.35">
      <c r="C7230" s="18"/>
    </row>
    <row r="7231" spans="3:3" x14ac:dyDescent="0.35">
      <c r="C7231" s="18"/>
    </row>
    <row r="7232" spans="3:3" x14ac:dyDescent="0.35">
      <c r="C7232" s="18"/>
    </row>
    <row r="7233" spans="3:3" x14ac:dyDescent="0.35">
      <c r="C7233" s="18"/>
    </row>
    <row r="7234" spans="3:3" x14ac:dyDescent="0.35">
      <c r="C7234" s="18"/>
    </row>
    <row r="7235" spans="3:3" x14ac:dyDescent="0.35">
      <c r="C7235" s="18"/>
    </row>
    <row r="7236" spans="3:3" x14ac:dyDescent="0.35">
      <c r="C7236" s="18"/>
    </row>
    <row r="7237" spans="3:3" x14ac:dyDescent="0.35">
      <c r="C7237" s="18"/>
    </row>
    <row r="7238" spans="3:3" x14ac:dyDescent="0.35">
      <c r="C7238" s="18"/>
    </row>
    <row r="7239" spans="3:3" x14ac:dyDescent="0.35">
      <c r="C7239" s="18"/>
    </row>
    <row r="7240" spans="3:3" x14ac:dyDescent="0.35">
      <c r="C7240" s="18"/>
    </row>
    <row r="7241" spans="3:3" x14ac:dyDescent="0.35">
      <c r="C7241" s="18"/>
    </row>
    <row r="7242" spans="3:3" x14ac:dyDescent="0.35">
      <c r="C7242" s="18"/>
    </row>
    <row r="7243" spans="3:3" x14ac:dyDescent="0.35">
      <c r="C7243" s="18"/>
    </row>
    <row r="7244" spans="3:3" x14ac:dyDescent="0.35">
      <c r="C7244" s="18"/>
    </row>
    <row r="7245" spans="3:3" x14ac:dyDescent="0.35">
      <c r="C7245" s="18"/>
    </row>
    <row r="7246" spans="3:3" x14ac:dyDescent="0.35">
      <c r="C7246" s="18"/>
    </row>
    <row r="7247" spans="3:3" x14ac:dyDescent="0.35">
      <c r="C7247" s="18"/>
    </row>
    <row r="7248" spans="3:3" x14ac:dyDescent="0.35">
      <c r="C7248" s="18"/>
    </row>
    <row r="7249" spans="3:3" x14ac:dyDescent="0.35">
      <c r="C7249" s="18"/>
    </row>
    <row r="7250" spans="3:3" x14ac:dyDescent="0.35">
      <c r="C7250" s="18"/>
    </row>
    <row r="7251" spans="3:3" x14ac:dyDescent="0.35">
      <c r="C7251" s="18"/>
    </row>
    <row r="7252" spans="3:3" x14ac:dyDescent="0.35">
      <c r="C7252" s="18"/>
    </row>
    <row r="7253" spans="3:3" x14ac:dyDescent="0.35">
      <c r="C7253" s="18"/>
    </row>
    <row r="7254" spans="3:3" x14ac:dyDescent="0.35">
      <c r="C7254" s="18"/>
    </row>
    <row r="7255" spans="3:3" x14ac:dyDescent="0.35">
      <c r="C7255" s="18"/>
    </row>
    <row r="7256" spans="3:3" x14ac:dyDescent="0.35">
      <c r="C7256" s="18"/>
    </row>
    <row r="7257" spans="3:3" x14ac:dyDescent="0.35">
      <c r="C7257" s="18"/>
    </row>
    <row r="7258" spans="3:3" x14ac:dyDescent="0.35">
      <c r="C7258" s="18"/>
    </row>
    <row r="7259" spans="3:3" x14ac:dyDescent="0.35">
      <c r="C7259" s="18"/>
    </row>
    <row r="7260" spans="3:3" x14ac:dyDescent="0.35">
      <c r="C7260" s="18"/>
    </row>
    <row r="7261" spans="3:3" x14ac:dyDescent="0.35">
      <c r="C7261" s="18"/>
    </row>
    <row r="7262" spans="3:3" x14ac:dyDescent="0.35">
      <c r="C7262" s="18"/>
    </row>
    <row r="7263" spans="3:3" x14ac:dyDescent="0.35">
      <c r="C7263" s="18"/>
    </row>
    <row r="7264" spans="3:3" x14ac:dyDescent="0.35">
      <c r="C7264" s="18"/>
    </row>
    <row r="7265" spans="3:3" x14ac:dyDescent="0.35">
      <c r="C7265" s="18"/>
    </row>
    <row r="7266" spans="3:3" x14ac:dyDescent="0.35">
      <c r="C7266" s="18"/>
    </row>
    <row r="7267" spans="3:3" x14ac:dyDescent="0.35">
      <c r="C7267" s="18"/>
    </row>
    <row r="7268" spans="3:3" x14ac:dyDescent="0.35">
      <c r="C7268" s="18"/>
    </row>
    <row r="7269" spans="3:3" x14ac:dyDescent="0.35">
      <c r="C7269" s="18"/>
    </row>
    <row r="7270" spans="3:3" x14ac:dyDescent="0.35">
      <c r="C7270" s="18"/>
    </row>
    <row r="7271" spans="3:3" x14ac:dyDescent="0.35">
      <c r="C7271" s="18"/>
    </row>
    <row r="7272" spans="3:3" x14ac:dyDescent="0.35">
      <c r="C7272" s="18"/>
    </row>
    <row r="7273" spans="3:3" x14ac:dyDescent="0.35">
      <c r="C7273" s="18"/>
    </row>
    <row r="7274" spans="3:3" x14ac:dyDescent="0.35">
      <c r="C7274" s="18"/>
    </row>
    <row r="7275" spans="3:3" x14ac:dyDescent="0.35">
      <c r="C7275" s="18"/>
    </row>
    <row r="7276" spans="3:3" x14ac:dyDescent="0.35">
      <c r="C7276" s="18"/>
    </row>
    <row r="7277" spans="3:3" x14ac:dyDescent="0.35">
      <c r="C7277" s="18"/>
    </row>
    <row r="7278" spans="3:3" x14ac:dyDescent="0.35">
      <c r="C7278" s="18"/>
    </row>
    <row r="7279" spans="3:3" x14ac:dyDescent="0.35">
      <c r="C7279" s="18"/>
    </row>
    <row r="7280" spans="3:3" x14ac:dyDescent="0.35">
      <c r="C7280" s="18"/>
    </row>
    <row r="7281" spans="3:3" x14ac:dyDescent="0.35">
      <c r="C7281" s="18"/>
    </row>
    <row r="7282" spans="3:3" x14ac:dyDescent="0.35">
      <c r="C7282" s="18"/>
    </row>
    <row r="7283" spans="3:3" x14ac:dyDescent="0.35">
      <c r="C7283" s="18"/>
    </row>
    <row r="7284" spans="3:3" x14ac:dyDescent="0.35">
      <c r="C7284" s="18"/>
    </row>
    <row r="7285" spans="3:3" x14ac:dyDescent="0.35">
      <c r="C7285" s="18"/>
    </row>
    <row r="7286" spans="3:3" x14ac:dyDescent="0.35">
      <c r="C7286" s="18"/>
    </row>
    <row r="7287" spans="3:3" x14ac:dyDescent="0.35">
      <c r="C7287" s="18"/>
    </row>
    <row r="7288" spans="3:3" x14ac:dyDescent="0.35">
      <c r="C7288" s="18"/>
    </row>
    <row r="7289" spans="3:3" x14ac:dyDescent="0.35">
      <c r="C7289" s="18"/>
    </row>
    <row r="7290" spans="3:3" x14ac:dyDescent="0.35">
      <c r="C7290" s="18"/>
    </row>
    <row r="7291" spans="3:3" x14ac:dyDescent="0.35">
      <c r="C7291" s="18"/>
    </row>
    <row r="7292" spans="3:3" x14ac:dyDescent="0.35">
      <c r="C7292" s="18"/>
    </row>
    <row r="7293" spans="3:3" x14ac:dyDescent="0.35">
      <c r="C7293" s="18"/>
    </row>
    <row r="7294" spans="3:3" x14ac:dyDescent="0.35">
      <c r="C7294" s="18"/>
    </row>
    <row r="7295" spans="3:3" x14ac:dyDescent="0.35">
      <c r="C7295" s="18"/>
    </row>
    <row r="7296" spans="3:3" x14ac:dyDescent="0.35">
      <c r="C7296" s="18"/>
    </row>
    <row r="7297" spans="3:3" x14ac:dyDescent="0.35">
      <c r="C7297" s="18"/>
    </row>
    <row r="7298" spans="3:3" x14ac:dyDescent="0.35">
      <c r="C7298" s="18"/>
    </row>
    <row r="7299" spans="3:3" x14ac:dyDescent="0.35">
      <c r="C7299" s="18"/>
    </row>
    <row r="7300" spans="3:3" x14ac:dyDescent="0.35">
      <c r="C7300" s="18"/>
    </row>
    <row r="7301" spans="3:3" x14ac:dyDescent="0.35">
      <c r="C7301" s="18"/>
    </row>
    <row r="7302" spans="3:3" x14ac:dyDescent="0.35">
      <c r="C7302" s="18"/>
    </row>
    <row r="7303" spans="3:3" x14ac:dyDescent="0.35">
      <c r="C7303" s="18"/>
    </row>
    <row r="7304" spans="3:3" x14ac:dyDescent="0.35">
      <c r="C7304" s="18"/>
    </row>
    <row r="7305" spans="3:3" x14ac:dyDescent="0.35">
      <c r="C7305" s="18"/>
    </row>
    <row r="7306" spans="3:3" x14ac:dyDescent="0.35">
      <c r="C7306" s="18"/>
    </row>
    <row r="7307" spans="3:3" x14ac:dyDescent="0.35">
      <c r="C7307" s="18"/>
    </row>
    <row r="7308" spans="3:3" x14ac:dyDescent="0.35">
      <c r="C7308" s="18"/>
    </row>
    <row r="7309" spans="3:3" x14ac:dyDescent="0.35">
      <c r="C7309" s="18"/>
    </row>
    <row r="7310" spans="3:3" x14ac:dyDescent="0.35">
      <c r="C7310" s="18"/>
    </row>
    <row r="7311" spans="3:3" x14ac:dyDescent="0.35">
      <c r="C7311" s="18"/>
    </row>
    <row r="7312" spans="3:3" x14ac:dyDescent="0.35">
      <c r="C7312" s="18"/>
    </row>
    <row r="7313" spans="3:3" x14ac:dyDescent="0.35">
      <c r="C7313" s="18"/>
    </row>
    <row r="7314" spans="3:3" x14ac:dyDescent="0.35">
      <c r="C7314" s="18"/>
    </row>
    <row r="7315" spans="3:3" x14ac:dyDescent="0.35">
      <c r="C7315" s="18"/>
    </row>
    <row r="7316" spans="3:3" x14ac:dyDescent="0.35">
      <c r="C7316" s="18"/>
    </row>
    <row r="7317" spans="3:3" x14ac:dyDescent="0.35">
      <c r="C7317" s="18"/>
    </row>
    <row r="7318" spans="3:3" x14ac:dyDescent="0.35">
      <c r="C7318" s="18"/>
    </row>
    <row r="7319" spans="3:3" x14ac:dyDescent="0.35">
      <c r="C7319" s="18"/>
    </row>
    <row r="7320" spans="3:3" x14ac:dyDescent="0.35">
      <c r="C7320" s="18"/>
    </row>
    <row r="7321" spans="3:3" x14ac:dyDescent="0.35">
      <c r="C7321" s="18"/>
    </row>
    <row r="7322" spans="3:3" x14ac:dyDescent="0.35">
      <c r="C7322" s="18"/>
    </row>
    <row r="7323" spans="3:3" x14ac:dyDescent="0.35">
      <c r="C7323" s="18"/>
    </row>
    <row r="7324" spans="3:3" x14ac:dyDescent="0.35">
      <c r="C7324" s="18"/>
    </row>
    <row r="7325" spans="3:3" x14ac:dyDescent="0.35">
      <c r="C7325" s="18"/>
    </row>
    <row r="7326" spans="3:3" x14ac:dyDescent="0.35">
      <c r="C7326" s="18"/>
    </row>
    <row r="7327" spans="3:3" x14ac:dyDescent="0.35">
      <c r="C7327" s="18"/>
    </row>
    <row r="7328" spans="3:3" x14ac:dyDescent="0.35">
      <c r="C7328" s="18"/>
    </row>
    <row r="7329" spans="3:3" x14ac:dyDescent="0.35">
      <c r="C7329" s="18"/>
    </row>
    <row r="7330" spans="3:3" x14ac:dyDescent="0.35">
      <c r="C7330" s="18"/>
    </row>
    <row r="7331" spans="3:3" x14ac:dyDescent="0.35">
      <c r="C7331" s="18"/>
    </row>
    <row r="7332" spans="3:3" x14ac:dyDescent="0.35">
      <c r="C7332" s="18"/>
    </row>
    <row r="7333" spans="3:3" x14ac:dyDescent="0.35">
      <c r="C7333" s="18"/>
    </row>
    <row r="7334" spans="3:3" x14ac:dyDescent="0.35">
      <c r="C7334" s="18"/>
    </row>
    <row r="7335" spans="3:3" x14ac:dyDescent="0.35">
      <c r="C7335" s="18"/>
    </row>
    <row r="7336" spans="3:3" x14ac:dyDescent="0.35">
      <c r="C7336" s="18"/>
    </row>
    <row r="7337" spans="3:3" x14ac:dyDescent="0.35">
      <c r="C7337" s="18"/>
    </row>
    <row r="7338" spans="3:3" x14ac:dyDescent="0.35">
      <c r="C7338" s="18"/>
    </row>
    <row r="7339" spans="3:3" x14ac:dyDescent="0.35">
      <c r="C7339" s="18"/>
    </row>
    <row r="7340" spans="3:3" x14ac:dyDescent="0.35">
      <c r="C7340" s="18"/>
    </row>
    <row r="7341" spans="3:3" x14ac:dyDescent="0.35">
      <c r="C7341" s="18"/>
    </row>
    <row r="7342" spans="3:3" x14ac:dyDescent="0.35">
      <c r="C7342" s="18"/>
    </row>
    <row r="7343" spans="3:3" x14ac:dyDescent="0.35">
      <c r="C7343" s="18"/>
    </row>
    <row r="7344" spans="3:3" x14ac:dyDescent="0.35">
      <c r="C7344" s="18"/>
    </row>
    <row r="7345" spans="3:3" x14ac:dyDescent="0.35">
      <c r="C7345" s="18"/>
    </row>
    <row r="7346" spans="3:3" x14ac:dyDescent="0.35">
      <c r="C7346" s="18"/>
    </row>
    <row r="7347" spans="3:3" x14ac:dyDescent="0.35">
      <c r="C7347" s="18"/>
    </row>
    <row r="7348" spans="3:3" x14ac:dyDescent="0.35">
      <c r="C7348" s="18"/>
    </row>
    <row r="7349" spans="3:3" x14ac:dyDescent="0.35">
      <c r="C7349" s="18"/>
    </row>
    <row r="7350" spans="3:3" x14ac:dyDescent="0.35">
      <c r="C7350" s="18"/>
    </row>
    <row r="7351" spans="3:3" x14ac:dyDescent="0.35">
      <c r="C7351" s="18"/>
    </row>
    <row r="7352" spans="3:3" x14ac:dyDescent="0.35">
      <c r="C7352" s="18"/>
    </row>
    <row r="7353" spans="3:3" x14ac:dyDescent="0.35">
      <c r="C7353" s="18"/>
    </row>
    <row r="7354" spans="3:3" x14ac:dyDescent="0.35">
      <c r="C7354" s="18"/>
    </row>
    <row r="7355" spans="3:3" x14ac:dyDescent="0.35">
      <c r="C7355" s="18"/>
    </row>
    <row r="7356" spans="3:3" x14ac:dyDescent="0.35">
      <c r="C7356" s="18"/>
    </row>
    <row r="7357" spans="3:3" x14ac:dyDescent="0.35">
      <c r="C7357" s="18"/>
    </row>
    <row r="7358" spans="3:3" x14ac:dyDescent="0.35">
      <c r="C7358" s="18"/>
    </row>
    <row r="7359" spans="3:3" x14ac:dyDescent="0.35">
      <c r="C7359" s="18"/>
    </row>
    <row r="7360" spans="3:3" x14ac:dyDescent="0.35">
      <c r="C7360" s="18"/>
    </row>
    <row r="7361" spans="3:3" x14ac:dyDescent="0.35">
      <c r="C7361" s="18"/>
    </row>
    <row r="7362" spans="3:3" x14ac:dyDescent="0.35">
      <c r="C7362" s="18"/>
    </row>
    <row r="7363" spans="3:3" x14ac:dyDescent="0.35">
      <c r="C7363" s="18"/>
    </row>
    <row r="7364" spans="3:3" x14ac:dyDescent="0.35">
      <c r="C7364" s="18"/>
    </row>
    <row r="7365" spans="3:3" x14ac:dyDescent="0.35">
      <c r="C7365" s="18"/>
    </row>
    <row r="7366" spans="3:3" x14ac:dyDescent="0.35">
      <c r="C7366" s="18"/>
    </row>
    <row r="7367" spans="3:3" x14ac:dyDescent="0.35">
      <c r="C7367" s="18"/>
    </row>
    <row r="7368" spans="3:3" x14ac:dyDescent="0.35">
      <c r="C7368" s="18"/>
    </row>
    <row r="7369" spans="3:3" x14ac:dyDescent="0.35">
      <c r="C7369" s="18"/>
    </row>
    <row r="7370" spans="3:3" x14ac:dyDescent="0.35">
      <c r="C7370" s="18"/>
    </row>
    <row r="7371" spans="3:3" x14ac:dyDescent="0.35">
      <c r="C7371" s="18"/>
    </row>
    <row r="7372" spans="3:3" x14ac:dyDescent="0.35">
      <c r="C7372" s="18"/>
    </row>
    <row r="7373" spans="3:3" x14ac:dyDescent="0.35">
      <c r="C7373" s="18"/>
    </row>
    <row r="7374" spans="3:3" x14ac:dyDescent="0.35">
      <c r="C7374" s="18"/>
    </row>
    <row r="7375" spans="3:3" x14ac:dyDescent="0.35">
      <c r="C7375" s="18"/>
    </row>
    <row r="7376" spans="3:3" x14ac:dyDescent="0.35">
      <c r="C7376" s="18"/>
    </row>
    <row r="7377" spans="3:3" x14ac:dyDescent="0.35">
      <c r="C7377" s="18"/>
    </row>
    <row r="7378" spans="3:3" x14ac:dyDescent="0.35">
      <c r="C7378" s="18"/>
    </row>
    <row r="7379" spans="3:3" x14ac:dyDescent="0.35">
      <c r="C7379" s="18"/>
    </row>
    <row r="7380" spans="3:3" x14ac:dyDescent="0.35">
      <c r="C7380" s="18"/>
    </row>
    <row r="7381" spans="3:3" x14ac:dyDescent="0.35">
      <c r="C7381" s="18"/>
    </row>
    <row r="7382" spans="3:3" x14ac:dyDescent="0.35">
      <c r="C7382" s="18"/>
    </row>
    <row r="7383" spans="3:3" x14ac:dyDescent="0.35">
      <c r="C7383" s="18"/>
    </row>
    <row r="7384" spans="3:3" x14ac:dyDescent="0.35">
      <c r="C7384" s="18"/>
    </row>
    <row r="7385" spans="3:3" x14ac:dyDescent="0.35">
      <c r="C7385" s="18"/>
    </row>
    <row r="7386" spans="3:3" x14ac:dyDescent="0.35">
      <c r="C7386" s="18"/>
    </row>
    <row r="7387" spans="3:3" x14ac:dyDescent="0.35">
      <c r="C7387" s="18"/>
    </row>
    <row r="7388" spans="3:3" x14ac:dyDescent="0.35">
      <c r="C7388" s="18"/>
    </row>
    <row r="7389" spans="3:3" x14ac:dyDescent="0.35">
      <c r="C7389" s="18"/>
    </row>
    <row r="7390" spans="3:3" x14ac:dyDescent="0.35">
      <c r="C7390" s="18"/>
    </row>
    <row r="7391" spans="3:3" x14ac:dyDescent="0.35">
      <c r="C7391" s="18"/>
    </row>
    <row r="7392" spans="3:3" x14ac:dyDescent="0.35">
      <c r="C7392" s="18"/>
    </row>
    <row r="7393" spans="3:3" x14ac:dyDescent="0.35">
      <c r="C7393" s="18"/>
    </row>
    <row r="7394" spans="3:3" x14ac:dyDescent="0.35">
      <c r="C7394" s="18"/>
    </row>
    <row r="7395" spans="3:3" x14ac:dyDescent="0.35">
      <c r="C7395" s="18"/>
    </row>
    <row r="7396" spans="3:3" x14ac:dyDescent="0.35">
      <c r="C7396" s="18"/>
    </row>
    <row r="7397" spans="3:3" x14ac:dyDescent="0.35">
      <c r="C7397" s="18"/>
    </row>
    <row r="7398" spans="3:3" x14ac:dyDescent="0.35">
      <c r="C7398" s="18"/>
    </row>
    <row r="7399" spans="3:3" x14ac:dyDescent="0.35">
      <c r="C7399" s="18"/>
    </row>
    <row r="7400" spans="3:3" x14ac:dyDescent="0.35">
      <c r="C7400" s="18"/>
    </row>
    <row r="7401" spans="3:3" x14ac:dyDescent="0.35">
      <c r="C7401" s="18"/>
    </row>
    <row r="7402" spans="3:3" x14ac:dyDescent="0.35">
      <c r="C7402" s="18"/>
    </row>
    <row r="7403" spans="3:3" x14ac:dyDescent="0.35">
      <c r="C7403" s="18"/>
    </row>
    <row r="7404" spans="3:3" x14ac:dyDescent="0.35">
      <c r="C7404" s="18"/>
    </row>
    <row r="7405" spans="3:3" x14ac:dyDescent="0.35">
      <c r="C7405" s="18"/>
    </row>
    <row r="7406" spans="3:3" x14ac:dyDescent="0.35">
      <c r="C7406" s="18"/>
    </row>
    <row r="7407" spans="3:3" x14ac:dyDescent="0.35">
      <c r="C7407" s="18"/>
    </row>
    <row r="7408" spans="3:3" x14ac:dyDescent="0.35">
      <c r="C7408" s="18"/>
    </row>
    <row r="7409" spans="3:3" x14ac:dyDescent="0.35">
      <c r="C7409" s="18"/>
    </row>
    <row r="7410" spans="3:3" x14ac:dyDescent="0.35">
      <c r="C7410" s="18"/>
    </row>
    <row r="7411" spans="3:3" x14ac:dyDescent="0.35">
      <c r="C7411" s="18"/>
    </row>
    <row r="7412" spans="3:3" x14ac:dyDescent="0.35">
      <c r="C7412" s="18"/>
    </row>
    <row r="7413" spans="3:3" x14ac:dyDescent="0.35">
      <c r="C7413" s="18"/>
    </row>
    <row r="7414" spans="3:3" x14ac:dyDescent="0.35">
      <c r="C7414" s="18"/>
    </row>
    <row r="7415" spans="3:3" x14ac:dyDescent="0.35">
      <c r="C7415" s="18"/>
    </row>
    <row r="7416" spans="3:3" x14ac:dyDescent="0.35">
      <c r="C7416" s="18"/>
    </row>
    <row r="7417" spans="3:3" x14ac:dyDescent="0.35">
      <c r="C7417" s="18"/>
    </row>
    <row r="7418" spans="3:3" x14ac:dyDescent="0.35">
      <c r="C7418" s="18"/>
    </row>
    <row r="7419" spans="3:3" x14ac:dyDescent="0.35">
      <c r="C7419" s="18"/>
    </row>
    <row r="7420" spans="3:3" x14ac:dyDescent="0.35">
      <c r="C7420" s="18"/>
    </row>
    <row r="7421" spans="3:3" x14ac:dyDescent="0.35">
      <c r="C7421" s="18"/>
    </row>
    <row r="7422" spans="3:3" x14ac:dyDescent="0.35">
      <c r="C7422" s="18"/>
    </row>
    <row r="7423" spans="3:3" x14ac:dyDescent="0.35">
      <c r="C7423" s="18"/>
    </row>
    <row r="7424" spans="3:3" x14ac:dyDescent="0.35">
      <c r="C7424" s="18"/>
    </row>
    <row r="7425" spans="3:3" x14ac:dyDescent="0.35">
      <c r="C7425" s="18"/>
    </row>
    <row r="7426" spans="3:3" x14ac:dyDescent="0.35">
      <c r="C7426" s="18"/>
    </row>
    <row r="7427" spans="3:3" x14ac:dyDescent="0.35">
      <c r="C7427" s="18"/>
    </row>
    <row r="7428" spans="3:3" x14ac:dyDescent="0.35">
      <c r="C7428" s="18"/>
    </row>
    <row r="7429" spans="3:3" x14ac:dyDescent="0.35">
      <c r="C7429" s="18"/>
    </row>
    <row r="7430" spans="3:3" x14ac:dyDescent="0.35">
      <c r="C7430" s="18"/>
    </row>
    <row r="7431" spans="3:3" x14ac:dyDescent="0.35">
      <c r="C7431" s="18"/>
    </row>
    <row r="7432" spans="3:3" x14ac:dyDescent="0.35">
      <c r="C7432" s="18"/>
    </row>
    <row r="7433" spans="3:3" x14ac:dyDescent="0.35">
      <c r="C7433" s="18"/>
    </row>
    <row r="7434" spans="3:3" x14ac:dyDescent="0.35">
      <c r="C7434" s="18"/>
    </row>
    <row r="7435" spans="3:3" x14ac:dyDescent="0.35">
      <c r="C7435" s="18"/>
    </row>
    <row r="7436" spans="3:3" x14ac:dyDescent="0.35">
      <c r="C7436" s="18"/>
    </row>
    <row r="7437" spans="3:3" x14ac:dyDescent="0.35">
      <c r="C7437" s="18"/>
    </row>
    <row r="7438" spans="3:3" x14ac:dyDescent="0.35">
      <c r="C7438" s="18"/>
    </row>
    <row r="7439" spans="3:3" x14ac:dyDescent="0.35">
      <c r="C7439" s="18"/>
    </row>
    <row r="7440" spans="3:3" x14ac:dyDescent="0.35">
      <c r="C7440" s="18"/>
    </row>
    <row r="7441" spans="3:3" x14ac:dyDescent="0.35">
      <c r="C7441" s="18"/>
    </row>
    <row r="7442" spans="3:3" x14ac:dyDescent="0.35">
      <c r="C7442" s="18"/>
    </row>
    <row r="7443" spans="3:3" x14ac:dyDescent="0.35">
      <c r="C7443" s="18"/>
    </row>
    <row r="7444" spans="3:3" x14ac:dyDescent="0.35">
      <c r="C7444" s="18"/>
    </row>
    <row r="7445" spans="3:3" x14ac:dyDescent="0.35">
      <c r="C7445" s="18"/>
    </row>
    <row r="7446" spans="3:3" x14ac:dyDescent="0.35">
      <c r="C7446" s="18"/>
    </row>
    <row r="7447" spans="3:3" x14ac:dyDescent="0.35">
      <c r="C7447" s="18"/>
    </row>
    <row r="7448" spans="3:3" x14ac:dyDescent="0.35">
      <c r="C7448" s="18"/>
    </row>
    <row r="7449" spans="3:3" x14ac:dyDescent="0.35">
      <c r="C7449" s="18"/>
    </row>
    <row r="7450" spans="3:3" x14ac:dyDescent="0.35">
      <c r="C7450" s="18"/>
    </row>
    <row r="7451" spans="3:3" x14ac:dyDescent="0.35">
      <c r="C7451" s="18"/>
    </row>
    <row r="7452" spans="3:3" x14ac:dyDescent="0.35">
      <c r="C7452" s="18"/>
    </row>
    <row r="7453" spans="3:3" x14ac:dyDescent="0.35">
      <c r="C7453" s="18"/>
    </row>
    <row r="7454" spans="3:3" x14ac:dyDescent="0.35">
      <c r="C7454" s="18"/>
    </row>
    <row r="7455" spans="3:3" x14ac:dyDescent="0.35">
      <c r="C7455" s="18"/>
    </row>
    <row r="7456" spans="3:3" x14ac:dyDescent="0.35">
      <c r="C7456" s="18"/>
    </row>
    <row r="7457" spans="3:3" x14ac:dyDescent="0.35">
      <c r="C7457" s="18"/>
    </row>
    <row r="7458" spans="3:3" x14ac:dyDescent="0.35">
      <c r="C7458" s="18"/>
    </row>
    <row r="7459" spans="3:3" x14ac:dyDescent="0.35">
      <c r="C7459" s="18"/>
    </row>
    <row r="7460" spans="3:3" x14ac:dyDescent="0.35">
      <c r="C7460" s="18"/>
    </row>
    <row r="7461" spans="3:3" x14ac:dyDescent="0.35">
      <c r="C7461" s="18"/>
    </row>
    <row r="7462" spans="3:3" x14ac:dyDescent="0.35">
      <c r="C7462" s="18"/>
    </row>
    <row r="7463" spans="3:3" x14ac:dyDescent="0.35">
      <c r="C7463" s="18"/>
    </row>
    <row r="7464" spans="3:3" x14ac:dyDescent="0.35">
      <c r="C7464" s="18"/>
    </row>
    <row r="7465" spans="3:3" x14ac:dyDescent="0.35">
      <c r="C7465" s="18"/>
    </row>
    <row r="7466" spans="3:3" x14ac:dyDescent="0.35">
      <c r="C7466" s="18"/>
    </row>
    <row r="7467" spans="3:3" x14ac:dyDescent="0.35">
      <c r="C7467" s="18"/>
    </row>
    <row r="7468" spans="3:3" x14ac:dyDescent="0.35">
      <c r="C7468" s="18"/>
    </row>
    <row r="7469" spans="3:3" x14ac:dyDescent="0.35">
      <c r="C7469" s="18"/>
    </row>
    <row r="7470" spans="3:3" x14ac:dyDescent="0.35">
      <c r="C7470" s="18"/>
    </row>
    <row r="7471" spans="3:3" x14ac:dyDescent="0.35">
      <c r="C7471" s="18"/>
    </row>
    <row r="7472" spans="3:3" x14ac:dyDescent="0.35">
      <c r="C7472" s="18"/>
    </row>
    <row r="7473" spans="3:3" x14ac:dyDescent="0.35">
      <c r="C7473" s="18"/>
    </row>
    <row r="7474" spans="3:3" x14ac:dyDescent="0.35">
      <c r="C7474" s="18"/>
    </row>
    <row r="7475" spans="3:3" x14ac:dyDescent="0.35">
      <c r="C7475" s="18"/>
    </row>
    <row r="7476" spans="3:3" x14ac:dyDescent="0.35">
      <c r="C7476" s="18"/>
    </row>
    <row r="7477" spans="3:3" x14ac:dyDescent="0.35">
      <c r="C7477" s="18"/>
    </row>
    <row r="7478" spans="3:3" x14ac:dyDescent="0.35">
      <c r="C7478" s="18"/>
    </row>
    <row r="7479" spans="3:3" x14ac:dyDescent="0.35">
      <c r="C7479" s="18"/>
    </row>
    <row r="7480" spans="3:3" x14ac:dyDescent="0.35">
      <c r="C7480" s="18"/>
    </row>
    <row r="7481" spans="3:3" x14ac:dyDescent="0.35">
      <c r="C7481" s="18"/>
    </row>
    <row r="7482" spans="3:3" x14ac:dyDescent="0.35">
      <c r="C7482" s="18"/>
    </row>
    <row r="7483" spans="3:3" x14ac:dyDescent="0.35">
      <c r="C7483" s="18"/>
    </row>
    <row r="7484" spans="3:3" x14ac:dyDescent="0.35">
      <c r="C7484" s="18"/>
    </row>
    <row r="7485" spans="3:3" x14ac:dyDescent="0.35">
      <c r="C7485" s="18"/>
    </row>
    <row r="7486" spans="3:3" x14ac:dyDescent="0.35">
      <c r="C7486" s="18"/>
    </row>
    <row r="7487" spans="3:3" x14ac:dyDescent="0.35">
      <c r="C7487" s="18"/>
    </row>
    <row r="7488" spans="3:3" x14ac:dyDescent="0.35">
      <c r="C7488" s="18"/>
    </row>
    <row r="7489" spans="3:3" x14ac:dyDescent="0.35">
      <c r="C7489" s="18"/>
    </row>
    <row r="7490" spans="3:3" x14ac:dyDescent="0.35">
      <c r="C7490" s="18"/>
    </row>
    <row r="7491" spans="3:3" x14ac:dyDescent="0.35">
      <c r="C7491" s="18"/>
    </row>
    <row r="7492" spans="3:3" x14ac:dyDescent="0.35">
      <c r="C7492" s="18"/>
    </row>
    <row r="7493" spans="3:3" x14ac:dyDescent="0.35">
      <c r="C7493" s="18"/>
    </row>
    <row r="7494" spans="3:3" x14ac:dyDescent="0.35">
      <c r="C7494" s="18"/>
    </row>
    <row r="7495" spans="3:3" x14ac:dyDescent="0.35">
      <c r="C7495" s="18"/>
    </row>
    <row r="7496" spans="3:3" x14ac:dyDescent="0.35">
      <c r="C7496" s="18"/>
    </row>
    <row r="7497" spans="3:3" x14ac:dyDescent="0.35">
      <c r="C7497" s="18"/>
    </row>
    <row r="7498" spans="3:3" x14ac:dyDescent="0.35">
      <c r="C7498" s="18"/>
    </row>
    <row r="7499" spans="3:3" x14ac:dyDescent="0.35">
      <c r="C7499" s="18"/>
    </row>
    <row r="7500" spans="3:3" x14ac:dyDescent="0.35">
      <c r="C7500" s="18"/>
    </row>
    <row r="7501" spans="3:3" x14ac:dyDescent="0.35">
      <c r="C7501" s="18"/>
    </row>
    <row r="7502" spans="3:3" x14ac:dyDescent="0.35">
      <c r="C7502" s="18"/>
    </row>
    <row r="7503" spans="3:3" x14ac:dyDescent="0.35">
      <c r="C7503" s="18"/>
    </row>
    <row r="7504" spans="3:3" x14ac:dyDescent="0.35">
      <c r="C7504" s="18"/>
    </row>
    <row r="7505" spans="3:3" x14ac:dyDescent="0.35">
      <c r="C7505" s="18"/>
    </row>
    <row r="7506" spans="3:3" x14ac:dyDescent="0.35">
      <c r="C7506" s="18"/>
    </row>
    <row r="7507" spans="3:3" x14ac:dyDescent="0.35">
      <c r="C7507" s="18"/>
    </row>
    <row r="7508" spans="3:3" x14ac:dyDescent="0.35">
      <c r="C7508" s="18"/>
    </row>
    <row r="7509" spans="3:3" x14ac:dyDescent="0.35">
      <c r="C7509" s="18"/>
    </row>
    <row r="7510" spans="3:3" x14ac:dyDescent="0.35">
      <c r="C7510" s="18"/>
    </row>
    <row r="7511" spans="3:3" x14ac:dyDescent="0.35">
      <c r="C7511" s="18"/>
    </row>
    <row r="7512" spans="3:3" x14ac:dyDescent="0.35">
      <c r="C7512" s="18"/>
    </row>
    <row r="7513" spans="3:3" x14ac:dyDescent="0.35">
      <c r="C7513" s="18"/>
    </row>
    <row r="7514" spans="3:3" x14ac:dyDescent="0.35">
      <c r="C7514" s="18"/>
    </row>
    <row r="7515" spans="3:3" x14ac:dyDescent="0.35">
      <c r="C7515" s="18"/>
    </row>
    <row r="7516" spans="3:3" x14ac:dyDescent="0.35">
      <c r="C7516" s="18"/>
    </row>
    <row r="7517" spans="3:3" x14ac:dyDescent="0.35">
      <c r="C7517" s="18"/>
    </row>
    <row r="7518" spans="3:3" x14ac:dyDescent="0.35">
      <c r="C7518" s="18"/>
    </row>
    <row r="7519" spans="3:3" x14ac:dyDescent="0.35">
      <c r="C7519" s="18"/>
    </row>
    <row r="7520" spans="3:3" x14ac:dyDescent="0.35">
      <c r="C7520" s="18"/>
    </row>
    <row r="7521" spans="3:3" x14ac:dyDescent="0.35">
      <c r="C7521" s="18"/>
    </row>
    <row r="7522" spans="3:3" x14ac:dyDescent="0.35">
      <c r="C7522" s="18"/>
    </row>
    <row r="7523" spans="3:3" x14ac:dyDescent="0.35">
      <c r="C7523" s="18"/>
    </row>
    <row r="7524" spans="3:3" x14ac:dyDescent="0.35">
      <c r="C7524" s="18"/>
    </row>
    <row r="7525" spans="3:3" x14ac:dyDescent="0.35">
      <c r="C7525" s="18"/>
    </row>
    <row r="7526" spans="3:3" x14ac:dyDescent="0.35">
      <c r="C7526" s="18"/>
    </row>
    <row r="7527" spans="3:3" x14ac:dyDescent="0.35">
      <c r="C7527" s="18"/>
    </row>
    <row r="7528" spans="3:3" x14ac:dyDescent="0.35">
      <c r="C7528" s="18"/>
    </row>
    <row r="7529" spans="3:3" x14ac:dyDescent="0.35">
      <c r="C7529" s="18"/>
    </row>
    <row r="7530" spans="3:3" x14ac:dyDescent="0.35">
      <c r="C7530" s="18"/>
    </row>
    <row r="7531" spans="3:3" x14ac:dyDescent="0.35">
      <c r="C7531" s="18"/>
    </row>
    <row r="7532" spans="3:3" x14ac:dyDescent="0.35">
      <c r="C7532" s="18"/>
    </row>
    <row r="7533" spans="3:3" x14ac:dyDescent="0.35">
      <c r="C7533" s="18"/>
    </row>
    <row r="7534" spans="3:3" x14ac:dyDescent="0.35">
      <c r="C7534" s="18"/>
    </row>
    <row r="7535" spans="3:3" x14ac:dyDescent="0.35">
      <c r="C7535" s="18"/>
    </row>
    <row r="7536" spans="3:3" x14ac:dyDescent="0.35">
      <c r="C7536" s="18"/>
    </row>
    <row r="7537" spans="3:3" x14ac:dyDescent="0.35">
      <c r="C7537" s="18"/>
    </row>
    <row r="7538" spans="3:3" x14ac:dyDescent="0.35">
      <c r="C7538" s="18"/>
    </row>
    <row r="7539" spans="3:3" x14ac:dyDescent="0.35">
      <c r="C7539" s="18"/>
    </row>
    <row r="7540" spans="3:3" x14ac:dyDescent="0.35">
      <c r="C7540" s="18"/>
    </row>
    <row r="7541" spans="3:3" x14ac:dyDescent="0.35">
      <c r="C7541" s="18"/>
    </row>
    <row r="7542" spans="3:3" x14ac:dyDescent="0.35">
      <c r="C7542" s="18"/>
    </row>
    <row r="7543" spans="3:3" x14ac:dyDescent="0.35">
      <c r="C7543" s="18"/>
    </row>
    <row r="7544" spans="3:3" x14ac:dyDescent="0.35">
      <c r="C7544" s="18"/>
    </row>
    <row r="7545" spans="3:3" x14ac:dyDescent="0.35">
      <c r="C7545" s="18"/>
    </row>
    <row r="7546" spans="3:3" x14ac:dyDescent="0.35">
      <c r="C7546" s="18"/>
    </row>
    <row r="7547" spans="3:3" x14ac:dyDescent="0.35">
      <c r="C7547" s="18"/>
    </row>
    <row r="7548" spans="3:3" x14ac:dyDescent="0.35">
      <c r="C7548" s="18"/>
    </row>
    <row r="7549" spans="3:3" x14ac:dyDescent="0.35">
      <c r="C7549" s="18"/>
    </row>
    <row r="7550" spans="3:3" x14ac:dyDescent="0.35">
      <c r="C7550" s="18"/>
    </row>
    <row r="7551" spans="3:3" x14ac:dyDescent="0.35">
      <c r="C7551" s="18"/>
    </row>
    <row r="7552" spans="3:3" x14ac:dyDescent="0.35">
      <c r="C7552" s="18"/>
    </row>
    <row r="7553" spans="3:3" x14ac:dyDescent="0.35">
      <c r="C7553" s="18"/>
    </row>
    <row r="7554" spans="3:3" x14ac:dyDescent="0.35">
      <c r="C7554" s="18"/>
    </row>
    <row r="7555" spans="3:3" x14ac:dyDescent="0.35">
      <c r="C7555" s="18"/>
    </row>
    <row r="7556" spans="3:3" x14ac:dyDescent="0.35">
      <c r="C7556" s="18"/>
    </row>
    <row r="7557" spans="3:3" x14ac:dyDescent="0.35">
      <c r="C7557" s="18"/>
    </row>
    <row r="7558" spans="3:3" x14ac:dyDescent="0.35">
      <c r="C7558" s="18"/>
    </row>
    <row r="7559" spans="3:3" x14ac:dyDescent="0.35">
      <c r="C7559" s="18"/>
    </row>
    <row r="7560" spans="3:3" x14ac:dyDescent="0.35">
      <c r="C7560" s="18"/>
    </row>
    <row r="7561" spans="3:3" x14ac:dyDescent="0.35">
      <c r="C7561" s="18"/>
    </row>
    <row r="7562" spans="3:3" x14ac:dyDescent="0.35">
      <c r="C7562" s="18"/>
    </row>
    <row r="7563" spans="3:3" x14ac:dyDescent="0.35">
      <c r="C7563" s="18"/>
    </row>
    <row r="7564" spans="3:3" x14ac:dyDescent="0.35">
      <c r="C7564" s="18"/>
    </row>
    <row r="7565" spans="3:3" x14ac:dyDescent="0.35">
      <c r="C7565" s="18"/>
    </row>
    <row r="7566" spans="3:3" x14ac:dyDescent="0.35">
      <c r="C7566" s="18"/>
    </row>
    <row r="7567" spans="3:3" x14ac:dyDescent="0.35">
      <c r="C7567" s="18"/>
    </row>
    <row r="7568" spans="3:3" x14ac:dyDescent="0.35">
      <c r="C7568" s="18"/>
    </row>
    <row r="7569" spans="3:3" x14ac:dyDescent="0.35">
      <c r="C7569" s="18"/>
    </row>
    <row r="7570" spans="3:3" x14ac:dyDescent="0.35">
      <c r="C7570" s="18"/>
    </row>
    <row r="7571" spans="3:3" x14ac:dyDescent="0.35">
      <c r="C7571" s="18"/>
    </row>
    <row r="7572" spans="3:3" x14ac:dyDescent="0.35">
      <c r="C7572" s="18"/>
    </row>
    <row r="7573" spans="3:3" x14ac:dyDescent="0.35">
      <c r="C7573" s="18"/>
    </row>
    <row r="7574" spans="3:3" x14ac:dyDescent="0.35">
      <c r="C7574" s="18"/>
    </row>
    <row r="7575" spans="3:3" x14ac:dyDescent="0.35">
      <c r="C7575" s="18"/>
    </row>
    <row r="7576" spans="3:3" x14ac:dyDescent="0.35">
      <c r="C7576" s="18"/>
    </row>
    <row r="7577" spans="3:3" x14ac:dyDescent="0.35">
      <c r="C7577" s="18"/>
    </row>
    <row r="7578" spans="3:3" x14ac:dyDescent="0.35">
      <c r="C7578" s="18"/>
    </row>
    <row r="7579" spans="3:3" x14ac:dyDescent="0.35">
      <c r="C7579" s="18"/>
    </row>
    <row r="7580" spans="3:3" x14ac:dyDescent="0.35">
      <c r="C7580" s="18"/>
    </row>
    <row r="7581" spans="3:3" x14ac:dyDescent="0.35">
      <c r="C7581" s="18"/>
    </row>
    <row r="7582" spans="3:3" x14ac:dyDescent="0.35">
      <c r="C7582" s="18"/>
    </row>
    <row r="7583" spans="3:3" x14ac:dyDescent="0.35">
      <c r="C7583" s="18"/>
    </row>
    <row r="7584" spans="3:3" x14ac:dyDescent="0.35">
      <c r="C7584" s="18"/>
    </row>
    <row r="7585" spans="3:3" x14ac:dyDescent="0.35">
      <c r="C7585" s="18"/>
    </row>
    <row r="7586" spans="3:3" x14ac:dyDescent="0.35">
      <c r="C7586" s="18"/>
    </row>
    <row r="7587" spans="3:3" x14ac:dyDescent="0.35">
      <c r="C7587" s="18"/>
    </row>
    <row r="7588" spans="3:3" x14ac:dyDescent="0.35">
      <c r="C7588" s="18"/>
    </row>
    <row r="7589" spans="3:3" x14ac:dyDescent="0.35">
      <c r="C7589" s="18"/>
    </row>
    <row r="7590" spans="3:3" x14ac:dyDescent="0.35">
      <c r="C7590" s="18"/>
    </row>
    <row r="7591" spans="3:3" x14ac:dyDescent="0.35">
      <c r="C7591" s="18"/>
    </row>
    <row r="7592" spans="3:3" x14ac:dyDescent="0.35">
      <c r="C7592" s="18"/>
    </row>
    <row r="7593" spans="3:3" x14ac:dyDescent="0.35">
      <c r="C7593" s="18"/>
    </row>
    <row r="7594" spans="3:3" x14ac:dyDescent="0.35">
      <c r="C7594" s="18"/>
    </row>
    <row r="7595" spans="3:3" x14ac:dyDescent="0.35">
      <c r="C7595" s="18"/>
    </row>
    <row r="7596" spans="3:3" x14ac:dyDescent="0.35">
      <c r="C7596" s="18"/>
    </row>
    <row r="7597" spans="3:3" x14ac:dyDescent="0.35">
      <c r="C7597" s="18"/>
    </row>
    <row r="7598" spans="3:3" x14ac:dyDescent="0.35">
      <c r="C7598" s="18"/>
    </row>
    <row r="7599" spans="3:3" x14ac:dyDescent="0.35">
      <c r="C7599" s="18"/>
    </row>
    <row r="7600" spans="3:3" x14ac:dyDescent="0.35">
      <c r="C7600" s="18"/>
    </row>
    <row r="7601" spans="3:3" x14ac:dyDescent="0.35">
      <c r="C7601" s="18"/>
    </row>
    <row r="7602" spans="3:3" x14ac:dyDescent="0.35">
      <c r="C7602" s="18"/>
    </row>
    <row r="7603" spans="3:3" x14ac:dyDescent="0.35">
      <c r="C7603" s="18"/>
    </row>
    <row r="7604" spans="3:3" x14ac:dyDescent="0.35">
      <c r="C7604" s="18"/>
    </row>
    <row r="7605" spans="3:3" x14ac:dyDescent="0.35">
      <c r="C7605" s="18"/>
    </row>
    <row r="7606" spans="3:3" x14ac:dyDescent="0.35">
      <c r="C7606" s="18"/>
    </row>
    <row r="7607" spans="3:3" x14ac:dyDescent="0.35">
      <c r="C7607" s="18"/>
    </row>
    <row r="7608" spans="3:3" x14ac:dyDescent="0.35">
      <c r="C7608" s="18"/>
    </row>
    <row r="7609" spans="3:3" x14ac:dyDescent="0.35">
      <c r="C7609" s="18"/>
    </row>
    <row r="7610" spans="3:3" x14ac:dyDescent="0.35">
      <c r="C7610" s="18"/>
    </row>
    <row r="7611" spans="3:3" x14ac:dyDescent="0.35">
      <c r="C7611" s="18"/>
    </row>
    <row r="7612" spans="3:3" x14ac:dyDescent="0.35">
      <c r="C7612" s="18"/>
    </row>
    <row r="7613" spans="3:3" x14ac:dyDescent="0.35">
      <c r="C7613" s="18"/>
    </row>
    <row r="7614" spans="3:3" x14ac:dyDescent="0.35">
      <c r="C7614" s="18"/>
    </row>
    <row r="7615" spans="3:3" x14ac:dyDescent="0.35">
      <c r="C7615" s="18"/>
    </row>
    <row r="7616" spans="3:3" x14ac:dyDescent="0.35">
      <c r="C7616" s="18"/>
    </row>
    <row r="7617" spans="3:3" x14ac:dyDescent="0.35">
      <c r="C7617" s="18"/>
    </row>
    <row r="7618" spans="3:3" x14ac:dyDescent="0.35">
      <c r="C7618" s="18"/>
    </row>
    <row r="7619" spans="3:3" x14ac:dyDescent="0.35">
      <c r="C7619" s="18"/>
    </row>
    <row r="7620" spans="3:3" x14ac:dyDescent="0.35">
      <c r="C7620" s="18"/>
    </row>
    <row r="7621" spans="3:3" x14ac:dyDescent="0.35">
      <c r="C7621" s="18"/>
    </row>
    <row r="7622" spans="3:3" x14ac:dyDescent="0.35">
      <c r="C7622" s="18"/>
    </row>
    <row r="7623" spans="3:3" x14ac:dyDescent="0.35">
      <c r="C7623" s="18"/>
    </row>
    <row r="7624" spans="3:3" x14ac:dyDescent="0.35">
      <c r="C7624" s="18"/>
    </row>
    <row r="7625" spans="3:3" x14ac:dyDescent="0.35">
      <c r="C7625" s="18"/>
    </row>
    <row r="7626" spans="3:3" x14ac:dyDescent="0.35">
      <c r="C7626" s="18"/>
    </row>
    <row r="7627" spans="3:3" x14ac:dyDescent="0.35">
      <c r="C7627" s="18"/>
    </row>
    <row r="7628" spans="3:3" x14ac:dyDescent="0.35">
      <c r="C7628" s="18"/>
    </row>
    <row r="7629" spans="3:3" x14ac:dyDescent="0.35">
      <c r="C7629" s="18"/>
    </row>
    <row r="7630" spans="3:3" x14ac:dyDescent="0.35">
      <c r="C7630" s="18"/>
    </row>
    <row r="7631" spans="3:3" x14ac:dyDescent="0.35">
      <c r="C7631" s="18"/>
    </row>
    <row r="7632" spans="3:3" x14ac:dyDescent="0.35">
      <c r="C7632" s="18"/>
    </row>
    <row r="7633" spans="3:3" x14ac:dyDescent="0.35">
      <c r="C7633" s="18"/>
    </row>
    <row r="7634" spans="3:3" x14ac:dyDescent="0.35">
      <c r="C7634" s="18"/>
    </row>
    <row r="7635" spans="3:3" x14ac:dyDescent="0.35">
      <c r="C7635" s="18"/>
    </row>
    <row r="7636" spans="3:3" x14ac:dyDescent="0.35">
      <c r="C7636" s="18"/>
    </row>
    <row r="7637" spans="3:3" x14ac:dyDescent="0.35">
      <c r="C7637" s="18"/>
    </row>
    <row r="7638" spans="3:3" x14ac:dyDescent="0.35">
      <c r="C7638" s="18"/>
    </row>
    <row r="7639" spans="3:3" x14ac:dyDescent="0.35">
      <c r="C7639" s="18"/>
    </row>
    <row r="7640" spans="3:3" x14ac:dyDescent="0.35">
      <c r="C7640" s="18"/>
    </row>
    <row r="7641" spans="3:3" x14ac:dyDescent="0.35">
      <c r="C7641" s="18"/>
    </row>
    <row r="7642" spans="3:3" x14ac:dyDescent="0.35">
      <c r="C7642" s="18"/>
    </row>
    <row r="7643" spans="3:3" x14ac:dyDescent="0.35">
      <c r="C7643" s="18"/>
    </row>
    <row r="7644" spans="3:3" x14ac:dyDescent="0.35">
      <c r="C7644" s="18"/>
    </row>
    <row r="7645" spans="3:3" x14ac:dyDescent="0.35">
      <c r="C7645" s="18"/>
    </row>
    <row r="7646" spans="3:3" x14ac:dyDescent="0.35">
      <c r="C7646" s="18"/>
    </row>
    <row r="7647" spans="3:3" x14ac:dyDescent="0.35">
      <c r="C7647" s="18"/>
    </row>
    <row r="7648" spans="3:3" x14ac:dyDescent="0.35">
      <c r="C7648" s="18"/>
    </row>
    <row r="7649" spans="3:3" x14ac:dyDescent="0.35">
      <c r="C7649" s="18"/>
    </row>
    <row r="7650" spans="3:3" x14ac:dyDescent="0.35">
      <c r="C7650" s="18"/>
    </row>
    <row r="7651" spans="3:3" x14ac:dyDescent="0.35">
      <c r="C7651" s="18"/>
    </row>
    <row r="7652" spans="3:3" x14ac:dyDescent="0.35">
      <c r="C7652" s="18"/>
    </row>
    <row r="7653" spans="3:3" x14ac:dyDescent="0.35">
      <c r="C7653" s="18"/>
    </row>
    <row r="7654" spans="3:3" x14ac:dyDescent="0.35">
      <c r="C7654" s="18"/>
    </row>
    <row r="7655" spans="3:3" x14ac:dyDescent="0.35">
      <c r="C7655" s="18"/>
    </row>
    <row r="7656" spans="3:3" x14ac:dyDescent="0.35">
      <c r="C7656" s="18"/>
    </row>
    <row r="7657" spans="3:3" x14ac:dyDescent="0.35">
      <c r="C7657" s="18"/>
    </row>
    <row r="7658" spans="3:3" x14ac:dyDescent="0.35">
      <c r="C7658" s="18"/>
    </row>
    <row r="7659" spans="3:3" x14ac:dyDescent="0.35">
      <c r="C7659" s="18"/>
    </row>
    <row r="7660" spans="3:3" x14ac:dyDescent="0.35">
      <c r="C7660" s="18"/>
    </row>
    <row r="7661" spans="3:3" x14ac:dyDescent="0.35">
      <c r="C7661" s="18"/>
    </row>
    <row r="7662" spans="3:3" x14ac:dyDescent="0.35">
      <c r="C7662" s="18"/>
    </row>
    <row r="7663" spans="3:3" x14ac:dyDescent="0.35">
      <c r="C7663" s="18"/>
    </row>
    <row r="7664" spans="3:3" x14ac:dyDescent="0.35">
      <c r="C7664" s="18"/>
    </row>
    <row r="7665" spans="3:3" x14ac:dyDescent="0.35">
      <c r="C7665" s="18"/>
    </row>
    <row r="7666" spans="3:3" x14ac:dyDescent="0.35">
      <c r="C7666" s="18"/>
    </row>
    <row r="7667" spans="3:3" x14ac:dyDescent="0.35">
      <c r="C7667" s="18"/>
    </row>
    <row r="7668" spans="3:3" x14ac:dyDescent="0.35">
      <c r="C7668" s="18"/>
    </row>
    <row r="7669" spans="3:3" x14ac:dyDescent="0.35">
      <c r="C7669" s="18"/>
    </row>
    <row r="7670" spans="3:3" x14ac:dyDescent="0.35">
      <c r="C7670" s="18"/>
    </row>
    <row r="7671" spans="3:3" x14ac:dyDescent="0.35">
      <c r="C7671" s="18"/>
    </row>
    <row r="7672" spans="3:3" x14ac:dyDescent="0.35">
      <c r="C7672" s="18"/>
    </row>
    <row r="7673" spans="3:3" x14ac:dyDescent="0.35">
      <c r="C7673" s="18"/>
    </row>
    <row r="7674" spans="3:3" x14ac:dyDescent="0.35">
      <c r="C7674" s="18"/>
    </row>
    <row r="7675" spans="3:3" x14ac:dyDescent="0.35">
      <c r="C7675" s="18"/>
    </row>
    <row r="7676" spans="3:3" x14ac:dyDescent="0.35">
      <c r="C7676" s="18"/>
    </row>
    <row r="7677" spans="3:3" x14ac:dyDescent="0.35">
      <c r="C7677" s="18"/>
    </row>
    <row r="7678" spans="3:3" x14ac:dyDescent="0.35">
      <c r="C7678" s="18"/>
    </row>
    <row r="7679" spans="3:3" x14ac:dyDescent="0.35">
      <c r="C7679" s="18"/>
    </row>
    <row r="7680" spans="3:3" x14ac:dyDescent="0.35">
      <c r="C7680" s="18"/>
    </row>
    <row r="7681" spans="3:3" x14ac:dyDescent="0.35">
      <c r="C7681" s="18"/>
    </row>
    <row r="7682" spans="3:3" x14ac:dyDescent="0.35">
      <c r="C7682" s="18"/>
    </row>
    <row r="7683" spans="3:3" x14ac:dyDescent="0.35">
      <c r="C7683" s="18"/>
    </row>
    <row r="7684" spans="3:3" x14ac:dyDescent="0.35">
      <c r="C7684" s="18"/>
    </row>
    <row r="7685" spans="3:3" x14ac:dyDescent="0.35">
      <c r="C7685" s="18"/>
    </row>
    <row r="7686" spans="3:3" x14ac:dyDescent="0.35">
      <c r="C7686" s="18"/>
    </row>
    <row r="7687" spans="3:3" x14ac:dyDescent="0.35">
      <c r="C7687" s="18"/>
    </row>
    <row r="7688" spans="3:3" x14ac:dyDescent="0.35">
      <c r="C7688" s="18"/>
    </row>
    <row r="7689" spans="3:3" x14ac:dyDescent="0.35">
      <c r="C7689" s="18"/>
    </row>
    <row r="7690" spans="3:3" x14ac:dyDescent="0.35">
      <c r="C7690" s="18"/>
    </row>
    <row r="7691" spans="3:3" x14ac:dyDescent="0.35">
      <c r="C7691" s="18"/>
    </row>
    <row r="7692" spans="3:3" x14ac:dyDescent="0.35">
      <c r="C7692" s="18"/>
    </row>
    <row r="7693" spans="3:3" x14ac:dyDescent="0.35">
      <c r="C7693" s="18"/>
    </row>
    <row r="7694" spans="3:3" x14ac:dyDescent="0.35">
      <c r="C7694" s="18"/>
    </row>
    <row r="7695" spans="3:3" x14ac:dyDescent="0.35">
      <c r="C7695" s="18"/>
    </row>
    <row r="7696" spans="3:3" x14ac:dyDescent="0.35">
      <c r="C7696" s="18"/>
    </row>
    <row r="7697" spans="3:3" x14ac:dyDescent="0.35">
      <c r="C7697" s="18"/>
    </row>
    <row r="7698" spans="3:3" x14ac:dyDescent="0.35">
      <c r="C7698" s="18"/>
    </row>
    <row r="7699" spans="3:3" x14ac:dyDescent="0.35">
      <c r="C7699" s="18"/>
    </row>
    <row r="7700" spans="3:3" x14ac:dyDescent="0.35">
      <c r="C7700" s="18"/>
    </row>
    <row r="7701" spans="3:3" x14ac:dyDescent="0.35">
      <c r="C7701" s="18"/>
    </row>
    <row r="7702" spans="3:3" x14ac:dyDescent="0.35">
      <c r="C7702" s="18"/>
    </row>
    <row r="7703" spans="3:3" x14ac:dyDescent="0.35">
      <c r="C7703" s="18"/>
    </row>
    <row r="7704" spans="3:3" x14ac:dyDescent="0.35">
      <c r="C7704" s="18"/>
    </row>
    <row r="7705" spans="3:3" x14ac:dyDescent="0.35">
      <c r="C7705" s="18"/>
    </row>
    <row r="7706" spans="3:3" x14ac:dyDescent="0.35">
      <c r="C7706" s="18"/>
    </row>
    <row r="7707" spans="3:3" x14ac:dyDescent="0.35">
      <c r="C7707" s="18"/>
    </row>
    <row r="7708" spans="3:3" x14ac:dyDescent="0.35">
      <c r="C7708" s="18"/>
    </row>
    <row r="7709" spans="3:3" x14ac:dyDescent="0.35">
      <c r="C7709" s="18"/>
    </row>
    <row r="7710" spans="3:3" x14ac:dyDescent="0.35">
      <c r="C7710" s="18"/>
    </row>
    <row r="7711" spans="3:3" x14ac:dyDescent="0.35">
      <c r="C7711" s="18"/>
    </row>
    <row r="7712" spans="3:3" x14ac:dyDescent="0.35">
      <c r="C7712" s="18"/>
    </row>
    <row r="7713" spans="3:3" x14ac:dyDescent="0.35">
      <c r="C7713" s="18"/>
    </row>
    <row r="7714" spans="3:3" x14ac:dyDescent="0.35">
      <c r="C7714" s="18"/>
    </row>
    <row r="7715" spans="3:3" x14ac:dyDescent="0.35">
      <c r="C7715" s="18"/>
    </row>
    <row r="7716" spans="3:3" x14ac:dyDescent="0.35">
      <c r="C7716" s="18"/>
    </row>
    <row r="7717" spans="3:3" x14ac:dyDescent="0.35">
      <c r="C7717" s="18"/>
    </row>
    <row r="7718" spans="3:3" x14ac:dyDescent="0.35">
      <c r="C7718" s="18"/>
    </row>
    <row r="7719" spans="3:3" x14ac:dyDescent="0.35">
      <c r="C7719" s="18"/>
    </row>
    <row r="7720" spans="3:3" x14ac:dyDescent="0.35">
      <c r="C7720" s="18"/>
    </row>
    <row r="7721" spans="3:3" x14ac:dyDescent="0.35">
      <c r="C7721" s="18"/>
    </row>
    <row r="7722" spans="3:3" x14ac:dyDescent="0.35">
      <c r="C7722" s="18"/>
    </row>
    <row r="7723" spans="3:3" x14ac:dyDescent="0.35">
      <c r="C7723" s="18"/>
    </row>
    <row r="7724" spans="3:3" x14ac:dyDescent="0.35">
      <c r="C7724" s="18"/>
    </row>
    <row r="7725" spans="3:3" x14ac:dyDescent="0.35">
      <c r="C7725" s="18"/>
    </row>
    <row r="7726" spans="3:3" x14ac:dyDescent="0.35">
      <c r="C7726" s="18"/>
    </row>
    <row r="7727" spans="3:3" x14ac:dyDescent="0.35">
      <c r="C7727" s="18"/>
    </row>
    <row r="7728" spans="3:3" x14ac:dyDescent="0.35">
      <c r="C7728" s="18"/>
    </row>
    <row r="7729" spans="3:3" x14ac:dyDescent="0.35">
      <c r="C7729" s="18"/>
    </row>
    <row r="7730" spans="3:3" x14ac:dyDescent="0.35">
      <c r="C7730" s="18"/>
    </row>
    <row r="7731" spans="3:3" x14ac:dyDescent="0.35">
      <c r="C7731" s="18"/>
    </row>
    <row r="7732" spans="3:3" x14ac:dyDescent="0.35">
      <c r="C7732" s="18"/>
    </row>
    <row r="7733" spans="3:3" x14ac:dyDescent="0.35">
      <c r="C7733" s="18"/>
    </row>
    <row r="7734" spans="3:3" x14ac:dyDescent="0.35">
      <c r="C7734" s="18"/>
    </row>
    <row r="7735" spans="3:3" x14ac:dyDescent="0.35">
      <c r="C7735" s="18"/>
    </row>
    <row r="7736" spans="3:3" x14ac:dyDescent="0.35">
      <c r="C7736" s="18"/>
    </row>
    <row r="7737" spans="3:3" x14ac:dyDescent="0.35">
      <c r="C7737" s="18"/>
    </row>
    <row r="7738" spans="3:3" x14ac:dyDescent="0.35">
      <c r="C7738" s="18"/>
    </row>
    <row r="7739" spans="3:3" x14ac:dyDescent="0.35">
      <c r="C7739" s="18"/>
    </row>
    <row r="7740" spans="3:3" x14ac:dyDescent="0.35">
      <c r="C7740" s="18"/>
    </row>
    <row r="7741" spans="3:3" x14ac:dyDescent="0.35">
      <c r="C7741" s="18"/>
    </row>
    <row r="7742" spans="3:3" x14ac:dyDescent="0.35">
      <c r="C7742" s="18"/>
    </row>
    <row r="7743" spans="3:3" x14ac:dyDescent="0.35">
      <c r="C7743" s="18"/>
    </row>
    <row r="7744" spans="3:3" x14ac:dyDescent="0.35">
      <c r="C7744" s="18"/>
    </row>
    <row r="7745" spans="3:3" x14ac:dyDescent="0.35">
      <c r="C7745" s="18"/>
    </row>
    <row r="7746" spans="3:3" x14ac:dyDescent="0.35">
      <c r="C7746" s="18"/>
    </row>
    <row r="7747" spans="3:3" x14ac:dyDescent="0.35">
      <c r="C7747" s="18"/>
    </row>
    <row r="7748" spans="3:3" x14ac:dyDescent="0.35">
      <c r="C7748" s="18"/>
    </row>
    <row r="7749" spans="3:3" x14ac:dyDescent="0.35">
      <c r="C7749" s="18"/>
    </row>
    <row r="7750" spans="3:3" x14ac:dyDescent="0.35">
      <c r="C7750" s="18"/>
    </row>
    <row r="7751" spans="3:3" x14ac:dyDescent="0.35">
      <c r="C7751" s="18"/>
    </row>
    <row r="7752" spans="3:3" x14ac:dyDescent="0.35">
      <c r="C7752" s="18"/>
    </row>
    <row r="7753" spans="3:3" x14ac:dyDescent="0.35">
      <c r="C7753" s="18"/>
    </row>
    <row r="7754" spans="3:3" x14ac:dyDescent="0.35">
      <c r="C7754" s="18"/>
    </row>
    <row r="7755" spans="3:3" x14ac:dyDescent="0.35">
      <c r="C7755" s="18"/>
    </row>
    <row r="7756" spans="3:3" x14ac:dyDescent="0.35">
      <c r="C7756" s="18"/>
    </row>
    <row r="7757" spans="3:3" x14ac:dyDescent="0.35">
      <c r="C7757" s="18"/>
    </row>
    <row r="7758" spans="3:3" x14ac:dyDescent="0.35">
      <c r="C7758" s="18"/>
    </row>
    <row r="7759" spans="3:3" x14ac:dyDescent="0.35">
      <c r="C7759" s="18"/>
    </row>
    <row r="7760" spans="3:3" x14ac:dyDescent="0.35">
      <c r="C7760" s="18"/>
    </row>
    <row r="7761" spans="3:3" x14ac:dyDescent="0.35">
      <c r="C7761" s="18"/>
    </row>
    <row r="7762" spans="3:3" x14ac:dyDescent="0.35">
      <c r="C7762" s="18"/>
    </row>
    <row r="7763" spans="3:3" x14ac:dyDescent="0.35">
      <c r="C7763" s="18"/>
    </row>
    <row r="7764" spans="3:3" x14ac:dyDescent="0.35">
      <c r="C7764" s="18"/>
    </row>
    <row r="7765" spans="3:3" x14ac:dyDescent="0.35">
      <c r="C7765" s="18"/>
    </row>
    <row r="7766" spans="3:3" x14ac:dyDescent="0.35">
      <c r="C7766" s="18"/>
    </row>
    <row r="7767" spans="3:3" x14ac:dyDescent="0.35">
      <c r="C7767" s="18"/>
    </row>
    <row r="7768" spans="3:3" x14ac:dyDescent="0.35">
      <c r="C7768" s="18"/>
    </row>
    <row r="7769" spans="3:3" x14ac:dyDescent="0.35">
      <c r="C7769" s="18"/>
    </row>
    <row r="7770" spans="3:3" x14ac:dyDescent="0.35">
      <c r="C7770" s="18"/>
    </row>
    <row r="7771" spans="3:3" x14ac:dyDescent="0.35">
      <c r="C7771" s="18"/>
    </row>
    <row r="7772" spans="3:3" x14ac:dyDescent="0.35">
      <c r="C7772" s="18"/>
    </row>
    <row r="7773" spans="3:3" x14ac:dyDescent="0.35">
      <c r="C7773" s="18"/>
    </row>
    <row r="7774" spans="3:3" x14ac:dyDescent="0.35">
      <c r="C7774" s="18"/>
    </row>
    <row r="7775" spans="3:3" x14ac:dyDescent="0.35">
      <c r="C7775" s="18"/>
    </row>
    <row r="7776" spans="3:3" x14ac:dyDescent="0.35">
      <c r="C7776" s="18"/>
    </row>
    <row r="7777" spans="3:3" x14ac:dyDescent="0.35">
      <c r="C7777" s="18"/>
    </row>
    <row r="7778" spans="3:3" x14ac:dyDescent="0.35">
      <c r="C7778" s="18"/>
    </row>
    <row r="7779" spans="3:3" x14ac:dyDescent="0.35">
      <c r="C7779" s="18"/>
    </row>
    <row r="7780" spans="3:3" x14ac:dyDescent="0.35">
      <c r="C7780" s="18"/>
    </row>
    <row r="7781" spans="3:3" x14ac:dyDescent="0.35">
      <c r="C7781" s="18"/>
    </row>
    <row r="7782" spans="3:3" x14ac:dyDescent="0.35">
      <c r="C7782" s="18"/>
    </row>
    <row r="7783" spans="3:3" x14ac:dyDescent="0.35">
      <c r="C7783" s="18"/>
    </row>
    <row r="7784" spans="3:3" x14ac:dyDescent="0.35">
      <c r="C7784" s="18"/>
    </row>
    <row r="7785" spans="3:3" x14ac:dyDescent="0.35">
      <c r="C7785" s="18"/>
    </row>
    <row r="7786" spans="3:3" x14ac:dyDescent="0.35">
      <c r="C7786" s="18"/>
    </row>
    <row r="7787" spans="3:3" x14ac:dyDescent="0.35">
      <c r="C7787" s="18"/>
    </row>
    <row r="7788" spans="3:3" x14ac:dyDescent="0.35">
      <c r="C7788" s="18"/>
    </row>
    <row r="7789" spans="3:3" x14ac:dyDescent="0.35">
      <c r="C7789" s="18"/>
    </row>
    <row r="7790" spans="3:3" x14ac:dyDescent="0.35">
      <c r="C7790" s="18"/>
    </row>
    <row r="7791" spans="3:3" x14ac:dyDescent="0.35">
      <c r="C7791" s="18"/>
    </row>
    <row r="7792" spans="3:3" x14ac:dyDescent="0.35">
      <c r="C7792" s="18"/>
    </row>
    <row r="7793" spans="3:3" x14ac:dyDescent="0.35">
      <c r="C7793" s="18"/>
    </row>
    <row r="7794" spans="3:3" x14ac:dyDescent="0.35">
      <c r="C7794" s="18"/>
    </row>
    <row r="7795" spans="3:3" x14ac:dyDescent="0.35">
      <c r="C7795" s="18"/>
    </row>
    <row r="7796" spans="3:3" x14ac:dyDescent="0.35">
      <c r="C7796" s="18"/>
    </row>
    <row r="7797" spans="3:3" x14ac:dyDescent="0.35">
      <c r="C7797" s="18"/>
    </row>
    <row r="7798" spans="3:3" x14ac:dyDescent="0.35">
      <c r="C7798" s="18"/>
    </row>
    <row r="7799" spans="3:3" x14ac:dyDescent="0.35">
      <c r="C7799" s="18"/>
    </row>
    <row r="7800" spans="3:3" x14ac:dyDescent="0.35">
      <c r="C7800" s="18"/>
    </row>
    <row r="7801" spans="3:3" x14ac:dyDescent="0.35">
      <c r="C7801" s="18"/>
    </row>
    <row r="7802" spans="3:3" x14ac:dyDescent="0.35">
      <c r="C7802" s="18"/>
    </row>
    <row r="7803" spans="3:3" x14ac:dyDescent="0.35">
      <c r="C7803" s="18"/>
    </row>
    <row r="7804" spans="3:3" x14ac:dyDescent="0.35">
      <c r="C7804" s="18"/>
    </row>
    <row r="7805" spans="3:3" x14ac:dyDescent="0.35">
      <c r="C7805" s="18"/>
    </row>
    <row r="7806" spans="3:3" x14ac:dyDescent="0.35">
      <c r="C7806" s="18"/>
    </row>
    <row r="7807" spans="3:3" x14ac:dyDescent="0.35">
      <c r="C7807" s="18"/>
    </row>
    <row r="7808" spans="3:3" x14ac:dyDescent="0.35">
      <c r="C7808" s="18"/>
    </row>
    <row r="7809" spans="3:3" x14ac:dyDescent="0.35">
      <c r="C7809" s="18"/>
    </row>
    <row r="7810" spans="3:3" x14ac:dyDescent="0.35">
      <c r="C7810" s="18"/>
    </row>
    <row r="7811" spans="3:3" x14ac:dyDescent="0.35">
      <c r="C7811" s="18"/>
    </row>
    <row r="7812" spans="3:3" x14ac:dyDescent="0.35">
      <c r="C7812" s="18"/>
    </row>
    <row r="7813" spans="3:3" x14ac:dyDescent="0.35">
      <c r="C7813" s="18"/>
    </row>
    <row r="7814" spans="3:3" x14ac:dyDescent="0.35">
      <c r="C7814" s="18"/>
    </row>
    <row r="7815" spans="3:3" x14ac:dyDescent="0.35">
      <c r="C7815" s="18"/>
    </row>
    <row r="7816" spans="3:3" x14ac:dyDescent="0.35">
      <c r="C7816" s="18"/>
    </row>
    <row r="7817" spans="3:3" x14ac:dyDescent="0.35">
      <c r="C7817" s="18"/>
    </row>
    <row r="7818" spans="3:3" x14ac:dyDescent="0.35">
      <c r="C7818" s="18"/>
    </row>
    <row r="7819" spans="3:3" x14ac:dyDescent="0.35">
      <c r="C7819" s="18"/>
    </row>
    <row r="7820" spans="3:3" x14ac:dyDescent="0.35">
      <c r="C7820" s="18"/>
    </row>
    <row r="7821" spans="3:3" x14ac:dyDescent="0.35">
      <c r="C7821" s="18"/>
    </row>
    <row r="7822" spans="3:3" x14ac:dyDescent="0.35">
      <c r="C7822" s="18"/>
    </row>
    <row r="7823" spans="3:3" x14ac:dyDescent="0.35">
      <c r="C7823" s="18"/>
    </row>
    <row r="7824" spans="3:3" x14ac:dyDescent="0.35">
      <c r="C7824" s="18"/>
    </row>
    <row r="7825" spans="3:3" x14ac:dyDescent="0.35">
      <c r="C7825" s="18"/>
    </row>
    <row r="7826" spans="3:3" x14ac:dyDescent="0.35">
      <c r="C7826" s="18"/>
    </row>
    <row r="7827" spans="3:3" x14ac:dyDescent="0.35">
      <c r="C7827" s="18"/>
    </row>
    <row r="7828" spans="3:3" x14ac:dyDescent="0.35">
      <c r="C7828" s="18"/>
    </row>
    <row r="7829" spans="3:3" x14ac:dyDescent="0.35">
      <c r="C7829" s="18"/>
    </row>
    <row r="7830" spans="3:3" x14ac:dyDescent="0.35">
      <c r="C7830" s="18"/>
    </row>
    <row r="7831" spans="3:3" x14ac:dyDescent="0.35">
      <c r="C7831" s="18"/>
    </row>
    <row r="7832" spans="3:3" x14ac:dyDescent="0.35">
      <c r="C7832" s="18"/>
    </row>
    <row r="7833" spans="3:3" x14ac:dyDescent="0.35">
      <c r="C7833" s="18"/>
    </row>
    <row r="7834" spans="3:3" x14ac:dyDescent="0.35">
      <c r="C7834" s="18"/>
    </row>
    <row r="7835" spans="3:3" x14ac:dyDescent="0.35">
      <c r="C7835" s="18"/>
    </row>
    <row r="7836" spans="3:3" x14ac:dyDescent="0.35">
      <c r="C7836" s="18"/>
    </row>
    <row r="7837" spans="3:3" x14ac:dyDescent="0.35">
      <c r="C7837" s="18"/>
    </row>
    <row r="7838" spans="3:3" x14ac:dyDescent="0.35">
      <c r="C7838" s="18"/>
    </row>
    <row r="7839" spans="3:3" x14ac:dyDescent="0.35">
      <c r="C7839" s="18"/>
    </row>
    <row r="7840" spans="3:3" x14ac:dyDescent="0.35">
      <c r="C7840" s="18"/>
    </row>
    <row r="7841" spans="3:3" x14ac:dyDescent="0.35">
      <c r="C7841" s="18"/>
    </row>
    <row r="7842" spans="3:3" x14ac:dyDescent="0.35">
      <c r="C7842" s="18"/>
    </row>
    <row r="7843" spans="3:3" x14ac:dyDescent="0.35">
      <c r="C7843" s="18"/>
    </row>
    <row r="7844" spans="3:3" x14ac:dyDescent="0.35">
      <c r="C7844" s="18"/>
    </row>
    <row r="7845" spans="3:3" x14ac:dyDescent="0.35">
      <c r="C7845" s="18"/>
    </row>
    <row r="7846" spans="3:3" x14ac:dyDescent="0.35">
      <c r="C7846" s="18"/>
    </row>
    <row r="7847" spans="3:3" x14ac:dyDescent="0.35">
      <c r="C7847" s="18"/>
    </row>
    <row r="7848" spans="3:3" x14ac:dyDescent="0.35">
      <c r="C7848" s="18"/>
    </row>
    <row r="7849" spans="3:3" x14ac:dyDescent="0.35">
      <c r="C7849" s="18"/>
    </row>
    <row r="7850" spans="3:3" x14ac:dyDescent="0.35">
      <c r="C7850" s="18"/>
    </row>
    <row r="7851" spans="3:3" x14ac:dyDescent="0.35">
      <c r="C7851" s="18"/>
    </row>
    <row r="7852" spans="3:3" x14ac:dyDescent="0.35">
      <c r="C7852" s="18"/>
    </row>
    <row r="7853" spans="3:3" x14ac:dyDescent="0.35">
      <c r="C7853" s="18"/>
    </row>
    <row r="7854" spans="3:3" x14ac:dyDescent="0.35">
      <c r="C7854" s="18"/>
    </row>
    <row r="7855" spans="3:3" x14ac:dyDescent="0.35">
      <c r="C7855" s="18"/>
    </row>
    <row r="7856" spans="3:3" x14ac:dyDescent="0.35">
      <c r="C7856" s="18"/>
    </row>
    <row r="7857" spans="3:3" x14ac:dyDescent="0.35">
      <c r="C7857" s="18"/>
    </row>
    <row r="7858" spans="3:3" x14ac:dyDescent="0.35">
      <c r="C7858" s="18"/>
    </row>
    <row r="7859" spans="3:3" x14ac:dyDescent="0.35">
      <c r="C7859" s="18"/>
    </row>
    <row r="7860" spans="3:3" x14ac:dyDescent="0.35">
      <c r="C7860" s="18"/>
    </row>
    <row r="7861" spans="3:3" x14ac:dyDescent="0.35">
      <c r="C7861" s="18"/>
    </row>
    <row r="7862" spans="3:3" x14ac:dyDescent="0.35">
      <c r="C7862" s="18"/>
    </row>
    <row r="7863" spans="3:3" x14ac:dyDescent="0.35">
      <c r="C7863" s="18"/>
    </row>
    <row r="7864" spans="3:3" x14ac:dyDescent="0.35">
      <c r="C7864" s="18"/>
    </row>
    <row r="7865" spans="3:3" x14ac:dyDescent="0.35">
      <c r="C7865" s="18"/>
    </row>
    <row r="7866" spans="3:3" x14ac:dyDescent="0.35">
      <c r="C7866" s="18"/>
    </row>
    <row r="7867" spans="3:3" x14ac:dyDescent="0.35">
      <c r="C7867" s="18"/>
    </row>
    <row r="7868" spans="3:3" x14ac:dyDescent="0.35">
      <c r="C7868" s="18"/>
    </row>
    <row r="7869" spans="3:3" x14ac:dyDescent="0.35">
      <c r="C7869" s="18"/>
    </row>
    <row r="7870" spans="3:3" x14ac:dyDescent="0.35">
      <c r="C7870" s="18"/>
    </row>
    <row r="7871" spans="3:3" x14ac:dyDescent="0.35">
      <c r="C7871" s="18"/>
    </row>
    <row r="7872" spans="3:3" x14ac:dyDescent="0.35">
      <c r="C7872" s="18"/>
    </row>
    <row r="7873" spans="3:3" x14ac:dyDescent="0.35">
      <c r="C7873" s="18"/>
    </row>
    <row r="7874" spans="3:3" x14ac:dyDescent="0.35">
      <c r="C7874" s="18"/>
    </row>
    <row r="7875" spans="3:3" x14ac:dyDescent="0.35">
      <c r="C7875" s="18"/>
    </row>
    <row r="7876" spans="3:3" x14ac:dyDescent="0.35">
      <c r="C7876" s="18"/>
    </row>
    <row r="7877" spans="3:3" x14ac:dyDescent="0.35">
      <c r="C7877" s="18"/>
    </row>
    <row r="7878" spans="3:3" x14ac:dyDescent="0.35">
      <c r="C7878" s="18"/>
    </row>
    <row r="7879" spans="3:3" x14ac:dyDescent="0.35">
      <c r="C7879" s="18"/>
    </row>
    <row r="7880" spans="3:3" x14ac:dyDescent="0.35">
      <c r="C7880" s="18"/>
    </row>
    <row r="7881" spans="3:3" x14ac:dyDescent="0.35">
      <c r="C7881" s="18"/>
    </row>
    <row r="7882" spans="3:3" x14ac:dyDescent="0.35">
      <c r="C7882" s="18"/>
    </row>
    <row r="7883" spans="3:3" x14ac:dyDescent="0.35">
      <c r="C7883" s="18"/>
    </row>
    <row r="7884" spans="3:3" x14ac:dyDescent="0.35">
      <c r="C7884" s="18"/>
    </row>
    <row r="7885" spans="3:3" x14ac:dyDescent="0.35">
      <c r="C7885" s="18"/>
    </row>
    <row r="7886" spans="3:3" x14ac:dyDescent="0.35">
      <c r="C7886" s="18"/>
    </row>
    <row r="7887" spans="3:3" x14ac:dyDescent="0.35">
      <c r="C7887" s="18"/>
    </row>
    <row r="7888" spans="3:3" x14ac:dyDescent="0.35">
      <c r="C7888" s="18"/>
    </row>
    <row r="7889" spans="3:3" x14ac:dyDescent="0.35">
      <c r="C7889" s="18"/>
    </row>
    <row r="7890" spans="3:3" x14ac:dyDescent="0.35">
      <c r="C7890" s="18"/>
    </row>
    <row r="7891" spans="3:3" x14ac:dyDescent="0.35">
      <c r="C7891" s="18"/>
    </row>
    <row r="7892" spans="3:3" x14ac:dyDescent="0.35">
      <c r="C7892" s="18"/>
    </row>
    <row r="7893" spans="3:3" x14ac:dyDescent="0.35">
      <c r="C7893" s="18"/>
    </row>
    <row r="7894" spans="3:3" x14ac:dyDescent="0.35">
      <c r="C7894" s="18"/>
    </row>
    <row r="7895" spans="3:3" x14ac:dyDescent="0.35">
      <c r="C7895" s="18"/>
    </row>
    <row r="7896" spans="3:3" x14ac:dyDescent="0.35">
      <c r="C7896" s="18"/>
    </row>
    <row r="7897" spans="3:3" x14ac:dyDescent="0.35">
      <c r="C7897" s="18"/>
    </row>
    <row r="7898" spans="3:3" x14ac:dyDescent="0.35">
      <c r="C7898" s="18"/>
    </row>
    <row r="7899" spans="3:3" x14ac:dyDescent="0.35">
      <c r="C7899" s="18"/>
    </row>
    <row r="7900" spans="3:3" x14ac:dyDescent="0.35">
      <c r="C7900" s="18"/>
    </row>
    <row r="7901" spans="3:3" x14ac:dyDescent="0.35">
      <c r="C7901" s="18"/>
    </row>
    <row r="7902" spans="3:3" x14ac:dyDescent="0.35">
      <c r="C7902" s="18"/>
    </row>
    <row r="7903" spans="3:3" x14ac:dyDescent="0.35">
      <c r="C7903" s="18"/>
    </row>
    <row r="7904" spans="3:3" x14ac:dyDescent="0.35">
      <c r="C7904" s="18"/>
    </row>
    <row r="7905" spans="3:3" x14ac:dyDescent="0.35">
      <c r="C7905" s="18"/>
    </row>
    <row r="7906" spans="3:3" x14ac:dyDescent="0.35">
      <c r="C7906" s="18"/>
    </row>
    <row r="7907" spans="3:3" x14ac:dyDescent="0.35">
      <c r="C7907" s="18"/>
    </row>
    <row r="7908" spans="3:3" x14ac:dyDescent="0.35">
      <c r="C7908" s="18"/>
    </row>
    <row r="7909" spans="3:3" x14ac:dyDescent="0.35">
      <c r="C7909" s="18"/>
    </row>
    <row r="7910" spans="3:3" x14ac:dyDescent="0.35">
      <c r="C7910" s="18"/>
    </row>
    <row r="7911" spans="3:3" x14ac:dyDescent="0.35">
      <c r="C7911" s="18"/>
    </row>
    <row r="7912" spans="3:3" x14ac:dyDescent="0.35">
      <c r="C7912" s="18"/>
    </row>
    <row r="7913" spans="3:3" x14ac:dyDescent="0.35">
      <c r="C7913" s="18"/>
    </row>
    <row r="7914" spans="3:3" x14ac:dyDescent="0.35">
      <c r="C7914" s="18"/>
    </row>
    <row r="7915" spans="3:3" x14ac:dyDescent="0.35">
      <c r="C7915" s="18"/>
    </row>
    <row r="7916" spans="3:3" x14ac:dyDescent="0.35">
      <c r="C7916" s="18"/>
    </row>
    <row r="7917" spans="3:3" x14ac:dyDescent="0.35">
      <c r="C7917" s="18"/>
    </row>
    <row r="7918" spans="3:3" x14ac:dyDescent="0.35">
      <c r="C7918" s="18"/>
    </row>
    <row r="7919" spans="3:3" x14ac:dyDescent="0.35">
      <c r="C7919" s="18"/>
    </row>
    <row r="7920" spans="3:3" x14ac:dyDescent="0.35">
      <c r="C7920" s="18"/>
    </row>
    <row r="7921" spans="3:3" x14ac:dyDescent="0.35">
      <c r="C7921" s="18"/>
    </row>
    <row r="7922" spans="3:3" x14ac:dyDescent="0.35">
      <c r="C7922" s="18"/>
    </row>
    <row r="7923" spans="3:3" x14ac:dyDescent="0.35">
      <c r="C7923" s="18"/>
    </row>
    <row r="7924" spans="3:3" x14ac:dyDescent="0.35">
      <c r="C7924" s="18"/>
    </row>
    <row r="7925" spans="3:3" x14ac:dyDescent="0.35">
      <c r="C7925" s="18"/>
    </row>
    <row r="7926" spans="3:3" x14ac:dyDescent="0.35">
      <c r="C7926" s="18"/>
    </row>
    <row r="7927" spans="3:3" x14ac:dyDescent="0.35">
      <c r="C7927" s="18"/>
    </row>
    <row r="7928" spans="3:3" x14ac:dyDescent="0.35">
      <c r="C7928" s="18"/>
    </row>
    <row r="7929" spans="3:3" x14ac:dyDescent="0.35">
      <c r="C7929" s="18"/>
    </row>
    <row r="7930" spans="3:3" x14ac:dyDescent="0.35">
      <c r="C7930" s="18"/>
    </row>
    <row r="7931" spans="3:3" x14ac:dyDescent="0.35">
      <c r="C7931" s="18"/>
    </row>
    <row r="7932" spans="3:3" x14ac:dyDescent="0.35">
      <c r="C7932" s="18"/>
    </row>
    <row r="7933" spans="3:3" x14ac:dyDescent="0.35">
      <c r="C7933" s="18"/>
    </row>
    <row r="7934" spans="3:3" x14ac:dyDescent="0.35">
      <c r="C7934" s="18"/>
    </row>
    <row r="7935" spans="3:3" x14ac:dyDescent="0.35">
      <c r="C7935" s="18"/>
    </row>
    <row r="7936" spans="3:3" x14ac:dyDescent="0.35">
      <c r="C7936" s="18"/>
    </row>
    <row r="7937" spans="3:3" x14ac:dyDescent="0.35">
      <c r="C7937" s="18"/>
    </row>
    <row r="7938" spans="3:3" x14ac:dyDescent="0.35">
      <c r="C7938" s="18"/>
    </row>
    <row r="7939" spans="3:3" x14ac:dyDescent="0.35">
      <c r="C7939" s="18"/>
    </row>
    <row r="7940" spans="3:3" x14ac:dyDescent="0.35">
      <c r="C7940" s="18"/>
    </row>
    <row r="7941" spans="3:3" x14ac:dyDescent="0.35">
      <c r="C7941" s="18"/>
    </row>
    <row r="7942" spans="3:3" x14ac:dyDescent="0.35">
      <c r="C7942" s="18"/>
    </row>
    <row r="7943" spans="3:3" x14ac:dyDescent="0.35">
      <c r="C7943" s="18"/>
    </row>
    <row r="7944" spans="3:3" x14ac:dyDescent="0.35">
      <c r="C7944" s="18"/>
    </row>
    <row r="7945" spans="3:3" x14ac:dyDescent="0.35">
      <c r="C7945" s="18"/>
    </row>
    <row r="7946" spans="3:3" x14ac:dyDescent="0.35">
      <c r="C7946" s="18"/>
    </row>
    <row r="7947" spans="3:3" x14ac:dyDescent="0.35">
      <c r="C7947" s="18"/>
    </row>
    <row r="7948" spans="3:3" x14ac:dyDescent="0.35">
      <c r="C7948" s="18"/>
    </row>
    <row r="7949" spans="3:3" x14ac:dyDescent="0.35">
      <c r="C7949" s="18"/>
    </row>
    <row r="7950" spans="3:3" x14ac:dyDescent="0.35">
      <c r="C7950" s="18"/>
    </row>
    <row r="7951" spans="3:3" x14ac:dyDescent="0.35">
      <c r="C7951" s="18"/>
    </row>
    <row r="7952" spans="3:3" x14ac:dyDescent="0.35">
      <c r="C7952" s="18"/>
    </row>
    <row r="7953" spans="3:3" x14ac:dyDescent="0.35">
      <c r="C7953" s="18"/>
    </row>
    <row r="7954" spans="3:3" x14ac:dyDescent="0.35">
      <c r="C7954" s="18"/>
    </row>
    <row r="7955" spans="3:3" x14ac:dyDescent="0.35">
      <c r="C7955" s="18"/>
    </row>
    <row r="7956" spans="3:3" x14ac:dyDescent="0.35">
      <c r="C7956" s="18"/>
    </row>
    <row r="7957" spans="3:3" x14ac:dyDescent="0.35">
      <c r="C7957" s="18"/>
    </row>
    <row r="7958" spans="3:3" x14ac:dyDescent="0.35">
      <c r="C7958" s="18"/>
    </row>
    <row r="7959" spans="3:3" x14ac:dyDescent="0.35">
      <c r="C7959" s="18"/>
    </row>
    <row r="7960" spans="3:3" x14ac:dyDescent="0.35">
      <c r="C7960" s="18"/>
    </row>
    <row r="7961" spans="3:3" x14ac:dyDescent="0.35">
      <c r="C7961" s="18"/>
    </row>
    <row r="7962" spans="3:3" x14ac:dyDescent="0.35">
      <c r="C7962" s="18"/>
    </row>
    <row r="7963" spans="3:3" x14ac:dyDescent="0.35">
      <c r="C7963" s="18"/>
    </row>
    <row r="7964" spans="3:3" x14ac:dyDescent="0.35">
      <c r="C7964" s="18"/>
    </row>
    <row r="7965" spans="3:3" x14ac:dyDescent="0.35">
      <c r="C7965" s="18"/>
    </row>
    <row r="7966" spans="3:3" x14ac:dyDescent="0.35">
      <c r="C7966" s="18"/>
    </row>
    <row r="7967" spans="3:3" x14ac:dyDescent="0.35">
      <c r="C7967" s="18"/>
    </row>
    <row r="7968" spans="3:3" x14ac:dyDescent="0.35">
      <c r="C7968" s="18"/>
    </row>
    <row r="7969" spans="3:3" x14ac:dyDescent="0.35">
      <c r="C7969" s="18"/>
    </row>
    <row r="7970" spans="3:3" x14ac:dyDescent="0.35">
      <c r="C7970" s="18"/>
    </row>
    <row r="7971" spans="3:3" x14ac:dyDescent="0.35">
      <c r="C7971" s="18"/>
    </row>
    <row r="7972" spans="3:3" x14ac:dyDescent="0.35">
      <c r="C7972" s="18"/>
    </row>
    <row r="7973" spans="3:3" x14ac:dyDescent="0.35">
      <c r="C7973" s="18"/>
    </row>
    <row r="7974" spans="3:3" x14ac:dyDescent="0.35">
      <c r="C7974" s="18"/>
    </row>
    <row r="7975" spans="3:3" x14ac:dyDescent="0.35">
      <c r="C7975" s="18"/>
    </row>
    <row r="7976" spans="3:3" x14ac:dyDescent="0.35">
      <c r="C7976" s="18"/>
    </row>
    <row r="7977" spans="3:3" x14ac:dyDescent="0.35">
      <c r="C7977" s="18"/>
    </row>
    <row r="7978" spans="3:3" x14ac:dyDescent="0.35">
      <c r="C7978" s="18"/>
    </row>
    <row r="7979" spans="3:3" x14ac:dyDescent="0.35">
      <c r="C7979" s="18"/>
    </row>
    <row r="7980" spans="3:3" x14ac:dyDescent="0.35">
      <c r="C7980" s="18"/>
    </row>
    <row r="7981" spans="3:3" x14ac:dyDescent="0.35">
      <c r="C7981" s="18"/>
    </row>
    <row r="7982" spans="3:3" x14ac:dyDescent="0.35">
      <c r="C7982" s="18"/>
    </row>
    <row r="7983" spans="3:3" x14ac:dyDescent="0.35">
      <c r="C7983" s="18"/>
    </row>
    <row r="7984" spans="3:3" x14ac:dyDescent="0.35">
      <c r="C7984" s="18"/>
    </row>
    <row r="7985" spans="3:3" x14ac:dyDescent="0.35">
      <c r="C7985" s="18"/>
    </row>
    <row r="7986" spans="3:3" x14ac:dyDescent="0.35">
      <c r="C7986" s="18"/>
    </row>
    <row r="7987" spans="3:3" x14ac:dyDescent="0.35">
      <c r="C7987" s="18"/>
    </row>
    <row r="7988" spans="3:3" x14ac:dyDescent="0.35">
      <c r="C7988" s="18"/>
    </row>
    <row r="7989" spans="3:3" x14ac:dyDescent="0.35">
      <c r="C7989" s="18"/>
    </row>
    <row r="7990" spans="3:3" x14ac:dyDescent="0.35">
      <c r="C7990" s="18"/>
    </row>
    <row r="7991" spans="3:3" x14ac:dyDescent="0.35">
      <c r="C7991" s="18"/>
    </row>
    <row r="7992" spans="3:3" x14ac:dyDescent="0.35">
      <c r="C7992" s="18"/>
    </row>
    <row r="7993" spans="3:3" x14ac:dyDescent="0.35">
      <c r="C7993" s="18"/>
    </row>
    <row r="7994" spans="3:3" x14ac:dyDescent="0.35">
      <c r="C7994" s="18"/>
    </row>
    <row r="7995" spans="3:3" x14ac:dyDescent="0.35">
      <c r="C7995" s="18"/>
    </row>
    <row r="7996" spans="3:3" x14ac:dyDescent="0.35">
      <c r="C7996" s="18"/>
    </row>
    <row r="7997" spans="3:3" x14ac:dyDescent="0.35">
      <c r="C7997" s="18"/>
    </row>
    <row r="7998" spans="3:3" x14ac:dyDescent="0.35">
      <c r="C7998" s="18"/>
    </row>
    <row r="7999" spans="3:3" x14ac:dyDescent="0.35">
      <c r="C7999" s="18"/>
    </row>
    <row r="8000" spans="3:3" x14ac:dyDescent="0.35">
      <c r="C8000" s="18"/>
    </row>
    <row r="8001" spans="3:3" x14ac:dyDescent="0.35">
      <c r="C8001" s="18"/>
    </row>
    <row r="8002" spans="3:3" x14ac:dyDescent="0.35">
      <c r="C8002" s="18"/>
    </row>
    <row r="8003" spans="3:3" x14ac:dyDescent="0.35">
      <c r="C8003" s="18"/>
    </row>
    <row r="8004" spans="3:3" x14ac:dyDescent="0.35">
      <c r="C8004" s="18"/>
    </row>
    <row r="8005" spans="3:3" x14ac:dyDescent="0.35">
      <c r="C8005" s="18"/>
    </row>
    <row r="8006" spans="3:3" x14ac:dyDescent="0.35">
      <c r="C8006" s="18"/>
    </row>
    <row r="8007" spans="3:3" x14ac:dyDescent="0.35">
      <c r="C8007" s="18"/>
    </row>
    <row r="8008" spans="3:3" x14ac:dyDescent="0.35">
      <c r="C8008" s="18"/>
    </row>
    <row r="8009" spans="3:3" x14ac:dyDescent="0.35">
      <c r="C8009" s="18"/>
    </row>
    <row r="8010" spans="3:3" x14ac:dyDescent="0.35">
      <c r="C8010" s="18"/>
    </row>
    <row r="8011" spans="3:3" x14ac:dyDescent="0.35">
      <c r="C8011" s="18"/>
    </row>
    <row r="8012" spans="3:3" x14ac:dyDescent="0.35">
      <c r="C8012" s="18"/>
    </row>
    <row r="8013" spans="3:3" x14ac:dyDescent="0.35">
      <c r="C8013" s="18"/>
    </row>
    <row r="8014" spans="3:3" x14ac:dyDescent="0.35">
      <c r="C8014" s="18"/>
    </row>
    <row r="8015" spans="3:3" x14ac:dyDescent="0.35">
      <c r="C8015" s="18"/>
    </row>
    <row r="8016" spans="3:3" x14ac:dyDescent="0.35">
      <c r="C8016" s="18"/>
    </row>
    <row r="8017" spans="3:3" x14ac:dyDescent="0.35">
      <c r="C8017" s="18"/>
    </row>
    <row r="8018" spans="3:3" x14ac:dyDescent="0.35">
      <c r="C8018" s="18"/>
    </row>
    <row r="8019" spans="3:3" x14ac:dyDescent="0.35">
      <c r="C8019" s="18"/>
    </row>
    <row r="8020" spans="3:3" x14ac:dyDescent="0.35">
      <c r="C8020" s="18"/>
    </row>
    <row r="8021" spans="3:3" x14ac:dyDescent="0.35">
      <c r="C8021" s="18"/>
    </row>
    <row r="8022" spans="3:3" x14ac:dyDescent="0.35">
      <c r="C8022" s="18"/>
    </row>
    <row r="8023" spans="3:3" x14ac:dyDescent="0.35">
      <c r="C8023" s="18"/>
    </row>
    <row r="8024" spans="3:3" x14ac:dyDescent="0.35">
      <c r="C8024" s="18"/>
    </row>
    <row r="8025" spans="3:3" x14ac:dyDescent="0.35">
      <c r="C8025" s="18"/>
    </row>
    <row r="8026" spans="3:3" x14ac:dyDescent="0.35">
      <c r="C8026" s="18"/>
    </row>
    <row r="8027" spans="3:3" x14ac:dyDescent="0.35">
      <c r="C8027" s="18"/>
    </row>
    <row r="8028" spans="3:3" x14ac:dyDescent="0.35">
      <c r="C8028" s="18"/>
    </row>
    <row r="8029" spans="3:3" x14ac:dyDescent="0.35">
      <c r="C8029" s="18"/>
    </row>
    <row r="8030" spans="3:3" x14ac:dyDescent="0.35">
      <c r="C8030" s="18"/>
    </row>
    <row r="8031" spans="3:3" x14ac:dyDescent="0.35">
      <c r="C8031" s="18"/>
    </row>
    <row r="8032" spans="3:3" x14ac:dyDescent="0.35">
      <c r="C8032" s="18"/>
    </row>
    <row r="8033" spans="3:3" x14ac:dyDescent="0.35">
      <c r="C8033" s="18"/>
    </row>
    <row r="8034" spans="3:3" x14ac:dyDescent="0.35">
      <c r="C8034" s="18"/>
    </row>
    <row r="8035" spans="3:3" x14ac:dyDescent="0.35">
      <c r="C8035" s="18"/>
    </row>
    <row r="8036" spans="3:3" x14ac:dyDescent="0.35">
      <c r="C8036" s="18"/>
    </row>
    <row r="8037" spans="3:3" x14ac:dyDescent="0.35">
      <c r="C8037" s="18"/>
    </row>
    <row r="8038" spans="3:3" x14ac:dyDescent="0.35">
      <c r="C8038" s="18"/>
    </row>
    <row r="8039" spans="3:3" x14ac:dyDescent="0.35">
      <c r="C8039" s="18"/>
    </row>
    <row r="8040" spans="3:3" x14ac:dyDescent="0.35">
      <c r="C8040" s="18"/>
    </row>
    <row r="8041" spans="3:3" x14ac:dyDescent="0.35">
      <c r="C8041" s="18"/>
    </row>
    <row r="8042" spans="3:3" x14ac:dyDescent="0.35">
      <c r="C8042" s="18"/>
    </row>
    <row r="8043" spans="3:3" x14ac:dyDescent="0.35">
      <c r="C8043" s="18"/>
    </row>
    <row r="8044" spans="3:3" x14ac:dyDescent="0.35">
      <c r="C8044" s="18"/>
    </row>
    <row r="8045" spans="3:3" x14ac:dyDescent="0.35">
      <c r="C8045" s="18"/>
    </row>
    <row r="8046" spans="3:3" x14ac:dyDescent="0.35">
      <c r="C8046" s="18"/>
    </row>
    <row r="8047" spans="3:3" x14ac:dyDescent="0.35">
      <c r="C8047" s="18"/>
    </row>
    <row r="8048" spans="3:3" x14ac:dyDescent="0.35">
      <c r="C8048" s="18"/>
    </row>
    <row r="8049" spans="3:3" x14ac:dyDescent="0.35">
      <c r="C8049" s="18"/>
    </row>
    <row r="8050" spans="3:3" x14ac:dyDescent="0.35">
      <c r="C8050" s="18"/>
    </row>
    <row r="8051" spans="3:3" x14ac:dyDescent="0.35">
      <c r="C8051" s="18"/>
    </row>
    <row r="8052" spans="3:3" x14ac:dyDescent="0.35">
      <c r="C8052" s="18"/>
    </row>
    <row r="8053" spans="3:3" x14ac:dyDescent="0.35">
      <c r="C8053" s="18"/>
    </row>
    <row r="8054" spans="3:3" x14ac:dyDescent="0.35">
      <c r="C8054" s="18"/>
    </row>
    <row r="8055" spans="3:3" x14ac:dyDescent="0.35">
      <c r="C8055" s="18"/>
    </row>
    <row r="8056" spans="3:3" x14ac:dyDescent="0.35">
      <c r="C8056" s="18"/>
    </row>
    <row r="8057" spans="3:3" x14ac:dyDescent="0.35">
      <c r="C8057" s="18"/>
    </row>
    <row r="8058" spans="3:3" x14ac:dyDescent="0.35">
      <c r="C8058" s="18"/>
    </row>
    <row r="8059" spans="3:3" x14ac:dyDescent="0.35">
      <c r="C8059" s="18"/>
    </row>
    <row r="8060" spans="3:3" x14ac:dyDescent="0.35">
      <c r="C8060" s="18"/>
    </row>
    <row r="8061" spans="3:3" x14ac:dyDescent="0.35">
      <c r="C8061" s="18"/>
    </row>
    <row r="8062" spans="3:3" x14ac:dyDescent="0.35">
      <c r="C8062" s="18"/>
    </row>
    <row r="8063" spans="3:3" x14ac:dyDescent="0.35">
      <c r="C8063" s="18"/>
    </row>
    <row r="8064" spans="3:3" x14ac:dyDescent="0.35">
      <c r="C8064" s="18"/>
    </row>
    <row r="8065" spans="3:3" x14ac:dyDescent="0.35">
      <c r="C8065" s="18"/>
    </row>
    <row r="8066" spans="3:3" x14ac:dyDescent="0.35">
      <c r="C8066" s="18"/>
    </row>
    <row r="8067" spans="3:3" x14ac:dyDescent="0.35">
      <c r="C8067" s="18"/>
    </row>
    <row r="8068" spans="3:3" x14ac:dyDescent="0.35">
      <c r="C8068" s="18"/>
    </row>
    <row r="8069" spans="3:3" x14ac:dyDescent="0.35">
      <c r="C8069" s="18"/>
    </row>
    <row r="8070" spans="3:3" x14ac:dyDescent="0.35">
      <c r="C8070" s="18"/>
    </row>
    <row r="8071" spans="3:3" x14ac:dyDescent="0.35">
      <c r="C8071" s="18"/>
    </row>
    <row r="8072" spans="3:3" x14ac:dyDescent="0.35">
      <c r="C8072" s="18"/>
    </row>
    <row r="8073" spans="3:3" x14ac:dyDescent="0.35">
      <c r="C8073" s="18"/>
    </row>
    <row r="8074" spans="3:3" x14ac:dyDescent="0.35">
      <c r="C8074" s="18"/>
    </row>
    <row r="8075" spans="3:3" x14ac:dyDescent="0.35">
      <c r="C8075" s="18"/>
    </row>
    <row r="8076" spans="3:3" x14ac:dyDescent="0.35">
      <c r="C8076" s="18"/>
    </row>
    <row r="8077" spans="3:3" x14ac:dyDescent="0.35">
      <c r="C8077" s="18"/>
    </row>
    <row r="8078" spans="3:3" x14ac:dyDescent="0.35">
      <c r="C8078" s="18"/>
    </row>
    <row r="8079" spans="3:3" x14ac:dyDescent="0.35">
      <c r="C8079" s="18"/>
    </row>
    <row r="8080" spans="3:3" x14ac:dyDescent="0.35">
      <c r="C8080" s="18"/>
    </row>
    <row r="8081" spans="3:3" x14ac:dyDescent="0.35">
      <c r="C8081" s="18"/>
    </row>
    <row r="8082" spans="3:3" x14ac:dyDescent="0.35">
      <c r="C8082" s="18"/>
    </row>
    <row r="8083" spans="3:3" x14ac:dyDescent="0.35">
      <c r="C8083" s="18"/>
    </row>
    <row r="8084" spans="3:3" x14ac:dyDescent="0.35">
      <c r="C8084" s="18"/>
    </row>
    <row r="8085" spans="3:3" x14ac:dyDescent="0.35">
      <c r="C8085" s="18"/>
    </row>
    <row r="8086" spans="3:3" x14ac:dyDescent="0.35">
      <c r="C8086" s="18"/>
    </row>
    <row r="8087" spans="3:3" x14ac:dyDescent="0.35">
      <c r="C8087" s="18"/>
    </row>
    <row r="8088" spans="3:3" x14ac:dyDescent="0.35">
      <c r="C8088" s="18"/>
    </row>
    <row r="8089" spans="3:3" x14ac:dyDescent="0.35">
      <c r="C8089" s="18"/>
    </row>
    <row r="8090" spans="3:3" x14ac:dyDescent="0.35">
      <c r="C8090" s="18"/>
    </row>
    <row r="8091" spans="3:3" x14ac:dyDescent="0.35">
      <c r="C8091" s="18"/>
    </row>
    <row r="8092" spans="3:3" x14ac:dyDescent="0.35">
      <c r="C8092" s="18"/>
    </row>
    <row r="8093" spans="3:3" x14ac:dyDescent="0.35">
      <c r="C8093" s="18"/>
    </row>
    <row r="8094" spans="3:3" x14ac:dyDescent="0.35">
      <c r="C8094" s="18"/>
    </row>
    <row r="8095" spans="3:3" x14ac:dyDescent="0.35">
      <c r="C8095" s="18"/>
    </row>
    <row r="8096" spans="3:3" x14ac:dyDescent="0.35">
      <c r="C8096" s="18"/>
    </row>
    <row r="8097" spans="3:3" x14ac:dyDescent="0.35">
      <c r="C8097" s="18"/>
    </row>
    <row r="8098" spans="3:3" x14ac:dyDescent="0.35">
      <c r="C8098" s="18"/>
    </row>
    <row r="8099" spans="3:3" x14ac:dyDescent="0.35">
      <c r="C8099" s="18"/>
    </row>
    <row r="8100" spans="3:3" x14ac:dyDescent="0.35">
      <c r="C8100" s="18"/>
    </row>
    <row r="8101" spans="3:3" x14ac:dyDescent="0.35">
      <c r="C8101" s="18"/>
    </row>
    <row r="8102" spans="3:3" x14ac:dyDescent="0.35">
      <c r="C8102" s="18"/>
    </row>
    <row r="8103" spans="3:3" x14ac:dyDescent="0.35">
      <c r="C8103" s="18"/>
    </row>
    <row r="8104" spans="3:3" x14ac:dyDescent="0.35">
      <c r="C8104" s="18"/>
    </row>
    <row r="8105" spans="3:3" x14ac:dyDescent="0.35">
      <c r="C8105" s="18"/>
    </row>
    <row r="8106" spans="3:3" x14ac:dyDescent="0.35">
      <c r="C8106" s="18"/>
    </row>
    <row r="8107" spans="3:3" x14ac:dyDescent="0.35">
      <c r="C8107" s="18"/>
    </row>
    <row r="8108" spans="3:3" x14ac:dyDescent="0.35">
      <c r="C8108" s="18"/>
    </row>
    <row r="8109" spans="3:3" x14ac:dyDescent="0.35">
      <c r="C8109" s="18"/>
    </row>
    <row r="8110" spans="3:3" x14ac:dyDescent="0.35">
      <c r="C8110" s="18"/>
    </row>
    <row r="8111" spans="3:3" x14ac:dyDescent="0.35">
      <c r="C8111" s="18"/>
    </row>
    <row r="8112" spans="3:3" x14ac:dyDescent="0.35">
      <c r="C8112" s="18"/>
    </row>
    <row r="8113" spans="3:3" x14ac:dyDescent="0.35">
      <c r="C8113" s="18"/>
    </row>
    <row r="8114" spans="3:3" x14ac:dyDescent="0.35">
      <c r="C8114" s="18"/>
    </row>
    <row r="8115" spans="3:3" x14ac:dyDescent="0.35">
      <c r="C8115" s="18"/>
    </row>
    <row r="8116" spans="3:3" x14ac:dyDescent="0.35">
      <c r="C8116" s="18"/>
    </row>
    <row r="8117" spans="3:3" x14ac:dyDescent="0.35">
      <c r="C8117" s="18"/>
    </row>
    <row r="8118" spans="3:3" x14ac:dyDescent="0.35">
      <c r="C8118" s="18"/>
    </row>
    <row r="8119" spans="3:3" x14ac:dyDescent="0.35">
      <c r="C8119" s="18"/>
    </row>
    <row r="8120" spans="3:3" x14ac:dyDescent="0.35">
      <c r="C8120" s="18"/>
    </row>
    <row r="8121" spans="3:3" x14ac:dyDescent="0.35">
      <c r="C8121" s="18"/>
    </row>
    <row r="8122" spans="3:3" x14ac:dyDescent="0.35">
      <c r="C8122" s="18"/>
    </row>
    <row r="8123" spans="3:3" x14ac:dyDescent="0.35">
      <c r="C8123" s="18"/>
    </row>
    <row r="8124" spans="3:3" x14ac:dyDescent="0.35">
      <c r="C8124" s="18"/>
    </row>
    <row r="8125" spans="3:3" x14ac:dyDescent="0.35">
      <c r="C8125" s="18"/>
    </row>
    <row r="8126" spans="3:3" x14ac:dyDescent="0.35">
      <c r="C8126" s="18"/>
    </row>
    <row r="8127" spans="3:3" x14ac:dyDescent="0.35">
      <c r="C8127" s="18"/>
    </row>
    <row r="8128" spans="3:3" x14ac:dyDescent="0.35">
      <c r="C8128" s="18"/>
    </row>
    <row r="8129" spans="3:3" x14ac:dyDescent="0.35">
      <c r="C8129" s="18"/>
    </row>
    <row r="8130" spans="3:3" x14ac:dyDescent="0.35">
      <c r="C8130" s="18"/>
    </row>
    <row r="8131" spans="3:3" x14ac:dyDescent="0.35">
      <c r="C8131" s="18"/>
    </row>
    <row r="8132" spans="3:3" x14ac:dyDescent="0.35">
      <c r="C8132" s="18"/>
    </row>
    <row r="8133" spans="3:3" x14ac:dyDescent="0.35">
      <c r="C8133" s="18"/>
    </row>
    <row r="8134" spans="3:3" x14ac:dyDescent="0.35">
      <c r="C8134" s="18"/>
    </row>
    <row r="8135" spans="3:3" x14ac:dyDescent="0.35">
      <c r="C8135" s="18"/>
    </row>
    <row r="8136" spans="3:3" x14ac:dyDescent="0.35">
      <c r="C8136" s="18"/>
    </row>
    <row r="8137" spans="3:3" x14ac:dyDescent="0.35">
      <c r="C8137" s="18"/>
    </row>
    <row r="8138" spans="3:3" x14ac:dyDescent="0.35">
      <c r="C8138" s="18"/>
    </row>
    <row r="8139" spans="3:3" x14ac:dyDescent="0.35">
      <c r="C8139" s="18"/>
    </row>
    <row r="8140" spans="3:3" x14ac:dyDescent="0.35">
      <c r="C8140" s="18"/>
    </row>
    <row r="8141" spans="3:3" x14ac:dyDescent="0.35">
      <c r="C8141" s="18"/>
    </row>
    <row r="8142" spans="3:3" x14ac:dyDescent="0.35">
      <c r="C8142" s="18"/>
    </row>
    <row r="8143" spans="3:3" x14ac:dyDescent="0.35">
      <c r="C8143" s="18"/>
    </row>
    <row r="8144" spans="3:3" x14ac:dyDescent="0.35">
      <c r="C8144" s="18"/>
    </row>
    <row r="8145" spans="3:3" x14ac:dyDescent="0.35">
      <c r="C8145" s="18"/>
    </row>
    <row r="8146" spans="3:3" x14ac:dyDescent="0.35">
      <c r="C8146" s="18"/>
    </row>
    <row r="8147" spans="3:3" x14ac:dyDescent="0.35">
      <c r="C8147" s="18"/>
    </row>
    <row r="8148" spans="3:3" x14ac:dyDescent="0.35">
      <c r="C8148" s="18"/>
    </row>
    <row r="8149" spans="3:3" x14ac:dyDescent="0.35">
      <c r="C8149" s="18"/>
    </row>
    <row r="8150" spans="3:3" x14ac:dyDescent="0.35">
      <c r="C8150" s="18"/>
    </row>
    <row r="8151" spans="3:3" x14ac:dyDescent="0.35">
      <c r="C8151" s="18"/>
    </row>
    <row r="8152" spans="3:3" x14ac:dyDescent="0.35">
      <c r="C8152" s="18"/>
    </row>
    <row r="8153" spans="3:3" x14ac:dyDescent="0.35">
      <c r="C8153" s="18"/>
    </row>
    <row r="8154" spans="3:3" x14ac:dyDescent="0.35">
      <c r="C8154" s="18"/>
    </row>
    <row r="8155" spans="3:3" x14ac:dyDescent="0.35">
      <c r="C8155" s="18"/>
    </row>
    <row r="8156" spans="3:3" x14ac:dyDescent="0.35">
      <c r="C8156" s="18"/>
    </row>
    <row r="8157" spans="3:3" x14ac:dyDescent="0.35">
      <c r="C8157" s="18"/>
    </row>
    <row r="8158" spans="3:3" x14ac:dyDescent="0.35">
      <c r="C8158" s="18"/>
    </row>
    <row r="8159" spans="3:3" x14ac:dyDescent="0.35">
      <c r="C8159" s="18"/>
    </row>
    <row r="8160" spans="3:3" x14ac:dyDescent="0.35">
      <c r="C8160" s="18"/>
    </row>
    <row r="8161" spans="3:3" x14ac:dyDescent="0.35">
      <c r="C8161" s="18"/>
    </row>
    <row r="8162" spans="3:3" x14ac:dyDescent="0.35">
      <c r="C8162" s="18"/>
    </row>
    <row r="8163" spans="3:3" x14ac:dyDescent="0.35">
      <c r="C8163" s="18"/>
    </row>
    <row r="8164" spans="3:3" x14ac:dyDescent="0.35">
      <c r="C8164" s="18"/>
    </row>
    <row r="8165" spans="3:3" x14ac:dyDescent="0.35">
      <c r="C8165" s="18"/>
    </row>
    <row r="8166" spans="3:3" x14ac:dyDescent="0.35">
      <c r="C8166" s="18"/>
    </row>
    <row r="8167" spans="3:3" x14ac:dyDescent="0.35">
      <c r="C8167" s="18"/>
    </row>
    <row r="8168" spans="3:3" x14ac:dyDescent="0.35">
      <c r="C8168" s="18"/>
    </row>
    <row r="8169" spans="3:3" x14ac:dyDescent="0.35">
      <c r="C8169" s="18"/>
    </row>
    <row r="8170" spans="3:3" x14ac:dyDescent="0.35">
      <c r="C8170" s="18"/>
    </row>
    <row r="8171" spans="3:3" x14ac:dyDescent="0.35">
      <c r="C8171" s="18"/>
    </row>
    <row r="8172" spans="3:3" x14ac:dyDescent="0.35">
      <c r="C8172" s="18"/>
    </row>
    <row r="8173" spans="3:3" x14ac:dyDescent="0.35">
      <c r="C8173" s="18"/>
    </row>
    <row r="8174" spans="3:3" x14ac:dyDescent="0.35">
      <c r="C8174" s="18"/>
    </row>
    <row r="8175" spans="3:3" x14ac:dyDescent="0.35">
      <c r="C8175" s="18"/>
    </row>
    <row r="8176" spans="3:3" x14ac:dyDescent="0.35">
      <c r="C8176" s="18"/>
    </row>
    <row r="8177" spans="3:3" x14ac:dyDescent="0.35">
      <c r="C8177" s="18"/>
    </row>
    <row r="8178" spans="3:3" x14ac:dyDescent="0.35">
      <c r="C8178" s="18"/>
    </row>
    <row r="8179" spans="3:3" x14ac:dyDescent="0.35">
      <c r="C8179" s="18"/>
    </row>
    <row r="8180" spans="3:3" x14ac:dyDescent="0.35">
      <c r="C8180" s="18"/>
    </row>
    <row r="8181" spans="3:3" x14ac:dyDescent="0.35">
      <c r="C8181" s="18"/>
    </row>
    <row r="8182" spans="3:3" x14ac:dyDescent="0.35">
      <c r="C8182" s="18"/>
    </row>
    <row r="8183" spans="3:3" x14ac:dyDescent="0.35">
      <c r="C8183" s="18"/>
    </row>
    <row r="8184" spans="3:3" x14ac:dyDescent="0.35">
      <c r="C8184" s="18"/>
    </row>
    <row r="8185" spans="3:3" x14ac:dyDescent="0.35">
      <c r="C8185" s="18"/>
    </row>
    <row r="8186" spans="3:3" x14ac:dyDescent="0.35">
      <c r="C8186" s="18"/>
    </row>
    <row r="8187" spans="3:3" x14ac:dyDescent="0.35">
      <c r="C8187" s="18"/>
    </row>
    <row r="8188" spans="3:3" x14ac:dyDescent="0.35">
      <c r="C8188" s="18"/>
    </row>
    <row r="8189" spans="3:3" x14ac:dyDescent="0.35">
      <c r="C8189" s="18"/>
    </row>
    <row r="8190" spans="3:3" x14ac:dyDescent="0.35">
      <c r="C8190" s="18"/>
    </row>
    <row r="8191" spans="3:3" x14ac:dyDescent="0.35">
      <c r="C8191" s="18"/>
    </row>
    <row r="8192" spans="3:3" x14ac:dyDescent="0.35">
      <c r="C8192" s="18"/>
    </row>
    <row r="8193" spans="3:3" x14ac:dyDescent="0.35">
      <c r="C8193" s="18"/>
    </row>
    <row r="8194" spans="3:3" x14ac:dyDescent="0.35">
      <c r="C8194" s="18"/>
    </row>
    <row r="8195" spans="3:3" x14ac:dyDescent="0.35">
      <c r="C8195" s="18"/>
    </row>
    <row r="8196" spans="3:3" x14ac:dyDescent="0.35">
      <c r="C8196" s="18"/>
    </row>
    <row r="8197" spans="3:3" x14ac:dyDescent="0.35">
      <c r="C8197" s="18"/>
    </row>
    <row r="8198" spans="3:3" x14ac:dyDescent="0.35">
      <c r="C8198" s="18"/>
    </row>
    <row r="8199" spans="3:3" x14ac:dyDescent="0.35">
      <c r="C8199" s="18"/>
    </row>
    <row r="8200" spans="3:3" x14ac:dyDescent="0.35">
      <c r="C8200" s="18"/>
    </row>
    <row r="8201" spans="3:3" x14ac:dyDescent="0.35">
      <c r="C8201" s="18"/>
    </row>
    <row r="8202" spans="3:3" x14ac:dyDescent="0.35">
      <c r="C8202" s="18"/>
    </row>
    <row r="8203" spans="3:3" x14ac:dyDescent="0.35">
      <c r="C8203" s="18"/>
    </row>
    <row r="8204" spans="3:3" x14ac:dyDescent="0.35">
      <c r="C8204" s="18"/>
    </row>
    <row r="8205" spans="3:3" x14ac:dyDescent="0.35">
      <c r="C8205" s="18"/>
    </row>
    <row r="8206" spans="3:3" x14ac:dyDescent="0.35">
      <c r="C8206" s="18"/>
    </row>
    <row r="8207" spans="3:3" x14ac:dyDescent="0.35">
      <c r="C8207" s="18"/>
    </row>
    <row r="8208" spans="3:3" x14ac:dyDescent="0.35">
      <c r="C8208" s="18"/>
    </row>
    <row r="8209" spans="3:3" x14ac:dyDescent="0.35">
      <c r="C8209" s="18"/>
    </row>
    <row r="8210" spans="3:3" x14ac:dyDescent="0.35">
      <c r="C8210" s="18"/>
    </row>
    <row r="8211" spans="3:3" x14ac:dyDescent="0.35">
      <c r="C8211" s="18"/>
    </row>
    <row r="8212" spans="3:3" x14ac:dyDescent="0.35">
      <c r="C8212" s="18"/>
    </row>
    <row r="8213" spans="3:3" x14ac:dyDescent="0.35">
      <c r="C8213" s="18"/>
    </row>
    <row r="8214" spans="3:3" x14ac:dyDescent="0.35">
      <c r="C8214" s="18"/>
    </row>
    <row r="8215" spans="3:3" x14ac:dyDescent="0.35">
      <c r="C8215" s="18"/>
    </row>
    <row r="8216" spans="3:3" x14ac:dyDescent="0.35">
      <c r="C8216" s="18"/>
    </row>
    <row r="8217" spans="3:3" x14ac:dyDescent="0.35">
      <c r="C8217" s="18"/>
    </row>
    <row r="8218" spans="3:3" x14ac:dyDescent="0.35">
      <c r="C8218" s="18"/>
    </row>
    <row r="8219" spans="3:3" x14ac:dyDescent="0.35">
      <c r="C8219" s="18"/>
    </row>
    <row r="8220" spans="3:3" x14ac:dyDescent="0.35">
      <c r="C8220" s="18"/>
    </row>
    <row r="8221" spans="3:3" x14ac:dyDescent="0.35">
      <c r="C8221" s="18"/>
    </row>
    <row r="8222" spans="3:3" x14ac:dyDescent="0.35">
      <c r="C8222" s="18"/>
    </row>
    <row r="8223" spans="3:3" x14ac:dyDescent="0.35">
      <c r="C8223" s="18"/>
    </row>
    <row r="8224" spans="3:3" x14ac:dyDescent="0.35">
      <c r="C8224" s="18"/>
    </row>
    <row r="8225" spans="3:3" x14ac:dyDescent="0.35">
      <c r="C8225" s="18"/>
    </row>
    <row r="8226" spans="3:3" x14ac:dyDescent="0.35">
      <c r="C8226" s="18"/>
    </row>
    <row r="8227" spans="3:3" x14ac:dyDescent="0.35">
      <c r="C8227" s="18"/>
    </row>
    <row r="8228" spans="3:3" x14ac:dyDescent="0.35">
      <c r="C8228" s="18"/>
    </row>
    <row r="8229" spans="3:3" x14ac:dyDescent="0.35">
      <c r="C8229" s="18"/>
    </row>
    <row r="8230" spans="3:3" x14ac:dyDescent="0.35">
      <c r="C8230" s="18"/>
    </row>
    <row r="8231" spans="3:3" x14ac:dyDescent="0.35">
      <c r="C8231" s="18"/>
    </row>
    <row r="8232" spans="3:3" x14ac:dyDescent="0.35">
      <c r="C8232" s="18"/>
    </row>
    <row r="8233" spans="3:3" x14ac:dyDescent="0.35">
      <c r="C8233" s="18"/>
    </row>
    <row r="8234" spans="3:3" x14ac:dyDescent="0.35">
      <c r="C8234" s="18"/>
    </row>
    <row r="8235" spans="3:3" x14ac:dyDescent="0.35">
      <c r="C8235" s="18"/>
    </row>
    <row r="8236" spans="3:3" x14ac:dyDescent="0.35">
      <c r="C8236" s="18"/>
    </row>
    <row r="8237" spans="3:3" x14ac:dyDescent="0.35">
      <c r="C8237" s="18"/>
    </row>
    <row r="8238" spans="3:3" x14ac:dyDescent="0.35">
      <c r="C8238" s="18"/>
    </row>
    <row r="8239" spans="3:3" x14ac:dyDescent="0.35">
      <c r="C8239" s="18"/>
    </row>
    <row r="8240" spans="3:3" x14ac:dyDescent="0.35">
      <c r="C8240" s="18"/>
    </row>
    <row r="8241" spans="3:3" x14ac:dyDescent="0.35">
      <c r="C8241" s="18"/>
    </row>
    <row r="8242" spans="3:3" x14ac:dyDescent="0.35">
      <c r="C8242" s="18"/>
    </row>
    <row r="8243" spans="3:3" x14ac:dyDescent="0.35">
      <c r="C8243" s="18"/>
    </row>
    <row r="8244" spans="3:3" x14ac:dyDescent="0.35">
      <c r="C8244" s="18"/>
    </row>
    <row r="8245" spans="3:3" x14ac:dyDescent="0.35">
      <c r="C8245" s="18"/>
    </row>
    <row r="8246" spans="3:3" x14ac:dyDescent="0.35">
      <c r="C8246" s="18"/>
    </row>
    <row r="8247" spans="3:3" x14ac:dyDescent="0.35">
      <c r="C8247" s="18"/>
    </row>
    <row r="8248" spans="3:3" x14ac:dyDescent="0.35">
      <c r="C8248" s="18"/>
    </row>
    <row r="8249" spans="3:3" x14ac:dyDescent="0.35">
      <c r="C8249" s="18"/>
    </row>
    <row r="8250" spans="3:3" x14ac:dyDescent="0.35">
      <c r="C8250" s="18"/>
    </row>
    <row r="8251" spans="3:3" x14ac:dyDescent="0.35">
      <c r="C8251" s="18"/>
    </row>
    <row r="8252" spans="3:3" x14ac:dyDescent="0.35">
      <c r="C8252" s="18"/>
    </row>
    <row r="8253" spans="3:3" x14ac:dyDescent="0.35">
      <c r="C8253" s="18"/>
    </row>
    <row r="8254" spans="3:3" x14ac:dyDescent="0.35">
      <c r="C8254" s="18"/>
    </row>
    <row r="8255" spans="3:3" x14ac:dyDescent="0.35">
      <c r="C8255" s="18"/>
    </row>
    <row r="8256" spans="3:3" x14ac:dyDescent="0.35">
      <c r="C8256" s="18"/>
    </row>
    <row r="8257" spans="3:3" x14ac:dyDescent="0.35">
      <c r="C8257" s="18"/>
    </row>
    <row r="8258" spans="3:3" x14ac:dyDescent="0.35">
      <c r="C8258" s="18"/>
    </row>
    <row r="8259" spans="3:3" x14ac:dyDescent="0.35">
      <c r="C8259" s="18"/>
    </row>
    <row r="8260" spans="3:3" x14ac:dyDescent="0.35">
      <c r="C8260" s="18"/>
    </row>
    <row r="8261" spans="3:3" x14ac:dyDescent="0.35">
      <c r="C8261" s="18"/>
    </row>
    <row r="8262" spans="3:3" x14ac:dyDescent="0.35">
      <c r="C8262" s="18"/>
    </row>
    <row r="8263" spans="3:3" x14ac:dyDescent="0.35">
      <c r="C8263" s="18"/>
    </row>
    <row r="8264" spans="3:3" x14ac:dyDescent="0.35">
      <c r="C8264" s="18"/>
    </row>
    <row r="8265" spans="3:3" x14ac:dyDescent="0.35">
      <c r="C8265" s="18"/>
    </row>
    <row r="8266" spans="3:3" x14ac:dyDescent="0.35">
      <c r="C8266" s="18"/>
    </row>
    <row r="8267" spans="3:3" x14ac:dyDescent="0.35">
      <c r="C8267" s="18"/>
    </row>
    <row r="8268" spans="3:3" x14ac:dyDescent="0.35">
      <c r="C8268" s="18"/>
    </row>
    <row r="8269" spans="3:3" x14ac:dyDescent="0.35">
      <c r="C8269" s="18"/>
    </row>
    <row r="8270" spans="3:3" x14ac:dyDescent="0.35">
      <c r="C8270" s="18"/>
    </row>
    <row r="8271" spans="3:3" x14ac:dyDescent="0.35">
      <c r="C8271" s="18"/>
    </row>
    <row r="8272" spans="3:3" x14ac:dyDescent="0.35">
      <c r="C8272" s="18"/>
    </row>
    <row r="8273" spans="3:3" x14ac:dyDescent="0.35">
      <c r="C8273" s="18"/>
    </row>
    <row r="8274" spans="3:3" x14ac:dyDescent="0.35">
      <c r="C8274" s="18"/>
    </row>
    <row r="8275" spans="3:3" x14ac:dyDescent="0.35">
      <c r="C8275" s="18"/>
    </row>
    <row r="8276" spans="3:3" x14ac:dyDescent="0.35">
      <c r="C8276" s="18"/>
    </row>
    <row r="8277" spans="3:3" x14ac:dyDescent="0.35">
      <c r="C8277" s="18"/>
    </row>
    <row r="8278" spans="3:3" x14ac:dyDescent="0.35">
      <c r="C8278" s="18"/>
    </row>
    <row r="8279" spans="3:3" x14ac:dyDescent="0.35">
      <c r="C8279" s="18"/>
    </row>
    <row r="8280" spans="3:3" x14ac:dyDescent="0.35">
      <c r="C8280" s="18"/>
    </row>
    <row r="8281" spans="3:3" x14ac:dyDescent="0.35">
      <c r="C8281" s="18"/>
    </row>
    <row r="8282" spans="3:3" x14ac:dyDescent="0.35">
      <c r="C8282" s="18"/>
    </row>
    <row r="8283" spans="3:3" x14ac:dyDescent="0.35">
      <c r="C8283" s="18"/>
    </row>
    <row r="8284" spans="3:3" x14ac:dyDescent="0.35">
      <c r="C8284" s="18"/>
    </row>
    <row r="8285" spans="3:3" x14ac:dyDescent="0.35">
      <c r="C8285" s="18"/>
    </row>
    <row r="8286" spans="3:3" x14ac:dyDescent="0.35">
      <c r="C8286" s="18"/>
    </row>
    <row r="8287" spans="3:3" x14ac:dyDescent="0.35">
      <c r="C8287" s="18"/>
    </row>
    <row r="8288" spans="3:3" x14ac:dyDescent="0.35">
      <c r="C8288" s="18"/>
    </row>
    <row r="8289" spans="3:3" x14ac:dyDescent="0.35">
      <c r="C8289" s="18"/>
    </row>
    <row r="8290" spans="3:3" x14ac:dyDescent="0.35">
      <c r="C8290" s="18"/>
    </row>
    <row r="8291" spans="3:3" x14ac:dyDescent="0.35">
      <c r="C8291" s="18"/>
    </row>
    <row r="8292" spans="3:3" x14ac:dyDescent="0.35">
      <c r="C8292" s="18"/>
    </row>
    <row r="8293" spans="3:3" x14ac:dyDescent="0.35">
      <c r="C8293" s="18"/>
    </row>
    <row r="8294" spans="3:3" x14ac:dyDescent="0.35">
      <c r="C8294" s="18"/>
    </row>
    <row r="8295" spans="3:3" x14ac:dyDescent="0.35">
      <c r="C8295" s="18"/>
    </row>
    <row r="8296" spans="3:3" x14ac:dyDescent="0.35">
      <c r="C8296" s="18"/>
    </row>
    <row r="8297" spans="3:3" x14ac:dyDescent="0.35">
      <c r="C8297" s="18"/>
    </row>
    <row r="8298" spans="3:3" x14ac:dyDescent="0.35">
      <c r="C8298" s="18"/>
    </row>
    <row r="8299" spans="3:3" x14ac:dyDescent="0.35">
      <c r="C8299" s="18"/>
    </row>
    <row r="8300" spans="3:3" x14ac:dyDescent="0.35">
      <c r="C8300" s="18"/>
    </row>
    <row r="8301" spans="3:3" x14ac:dyDescent="0.35">
      <c r="C8301" s="18"/>
    </row>
    <row r="8302" spans="3:3" x14ac:dyDescent="0.35">
      <c r="C8302" s="18"/>
    </row>
    <row r="8303" spans="3:3" x14ac:dyDescent="0.35">
      <c r="C8303" s="18"/>
    </row>
    <row r="8304" spans="3:3" x14ac:dyDescent="0.35">
      <c r="C8304" s="18"/>
    </row>
    <row r="8305" spans="3:3" x14ac:dyDescent="0.35">
      <c r="C8305" s="18"/>
    </row>
    <row r="8306" spans="3:3" x14ac:dyDescent="0.35">
      <c r="C8306" s="18"/>
    </row>
    <row r="8307" spans="3:3" x14ac:dyDescent="0.35">
      <c r="C8307" s="18"/>
    </row>
    <row r="8308" spans="3:3" x14ac:dyDescent="0.35">
      <c r="C8308" s="18"/>
    </row>
    <row r="8309" spans="3:3" x14ac:dyDescent="0.35">
      <c r="C8309" s="18"/>
    </row>
    <row r="8310" spans="3:3" x14ac:dyDescent="0.35">
      <c r="C8310" s="18"/>
    </row>
    <row r="8311" spans="3:3" x14ac:dyDescent="0.35">
      <c r="C8311" s="18"/>
    </row>
    <row r="8312" spans="3:3" x14ac:dyDescent="0.35">
      <c r="C8312" s="18"/>
    </row>
    <row r="8313" spans="3:3" x14ac:dyDescent="0.35">
      <c r="C8313" s="18"/>
    </row>
    <row r="8314" spans="3:3" x14ac:dyDescent="0.35">
      <c r="C8314" s="18"/>
    </row>
    <row r="8315" spans="3:3" x14ac:dyDescent="0.35">
      <c r="C8315" s="18"/>
    </row>
    <row r="8316" spans="3:3" x14ac:dyDescent="0.35">
      <c r="C8316" s="18"/>
    </row>
    <row r="8317" spans="3:3" x14ac:dyDescent="0.35">
      <c r="C8317" s="18"/>
    </row>
    <row r="8318" spans="3:3" x14ac:dyDescent="0.35">
      <c r="C8318" s="18"/>
    </row>
    <row r="8319" spans="3:3" x14ac:dyDescent="0.35">
      <c r="C8319" s="18"/>
    </row>
    <row r="8320" spans="3:3" x14ac:dyDescent="0.35">
      <c r="C8320" s="18"/>
    </row>
    <row r="8321" spans="3:3" x14ac:dyDescent="0.35">
      <c r="C8321" s="18"/>
    </row>
    <row r="8322" spans="3:3" x14ac:dyDescent="0.35">
      <c r="C8322" s="18"/>
    </row>
    <row r="8323" spans="3:3" x14ac:dyDescent="0.35">
      <c r="C8323" s="18"/>
    </row>
    <row r="8324" spans="3:3" x14ac:dyDescent="0.35">
      <c r="C8324" s="18"/>
    </row>
    <row r="8325" spans="3:3" x14ac:dyDescent="0.35">
      <c r="C8325" s="18"/>
    </row>
    <row r="8326" spans="3:3" x14ac:dyDescent="0.35">
      <c r="C8326" s="18"/>
    </row>
    <row r="8327" spans="3:3" x14ac:dyDescent="0.35">
      <c r="C8327" s="18"/>
    </row>
    <row r="8328" spans="3:3" x14ac:dyDescent="0.35">
      <c r="C8328" s="18"/>
    </row>
    <row r="8329" spans="3:3" x14ac:dyDescent="0.35">
      <c r="C8329" s="18"/>
    </row>
    <row r="8330" spans="3:3" x14ac:dyDescent="0.35">
      <c r="C8330" s="18"/>
    </row>
    <row r="8331" spans="3:3" x14ac:dyDescent="0.35">
      <c r="C8331" s="18"/>
    </row>
    <row r="8332" spans="3:3" x14ac:dyDescent="0.35">
      <c r="C8332" s="18"/>
    </row>
    <row r="8333" spans="3:3" x14ac:dyDescent="0.35">
      <c r="C8333" s="18"/>
    </row>
    <row r="8334" spans="3:3" x14ac:dyDescent="0.35">
      <c r="C8334" s="18"/>
    </row>
    <row r="8335" spans="3:3" x14ac:dyDescent="0.35">
      <c r="C8335" s="18"/>
    </row>
    <row r="8336" spans="3:3" x14ac:dyDescent="0.35">
      <c r="C8336" s="18"/>
    </row>
    <row r="8337" spans="3:3" x14ac:dyDescent="0.35">
      <c r="C8337" s="18"/>
    </row>
    <row r="8338" spans="3:3" x14ac:dyDescent="0.35">
      <c r="C8338" s="18"/>
    </row>
    <row r="8339" spans="3:3" x14ac:dyDescent="0.35">
      <c r="C8339" s="18"/>
    </row>
    <row r="8340" spans="3:3" x14ac:dyDescent="0.35">
      <c r="C8340" s="18"/>
    </row>
    <row r="8341" spans="3:3" x14ac:dyDescent="0.35">
      <c r="C8341" s="18"/>
    </row>
    <row r="8342" spans="3:3" x14ac:dyDescent="0.35">
      <c r="C8342" s="18"/>
    </row>
    <row r="8343" spans="3:3" x14ac:dyDescent="0.35">
      <c r="C8343" s="18"/>
    </row>
    <row r="8344" spans="3:3" x14ac:dyDescent="0.35">
      <c r="C8344" s="18"/>
    </row>
    <row r="8345" spans="3:3" x14ac:dyDescent="0.35">
      <c r="C8345" s="18"/>
    </row>
    <row r="8346" spans="3:3" x14ac:dyDescent="0.35">
      <c r="C8346" s="18"/>
    </row>
    <row r="8347" spans="3:3" x14ac:dyDescent="0.35">
      <c r="C8347" s="18"/>
    </row>
    <row r="8348" spans="3:3" x14ac:dyDescent="0.35">
      <c r="C8348" s="18"/>
    </row>
    <row r="8349" spans="3:3" x14ac:dyDescent="0.35">
      <c r="C8349" s="18"/>
    </row>
    <row r="8350" spans="3:3" x14ac:dyDescent="0.35">
      <c r="C8350" s="18"/>
    </row>
    <row r="8351" spans="3:3" x14ac:dyDescent="0.35">
      <c r="C8351" s="18"/>
    </row>
    <row r="8352" spans="3:3" x14ac:dyDescent="0.35">
      <c r="C8352" s="18"/>
    </row>
    <row r="8353" spans="3:3" x14ac:dyDescent="0.35">
      <c r="C8353" s="18"/>
    </row>
    <row r="8354" spans="3:3" x14ac:dyDescent="0.35">
      <c r="C8354" s="18"/>
    </row>
    <row r="8355" spans="3:3" x14ac:dyDescent="0.35">
      <c r="C8355" s="18"/>
    </row>
    <row r="8356" spans="3:3" x14ac:dyDescent="0.35">
      <c r="C8356" s="18"/>
    </row>
    <row r="8357" spans="3:3" x14ac:dyDescent="0.35">
      <c r="C8357" s="18"/>
    </row>
    <row r="8358" spans="3:3" x14ac:dyDescent="0.35">
      <c r="C8358" s="18"/>
    </row>
    <row r="8359" spans="3:3" x14ac:dyDescent="0.35">
      <c r="C8359" s="18"/>
    </row>
    <row r="8360" spans="3:3" x14ac:dyDescent="0.35">
      <c r="C8360" s="18"/>
    </row>
    <row r="8361" spans="3:3" x14ac:dyDescent="0.35">
      <c r="C8361" s="18"/>
    </row>
    <row r="8362" spans="3:3" x14ac:dyDescent="0.35">
      <c r="C8362" s="18"/>
    </row>
    <row r="8363" spans="3:3" x14ac:dyDescent="0.35">
      <c r="C8363" s="18"/>
    </row>
    <row r="8364" spans="3:3" x14ac:dyDescent="0.35">
      <c r="C8364" s="18"/>
    </row>
    <row r="8365" spans="3:3" x14ac:dyDescent="0.35">
      <c r="C8365" s="18"/>
    </row>
    <row r="8366" spans="3:3" x14ac:dyDescent="0.35">
      <c r="C8366" s="18"/>
    </row>
    <row r="8367" spans="3:3" x14ac:dyDescent="0.35">
      <c r="C8367" s="18"/>
    </row>
    <row r="8368" spans="3:3" x14ac:dyDescent="0.35">
      <c r="C8368" s="18"/>
    </row>
    <row r="8369" spans="3:3" x14ac:dyDescent="0.35">
      <c r="C8369" s="18"/>
    </row>
    <row r="8370" spans="3:3" x14ac:dyDescent="0.35">
      <c r="C8370" s="18"/>
    </row>
    <row r="8371" spans="3:3" x14ac:dyDescent="0.35">
      <c r="C8371" s="18"/>
    </row>
    <row r="8372" spans="3:3" x14ac:dyDescent="0.35">
      <c r="C8372" s="18"/>
    </row>
    <row r="8373" spans="3:3" x14ac:dyDescent="0.35">
      <c r="C8373" s="18"/>
    </row>
    <row r="8374" spans="3:3" x14ac:dyDescent="0.35">
      <c r="C8374" s="18"/>
    </row>
    <row r="8375" spans="3:3" x14ac:dyDescent="0.35">
      <c r="C8375" s="18"/>
    </row>
    <row r="8376" spans="3:3" x14ac:dyDescent="0.35">
      <c r="C8376" s="18"/>
    </row>
    <row r="8377" spans="3:3" x14ac:dyDescent="0.35">
      <c r="C8377" s="18"/>
    </row>
    <row r="8378" spans="3:3" x14ac:dyDescent="0.35">
      <c r="C8378" s="18"/>
    </row>
    <row r="8379" spans="3:3" x14ac:dyDescent="0.35">
      <c r="C8379" s="18"/>
    </row>
    <row r="8380" spans="3:3" x14ac:dyDescent="0.35">
      <c r="C8380" s="18"/>
    </row>
    <row r="8381" spans="3:3" x14ac:dyDescent="0.35">
      <c r="C8381" s="18"/>
    </row>
    <row r="8382" spans="3:3" x14ac:dyDescent="0.35">
      <c r="C8382" s="18"/>
    </row>
    <row r="8383" spans="3:3" x14ac:dyDescent="0.35">
      <c r="C8383" s="18"/>
    </row>
    <row r="8384" spans="3:3" x14ac:dyDescent="0.35">
      <c r="C8384" s="18"/>
    </row>
    <row r="8385" spans="3:3" x14ac:dyDescent="0.35">
      <c r="C8385" s="18"/>
    </row>
    <row r="8386" spans="3:3" x14ac:dyDescent="0.35">
      <c r="C8386" s="18"/>
    </row>
    <row r="8387" spans="3:3" x14ac:dyDescent="0.35">
      <c r="C8387" s="18"/>
    </row>
    <row r="8388" spans="3:3" x14ac:dyDescent="0.35">
      <c r="C8388" s="18"/>
    </row>
    <row r="8389" spans="3:3" x14ac:dyDescent="0.35">
      <c r="C8389" s="18"/>
    </row>
    <row r="8390" spans="3:3" x14ac:dyDescent="0.35">
      <c r="C8390" s="18"/>
    </row>
    <row r="8391" spans="3:3" x14ac:dyDescent="0.35">
      <c r="C8391" s="18"/>
    </row>
    <row r="8392" spans="3:3" x14ac:dyDescent="0.35">
      <c r="C8392" s="18"/>
    </row>
    <row r="8393" spans="3:3" x14ac:dyDescent="0.35">
      <c r="C8393" s="18"/>
    </row>
    <row r="8394" spans="3:3" x14ac:dyDescent="0.35">
      <c r="C8394" s="18"/>
    </row>
    <row r="8395" spans="3:3" x14ac:dyDescent="0.35">
      <c r="C8395" s="18"/>
    </row>
    <row r="8396" spans="3:3" x14ac:dyDescent="0.35">
      <c r="C8396" s="18"/>
    </row>
    <row r="8397" spans="3:3" x14ac:dyDescent="0.35">
      <c r="C8397" s="18"/>
    </row>
    <row r="8398" spans="3:3" x14ac:dyDescent="0.35">
      <c r="C8398" s="18"/>
    </row>
    <row r="8399" spans="3:3" x14ac:dyDescent="0.35">
      <c r="C8399" s="18"/>
    </row>
    <row r="8400" spans="3:3" x14ac:dyDescent="0.35">
      <c r="C8400" s="18"/>
    </row>
    <row r="8401" spans="3:3" x14ac:dyDescent="0.35">
      <c r="C8401" s="18"/>
    </row>
    <row r="8402" spans="3:3" x14ac:dyDescent="0.35">
      <c r="C8402" s="18"/>
    </row>
    <row r="8403" spans="3:3" x14ac:dyDescent="0.35">
      <c r="C8403" s="18"/>
    </row>
    <row r="8404" spans="3:3" x14ac:dyDescent="0.35">
      <c r="C8404" s="18"/>
    </row>
    <row r="8405" spans="3:3" x14ac:dyDescent="0.35">
      <c r="C8405" s="18"/>
    </row>
    <row r="8406" spans="3:3" x14ac:dyDescent="0.35">
      <c r="C8406" s="18"/>
    </row>
    <row r="8407" spans="3:3" x14ac:dyDescent="0.35">
      <c r="C8407" s="18"/>
    </row>
    <row r="8408" spans="3:3" x14ac:dyDescent="0.35">
      <c r="C8408" s="18"/>
    </row>
    <row r="8409" spans="3:3" x14ac:dyDescent="0.35">
      <c r="C8409" s="18"/>
    </row>
    <row r="8410" spans="3:3" x14ac:dyDescent="0.35">
      <c r="C8410" s="18"/>
    </row>
    <row r="8411" spans="3:3" x14ac:dyDescent="0.35">
      <c r="C8411" s="18"/>
    </row>
    <row r="8412" spans="3:3" x14ac:dyDescent="0.35">
      <c r="C8412" s="18"/>
    </row>
    <row r="8413" spans="3:3" x14ac:dyDescent="0.35">
      <c r="C8413" s="18"/>
    </row>
    <row r="8414" spans="3:3" x14ac:dyDescent="0.35">
      <c r="C8414" s="18"/>
    </row>
    <row r="8415" spans="3:3" x14ac:dyDescent="0.35">
      <c r="C8415" s="18"/>
    </row>
    <row r="8416" spans="3:3" x14ac:dyDescent="0.35">
      <c r="C8416" s="18"/>
    </row>
    <row r="8417" spans="3:3" x14ac:dyDescent="0.35">
      <c r="C8417" s="18"/>
    </row>
    <row r="8418" spans="3:3" x14ac:dyDescent="0.35">
      <c r="C8418" s="18"/>
    </row>
    <row r="8419" spans="3:3" x14ac:dyDescent="0.35">
      <c r="C8419" s="18"/>
    </row>
    <row r="8420" spans="3:3" x14ac:dyDescent="0.35">
      <c r="C8420" s="18"/>
    </row>
    <row r="8421" spans="3:3" x14ac:dyDescent="0.35">
      <c r="C8421" s="18"/>
    </row>
    <row r="8422" spans="3:3" x14ac:dyDescent="0.35">
      <c r="C8422" s="18"/>
    </row>
    <row r="8423" spans="3:3" x14ac:dyDescent="0.35">
      <c r="C8423" s="18"/>
    </row>
    <row r="8424" spans="3:3" x14ac:dyDescent="0.35">
      <c r="C8424" s="18"/>
    </row>
    <row r="8425" spans="3:3" x14ac:dyDescent="0.35">
      <c r="C8425" s="18"/>
    </row>
    <row r="8426" spans="3:3" x14ac:dyDescent="0.35">
      <c r="C8426" s="18"/>
    </row>
    <row r="8427" spans="3:3" x14ac:dyDescent="0.35">
      <c r="C8427" s="18"/>
    </row>
    <row r="8428" spans="3:3" x14ac:dyDescent="0.35">
      <c r="C8428" s="18"/>
    </row>
    <row r="8429" spans="3:3" x14ac:dyDescent="0.35">
      <c r="C8429" s="18"/>
    </row>
    <row r="8430" spans="3:3" x14ac:dyDescent="0.35">
      <c r="C8430" s="18"/>
    </row>
    <row r="8431" spans="3:3" x14ac:dyDescent="0.35">
      <c r="C8431" s="18"/>
    </row>
    <row r="8432" spans="3:3" x14ac:dyDescent="0.35">
      <c r="C8432" s="18"/>
    </row>
    <row r="8433" spans="3:3" x14ac:dyDescent="0.35">
      <c r="C8433" s="18"/>
    </row>
    <row r="8434" spans="3:3" x14ac:dyDescent="0.35">
      <c r="C8434" s="18"/>
    </row>
    <row r="8435" spans="3:3" x14ac:dyDescent="0.35">
      <c r="C8435" s="18"/>
    </row>
    <row r="8436" spans="3:3" x14ac:dyDescent="0.35">
      <c r="C8436" s="18"/>
    </row>
    <row r="8437" spans="3:3" x14ac:dyDescent="0.35">
      <c r="C8437" s="18"/>
    </row>
    <row r="8438" spans="3:3" x14ac:dyDescent="0.35">
      <c r="C8438" s="18"/>
    </row>
    <row r="8439" spans="3:3" x14ac:dyDescent="0.35">
      <c r="C8439" s="18"/>
    </row>
    <row r="8440" spans="3:3" x14ac:dyDescent="0.35">
      <c r="C8440" s="18"/>
    </row>
    <row r="8441" spans="3:3" x14ac:dyDescent="0.35">
      <c r="C8441" s="18"/>
    </row>
    <row r="8442" spans="3:3" x14ac:dyDescent="0.35">
      <c r="C8442" s="18"/>
    </row>
    <row r="8443" spans="3:3" x14ac:dyDescent="0.35">
      <c r="C8443" s="18"/>
    </row>
    <row r="8444" spans="3:3" x14ac:dyDescent="0.35">
      <c r="C8444" s="18"/>
    </row>
    <row r="8445" spans="3:3" x14ac:dyDescent="0.35">
      <c r="C8445" s="18"/>
    </row>
    <row r="8446" spans="3:3" x14ac:dyDescent="0.35">
      <c r="C8446" s="18"/>
    </row>
    <row r="8447" spans="3:3" x14ac:dyDescent="0.35">
      <c r="C8447" s="18"/>
    </row>
    <row r="8448" spans="3:3" x14ac:dyDescent="0.35">
      <c r="C8448" s="18"/>
    </row>
    <row r="8449" spans="3:3" x14ac:dyDescent="0.35">
      <c r="C8449" s="18"/>
    </row>
    <row r="8450" spans="3:3" x14ac:dyDescent="0.35">
      <c r="C8450" s="18"/>
    </row>
    <row r="8451" spans="3:3" x14ac:dyDescent="0.35">
      <c r="C8451" s="18"/>
    </row>
    <row r="8452" spans="3:3" x14ac:dyDescent="0.35">
      <c r="C8452" s="18"/>
    </row>
    <row r="8453" spans="3:3" x14ac:dyDescent="0.35">
      <c r="C8453" s="18"/>
    </row>
    <row r="8454" spans="3:3" x14ac:dyDescent="0.35">
      <c r="C8454" s="18"/>
    </row>
    <row r="8455" spans="3:3" x14ac:dyDescent="0.35">
      <c r="C8455" s="18"/>
    </row>
    <row r="8456" spans="3:3" x14ac:dyDescent="0.35">
      <c r="C8456" s="18"/>
    </row>
    <row r="8457" spans="3:3" x14ac:dyDescent="0.35">
      <c r="C8457" s="18"/>
    </row>
    <row r="8458" spans="3:3" x14ac:dyDescent="0.35">
      <c r="C8458" s="18"/>
    </row>
    <row r="8459" spans="3:3" x14ac:dyDescent="0.35">
      <c r="C8459" s="18"/>
    </row>
    <row r="8460" spans="3:3" x14ac:dyDescent="0.35">
      <c r="C8460" s="18"/>
    </row>
    <row r="8461" spans="3:3" x14ac:dyDescent="0.35">
      <c r="C8461" s="18"/>
    </row>
    <row r="8462" spans="3:3" x14ac:dyDescent="0.35">
      <c r="C8462" s="18"/>
    </row>
    <row r="8463" spans="3:3" x14ac:dyDescent="0.35">
      <c r="C8463" s="18"/>
    </row>
    <row r="8464" spans="3:3" x14ac:dyDescent="0.35">
      <c r="C8464" s="18"/>
    </row>
    <row r="8465" spans="3:3" x14ac:dyDescent="0.35">
      <c r="C8465" s="18"/>
    </row>
    <row r="8466" spans="3:3" x14ac:dyDescent="0.35">
      <c r="C8466" s="18"/>
    </row>
    <row r="8467" spans="3:3" x14ac:dyDescent="0.35">
      <c r="C8467" s="18"/>
    </row>
    <row r="8468" spans="3:3" x14ac:dyDescent="0.35">
      <c r="C8468" s="18"/>
    </row>
    <row r="8469" spans="3:3" x14ac:dyDescent="0.35">
      <c r="C8469" s="18"/>
    </row>
    <row r="8470" spans="3:3" x14ac:dyDescent="0.35">
      <c r="C8470" s="18"/>
    </row>
    <row r="8471" spans="3:3" x14ac:dyDescent="0.35">
      <c r="C8471" s="18"/>
    </row>
    <row r="8472" spans="3:3" x14ac:dyDescent="0.35">
      <c r="C8472" s="18"/>
    </row>
    <row r="8473" spans="3:3" x14ac:dyDescent="0.35">
      <c r="C8473" s="18"/>
    </row>
    <row r="8474" spans="3:3" x14ac:dyDescent="0.35">
      <c r="C8474" s="18"/>
    </row>
    <row r="8475" spans="3:3" x14ac:dyDescent="0.35">
      <c r="C8475" s="18"/>
    </row>
    <row r="8476" spans="3:3" x14ac:dyDescent="0.35">
      <c r="C8476" s="18"/>
    </row>
    <row r="8477" spans="3:3" x14ac:dyDescent="0.35">
      <c r="C8477" s="18"/>
    </row>
    <row r="8478" spans="3:3" x14ac:dyDescent="0.35">
      <c r="C8478" s="18"/>
    </row>
    <row r="8479" spans="3:3" x14ac:dyDescent="0.35">
      <c r="C8479" s="18"/>
    </row>
    <row r="8480" spans="3:3" x14ac:dyDescent="0.35">
      <c r="C8480" s="18"/>
    </row>
    <row r="8481" spans="3:3" x14ac:dyDescent="0.35">
      <c r="C8481" s="18"/>
    </row>
    <row r="8482" spans="3:3" x14ac:dyDescent="0.35">
      <c r="C8482" s="18"/>
    </row>
    <row r="8483" spans="3:3" x14ac:dyDescent="0.35">
      <c r="C8483" s="18"/>
    </row>
    <row r="8484" spans="3:3" x14ac:dyDescent="0.35">
      <c r="C8484" s="18"/>
    </row>
    <row r="8485" spans="3:3" x14ac:dyDescent="0.35">
      <c r="C8485" s="18"/>
    </row>
    <row r="8486" spans="3:3" x14ac:dyDescent="0.35">
      <c r="C8486" s="18"/>
    </row>
    <row r="8487" spans="3:3" x14ac:dyDescent="0.35">
      <c r="C8487" s="18"/>
    </row>
    <row r="8488" spans="3:3" x14ac:dyDescent="0.35">
      <c r="C8488" s="18"/>
    </row>
    <row r="8489" spans="3:3" x14ac:dyDescent="0.35">
      <c r="C8489" s="18"/>
    </row>
    <row r="8490" spans="3:3" x14ac:dyDescent="0.35">
      <c r="C8490" s="18"/>
    </row>
    <row r="8491" spans="3:3" x14ac:dyDescent="0.35">
      <c r="C8491" s="18"/>
    </row>
    <row r="8492" spans="3:3" x14ac:dyDescent="0.35">
      <c r="C8492" s="18"/>
    </row>
    <row r="8493" spans="3:3" x14ac:dyDescent="0.35">
      <c r="C8493" s="18"/>
    </row>
    <row r="8494" spans="3:3" x14ac:dyDescent="0.35">
      <c r="C8494" s="18"/>
    </row>
    <row r="8495" spans="3:3" x14ac:dyDescent="0.35">
      <c r="C8495" s="18"/>
    </row>
    <row r="8496" spans="3:3" x14ac:dyDescent="0.35">
      <c r="C8496" s="18"/>
    </row>
    <row r="8497" spans="3:3" x14ac:dyDescent="0.35">
      <c r="C8497" s="18"/>
    </row>
    <row r="8498" spans="3:3" x14ac:dyDescent="0.35">
      <c r="C8498" s="18"/>
    </row>
    <row r="8499" spans="3:3" x14ac:dyDescent="0.35">
      <c r="C8499" s="18"/>
    </row>
    <row r="8500" spans="3:3" x14ac:dyDescent="0.35">
      <c r="C8500" s="18"/>
    </row>
    <row r="8501" spans="3:3" x14ac:dyDescent="0.35">
      <c r="C8501" s="18"/>
    </row>
    <row r="8502" spans="3:3" x14ac:dyDescent="0.35">
      <c r="C8502" s="18"/>
    </row>
    <row r="8503" spans="3:3" x14ac:dyDescent="0.35">
      <c r="C8503" s="18"/>
    </row>
    <row r="8504" spans="3:3" x14ac:dyDescent="0.35">
      <c r="C8504" s="18"/>
    </row>
    <row r="8505" spans="3:3" x14ac:dyDescent="0.35">
      <c r="C8505" s="18"/>
    </row>
    <row r="8506" spans="3:3" x14ac:dyDescent="0.35">
      <c r="C8506" s="18"/>
    </row>
    <row r="8507" spans="3:3" x14ac:dyDescent="0.35">
      <c r="C8507" s="18"/>
    </row>
    <row r="8508" spans="3:3" x14ac:dyDescent="0.35">
      <c r="C8508" s="18"/>
    </row>
    <row r="8509" spans="3:3" x14ac:dyDescent="0.35">
      <c r="C8509" s="18"/>
    </row>
    <row r="8510" spans="3:3" x14ac:dyDescent="0.35">
      <c r="C8510" s="18"/>
    </row>
    <row r="8511" spans="3:3" x14ac:dyDescent="0.35">
      <c r="C8511" s="18"/>
    </row>
    <row r="8512" spans="3:3" x14ac:dyDescent="0.35">
      <c r="C8512" s="18"/>
    </row>
    <row r="8513" spans="3:3" x14ac:dyDescent="0.35">
      <c r="C8513" s="18"/>
    </row>
    <row r="8514" spans="3:3" x14ac:dyDescent="0.35">
      <c r="C8514" s="18"/>
    </row>
    <row r="8515" spans="3:3" x14ac:dyDescent="0.35">
      <c r="C8515" s="18"/>
    </row>
    <row r="8516" spans="3:3" x14ac:dyDescent="0.35">
      <c r="C8516" s="18"/>
    </row>
    <row r="8517" spans="3:3" x14ac:dyDescent="0.35">
      <c r="C8517" s="18"/>
    </row>
    <row r="8518" spans="3:3" x14ac:dyDescent="0.35">
      <c r="C8518" s="18"/>
    </row>
    <row r="8519" spans="3:3" x14ac:dyDescent="0.35">
      <c r="C8519" s="18"/>
    </row>
    <row r="8520" spans="3:3" x14ac:dyDescent="0.35">
      <c r="C8520" s="18"/>
    </row>
    <row r="8521" spans="3:3" x14ac:dyDescent="0.35">
      <c r="C8521" s="18"/>
    </row>
    <row r="8522" spans="3:3" x14ac:dyDescent="0.35">
      <c r="C8522" s="18"/>
    </row>
    <row r="8523" spans="3:3" x14ac:dyDescent="0.35">
      <c r="C8523" s="18"/>
    </row>
    <row r="8524" spans="3:3" x14ac:dyDescent="0.35">
      <c r="C8524" s="18"/>
    </row>
    <row r="8525" spans="3:3" x14ac:dyDescent="0.35">
      <c r="C8525" s="18"/>
    </row>
    <row r="8526" spans="3:3" x14ac:dyDescent="0.35">
      <c r="C8526" s="18"/>
    </row>
    <row r="8527" spans="3:3" x14ac:dyDescent="0.35">
      <c r="C8527" s="18"/>
    </row>
    <row r="8528" spans="3:3" x14ac:dyDescent="0.35">
      <c r="C8528" s="18"/>
    </row>
    <row r="8529" spans="3:3" x14ac:dyDescent="0.35">
      <c r="C8529" s="18"/>
    </row>
    <row r="8530" spans="3:3" x14ac:dyDescent="0.35">
      <c r="C8530" s="18"/>
    </row>
    <row r="8531" spans="3:3" x14ac:dyDescent="0.35">
      <c r="C8531" s="18"/>
    </row>
    <row r="8532" spans="3:3" x14ac:dyDescent="0.35">
      <c r="C8532" s="18"/>
    </row>
    <row r="8533" spans="3:3" x14ac:dyDescent="0.35">
      <c r="C8533" s="18"/>
    </row>
    <row r="8534" spans="3:3" x14ac:dyDescent="0.35">
      <c r="C8534" s="18"/>
    </row>
    <row r="8535" spans="3:3" x14ac:dyDescent="0.35">
      <c r="C8535" s="18"/>
    </row>
    <row r="8536" spans="3:3" x14ac:dyDescent="0.35">
      <c r="C8536" s="18"/>
    </row>
    <row r="8537" spans="3:3" x14ac:dyDescent="0.35">
      <c r="C8537" s="18"/>
    </row>
    <row r="8538" spans="3:3" x14ac:dyDescent="0.35">
      <c r="C8538" s="18"/>
    </row>
    <row r="8539" spans="3:3" x14ac:dyDescent="0.35">
      <c r="C8539" s="18"/>
    </row>
    <row r="8540" spans="3:3" x14ac:dyDescent="0.35">
      <c r="C8540" s="18"/>
    </row>
    <row r="8541" spans="3:3" x14ac:dyDescent="0.35">
      <c r="C8541" s="18"/>
    </row>
    <row r="8542" spans="3:3" x14ac:dyDescent="0.35">
      <c r="C8542" s="18"/>
    </row>
    <row r="8543" spans="3:3" x14ac:dyDescent="0.35">
      <c r="C8543" s="18"/>
    </row>
    <row r="8544" spans="3:3" x14ac:dyDescent="0.35">
      <c r="C8544" s="18"/>
    </row>
    <row r="8545" spans="3:3" x14ac:dyDescent="0.35">
      <c r="C8545" s="18"/>
    </row>
    <row r="8546" spans="3:3" x14ac:dyDescent="0.35">
      <c r="C8546" s="18"/>
    </row>
    <row r="8547" spans="3:3" x14ac:dyDescent="0.35">
      <c r="C8547" s="18"/>
    </row>
    <row r="8548" spans="3:3" x14ac:dyDescent="0.35">
      <c r="C8548" s="18"/>
    </row>
    <row r="8549" spans="3:3" x14ac:dyDescent="0.35">
      <c r="C8549" s="18"/>
    </row>
    <row r="8550" spans="3:3" x14ac:dyDescent="0.35">
      <c r="C8550" s="18"/>
    </row>
    <row r="8551" spans="3:3" x14ac:dyDescent="0.35">
      <c r="C8551" s="18"/>
    </row>
    <row r="8552" spans="3:3" x14ac:dyDescent="0.35">
      <c r="C8552" s="18"/>
    </row>
    <row r="8553" spans="3:3" x14ac:dyDescent="0.35">
      <c r="C8553" s="18"/>
    </row>
    <row r="8554" spans="3:3" x14ac:dyDescent="0.35">
      <c r="C8554" s="18"/>
    </row>
    <row r="8555" spans="3:3" x14ac:dyDescent="0.35">
      <c r="C8555" s="18"/>
    </row>
    <row r="8556" spans="3:3" x14ac:dyDescent="0.35">
      <c r="C8556" s="18"/>
    </row>
    <row r="8557" spans="3:3" x14ac:dyDescent="0.35">
      <c r="C8557" s="18"/>
    </row>
    <row r="8558" spans="3:3" x14ac:dyDescent="0.35">
      <c r="C8558" s="18"/>
    </row>
    <row r="8559" spans="3:3" x14ac:dyDescent="0.35">
      <c r="C8559" s="18"/>
    </row>
    <row r="8560" spans="3:3" x14ac:dyDescent="0.35">
      <c r="C8560" s="18"/>
    </row>
    <row r="8561" spans="3:3" x14ac:dyDescent="0.35">
      <c r="C8561" s="18"/>
    </row>
    <row r="8562" spans="3:3" x14ac:dyDescent="0.35">
      <c r="C8562" s="18"/>
    </row>
    <row r="8563" spans="3:3" x14ac:dyDescent="0.35">
      <c r="C8563" s="18"/>
    </row>
    <row r="8564" spans="3:3" x14ac:dyDescent="0.35">
      <c r="C8564" s="18"/>
    </row>
    <row r="8565" spans="3:3" x14ac:dyDescent="0.35">
      <c r="C8565" s="18"/>
    </row>
    <row r="8566" spans="3:3" x14ac:dyDescent="0.35">
      <c r="C8566" s="18"/>
    </row>
    <row r="8567" spans="3:3" x14ac:dyDescent="0.35">
      <c r="C8567" s="18"/>
    </row>
    <row r="8568" spans="3:3" x14ac:dyDescent="0.35">
      <c r="C8568" s="18"/>
    </row>
    <row r="8569" spans="3:3" x14ac:dyDescent="0.35">
      <c r="C8569" s="18"/>
    </row>
    <row r="8570" spans="3:3" x14ac:dyDescent="0.35">
      <c r="C8570" s="18"/>
    </row>
    <row r="8571" spans="3:3" x14ac:dyDescent="0.35">
      <c r="C8571" s="18"/>
    </row>
    <row r="8572" spans="3:3" x14ac:dyDescent="0.35">
      <c r="C8572" s="18"/>
    </row>
    <row r="8573" spans="3:3" x14ac:dyDescent="0.35">
      <c r="C8573" s="18"/>
    </row>
    <row r="8574" spans="3:3" x14ac:dyDescent="0.35">
      <c r="C8574" s="18"/>
    </row>
    <row r="8575" spans="3:3" x14ac:dyDescent="0.35">
      <c r="C8575" s="18"/>
    </row>
    <row r="8576" spans="3:3" x14ac:dyDescent="0.35">
      <c r="C8576" s="18"/>
    </row>
    <row r="8577" spans="3:3" x14ac:dyDescent="0.35">
      <c r="C8577" s="18"/>
    </row>
    <row r="8578" spans="3:3" x14ac:dyDescent="0.35">
      <c r="C8578" s="18"/>
    </row>
    <row r="8579" spans="3:3" x14ac:dyDescent="0.35">
      <c r="C8579" s="18"/>
    </row>
    <row r="8580" spans="3:3" x14ac:dyDescent="0.35">
      <c r="C8580" s="18"/>
    </row>
    <row r="8581" spans="3:3" x14ac:dyDescent="0.35">
      <c r="C8581" s="18"/>
    </row>
    <row r="8582" spans="3:3" x14ac:dyDescent="0.35">
      <c r="C8582" s="18"/>
    </row>
    <row r="8583" spans="3:3" x14ac:dyDescent="0.35">
      <c r="C8583" s="18"/>
    </row>
    <row r="8584" spans="3:3" x14ac:dyDescent="0.35">
      <c r="C8584" s="18"/>
    </row>
    <row r="8585" spans="3:3" x14ac:dyDescent="0.35">
      <c r="C8585" s="18"/>
    </row>
    <row r="8586" spans="3:3" x14ac:dyDescent="0.35">
      <c r="C8586" s="18"/>
    </row>
    <row r="8587" spans="3:3" x14ac:dyDescent="0.35">
      <c r="C8587" s="18"/>
    </row>
    <row r="8588" spans="3:3" x14ac:dyDescent="0.35">
      <c r="C8588" s="18"/>
    </row>
    <row r="8589" spans="3:3" x14ac:dyDescent="0.35">
      <c r="C8589" s="18"/>
    </row>
    <row r="8590" spans="3:3" x14ac:dyDescent="0.35">
      <c r="C8590" s="18"/>
    </row>
    <row r="8591" spans="3:3" x14ac:dyDescent="0.35">
      <c r="C8591" s="18"/>
    </row>
    <row r="8592" spans="3:3" x14ac:dyDescent="0.35">
      <c r="C8592" s="18"/>
    </row>
    <row r="8593" spans="3:3" x14ac:dyDescent="0.35">
      <c r="C8593" s="18"/>
    </row>
    <row r="8594" spans="3:3" x14ac:dyDescent="0.35">
      <c r="C8594" s="18"/>
    </row>
    <row r="8595" spans="3:3" x14ac:dyDescent="0.35">
      <c r="C8595" s="18"/>
    </row>
    <row r="8596" spans="3:3" x14ac:dyDescent="0.35">
      <c r="C8596" s="18"/>
    </row>
    <row r="8597" spans="3:3" x14ac:dyDescent="0.35">
      <c r="C8597" s="18"/>
    </row>
    <row r="8598" spans="3:3" x14ac:dyDescent="0.35">
      <c r="C8598" s="18"/>
    </row>
    <row r="8599" spans="3:3" x14ac:dyDescent="0.35">
      <c r="C8599" s="18"/>
    </row>
    <row r="8600" spans="3:3" x14ac:dyDescent="0.35">
      <c r="C8600" s="18"/>
    </row>
    <row r="8601" spans="3:3" x14ac:dyDescent="0.35">
      <c r="C8601" s="18"/>
    </row>
    <row r="8602" spans="3:3" x14ac:dyDescent="0.35">
      <c r="C8602" s="18"/>
    </row>
    <row r="8603" spans="3:3" x14ac:dyDescent="0.35">
      <c r="C8603" s="18"/>
    </row>
    <row r="8604" spans="3:3" x14ac:dyDescent="0.35">
      <c r="C8604" s="18"/>
    </row>
    <row r="8605" spans="3:3" x14ac:dyDescent="0.35">
      <c r="C8605" s="18"/>
    </row>
    <row r="8606" spans="3:3" x14ac:dyDescent="0.35">
      <c r="C8606" s="18"/>
    </row>
    <row r="8607" spans="3:3" x14ac:dyDescent="0.35">
      <c r="C8607" s="18"/>
    </row>
    <row r="8608" spans="3:3" x14ac:dyDescent="0.35">
      <c r="C8608" s="18"/>
    </row>
    <row r="8609" spans="3:3" x14ac:dyDescent="0.35">
      <c r="C8609" s="18"/>
    </row>
    <row r="8610" spans="3:3" x14ac:dyDescent="0.35">
      <c r="C8610" s="18"/>
    </row>
    <row r="8611" spans="3:3" x14ac:dyDescent="0.35">
      <c r="C8611" s="18"/>
    </row>
    <row r="8612" spans="3:3" x14ac:dyDescent="0.35">
      <c r="C8612" s="18"/>
    </row>
    <row r="8613" spans="3:3" x14ac:dyDescent="0.35">
      <c r="C8613" s="18"/>
    </row>
    <row r="8614" spans="3:3" x14ac:dyDescent="0.35">
      <c r="C8614" s="18"/>
    </row>
    <row r="8615" spans="3:3" x14ac:dyDescent="0.35">
      <c r="C8615" s="18"/>
    </row>
    <row r="8616" spans="3:3" x14ac:dyDescent="0.35">
      <c r="C8616" s="18"/>
    </row>
    <row r="8617" spans="3:3" x14ac:dyDescent="0.35">
      <c r="C8617" s="18"/>
    </row>
    <row r="8618" spans="3:3" x14ac:dyDescent="0.35">
      <c r="C8618" s="18"/>
    </row>
    <row r="8619" spans="3:3" x14ac:dyDescent="0.35">
      <c r="C8619" s="18"/>
    </row>
    <row r="8620" spans="3:3" x14ac:dyDescent="0.35">
      <c r="C8620" s="18"/>
    </row>
    <row r="8621" spans="3:3" x14ac:dyDescent="0.35">
      <c r="C8621" s="18"/>
    </row>
    <row r="8622" spans="3:3" x14ac:dyDescent="0.35">
      <c r="C8622" s="18"/>
    </row>
    <row r="8623" spans="3:3" x14ac:dyDescent="0.35">
      <c r="C8623" s="18"/>
    </row>
    <row r="8624" spans="3:3" x14ac:dyDescent="0.35">
      <c r="C8624" s="18"/>
    </row>
    <row r="8625" spans="3:3" x14ac:dyDescent="0.35">
      <c r="C8625" s="18"/>
    </row>
    <row r="8626" spans="3:3" x14ac:dyDescent="0.35">
      <c r="C8626" s="18"/>
    </row>
    <row r="8627" spans="3:3" x14ac:dyDescent="0.35">
      <c r="C8627" s="18"/>
    </row>
    <row r="8628" spans="3:3" x14ac:dyDescent="0.35">
      <c r="C8628" s="18"/>
    </row>
    <row r="8629" spans="3:3" x14ac:dyDescent="0.35">
      <c r="C8629" s="18"/>
    </row>
    <row r="8630" spans="3:3" x14ac:dyDescent="0.35">
      <c r="C8630" s="18"/>
    </row>
    <row r="8631" spans="3:3" x14ac:dyDescent="0.35">
      <c r="C8631" s="18"/>
    </row>
    <row r="8632" spans="3:3" x14ac:dyDescent="0.35">
      <c r="C8632" s="18"/>
    </row>
    <row r="8633" spans="3:3" x14ac:dyDescent="0.35">
      <c r="C8633" s="18"/>
    </row>
    <row r="8634" spans="3:3" x14ac:dyDescent="0.35">
      <c r="C8634" s="18"/>
    </row>
    <row r="8635" spans="3:3" x14ac:dyDescent="0.35">
      <c r="C8635" s="18"/>
    </row>
    <row r="8636" spans="3:3" x14ac:dyDescent="0.35">
      <c r="C8636" s="18"/>
    </row>
    <row r="8637" spans="3:3" x14ac:dyDescent="0.35">
      <c r="C8637" s="18"/>
    </row>
    <row r="8638" spans="3:3" x14ac:dyDescent="0.35">
      <c r="C8638" s="18"/>
    </row>
    <row r="8639" spans="3:3" x14ac:dyDescent="0.35">
      <c r="C8639" s="18"/>
    </row>
    <row r="8640" spans="3:3" x14ac:dyDescent="0.35">
      <c r="C8640" s="18"/>
    </row>
    <row r="8641" spans="3:3" x14ac:dyDescent="0.35">
      <c r="C8641" s="18"/>
    </row>
    <row r="8642" spans="3:3" x14ac:dyDescent="0.35">
      <c r="C8642" s="18"/>
    </row>
    <row r="8643" spans="3:3" x14ac:dyDescent="0.35">
      <c r="C8643" s="18"/>
    </row>
    <row r="8644" spans="3:3" x14ac:dyDescent="0.35">
      <c r="C8644" s="18"/>
    </row>
    <row r="8645" spans="3:3" x14ac:dyDescent="0.35">
      <c r="C8645" s="18"/>
    </row>
    <row r="8646" spans="3:3" x14ac:dyDescent="0.35">
      <c r="C8646" s="18"/>
    </row>
    <row r="8647" spans="3:3" x14ac:dyDescent="0.35">
      <c r="C8647" s="18"/>
    </row>
    <row r="8648" spans="3:3" x14ac:dyDescent="0.35">
      <c r="C8648" s="18"/>
    </row>
    <row r="8649" spans="3:3" x14ac:dyDescent="0.35">
      <c r="C8649" s="18"/>
    </row>
    <row r="8650" spans="3:3" x14ac:dyDescent="0.35">
      <c r="C8650" s="18"/>
    </row>
    <row r="8651" spans="3:3" x14ac:dyDescent="0.35">
      <c r="C8651" s="18"/>
    </row>
    <row r="8652" spans="3:3" x14ac:dyDescent="0.35">
      <c r="C8652" s="18"/>
    </row>
    <row r="8653" spans="3:3" x14ac:dyDescent="0.35">
      <c r="C8653" s="18"/>
    </row>
    <row r="8654" spans="3:3" x14ac:dyDescent="0.35">
      <c r="C8654" s="18"/>
    </row>
    <row r="8655" spans="3:3" x14ac:dyDescent="0.35">
      <c r="C8655" s="18"/>
    </row>
    <row r="8656" spans="3:3" x14ac:dyDescent="0.35">
      <c r="C8656" s="18"/>
    </row>
    <row r="8657" spans="3:3" x14ac:dyDescent="0.35">
      <c r="C8657" s="18"/>
    </row>
    <row r="8658" spans="3:3" x14ac:dyDescent="0.35">
      <c r="C8658" s="18"/>
    </row>
    <row r="8659" spans="3:3" x14ac:dyDescent="0.35">
      <c r="C8659" s="18"/>
    </row>
    <row r="8660" spans="3:3" x14ac:dyDescent="0.35">
      <c r="C8660" s="18"/>
    </row>
    <row r="8661" spans="3:3" x14ac:dyDescent="0.35">
      <c r="C8661" s="18"/>
    </row>
    <row r="8662" spans="3:3" x14ac:dyDescent="0.35">
      <c r="C8662" s="18"/>
    </row>
    <row r="8663" spans="3:3" x14ac:dyDescent="0.35">
      <c r="C8663" s="18"/>
    </row>
    <row r="8664" spans="3:3" x14ac:dyDescent="0.35">
      <c r="C8664" s="18"/>
    </row>
    <row r="8665" spans="3:3" x14ac:dyDescent="0.35">
      <c r="C8665" s="18"/>
    </row>
    <row r="8666" spans="3:3" x14ac:dyDescent="0.35">
      <c r="C8666" s="18"/>
    </row>
    <row r="8667" spans="3:3" x14ac:dyDescent="0.35">
      <c r="C8667" s="18"/>
    </row>
    <row r="8668" spans="3:3" x14ac:dyDescent="0.35">
      <c r="C8668" s="18"/>
    </row>
    <row r="8669" spans="3:3" x14ac:dyDescent="0.35">
      <c r="C8669" s="18"/>
    </row>
    <row r="8670" spans="3:3" x14ac:dyDescent="0.35">
      <c r="C8670" s="18"/>
    </row>
    <row r="8671" spans="3:3" x14ac:dyDescent="0.35">
      <c r="C8671" s="18"/>
    </row>
    <row r="8672" spans="3:3" x14ac:dyDescent="0.35">
      <c r="C8672" s="18"/>
    </row>
    <row r="8673" spans="3:3" x14ac:dyDescent="0.35">
      <c r="C8673" s="18"/>
    </row>
    <row r="8674" spans="3:3" x14ac:dyDescent="0.35">
      <c r="C8674" s="18"/>
    </row>
    <row r="8675" spans="3:3" x14ac:dyDescent="0.35">
      <c r="C8675" s="18"/>
    </row>
    <row r="8676" spans="3:3" x14ac:dyDescent="0.35">
      <c r="C8676" s="18"/>
    </row>
    <row r="8677" spans="3:3" x14ac:dyDescent="0.35">
      <c r="C8677" s="18"/>
    </row>
    <row r="8678" spans="3:3" x14ac:dyDescent="0.35">
      <c r="C8678" s="18"/>
    </row>
    <row r="8679" spans="3:3" x14ac:dyDescent="0.35">
      <c r="C8679" s="18"/>
    </row>
    <row r="8680" spans="3:3" x14ac:dyDescent="0.35">
      <c r="C8680" s="18"/>
    </row>
    <row r="8681" spans="3:3" x14ac:dyDescent="0.35">
      <c r="C8681" s="18"/>
    </row>
    <row r="8682" spans="3:3" x14ac:dyDescent="0.35">
      <c r="C8682" s="18"/>
    </row>
    <row r="8683" spans="3:3" x14ac:dyDescent="0.35">
      <c r="C8683" s="18"/>
    </row>
    <row r="8684" spans="3:3" x14ac:dyDescent="0.35">
      <c r="C8684" s="18"/>
    </row>
    <row r="8685" spans="3:3" x14ac:dyDescent="0.35">
      <c r="C8685" s="18"/>
    </row>
    <row r="8686" spans="3:3" x14ac:dyDescent="0.35">
      <c r="C8686" s="18"/>
    </row>
    <row r="8687" spans="3:3" x14ac:dyDescent="0.35">
      <c r="C8687" s="18"/>
    </row>
    <row r="8688" spans="3:3" x14ac:dyDescent="0.35">
      <c r="C8688" s="18"/>
    </row>
    <row r="8689" spans="3:3" x14ac:dyDescent="0.35">
      <c r="C8689" s="18"/>
    </row>
    <row r="8690" spans="3:3" x14ac:dyDescent="0.35">
      <c r="C8690" s="18"/>
    </row>
    <row r="8691" spans="3:3" x14ac:dyDescent="0.35">
      <c r="C8691" s="18"/>
    </row>
    <row r="8692" spans="3:3" x14ac:dyDescent="0.35">
      <c r="C8692" s="18"/>
    </row>
    <row r="8693" spans="3:3" x14ac:dyDescent="0.35">
      <c r="C8693" s="18"/>
    </row>
    <row r="8694" spans="3:3" x14ac:dyDescent="0.35">
      <c r="C8694" s="18"/>
    </row>
    <row r="8695" spans="3:3" x14ac:dyDescent="0.35">
      <c r="C8695" s="18"/>
    </row>
    <row r="8696" spans="3:3" x14ac:dyDescent="0.35">
      <c r="C8696" s="18"/>
    </row>
    <row r="8697" spans="3:3" x14ac:dyDescent="0.35">
      <c r="C8697" s="18"/>
    </row>
    <row r="8698" spans="3:3" x14ac:dyDescent="0.35">
      <c r="C8698" s="18"/>
    </row>
    <row r="8699" spans="3:3" x14ac:dyDescent="0.35">
      <c r="C8699" s="18"/>
    </row>
    <row r="8700" spans="3:3" x14ac:dyDescent="0.35">
      <c r="C8700" s="18"/>
    </row>
    <row r="8701" spans="3:3" x14ac:dyDescent="0.35">
      <c r="C8701" s="18"/>
    </row>
    <row r="8702" spans="3:3" x14ac:dyDescent="0.35">
      <c r="C8702" s="18"/>
    </row>
    <row r="8703" spans="3:3" x14ac:dyDescent="0.35">
      <c r="C8703" s="18"/>
    </row>
    <row r="8704" spans="3:3" x14ac:dyDescent="0.35">
      <c r="C8704" s="18"/>
    </row>
    <row r="8705" spans="3:3" x14ac:dyDescent="0.35">
      <c r="C8705" s="18"/>
    </row>
    <row r="8706" spans="3:3" x14ac:dyDescent="0.35">
      <c r="C8706" s="18"/>
    </row>
    <row r="8707" spans="3:3" x14ac:dyDescent="0.35">
      <c r="C8707" s="18"/>
    </row>
    <row r="8708" spans="3:3" x14ac:dyDescent="0.35">
      <c r="C8708" s="18"/>
    </row>
    <row r="8709" spans="3:3" x14ac:dyDescent="0.35">
      <c r="C8709" s="18"/>
    </row>
    <row r="8710" spans="3:3" x14ac:dyDescent="0.35">
      <c r="C8710" s="18"/>
    </row>
    <row r="8711" spans="3:3" x14ac:dyDescent="0.35">
      <c r="C8711" s="18"/>
    </row>
    <row r="8712" spans="3:3" x14ac:dyDescent="0.35">
      <c r="C8712" s="18"/>
    </row>
    <row r="8713" spans="3:3" x14ac:dyDescent="0.35">
      <c r="C8713" s="18"/>
    </row>
    <row r="8714" spans="3:3" x14ac:dyDescent="0.35">
      <c r="C8714" s="18"/>
    </row>
    <row r="8715" spans="3:3" x14ac:dyDescent="0.35">
      <c r="C8715" s="18"/>
    </row>
    <row r="8716" spans="3:3" x14ac:dyDescent="0.35">
      <c r="C8716" s="18"/>
    </row>
    <row r="8717" spans="3:3" x14ac:dyDescent="0.35">
      <c r="C8717" s="18"/>
    </row>
    <row r="8718" spans="3:3" x14ac:dyDescent="0.35">
      <c r="C8718" s="18"/>
    </row>
    <row r="8719" spans="3:3" x14ac:dyDescent="0.35">
      <c r="C8719" s="18"/>
    </row>
    <row r="8720" spans="3:3" x14ac:dyDescent="0.35">
      <c r="C8720" s="18"/>
    </row>
    <row r="8721" spans="3:3" x14ac:dyDescent="0.35">
      <c r="C8721" s="18"/>
    </row>
    <row r="8722" spans="3:3" x14ac:dyDescent="0.35">
      <c r="C8722" s="18"/>
    </row>
    <row r="8723" spans="3:3" x14ac:dyDescent="0.35">
      <c r="C8723" s="18"/>
    </row>
    <row r="8724" spans="3:3" x14ac:dyDescent="0.35">
      <c r="C8724" s="18"/>
    </row>
    <row r="8725" spans="3:3" x14ac:dyDescent="0.35">
      <c r="C8725" s="18"/>
    </row>
    <row r="8726" spans="3:3" x14ac:dyDescent="0.35">
      <c r="C8726" s="18"/>
    </row>
    <row r="8727" spans="3:3" x14ac:dyDescent="0.35">
      <c r="C8727" s="18"/>
    </row>
    <row r="8728" spans="3:3" x14ac:dyDescent="0.35">
      <c r="C8728" s="18"/>
    </row>
    <row r="8729" spans="3:3" x14ac:dyDescent="0.35">
      <c r="C8729" s="18"/>
    </row>
    <row r="8730" spans="3:3" x14ac:dyDescent="0.35">
      <c r="C8730" s="18"/>
    </row>
    <row r="8731" spans="3:3" x14ac:dyDescent="0.35">
      <c r="C8731" s="18"/>
    </row>
    <row r="8732" spans="3:3" x14ac:dyDescent="0.35">
      <c r="C8732" s="18"/>
    </row>
    <row r="8733" spans="3:3" x14ac:dyDescent="0.35">
      <c r="C8733" s="18"/>
    </row>
    <row r="8734" spans="3:3" x14ac:dyDescent="0.35">
      <c r="C8734" s="18"/>
    </row>
    <row r="8735" spans="3:3" x14ac:dyDescent="0.35">
      <c r="C8735" s="18"/>
    </row>
    <row r="8736" spans="3:3" x14ac:dyDescent="0.35">
      <c r="C8736" s="18"/>
    </row>
    <row r="8737" spans="3:3" x14ac:dyDescent="0.35">
      <c r="C8737" s="18"/>
    </row>
    <row r="8738" spans="3:3" x14ac:dyDescent="0.35">
      <c r="C8738" s="18"/>
    </row>
    <row r="8739" spans="3:3" x14ac:dyDescent="0.35">
      <c r="C8739" s="18"/>
    </row>
    <row r="8740" spans="3:3" x14ac:dyDescent="0.35">
      <c r="C8740" s="18"/>
    </row>
    <row r="8741" spans="3:3" x14ac:dyDescent="0.35">
      <c r="C8741" s="18"/>
    </row>
    <row r="8742" spans="3:3" x14ac:dyDescent="0.35">
      <c r="C8742" s="18"/>
    </row>
    <row r="8743" spans="3:3" x14ac:dyDescent="0.35">
      <c r="C8743" s="18"/>
    </row>
    <row r="8744" spans="3:3" x14ac:dyDescent="0.35">
      <c r="C8744" s="18"/>
    </row>
    <row r="8745" spans="3:3" x14ac:dyDescent="0.35">
      <c r="C8745" s="18"/>
    </row>
    <row r="8746" spans="3:3" x14ac:dyDescent="0.35">
      <c r="C8746" s="18"/>
    </row>
    <row r="8747" spans="3:3" x14ac:dyDescent="0.35">
      <c r="C8747" s="18"/>
    </row>
    <row r="8748" spans="3:3" x14ac:dyDescent="0.35">
      <c r="C8748" s="18"/>
    </row>
    <row r="8749" spans="3:3" x14ac:dyDescent="0.35">
      <c r="C8749" s="18"/>
    </row>
    <row r="8750" spans="3:3" x14ac:dyDescent="0.35">
      <c r="C8750" s="18"/>
    </row>
    <row r="8751" spans="3:3" x14ac:dyDescent="0.35">
      <c r="C8751" s="18"/>
    </row>
    <row r="8752" spans="3:3" x14ac:dyDescent="0.35">
      <c r="C8752" s="18"/>
    </row>
    <row r="8753" spans="3:3" x14ac:dyDescent="0.35">
      <c r="C8753" s="18"/>
    </row>
    <row r="8754" spans="3:3" x14ac:dyDescent="0.35">
      <c r="C8754" s="18"/>
    </row>
    <row r="8755" spans="3:3" x14ac:dyDescent="0.35">
      <c r="C8755" s="18"/>
    </row>
    <row r="8756" spans="3:3" x14ac:dyDescent="0.35">
      <c r="C8756" s="18"/>
    </row>
    <row r="8757" spans="3:3" x14ac:dyDescent="0.35">
      <c r="C8757" s="18"/>
    </row>
    <row r="8758" spans="3:3" x14ac:dyDescent="0.35">
      <c r="C8758" s="18"/>
    </row>
    <row r="8759" spans="3:3" x14ac:dyDescent="0.35">
      <c r="C8759" s="18"/>
    </row>
    <row r="8760" spans="3:3" x14ac:dyDescent="0.35">
      <c r="C8760" s="18"/>
    </row>
    <row r="8761" spans="3:3" x14ac:dyDescent="0.35">
      <c r="C8761" s="18"/>
    </row>
    <row r="8762" spans="3:3" x14ac:dyDescent="0.35">
      <c r="C8762" s="18"/>
    </row>
    <row r="8763" spans="3:3" x14ac:dyDescent="0.35">
      <c r="C8763" s="18"/>
    </row>
    <row r="8764" spans="3:3" x14ac:dyDescent="0.35">
      <c r="C8764" s="18"/>
    </row>
    <row r="8765" spans="3:3" x14ac:dyDescent="0.35">
      <c r="C8765" s="18"/>
    </row>
    <row r="8766" spans="3:3" x14ac:dyDescent="0.35">
      <c r="C8766" s="18"/>
    </row>
    <row r="8767" spans="3:3" x14ac:dyDescent="0.35">
      <c r="C8767" s="18"/>
    </row>
    <row r="8768" spans="3:3" x14ac:dyDescent="0.35">
      <c r="C8768" s="18"/>
    </row>
    <row r="8769" spans="3:3" x14ac:dyDescent="0.35">
      <c r="C8769" s="18"/>
    </row>
    <row r="8770" spans="3:3" x14ac:dyDescent="0.35">
      <c r="C8770" s="18"/>
    </row>
    <row r="8771" spans="3:3" x14ac:dyDescent="0.35">
      <c r="C8771" s="18"/>
    </row>
    <row r="8772" spans="3:3" x14ac:dyDescent="0.35">
      <c r="C8772" s="18"/>
    </row>
    <row r="8773" spans="3:3" x14ac:dyDescent="0.35">
      <c r="C8773" s="18"/>
    </row>
    <row r="8774" spans="3:3" x14ac:dyDescent="0.35">
      <c r="C8774" s="18"/>
    </row>
    <row r="8775" spans="3:3" x14ac:dyDescent="0.35">
      <c r="C8775" s="18"/>
    </row>
    <row r="8776" spans="3:3" x14ac:dyDescent="0.35">
      <c r="C8776" s="18"/>
    </row>
    <row r="8777" spans="3:3" x14ac:dyDescent="0.35">
      <c r="C8777" s="18"/>
    </row>
    <row r="8778" spans="3:3" x14ac:dyDescent="0.35">
      <c r="C8778" s="18"/>
    </row>
    <row r="8779" spans="3:3" x14ac:dyDescent="0.35">
      <c r="C8779" s="18"/>
    </row>
    <row r="8780" spans="3:3" x14ac:dyDescent="0.35">
      <c r="C8780" s="18"/>
    </row>
    <row r="8781" spans="3:3" x14ac:dyDescent="0.35">
      <c r="C8781" s="18"/>
    </row>
    <row r="8782" spans="3:3" x14ac:dyDescent="0.35">
      <c r="C8782" s="18"/>
    </row>
    <row r="8783" spans="3:3" x14ac:dyDescent="0.35">
      <c r="C8783" s="18"/>
    </row>
    <row r="8784" spans="3:3" x14ac:dyDescent="0.35">
      <c r="C8784" s="18"/>
    </row>
    <row r="8785" spans="3:3" x14ac:dyDescent="0.35">
      <c r="C8785" s="18"/>
    </row>
    <row r="8786" spans="3:3" x14ac:dyDescent="0.35">
      <c r="C8786" s="18"/>
    </row>
    <row r="8787" spans="3:3" x14ac:dyDescent="0.35">
      <c r="C8787" s="18"/>
    </row>
    <row r="8788" spans="3:3" x14ac:dyDescent="0.35">
      <c r="C8788" s="18"/>
    </row>
    <row r="8789" spans="3:3" x14ac:dyDescent="0.35">
      <c r="C8789" s="18"/>
    </row>
    <row r="8790" spans="3:3" x14ac:dyDescent="0.35">
      <c r="C8790" s="18"/>
    </row>
    <row r="8791" spans="3:3" x14ac:dyDescent="0.35">
      <c r="C8791" s="18"/>
    </row>
    <row r="8792" spans="3:3" x14ac:dyDescent="0.35">
      <c r="C8792" s="18"/>
    </row>
    <row r="8793" spans="3:3" x14ac:dyDescent="0.35">
      <c r="C8793" s="18"/>
    </row>
    <row r="8794" spans="3:3" x14ac:dyDescent="0.35">
      <c r="C8794" s="18"/>
    </row>
    <row r="8795" spans="3:3" x14ac:dyDescent="0.35">
      <c r="C8795" s="18"/>
    </row>
    <row r="8796" spans="3:3" x14ac:dyDescent="0.35">
      <c r="C8796" s="18"/>
    </row>
    <row r="8797" spans="3:3" x14ac:dyDescent="0.35">
      <c r="C8797" s="18"/>
    </row>
    <row r="8798" spans="3:3" x14ac:dyDescent="0.35">
      <c r="C8798" s="18"/>
    </row>
    <row r="8799" spans="3:3" x14ac:dyDescent="0.35">
      <c r="C8799" s="18"/>
    </row>
    <row r="8800" spans="3:3" x14ac:dyDescent="0.35">
      <c r="C8800" s="18"/>
    </row>
    <row r="8801" spans="3:3" x14ac:dyDescent="0.35">
      <c r="C8801" s="18"/>
    </row>
    <row r="8802" spans="3:3" x14ac:dyDescent="0.35">
      <c r="C8802" s="18"/>
    </row>
    <row r="8803" spans="3:3" x14ac:dyDescent="0.35">
      <c r="C8803" s="18"/>
    </row>
    <row r="8804" spans="3:3" x14ac:dyDescent="0.35">
      <c r="C8804" s="18"/>
    </row>
    <row r="8805" spans="3:3" x14ac:dyDescent="0.35">
      <c r="C8805" s="18"/>
    </row>
    <row r="8806" spans="3:3" x14ac:dyDescent="0.35">
      <c r="C8806" s="18"/>
    </row>
    <row r="8807" spans="3:3" x14ac:dyDescent="0.35">
      <c r="C8807" s="18"/>
    </row>
    <row r="8808" spans="3:3" x14ac:dyDescent="0.35">
      <c r="C8808" s="18"/>
    </row>
    <row r="8809" spans="3:3" x14ac:dyDescent="0.35">
      <c r="C8809" s="18"/>
    </row>
    <row r="8810" spans="3:3" x14ac:dyDescent="0.35">
      <c r="C8810" s="18"/>
    </row>
    <row r="8811" spans="3:3" x14ac:dyDescent="0.35">
      <c r="C8811" s="18"/>
    </row>
    <row r="8812" spans="3:3" x14ac:dyDescent="0.35">
      <c r="C8812" s="18"/>
    </row>
    <row r="8813" spans="3:3" x14ac:dyDescent="0.35">
      <c r="C8813" s="18"/>
    </row>
    <row r="8814" spans="3:3" x14ac:dyDescent="0.35">
      <c r="C8814" s="18"/>
    </row>
    <row r="8815" spans="3:3" x14ac:dyDescent="0.35">
      <c r="C8815" s="18"/>
    </row>
    <row r="8816" spans="3:3" x14ac:dyDescent="0.35">
      <c r="C8816" s="18"/>
    </row>
    <row r="8817" spans="3:3" x14ac:dyDescent="0.35">
      <c r="C8817" s="18"/>
    </row>
    <row r="8818" spans="3:3" x14ac:dyDescent="0.35">
      <c r="C8818" s="18"/>
    </row>
    <row r="8819" spans="3:3" x14ac:dyDescent="0.35">
      <c r="C8819" s="18"/>
    </row>
    <row r="8820" spans="3:3" x14ac:dyDescent="0.35">
      <c r="C8820" s="18"/>
    </row>
    <row r="8821" spans="3:3" x14ac:dyDescent="0.35">
      <c r="C8821" s="18"/>
    </row>
    <row r="8822" spans="3:3" x14ac:dyDescent="0.35">
      <c r="C8822" s="18"/>
    </row>
    <row r="8823" spans="3:3" x14ac:dyDescent="0.35">
      <c r="C8823" s="18"/>
    </row>
    <row r="8824" spans="3:3" x14ac:dyDescent="0.35">
      <c r="C8824" s="18"/>
    </row>
    <row r="8825" spans="3:3" x14ac:dyDescent="0.35">
      <c r="C8825" s="18"/>
    </row>
    <row r="8826" spans="3:3" x14ac:dyDescent="0.35">
      <c r="C8826" s="18"/>
    </row>
    <row r="8827" spans="3:3" x14ac:dyDescent="0.35">
      <c r="C8827" s="18"/>
    </row>
    <row r="8828" spans="3:3" x14ac:dyDescent="0.35">
      <c r="C8828" s="18"/>
    </row>
    <row r="8829" spans="3:3" x14ac:dyDescent="0.35">
      <c r="C8829" s="18"/>
    </row>
    <row r="8830" spans="3:3" x14ac:dyDescent="0.35">
      <c r="C8830" s="18"/>
    </row>
    <row r="8831" spans="3:3" x14ac:dyDescent="0.35">
      <c r="C8831" s="18"/>
    </row>
    <row r="8832" spans="3:3" x14ac:dyDescent="0.35">
      <c r="C8832" s="18"/>
    </row>
    <row r="8833" spans="3:3" x14ac:dyDescent="0.35">
      <c r="C8833" s="18"/>
    </row>
    <row r="8834" spans="3:3" x14ac:dyDescent="0.35">
      <c r="C8834" s="18"/>
    </row>
    <row r="8835" spans="3:3" x14ac:dyDescent="0.35">
      <c r="C8835" s="18"/>
    </row>
    <row r="8836" spans="3:3" x14ac:dyDescent="0.35">
      <c r="C8836" s="18"/>
    </row>
    <row r="8837" spans="3:3" x14ac:dyDescent="0.35">
      <c r="C8837" s="18"/>
    </row>
    <row r="8838" spans="3:3" x14ac:dyDescent="0.35">
      <c r="C8838" s="18"/>
    </row>
    <row r="8839" spans="3:3" x14ac:dyDescent="0.35">
      <c r="C8839" s="18"/>
    </row>
    <row r="8840" spans="3:3" x14ac:dyDescent="0.35">
      <c r="C8840" s="18"/>
    </row>
    <row r="8841" spans="3:3" x14ac:dyDescent="0.35">
      <c r="C8841" s="18"/>
    </row>
    <row r="8842" spans="3:3" x14ac:dyDescent="0.35">
      <c r="C8842" s="18"/>
    </row>
    <row r="8843" spans="3:3" x14ac:dyDescent="0.35">
      <c r="C8843" s="18"/>
    </row>
    <row r="8844" spans="3:3" x14ac:dyDescent="0.35">
      <c r="C8844" s="18"/>
    </row>
    <row r="8845" spans="3:3" x14ac:dyDescent="0.35">
      <c r="C8845" s="18"/>
    </row>
    <row r="8846" spans="3:3" x14ac:dyDescent="0.35">
      <c r="C8846" s="18"/>
    </row>
    <row r="8847" spans="3:3" x14ac:dyDescent="0.35">
      <c r="C8847" s="18"/>
    </row>
    <row r="8848" spans="3:3" x14ac:dyDescent="0.35">
      <c r="C8848" s="18"/>
    </row>
    <row r="8849" spans="3:3" x14ac:dyDescent="0.35">
      <c r="C8849" s="18"/>
    </row>
    <row r="8850" spans="3:3" x14ac:dyDescent="0.35">
      <c r="C8850" s="18"/>
    </row>
    <row r="8851" spans="3:3" x14ac:dyDescent="0.35">
      <c r="C8851" s="18"/>
    </row>
    <row r="8852" spans="3:3" x14ac:dyDescent="0.35">
      <c r="C8852" s="18"/>
    </row>
    <row r="8853" spans="3:3" x14ac:dyDescent="0.35">
      <c r="C8853" s="18"/>
    </row>
    <row r="8854" spans="3:3" x14ac:dyDescent="0.35">
      <c r="C8854" s="18"/>
    </row>
    <row r="8855" spans="3:3" x14ac:dyDescent="0.35">
      <c r="C8855" s="18"/>
    </row>
    <row r="8856" spans="3:3" x14ac:dyDescent="0.35">
      <c r="C8856" s="18"/>
    </row>
    <row r="8857" spans="3:3" x14ac:dyDescent="0.35">
      <c r="C8857" s="18"/>
    </row>
    <row r="8858" spans="3:3" x14ac:dyDescent="0.35">
      <c r="C8858" s="18"/>
    </row>
    <row r="8859" spans="3:3" x14ac:dyDescent="0.35">
      <c r="C8859" s="18"/>
    </row>
    <row r="8860" spans="3:3" x14ac:dyDescent="0.35">
      <c r="C8860" s="18"/>
    </row>
    <row r="8861" spans="3:3" x14ac:dyDescent="0.35">
      <c r="C8861" s="18"/>
    </row>
    <row r="8862" spans="3:3" x14ac:dyDescent="0.35">
      <c r="C8862" s="18"/>
    </row>
    <row r="8863" spans="3:3" x14ac:dyDescent="0.35">
      <c r="C8863" s="18"/>
    </row>
    <row r="8864" spans="3:3" x14ac:dyDescent="0.35">
      <c r="C8864" s="18"/>
    </row>
    <row r="8865" spans="3:3" x14ac:dyDescent="0.35">
      <c r="C8865" s="18"/>
    </row>
    <row r="8866" spans="3:3" x14ac:dyDescent="0.35">
      <c r="C8866" s="18"/>
    </row>
    <row r="8867" spans="3:3" x14ac:dyDescent="0.35">
      <c r="C8867" s="18"/>
    </row>
    <row r="8868" spans="3:3" x14ac:dyDescent="0.35">
      <c r="C8868" s="18"/>
    </row>
    <row r="8869" spans="3:3" x14ac:dyDescent="0.35">
      <c r="C8869" s="18"/>
    </row>
    <row r="8870" spans="3:3" x14ac:dyDescent="0.35">
      <c r="C8870" s="18"/>
    </row>
    <row r="8871" spans="3:3" x14ac:dyDescent="0.35">
      <c r="C8871" s="18"/>
    </row>
    <row r="8872" spans="3:3" x14ac:dyDescent="0.35">
      <c r="C8872" s="18"/>
    </row>
    <row r="8873" spans="3:3" x14ac:dyDescent="0.35">
      <c r="C8873" s="18"/>
    </row>
    <row r="8874" spans="3:3" x14ac:dyDescent="0.35">
      <c r="C8874" s="18"/>
    </row>
    <row r="8875" spans="3:3" x14ac:dyDescent="0.35">
      <c r="C8875" s="18"/>
    </row>
    <row r="8876" spans="3:3" x14ac:dyDescent="0.35">
      <c r="C8876" s="18"/>
    </row>
    <row r="8877" spans="3:3" x14ac:dyDescent="0.35">
      <c r="C8877" s="18"/>
    </row>
    <row r="8878" spans="3:3" x14ac:dyDescent="0.35">
      <c r="C8878" s="18"/>
    </row>
    <row r="8879" spans="3:3" x14ac:dyDescent="0.35">
      <c r="C8879" s="18"/>
    </row>
    <row r="8880" spans="3:3" x14ac:dyDescent="0.35">
      <c r="C8880" s="18"/>
    </row>
    <row r="8881" spans="3:3" x14ac:dyDescent="0.35">
      <c r="C8881" s="18"/>
    </row>
    <row r="8882" spans="3:3" x14ac:dyDescent="0.35">
      <c r="C8882" s="18"/>
    </row>
    <row r="8883" spans="3:3" x14ac:dyDescent="0.35">
      <c r="C8883" s="18"/>
    </row>
    <row r="8884" spans="3:3" x14ac:dyDescent="0.35">
      <c r="C8884" s="18"/>
    </row>
    <row r="8885" spans="3:3" x14ac:dyDescent="0.35">
      <c r="C8885" s="18"/>
    </row>
    <row r="8886" spans="3:3" x14ac:dyDescent="0.35">
      <c r="C8886" s="18"/>
    </row>
    <row r="8887" spans="3:3" x14ac:dyDescent="0.35">
      <c r="C8887" s="18"/>
    </row>
    <row r="8888" spans="3:3" x14ac:dyDescent="0.35">
      <c r="C8888" s="18"/>
    </row>
    <row r="8889" spans="3:3" x14ac:dyDescent="0.35">
      <c r="C8889" s="18"/>
    </row>
    <row r="8890" spans="3:3" x14ac:dyDescent="0.35">
      <c r="C8890" s="18"/>
    </row>
    <row r="8891" spans="3:3" x14ac:dyDescent="0.35">
      <c r="C8891" s="18"/>
    </row>
    <row r="8892" spans="3:3" x14ac:dyDescent="0.35">
      <c r="C8892" s="18"/>
    </row>
    <row r="8893" spans="3:3" x14ac:dyDescent="0.35">
      <c r="C8893" s="18"/>
    </row>
    <row r="8894" spans="3:3" x14ac:dyDescent="0.35">
      <c r="C8894" s="18"/>
    </row>
    <row r="8895" spans="3:3" x14ac:dyDescent="0.35">
      <c r="C8895" s="18"/>
    </row>
    <row r="8896" spans="3:3" x14ac:dyDescent="0.35">
      <c r="C8896" s="18"/>
    </row>
    <row r="8897" spans="3:3" x14ac:dyDescent="0.35">
      <c r="C8897" s="18"/>
    </row>
    <row r="8898" spans="3:3" x14ac:dyDescent="0.35">
      <c r="C8898" s="18"/>
    </row>
    <row r="8899" spans="3:3" x14ac:dyDescent="0.35">
      <c r="C8899" s="18"/>
    </row>
    <row r="8900" spans="3:3" x14ac:dyDescent="0.35">
      <c r="C8900" s="18"/>
    </row>
    <row r="8901" spans="3:3" x14ac:dyDescent="0.35">
      <c r="C8901" s="18"/>
    </row>
    <row r="8902" spans="3:3" x14ac:dyDescent="0.35">
      <c r="C8902" s="18"/>
    </row>
    <row r="8903" spans="3:3" x14ac:dyDescent="0.35">
      <c r="C8903" s="18"/>
    </row>
    <row r="8904" spans="3:3" x14ac:dyDescent="0.35">
      <c r="C8904" s="18"/>
    </row>
    <row r="8905" spans="3:3" x14ac:dyDescent="0.35">
      <c r="C8905" s="18"/>
    </row>
    <row r="8906" spans="3:3" x14ac:dyDescent="0.35">
      <c r="C8906" s="18"/>
    </row>
    <row r="8907" spans="3:3" x14ac:dyDescent="0.35">
      <c r="C8907" s="18"/>
    </row>
    <row r="8908" spans="3:3" x14ac:dyDescent="0.35">
      <c r="C8908" s="18"/>
    </row>
    <row r="8909" spans="3:3" x14ac:dyDescent="0.35">
      <c r="C8909" s="18"/>
    </row>
    <row r="8910" spans="3:3" x14ac:dyDescent="0.35">
      <c r="C8910" s="18"/>
    </row>
    <row r="8911" spans="3:3" x14ac:dyDescent="0.35">
      <c r="C8911" s="18"/>
    </row>
    <row r="8912" spans="3:3" x14ac:dyDescent="0.35">
      <c r="C8912" s="18"/>
    </row>
    <row r="8913" spans="3:3" x14ac:dyDescent="0.35">
      <c r="C8913" s="18"/>
    </row>
    <row r="8914" spans="3:3" x14ac:dyDescent="0.35">
      <c r="C8914" s="18"/>
    </row>
    <row r="8915" spans="3:3" x14ac:dyDescent="0.35">
      <c r="C8915" s="18"/>
    </row>
    <row r="8916" spans="3:3" x14ac:dyDescent="0.35">
      <c r="C8916" s="18"/>
    </row>
    <row r="8917" spans="3:3" x14ac:dyDescent="0.35">
      <c r="C8917" s="18"/>
    </row>
    <row r="8918" spans="3:3" x14ac:dyDescent="0.35">
      <c r="C8918" s="18"/>
    </row>
    <row r="8919" spans="3:3" x14ac:dyDescent="0.35">
      <c r="C8919" s="18"/>
    </row>
    <row r="8920" spans="3:3" x14ac:dyDescent="0.35">
      <c r="C8920" s="18"/>
    </row>
    <row r="8921" spans="3:3" x14ac:dyDescent="0.35">
      <c r="C8921" s="18"/>
    </row>
    <row r="8922" spans="3:3" x14ac:dyDescent="0.35">
      <c r="C8922" s="18"/>
    </row>
    <row r="8923" spans="3:3" x14ac:dyDescent="0.35">
      <c r="C8923" s="18"/>
    </row>
    <row r="8924" spans="3:3" x14ac:dyDescent="0.35">
      <c r="C8924" s="18"/>
    </row>
    <row r="8925" spans="3:3" x14ac:dyDescent="0.35">
      <c r="C8925" s="18"/>
    </row>
    <row r="8926" spans="3:3" x14ac:dyDescent="0.35">
      <c r="C8926" s="18"/>
    </row>
    <row r="8927" spans="3:3" x14ac:dyDescent="0.35">
      <c r="C8927" s="18"/>
    </row>
    <row r="8928" spans="3:3" x14ac:dyDescent="0.35">
      <c r="C8928" s="18"/>
    </row>
    <row r="8929" spans="3:3" x14ac:dyDescent="0.35">
      <c r="C8929" s="18"/>
    </row>
    <row r="8930" spans="3:3" x14ac:dyDescent="0.35">
      <c r="C8930" s="18"/>
    </row>
    <row r="8931" spans="3:3" x14ac:dyDescent="0.35">
      <c r="C8931" s="18"/>
    </row>
    <row r="8932" spans="3:3" x14ac:dyDescent="0.35">
      <c r="C8932" s="18"/>
    </row>
    <row r="8933" spans="3:3" x14ac:dyDescent="0.35">
      <c r="C8933" s="18"/>
    </row>
    <row r="8934" spans="3:3" x14ac:dyDescent="0.35">
      <c r="C8934" s="18"/>
    </row>
    <row r="8935" spans="3:3" x14ac:dyDescent="0.35">
      <c r="C8935" s="18"/>
    </row>
    <row r="8936" spans="3:3" x14ac:dyDescent="0.35">
      <c r="C8936" s="18"/>
    </row>
    <row r="8937" spans="3:3" x14ac:dyDescent="0.35">
      <c r="C8937" s="18"/>
    </row>
    <row r="8938" spans="3:3" x14ac:dyDescent="0.35">
      <c r="C8938" s="18"/>
    </row>
    <row r="8939" spans="3:3" x14ac:dyDescent="0.35">
      <c r="C8939" s="18"/>
    </row>
    <row r="8940" spans="3:3" x14ac:dyDescent="0.35">
      <c r="C8940" s="18"/>
    </row>
    <row r="8941" spans="3:3" x14ac:dyDescent="0.35">
      <c r="C8941" s="18"/>
    </row>
    <row r="8942" spans="3:3" x14ac:dyDescent="0.35">
      <c r="C8942" s="18"/>
    </row>
    <row r="8943" spans="3:3" x14ac:dyDescent="0.35">
      <c r="C8943" s="18"/>
    </row>
    <row r="8944" spans="3:3" x14ac:dyDescent="0.35">
      <c r="C8944" s="18"/>
    </row>
    <row r="8945" spans="3:3" x14ac:dyDescent="0.35">
      <c r="C8945" s="18"/>
    </row>
    <row r="8946" spans="3:3" x14ac:dyDescent="0.35">
      <c r="C8946" s="18"/>
    </row>
    <row r="8947" spans="3:3" x14ac:dyDescent="0.35">
      <c r="C8947" s="18"/>
    </row>
    <row r="8948" spans="3:3" x14ac:dyDescent="0.35">
      <c r="C8948" s="18"/>
    </row>
    <row r="8949" spans="3:3" x14ac:dyDescent="0.35">
      <c r="C8949" s="18"/>
    </row>
    <row r="8950" spans="3:3" x14ac:dyDescent="0.35">
      <c r="C8950" s="18"/>
    </row>
    <row r="8951" spans="3:3" x14ac:dyDescent="0.35">
      <c r="C8951" s="18"/>
    </row>
    <row r="8952" spans="3:3" x14ac:dyDescent="0.35">
      <c r="C8952" s="18"/>
    </row>
    <row r="8953" spans="3:3" x14ac:dyDescent="0.35">
      <c r="C8953" s="18"/>
    </row>
    <row r="8954" spans="3:3" x14ac:dyDescent="0.35">
      <c r="C8954" s="18"/>
    </row>
    <row r="8955" spans="3:3" x14ac:dyDescent="0.35">
      <c r="C8955" s="18"/>
    </row>
    <row r="8956" spans="3:3" x14ac:dyDescent="0.35">
      <c r="C8956" s="18"/>
    </row>
    <row r="8957" spans="3:3" x14ac:dyDescent="0.35">
      <c r="C8957" s="18"/>
    </row>
    <row r="8958" spans="3:3" x14ac:dyDescent="0.35">
      <c r="C8958" s="18"/>
    </row>
    <row r="8959" spans="3:3" x14ac:dyDescent="0.35">
      <c r="C8959" s="18"/>
    </row>
    <row r="8960" spans="3:3" x14ac:dyDescent="0.35">
      <c r="C8960" s="18"/>
    </row>
    <row r="8961" spans="3:3" x14ac:dyDescent="0.35">
      <c r="C8961" s="18"/>
    </row>
    <row r="8962" spans="3:3" x14ac:dyDescent="0.35">
      <c r="C8962" s="18"/>
    </row>
    <row r="8963" spans="3:3" x14ac:dyDescent="0.35">
      <c r="C8963" s="18"/>
    </row>
    <row r="8964" spans="3:3" x14ac:dyDescent="0.35">
      <c r="C8964" s="18"/>
    </row>
    <row r="8965" spans="3:3" x14ac:dyDescent="0.35">
      <c r="C8965" s="18"/>
    </row>
    <row r="8966" spans="3:3" x14ac:dyDescent="0.35">
      <c r="C8966" s="18"/>
    </row>
    <row r="8967" spans="3:3" x14ac:dyDescent="0.35">
      <c r="C8967" s="18"/>
    </row>
    <row r="8968" spans="3:3" x14ac:dyDescent="0.35">
      <c r="C8968" s="18"/>
    </row>
    <row r="8969" spans="3:3" x14ac:dyDescent="0.35">
      <c r="C8969" s="18"/>
    </row>
    <row r="8970" spans="3:3" x14ac:dyDescent="0.35">
      <c r="C8970" s="18"/>
    </row>
    <row r="8971" spans="3:3" x14ac:dyDescent="0.35">
      <c r="C8971" s="18"/>
    </row>
    <row r="8972" spans="3:3" x14ac:dyDescent="0.35">
      <c r="C8972" s="18"/>
    </row>
    <row r="8973" spans="3:3" x14ac:dyDescent="0.35">
      <c r="C8973" s="18"/>
    </row>
    <row r="8974" spans="3:3" x14ac:dyDescent="0.35">
      <c r="C8974" s="18"/>
    </row>
    <row r="8975" spans="3:3" x14ac:dyDescent="0.35">
      <c r="C8975" s="18"/>
    </row>
    <row r="8976" spans="3:3" x14ac:dyDescent="0.35">
      <c r="C8976" s="18"/>
    </row>
    <row r="8977" spans="3:3" x14ac:dyDescent="0.35">
      <c r="C8977" s="18"/>
    </row>
    <row r="8978" spans="3:3" x14ac:dyDescent="0.35">
      <c r="C8978" s="18"/>
    </row>
    <row r="8979" spans="3:3" x14ac:dyDescent="0.35">
      <c r="C8979" s="18"/>
    </row>
    <row r="8980" spans="3:3" x14ac:dyDescent="0.35">
      <c r="C8980" s="18"/>
    </row>
    <row r="8981" spans="3:3" x14ac:dyDescent="0.35">
      <c r="C8981" s="18"/>
    </row>
    <row r="8982" spans="3:3" x14ac:dyDescent="0.35">
      <c r="C8982" s="18"/>
    </row>
    <row r="8983" spans="3:3" x14ac:dyDescent="0.35">
      <c r="C8983" s="18"/>
    </row>
    <row r="8984" spans="3:3" x14ac:dyDescent="0.35">
      <c r="C8984" s="18"/>
    </row>
    <row r="8985" spans="3:3" x14ac:dyDescent="0.35">
      <c r="C8985" s="18"/>
    </row>
    <row r="8986" spans="3:3" x14ac:dyDescent="0.35">
      <c r="C8986" s="18"/>
    </row>
    <row r="8987" spans="3:3" x14ac:dyDescent="0.35">
      <c r="C8987" s="18"/>
    </row>
    <row r="8988" spans="3:3" x14ac:dyDescent="0.35">
      <c r="C8988" s="18"/>
    </row>
    <row r="8989" spans="3:3" x14ac:dyDescent="0.35">
      <c r="C8989" s="18"/>
    </row>
    <row r="8990" spans="3:3" x14ac:dyDescent="0.35">
      <c r="C8990" s="18"/>
    </row>
    <row r="8991" spans="3:3" x14ac:dyDescent="0.35">
      <c r="C8991" s="18"/>
    </row>
    <row r="8992" spans="3:3" x14ac:dyDescent="0.35">
      <c r="C8992" s="18"/>
    </row>
    <row r="8993" spans="3:3" x14ac:dyDescent="0.35">
      <c r="C8993" s="18"/>
    </row>
    <row r="8994" spans="3:3" x14ac:dyDescent="0.35">
      <c r="C8994" s="18"/>
    </row>
    <row r="8995" spans="3:3" x14ac:dyDescent="0.35">
      <c r="C8995" s="18"/>
    </row>
    <row r="8996" spans="3:3" x14ac:dyDescent="0.35">
      <c r="C8996" s="18"/>
    </row>
    <row r="8997" spans="3:3" x14ac:dyDescent="0.35">
      <c r="C8997" s="18"/>
    </row>
    <row r="8998" spans="3:3" x14ac:dyDescent="0.35">
      <c r="C8998" s="18"/>
    </row>
    <row r="8999" spans="3:3" x14ac:dyDescent="0.35">
      <c r="C8999" s="18"/>
    </row>
    <row r="9000" spans="3:3" x14ac:dyDescent="0.35">
      <c r="C9000" s="18"/>
    </row>
    <row r="9001" spans="3:3" x14ac:dyDescent="0.35">
      <c r="C9001" s="18"/>
    </row>
    <row r="9002" spans="3:3" x14ac:dyDescent="0.35">
      <c r="C9002" s="18"/>
    </row>
    <row r="9003" spans="3:3" x14ac:dyDescent="0.35">
      <c r="C9003" s="18"/>
    </row>
    <row r="9004" spans="3:3" x14ac:dyDescent="0.35">
      <c r="C9004" s="18"/>
    </row>
    <row r="9005" spans="3:3" x14ac:dyDescent="0.35">
      <c r="C9005" s="18"/>
    </row>
    <row r="9006" spans="3:3" x14ac:dyDescent="0.35">
      <c r="C9006" s="18"/>
    </row>
    <row r="9007" spans="3:3" x14ac:dyDescent="0.35">
      <c r="C9007" s="18"/>
    </row>
    <row r="9008" spans="3:3" x14ac:dyDescent="0.35">
      <c r="C9008" s="18"/>
    </row>
    <row r="9009" spans="3:3" x14ac:dyDescent="0.35">
      <c r="C9009" s="18"/>
    </row>
    <row r="9010" spans="3:3" x14ac:dyDescent="0.35">
      <c r="C9010" s="18"/>
    </row>
    <row r="9011" spans="3:3" x14ac:dyDescent="0.35">
      <c r="C9011" s="18"/>
    </row>
    <row r="9012" spans="3:3" x14ac:dyDescent="0.35">
      <c r="C9012" s="18"/>
    </row>
    <row r="9013" spans="3:3" x14ac:dyDescent="0.35">
      <c r="C9013" s="18"/>
    </row>
    <row r="9014" spans="3:3" x14ac:dyDescent="0.35">
      <c r="C9014" s="18"/>
    </row>
    <row r="9015" spans="3:3" x14ac:dyDescent="0.35">
      <c r="C9015" s="18"/>
    </row>
    <row r="9016" spans="3:3" x14ac:dyDescent="0.35">
      <c r="C9016" s="18"/>
    </row>
    <row r="9017" spans="3:3" x14ac:dyDescent="0.35">
      <c r="C9017" s="18"/>
    </row>
    <row r="9018" spans="3:3" x14ac:dyDescent="0.35">
      <c r="C9018" s="18"/>
    </row>
    <row r="9019" spans="3:3" x14ac:dyDescent="0.35">
      <c r="C9019" s="18"/>
    </row>
    <row r="9020" spans="3:3" x14ac:dyDescent="0.35">
      <c r="C9020" s="18"/>
    </row>
    <row r="9021" spans="3:3" x14ac:dyDescent="0.35">
      <c r="C9021" s="18"/>
    </row>
    <row r="9022" spans="3:3" x14ac:dyDescent="0.35">
      <c r="C9022" s="18"/>
    </row>
    <row r="9023" spans="3:3" x14ac:dyDescent="0.35">
      <c r="C9023" s="18"/>
    </row>
    <row r="9024" spans="3:3" x14ac:dyDescent="0.35">
      <c r="C9024" s="18"/>
    </row>
    <row r="9025" spans="3:3" x14ac:dyDescent="0.35">
      <c r="C9025" s="18"/>
    </row>
    <row r="9026" spans="3:3" x14ac:dyDescent="0.35">
      <c r="C9026" s="18"/>
    </row>
    <row r="9027" spans="3:3" x14ac:dyDescent="0.35">
      <c r="C9027" s="18"/>
    </row>
    <row r="9028" spans="3:3" x14ac:dyDescent="0.35">
      <c r="C9028" s="18"/>
    </row>
    <row r="9029" spans="3:3" x14ac:dyDescent="0.35">
      <c r="C9029" s="18"/>
    </row>
    <row r="9030" spans="3:3" x14ac:dyDescent="0.35">
      <c r="C9030" s="18"/>
    </row>
    <row r="9031" spans="3:3" x14ac:dyDescent="0.35">
      <c r="C9031" s="18"/>
    </row>
    <row r="9032" spans="3:3" x14ac:dyDescent="0.35">
      <c r="C9032" s="18"/>
    </row>
    <row r="9033" spans="3:3" x14ac:dyDescent="0.35">
      <c r="C9033" s="18"/>
    </row>
    <row r="9034" spans="3:3" x14ac:dyDescent="0.35">
      <c r="C9034" s="18"/>
    </row>
    <row r="9035" spans="3:3" x14ac:dyDescent="0.35">
      <c r="C9035" s="18"/>
    </row>
    <row r="9036" spans="3:3" x14ac:dyDescent="0.35">
      <c r="C9036" s="18"/>
    </row>
    <row r="9037" spans="3:3" x14ac:dyDescent="0.35">
      <c r="C9037" s="18"/>
    </row>
    <row r="9038" spans="3:3" x14ac:dyDescent="0.35">
      <c r="C9038" s="18"/>
    </row>
    <row r="9039" spans="3:3" x14ac:dyDescent="0.35">
      <c r="C9039" s="18"/>
    </row>
    <row r="9040" spans="3:3" x14ac:dyDescent="0.35">
      <c r="C9040" s="18"/>
    </row>
    <row r="9041" spans="3:3" x14ac:dyDescent="0.35">
      <c r="C9041" s="18"/>
    </row>
    <row r="9042" spans="3:3" x14ac:dyDescent="0.35">
      <c r="C9042" s="18"/>
    </row>
    <row r="9043" spans="3:3" x14ac:dyDescent="0.35">
      <c r="C9043" s="18"/>
    </row>
    <row r="9044" spans="3:3" x14ac:dyDescent="0.35">
      <c r="C9044" s="18"/>
    </row>
    <row r="9045" spans="3:3" x14ac:dyDescent="0.35">
      <c r="C9045" s="18"/>
    </row>
    <row r="9046" spans="3:3" x14ac:dyDescent="0.35">
      <c r="C9046" s="18"/>
    </row>
    <row r="9047" spans="3:3" x14ac:dyDescent="0.35">
      <c r="C9047" s="18"/>
    </row>
    <row r="9048" spans="3:3" x14ac:dyDescent="0.35">
      <c r="C9048" s="18"/>
    </row>
    <row r="9049" spans="3:3" x14ac:dyDescent="0.35">
      <c r="C9049" s="18"/>
    </row>
    <row r="9050" spans="3:3" x14ac:dyDescent="0.35">
      <c r="C9050" s="18"/>
    </row>
    <row r="9051" spans="3:3" x14ac:dyDescent="0.35">
      <c r="C9051" s="18"/>
    </row>
    <row r="9052" spans="3:3" x14ac:dyDescent="0.35">
      <c r="C9052" s="18"/>
    </row>
    <row r="9053" spans="3:3" x14ac:dyDescent="0.35">
      <c r="C9053" s="18"/>
    </row>
    <row r="9054" spans="3:3" x14ac:dyDescent="0.35">
      <c r="C9054" s="18"/>
    </row>
    <row r="9055" spans="3:3" x14ac:dyDescent="0.35">
      <c r="C9055" s="18"/>
    </row>
    <row r="9056" spans="3:3" x14ac:dyDescent="0.35">
      <c r="C9056" s="18"/>
    </row>
    <row r="9057" spans="3:3" x14ac:dyDescent="0.35">
      <c r="C9057" s="18"/>
    </row>
    <row r="9058" spans="3:3" x14ac:dyDescent="0.35">
      <c r="C9058" s="18"/>
    </row>
    <row r="9059" spans="3:3" x14ac:dyDescent="0.35">
      <c r="C9059" s="18"/>
    </row>
    <row r="9060" spans="3:3" x14ac:dyDescent="0.35">
      <c r="C9060" s="18"/>
    </row>
    <row r="9061" spans="3:3" x14ac:dyDescent="0.35">
      <c r="C9061" s="18"/>
    </row>
    <row r="9062" spans="3:3" x14ac:dyDescent="0.35">
      <c r="C9062" s="18"/>
    </row>
    <row r="9063" spans="3:3" x14ac:dyDescent="0.35">
      <c r="C9063" s="18"/>
    </row>
    <row r="9064" spans="3:3" x14ac:dyDescent="0.35">
      <c r="C9064" s="18"/>
    </row>
    <row r="9065" spans="3:3" x14ac:dyDescent="0.35">
      <c r="C9065" s="18"/>
    </row>
    <row r="9066" spans="3:3" x14ac:dyDescent="0.35">
      <c r="C9066" s="18"/>
    </row>
    <row r="9067" spans="3:3" x14ac:dyDescent="0.35">
      <c r="C9067" s="18"/>
    </row>
    <row r="9068" spans="3:3" x14ac:dyDescent="0.35">
      <c r="C9068" s="18"/>
    </row>
    <row r="9069" spans="3:3" x14ac:dyDescent="0.35">
      <c r="C9069" s="18"/>
    </row>
    <row r="9070" spans="3:3" x14ac:dyDescent="0.35">
      <c r="C9070" s="18"/>
    </row>
    <row r="9071" spans="3:3" x14ac:dyDescent="0.35">
      <c r="C9071" s="18"/>
    </row>
    <row r="9072" spans="3:3" x14ac:dyDescent="0.35">
      <c r="C9072" s="18"/>
    </row>
    <row r="9073" spans="3:3" x14ac:dyDescent="0.35">
      <c r="C9073" s="18"/>
    </row>
    <row r="9074" spans="3:3" x14ac:dyDescent="0.35">
      <c r="C9074" s="18"/>
    </row>
    <row r="9075" spans="3:3" x14ac:dyDescent="0.35">
      <c r="C9075" s="18"/>
    </row>
    <row r="9076" spans="3:3" x14ac:dyDescent="0.35">
      <c r="C9076" s="18"/>
    </row>
    <row r="9077" spans="3:3" x14ac:dyDescent="0.35">
      <c r="C9077" s="18"/>
    </row>
    <row r="9078" spans="3:3" x14ac:dyDescent="0.35">
      <c r="C9078" s="18"/>
    </row>
    <row r="9079" spans="3:3" x14ac:dyDescent="0.35">
      <c r="C9079" s="18"/>
    </row>
    <row r="9080" spans="3:3" x14ac:dyDescent="0.35">
      <c r="C9080" s="18"/>
    </row>
    <row r="9081" spans="3:3" x14ac:dyDescent="0.35">
      <c r="C9081" s="18"/>
    </row>
    <row r="9082" spans="3:3" x14ac:dyDescent="0.35">
      <c r="C9082" s="18"/>
    </row>
    <row r="9083" spans="3:3" x14ac:dyDescent="0.35">
      <c r="C9083" s="18"/>
    </row>
    <row r="9084" spans="3:3" x14ac:dyDescent="0.35">
      <c r="C9084" s="18"/>
    </row>
    <row r="9085" spans="3:3" x14ac:dyDescent="0.35">
      <c r="C9085" s="18"/>
    </row>
    <row r="9086" spans="3:3" x14ac:dyDescent="0.35">
      <c r="C9086" s="18"/>
    </row>
    <row r="9087" spans="3:3" x14ac:dyDescent="0.35">
      <c r="C9087" s="18"/>
    </row>
    <row r="9088" spans="3:3" x14ac:dyDescent="0.35">
      <c r="C9088" s="18"/>
    </row>
    <row r="9089" spans="3:3" x14ac:dyDescent="0.35">
      <c r="C9089" s="18"/>
    </row>
    <row r="9090" spans="3:3" x14ac:dyDescent="0.35">
      <c r="C9090" s="18"/>
    </row>
    <row r="9091" spans="3:3" x14ac:dyDescent="0.35">
      <c r="C9091" s="18"/>
    </row>
    <row r="9092" spans="3:3" x14ac:dyDescent="0.35">
      <c r="C9092" s="18"/>
    </row>
    <row r="9093" spans="3:3" x14ac:dyDescent="0.35">
      <c r="C9093" s="18"/>
    </row>
    <row r="9094" spans="3:3" x14ac:dyDescent="0.35">
      <c r="C9094" s="18"/>
    </row>
    <row r="9095" spans="3:3" x14ac:dyDescent="0.35">
      <c r="C9095" s="18"/>
    </row>
    <row r="9096" spans="3:3" x14ac:dyDescent="0.35">
      <c r="C9096" s="18"/>
    </row>
    <row r="9097" spans="3:3" x14ac:dyDescent="0.35">
      <c r="C9097" s="18"/>
    </row>
    <row r="9098" spans="3:3" x14ac:dyDescent="0.35">
      <c r="C9098" s="18"/>
    </row>
    <row r="9099" spans="3:3" x14ac:dyDescent="0.35">
      <c r="C9099" s="18"/>
    </row>
    <row r="9100" spans="3:3" x14ac:dyDescent="0.35">
      <c r="C9100" s="18"/>
    </row>
    <row r="9101" spans="3:3" x14ac:dyDescent="0.35">
      <c r="C9101" s="18"/>
    </row>
    <row r="9102" spans="3:3" x14ac:dyDescent="0.35">
      <c r="C9102" s="18"/>
    </row>
    <row r="9103" spans="3:3" x14ac:dyDescent="0.35">
      <c r="C9103" s="18"/>
    </row>
    <row r="9104" spans="3:3" x14ac:dyDescent="0.35">
      <c r="C9104" s="18"/>
    </row>
    <row r="9105" spans="3:3" x14ac:dyDescent="0.35">
      <c r="C9105" s="18"/>
    </row>
    <row r="9106" spans="3:3" x14ac:dyDescent="0.35">
      <c r="C9106" s="18"/>
    </row>
    <row r="9107" spans="3:3" x14ac:dyDescent="0.35">
      <c r="C9107" s="18"/>
    </row>
    <row r="9108" spans="3:3" x14ac:dyDescent="0.35">
      <c r="C9108" s="18"/>
    </row>
    <row r="9109" spans="3:3" x14ac:dyDescent="0.35">
      <c r="C9109" s="18"/>
    </row>
    <row r="9110" spans="3:3" x14ac:dyDescent="0.35">
      <c r="C9110" s="18"/>
    </row>
    <row r="9111" spans="3:3" x14ac:dyDescent="0.35">
      <c r="C9111" s="18"/>
    </row>
    <row r="9112" spans="3:3" x14ac:dyDescent="0.35">
      <c r="C9112" s="18"/>
    </row>
    <row r="9113" spans="3:3" x14ac:dyDescent="0.35">
      <c r="C9113" s="18"/>
    </row>
    <row r="9114" spans="3:3" x14ac:dyDescent="0.35">
      <c r="C9114" s="18"/>
    </row>
    <row r="9115" spans="3:3" x14ac:dyDescent="0.35">
      <c r="C9115" s="18"/>
    </row>
    <row r="9116" spans="3:3" x14ac:dyDescent="0.35">
      <c r="C9116" s="18"/>
    </row>
    <row r="9117" spans="3:3" x14ac:dyDescent="0.35">
      <c r="C9117" s="18"/>
    </row>
    <row r="9118" spans="3:3" x14ac:dyDescent="0.35">
      <c r="C9118" s="18"/>
    </row>
    <row r="9119" spans="3:3" x14ac:dyDescent="0.35">
      <c r="C9119" s="18"/>
    </row>
    <row r="9120" spans="3:3" x14ac:dyDescent="0.35">
      <c r="C9120" s="18"/>
    </row>
    <row r="9121" spans="3:3" x14ac:dyDescent="0.35">
      <c r="C9121" s="18"/>
    </row>
    <row r="9122" spans="3:3" x14ac:dyDescent="0.35">
      <c r="C9122" s="18"/>
    </row>
    <row r="9123" spans="3:3" x14ac:dyDescent="0.35">
      <c r="C9123" s="18"/>
    </row>
    <row r="9124" spans="3:3" x14ac:dyDescent="0.35">
      <c r="C9124" s="18"/>
    </row>
    <row r="9125" spans="3:3" x14ac:dyDescent="0.35">
      <c r="C9125" s="18"/>
    </row>
    <row r="9126" spans="3:3" x14ac:dyDescent="0.35">
      <c r="C9126" s="18"/>
    </row>
    <row r="9127" spans="3:3" x14ac:dyDescent="0.35">
      <c r="C9127" s="18"/>
    </row>
    <row r="9128" spans="3:3" x14ac:dyDescent="0.35">
      <c r="C9128" s="18"/>
    </row>
    <row r="9129" spans="3:3" x14ac:dyDescent="0.35">
      <c r="C9129" s="18"/>
    </row>
    <row r="9130" spans="3:3" x14ac:dyDescent="0.35">
      <c r="C9130" s="18"/>
    </row>
    <row r="9131" spans="3:3" x14ac:dyDescent="0.35">
      <c r="C9131" s="18"/>
    </row>
    <row r="9132" spans="3:3" x14ac:dyDescent="0.35">
      <c r="C9132" s="18"/>
    </row>
    <row r="9133" spans="3:3" x14ac:dyDescent="0.35">
      <c r="C9133" s="18"/>
    </row>
    <row r="9134" spans="3:3" x14ac:dyDescent="0.35">
      <c r="C9134" s="18"/>
    </row>
    <row r="9135" spans="3:3" x14ac:dyDescent="0.35">
      <c r="C9135" s="18"/>
    </row>
    <row r="9136" spans="3:3" x14ac:dyDescent="0.35">
      <c r="C9136" s="18"/>
    </row>
    <row r="9137" spans="3:3" x14ac:dyDescent="0.35">
      <c r="C9137" s="18"/>
    </row>
    <row r="9138" spans="3:3" x14ac:dyDescent="0.35">
      <c r="C9138" s="18"/>
    </row>
    <row r="9139" spans="3:3" x14ac:dyDescent="0.35">
      <c r="C9139" s="18"/>
    </row>
    <row r="9140" spans="3:3" x14ac:dyDescent="0.35">
      <c r="C9140" s="18"/>
    </row>
    <row r="9141" spans="3:3" x14ac:dyDescent="0.35">
      <c r="C9141" s="18"/>
    </row>
    <row r="9142" spans="3:3" x14ac:dyDescent="0.35">
      <c r="C9142" s="18"/>
    </row>
    <row r="9143" spans="3:3" x14ac:dyDescent="0.35">
      <c r="C9143" s="18"/>
    </row>
    <row r="9144" spans="3:3" x14ac:dyDescent="0.35">
      <c r="C9144" s="18"/>
    </row>
    <row r="9145" spans="3:3" x14ac:dyDescent="0.35">
      <c r="C9145" s="18"/>
    </row>
    <row r="9146" spans="3:3" x14ac:dyDescent="0.35">
      <c r="C9146" s="18"/>
    </row>
    <row r="9147" spans="3:3" x14ac:dyDescent="0.35">
      <c r="C9147" s="18"/>
    </row>
    <row r="9148" spans="3:3" x14ac:dyDescent="0.35">
      <c r="C9148" s="18"/>
    </row>
    <row r="9149" spans="3:3" x14ac:dyDescent="0.35">
      <c r="C9149" s="18"/>
    </row>
    <row r="9150" spans="3:3" x14ac:dyDescent="0.35">
      <c r="C9150" s="18"/>
    </row>
    <row r="9151" spans="3:3" x14ac:dyDescent="0.35">
      <c r="C9151" s="18"/>
    </row>
    <row r="9152" spans="3:3" x14ac:dyDescent="0.35">
      <c r="C9152" s="18"/>
    </row>
    <row r="9153" spans="3:3" x14ac:dyDescent="0.35">
      <c r="C9153" s="18"/>
    </row>
    <row r="9154" spans="3:3" x14ac:dyDescent="0.35">
      <c r="C9154" s="18"/>
    </row>
    <row r="9155" spans="3:3" x14ac:dyDescent="0.35">
      <c r="C9155" s="18"/>
    </row>
    <row r="9156" spans="3:3" x14ac:dyDescent="0.35">
      <c r="C9156" s="18"/>
    </row>
    <row r="9157" spans="3:3" x14ac:dyDescent="0.35">
      <c r="C9157" s="18"/>
    </row>
    <row r="9158" spans="3:3" x14ac:dyDescent="0.35">
      <c r="C9158" s="18"/>
    </row>
    <row r="9159" spans="3:3" x14ac:dyDescent="0.35">
      <c r="C9159" s="18"/>
    </row>
    <row r="9160" spans="3:3" x14ac:dyDescent="0.35">
      <c r="C9160" s="18"/>
    </row>
    <row r="9161" spans="3:3" x14ac:dyDescent="0.35">
      <c r="C9161" s="18"/>
    </row>
    <row r="9162" spans="3:3" x14ac:dyDescent="0.35">
      <c r="C9162" s="18"/>
    </row>
    <row r="9163" spans="3:3" x14ac:dyDescent="0.35">
      <c r="C9163" s="18"/>
    </row>
    <row r="9164" spans="3:3" x14ac:dyDescent="0.35">
      <c r="C9164" s="18"/>
    </row>
    <row r="9165" spans="3:3" x14ac:dyDescent="0.35">
      <c r="C9165" s="18"/>
    </row>
    <row r="9166" spans="3:3" x14ac:dyDescent="0.35">
      <c r="C9166" s="18"/>
    </row>
    <row r="9167" spans="3:3" x14ac:dyDescent="0.35">
      <c r="C9167" s="18"/>
    </row>
    <row r="9168" spans="3:3" x14ac:dyDescent="0.35">
      <c r="C9168" s="18"/>
    </row>
    <row r="9169" spans="3:3" x14ac:dyDescent="0.35">
      <c r="C9169" s="18"/>
    </row>
    <row r="9170" spans="3:3" x14ac:dyDescent="0.35">
      <c r="C9170" s="18"/>
    </row>
    <row r="9171" spans="3:3" x14ac:dyDescent="0.35">
      <c r="C9171" s="18"/>
    </row>
    <row r="9172" spans="3:3" x14ac:dyDescent="0.35">
      <c r="C9172" s="18"/>
    </row>
    <row r="9173" spans="3:3" x14ac:dyDescent="0.35">
      <c r="C9173" s="18"/>
    </row>
    <row r="9174" spans="3:3" x14ac:dyDescent="0.35">
      <c r="C9174" s="18"/>
    </row>
    <row r="9175" spans="3:3" x14ac:dyDescent="0.35">
      <c r="C9175" s="18"/>
    </row>
    <row r="9176" spans="3:3" x14ac:dyDescent="0.35">
      <c r="C9176" s="18"/>
    </row>
    <row r="9177" spans="3:3" x14ac:dyDescent="0.35">
      <c r="C9177" s="18"/>
    </row>
    <row r="9178" spans="3:3" x14ac:dyDescent="0.35">
      <c r="C9178" s="18"/>
    </row>
    <row r="9179" spans="3:3" x14ac:dyDescent="0.35">
      <c r="C9179" s="18"/>
    </row>
    <row r="9180" spans="3:3" x14ac:dyDescent="0.35">
      <c r="C9180" s="18"/>
    </row>
    <row r="9181" spans="3:3" x14ac:dyDescent="0.35">
      <c r="C9181" s="18"/>
    </row>
    <row r="9182" spans="3:3" x14ac:dyDescent="0.35">
      <c r="C9182" s="18"/>
    </row>
    <row r="9183" spans="3:3" x14ac:dyDescent="0.35">
      <c r="C9183" s="18"/>
    </row>
    <row r="9184" spans="3:3" x14ac:dyDescent="0.35">
      <c r="C9184" s="18"/>
    </row>
    <row r="9185" spans="3:3" x14ac:dyDescent="0.35">
      <c r="C9185" s="18"/>
    </row>
    <row r="9186" spans="3:3" x14ac:dyDescent="0.35">
      <c r="C9186" s="18"/>
    </row>
    <row r="9187" spans="3:3" x14ac:dyDescent="0.35">
      <c r="C9187" s="18"/>
    </row>
    <row r="9188" spans="3:3" x14ac:dyDescent="0.35">
      <c r="C9188" s="18"/>
    </row>
    <row r="9189" spans="3:3" x14ac:dyDescent="0.35">
      <c r="C9189" s="18"/>
    </row>
    <row r="9190" spans="3:3" x14ac:dyDescent="0.35">
      <c r="C9190" s="18"/>
    </row>
    <row r="9191" spans="3:3" x14ac:dyDescent="0.35">
      <c r="C9191" s="18"/>
    </row>
    <row r="9192" spans="3:3" x14ac:dyDescent="0.35">
      <c r="C9192" s="18"/>
    </row>
    <row r="9193" spans="3:3" x14ac:dyDescent="0.35">
      <c r="C9193" s="18"/>
    </row>
    <row r="9194" spans="3:3" x14ac:dyDescent="0.35">
      <c r="C9194" s="18"/>
    </row>
    <row r="9195" spans="3:3" x14ac:dyDescent="0.35">
      <c r="C9195" s="18"/>
    </row>
    <row r="9196" spans="3:3" x14ac:dyDescent="0.35">
      <c r="C9196" s="18"/>
    </row>
    <row r="9197" spans="3:3" x14ac:dyDescent="0.35">
      <c r="C9197" s="18"/>
    </row>
    <row r="9198" spans="3:3" x14ac:dyDescent="0.35">
      <c r="C9198" s="18"/>
    </row>
    <row r="9199" spans="3:3" x14ac:dyDescent="0.35">
      <c r="C9199" s="18"/>
    </row>
    <row r="9200" spans="3:3" x14ac:dyDescent="0.35">
      <c r="C9200" s="18"/>
    </row>
    <row r="9201" spans="3:3" x14ac:dyDescent="0.35">
      <c r="C9201" s="18"/>
    </row>
    <row r="9202" spans="3:3" x14ac:dyDescent="0.35">
      <c r="C9202" s="18"/>
    </row>
    <row r="9203" spans="3:3" x14ac:dyDescent="0.35">
      <c r="C9203" s="18"/>
    </row>
    <row r="9204" spans="3:3" x14ac:dyDescent="0.35">
      <c r="C9204" s="18"/>
    </row>
    <row r="9205" spans="3:3" x14ac:dyDescent="0.35">
      <c r="C9205" s="18"/>
    </row>
    <row r="9206" spans="3:3" x14ac:dyDescent="0.35">
      <c r="C9206" s="18"/>
    </row>
    <row r="9207" spans="3:3" x14ac:dyDescent="0.35">
      <c r="C9207" s="18"/>
    </row>
    <row r="9208" spans="3:3" x14ac:dyDescent="0.35">
      <c r="C9208" s="18"/>
    </row>
    <row r="9209" spans="3:3" x14ac:dyDescent="0.35">
      <c r="C9209" s="18"/>
    </row>
    <row r="9210" spans="3:3" x14ac:dyDescent="0.35">
      <c r="C9210" s="18"/>
    </row>
    <row r="9211" spans="3:3" x14ac:dyDescent="0.35">
      <c r="C9211" s="18"/>
    </row>
    <row r="9212" spans="3:3" x14ac:dyDescent="0.35">
      <c r="C9212" s="18"/>
    </row>
    <row r="9213" spans="3:3" x14ac:dyDescent="0.35">
      <c r="C9213" s="18"/>
    </row>
    <row r="9214" spans="3:3" x14ac:dyDescent="0.35">
      <c r="C9214" s="18"/>
    </row>
    <row r="9215" spans="3:3" x14ac:dyDescent="0.35">
      <c r="C9215" s="18"/>
    </row>
    <row r="9216" spans="3:3" x14ac:dyDescent="0.35">
      <c r="C9216" s="18"/>
    </row>
    <row r="9217" spans="3:3" x14ac:dyDescent="0.35">
      <c r="C9217" s="18"/>
    </row>
    <row r="9218" spans="3:3" x14ac:dyDescent="0.35">
      <c r="C9218" s="18"/>
    </row>
    <row r="9219" spans="3:3" x14ac:dyDescent="0.35">
      <c r="C9219" s="18"/>
    </row>
    <row r="9220" spans="3:3" x14ac:dyDescent="0.35">
      <c r="C9220" s="18"/>
    </row>
    <row r="9221" spans="3:3" x14ac:dyDescent="0.35">
      <c r="C9221" s="18"/>
    </row>
    <row r="9222" spans="3:3" x14ac:dyDescent="0.35">
      <c r="C9222" s="18"/>
    </row>
    <row r="9223" spans="3:3" x14ac:dyDescent="0.35">
      <c r="C9223" s="18"/>
    </row>
    <row r="9224" spans="3:3" x14ac:dyDescent="0.35">
      <c r="C9224" s="18"/>
    </row>
    <row r="9225" spans="3:3" x14ac:dyDescent="0.35">
      <c r="C9225" s="18"/>
    </row>
    <row r="9226" spans="3:3" x14ac:dyDescent="0.35">
      <c r="C9226" s="18"/>
    </row>
    <row r="9227" spans="3:3" x14ac:dyDescent="0.35">
      <c r="C9227" s="18"/>
    </row>
    <row r="9228" spans="3:3" x14ac:dyDescent="0.35">
      <c r="C9228" s="18"/>
    </row>
    <row r="9229" spans="3:3" x14ac:dyDescent="0.35">
      <c r="C9229" s="18"/>
    </row>
    <row r="9230" spans="3:3" x14ac:dyDescent="0.35">
      <c r="C9230" s="18"/>
    </row>
    <row r="9231" spans="3:3" x14ac:dyDescent="0.35">
      <c r="C9231" s="18"/>
    </row>
    <row r="9232" spans="3:3" x14ac:dyDescent="0.35">
      <c r="C9232" s="18"/>
    </row>
    <row r="9233" spans="3:3" x14ac:dyDescent="0.35">
      <c r="C9233" s="18"/>
    </row>
    <row r="9234" spans="3:3" x14ac:dyDescent="0.35">
      <c r="C9234" s="18"/>
    </row>
    <row r="9235" spans="3:3" x14ac:dyDescent="0.35">
      <c r="C9235" s="18"/>
    </row>
    <row r="9236" spans="3:3" x14ac:dyDescent="0.35">
      <c r="C9236" s="18"/>
    </row>
    <row r="9237" spans="3:3" x14ac:dyDescent="0.35">
      <c r="C9237" s="18"/>
    </row>
    <row r="9238" spans="3:3" x14ac:dyDescent="0.35">
      <c r="C9238" s="18"/>
    </row>
    <row r="9239" spans="3:3" x14ac:dyDescent="0.35">
      <c r="C9239" s="18"/>
    </row>
    <row r="9240" spans="3:3" x14ac:dyDescent="0.35">
      <c r="C9240" s="18"/>
    </row>
    <row r="9241" spans="3:3" x14ac:dyDescent="0.35">
      <c r="C9241" s="18"/>
    </row>
    <row r="9242" spans="3:3" x14ac:dyDescent="0.35">
      <c r="C9242" s="18"/>
    </row>
    <row r="9243" spans="3:3" x14ac:dyDescent="0.35">
      <c r="C9243" s="18"/>
    </row>
    <row r="9244" spans="3:3" x14ac:dyDescent="0.35">
      <c r="C9244" s="18"/>
    </row>
    <row r="9245" spans="3:3" x14ac:dyDescent="0.35">
      <c r="C9245" s="18"/>
    </row>
    <row r="9246" spans="3:3" x14ac:dyDescent="0.35">
      <c r="C9246" s="18"/>
    </row>
    <row r="9247" spans="3:3" x14ac:dyDescent="0.35">
      <c r="C9247" s="18"/>
    </row>
    <row r="9248" spans="3:3" x14ac:dyDescent="0.35">
      <c r="C9248" s="18"/>
    </row>
    <row r="9249" spans="3:3" x14ac:dyDescent="0.35">
      <c r="C9249" s="18"/>
    </row>
    <row r="9250" spans="3:3" x14ac:dyDescent="0.35">
      <c r="C9250" s="18"/>
    </row>
    <row r="9251" spans="3:3" x14ac:dyDescent="0.35">
      <c r="C9251" s="18"/>
    </row>
    <row r="9252" spans="3:3" x14ac:dyDescent="0.35">
      <c r="C9252" s="18"/>
    </row>
    <row r="9253" spans="3:3" x14ac:dyDescent="0.35">
      <c r="C9253" s="18"/>
    </row>
    <row r="9254" spans="3:3" x14ac:dyDescent="0.35">
      <c r="C9254" s="18"/>
    </row>
    <row r="9255" spans="3:3" x14ac:dyDescent="0.35">
      <c r="C9255" s="18"/>
    </row>
    <row r="9256" spans="3:3" x14ac:dyDescent="0.35">
      <c r="C9256" s="18"/>
    </row>
    <row r="9257" spans="3:3" x14ac:dyDescent="0.35">
      <c r="C9257" s="18"/>
    </row>
    <row r="9258" spans="3:3" x14ac:dyDescent="0.35">
      <c r="C9258" s="18"/>
    </row>
    <row r="9259" spans="3:3" x14ac:dyDescent="0.35">
      <c r="C9259" s="18"/>
    </row>
    <row r="9260" spans="3:3" x14ac:dyDescent="0.35">
      <c r="C9260" s="18"/>
    </row>
    <row r="9261" spans="3:3" x14ac:dyDescent="0.35">
      <c r="C9261" s="18"/>
    </row>
    <row r="9262" spans="3:3" x14ac:dyDescent="0.35">
      <c r="C9262" s="18"/>
    </row>
    <row r="9263" spans="3:3" x14ac:dyDescent="0.35">
      <c r="C9263" s="18"/>
    </row>
    <row r="9264" spans="3:3" x14ac:dyDescent="0.35">
      <c r="C9264" s="18"/>
    </row>
    <row r="9265" spans="3:3" x14ac:dyDescent="0.35">
      <c r="C9265" s="18"/>
    </row>
    <row r="9266" spans="3:3" x14ac:dyDescent="0.35">
      <c r="C9266" s="18"/>
    </row>
    <row r="9267" spans="3:3" x14ac:dyDescent="0.35">
      <c r="C9267" s="18"/>
    </row>
    <row r="9268" spans="3:3" x14ac:dyDescent="0.35">
      <c r="C9268" s="18"/>
    </row>
    <row r="9269" spans="3:3" x14ac:dyDescent="0.35">
      <c r="C9269" s="18"/>
    </row>
    <row r="9270" spans="3:3" x14ac:dyDescent="0.35">
      <c r="C9270" s="18"/>
    </row>
    <row r="9271" spans="3:3" x14ac:dyDescent="0.35">
      <c r="C9271" s="18"/>
    </row>
    <row r="9272" spans="3:3" x14ac:dyDescent="0.35">
      <c r="C9272" s="18"/>
    </row>
    <row r="9273" spans="3:3" x14ac:dyDescent="0.35">
      <c r="C9273" s="18"/>
    </row>
    <row r="9274" spans="3:3" x14ac:dyDescent="0.35">
      <c r="C9274" s="18"/>
    </row>
    <row r="9275" spans="3:3" x14ac:dyDescent="0.35">
      <c r="C9275" s="18"/>
    </row>
    <row r="9276" spans="3:3" x14ac:dyDescent="0.35">
      <c r="C9276" s="18"/>
    </row>
    <row r="9277" spans="3:3" x14ac:dyDescent="0.35">
      <c r="C9277" s="18"/>
    </row>
    <row r="9278" spans="3:3" x14ac:dyDescent="0.35">
      <c r="C9278" s="18"/>
    </row>
    <row r="9279" spans="3:3" x14ac:dyDescent="0.35">
      <c r="C9279" s="18"/>
    </row>
    <row r="9280" spans="3:3" x14ac:dyDescent="0.35">
      <c r="C9280" s="18"/>
    </row>
    <row r="9281" spans="3:3" x14ac:dyDescent="0.35">
      <c r="C9281" s="18"/>
    </row>
    <row r="9282" spans="3:3" x14ac:dyDescent="0.35">
      <c r="C9282" s="18"/>
    </row>
    <row r="9283" spans="3:3" x14ac:dyDescent="0.35">
      <c r="C9283" s="18"/>
    </row>
    <row r="9284" spans="3:3" x14ac:dyDescent="0.35">
      <c r="C9284" s="18"/>
    </row>
    <row r="9285" spans="3:3" x14ac:dyDescent="0.35">
      <c r="C9285" s="18"/>
    </row>
    <row r="9286" spans="3:3" x14ac:dyDescent="0.35">
      <c r="C9286" s="18"/>
    </row>
    <row r="9287" spans="3:3" x14ac:dyDescent="0.35">
      <c r="C9287" s="18"/>
    </row>
    <row r="9288" spans="3:3" x14ac:dyDescent="0.35">
      <c r="C9288" s="18"/>
    </row>
    <row r="9289" spans="3:3" x14ac:dyDescent="0.35">
      <c r="C9289" s="18"/>
    </row>
    <row r="9290" spans="3:3" x14ac:dyDescent="0.35">
      <c r="C9290" s="18"/>
    </row>
    <row r="9291" spans="3:3" x14ac:dyDescent="0.35">
      <c r="C9291" s="18"/>
    </row>
    <row r="9292" spans="3:3" x14ac:dyDescent="0.35">
      <c r="C9292" s="18"/>
    </row>
    <row r="9293" spans="3:3" x14ac:dyDescent="0.35">
      <c r="C9293" s="18"/>
    </row>
    <row r="9294" spans="3:3" x14ac:dyDescent="0.35">
      <c r="C9294" s="18"/>
    </row>
    <row r="9295" spans="3:3" x14ac:dyDescent="0.35">
      <c r="C9295" s="18"/>
    </row>
    <row r="9296" spans="3:3" x14ac:dyDescent="0.35">
      <c r="C9296" s="18"/>
    </row>
    <row r="9297" spans="3:3" x14ac:dyDescent="0.35">
      <c r="C9297" s="18"/>
    </row>
    <row r="9298" spans="3:3" x14ac:dyDescent="0.35">
      <c r="C9298" s="18"/>
    </row>
    <row r="9299" spans="3:3" x14ac:dyDescent="0.35">
      <c r="C9299" s="18"/>
    </row>
    <row r="9300" spans="3:3" x14ac:dyDescent="0.35">
      <c r="C9300" s="18"/>
    </row>
    <row r="9301" spans="3:3" x14ac:dyDescent="0.35">
      <c r="C9301" s="18"/>
    </row>
    <row r="9302" spans="3:3" x14ac:dyDescent="0.35">
      <c r="C9302" s="18"/>
    </row>
    <row r="9303" spans="3:3" x14ac:dyDescent="0.35">
      <c r="C9303" s="18"/>
    </row>
    <row r="9304" spans="3:3" x14ac:dyDescent="0.35">
      <c r="C9304" s="18"/>
    </row>
    <row r="9305" spans="3:3" x14ac:dyDescent="0.35">
      <c r="C9305" s="18"/>
    </row>
    <row r="9306" spans="3:3" x14ac:dyDescent="0.35">
      <c r="C9306" s="18"/>
    </row>
    <row r="9307" spans="3:3" x14ac:dyDescent="0.35">
      <c r="C9307" s="18"/>
    </row>
    <row r="9308" spans="3:3" x14ac:dyDescent="0.35">
      <c r="C9308" s="18"/>
    </row>
    <row r="9309" spans="3:3" x14ac:dyDescent="0.35">
      <c r="C9309" s="18"/>
    </row>
    <row r="9310" spans="3:3" x14ac:dyDescent="0.35">
      <c r="C9310" s="18"/>
    </row>
    <row r="9311" spans="3:3" x14ac:dyDescent="0.35">
      <c r="C9311" s="18"/>
    </row>
    <row r="9312" spans="3:3" x14ac:dyDescent="0.35">
      <c r="C9312" s="18"/>
    </row>
    <row r="9313" spans="3:3" x14ac:dyDescent="0.35">
      <c r="C9313" s="18"/>
    </row>
    <row r="9314" spans="3:3" x14ac:dyDescent="0.35">
      <c r="C9314" s="18"/>
    </row>
    <row r="9315" spans="3:3" x14ac:dyDescent="0.35">
      <c r="C9315" s="18"/>
    </row>
    <row r="9316" spans="3:3" x14ac:dyDescent="0.35">
      <c r="C9316" s="18"/>
    </row>
    <row r="9317" spans="3:3" x14ac:dyDescent="0.35">
      <c r="C9317" s="18"/>
    </row>
    <row r="9318" spans="3:3" x14ac:dyDescent="0.35">
      <c r="C9318" s="18"/>
    </row>
    <row r="9319" spans="3:3" x14ac:dyDescent="0.35">
      <c r="C9319" s="18"/>
    </row>
    <row r="9320" spans="3:3" x14ac:dyDescent="0.35">
      <c r="C9320" s="18"/>
    </row>
    <row r="9321" spans="3:3" x14ac:dyDescent="0.35">
      <c r="C9321" s="18"/>
    </row>
    <row r="9322" spans="3:3" x14ac:dyDescent="0.35">
      <c r="C9322" s="18"/>
    </row>
    <row r="9323" spans="3:3" x14ac:dyDescent="0.35">
      <c r="C9323" s="18"/>
    </row>
    <row r="9324" spans="3:3" x14ac:dyDescent="0.35">
      <c r="C9324" s="18"/>
    </row>
    <row r="9325" spans="3:3" x14ac:dyDescent="0.35">
      <c r="C9325" s="18"/>
    </row>
    <row r="9326" spans="3:3" x14ac:dyDescent="0.35">
      <c r="C9326" s="18"/>
    </row>
    <row r="9327" spans="3:3" x14ac:dyDescent="0.35">
      <c r="C9327" s="18"/>
    </row>
    <row r="9328" spans="3:3" x14ac:dyDescent="0.35">
      <c r="C9328" s="18"/>
    </row>
    <row r="9329" spans="3:3" x14ac:dyDescent="0.35">
      <c r="C9329" s="18"/>
    </row>
    <row r="9330" spans="3:3" x14ac:dyDescent="0.35">
      <c r="C9330" s="18"/>
    </row>
    <row r="9331" spans="3:3" x14ac:dyDescent="0.35">
      <c r="C9331" s="18"/>
    </row>
    <row r="9332" spans="3:3" x14ac:dyDescent="0.35">
      <c r="C9332" s="18"/>
    </row>
    <row r="9333" spans="3:3" x14ac:dyDescent="0.35">
      <c r="C9333" s="18"/>
    </row>
    <row r="9334" spans="3:3" x14ac:dyDescent="0.35">
      <c r="C9334" s="18"/>
    </row>
    <row r="9335" spans="3:3" x14ac:dyDescent="0.35">
      <c r="C9335" s="18"/>
    </row>
    <row r="9336" spans="3:3" x14ac:dyDescent="0.35">
      <c r="C9336" s="18"/>
    </row>
    <row r="9337" spans="3:3" x14ac:dyDescent="0.35">
      <c r="C9337" s="18"/>
    </row>
    <row r="9338" spans="3:3" x14ac:dyDescent="0.35">
      <c r="C9338" s="18"/>
    </row>
    <row r="9339" spans="3:3" x14ac:dyDescent="0.35">
      <c r="C9339" s="18"/>
    </row>
    <row r="9340" spans="3:3" x14ac:dyDescent="0.35">
      <c r="C9340" s="18"/>
    </row>
    <row r="9341" spans="3:3" x14ac:dyDescent="0.35">
      <c r="C9341" s="18"/>
    </row>
    <row r="9342" spans="3:3" x14ac:dyDescent="0.35">
      <c r="C9342" s="18"/>
    </row>
    <row r="9343" spans="3:3" x14ac:dyDescent="0.35">
      <c r="C9343" s="18"/>
    </row>
    <row r="9344" spans="3:3" x14ac:dyDescent="0.35">
      <c r="C9344" s="18"/>
    </row>
    <row r="9345" spans="3:3" x14ac:dyDescent="0.35">
      <c r="C9345" s="18"/>
    </row>
    <row r="9346" spans="3:3" x14ac:dyDescent="0.35">
      <c r="C9346" s="18"/>
    </row>
    <row r="9347" spans="3:3" x14ac:dyDescent="0.35">
      <c r="C9347" s="18"/>
    </row>
    <row r="9348" spans="3:3" x14ac:dyDescent="0.35">
      <c r="C9348" s="18"/>
    </row>
    <row r="9349" spans="3:3" x14ac:dyDescent="0.35">
      <c r="C9349" s="18"/>
    </row>
    <row r="9350" spans="3:3" x14ac:dyDescent="0.35">
      <c r="C9350" s="18"/>
    </row>
    <row r="9351" spans="3:3" x14ac:dyDescent="0.35">
      <c r="C9351" s="18"/>
    </row>
    <row r="9352" spans="3:3" x14ac:dyDescent="0.35">
      <c r="C9352" s="18"/>
    </row>
    <row r="9353" spans="3:3" x14ac:dyDescent="0.35">
      <c r="C9353" s="18"/>
    </row>
    <row r="9354" spans="3:3" x14ac:dyDescent="0.35">
      <c r="C9354" s="18"/>
    </row>
    <row r="9355" spans="3:3" x14ac:dyDescent="0.35">
      <c r="C9355" s="18"/>
    </row>
    <row r="9356" spans="3:3" x14ac:dyDescent="0.35">
      <c r="C9356" s="18"/>
    </row>
    <row r="9357" spans="3:3" x14ac:dyDescent="0.35">
      <c r="C9357" s="18"/>
    </row>
    <row r="9358" spans="3:3" x14ac:dyDescent="0.35">
      <c r="C9358" s="18"/>
    </row>
    <row r="9359" spans="3:3" x14ac:dyDescent="0.35">
      <c r="C9359" s="18"/>
    </row>
    <row r="9360" spans="3:3" x14ac:dyDescent="0.35">
      <c r="C9360" s="18"/>
    </row>
    <row r="9361" spans="3:3" x14ac:dyDescent="0.35">
      <c r="C9361" s="18"/>
    </row>
    <row r="9362" spans="3:3" x14ac:dyDescent="0.35">
      <c r="C9362" s="18"/>
    </row>
    <row r="9363" spans="3:3" x14ac:dyDescent="0.35">
      <c r="C9363" s="18"/>
    </row>
    <row r="9364" spans="3:3" x14ac:dyDescent="0.35">
      <c r="C9364" s="18"/>
    </row>
    <row r="9365" spans="3:3" x14ac:dyDescent="0.35">
      <c r="C9365" s="18"/>
    </row>
    <row r="9366" spans="3:3" x14ac:dyDescent="0.35">
      <c r="C9366" s="18"/>
    </row>
    <row r="9367" spans="3:3" x14ac:dyDescent="0.35">
      <c r="C9367" s="18"/>
    </row>
    <row r="9368" spans="3:3" x14ac:dyDescent="0.35">
      <c r="C9368" s="18"/>
    </row>
    <row r="9369" spans="3:3" x14ac:dyDescent="0.35">
      <c r="C9369" s="18"/>
    </row>
    <row r="9370" spans="3:3" x14ac:dyDescent="0.35">
      <c r="C9370" s="18"/>
    </row>
    <row r="9371" spans="3:3" x14ac:dyDescent="0.35">
      <c r="C9371" s="18"/>
    </row>
    <row r="9372" spans="3:3" x14ac:dyDescent="0.35">
      <c r="C9372" s="18"/>
    </row>
    <row r="9373" spans="3:3" x14ac:dyDescent="0.35">
      <c r="C9373" s="18"/>
    </row>
    <row r="9374" spans="3:3" x14ac:dyDescent="0.35">
      <c r="C9374" s="18"/>
    </row>
    <row r="9375" spans="3:3" x14ac:dyDescent="0.35">
      <c r="C9375" s="18"/>
    </row>
    <row r="9376" spans="3:3" x14ac:dyDescent="0.35">
      <c r="C9376" s="18"/>
    </row>
    <row r="9377" spans="3:3" x14ac:dyDescent="0.35">
      <c r="C9377" s="18"/>
    </row>
    <row r="9378" spans="3:3" x14ac:dyDescent="0.35">
      <c r="C9378" s="18"/>
    </row>
    <row r="9379" spans="3:3" x14ac:dyDescent="0.35">
      <c r="C9379" s="18"/>
    </row>
    <row r="9380" spans="3:3" x14ac:dyDescent="0.35">
      <c r="C9380" s="18"/>
    </row>
    <row r="9381" spans="3:3" x14ac:dyDescent="0.35">
      <c r="C9381" s="18"/>
    </row>
    <row r="9382" spans="3:3" x14ac:dyDescent="0.35">
      <c r="C9382" s="18"/>
    </row>
    <row r="9383" spans="3:3" x14ac:dyDescent="0.35">
      <c r="C9383" s="18"/>
    </row>
    <row r="9384" spans="3:3" x14ac:dyDescent="0.35">
      <c r="C9384" s="18"/>
    </row>
    <row r="9385" spans="3:3" x14ac:dyDescent="0.35">
      <c r="C9385" s="18"/>
    </row>
    <row r="9386" spans="3:3" x14ac:dyDescent="0.35">
      <c r="C9386" s="18"/>
    </row>
    <row r="9387" spans="3:3" x14ac:dyDescent="0.35">
      <c r="C9387" s="18"/>
    </row>
    <row r="9388" spans="3:3" x14ac:dyDescent="0.35">
      <c r="C9388" s="18"/>
    </row>
    <row r="9389" spans="3:3" x14ac:dyDescent="0.35">
      <c r="C9389" s="18"/>
    </row>
    <row r="9390" spans="3:3" x14ac:dyDescent="0.35">
      <c r="C9390" s="18"/>
    </row>
    <row r="9391" spans="3:3" x14ac:dyDescent="0.35">
      <c r="C9391" s="18"/>
    </row>
    <row r="9392" spans="3:3" x14ac:dyDescent="0.35">
      <c r="C9392" s="18"/>
    </row>
    <row r="9393" spans="3:3" x14ac:dyDescent="0.35">
      <c r="C9393" s="18"/>
    </row>
    <row r="9394" spans="3:3" x14ac:dyDescent="0.35">
      <c r="C9394" s="18"/>
    </row>
    <row r="9395" spans="3:3" x14ac:dyDescent="0.35">
      <c r="C9395" s="18"/>
    </row>
    <row r="9396" spans="3:3" x14ac:dyDescent="0.35">
      <c r="C9396" s="18"/>
    </row>
    <row r="9397" spans="3:3" x14ac:dyDescent="0.35">
      <c r="C9397" s="18"/>
    </row>
    <row r="9398" spans="3:3" x14ac:dyDescent="0.35">
      <c r="C9398" s="18"/>
    </row>
    <row r="9399" spans="3:3" x14ac:dyDescent="0.35">
      <c r="C9399" s="18"/>
    </row>
    <row r="9400" spans="3:3" x14ac:dyDescent="0.35">
      <c r="C9400" s="18"/>
    </row>
    <row r="9401" spans="3:3" x14ac:dyDescent="0.35">
      <c r="C9401" s="18"/>
    </row>
    <row r="9402" spans="3:3" x14ac:dyDescent="0.35">
      <c r="C9402" s="18"/>
    </row>
    <row r="9403" spans="3:3" x14ac:dyDescent="0.35">
      <c r="C9403" s="18"/>
    </row>
    <row r="9404" spans="3:3" x14ac:dyDescent="0.35">
      <c r="C9404" s="18"/>
    </row>
    <row r="9405" spans="3:3" x14ac:dyDescent="0.35">
      <c r="C9405" s="18"/>
    </row>
    <row r="9406" spans="3:3" x14ac:dyDescent="0.35">
      <c r="C9406" s="18"/>
    </row>
    <row r="9407" spans="3:3" x14ac:dyDescent="0.35">
      <c r="C9407" s="18"/>
    </row>
    <row r="9408" spans="3:3" x14ac:dyDescent="0.35">
      <c r="C9408" s="18"/>
    </row>
    <row r="9409" spans="3:3" x14ac:dyDescent="0.35">
      <c r="C9409" s="18"/>
    </row>
    <row r="9410" spans="3:3" x14ac:dyDescent="0.35">
      <c r="C9410" s="18"/>
    </row>
    <row r="9411" spans="3:3" x14ac:dyDescent="0.35">
      <c r="C9411" s="18"/>
    </row>
    <row r="9412" spans="3:3" x14ac:dyDescent="0.35">
      <c r="C9412" s="18"/>
    </row>
    <row r="9413" spans="3:3" x14ac:dyDescent="0.35">
      <c r="C9413" s="18"/>
    </row>
    <row r="9414" spans="3:3" x14ac:dyDescent="0.35">
      <c r="C9414" s="18"/>
    </row>
    <row r="9415" spans="3:3" x14ac:dyDescent="0.35">
      <c r="C9415" s="18"/>
    </row>
    <row r="9416" spans="3:3" x14ac:dyDescent="0.35">
      <c r="C9416" s="18"/>
    </row>
    <row r="9417" spans="3:3" x14ac:dyDescent="0.35">
      <c r="C9417" s="18"/>
    </row>
    <row r="9418" spans="3:3" x14ac:dyDescent="0.35">
      <c r="C9418" s="18"/>
    </row>
    <row r="9419" spans="3:3" x14ac:dyDescent="0.35">
      <c r="C9419" s="18"/>
    </row>
    <row r="9420" spans="3:3" x14ac:dyDescent="0.35">
      <c r="C9420" s="18"/>
    </row>
    <row r="9421" spans="3:3" x14ac:dyDescent="0.35">
      <c r="C9421" s="18"/>
    </row>
    <row r="9422" spans="3:3" x14ac:dyDescent="0.35">
      <c r="C9422" s="18"/>
    </row>
    <row r="9423" spans="3:3" x14ac:dyDescent="0.35">
      <c r="C9423" s="18"/>
    </row>
    <row r="9424" spans="3:3" x14ac:dyDescent="0.35">
      <c r="C9424" s="18"/>
    </row>
    <row r="9425" spans="3:3" x14ac:dyDescent="0.35">
      <c r="C9425" s="18"/>
    </row>
    <row r="9426" spans="3:3" x14ac:dyDescent="0.35">
      <c r="C9426" s="18"/>
    </row>
    <row r="9427" spans="3:3" x14ac:dyDescent="0.35">
      <c r="C9427" s="18"/>
    </row>
    <row r="9428" spans="3:3" x14ac:dyDescent="0.35">
      <c r="C9428" s="18"/>
    </row>
    <row r="9429" spans="3:3" x14ac:dyDescent="0.35">
      <c r="C9429" s="18"/>
    </row>
    <row r="9430" spans="3:3" x14ac:dyDescent="0.35">
      <c r="C9430" s="18"/>
    </row>
    <row r="9431" spans="3:3" x14ac:dyDescent="0.35">
      <c r="C9431" s="18"/>
    </row>
    <row r="9432" spans="3:3" x14ac:dyDescent="0.35">
      <c r="C9432" s="18"/>
    </row>
    <row r="9433" spans="3:3" x14ac:dyDescent="0.35">
      <c r="C9433" s="18"/>
    </row>
    <row r="9434" spans="3:3" x14ac:dyDescent="0.35">
      <c r="C9434" s="18"/>
    </row>
    <row r="9435" spans="3:3" x14ac:dyDescent="0.35">
      <c r="C9435" s="18"/>
    </row>
    <row r="9436" spans="3:3" x14ac:dyDescent="0.35">
      <c r="C9436" s="18"/>
    </row>
    <row r="9437" spans="3:3" x14ac:dyDescent="0.35">
      <c r="C9437" s="18"/>
    </row>
    <row r="9438" spans="3:3" x14ac:dyDescent="0.35">
      <c r="C9438" s="18"/>
    </row>
    <row r="9439" spans="3:3" x14ac:dyDescent="0.35">
      <c r="C9439" s="18"/>
    </row>
    <row r="9440" spans="3:3" x14ac:dyDescent="0.35">
      <c r="C9440" s="18"/>
    </row>
    <row r="9441" spans="3:3" x14ac:dyDescent="0.35">
      <c r="C9441" s="18"/>
    </row>
    <row r="9442" spans="3:3" x14ac:dyDescent="0.35">
      <c r="C9442" s="18"/>
    </row>
    <row r="9443" spans="3:3" x14ac:dyDescent="0.35">
      <c r="C9443" s="18"/>
    </row>
    <row r="9444" spans="3:3" x14ac:dyDescent="0.35">
      <c r="C9444" s="18"/>
    </row>
    <row r="9445" spans="3:3" x14ac:dyDescent="0.35">
      <c r="C9445" s="18"/>
    </row>
    <row r="9446" spans="3:3" x14ac:dyDescent="0.35">
      <c r="C9446" s="18"/>
    </row>
    <row r="9447" spans="3:3" x14ac:dyDescent="0.35">
      <c r="C9447" s="18"/>
    </row>
    <row r="9448" spans="3:3" x14ac:dyDescent="0.35">
      <c r="C9448" s="18"/>
    </row>
    <row r="9449" spans="3:3" x14ac:dyDescent="0.35">
      <c r="C9449" s="18"/>
    </row>
    <row r="9450" spans="3:3" x14ac:dyDescent="0.35">
      <c r="C9450" s="18"/>
    </row>
    <row r="9451" spans="3:3" x14ac:dyDescent="0.35">
      <c r="C9451" s="18"/>
    </row>
    <row r="9452" spans="3:3" x14ac:dyDescent="0.35">
      <c r="C9452" s="18"/>
    </row>
    <row r="9453" spans="3:3" x14ac:dyDescent="0.35">
      <c r="C9453" s="18"/>
    </row>
    <row r="9454" spans="3:3" x14ac:dyDescent="0.35">
      <c r="C9454" s="18"/>
    </row>
    <row r="9455" spans="3:3" x14ac:dyDescent="0.35">
      <c r="C9455" s="18"/>
    </row>
    <row r="9456" spans="3:3" x14ac:dyDescent="0.35">
      <c r="C9456" s="18"/>
    </row>
    <row r="9457" spans="3:3" x14ac:dyDescent="0.35">
      <c r="C9457" s="18"/>
    </row>
    <row r="9458" spans="3:3" x14ac:dyDescent="0.35">
      <c r="C9458" s="18"/>
    </row>
    <row r="9459" spans="3:3" x14ac:dyDescent="0.35">
      <c r="C9459" s="18"/>
    </row>
    <row r="9460" spans="3:3" x14ac:dyDescent="0.35">
      <c r="C9460" s="18"/>
    </row>
    <row r="9461" spans="3:3" x14ac:dyDescent="0.35">
      <c r="C9461" s="18"/>
    </row>
    <row r="9462" spans="3:3" x14ac:dyDescent="0.35">
      <c r="C9462" s="18"/>
    </row>
    <row r="9463" spans="3:3" x14ac:dyDescent="0.35">
      <c r="C9463" s="18"/>
    </row>
    <row r="9464" spans="3:3" x14ac:dyDescent="0.35">
      <c r="C9464" s="18"/>
    </row>
    <row r="9465" spans="3:3" x14ac:dyDescent="0.35">
      <c r="C9465" s="18"/>
    </row>
    <row r="9466" spans="3:3" x14ac:dyDescent="0.35">
      <c r="C9466" s="18"/>
    </row>
    <row r="9467" spans="3:3" x14ac:dyDescent="0.35">
      <c r="C9467" s="18"/>
    </row>
    <row r="9468" spans="3:3" x14ac:dyDescent="0.35">
      <c r="C9468" s="18"/>
    </row>
    <row r="9469" spans="3:3" x14ac:dyDescent="0.35">
      <c r="C9469" s="18"/>
    </row>
    <row r="9470" spans="3:3" x14ac:dyDescent="0.35">
      <c r="C9470" s="18"/>
    </row>
    <row r="9471" spans="3:3" x14ac:dyDescent="0.35">
      <c r="C9471" s="18"/>
    </row>
    <row r="9472" spans="3:3" x14ac:dyDescent="0.35">
      <c r="C9472" s="18"/>
    </row>
    <row r="9473" spans="3:3" x14ac:dyDescent="0.35">
      <c r="C9473" s="18"/>
    </row>
    <row r="9474" spans="3:3" x14ac:dyDescent="0.35">
      <c r="C9474" s="18"/>
    </row>
    <row r="9475" spans="3:3" x14ac:dyDescent="0.35">
      <c r="C9475" s="18"/>
    </row>
    <row r="9476" spans="3:3" x14ac:dyDescent="0.35">
      <c r="C9476" s="18"/>
    </row>
    <row r="9477" spans="3:3" x14ac:dyDescent="0.35">
      <c r="C9477" s="18"/>
    </row>
    <row r="9478" spans="3:3" x14ac:dyDescent="0.35">
      <c r="C9478" s="18"/>
    </row>
    <row r="9479" spans="3:3" x14ac:dyDescent="0.35">
      <c r="C9479" s="18"/>
    </row>
    <row r="9480" spans="3:3" x14ac:dyDescent="0.35">
      <c r="C9480" s="18"/>
    </row>
    <row r="9481" spans="3:3" x14ac:dyDescent="0.35">
      <c r="C9481" s="18"/>
    </row>
    <row r="9482" spans="3:3" x14ac:dyDescent="0.35">
      <c r="C9482" s="18"/>
    </row>
    <row r="9483" spans="3:3" x14ac:dyDescent="0.35">
      <c r="C9483" s="18"/>
    </row>
    <row r="9484" spans="3:3" x14ac:dyDescent="0.35">
      <c r="C9484" s="18"/>
    </row>
    <row r="9485" spans="3:3" x14ac:dyDescent="0.35">
      <c r="C9485" s="18"/>
    </row>
    <row r="9486" spans="3:3" x14ac:dyDescent="0.35">
      <c r="C9486" s="18"/>
    </row>
    <row r="9487" spans="3:3" x14ac:dyDescent="0.35">
      <c r="C9487" s="18"/>
    </row>
    <row r="9488" spans="3:3" x14ac:dyDescent="0.35">
      <c r="C9488" s="18"/>
    </row>
    <row r="9489" spans="3:3" x14ac:dyDescent="0.35">
      <c r="C9489" s="18"/>
    </row>
    <row r="9490" spans="3:3" x14ac:dyDescent="0.35">
      <c r="C9490" s="18"/>
    </row>
    <row r="9491" spans="3:3" x14ac:dyDescent="0.35">
      <c r="C9491" s="18"/>
    </row>
    <row r="9492" spans="3:3" x14ac:dyDescent="0.35">
      <c r="C9492" s="18"/>
    </row>
    <row r="9493" spans="3:3" x14ac:dyDescent="0.35">
      <c r="C9493" s="18"/>
    </row>
    <row r="9494" spans="3:3" x14ac:dyDescent="0.35">
      <c r="C9494" s="18"/>
    </row>
    <row r="9495" spans="3:3" x14ac:dyDescent="0.35">
      <c r="C9495" s="18"/>
    </row>
    <row r="9496" spans="3:3" x14ac:dyDescent="0.35">
      <c r="C9496" s="18"/>
    </row>
    <row r="9497" spans="3:3" x14ac:dyDescent="0.35">
      <c r="C9497" s="18"/>
    </row>
    <row r="9498" spans="3:3" x14ac:dyDescent="0.35">
      <c r="C9498" s="18"/>
    </row>
    <row r="9499" spans="3:3" x14ac:dyDescent="0.35">
      <c r="C9499" s="18"/>
    </row>
    <row r="9500" spans="3:3" x14ac:dyDescent="0.35">
      <c r="C9500" s="18"/>
    </row>
    <row r="9501" spans="3:3" x14ac:dyDescent="0.35">
      <c r="C9501" s="18"/>
    </row>
    <row r="9502" spans="3:3" x14ac:dyDescent="0.35">
      <c r="C9502" s="18"/>
    </row>
    <row r="9503" spans="3:3" x14ac:dyDescent="0.35">
      <c r="C9503" s="18"/>
    </row>
    <row r="9504" spans="3:3" x14ac:dyDescent="0.35">
      <c r="C9504" s="18"/>
    </row>
    <row r="9505" spans="3:3" x14ac:dyDescent="0.35">
      <c r="C9505" s="18"/>
    </row>
    <row r="9506" spans="3:3" x14ac:dyDescent="0.35">
      <c r="C9506" s="18"/>
    </row>
    <row r="9507" spans="3:3" x14ac:dyDescent="0.35">
      <c r="C9507" s="18"/>
    </row>
    <row r="9508" spans="3:3" x14ac:dyDescent="0.35">
      <c r="C9508" s="18"/>
    </row>
    <row r="9509" spans="3:3" x14ac:dyDescent="0.35">
      <c r="C9509" s="18"/>
    </row>
    <row r="9510" spans="3:3" x14ac:dyDescent="0.35">
      <c r="C9510" s="18"/>
    </row>
    <row r="9511" spans="3:3" x14ac:dyDescent="0.35">
      <c r="C9511" s="18"/>
    </row>
    <row r="9512" spans="3:3" x14ac:dyDescent="0.35">
      <c r="C9512" s="18"/>
    </row>
    <row r="9513" spans="3:3" x14ac:dyDescent="0.35">
      <c r="C9513" s="18"/>
    </row>
    <row r="9514" spans="3:3" x14ac:dyDescent="0.35">
      <c r="C9514" s="18"/>
    </row>
    <row r="9515" spans="3:3" x14ac:dyDescent="0.35">
      <c r="C9515" s="18"/>
    </row>
    <row r="9516" spans="3:3" x14ac:dyDescent="0.35">
      <c r="C9516" s="18"/>
    </row>
    <row r="9517" spans="3:3" x14ac:dyDescent="0.35">
      <c r="C9517" s="18"/>
    </row>
    <row r="9518" spans="3:3" x14ac:dyDescent="0.35">
      <c r="C9518" s="18"/>
    </row>
    <row r="9519" spans="3:3" x14ac:dyDescent="0.35">
      <c r="C9519" s="18"/>
    </row>
    <row r="9520" spans="3:3" x14ac:dyDescent="0.35">
      <c r="C9520" s="18"/>
    </row>
    <row r="9521" spans="3:3" x14ac:dyDescent="0.35">
      <c r="C9521" s="18"/>
    </row>
    <row r="9522" spans="3:3" x14ac:dyDescent="0.35">
      <c r="C9522" s="18"/>
    </row>
    <row r="9523" spans="3:3" x14ac:dyDescent="0.35">
      <c r="C9523" s="18"/>
    </row>
    <row r="9524" spans="3:3" x14ac:dyDescent="0.35">
      <c r="C9524" s="18"/>
    </row>
    <row r="9525" spans="3:3" x14ac:dyDescent="0.35">
      <c r="C9525" s="18"/>
    </row>
    <row r="9526" spans="3:3" x14ac:dyDescent="0.35">
      <c r="C9526" s="18"/>
    </row>
    <row r="9527" spans="3:3" x14ac:dyDescent="0.35">
      <c r="C9527" s="18"/>
    </row>
    <row r="9528" spans="3:3" x14ac:dyDescent="0.35">
      <c r="C9528" s="18"/>
    </row>
    <row r="9529" spans="3:3" x14ac:dyDescent="0.35">
      <c r="C9529" s="18"/>
    </row>
    <row r="9530" spans="3:3" x14ac:dyDescent="0.35">
      <c r="C9530" s="18"/>
    </row>
    <row r="9531" spans="3:3" x14ac:dyDescent="0.35">
      <c r="C9531" s="18"/>
    </row>
    <row r="9532" spans="3:3" x14ac:dyDescent="0.35">
      <c r="C9532" s="18"/>
    </row>
    <row r="9533" spans="3:3" x14ac:dyDescent="0.35">
      <c r="C9533" s="18"/>
    </row>
    <row r="9534" spans="3:3" x14ac:dyDescent="0.35">
      <c r="C9534" s="18"/>
    </row>
    <row r="9535" spans="3:3" x14ac:dyDescent="0.35">
      <c r="C9535" s="18"/>
    </row>
    <row r="9536" spans="3:3" x14ac:dyDescent="0.35">
      <c r="C9536" s="18"/>
    </row>
    <row r="9537" spans="3:3" x14ac:dyDescent="0.35">
      <c r="C9537" s="18"/>
    </row>
    <row r="9538" spans="3:3" x14ac:dyDescent="0.35">
      <c r="C9538" s="18"/>
    </row>
    <row r="9539" spans="3:3" x14ac:dyDescent="0.35">
      <c r="C9539" s="18"/>
    </row>
    <row r="9540" spans="3:3" x14ac:dyDescent="0.35">
      <c r="C9540" s="18"/>
    </row>
    <row r="9541" spans="3:3" x14ac:dyDescent="0.35">
      <c r="C9541" s="18"/>
    </row>
    <row r="9542" spans="3:3" x14ac:dyDescent="0.35">
      <c r="C9542" s="18"/>
    </row>
    <row r="9543" spans="3:3" x14ac:dyDescent="0.35">
      <c r="C9543" s="18"/>
    </row>
    <row r="9544" spans="3:3" x14ac:dyDescent="0.35">
      <c r="C9544" s="18"/>
    </row>
    <row r="9545" spans="3:3" x14ac:dyDescent="0.35">
      <c r="C9545" s="18"/>
    </row>
    <row r="9546" spans="3:3" x14ac:dyDescent="0.35">
      <c r="C9546" s="18"/>
    </row>
    <row r="9547" spans="3:3" x14ac:dyDescent="0.35">
      <c r="C9547" s="18"/>
    </row>
    <row r="9548" spans="3:3" x14ac:dyDescent="0.35">
      <c r="C9548" s="18"/>
    </row>
    <row r="9549" spans="3:3" x14ac:dyDescent="0.35">
      <c r="C9549" s="18"/>
    </row>
    <row r="9550" spans="3:3" x14ac:dyDescent="0.35">
      <c r="C9550" s="18"/>
    </row>
    <row r="9551" spans="3:3" x14ac:dyDescent="0.35">
      <c r="C9551" s="18"/>
    </row>
    <row r="9552" spans="3:3" x14ac:dyDescent="0.35">
      <c r="C9552" s="18"/>
    </row>
    <row r="9553" spans="3:3" x14ac:dyDescent="0.35">
      <c r="C9553" s="18"/>
    </row>
    <row r="9554" spans="3:3" x14ac:dyDescent="0.35">
      <c r="C9554" s="18"/>
    </row>
    <row r="9555" spans="3:3" x14ac:dyDescent="0.35">
      <c r="C9555" s="18"/>
    </row>
    <row r="9556" spans="3:3" x14ac:dyDescent="0.35">
      <c r="C9556" s="18"/>
    </row>
    <row r="9557" spans="3:3" x14ac:dyDescent="0.35">
      <c r="C9557" s="18"/>
    </row>
    <row r="9558" spans="3:3" x14ac:dyDescent="0.35">
      <c r="C9558" s="18"/>
    </row>
    <row r="9559" spans="3:3" x14ac:dyDescent="0.35">
      <c r="C9559" s="18"/>
    </row>
    <row r="9560" spans="3:3" x14ac:dyDescent="0.35">
      <c r="C9560" s="18"/>
    </row>
    <row r="9561" spans="3:3" x14ac:dyDescent="0.35">
      <c r="C9561" s="18"/>
    </row>
    <row r="9562" spans="3:3" x14ac:dyDescent="0.35">
      <c r="C9562" s="18"/>
    </row>
    <row r="9563" spans="3:3" x14ac:dyDescent="0.35">
      <c r="C9563" s="18"/>
    </row>
    <row r="9564" spans="3:3" x14ac:dyDescent="0.35">
      <c r="C9564" s="18"/>
    </row>
    <row r="9565" spans="3:3" x14ac:dyDescent="0.35">
      <c r="C9565" s="18"/>
    </row>
    <row r="9566" spans="3:3" x14ac:dyDescent="0.35">
      <c r="C9566" s="18"/>
    </row>
    <row r="9567" spans="3:3" x14ac:dyDescent="0.35">
      <c r="C9567" s="18"/>
    </row>
    <row r="9568" spans="3:3" x14ac:dyDescent="0.35">
      <c r="C9568" s="18"/>
    </row>
    <row r="9569" spans="3:3" x14ac:dyDescent="0.35">
      <c r="C9569" s="18"/>
    </row>
    <row r="9570" spans="3:3" x14ac:dyDescent="0.35">
      <c r="C9570" s="18"/>
    </row>
    <row r="9571" spans="3:3" x14ac:dyDescent="0.35">
      <c r="C9571" s="18"/>
    </row>
    <row r="9572" spans="3:3" x14ac:dyDescent="0.35">
      <c r="C9572" s="18"/>
    </row>
    <row r="9573" spans="3:3" x14ac:dyDescent="0.35">
      <c r="C9573" s="18"/>
    </row>
    <row r="9574" spans="3:3" x14ac:dyDescent="0.35">
      <c r="C9574" s="18"/>
    </row>
    <row r="9575" spans="3:3" x14ac:dyDescent="0.35">
      <c r="C9575" s="18"/>
    </row>
    <row r="9576" spans="3:3" x14ac:dyDescent="0.35">
      <c r="C9576" s="18"/>
    </row>
    <row r="9577" spans="3:3" x14ac:dyDescent="0.35">
      <c r="C9577" s="18"/>
    </row>
    <row r="9578" spans="3:3" x14ac:dyDescent="0.35">
      <c r="C9578" s="18"/>
    </row>
    <row r="9579" spans="3:3" x14ac:dyDescent="0.35">
      <c r="C9579" s="18"/>
    </row>
    <row r="9580" spans="3:3" x14ac:dyDescent="0.35">
      <c r="C9580" s="18"/>
    </row>
    <row r="9581" spans="3:3" x14ac:dyDescent="0.35">
      <c r="C9581" s="18"/>
    </row>
    <row r="9582" spans="3:3" x14ac:dyDescent="0.35">
      <c r="C9582" s="18"/>
    </row>
    <row r="9583" spans="3:3" x14ac:dyDescent="0.35">
      <c r="C9583" s="18"/>
    </row>
    <row r="9584" spans="3:3" x14ac:dyDescent="0.35">
      <c r="C9584" s="18"/>
    </row>
    <row r="9585" spans="3:3" x14ac:dyDescent="0.35">
      <c r="C9585" s="18"/>
    </row>
    <row r="9586" spans="3:3" x14ac:dyDescent="0.35">
      <c r="C9586" s="18"/>
    </row>
    <row r="9587" spans="3:3" x14ac:dyDescent="0.35">
      <c r="C9587" s="18"/>
    </row>
    <row r="9588" spans="3:3" x14ac:dyDescent="0.35">
      <c r="C9588" s="18"/>
    </row>
    <row r="9589" spans="3:3" x14ac:dyDescent="0.35">
      <c r="C9589" s="18"/>
    </row>
    <row r="9590" spans="3:3" x14ac:dyDescent="0.35">
      <c r="C9590" s="18"/>
    </row>
    <row r="9591" spans="3:3" x14ac:dyDescent="0.35">
      <c r="C9591" s="18"/>
    </row>
    <row r="9592" spans="3:3" x14ac:dyDescent="0.35">
      <c r="C9592" s="18"/>
    </row>
    <row r="9593" spans="3:3" x14ac:dyDescent="0.35">
      <c r="C9593" s="18"/>
    </row>
    <row r="9594" spans="3:3" x14ac:dyDescent="0.35">
      <c r="C9594" s="18"/>
    </row>
    <row r="9595" spans="3:3" x14ac:dyDescent="0.35">
      <c r="C9595" s="18"/>
    </row>
    <row r="9596" spans="3:3" x14ac:dyDescent="0.35">
      <c r="C9596" s="18"/>
    </row>
    <row r="9597" spans="3:3" x14ac:dyDescent="0.35">
      <c r="C9597" s="18"/>
    </row>
    <row r="9598" spans="3:3" x14ac:dyDescent="0.35">
      <c r="C9598" s="18"/>
    </row>
    <row r="9599" spans="3:3" x14ac:dyDescent="0.35">
      <c r="C9599" s="18"/>
    </row>
    <row r="9600" spans="3:3" x14ac:dyDescent="0.35">
      <c r="C9600" s="18"/>
    </row>
    <row r="9601" spans="3:3" x14ac:dyDescent="0.35">
      <c r="C9601" s="18"/>
    </row>
    <row r="9602" spans="3:3" x14ac:dyDescent="0.35">
      <c r="C9602" s="18"/>
    </row>
    <row r="9603" spans="3:3" x14ac:dyDescent="0.35">
      <c r="C9603" s="18"/>
    </row>
    <row r="9604" spans="3:3" x14ac:dyDescent="0.35">
      <c r="C9604" s="18"/>
    </row>
    <row r="9605" spans="3:3" x14ac:dyDescent="0.35">
      <c r="C9605" s="18"/>
    </row>
    <row r="9606" spans="3:3" x14ac:dyDescent="0.35">
      <c r="C9606" s="18"/>
    </row>
    <row r="9607" spans="3:3" x14ac:dyDescent="0.35">
      <c r="C9607" s="18"/>
    </row>
    <row r="9608" spans="3:3" x14ac:dyDescent="0.35">
      <c r="C9608" s="18"/>
    </row>
    <row r="9609" spans="3:3" x14ac:dyDescent="0.35">
      <c r="C9609" s="18"/>
    </row>
    <row r="9610" spans="3:3" x14ac:dyDescent="0.35">
      <c r="C9610" s="18"/>
    </row>
    <row r="9611" spans="3:3" x14ac:dyDescent="0.35">
      <c r="C9611" s="18"/>
    </row>
    <row r="9612" spans="3:3" x14ac:dyDescent="0.35">
      <c r="C9612" s="18"/>
    </row>
    <row r="9613" spans="3:3" x14ac:dyDescent="0.35">
      <c r="C9613" s="18"/>
    </row>
    <row r="9614" spans="3:3" x14ac:dyDescent="0.35">
      <c r="C9614" s="18"/>
    </row>
    <row r="9615" spans="3:3" x14ac:dyDescent="0.35">
      <c r="C9615" s="18"/>
    </row>
    <row r="9616" spans="3:3" x14ac:dyDescent="0.35">
      <c r="C9616" s="18"/>
    </row>
    <row r="9617" spans="3:3" x14ac:dyDescent="0.35">
      <c r="C9617" s="18"/>
    </row>
    <row r="9618" spans="3:3" x14ac:dyDescent="0.35">
      <c r="C9618" s="18"/>
    </row>
    <row r="9619" spans="3:3" x14ac:dyDescent="0.35">
      <c r="C9619" s="18"/>
    </row>
    <row r="9620" spans="3:3" x14ac:dyDescent="0.35">
      <c r="C9620" s="18"/>
    </row>
    <row r="9621" spans="3:3" x14ac:dyDescent="0.35">
      <c r="C9621" s="18"/>
    </row>
    <row r="9622" spans="3:3" x14ac:dyDescent="0.35">
      <c r="C9622" s="18"/>
    </row>
    <row r="9623" spans="3:3" x14ac:dyDescent="0.35">
      <c r="C9623" s="18"/>
    </row>
    <row r="9624" spans="3:3" x14ac:dyDescent="0.35">
      <c r="C9624" s="18"/>
    </row>
    <row r="9625" spans="3:3" x14ac:dyDescent="0.35">
      <c r="C9625" s="18"/>
    </row>
    <row r="9626" spans="3:3" x14ac:dyDescent="0.35">
      <c r="C9626" s="18"/>
    </row>
    <row r="9627" spans="3:3" x14ac:dyDescent="0.35">
      <c r="C9627" s="18"/>
    </row>
    <row r="9628" spans="3:3" x14ac:dyDescent="0.35">
      <c r="C9628" s="18"/>
    </row>
    <row r="9629" spans="3:3" x14ac:dyDescent="0.35">
      <c r="C9629" s="18"/>
    </row>
    <row r="9630" spans="3:3" x14ac:dyDescent="0.35">
      <c r="C9630" s="18"/>
    </row>
    <row r="9631" spans="3:3" x14ac:dyDescent="0.35">
      <c r="C9631" s="18"/>
    </row>
    <row r="9632" spans="3:3" x14ac:dyDescent="0.35">
      <c r="C9632" s="18"/>
    </row>
    <row r="9633" spans="3:3" x14ac:dyDescent="0.35">
      <c r="C9633" s="18"/>
    </row>
    <row r="9634" spans="3:3" x14ac:dyDescent="0.35">
      <c r="C9634" s="18"/>
    </row>
    <row r="9635" spans="3:3" x14ac:dyDescent="0.35">
      <c r="C9635" s="18"/>
    </row>
    <row r="9636" spans="3:3" x14ac:dyDescent="0.35">
      <c r="C9636" s="18"/>
    </row>
    <row r="9637" spans="3:3" x14ac:dyDescent="0.35">
      <c r="C9637" s="18"/>
    </row>
    <row r="9638" spans="3:3" x14ac:dyDescent="0.35">
      <c r="C9638" s="18"/>
    </row>
    <row r="9639" spans="3:3" x14ac:dyDescent="0.35">
      <c r="C9639" s="18"/>
    </row>
    <row r="9640" spans="3:3" x14ac:dyDescent="0.35">
      <c r="C9640" s="18"/>
    </row>
    <row r="9641" spans="3:3" x14ac:dyDescent="0.35">
      <c r="C9641" s="18"/>
    </row>
    <row r="9642" spans="3:3" x14ac:dyDescent="0.35">
      <c r="C9642" s="18"/>
    </row>
    <row r="9643" spans="3:3" x14ac:dyDescent="0.35">
      <c r="C9643" s="18"/>
    </row>
    <row r="9644" spans="3:3" x14ac:dyDescent="0.35">
      <c r="C9644" s="18"/>
    </row>
    <row r="9645" spans="3:3" x14ac:dyDescent="0.35">
      <c r="C9645" s="18"/>
    </row>
    <row r="9646" spans="3:3" x14ac:dyDescent="0.35">
      <c r="C9646" s="18"/>
    </row>
    <row r="9647" spans="3:3" x14ac:dyDescent="0.35">
      <c r="C9647" s="18"/>
    </row>
    <row r="9648" spans="3:3" x14ac:dyDescent="0.35">
      <c r="C9648" s="18"/>
    </row>
    <row r="9649" spans="3:3" x14ac:dyDescent="0.35">
      <c r="C9649" s="18"/>
    </row>
    <row r="9650" spans="3:3" x14ac:dyDescent="0.35">
      <c r="C9650" s="18"/>
    </row>
    <row r="9651" spans="3:3" x14ac:dyDescent="0.35">
      <c r="C9651" s="18"/>
    </row>
    <row r="9652" spans="3:3" x14ac:dyDescent="0.35">
      <c r="C9652" s="18"/>
    </row>
    <row r="9653" spans="3:3" x14ac:dyDescent="0.35">
      <c r="C9653" s="18"/>
    </row>
    <row r="9654" spans="3:3" x14ac:dyDescent="0.35">
      <c r="C9654" s="18"/>
    </row>
    <row r="9655" spans="3:3" x14ac:dyDescent="0.35">
      <c r="C9655" s="18"/>
    </row>
    <row r="9656" spans="3:3" x14ac:dyDescent="0.35">
      <c r="C9656" s="18"/>
    </row>
    <row r="9657" spans="3:3" x14ac:dyDescent="0.35">
      <c r="C9657" s="18"/>
    </row>
    <row r="9658" spans="3:3" x14ac:dyDescent="0.35">
      <c r="C9658" s="18"/>
    </row>
    <row r="9659" spans="3:3" x14ac:dyDescent="0.35">
      <c r="C9659" s="18"/>
    </row>
    <row r="9660" spans="3:3" x14ac:dyDescent="0.35">
      <c r="C9660" s="18"/>
    </row>
    <row r="9661" spans="3:3" x14ac:dyDescent="0.35">
      <c r="C9661" s="18"/>
    </row>
    <row r="9662" spans="3:3" x14ac:dyDescent="0.35">
      <c r="C9662" s="18"/>
    </row>
    <row r="9663" spans="3:3" x14ac:dyDescent="0.35">
      <c r="C9663" s="18"/>
    </row>
    <row r="9664" spans="3:3" x14ac:dyDescent="0.35">
      <c r="C9664" s="18"/>
    </row>
    <row r="9665" spans="3:3" x14ac:dyDescent="0.35">
      <c r="C9665" s="18"/>
    </row>
    <row r="9666" spans="3:3" x14ac:dyDescent="0.35">
      <c r="C9666" s="18"/>
    </row>
    <row r="9667" spans="3:3" x14ac:dyDescent="0.35">
      <c r="C9667" s="18"/>
    </row>
    <row r="9668" spans="3:3" x14ac:dyDescent="0.35">
      <c r="C9668" s="18"/>
    </row>
    <row r="9669" spans="3:3" x14ac:dyDescent="0.35">
      <c r="C9669" s="18"/>
    </row>
    <row r="9670" spans="3:3" x14ac:dyDescent="0.35">
      <c r="C9670" s="18"/>
    </row>
    <row r="9671" spans="3:3" x14ac:dyDescent="0.35">
      <c r="C9671" s="18"/>
    </row>
    <row r="9672" spans="3:3" x14ac:dyDescent="0.35">
      <c r="C9672" s="18"/>
    </row>
    <row r="9673" spans="3:3" x14ac:dyDescent="0.35">
      <c r="C9673" s="18"/>
    </row>
    <row r="9674" spans="3:3" x14ac:dyDescent="0.35">
      <c r="C9674" s="18"/>
    </row>
    <row r="9675" spans="3:3" x14ac:dyDescent="0.35">
      <c r="C9675" s="18"/>
    </row>
    <row r="9676" spans="3:3" x14ac:dyDescent="0.35">
      <c r="C9676" s="18"/>
    </row>
    <row r="9677" spans="3:3" x14ac:dyDescent="0.35">
      <c r="C9677" s="18"/>
    </row>
    <row r="9678" spans="3:3" x14ac:dyDescent="0.35">
      <c r="C9678" s="18"/>
    </row>
    <row r="9679" spans="3:3" x14ac:dyDescent="0.35">
      <c r="C9679" s="18"/>
    </row>
    <row r="9680" spans="3:3" x14ac:dyDescent="0.35">
      <c r="C9680" s="18"/>
    </row>
    <row r="9681" spans="3:3" x14ac:dyDescent="0.35">
      <c r="C9681" s="18"/>
    </row>
    <row r="9682" spans="3:3" x14ac:dyDescent="0.35">
      <c r="C9682" s="18"/>
    </row>
    <row r="9683" spans="3:3" x14ac:dyDescent="0.35">
      <c r="C9683" s="18"/>
    </row>
    <row r="9684" spans="3:3" x14ac:dyDescent="0.35">
      <c r="C9684" s="18"/>
    </row>
    <row r="9685" spans="3:3" x14ac:dyDescent="0.35">
      <c r="C9685" s="18"/>
    </row>
    <row r="9686" spans="3:3" x14ac:dyDescent="0.35">
      <c r="C9686" s="18"/>
    </row>
    <row r="9687" spans="3:3" x14ac:dyDescent="0.35">
      <c r="C9687" s="18"/>
    </row>
    <row r="9688" spans="3:3" x14ac:dyDescent="0.35">
      <c r="C9688" s="18"/>
    </row>
    <row r="9689" spans="3:3" x14ac:dyDescent="0.35">
      <c r="C9689" s="18"/>
    </row>
    <row r="9690" spans="3:3" x14ac:dyDescent="0.35">
      <c r="C9690" s="18"/>
    </row>
    <row r="9691" spans="3:3" x14ac:dyDescent="0.35">
      <c r="C9691" s="18"/>
    </row>
    <row r="9692" spans="3:3" x14ac:dyDescent="0.35">
      <c r="C9692" s="18"/>
    </row>
    <row r="9693" spans="3:3" x14ac:dyDescent="0.35">
      <c r="C9693" s="18"/>
    </row>
    <row r="9694" spans="3:3" x14ac:dyDescent="0.35">
      <c r="C9694" s="18"/>
    </row>
    <row r="9695" spans="3:3" x14ac:dyDescent="0.35">
      <c r="C9695" s="18"/>
    </row>
    <row r="9696" spans="3:3" x14ac:dyDescent="0.35">
      <c r="C9696" s="18"/>
    </row>
    <row r="9697" spans="3:3" x14ac:dyDescent="0.35">
      <c r="C9697" s="18"/>
    </row>
    <row r="9698" spans="3:3" x14ac:dyDescent="0.35">
      <c r="C9698" s="18"/>
    </row>
    <row r="9699" spans="3:3" x14ac:dyDescent="0.35">
      <c r="C9699" s="18"/>
    </row>
    <row r="9700" spans="3:3" x14ac:dyDescent="0.35">
      <c r="C9700" s="18"/>
    </row>
    <row r="9701" spans="3:3" x14ac:dyDescent="0.35">
      <c r="C9701" s="18"/>
    </row>
    <row r="9702" spans="3:3" x14ac:dyDescent="0.35">
      <c r="C9702" s="18"/>
    </row>
    <row r="9703" spans="3:3" x14ac:dyDescent="0.35">
      <c r="C9703" s="18"/>
    </row>
    <row r="9704" spans="3:3" x14ac:dyDescent="0.35">
      <c r="C9704" s="18"/>
    </row>
    <row r="9705" spans="3:3" x14ac:dyDescent="0.35">
      <c r="C9705" s="18"/>
    </row>
    <row r="9706" spans="3:3" x14ac:dyDescent="0.35">
      <c r="C9706" s="18"/>
    </row>
    <row r="9707" spans="3:3" x14ac:dyDescent="0.35">
      <c r="C9707" s="18"/>
    </row>
    <row r="9708" spans="3:3" x14ac:dyDescent="0.35">
      <c r="C9708" s="18"/>
    </row>
    <row r="9709" spans="3:3" x14ac:dyDescent="0.35">
      <c r="C9709" s="18"/>
    </row>
    <row r="9710" spans="3:3" x14ac:dyDescent="0.35">
      <c r="C9710" s="18"/>
    </row>
    <row r="9711" spans="3:3" x14ac:dyDescent="0.35">
      <c r="C9711" s="18"/>
    </row>
    <row r="9712" spans="3:3" x14ac:dyDescent="0.35">
      <c r="C9712" s="18"/>
    </row>
    <row r="9713" spans="3:3" x14ac:dyDescent="0.35">
      <c r="C9713" s="18"/>
    </row>
    <row r="9714" spans="3:3" x14ac:dyDescent="0.35">
      <c r="C9714" s="18"/>
    </row>
    <row r="9715" spans="3:3" x14ac:dyDescent="0.35">
      <c r="C9715" s="18"/>
    </row>
    <row r="9716" spans="3:3" x14ac:dyDescent="0.35">
      <c r="C9716" s="18"/>
    </row>
    <row r="9717" spans="3:3" x14ac:dyDescent="0.35">
      <c r="C9717" s="18"/>
    </row>
    <row r="9718" spans="3:3" x14ac:dyDescent="0.35">
      <c r="C9718" s="18"/>
    </row>
    <row r="9719" spans="3:3" x14ac:dyDescent="0.35">
      <c r="C9719" s="18"/>
    </row>
    <row r="9720" spans="3:3" x14ac:dyDescent="0.35">
      <c r="C9720" s="18"/>
    </row>
    <row r="9721" spans="3:3" x14ac:dyDescent="0.35">
      <c r="C9721" s="18"/>
    </row>
    <row r="9722" spans="3:3" x14ac:dyDescent="0.35">
      <c r="C9722" s="18"/>
    </row>
    <row r="9723" spans="3:3" x14ac:dyDescent="0.35">
      <c r="C9723" s="18"/>
    </row>
    <row r="9724" spans="3:3" x14ac:dyDescent="0.35">
      <c r="C9724" s="18"/>
    </row>
    <row r="9725" spans="3:3" x14ac:dyDescent="0.35">
      <c r="C9725" s="18"/>
    </row>
    <row r="9726" spans="3:3" x14ac:dyDescent="0.35">
      <c r="C9726" s="18"/>
    </row>
    <row r="9727" spans="3:3" x14ac:dyDescent="0.35">
      <c r="C9727" s="18"/>
    </row>
    <row r="9728" spans="3:3" x14ac:dyDescent="0.35">
      <c r="C9728" s="18"/>
    </row>
    <row r="9729" spans="3:3" x14ac:dyDescent="0.35">
      <c r="C9729" s="18"/>
    </row>
    <row r="9730" spans="3:3" x14ac:dyDescent="0.35">
      <c r="C9730" s="18"/>
    </row>
    <row r="9731" spans="3:3" x14ac:dyDescent="0.35">
      <c r="C9731" s="18"/>
    </row>
    <row r="9732" spans="3:3" x14ac:dyDescent="0.35">
      <c r="C9732" s="18"/>
    </row>
    <row r="9733" spans="3:3" x14ac:dyDescent="0.35">
      <c r="C9733" s="18"/>
    </row>
    <row r="9734" spans="3:3" x14ac:dyDescent="0.35">
      <c r="C9734" s="18"/>
    </row>
    <row r="9735" spans="3:3" x14ac:dyDescent="0.35">
      <c r="C9735" s="18"/>
    </row>
    <row r="9736" spans="3:3" x14ac:dyDescent="0.35">
      <c r="C9736" s="18"/>
    </row>
    <row r="9737" spans="3:3" x14ac:dyDescent="0.35">
      <c r="C9737" s="18"/>
    </row>
    <row r="9738" spans="3:3" x14ac:dyDescent="0.35">
      <c r="C9738" s="18"/>
    </row>
    <row r="9739" spans="3:3" x14ac:dyDescent="0.35">
      <c r="C9739" s="18"/>
    </row>
    <row r="9740" spans="3:3" x14ac:dyDescent="0.35">
      <c r="C9740" s="18"/>
    </row>
    <row r="9741" spans="3:3" x14ac:dyDescent="0.35">
      <c r="C9741" s="18"/>
    </row>
    <row r="9742" spans="3:3" x14ac:dyDescent="0.35">
      <c r="C9742" s="18"/>
    </row>
    <row r="9743" spans="3:3" x14ac:dyDescent="0.35">
      <c r="C9743" s="18"/>
    </row>
    <row r="9744" spans="3:3" x14ac:dyDescent="0.35">
      <c r="C9744" s="18"/>
    </row>
    <row r="9745" spans="3:3" x14ac:dyDescent="0.35">
      <c r="C9745" s="18"/>
    </row>
    <row r="9746" spans="3:3" x14ac:dyDescent="0.35">
      <c r="C9746" s="18"/>
    </row>
    <row r="9747" spans="3:3" x14ac:dyDescent="0.35">
      <c r="C9747" s="18"/>
    </row>
    <row r="9748" spans="3:3" x14ac:dyDescent="0.35">
      <c r="C9748" s="18"/>
    </row>
    <row r="9749" spans="3:3" x14ac:dyDescent="0.35">
      <c r="C9749" s="18"/>
    </row>
    <row r="9750" spans="3:3" x14ac:dyDescent="0.35">
      <c r="C9750" s="18"/>
    </row>
    <row r="9751" spans="3:3" x14ac:dyDescent="0.35">
      <c r="C9751" s="18"/>
    </row>
    <row r="9752" spans="3:3" x14ac:dyDescent="0.35">
      <c r="C9752" s="18"/>
    </row>
    <row r="9753" spans="3:3" x14ac:dyDescent="0.35">
      <c r="C9753" s="18"/>
    </row>
    <row r="9754" spans="3:3" x14ac:dyDescent="0.35">
      <c r="C9754" s="18"/>
    </row>
    <row r="9755" spans="3:3" x14ac:dyDescent="0.35">
      <c r="C9755" s="18"/>
    </row>
    <row r="9756" spans="3:3" x14ac:dyDescent="0.35">
      <c r="C9756" s="18"/>
    </row>
    <row r="9757" spans="3:3" x14ac:dyDescent="0.35">
      <c r="C9757" s="18"/>
    </row>
    <row r="9758" spans="3:3" x14ac:dyDescent="0.35">
      <c r="C9758" s="18"/>
    </row>
    <row r="9759" spans="3:3" x14ac:dyDescent="0.35">
      <c r="C9759" s="18"/>
    </row>
    <row r="9760" spans="3:3" x14ac:dyDescent="0.35">
      <c r="C9760" s="18"/>
    </row>
    <row r="9761" spans="3:3" x14ac:dyDescent="0.35">
      <c r="C9761" s="18"/>
    </row>
    <row r="9762" spans="3:3" x14ac:dyDescent="0.35">
      <c r="C9762" s="18"/>
    </row>
    <row r="9763" spans="3:3" x14ac:dyDescent="0.35">
      <c r="C9763" s="18"/>
    </row>
    <row r="9764" spans="3:3" x14ac:dyDescent="0.35">
      <c r="C9764" s="18"/>
    </row>
    <row r="9765" spans="3:3" x14ac:dyDescent="0.35">
      <c r="C9765" s="18"/>
    </row>
    <row r="9766" spans="3:3" x14ac:dyDescent="0.35">
      <c r="C9766" s="18"/>
    </row>
    <row r="9767" spans="3:3" x14ac:dyDescent="0.35">
      <c r="C9767" s="18"/>
    </row>
    <row r="9768" spans="3:3" x14ac:dyDescent="0.35">
      <c r="C9768" s="18"/>
    </row>
    <row r="9769" spans="3:3" x14ac:dyDescent="0.35">
      <c r="C9769" s="18"/>
    </row>
    <row r="9770" spans="3:3" x14ac:dyDescent="0.35">
      <c r="C9770" s="18"/>
    </row>
    <row r="9771" spans="3:3" x14ac:dyDescent="0.35">
      <c r="C9771" s="18"/>
    </row>
    <row r="9772" spans="3:3" x14ac:dyDescent="0.35">
      <c r="C9772" s="18"/>
    </row>
    <row r="9773" spans="3:3" x14ac:dyDescent="0.35">
      <c r="C9773" s="18"/>
    </row>
    <row r="9774" spans="3:3" x14ac:dyDescent="0.35">
      <c r="C9774" s="18"/>
    </row>
    <row r="9775" spans="3:3" x14ac:dyDescent="0.35">
      <c r="C9775" s="18"/>
    </row>
    <row r="9776" spans="3:3" x14ac:dyDescent="0.35">
      <c r="C9776" s="18"/>
    </row>
    <row r="9777" spans="3:3" x14ac:dyDescent="0.35">
      <c r="C9777" s="18"/>
    </row>
    <row r="9778" spans="3:3" x14ac:dyDescent="0.35">
      <c r="C9778" s="18"/>
    </row>
    <row r="9779" spans="3:3" x14ac:dyDescent="0.35">
      <c r="C9779" s="18"/>
    </row>
    <row r="9780" spans="3:3" x14ac:dyDescent="0.35">
      <c r="C9780" s="18"/>
    </row>
    <row r="9781" spans="3:3" x14ac:dyDescent="0.35">
      <c r="C9781" s="18"/>
    </row>
    <row r="9782" spans="3:3" x14ac:dyDescent="0.35">
      <c r="C9782" s="18"/>
    </row>
    <row r="9783" spans="3:3" x14ac:dyDescent="0.35">
      <c r="C9783" s="18"/>
    </row>
    <row r="9784" spans="3:3" x14ac:dyDescent="0.35">
      <c r="C9784" s="18"/>
    </row>
    <row r="9785" spans="3:3" x14ac:dyDescent="0.35">
      <c r="C9785" s="18"/>
    </row>
    <row r="9786" spans="3:3" x14ac:dyDescent="0.35">
      <c r="C9786" s="18"/>
    </row>
    <row r="9787" spans="3:3" x14ac:dyDescent="0.35">
      <c r="C9787" s="18"/>
    </row>
    <row r="9788" spans="3:3" x14ac:dyDescent="0.35">
      <c r="C9788" s="18"/>
    </row>
    <row r="9789" spans="3:3" x14ac:dyDescent="0.35">
      <c r="C9789" s="18"/>
    </row>
    <row r="9790" spans="3:3" x14ac:dyDescent="0.35">
      <c r="C9790" s="18"/>
    </row>
    <row r="9791" spans="3:3" x14ac:dyDescent="0.35">
      <c r="C9791" s="18"/>
    </row>
    <row r="9792" spans="3:3" x14ac:dyDescent="0.35">
      <c r="C9792" s="18"/>
    </row>
    <row r="9793" spans="3:3" x14ac:dyDescent="0.35">
      <c r="C9793" s="18"/>
    </row>
    <row r="9794" spans="3:3" x14ac:dyDescent="0.35">
      <c r="C9794" s="18"/>
    </row>
    <row r="9795" spans="3:3" x14ac:dyDescent="0.35">
      <c r="C9795" s="18"/>
    </row>
    <row r="9796" spans="3:3" x14ac:dyDescent="0.35">
      <c r="C9796" s="18"/>
    </row>
    <row r="9797" spans="3:3" x14ac:dyDescent="0.35">
      <c r="C9797" s="18"/>
    </row>
    <row r="9798" spans="3:3" x14ac:dyDescent="0.35">
      <c r="C9798" s="18"/>
    </row>
    <row r="9799" spans="3:3" x14ac:dyDescent="0.35">
      <c r="C9799" s="18"/>
    </row>
    <row r="9800" spans="3:3" x14ac:dyDescent="0.35">
      <c r="C9800" s="18"/>
    </row>
    <row r="9801" spans="3:3" x14ac:dyDescent="0.35">
      <c r="C9801" s="18"/>
    </row>
    <row r="9802" spans="3:3" x14ac:dyDescent="0.35">
      <c r="C9802" s="18"/>
    </row>
    <row r="9803" spans="3:3" x14ac:dyDescent="0.35">
      <c r="C9803" s="18"/>
    </row>
    <row r="9804" spans="3:3" x14ac:dyDescent="0.35">
      <c r="C9804" s="18"/>
    </row>
    <row r="9805" spans="3:3" x14ac:dyDescent="0.35">
      <c r="C9805" s="18"/>
    </row>
    <row r="9806" spans="3:3" x14ac:dyDescent="0.35">
      <c r="C9806" s="18"/>
    </row>
    <row r="9807" spans="3:3" x14ac:dyDescent="0.35">
      <c r="C9807" s="18"/>
    </row>
    <row r="9808" spans="3:3" x14ac:dyDescent="0.35">
      <c r="C9808" s="18"/>
    </row>
    <row r="9809" spans="3:3" x14ac:dyDescent="0.35">
      <c r="C9809" s="18"/>
    </row>
    <row r="9810" spans="3:3" x14ac:dyDescent="0.35">
      <c r="C9810" s="18"/>
    </row>
    <row r="9811" spans="3:3" x14ac:dyDescent="0.35">
      <c r="C9811" s="18"/>
    </row>
    <row r="9812" spans="3:3" x14ac:dyDescent="0.35">
      <c r="C9812" s="18"/>
    </row>
    <row r="9813" spans="3:3" x14ac:dyDescent="0.35">
      <c r="C9813" s="18"/>
    </row>
    <row r="9814" spans="3:3" x14ac:dyDescent="0.35">
      <c r="C9814" s="18"/>
    </row>
    <row r="9815" spans="3:3" x14ac:dyDescent="0.35">
      <c r="C9815" s="18"/>
    </row>
    <row r="9816" spans="3:3" x14ac:dyDescent="0.35">
      <c r="C9816" s="18"/>
    </row>
    <row r="9817" spans="3:3" x14ac:dyDescent="0.35">
      <c r="C9817" s="18"/>
    </row>
    <row r="9818" spans="3:3" x14ac:dyDescent="0.35">
      <c r="C9818" s="18"/>
    </row>
    <row r="9819" spans="3:3" x14ac:dyDescent="0.35">
      <c r="C9819" s="18"/>
    </row>
    <row r="9820" spans="3:3" x14ac:dyDescent="0.35">
      <c r="C9820" s="18"/>
    </row>
    <row r="9821" spans="3:3" x14ac:dyDescent="0.35">
      <c r="C9821" s="18"/>
    </row>
    <row r="9822" spans="3:3" x14ac:dyDescent="0.35">
      <c r="C9822" s="18"/>
    </row>
    <row r="9823" spans="3:3" x14ac:dyDescent="0.35">
      <c r="C9823" s="18"/>
    </row>
    <row r="9824" spans="3:3" x14ac:dyDescent="0.35">
      <c r="C9824" s="18"/>
    </row>
    <row r="9825" spans="3:3" x14ac:dyDescent="0.35">
      <c r="C9825" s="18"/>
    </row>
    <row r="9826" spans="3:3" x14ac:dyDescent="0.35">
      <c r="C9826" s="18"/>
    </row>
    <row r="9827" spans="3:3" x14ac:dyDescent="0.35">
      <c r="C9827" s="18"/>
    </row>
    <row r="9828" spans="3:3" x14ac:dyDescent="0.35">
      <c r="C9828" s="18"/>
    </row>
    <row r="9829" spans="3:3" x14ac:dyDescent="0.35">
      <c r="C9829" s="18"/>
    </row>
    <row r="9830" spans="3:3" x14ac:dyDescent="0.35">
      <c r="C9830" s="18"/>
    </row>
    <row r="9831" spans="3:3" x14ac:dyDescent="0.35">
      <c r="C9831" s="18"/>
    </row>
    <row r="9832" spans="3:3" x14ac:dyDescent="0.35">
      <c r="C9832" s="18"/>
    </row>
    <row r="9833" spans="3:3" x14ac:dyDescent="0.35">
      <c r="C9833" s="18"/>
    </row>
    <row r="9834" spans="3:3" x14ac:dyDescent="0.35">
      <c r="C9834" s="18"/>
    </row>
    <row r="9835" spans="3:3" x14ac:dyDescent="0.35">
      <c r="C9835" s="18"/>
    </row>
    <row r="9836" spans="3:3" x14ac:dyDescent="0.35">
      <c r="C9836" s="18"/>
    </row>
    <row r="9837" spans="3:3" x14ac:dyDescent="0.35">
      <c r="C9837" s="18"/>
    </row>
    <row r="9838" spans="3:3" x14ac:dyDescent="0.35">
      <c r="C9838" s="18"/>
    </row>
    <row r="9839" spans="3:3" x14ac:dyDescent="0.35">
      <c r="C9839" s="18"/>
    </row>
    <row r="9840" spans="3:3" x14ac:dyDescent="0.35">
      <c r="C9840" s="18"/>
    </row>
    <row r="9841" spans="3:3" x14ac:dyDescent="0.35">
      <c r="C9841" s="18"/>
    </row>
    <row r="9842" spans="3:3" x14ac:dyDescent="0.35">
      <c r="C9842" s="18"/>
    </row>
    <row r="9843" spans="3:3" x14ac:dyDescent="0.35">
      <c r="C9843" s="18"/>
    </row>
    <row r="9844" spans="3:3" x14ac:dyDescent="0.35">
      <c r="C9844" s="18"/>
    </row>
    <row r="9845" spans="3:3" x14ac:dyDescent="0.35">
      <c r="C9845" s="18"/>
    </row>
    <row r="9846" spans="3:3" x14ac:dyDescent="0.35">
      <c r="C9846" s="18"/>
    </row>
    <row r="9847" spans="3:3" x14ac:dyDescent="0.35">
      <c r="C9847" s="18"/>
    </row>
    <row r="9848" spans="3:3" x14ac:dyDescent="0.35">
      <c r="C9848" s="18"/>
    </row>
    <row r="9849" spans="3:3" x14ac:dyDescent="0.35">
      <c r="C9849" s="18"/>
    </row>
    <row r="9850" spans="3:3" x14ac:dyDescent="0.35">
      <c r="C9850" s="18"/>
    </row>
    <row r="9851" spans="3:3" x14ac:dyDescent="0.35">
      <c r="C9851" s="18"/>
    </row>
    <row r="9852" spans="3:3" x14ac:dyDescent="0.35">
      <c r="C9852" s="18"/>
    </row>
    <row r="9853" spans="3:3" x14ac:dyDescent="0.35">
      <c r="C9853" s="18"/>
    </row>
    <row r="9854" spans="3:3" x14ac:dyDescent="0.35">
      <c r="C9854" s="18"/>
    </row>
    <row r="9855" spans="3:3" x14ac:dyDescent="0.35">
      <c r="C9855" s="18"/>
    </row>
    <row r="9856" spans="3:3" x14ac:dyDescent="0.35">
      <c r="C9856" s="18"/>
    </row>
    <row r="9857" spans="3:3" x14ac:dyDescent="0.35">
      <c r="C9857" s="18"/>
    </row>
    <row r="9858" spans="3:3" x14ac:dyDescent="0.35">
      <c r="C9858" s="18"/>
    </row>
    <row r="9859" spans="3:3" x14ac:dyDescent="0.35">
      <c r="C9859" s="18"/>
    </row>
    <row r="9860" spans="3:3" x14ac:dyDescent="0.35">
      <c r="C9860" s="18"/>
    </row>
    <row r="9861" spans="3:3" x14ac:dyDescent="0.35">
      <c r="C9861" s="18"/>
    </row>
    <row r="9862" spans="3:3" x14ac:dyDescent="0.35">
      <c r="C9862" s="18"/>
    </row>
    <row r="9863" spans="3:3" x14ac:dyDescent="0.35">
      <c r="C9863" s="18"/>
    </row>
    <row r="9864" spans="3:3" x14ac:dyDescent="0.35">
      <c r="C9864" s="18"/>
    </row>
    <row r="9865" spans="3:3" x14ac:dyDescent="0.35">
      <c r="C9865" s="18"/>
    </row>
    <row r="9866" spans="3:3" x14ac:dyDescent="0.35">
      <c r="C9866" s="18"/>
    </row>
    <row r="9867" spans="3:3" x14ac:dyDescent="0.35">
      <c r="C9867" s="18"/>
    </row>
    <row r="9868" spans="3:3" x14ac:dyDescent="0.35">
      <c r="C9868" s="18"/>
    </row>
    <row r="9869" spans="3:3" x14ac:dyDescent="0.35">
      <c r="C9869" s="18"/>
    </row>
    <row r="9870" spans="3:3" x14ac:dyDescent="0.35">
      <c r="C9870" s="18"/>
    </row>
    <row r="9871" spans="3:3" x14ac:dyDescent="0.35">
      <c r="C9871" s="18"/>
    </row>
    <row r="9872" spans="3:3" x14ac:dyDescent="0.35">
      <c r="C9872" s="18"/>
    </row>
    <row r="9873" spans="3:3" x14ac:dyDescent="0.35">
      <c r="C9873" s="18"/>
    </row>
    <row r="9874" spans="3:3" x14ac:dyDescent="0.35">
      <c r="C9874" s="18"/>
    </row>
    <row r="9875" spans="3:3" x14ac:dyDescent="0.35">
      <c r="C9875" s="18"/>
    </row>
    <row r="9876" spans="3:3" x14ac:dyDescent="0.35">
      <c r="C9876" s="18"/>
    </row>
    <row r="9877" spans="3:3" x14ac:dyDescent="0.35">
      <c r="C9877" s="18"/>
    </row>
    <row r="9878" spans="3:3" x14ac:dyDescent="0.35">
      <c r="C9878" s="18"/>
    </row>
    <row r="9879" spans="3:3" x14ac:dyDescent="0.35">
      <c r="C9879" s="18"/>
    </row>
    <row r="9880" spans="3:3" x14ac:dyDescent="0.35">
      <c r="C9880" s="18"/>
    </row>
    <row r="9881" spans="3:3" x14ac:dyDescent="0.35">
      <c r="C9881" s="18"/>
    </row>
    <row r="9882" spans="3:3" x14ac:dyDescent="0.35">
      <c r="C9882" s="18"/>
    </row>
    <row r="9883" spans="3:3" x14ac:dyDescent="0.35">
      <c r="C9883" s="18"/>
    </row>
    <row r="9884" spans="3:3" x14ac:dyDescent="0.35">
      <c r="C9884" s="18"/>
    </row>
    <row r="9885" spans="3:3" x14ac:dyDescent="0.35">
      <c r="C9885" s="18"/>
    </row>
    <row r="9886" spans="3:3" x14ac:dyDescent="0.35">
      <c r="C9886" s="18"/>
    </row>
    <row r="9887" spans="3:3" x14ac:dyDescent="0.35">
      <c r="C9887" s="18"/>
    </row>
    <row r="9888" spans="3:3" x14ac:dyDescent="0.35">
      <c r="C9888" s="18"/>
    </row>
    <row r="9889" spans="3:3" x14ac:dyDescent="0.35">
      <c r="C9889" s="18"/>
    </row>
    <row r="9890" spans="3:3" x14ac:dyDescent="0.35">
      <c r="C9890" s="18"/>
    </row>
    <row r="9891" spans="3:3" x14ac:dyDescent="0.35">
      <c r="C9891" s="18"/>
    </row>
    <row r="9892" spans="3:3" x14ac:dyDescent="0.35">
      <c r="C9892" s="18"/>
    </row>
    <row r="9893" spans="3:3" x14ac:dyDescent="0.35">
      <c r="C9893" s="18"/>
    </row>
    <row r="9894" spans="3:3" x14ac:dyDescent="0.35">
      <c r="C9894" s="18"/>
    </row>
    <row r="9895" spans="3:3" x14ac:dyDescent="0.35">
      <c r="C9895" s="18"/>
    </row>
    <row r="9896" spans="3:3" x14ac:dyDescent="0.35">
      <c r="C9896" s="18"/>
    </row>
    <row r="9897" spans="3:3" x14ac:dyDescent="0.35">
      <c r="C9897" s="18"/>
    </row>
    <row r="9898" spans="3:3" x14ac:dyDescent="0.35">
      <c r="C9898" s="18"/>
    </row>
    <row r="9899" spans="3:3" x14ac:dyDescent="0.35">
      <c r="C9899" s="18"/>
    </row>
    <row r="9900" spans="3:3" x14ac:dyDescent="0.35">
      <c r="C9900" s="18"/>
    </row>
    <row r="9901" spans="3:3" x14ac:dyDescent="0.35">
      <c r="C9901" s="18"/>
    </row>
    <row r="9902" spans="3:3" x14ac:dyDescent="0.35">
      <c r="C9902" s="18"/>
    </row>
    <row r="9903" spans="3:3" x14ac:dyDescent="0.35">
      <c r="C9903" s="18"/>
    </row>
    <row r="9904" spans="3:3" x14ac:dyDescent="0.35">
      <c r="C9904" s="18"/>
    </row>
    <row r="9905" spans="3:3" x14ac:dyDescent="0.35">
      <c r="C9905" s="18"/>
    </row>
    <row r="9906" spans="3:3" x14ac:dyDescent="0.35">
      <c r="C9906" s="18"/>
    </row>
    <row r="9907" spans="3:3" x14ac:dyDescent="0.35">
      <c r="C9907" s="18"/>
    </row>
    <row r="9908" spans="3:3" x14ac:dyDescent="0.35">
      <c r="C9908" s="18"/>
    </row>
    <row r="9909" spans="3:3" x14ac:dyDescent="0.35">
      <c r="C9909" s="18"/>
    </row>
    <row r="9910" spans="3:3" x14ac:dyDescent="0.35">
      <c r="C9910" s="18"/>
    </row>
    <row r="9911" spans="3:3" x14ac:dyDescent="0.35">
      <c r="C9911" s="18"/>
    </row>
    <row r="9912" spans="3:3" x14ac:dyDescent="0.35">
      <c r="C9912" s="18"/>
    </row>
    <row r="9913" spans="3:3" x14ac:dyDescent="0.35">
      <c r="C9913" s="18"/>
    </row>
    <row r="9914" spans="3:3" x14ac:dyDescent="0.35">
      <c r="C9914" s="18"/>
    </row>
    <row r="9915" spans="3:3" x14ac:dyDescent="0.35">
      <c r="C9915" s="18"/>
    </row>
    <row r="9916" spans="3:3" x14ac:dyDescent="0.35">
      <c r="C9916" s="18"/>
    </row>
    <row r="9917" spans="3:3" x14ac:dyDescent="0.35">
      <c r="C9917" s="18"/>
    </row>
    <row r="9918" spans="3:3" x14ac:dyDescent="0.35">
      <c r="C9918" s="18"/>
    </row>
    <row r="9919" spans="3:3" x14ac:dyDescent="0.35">
      <c r="C9919" s="18"/>
    </row>
    <row r="9920" spans="3:3" x14ac:dyDescent="0.35">
      <c r="C9920" s="18"/>
    </row>
    <row r="9921" spans="3:3" x14ac:dyDescent="0.35">
      <c r="C9921" s="18"/>
    </row>
    <row r="9922" spans="3:3" x14ac:dyDescent="0.35">
      <c r="C9922" s="18"/>
    </row>
    <row r="9923" spans="3:3" x14ac:dyDescent="0.35">
      <c r="C9923" s="18"/>
    </row>
    <row r="9924" spans="3:3" x14ac:dyDescent="0.35">
      <c r="C9924" s="18"/>
    </row>
    <row r="9925" spans="3:3" x14ac:dyDescent="0.35">
      <c r="C9925" s="18"/>
    </row>
    <row r="9926" spans="3:3" x14ac:dyDescent="0.35">
      <c r="C9926" s="18"/>
    </row>
    <row r="9927" spans="3:3" x14ac:dyDescent="0.35">
      <c r="C9927" s="18"/>
    </row>
    <row r="9928" spans="3:3" x14ac:dyDescent="0.35">
      <c r="C9928" s="18"/>
    </row>
    <row r="9929" spans="3:3" x14ac:dyDescent="0.35">
      <c r="C9929" s="18"/>
    </row>
    <row r="9930" spans="3:3" x14ac:dyDescent="0.35">
      <c r="C9930" s="18"/>
    </row>
    <row r="9931" spans="3:3" x14ac:dyDescent="0.35">
      <c r="C9931" s="18"/>
    </row>
    <row r="9932" spans="3:3" x14ac:dyDescent="0.35">
      <c r="C9932" s="18"/>
    </row>
    <row r="9933" spans="3:3" x14ac:dyDescent="0.35">
      <c r="C9933" s="18"/>
    </row>
    <row r="9934" spans="3:3" x14ac:dyDescent="0.35">
      <c r="C9934" s="18"/>
    </row>
    <row r="9935" spans="3:3" x14ac:dyDescent="0.35">
      <c r="C9935" s="18"/>
    </row>
    <row r="9936" spans="3:3" x14ac:dyDescent="0.35">
      <c r="C9936" s="18"/>
    </row>
    <row r="9937" spans="3:3" x14ac:dyDescent="0.35">
      <c r="C9937" s="18"/>
    </row>
    <row r="9938" spans="3:3" x14ac:dyDescent="0.35">
      <c r="C9938" s="18"/>
    </row>
    <row r="9939" spans="3:3" x14ac:dyDescent="0.35">
      <c r="C9939" s="18"/>
    </row>
    <row r="9940" spans="3:3" x14ac:dyDescent="0.35">
      <c r="C9940" s="18"/>
    </row>
    <row r="9941" spans="3:3" x14ac:dyDescent="0.35">
      <c r="C9941" s="18"/>
    </row>
    <row r="9942" spans="3:3" x14ac:dyDescent="0.35">
      <c r="C9942" s="18"/>
    </row>
    <row r="9943" spans="3:3" x14ac:dyDescent="0.35">
      <c r="C9943" s="18"/>
    </row>
    <row r="9944" spans="3:3" x14ac:dyDescent="0.35">
      <c r="C9944" s="18"/>
    </row>
    <row r="9945" spans="3:3" x14ac:dyDescent="0.35">
      <c r="C9945" s="18"/>
    </row>
    <row r="9946" spans="3:3" x14ac:dyDescent="0.35">
      <c r="C9946" s="18"/>
    </row>
    <row r="9947" spans="3:3" x14ac:dyDescent="0.35">
      <c r="C9947" s="18"/>
    </row>
    <row r="9948" spans="3:3" x14ac:dyDescent="0.35">
      <c r="C9948" s="18"/>
    </row>
    <row r="9949" spans="3:3" x14ac:dyDescent="0.35">
      <c r="C9949" s="18"/>
    </row>
    <row r="9950" spans="3:3" x14ac:dyDescent="0.35">
      <c r="C9950" s="18"/>
    </row>
    <row r="9951" spans="3:3" x14ac:dyDescent="0.35">
      <c r="C9951" s="18"/>
    </row>
    <row r="9952" spans="3:3" x14ac:dyDescent="0.35">
      <c r="C9952" s="18"/>
    </row>
    <row r="9953" spans="3:3" x14ac:dyDescent="0.35">
      <c r="C9953" s="18"/>
    </row>
    <row r="9954" spans="3:3" x14ac:dyDescent="0.35">
      <c r="C9954" s="18"/>
    </row>
    <row r="9955" spans="3:3" x14ac:dyDescent="0.35">
      <c r="C9955" s="18"/>
    </row>
    <row r="9956" spans="3:3" x14ac:dyDescent="0.35">
      <c r="C9956" s="18"/>
    </row>
    <row r="9957" spans="3:3" x14ac:dyDescent="0.35">
      <c r="C9957" s="18"/>
    </row>
    <row r="9958" spans="3:3" x14ac:dyDescent="0.35">
      <c r="C9958" s="18"/>
    </row>
    <row r="9959" spans="3:3" x14ac:dyDescent="0.35">
      <c r="C9959" s="18"/>
    </row>
    <row r="9960" spans="3:3" x14ac:dyDescent="0.35">
      <c r="C9960" s="18"/>
    </row>
    <row r="9961" spans="3:3" x14ac:dyDescent="0.35">
      <c r="C9961" s="18"/>
    </row>
    <row r="9962" spans="3:3" x14ac:dyDescent="0.35">
      <c r="C9962" s="18"/>
    </row>
    <row r="9963" spans="3:3" x14ac:dyDescent="0.35">
      <c r="C9963" s="18"/>
    </row>
    <row r="9964" spans="3:3" x14ac:dyDescent="0.35">
      <c r="C9964" s="18"/>
    </row>
    <row r="9965" spans="3:3" x14ac:dyDescent="0.35">
      <c r="C9965" s="18"/>
    </row>
    <row r="9966" spans="3:3" x14ac:dyDescent="0.35">
      <c r="C9966" s="18"/>
    </row>
    <row r="9967" spans="3:3" x14ac:dyDescent="0.35">
      <c r="C9967" s="18"/>
    </row>
    <row r="9968" spans="3:3" x14ac:dyDescent="0.35">
      <c r="C9968" s="18"/>
    </row>
    <row r="9969" spans="3:3" x14ac:dyDescent="0.35">
      <c r="C9969" s="18"/>
    </row>
    <row r="9970" spans="3:3" x14ac:dyDescent="0.35">
      <c r="C9970" s="18"/>
    </row>
    <row r="9971" spans="3:3" x14ac:dyDescent="0.35">
      <c r="C9971" s="18"/>
    </row>
    <row r="9972" spans="3:3" x14ac:dyDescent="0.35">
      <c r="C9972" s="18"/>
    </row>
    <row r="9973" spans="3:3" x14ac:dyDescent="0.35">
      <c r="C9973" s="18"/>
    </row>
    <row r="9974" spans="3:3" x14ac:dyDescent="0.35">
      <c r="C9974" s="18"/>
    </row>
    <row r="9975" spans="3:3" x14ac:dyDescent="0.35">
      <c r="C9975" s="18"/>
    </row>
    <row r="9976" spans="3:3" x14ac:dyDescent="0.35">
      <c r="C9976" s="18"/>
    </row>
    <row r="9977" spans="3:3" x14ac:dyDescent="0.35">
      <c r="C9977" s="18"/>
    </row>
    <row r="9978" spans="3:3" x14ac:dyDescent="0.35">
      <c r="C9978" s="18"/>
    </row>
    <row r="9979" spans="3:3" x14ac:dyDescent="0.35">
      <c r="C9979" s="18"/>
    </row>
    <row r="9980" spans="3:3" x14ac:dyDescent="0.35">
      <c r="C9980" s="18"/>
    </row>
    <row r="9981" spans="3:3" x14ac:dyDescent="0.35">
      <c r="C9981" s="18"/>
    </row>
    <row r="9982" spans="3:3" x14ac:dyDescent="0.35">
      <c r="C9982" s="18"/>
    </row>
    <row r="9983" spans="3:3" x14ac:dyDescent="0.35">
      <c r="C9983" s="18"/>
    </row>
    <row r="9984" spans="3:3" x14ac:dyDescent="0.35">
      <c r="C9984" s="18"/>
    </row>
    <row r="9985" spans="3:3" x14ac:dyDescent="0.35">
      <c r="C9985" s="18"/>
    </row>
    <row r="9986" spans="3:3" x14ac:dyDescent="0.35">
      <c r="C9986" s="18"/>
    </row>
    <row r="9987" spans="3:3" x14ac:dyDescent="0.35">
      <c r="C9987" s="18"/>
    </row>
    <row r="9988" spans="3:3" x14ac:dyDescent="0.35">
      <c r="C9988" s="18"/>
    </row>
    <row r="9989" spans="3:3" x14ac:dyDescent="0.35">
      <c r="C9989" s="18"/>
    </row>
    <row r="9990" spans="3:3" x14ac:dyDescent="0.35">
      <c r="C9990" s="18"/>
    </row>
    <row r="9991" spans="3:3" x14ac:dyDescent="0.35">
      <c r="C9991" s="18"/>
    </row>
    <row r="9992" spans="3:3" x14ac:dyDescent="0.35">
      <c r="C9992" s="18"/>
    </row>
    <row r="9993" spans="3:3" x14ac:dyDescent="0.35">
      <c r="C9993" s="18"/>
    </row>
    <row r="9994" spans="3:3" x14ac:dyDescent="0.35">
      <c r="C9994" s="18"/>
    </row>
    <row r="9995" spans="3:3" x14ac:dyDescent="0.35">
      <c r="C9995" s="18"/>
    </row>
    <row r="9996" spans="3:3" x14ac:dyDescent="0.35">
      <c r="C9996" s="18"/>
    </row>
    <row r="9997" spans="3:3" x14ac:dyDescent="0.35">
      <c r="C9997" s="18"/>
    </row>
    <row r="9998" spans="3:3" x14ac:dyDescent="0.35">
      <c r="C9998" s="18"/>
    </row>
    <row r="9999" spans="3:3" x14ac:dyDescent="0.35">
      <c r="C9999" s="18"/>
    </row>
    <row r="10000" spans="3:3" x14ac:dyDescent="0.35">
      <c r="C10000" s="18"/>
    </row>
    <row r="10001" spans="3:3" x14ac:dyDescent="0.35">
      <c r="C10001" s="18"/>
    </row>
    <row r="10002" spans="3:3" x14ac:dyDescent="0.35">
      <c r="C10002" s="18"/>
    </row>
    <row r="10003" spans="3:3" x14ac:dyDescent="0.35">
      <c r="C10003" s="18"/>
    </row>
    <row r="10004" spans="3:3" x14ac:dyDescent="0.35">
      <c r="C10004" s="18"/>
    </row>
    <row r="10005" spans="3:3" x14ac:dyDescent="0.35">
      <c r="C10005" s="18"/>
    </row>
    <row r="10006" spans="3:3" x14ac:dyDescent="0.35">
      <c r="C10006" s="18"/>
    </row>
    <row r="10007" spans="3:3" x14ac:dyDescent="0.35">
      <c r="C10007" s="18"/>
    </row>
    <row r="10008" spans="3:3" x14ac:dyDescent="0.35">
      <c r="C10008" s="18"/>
    </row>
    <row r="10009" spans="3:3" x14ac:dyDescent="0.35">
      <c r="C10009" s="18"/>
    </row>
    <row r="10010" spans="3:3" x14ac:dyDescent="0.35">
      <c r="C10010" s="18"/>
    </row>
    <row r="10011" spans="3:3" x14ac:dyDescent="0.35">
      <c r="C10011" s="18"/>
    </row>
    <row r="10012" spans="3:3" x14ac:dyDescent="0.35">
      <c r="C10012" s="18"/>
    </row>
    <row r="10013" spans="3:3" x14ac:dyDescent="0.35">
      <c r="C10013" s="18"/>
    </row>
    <row r="10014" spans="3:3" x14ac:dyDescent="0.35">
      <c r="C10014" s="18"/>
    </row>
    <row r="10015" spans="3:3" x14ac:dyDescent="0.35">
      <c r="C10015" s="18"/>
    </row>
    <row r="10016" spans="3:3" x14ac:dyDescent="0.35">
      <c r="C10016" s="18"/>
    </row>
    <row r="10017" spans="3:3" x14ac:dyDescent="0.35">
      <c r="C10017" s="18"/>
    </row>
    <row r="10018" spans="3:3" x14ac:dyDescent="0.35">
      <c r="C10018" s="18"/>
    </row>
    <row r="10019" spans="3:3" x14ac:dyDescent="0.35">
      <c r="C10019" s="18"/>
    </row>
    <row r="10020" spans="3:3" x14ac:dyDescent="0.35">
      <c r="C10020" s="18"/>
    </row>
    <row r="10021" spans="3:3" x14ac:dyDescent="0.35">
      <c r="C10021" s="18"/>
    </row>
    <row r="10022" spans="3:3" x14ac:dyDescent="0.35">
      <c r="C10022" s="18"/>
    </row>
    <row r="10023" spans="3:3" x14ac:dyDescent="0.35">
      <c r="C10023" s="18"/>
    </row>
    <row r="10024" spans="3:3" x14ac:dyDescent="0.35">
      <c r="C10024" s="18"/>
    </row>
    <row r="10025" spans="3:3" x14ac:dyDescent="0.35">
      <c r="C10025" s="18"/>
    </row>
    <row r="10026" spans="3:3" x14ac:dyDescent="0.35">
      <c r="C10026" s="18"/>
    </row>
    <row r="10027" spans="3:3" x14ac:dyDescent="0.35">
      <c r="C10027" s="18"/>
    </row>
    <row r="10028" spans="3:3" x14ac:dyDescent="0.35">
      <c r="C10028" s="18"/>
    </row>
    <row r="10029" spans="3:3" x14ac:dyDescent="0.35">
      <c r="C10029" s="18"/>
    </row>
    <row r="10030" spans="3:3" x14ac:dyDescent="0.35">
      <c r="C10030" s="18"/>
    </row>
    <row r="10031" spans="3:3" x14ac:dyDescent="0.35">
      <c r="C10031" s="18"/>
    </row>
    <row r="10032" spans="3:3" x14ac:dyDescent="0.35">
      <c r="C10032" s="18"/>
    </row>
    <row r="10033" spans="3:3" x14ac:dyDescent="0.35">
      <c r="C10033" s="18"/>
    </row>
    <row r="10034" spans="3:3" x14ac:dyDescent="0.35">
      <c r="C10034" s="18"/>
    </row>
    <row r="10035" spans="3:3" x14ac:dyDescent="0.35">
      <c r="C10035" s="18"/>
    </row>
    <row r="10036" spans="3:3" x14ac:dyDescent="0.35">
      <c r="C10036" s="18"/>
    </row>
    <row r="10037" spans="3:3" x14ac:dyDescent="0.35">
      <c r="C10037" s="18"/>
    </row>
    <row r="10038" spans="3:3" x14ac:dyDescent="0.35">
      <c r="C10038" s="18"/>
    </row>
    <row r="10039" spans="3:3" x14ac:dyDescent="0.35">
      <c r="C10039" s="18"/>
    </row>
    <row r="10040" spans="3:3" x14ac:dyDescent="0.35">
      <c r="C10040" s="18"/>
    </row>
    <row r="10041" spans="3:3" x14ac:dyDescent="0.35">
      <c r="C10041" s="18"/>
    </row>
    <row r="10042" spans="3:3" x14ac:dyDescent="0.35">
      <c r="C10042" s="18"/>
    </row>
    <row r="10043" spans="3:3" x14ac:dyDescent="0.35">
      <c r="C10043" s="18"/>
    </row>
    <row r="10044" spans="3:3" x14ac:dyDescent="0.35">
      <c r="C10044" s="18"/>
    </row>
    <row r="10045" spans="3:3" x14ac:dyDescent="0.35">
      <c r="C10045" s="18"/>
    </row>
    <row r="10046" spans="3:3" x14ac:dyDescent="0.35">
      <c r="C10046" s="18"/>
    </row>
    <row r="10047" spans="3:3" x14ac:dyDescent="0.35">
      <c r="C10047" s="18"/>
    </row>
    <row r="10048" spans="3:3" x14ac:dyDescent="0.35">
      <c r="C10048" s="18"/>
    </row>
    <row r="10049" spans="3:3" x14ac:dyDescent="0.35">
      <c r="C10049" s="18"/>
    </row>
    <row r="10050" spans="3:3" x14ac:dyDescent="0.35">
      <c r="C10050" s="18"/>
    </row>
    <row r="10051" spans="3:3" x14ac:dyDescent="0.35">
      <c r="C10051" s="18"/>
    </row>
    <row r="10052" spans="3:3" x14ac:dyDescent="0.35">
      <c r="C10052" s="18"/>
    </row>
    <row r="10053" spans="3:3" x14ac:dyDescent="0.35">
      <c r="C10053" s="18"/>
    </row>
    <row r="10054" spans="3:3" x14ac:dyDescent="0.35">
      <c r="C10054" s="18"/>
    </row>
    <row r="10055" spans="3:3" x14ac:dyDescent="0.35">
      <c r="C10055" s="18"/>
    </row>
    <row r="10056" spans="3:3" x14ac:dyDescent="0.35">
      <c r="C10056" s="18"/>
    </row>
    <row r="10057" spans="3:3" x14ac:dyDescent="0.35">
      <c r="C10057" s="18"/>
    </row>
    <row r="10058" spans="3:3" x14ac:dyDescent="0.35">
      <c r="C10058" s="18"/>
    </row>
    <row r="10059" spans="3:3" x14ac:dyDescent="0.35">
      <c r="C10059" s="18"/>
    </row>
    <row r="10060" spans="3:3" x14ac:dyDescent="0.35">
      <c r="C10060" s="18"/>
    </row>
    <row r="10061" spans="3:3" x14ac:dyDescent="0.35">
      <c r="C10061" s="18"/>
    </row>
    <row r="10062" spans="3:3" x14ac:dyDescent="0.35">
      <c r="C10062" s="18"/>
    </row>
    <row r="10063" spans="3:3" x14ac:dyDescent="0.35">
      <c r="C10063" s="18"/>
    </row>
    <row r="10064" spans="3:3" x14ac:dyDescent="0.35">
      <c r="C10064" s="18"/>
    </row>
    <row r="10065" spans="3:3" x14ac:dyDescent="0.35">
      <c r="C10065" s="18"/>
    </row>
    <row r="10066" spans="3:3" x14ac:dyDescent="0.35">
      <c r="C10066" s="18"/>
    </row>
    <row r="10067" spans="3:3" x14ac:dyDescent="0.35">
      <c r="C10067" s="18"/>
    </row>
    <row r="10068" spans="3:3" x14ac:dyDescent="0.35">
      <c r="C10068" s="18"/>
    </row>
    <row r="10069" spans="3:3" x14ac:dyDescent="0.35">
      <c r="C10069" s="18"/>
    </row>
    <row r="10070" spans="3:3" x14ac:dyDescent="0.35">
      <c r="C10070" s="18"/>
    </row>
    <row r="10071" spans="3:3" x14ac:dyDescent="0.35">
      <c r="C10071" s="18"/>
    </row>
    <row r="10072" spans="3:3" x14ac:dyDescent="0.35">
      <c r="C10072" s="18"/>
    </row>
    <row r="10073" spans="3:3" x14ac:dyDescent="0.35">
      <c r="C10073" s="18"/>
    </row>
    <row r="10074" spans="3:3" x14ac:dyDescent="0.35">
      <c r="C10074" s="18"/>
    </row>
    <row r="10075" spans="3:3" x14ac:dyDescent="0.35">
      <c r="C10075" s="18"/>
    </row>
    <row r="10076" spans="3:3" x14ac:dyDescent="0.35">
      <c r="C10076" s="18"/>
    </row>
    <row r="10077" spans="3:3" x14ac:dyDescent="0.35">
      <c r="C10077" s="18"/>
    </row>
    <row r="10078" spans="3:3" x14ac:dyDescent="0.35">
      <c r="C10078" s="18"/>
    </row>
    <row r="10079" spans="3:3" x14ac:dyDescent="0.35">
      <c r="C10079" s="18"/>
    </row>
    <row r="10080" spans="3:3" x14ac:dyDescent="0.35">
      <c r="C10080" s="18"/>
    </row>
    <row r="10081" spans="3:3" x14ac:dyDescent="0.35">
      <c r="C10081" s="18"/>
    </row>
    <row r="10082" spans="3:3" x14ac:dyDescent="0.35">
      <c r="C10082" s="18"/>
    </row>
    <row r="10083" spans="3:3" x14ac:dyDescent="0.35">
      <c r="C10083" s="18"/>
    </row>
    <row r="10084" spans="3:3" x14ac:dyDescent="0.35">
      <c r="C10084" s="18"/>
    </row>
    <row r="10085" spans="3:3" x14ac:dyDescent="0.35">
      <c r="C10085" s="18"/>
    </row>
    <row r="10086" spans="3:3" x14ac:dyDescent="0.35">
      <c r="C10086" s="18"/>
    </row>
    <row r="10087" spans="3:3" x14ac:dyDescent="0.35">
      <c r="C10087" s="18"/>
    </row>
    <row r="10088" spans="3:3" x14ac:dyDescent="0.35">
      <c r="C10088" s="18"/>
    </row>
    <row r="10089" spans="3:3" x14ac:dyDescent="0.35">
      <c r="C10089" s="18"/>
    </row>
    <row r="10090" spans="3:3" x14ac:dyDescent="0.35">
      <c r="C10090" s="18"/>
    </row>
    <row r="10091" spans="3:3" x14ac:dyDescent="0.35">
      <c r="C10091" s="18"/>
    </row>
    <row r="10092" spans="3:3" x14ac:dyDescent="0.35">
      <c r="C10092" s="18"/>
    </row>
    <row r="10093" spans="3:3" x14ac:dyDescent="0.35">
      <c r="C10093" s="18"/>
    </row>
    <row r="10094" spans="3:3" x14ac:dyDescent="0.35">
      <c r="C10094" s="18"/>
    </row>
    <row r="10095" spans="3:3" x14ac:dyDescent="0.35">
      <c r="C10095" s="18"/>
    </row>
    <row r="10096" spans="3:3" x14ac:dyDescent="0.35">
      <c r="C10096" s="18"/>
    </row>
    <row r="10097" spans="3:3" x14ac:dyDescent="0.35">
      <c r="C10097" s="18"/>
    </row>
    <row r="10098" spans="3:3" x14ac:dyDescent="0.35">
      <c r="C10098" s="18"/>
    </row>
    <row r="10099" spans="3:3" x14ac:dyDescent="0.35">
      <c r="C10099" s="18"/>
    </row>
    <row r="10100" spans="3:3" x14ac:dyDescent="0.35">
      <c r="C10100" s="18"/>
    </row>
    <row r="10101" spans="3:3" x14ac:dyDescent="0.35">
      <c r="C10101" s="18"/>
    </row>
    <row r="10102" spans="3:3" x14ac:dyDescent="0.35">
      <c r="C10102" s="18"/>
    </row>
    <row r="10103" spans="3:3" x14ac:dyDescent="0.35">
      <c r="C10103" s="18"/>
    </row>
    <row r="10104" spans="3:3" x14ac:dyDescent="0.35">
      <c r="C10104" s="18"/>
    </row>
    <row r="10105" spans="3:3" x14ac:dyDescent="0.35">
      <c r="C10105" s="18"/>
    </row>
    <row r="10106" spans="3:3" x14ac:dyDescent="0.35">
      <c r="C10106" s="18"/>
    </row>
    <row r="10107" spans="3:3" x14ac:dyDescent="0.35">
      <c r="C10107" s="18"/>
    </row>
    <row r="10108" spans="3:3" x14ac:dyDescent="0.35">
      <c r="C10108" s="18"/>
    </row>
    <row r="10109" spans="3:3" x14ac:dyDescent="0.35">
      <c r="C10109" s="18"/>
    </row>
    <row r="10110" spans="3:3" x14ac:dyDescent="0.35">
      <c r="C10110" s="18"/>
    </row>
    <row r="10111" spans="3:3" x14ac:dyDescent="0.35">
      <c r="C10111" s="18"/>
    </row>
    <row r="10112" spans="3:3" x14ac:dyDescent="0.35">
      <c r="C10112" s="18"/>
    </row>
    <row r="10113" spans="3:3" x14ac:dyDescent="0.35">
      <c r="C10113" s="18"/>
    </row>
    <row r="10114" spans="3:3" x14ac:dyDescent="0.35">
      <c r="C10114" s="18"/>
    </row>
    <row r="10115" spans="3:3" x14ac:dyDescent="0.35">
      <c r="C10115" s="18"/>
    </row>
    <row r="10116" spans="3:3" x14ac:dyDescent="0.35">
      <c r="C10116" s="18"/>
    </row>
    <row r="10117" spans="3:3" x14ac:dyDescent="0.35">
      <c r="C10117" s="18"/>
    </row>
    <row r="10118" spans="3:3" x14ac:dyDescent="0.35">
      <c r="C10118" s="18"/>
    </row>
    <row r="10119" spans="3:3" x14ac:dyDescent="0.35">
      <c r="C10119" s="18"/>
    </row>
    <row r="10120" spans="3:3" x14ac:dyDescent="0.35">
      <c r="C10120" s="18"/>
    </row>
    <row r="10121" spans="3:3" x14ac:dyDescent="0.35">
      <c r="C10121" s="18"/>
    </row>
    <row r="10122" spans="3:3" x14ac:dyDescent="0.35">
      <c r="C10122" s="18"/>
    </row>
    <row r="10123" spans="3:3" x14ac:dyDescent="0.35">
      <c r="C10123" s="18"/>
    </row>
    <row r="10124" spans="3:3" x14ac:dyDescent="0.35">
      <c r="C10124" s="18"/>
    </row>
    <row r="10125" spans="3:3" x14ac:dyDescent="0.35">
      <c r="C10125" s="18"/>
    </row>
    <row r="10126" spans="3:3" x14ac:dyDescent="0.35">
      <c r="C10126" s="18"/>
    </row>
    <row r="10127" spans="3:3" x14ac:dyDescent="0.35">
      <c r="C10127" s="18"/>
    </row>
    <row r="10128" spans="3:3" x14ac:dyDescent="0.35">
      <c r="C10128" s="18"/>
    </row>
    <row r="10129" spans="3:3" x14ac:dyDescent="0.35">
      <c r="C10129" s="18"/>
    </row>
    <row r="10130" spans="3:3" x14ac:dyDescent="0.35">
      <c r="C10130" s="18"/>
    </row>
    <row r="10131" spans="3:3" x14ac:dyDescent="0.35">
      <c r="C10131" s="18"/>
    </row>
    <row r="10132" spans="3:3" x14ac:dyDescent="0.35">
      <c r="C10132" s="18"/>
    </row>
    <row r="10133" spans="3:3" x14ac:dyDescent="0.35">
      <c r="C10133" s="18"/>
    </row>
    <row r="10134" spans="3:3" x14ac:dyDescent="0.35">
      <c r="C10134" s="18"/>
    </row>
    <row r="10135" spans="3:3" x14ac:dyDescent="0.35">
      <c r="C10135" s="18"/>
    </row>
    <row r="10136" spans="3:3" x14ac:dyDescent="0.35">
      <c r="C10136" s="18"/>
    </row>
    <row r="10137" spans="3:3" x14ac:dyDescent="0.35">
      <c r="C10137" s="18"/>
    </row>
    <row r="10138" spans="3:3" x14ac:dyDescent="0.35">
      <c r="C10138" s="18"/>
    </row>
    <row r="10139" spans="3:3" x14ac:dyDescent="0.35">
      <c r="C10139" s="18"/>
    </row>
    <row r="10140" spans="3:3" x14ac:dyDescent="0.35">
      <c r="C10140" s="18"/>
    </row>
    <row r="10141" spans="3:3" x14ac:dyDescent="0.35">
      <c r="C10141" s="18"/>
    </row>
    <row r="10142" spans="3:3" x14ac:dyDescent="0.35">
      <c r="C10142" s="18"/>
    </row>
    <row r="10143" spans="3:3" x14ac:dyDescent="0.35">
      <c r="C10143" s="18"/>
    </row>
    <row r="10144" spans="3:3" x14ac:dyDescent="0.35">
      <c r="C10144" s="18"/>
    </row>
    <row r="10145" spans="3:3" x14ac:dyDescent="0.35">
      <c r="C10145" s="18"/>
    </row>
    <row r="10146" spans="3:3" x14ac:dyDescent="0.35">
      <c r="C10146" s="18"/>
    </row>
    <row r="10147" spans="3:3" x14ac:dyDescent="0.35">
      <c r="C10147" s="18"/>
    </row>
    <row r="10148" spans="3:3" x14ac:dyDescent="0.35">
      <c r="C10148" s="18"/>
    </row>
    <row r="10149" spans="3:3" x14ac:dyDescent="0.35">
      <c r="C10149" s="18"/>
    </row>
    <row r="10150" spans="3:3" x14ac:dyDescent="0.35">
      <c r="C10150" s="18"/>
    </row>
    <row r="10151" spans="3:3" x14ac:dyDescent="0.35">
      <c r="C10151" s="18"/>
    </row>
    <row r="10152" spans="3:3" x14ac:dyDescent="0.35">
      <c r="C10152" s="18"/>
    </row>
    <row r="10153" spans="3:3" x14ac:dyDescent="0.35">
      <c r="C10153" s="18"/>
    </row>
    <row r="10154" spans="3:3" x14ac:dyDescent="0.35">
      <c r="C10154" s="18"/>
    </row>
    <row r="10155" spans="3:3" x14ac:dyDescent="0.35">
      <c r="C10155" s="18"/>
    </row>
    <row r="10156" spans="3:3" x14ac:dyDescent="0.35">
      <c r="C10156" s="18"/>
    </row>
    <row r="10157" spans="3:3" x14ac:dyDescent="0.35">
      <c r="C10157" s="18"/>
    </row>
    <row r="10158" spans="3:3" x14ac:dyDescent="0.35">
      <c r="C10158" s="18"/>
    </row>
    <row r="10159" spans="3:3" x14ac:dyDescent="0.35">
      <c r="C10159" s="18"/>
    </row>
    <row r="10160" spans="3:3" x14ac:dyDescent="0.35">
      <c r="C10160" s="18"/>
    </row>
    <row r="10161" spans="3:3" x14ac:dyDescent="0.35">
      <c r="C10161" s="18"/>
    </row>
    <row r="10162" spans="3:3" x14ac:dyDescent="0.35">
      <c r="C10162" s="18"/>
    </row>
    <row r="10163" spans="3:3" x14ac:dyDescent="0.35">
      <c r="C10163" s="18"/>
    </row>
    <row r="10164" spans="3:3" x14ac:dyDescent="0.35">
      <c r="C10164" s="18"/>
    </row>
    <row r="10165" spans="3:3" x14ac:dyDescent="0.35">
      <c r="C10165" s="18"/>
    </row>
    <row r="10166" spans="3:3" x14ac:dyDescent="0.35">
      <c r="C10166" s="18"/>
    </row>
    <row r="10167" spans="3:3" x14ac:dyDescent="0.35">
      <c r="C10167" s="18"/>
    </row>
    <row r="10168" spans="3:3" x14ac:dyDescent="0.35">
      <c r="C10168" s="18"/>
    </row>
    <row r="10169" spans="3:3" x14ac:dyDescent="0.35">
      <c r="C10169" s="18"/>
    </row>
    <row r="10170" spans="3:3" x14ac:dyDescent="0.35">
      <c r="C10170" s="18"/>
    </row>
    <row r="10171" spans="3:3" x14ac:dyDescent="0.35">
      <c r="C10171" s="18"/>
    </row>
    <row r="10172" spans="3:3" x14ac:dyDescent="0.35">
      <c r="C10172" s="18"/>
    </row>
    <row r="10173" spans="3:3" x14ac:dyDescent="0.35">
      <c r="C10173" s="18"/>
    </row>
    <row r="10174" spans="3:3" x14ac:dyDescent="0.35">
      <c r="C10174" s="18"/>
    </row>
    <row r="10175" spans="3:3" x14ac:dyDescent="0.35">
      <c r="C10175" s="18"/>
    </row>
    <row r="10176" spans="3:3" x14ac:dyDescent="0.35">
      <c r="C10176" s="18"/>
    </row>
    <row r="10177" spans="3:3" x14ac:dyDescent="0.35">
      <c r="C10177" s="18"/>
    </row>
    <row r="10178" spans="3:3" x14ac:dyDescent="0.35">
      <c r="C10178" s="18"/>
    </row>
    <row r="10179" spans="3:3" x14ac:dyDescent="0.35">
      <c r="C10179" s="18"/>
    </row>
    <row r="10180" spans="3:3" x14ac:dyDescent="0.35">
      <c r="C10180" s="18"/>
    </row>
    <row r="10181" spans="3:3" x14ac:dyDescent="0.35">
      <c r="C10181" s="18"/>
    </row>
    <row r="10182" spans="3:3" x14ac:dyDescent="0.35">
      <c r="C10182" s="18"/>
    </row>
    <row r="10183" spans="3:3" x14ac:dyDescent="0.35">
      <c r="C10183" s="18"/>
    </row>
    <row r="10184" spans="3:3" x14ac:dyDescent="0.35">
      <c r="C10184" s="18"/>
    </row>
    <row r="10185" spans="3:3" x14ac:dyDescent="0.35">
      <c r="C10185" s="18"/>
    </row>
    <row r="10186" spans="3:3" x14ac:dyDescent="0.35">
      <c r="C10186" s="18"/>
    </row>
    <row r="10187" spans="3:3" x14ac:dyDescent="0.35">
      <c r="C10187" s="18"/>
    </row>
    <row r="10188" spans="3:3" x14ac:dyDescent="0.35">
      <c r="C10188" s="18"/>
    </row>
    <row r="10189" spans="3:3" x14ac:dyDescent="0.35">
      <c r="C10189" s="18"/>
    </row>
    <row r="10190" spans="3:3" x14ac:dyDescent="0.35">
      <c r="C10190" s="18"/>
    </row>
    <row r="10191" spans="3:3" x14ac:dyDescent="0.35">
      <c r="C10191" s="18"/>
    </row>
    <row r="10192" spans="3:3" x14ac:dyDescent="0.35">
      <c r="C10192" s="18"/>
    </row>
    <row r="10193" spans="3:3" x14ac:dyDescent="0.35">
      <c r="C10193" s="18"/>
    </row>
    <row r="10194" spans="3:3" x14ac:dyDescent="0.35">
      <c r="C10194" s="18"/>
    </row>
    <row r="10195" spans="3:3" x14ac:dyDescent="0.35">
      <c r="C10195" s="18"/>
    </row>
    <row r="10196" spans="3:3" x14ac:dyDescent="0.35">
      <c r="C10196" s="18"/>
    </row>
    <row r="10197" spans="3:3" x14ac:dyDescent="0.35">
      <c r="C10197" s="18"/>
    </row>
    <row r="10198" spans="3:3" x14ac:dyDescent="0.35">
      <c r="C10198" s="18"/>
    </row>
    <row r="10199" spans="3:3" x14ac:dyDescent="0.35">
      <c r="C10199" s="18"/>
    </row>
    <row r="10200" spans="3:3" x14ac:dyDescent="0.35">
      <c r="C10200" s="18"/>
    </row>
    <row r="10201" spans="3:3" x14ac:dyDescent="0.35">
      <c r="C10201" s="18"/>
    </row>
    <row r="10202" spans="3:3" x14ac:dyDescent="0.35">
      <c r="C10202" s="18"/>
    </row>
    <row r="10203" spans="3:3" x14ac:dyDescent="0.35">
      <c r="C10203" s="18"/>
    </row>
    <row r="10204" spans="3:3" x14ac:dyDescent="0.35">
      <c r="C10204" s="18"/>
    </row>
    <row r="10205" spans="3:3" x14ac:dyDescent="0.35">
      <c r="C10205" s="18"/>
    </row>
    <row r="10206" spans="3:3" x14ac:dyDescent="0.35">
      <c r="C10206" s="18"/>
    </row>
    <row r="10207" spans="3:3" x14ac:dyDescent="0.35">
      <c r="C10207" s="18"/>
    </row>
    <row r="10208" spans="3:3" x14ac:dyDescent="0.35">
      <c r="C10208" s="18"/>
    </row>
    <row r="10209" spans="3:3" x14ac:dyDescent="0.35">
      <c r="C10209" s="18"/>
    </row>
    <row r="10210" spans="3:3" x14ac:dyDescent="0.35">
      <c r="C10210" s="18"/>
    </row>
    <row r="10211" spans="3:3" x14ac:dyDescent="0.35">
      <c r="C10211" s="18"/>
    </row>
    <row r="10212" spans="3:3" x14ac:dyDescent="0.35">
      <c r="C10212" s="18"/>
    </row>
    <row r="10213" spans="3:3" x14ac:dyDescent="0.35">
      <c r="C10213" s="18"/>
    </row>
    <row r="10214" spans="3:3" x14ac:dyDescent="0.35">
      <c r="C10214" s="18"/>
    </row>
    <row r="10215" spans="3:3" x14ac:dyDescent="0.35">
      <c r="C10215" s="18"/>
    </row>
    <row r="10216" spans="3:3" x14ac:dyDescent="0.35">
      <c r="C10216" s="18"/>
    </row>
    <row r="10217" spans="3:3" x14ac:dyDescent="0.35">
      <c r="C10217" s="18"/>
    </row>
    <row r="10218" spans="3:3" x14ac:dyDescent="0.35">
      <c r="C10218" s="18"/>
    </row>
    <row r="10219" spans="3:3" x14ac:dyDescent="0.35">
      <c r="C10219" s="18"/>
    </row>
    <row r="10220" spans="3:3" x14ac:dyDescent="0.35">
      <c r="C10220" s="18"/>
    </row>
    <row r="10221" spans="3:3" x14ac:dyDescent="0.35">
      <c r="C10221" s="18"/>
    </row>
    <row r="10222" spans="3:3" x14ac:dyDescent="0.35">
      <c r="C10222" s="18"/>
    </row>
    <row r="10223" spans="3:3" x14ac:dyDescent="0.35">
      <c r="C10223" s="18"/>
    </row>
    <row r="10224" spans="3:3" x14ac:dyDescent="0.35">
      <c r="C10224" s="18"/>
    </row>
    <row r="10225" spans="3:3" x14ac:dyDescent="0.35">
      <c r="C10225" s="18"/>
    </row>
    <row r="10226" spans="3:3" x14ac:dyDescent="0.35">
      <c r="C10226" s="18"/>
    </row>
    <row r="10227" spans="3:3" x14ac:dyDescent="0.35">
      <c r="C10227" s="18"/>
    </row>
    <row r="10228" spans="3:3" x14ac:dyDescent="0.35">
      <c r="C10228" s="18"/>
    </row>
    <row r="10229" spans="3:3" x14ac:dyDescent="0.35">
      <c r="C10229" s="18"/>
    </row>
    <row r="10230" spans="3:3" x14ac:dyDescent="0.35">
      <c r="C10230" s="18"/>
    </row>
    <row r="10231" spans="3:3" x14ac:dyDescent="0.35">
      <c r="C10231" s="18"/>
    </row>
    <row r="10232" spans="3:3" x14ac:dyDescent="0.35">
      <c r="C10232" s="18"/>
    </row>
    <row r="10233" spans="3:3" x14ac:dyDescent="0.35">
      <c r="C10233" s="18"/>
    </row>
    <row r="10234" spans="3:3" x14ac:dyDescent="0.35">
      <c r="C10234" s="18"/>
    </row>
    <row r="10235" spans="3:3" x14ac:dyDescent="0.35">
      <c r="C10235" s="18"/>
    </row>
    <row r="10236" spans="3:3" x14ac:dyDescent="0.35">
      <c r="C10236" s="18"/>
    </row>
    <row r="10237" spans="3:3" x14ac:dyDescent="0.35">
      <c r="C10237" s="18"/>
    </row>
    <row r="10238" spans="3:3" x14ac:dyDescent="0.35">
      <c r="C10238" s="18"/>
    </row>
    <row r="10239" spans="3:3" x14ac:dyDescent="0.35">
      <c r="C10239" s="18"/>
    </row>
    <row r="10240" spans="3:3" x14ac:dyDescent="0.35">
      <c r="C10240" s="18"/>
    </row>
    <row r="10241" spans="3:3" x14ac:dyDescent="0.35">
      <c r="C10241" s="18"/>
    </row>
    <row r="10242" spans="3:3" x14ac:dyDescent="0.35">
      <c r="C10242" s="18"/>
    </row>
    <row r="10243" spans="3:3" x14ac:dyDescent="0.35">
      <c r="C10243" s="18"/>
    </row>
    <row r="10244" spans="3:3" x14ac:dyDescent="0.35">
      <c r="C10244" s="18"/>
    </row>
    <row r="10245" spans="3:3" x14ac:dyDescent="0.35">
      <c r="C10245" s="18"/>
    </row>
    <row r="10246" spans="3:3" x14ac:dyDescent="0.35">
      <c r="C10246" s="18"/>
    </row>
    <row r="10247" spans="3:3" x14ac:dyDescent="0.35">
      <c r="C10247" s="18"/>
    </row>
    <row r="10248" spans="3:3" x14ac:dyDescent="0.35">
      <c r="C10248" s="18"/>
    </row>
    <row r="10249" spans="3:3" x14ac:dyDescent="0.35">
      <c r="C10249" s="18"/>
    </row>
    <row r="10250" spans="3:3" x14ac:dyDescent="0.35">
      <c r="C10250" s="18"/>
    </row>
    <row r="10251" spans="3:3" x14ac:dyDescent="0.35">
      <c r="C10251" s="18"/>
    </row>
    <row r="10252" spans="3:3" x14ac:dyDescent="0.35">
      <c r="C10252" s="18"/>
    </row>
    <row r="10253" spans="3:3" x14ac:dyDescent="0.35">
      <c r="C10253" s="18"/>
    </row>
    <row r="10254" spans="3:3" x14ac:dyDescent="0.35">
      <c r="C10254" s="18"/>
    </row>
    <row r="10255" spans="3:3" x14ac:dyDescent="0.35">
      <c r="C10255" s="18"/>
    </row>
    <row r="10256" spans="3:3" x14ac:dyDescent="0.35">
      <c r="C10256" s="18"/>
    </row>
    <row r="10257" spans="3:3" x14ac:dyDescent="0.35">
      <c r="C10257" s="18"/>
    </row>
    <row r="10258" spans="3:3" x14ac:dyDescent="0.35">
      <c r="C10258" s="18"/>
    </row>
    <row r="10259" spans="3:3" x14ac:dyDescent="0.35">
      <c r="C10259" s="18"/>
    </row>
    <row r="10260" spans="3:3" x14ac:dyDescent="0.35">
      <c r="C10260" s="18"/>
    </row>
    <row r="10261" spans="3:3" x14ac:dyDescent="0.35">
      <c r="C10261" s="18"/>
    </row>
    <row r="10262" spans="3:3" x14ac:dyDescent="0.35">
      <c r="C10262" s="18"/>
    </row>
    <row r="10263" spans="3:3" x14ac:dyDescent="0.35">
      <c r="C10263" s="18"/>
    </row>
    <row r="10264" spans="3:3" x14ac:dyDescent="0.35">
      <c r="C10264" s="18"/>
    </row>
    <row r="10265" spans="3:3" x14ac:dyDescent="0.35">
      <c r="C10265" s="18"/>
    </row>
    <row r="10266" spans="3:3" x14ac:dyDescent="0.35">
      <c r="C10266" s="18"/>
    </row>
    <row r="10267" spans="3:3" x14ac:dyDescent="0.35">
      <c r="C10267" s="18"/>
    </row>
    <row r="10268" spans="3:3" x14ac:dyDescent="0.35">
      <c r="C10268" s="18"/>
    </row>
    <row r="10269" spans="3:3" x14ac:dyDescent="0.35">
      <c r="C10269" s="18"/>
    </row>
    <row r="10270" spans="3:3" x14ac:dyDescent="0.35">
      <c r="C10270" s="18"/>
    </row>
    <row r="10271" spans="3:3" x14ac:dyDescent="0.35">
      <c r="C10271" s="18"/>
    </row>
    <row r="10272" spans="3:3" x14ac:dyDescent="0.35">
      <c r="C10272" s="18"/>
    </row>
    <row r="10273" spans="3:3" x14ac:dyDescent="0.35">
      <c r="C10273" s="18"/>
    </row>
    <row r="10274" spans="3:3" x14ac:dyDescent="0.35">
      <c r="C10274" s="18"/>
    </row>
    <row r="10275" spans="3:3" x14ac:dyDescent="0.35">
      <c r="C10275" s="18"/>
    </row>
    <row r="10276" spans="3:3" x14ac:dyDescent="0.35">
      <c r="C10276" s="18"/>
    </row>
    <row r="10277" spans="3:3" x14ac:dyDescent="0.35">
      <c r="C10277" s="18"/>
    </row>
    <row r="10278" spans="3:3" x14ac:dyDescent="0.35">
      <c r="C10278" s="18"/>
    </row>
    <row r="10279" spans="3:3" x14ac:dyDescent="0.35">
      <c r="C10279" s="18"/>
    </row>
    <row r="10280" spans="3:3" x14ac:dyDescent="0.35">
      <c r="C10280" s="18"/>
    </row>
    <row r="10281" spans="3:3" x14ac:dyDescent="0.35">
      <c r="C10281" s="18"/>
    </row>
    <row r="10282" spans="3:3" x14ac:dyDescent="0.35">
      <c r="C10282" s="18"/>
    </row>
    <row r="10283" spans="3:3" x14ac:dyDescent="0.35">
      <c r="C10283" s="18"/>
    </row>
    <row r="10284" spans="3:3" x14ac:dyDescent="0.35">
      <c r="C10284" s="18"/>
    </row>
    <row r="10285" spans="3:3" x14ac:dyDescent="0.35">
      <c r="C10285" s="18"/>
    </row>
    <row r="10286" spans="3:3" x14ac:dyDescent="0.35">
      <c r="C10286" s="18"/>
    </row>
    <row r="10287" spans="3:3" x14ac:dyDescent="0.35">
      <c r="C10287" s="18"/>
    </row>
    <row r="10288" spans="3:3" x14ac:dyDescent="0.35">
      <c r="C10288" s="18"/>
    </row>
    <row r="10289" spans="3:3" x14ac:dyDescent="0.35">
      <c r="C10289" s="18"/>
    </row>
    <row r="10290" spans="3:3" x14ac:dyDescent="0.35">
      <c r="C10290" s="18"/>
    </row>
    <row r="10291" spans="3:3" x14ac:dyDescent="0.35">
      <c r="C10291" s="18"/>
    </row>
    <row r="10292" spans="3:3" x14ac:dyDescent="0.35">
      <c r="C10292" s="18"/>
    </row>
    <row r="10293" spans="3:3" x14ac:dyDescent="0.35">
      <c r="C10293" s="18"/>
    </row>
    <row r="10294" spans="3:3" x14ac:dyDescent="0.35">
      <c r="C10294" s="18"/>
    </row>
    <row r="10295" spans="3:3" x14ac:dyDescent="0.35">
      <c r="C10295" s="18"/>
    </row>
    <row r="10296" spans="3:3" x14ac:dyDescent="0.35">
      <c r="C10296" s="18"/>
    </row>
    <row r="10297" spans="3:3" x14ac:dyDescent="0.35">
      <c r="C10297" s="18"/>
    </row>
    <row r="10298" spans="3:3" x14ac:dyDescent="0.35">
      <c r="C10298" s="18"/>
    </row>
    <row r="10299" spans="3:3" x14ac:dyDescent="0.35">
      <c r="C10299" s="18"/>
    </row>
    <row r="10300" spans="3:3" x14ac:dyDescent="0.35">
      <c r="C10300" s="18"/>
    </row>
    <row r="10301" spans="3:3" x14ac:dyDescent="0.35">
      <c r="C10301" s="18"/>
    </row>
    <row r="10302" spans="3:3" x14ac:dyDescent="0.35">
      <c r="C10302" s="18"/>
    </row>
    <row r="10303" spans="3:3" x14ac:dyDescent="0.35">
      <c r="C10303" s="18"/>
    </row>
    <row r="10304" spans="3:3" x14ac:dyDescent="0.35">
      <c r="C10304" s="18"/>
    </row>
    <row r="10305" spans="3:3" x14ac:dyDescent="0.35">
      <c r="C10305" s="18"/>
    </row>
    <row r="10306" spans="3:3" x14ac:dyDescent="0.35">
      <c r="C10306" s="18"/>
    </row>
    <row r="10307" spans="3:3" x14ac:dyDescent="0.35">
      <c r="C10307" s="18"/>
    </row>
    <row r="10308" spans="3:3" x14ac:dyDescent="0.35">
      <c r="C10308" s="18"/>
    </row>
    <row r="10309" spans="3:3" x14ac:dyDescent="0.35">
      <c r="C10309" s="18"/>
    </row>
    <row r="10310" spans="3:3" x14ac:dyDescent="0.35">
      <c r="C10310" s="18"/>
    </row>
    <row r="10311" spans="3:3" x14ac:dyDescent="0.35">
      <c r="C10311" s="18"/>
    </row>
    <row r="10312" spans="3:3" x14ac:dyDescent="0.35">
      <c r="C10312" s="18"/>
    </row>
    <row r="10313" spans="3:3" x14ac:dyDescent="0.35">
      <c r="C10313" s="18"/>
    </row>
    <row r="10314" spans="3:3" x14ac:dyDescent="0.35">
      <c r="C10314" s="18"/>
    </row>
    <row r="10315" spans="3:3" x14ac:dyDescent="0.35">
      <c r="C10315" s="18"/>
    </row>
    <row r="10316" spans="3:3" x14ac:dyDescent="0.35">
      <c r="C10316" s="18"/>
    </row>
    <row r="10317" spans="3:3" x14ac:dyDescent="0.35">
      <c r="C10317" s="18"/>
    </row>
    <row r="10318" spans="3:3" x14ac:dyDescent="0.35">
      <c r="C10318" s="18"/>
    </row>
    <row r="10319" spans="3:3" x14ac:dyDescent="0.35">
      <c r="C10319" s="18"/>
    </row>
    <row r="10320" spans="3:3" x14ac:dyDescent="0.35">
      <c r="C10320" s="18"/>
    </row>
    <row r="10321" spans="3:3" x14ac:dyDescent="0.35">
      <c r="C10321" s="18"/>
    </row>
    <row r="10322" spans="3:3" x14ac:dyDescent="0.35">
      <c r="C10322" s="18"/>
    </row>
    <row r="10323" spans="3:3" x14ac:dyDescent="0.35">
      <c r="C10323" s="18"/>
    </row>
    <row r="10324" spans="3:3" x14ac:dyDescent="0.35">
      <c r="C10324" s="18"/>
    </row>
    <row r="10325" spans="3:3" x14ac:dyDescent="0.35">
      <c r="C10325" s="18"/>
    </row>
    <row r="10326" spans="3:3" x14ac:dyDescent="0.35">
      <c r="C10326" s="18"/>
    </row>
    <row r="10327" spans="3:3" x14ac:dyDescent="0.35">
      <c r="C10327" s="18"/>
    </row>
    <row r="10328" spans="3:3" x14ac:dyDescent="0.35">
      <c r="C10328" s="18"/>
    </row>
    <row r="10329" spans="3:3" x14ac:dyDescent="0.35">
      <c r="C10329" s="18"/>
    </row>
    <row r="10330" spans="3:3" x14ac:dyDescent="0.35">
      <c r="C10330" s="18"/>
    </row>
    <row r="10331" spans="3:3" x14ac:dyDescent="0.35">
      <c r="C10331" s="18"/>
    </row>
    <row r="10332" spans="3:3" x14ac:dyDescent="0.35">
      <c r="C10332" s="18"/>
    </row>
    <row r="10333" spans="3:3" x14ac:dyDescent="0.35">
      <c r="C10333" s="18"/>
    </row>
    <row r="10334" spans="3:3" x14ac:dyDescent="0.35">
      <c r="C10334" s="18"/>
    </row>
    <row r="10335" spans="3:3" x14ac:dyDescent="0.35">
      <c r="C10335" s="18"/>
    </row>
    <row r="10336" spans="3:3" x14ac:dyDescent="0.35">
      <c r="C10336" s="18"/>
    </row>
    <row r="10337" spans="3:3" x14ac:dyDescent="0.35">
      <c r="C10337" s="18"/>
    </row>
    <row r="10338" spans="3:3" x14ac:dyDescent="0.35">
      <c r="C10338" s="18"/>
    </row>
    <row r="10339" spans="3:3" x14ac:dyDescent="0.35">
      <c r="C10339" s="18"/>
    </row>
    <row r="10340" spans="3:3" x14ac:dyDescent="0.35">
      <c r="C10340" s="18"/>
    </row>
    <row r="10341" spans="3:3" x14ac:dyDescent="0.35">
      <c r="C10341" s="18"/>
    </row>
    <row r="10342" spans="3:3" x14ac:dyDescent="0.35">
      <c r="C10342" s="18"/>
    </row>
    <row r="10343" spans="3:3" x14ac:dyDescent="0.35">
      <c r="C10343" s="18"/>
    </row>
    <row r="10344" spans="3:3" x14ac:dyDescent="0.35">
      <c r="C10344" s="18"/>
    </row>
    <row r="10345" spans="3:3" x14ac:dyDescent="0.35">
      <c r="C10345" s="18"/>
    </row>
    <row r="10346" spans="3:3" x14ac:dyDescent="0.35">
      <c r="C10346" s="18"/>
    </row>
    <row r="10347" spans="3:3" x14ac:dyDescent="0.35">
      <c r="C10347" s="18"/>
    </row>
    <row r="10348" spans="3:3" x14ac:dyDescent="0.35">
      <c r="C10348" s="18"/>
    </row>
    <row r="10349" spans="3:3" x14ac:dyDescent="0.35">
      <c r="C10349" s="18"/>
    </row>
    <row r="10350" spans="3:3" x14ac:dyDescent="0.35">
      <c r="C10350" s="18"/>
    </row>
    <row r="10351" spans="3:3" x14ac:dyDescent="0.35">
      <c r="C10351" s="18"/>
    </row>
    <row r="10352" spans="3:3" x14ac:dyDescent="0.35">
      <c r="C10352" s="18"/>
    </row>
    <row r="10353" spans="3:3" x14ac:dyDescent="0.35">
      <c r="C10353" s="18"/>
    </row>
    <row r="10354" spans="3:3" x14ac:dyDescent="0.35">
      <c r="C10354" s="18"/>
    </row>
    <row r="10355" spans="3:3" x14ac:dyDescent="0.35">
      <c r="C10355" s="18"/>
    </row>
    <row r="10356" spans="3:3" x14ac:dyDescent="0.35">
      <c r="C10356" s="18"/>
    </row>
    <row r="10357" spans="3:3" x14ac:dyDescent="0.35">
      <c r="C10357" s="18"/>
    </row>
    <row r="10358" spans="3:3" x14ac:dyDescent="0.35">
      <c r="C10358" s="18"/>
    </row>
    <row r="10359" spans="3:3" x14ac:dyDescent="0.35">
      <c r="C10359" s="18"/>
    </row>
    <row r="10360" spans="3:3" x14ac:dyDescent="0.35">
      <c r="C10360" s="18"/>
    </row>
    <row r="10361" spans="3:3" x14ac:dyDescent="0.35">
      <c r="C10361" s="18"/>
    </row>
    <row r="10362" spans="3:3" x14ac:dyDescent="0.35">
      <c r="C10362" s="18"/>
    </row>
    <row r="10363" spans="3:3" x14ac:dyDescent="0.35">
      <c r="C10363" s="18"/>
    </row>
    <row r="10364" spans="3:3" x14ac:dyDescent="0.35">
      <c r="C10364" s="18"/>
    </row>
    <row r="10365" spans="3:3" x14ac:dyDescent="0.35">
      <c r="C10365" s="18"/>
    </row>
    <row r="10366" spans="3:3" x14ac:dyDescent="0.35">
      <c r="C10366" s="18"/>
    </row>
    <row r="10367" spans="3:3" x14ac:dyDescent="0.35">
      <c r="C10367" s="18"/>
    </row>
    <row r="10368" spans="3:3" x14ac:dyDescent="0.35">
      <c r="C10368" s="18"/>
    </row>
    <row r="10369" spans="3:3" x14ac:dyDescent="0.35">
      <c r="C10369" s="18"/>
    </row>
    <row r="10370" spans="3:3" x14ac:dyDescent="0.35">
      <c r="C10370" s="18"/>
    </row>
    <row r="10371" spans="3:3" x14ac:dyDescent="0.35">
      <c r="C10371" s="18"/>
    </row>
    <row r="10372" spans="3:3" x14ac:dyDescent="0.35">
      <c r="C10372" s="18"/>
    </row>
    <row r="10373" spans="3:3" x14ac:dyDescent="0.35">
      <c r="C10373" s="18"/>
    </row>
    <row r="10374" spans="3:3" x14ac:dyDescent="0.35">
      <c r="C10374" s="18"/>
    </row>
    <row r="10375" spans="3:3" x14ac:dyDescent="0.35">
      <c r="C10375" s="18"/>
    </row>
    <row r="10376" spans="3:3" x14ac:dyDescent="0.35">
      <c r="C10376" s="18"/>
    </row>
    <row r="10377" spans="3:3" x14ac:dyDescent="0.35">
      <c r="C10377" s="18"/>
    </row>
    <row r="10378" spans="3:3" x14ac:dyDescent="0.35">
      <c r="C10378" s="18"/>
    </row>
    <row r="10379" spans="3:3" x14ac:dyDescent="0.35">
      <c r="C10379" s="18"/>
    </row>
    <row r="10380" spans="3:3" x14ac:dyDescent="0.35">
      <c r="C10380" s="18"/>
    </row>
    <row r="10381" spans="3:3" x14ac:dyDescent="0.35">
      <c r="C10381" s="18"/>
    </row>
    <row r="10382" spans="3:3" x14ac:dyDescent="0.35">
      <c r="C10382" s="18"/>
    </row>
    <row r="10383" spans="3:3" x14ac:dyDescent="0.35">
      <c r="C10383" s="18"/>
    </row>
    <row r="10384" spans="3:3" x14ac:dyDescent="0.35">
      <c r="C10384" s="18"/>
    </row>
    <row r="10385" spans="3:3" x14ac:dyDescent="0.35">
      <c r="C10385" s="18"/>
    </row>
    <row r="10386" spans="3:3" x14ac:dyDescent="0.35">
      <c r="C10386" s="18"/>
    </row>
    <row r="10387" spans="3:3" x14ac:dyDescent="0.35">
      <c r="C10387" s="18"/>
    </row>
    <row r="10388" spans="3:3" x14ac:dyDescent="0.35">
      <c r="C10388" s="18"/>
    </row>
    <row r="10389" spans="3:3" x14ac:dyDescent="0.35">
      <c r="C10389" s="18"/>
    </row>
    <row r="10390" spans="3:3" x14ac:dyDescent="0.35">
      <c r="C10390" s="18"/>
    </row>
    <row r="10391" spans="3:3" x14ac:dyDescent="0.35">
      <c r="C10391" s="18"/>
    </row>
    <row r="10392" spans="3:3" x14ac:dyDescent="0.35">
      <c r="C10392" s="18"/>
    </row>
    <row r="10393" spans="3:3" x14ac:dyDescent="0.35">
      <c r="C10393" s="18"/>
    </row>
    <row r="10394" spans="3:3" x14ac:dyDescent="0.35">
      <c r="C10394" s="18"/>
    </row>
    <row r="10395" spans="3:3" x14ac:dyDescent="0.35">
      <c r="C10395" s="18"/>
    </row>
    <row r="10396" spans="3:3" x14ac:dyDescent="0.35">
      <c r="C10396" s="18"/>
    </row>
    <row r="10397" spans="3:3" x14ac:dyDescent="0.35">
      <c r="C10397" s="18"/>
    </row>
    <row r="10398" spans="3:3" x14ac:dyDescent="0.35">
      <c r="C10398" s="18"/>
    </row>
    <row r="10399" spans="3:3" x14ac:dyDescent="0.35">
      <c r="C10399" s="18"/>
    </row>
    <row r="10400" spans="3:3" x14ac:dyDescent="0.35">
      <c r="C10400" s="18"/>
    </row>
    <row r="10401" spans="3:3" x14ac:dyDescent="0.35">
      <c r="C10401" s="18"/>
    </row>
    <row r="10402" spans="3:3" x14ac:dyDescent="0.35">
      <c r="C10402" s="18"/>
    </row>
    <row r="10403" spans="3:3" x14ac:dyDescent="0.35">
      <c r="C10403" s="18"/>
    </row>
    <row r="10404" spans="3:3" x14ac:dyDescent="0.35">
      <c r="C10404" s="18"/>
    </row>
    <row r="10405" spans="3:3" x14ac:dyDescent="0.35">
      <c r="C10405" s="18"/>
    </row>
    <row r="10406" spans="3:3" x14ac:dyDescent="0.35">
      <c r="C10406" s="18"/>
    </row>
    <row r="10407" spans="3:3" x14ac:dyDescent="0.35">
      <c r="C10407" s="18"/>
    </row>
    <row r="10408" spans="3:3" x14ac:dyDescent="0.35">
      <c r="C10408" s="18"/>
    </row>
    <row r="10409" spans="3:3" x14ac:dyDescent="0.35">
      <c r="C10409" s="18"/>
    </row>
    <row r="10410" spans="3:3" x14ac:dyDescent="0.35">
      <c r="C10410" s="18"/>
    </row>
    <row r="10411" spans="3:3" x14ac:dyDescent="0.35">
      <c r="C10411" s="18"/>
    </row>
    <row r="10412" spans="3:3" x14ac:dyDescent="0.35">
      <c r="C10412" s="18"/>
    </row>
    <row r="10413" spans="3:3" x14ac:dyDescent="0.35">
      <c r="C10413" s="18"/>
    </row>
    <row r="10414" spans="3:3" x14ac:dyDescent="0.35">
      <c r="C10414" s="18"/>
    </row>
    <row r="10415" spans="3:3" x14ac:dyDescent="0.35">
      <c r="C10415" s="18"/>
    </row>
    <row r="10416" spans="3:3" x14ac:dyDescent="0.35">
      <c r="C10416" s="18"/>
    </row>
    <row r="10417" spans="3:3" x14ac:dyDescent="0.35">
      <c r="C10417" s="18"/>
    </row>
    <row r="10418" spans="3:3" x14ac:dyDescent="0.35">
      <c r="C10418" s="18"/>
    </row>
    <row r="10419" spans="3:3" x14ac:dyDescent="0.35">
      <c r="C10419" s="18"/>
    </row>
    <row r="10420" spans="3:3" x14ac:dyDescent="0.35">
      <c r="C10420" s="18"/>
    </row>
    <row r="10421" spans="3:3" x14ac:dyDescent="0.35">
      <c r="C10421" s="18"/>
    </row>
    <row r="10422" spans="3:3" x14ac:dyDescent="0.35">
      <c r="C10422" s="18"/>
    </row>
    <row r="10423" spans="3:3" x14ac:dyDescent="0.35">
      <c r="C10423" s="18"/>
    </row>
    <row r="10424" spans="3:3" x14ac:dyDescent="0.35">
      <c r="C10424" s="18"/>
    </row>
    <row r="10425" spans="3:3" x14ac:dyDescent="0.35">
      <c r="C10425" s="18"/>
    </row>
    <row r="10426" spans="3:3" x14ac:dyDescent="0.35">
      <c r="C10426" s="18"/>
    </row>
    <row r="10427" spans="3:3" x14ac:dyDescent="0.35">
      <c r="C10427" s="18"/>
    </row>
    <row r="10428" spans="3:3" x14ac:dyDescent="0.35">
      <c r="C10428" s="18"/>
    </row>
    <row r="10429" spans="3:3" x14ac:dyDescent="0.35">
      <c r="C10429" s="18"/>
    </row>
    <row r="10430" spans="3:3" x14ac:dyDescent="0.35">
      <c r="C10430" s="18"/>
    </row>
    <row r="10431" spans="3:3" x14ac:dyDescent="0.35">
      <c r="C10431" s="18"/>
    </row>
    <row r="10432" spans="3:3" x14ac:dyDescent="0.35">
      <c r="C10432" s="18"/>
    </row>
    <row r="10433" spans="3:3" x14ac:dyDescent="0.35">
      <c r="C10433" s="18"/>
    </row>
    <row r="10434" spans="3:3" x14ac:dyDescent="0.35">
      <c r="C10434" s="18"/>
    </row>
    <row r="10435" spans="3:3" x14ac:dyDescent="0.35">
      <c r="C10435" s="18"/>
    </row>
    <row r="10436" spans="3:3" x14ac:dyDescent="0.35">
      <c r="C10436" s="18"/>
    </row>
    <row r="10437" spans="3:3" x14ac:dyDescent="0.35">
      <c r="C10437" s="18"/>
    </row>
    <row r="10438" spans="3:3" x14ac:dyDescent="0.35">
      <c r="C10438" s="18"/>
    </row>
    <row r="10439" spans="3:3" x14ac:dyDescent="0.35">
      <c r="C10439" s="18"/>
    </row>
    <row r="10440" spans="3:3" x14ac:dyDescent="0.35">
      <c r="C10440" s="18"/>
    </row>
    <row r="10441" spans="3:3" x14ac:dyDescent="0.35">
      <c r="C10441" s="18"/>
    </row>
    <row r="10442" spans="3:3" x14ac:dyDescent="0.35">
      <c r="C10442" s="18"/>
    </row>
    <row r="10443" spans="3:3" x14ac:dyDescent="0.35">
      <c r="C10443" s="18"/>
    </row>
    <row r="10444" spans="3:3" x14ac:dyDescent="0.35">
      <c r="C10444" s="18"/>
    </row>
    <row r="10445" spans="3:3" x14ac:dyDescent="0.35">
      <c r="C10445" s="18"/>
    </row>
    <row r="10446" spans="3:3" x14ac:dyDescent="0.35">
      <c r="C10446" s="18"/>
    </row>
    <row r="10447" spans="3:3" x14ac:dyDescent="0.35">
      <c r="C10447" s="18"/>
    </row>
    <row r="10448" spans="3:3" x14ac:dyDescent="0.35">
      <c r="C10448" s="18"/>
    </row>
    <row r="10449" spans="3:3" x14ac:dyDescent="0.35">
      <c r="C10449" s="18"/>
    </row>
    <row r="10450" spans="3:3" x14ac:dyDescent="0.35">
      <c r="C10450" s="18"/>
    </row>
    <row r="10451" spans="3:3" x14ac:dyDescent="0.35">
      <c r="C10451" s="18"/>
    </row>
    <row r="10452" spans="3:3" x14ac:dyDescent="0.35">
      <c r="C10452" s="18"/>
    </row>
    <row r="10453" spans="3:3" x14ac:dyDescent="0.35">
      <c r="C10453" s="18"/>
    </row>
    <row r="10454" spans="3:3" x14ac:dyDescent="0.35">
      <c r="C10454" s="18"/>
    </row>
    <row r="10455" spans="3:3" x14ac:dyDescent="0.35">
      <c r="C10455" s="18"/>
    </row>
    <row r="10456" spans="3:3" x14ac:dyDescent="0.35">
      <c r="C10456" s="18"/>
    </row>
    <row r="10457" spans="3:3" x14ac:dyDescent="0.35">
      <c r="C10457" s="18"/>
    </row>
    <row r="10458" spans="3:3" x14ac:dyDescent="0.35">
      <c r="C10458" s="18"/>
    </row>
    <row r="10459" spans="3:3" x14ac:dyDescent="0.35">
      <c r="C10459" s="18"/>
    </row>
    <row r="10460" spans="3:3" x14ac:dyDescent="0.35">
      <c r="C10460" s="18"/>
    </row>
    <row r="10461" spans="3:3" x14ac:dyDescent="0.35">
      <c r="C10461" s="18"/>
    </row>
    <row r="10462" spans="3:3" x14ac:dyDescent="0.35">
      <c r="C10462" s="18"/>
    </row>
    <row r="10463" spans="3:3" x14ac:dyDescent="0.35">
      <c r="C10463" s="18"/>
    </row>
    <row r="10464" spans="3:3" x14ac:dyDescent="0.35">
      <c r="C10464" s="18"/>
    </row>
    <row r="10465" spans="3:3" x14ac:dyDescent="0.35">
      <c r="C10465" s="18"/>
    </row>
    <row r="10466" spans="3:3" x14ac:dyDescent="0.35">
      <c r="C10466" s="18"/>
    </row>
    <row r="10467" spans="3:3" x14ac:dyDescent="0.35">
      <c r="C10467" s="18"/>
    </row>
    <row r="10468" spans="3:3" x14ac:dyDescent="0.35">
      <c r="C10468" s="18"/>
    </row>
    <row r="10469" spans="3:3" x14ac:dyDescent="0.35">
      <c r="C10469" s="18"/>
    </row>
    <row r="10470" spans="3:3" x14ac:dyDescent="0.35">
      <c r="C10470" s="18"/>
    </row>
    <row r="10471" spans="3:3" x14ac:dyDescent="0.35">
      <c r="C10471" s="18"/>
    </row>
    <row r="10472" spans="3:3" x14ac:dyDescent="0.35">
      <c r="C10472" s="18"/>
    </row>
    <row r="10473" spans="3:3" x14ac:dyDescent="0.35">
      <c r="C10473" s="18"/>
    </row>
    <row r="10474" spans="3:3" x14ac:dyDescent="0.35">
      <c r="C10474" s="18"/>
    </row>
    <row r="10475" spans="3:3" x14ac:dyDescent="0.35">
      <c r="C10475" s="18"/>
    </row>
    <row r="10476" spans="3:3" x14ac:dyDescent="0.35">
      <c r="C10476" s="18"/>
    </row>
    <row r="10477" spans="3:3" x14ac:dyDescent="0.35">
      <c r="C10477" s="18"/>
    </row>
    <row r="10478" spans="3:3" x14ac:dyDescent="0.35">
      <c r="C10478" s="18"/>
    </row>
    <row r="10479" spans="3:3" x14ac:dyDescent="0.35">
      <c r="C10479" s="18"/>
    </row>
    <row r="10480" spans="3:3" x14ac:dyDescent="0.35">
      <c r="C10480" s="18"/>
    </row>
    <row r="10481" spans="3:3" x14ac:dyDescent="0.35">
      <c r="C10481" s="18"/>
    </row>
    <row r="10482" spans="3:3" x14ac:dyDescent="0.35">
      <c r="C10482" s="18"/>
    </row>
    <row r="10483" spans="3:3" x14ac:dyDescent="0.35">
      <c r="C10483" s="18"/>
    </row>
    <row r="10484" spans="3:3" x14ac:dyDescent="0.35">
      <c r="C10484" s="18"/>
    </row>
    <row r="10485" spans="3:3" x14ac:dyDescent="0.35">
      <c r="C10485" s="18"/>
    </row>
    <row r="10486" spans="3:3" x14ac:dyDescent="0.35">
      <c r="C10486" s="18"/>
    </row>
    <row r="10487" spans="3:3" x14ac:dyDescent="0.35">
      <c r="C10487" s="18"/>
    </row>
    <row r="10488" spans="3:3" x14ac:dyDescent="0.35">
      <c r="C10488" s="18"/>
    </row>
    <row r="10489" spans="3:3" x14ac:dyDescent="0.35">
      <c r="C10489" s="18"/>
    </row>
    <row r="10490" spans="3:3" x14ac:dyDescent="0.35">
      <c r="C10490" s="18"/>
    </row>
    <row r="10491" spans="3:3" x14ac:dyDescent="0.35">
      <c r="C10491" s="18"/>
    </row>
    <row r="10492" spans="3:3" x14ac:dyDescent="0.35">
      <c r="C10492" s="18"/>
    </row>
    <row r="10493" spans="3:3" x14ac:dyDescent="0.35">
      <c r="C10493" s="18"/>
    </row>
    <row r="10494" spans="3:3" x14ac:dyDescent="0.35">
      <c r="C10494" s="18"/>
    </row>
    <row r="10495" spans="3:3" x14ac:dyDescent="0.35">
      <c r="C10495" s="18"/>
    </row>
    <row r="10496" spans="3:3" x14ac:dyDescent="0.35">
      <c r="C10496" s="18"/>
    </row>
    <row r="10497" spans="3:3" x14ac:dyDescent="0.35">
      <c r="C10497" s="18"/>
    </row>
    <row r="10498" spans="3:3" x14ac:dyDescent="0.35">
      <c r="C10498" s="18"/>
    </row>
    <row r="10499" spans="3:3" x14ac:dyDescent="0.35">
      <c r="C10499" s="18"/>
    </row>
    <row r="10500" spans="3:3" x14ac:dyDescent="0.35">
      <c r="C10500" s="18"/>
    </row>
    <row r="10501" spans="3:3" x14ac:dyDescent="0.35">
      <c r="C10501" s="18"/>
    </row>
    <row r="10502" spans="3:3" x14ac:dyDescent="0.35">
      <c r="C10502" s="18"/>
    </row>
    <row r="10503" spans="3:3" x14ac:dyDescent="0.35">
      <c r="C10503" s="18"/>
    </row>
    <row r="10504" spans="3:3" x14ac:dyDescent="0.35">
      <c r="C10504" s="18"/>
    </row>
    <row r="10505" spans="3:3" x14ac:dyDescent="0.35">
      <c r="C10505" s="18"/>
    </row>
    <row r="10506" spans="3:3" x14ac:dyDescent="0.35">
      <c r="C10506" s="18"/>
    </row>
    <row r="10507" spans="3:3" x14ac:dyDescent="0.35">
      <c r="C10507" s="18"/>
    </row>
    <row r="10508" spans="3:3" x14ac:dyDescent="0.35">
      <c r="C10508" s="18"/>
    </row>
    <row r="10509" spans="3:3" x14ac:dyDescent="0.35">
      <c r="C10509" s="18"/>
    </row>
    <row r="10510" spans="3:3" x14ac:dyDescent="0.35">
      <c r="C10510" s="18"/>
    </row>
    <row r="10511" spans="3:3" x14ac:dyDescent="0.35">
      <c r="C10511" s="18"/>
    </row>
    <row r="10512" spans="3:3" x14ac:dyDescent="0.35">
      <c r="C10512" s="18"/>
    </row>
    <row r="10513" spans="3:3" x14ac:dyDescent="0.35">
      <c r="C10513" s="18"/>
    </row>
    <row r="10514" spans="3:3" x14ac:dyDescent="0.35">
      <c r="C10514" s="18"/>
    </row>
    <row r="10515" spans="3:3" x14ac:dyDescent="0.35">
      <c r="C10515" s="18"/>
    </row>
    <row r="10516" spans="3:3" x14ac:dyDescent="0.35">
      <c r="C10516" s="18"/>
    </row>
    <row r="10517" spans="3:3" x14ac:dyDescent="0.35">
      <c r="C10517" s="18"/>
    </row>
    <row r="10518" spans="3:3" x14ac:dyDescent="0.35">
      <c r="C10518" s="18"/>
    </row>
    <row r="10519" spans="3:3" x14ac:dyDescent="0.35">
      <c r="C10519" s="18"/>
    </row>
    <row r="10520" spans="3:3" x14ac:dyDescent="0.35">
      <c r="C10520" s="18"/>
    </row>
    <row r="10521" spans="3:3" x14ac:dyDescent="0.35">
      <c r="C10521" s="18"/>
    </row>
    <row r="10522" spans="3:3" x14ac:dyDescent="0.35">
      <c r="C10522" s="18"/>
    </row>
    <row r="10523" spans="3:3" x14ac:dyDescent="0.35">
      <c r="C10523" s="18"/>
    </row>
    <row r="10524" spans="3:3" x14ac:dyDescent="0.35">
      <c r="C10524" s="18"/>
    </row>
    <row r="10525" spans="3:3" x14ac:dyDescent="0.35">
      <c r="C10525" s="18"/>
    </row>
    <row r="10526" spans="3:3" x14ac:dyDescent="0.35">
      <c r="C10526" s="18"/>
    </row>
    <row r="10527" spans="3:3" x14ac:dyDescent="0.35">
      <c r="C10527" s="18"/>
    </row>
    <row r="10528" spans="3:3" x14ac:dyDescent="0.35">
      <c r="C10528" s="18"/>
    </row>
    <row r="10529" spans="3:3" x14ac:dyDescent="0.35">
      <c r="C10529" s="18"/>
    </row>
    <row r="10530" spans="3:3" x14ac:dyDescent="0.35">
      <c r="C10530" s="18"/>
    </row>
    <row r="10531" spans="3:3" x14ac:dyDescent="0.35">
      <c r="C10531" s="18"/>
    </row>
    <row r="10532" spans="3:3" x14ac:dyDescent="0.35">
      <c r="C10532" s="18"/>
    </row>
    <row r="10533" spans="3:3" x14ac:dyDescent="0.35">
      <c r="C10533" s="18"/>
    </row>
    <row r="10534" spans="3:3" x14ac:dyDescent="0.35">
      <c r="C10534" s="18"/>
    </row>
    <row r="10535" spans="3:3" x14ac:dyDescent="0.35">
      <c r="C10535" s="18"/>
    </row>
    <row r="10536" spans="3:3" x14ac:dyDescent="0.35">
      <c r="C10536" s="18"/>
    </row>
    <row r="10537" spans="3:3" x14ac:dyDescent="0.35">
      <c r="C10537" s="18"/>
    </row>
    <row r="10538" spans="3:3" x14ac:dyDescent="0.35">
      <c r="C10538" s="18"/>
    </row>
    <row r="10539" spans="3:3" x14ac:dyDescent="0.35">
      <c r="C10539" s="18"/>
    </row>
    <row r="10540" spans="3:3" x14ac:dyDescent="0.35">
      <c r="C10540" s="18"/>
    </row>
    <row r="10541" spans="3:3" x14ac:dyDescent="0.35">
      <c r="C10541" s="18"/>
    </row>
    <row r="10542" spans="3:3" x14ac:dyDescent="0.35">
      <c r="C10542" s="18"/>
    </row>
    <row r="10543" spans="3:3" x14ac:dyDescent="0.35">
      <c r="C10543" s="18"/>
    </row>
    <row r="10544" spans="3:3" x14ac:dyDescent="0.35">
      <c r="C10544" s="18"/>
    </row>
    <row r="10545" spans="3:3" x14ac:dyDescent="0.35">
      <c r="C10545" s="18"/>
    </row>
    <row r="10546" spans="3:3" x14ac:dyDescent="0.35">
      <c r="C10546" s="18"/>
    </row>
    <row r="10547" spans="3:3" x14ac:dyDescent="0.35">
      <c r="C10547" s="18"/>
    </row>
    <row r="10548" spans="3:3" x14ac:dyDescent="0.35">
      <c r="C10548" s="18"/>
    </row>
    <row r="10549" spans="3:3" x14ac:dyDescent="0.35">
      <c r="C10549" s="18"/>
    </row>
    <row r="10550" spans="3:3" x14ac:dyDescent="0.35">
      <c r="C10550" s="18"/>
    </row>
    <row r="10551" spans="3:3" x14ac:dyDescent="0.35">
      <c r="C10551" s="18"/>
    </row>
    <row r="10552" spans="3:3" x14ac:dyDescent="0.35">
      <c r="C10552" s="18"/>
    </row>
    <row r="10553" spans="3:3" x14ac:dyDescent="0.35">
      <c r="C10553" s="18"/>
    </row>
    <row r="10554" spans="3:3" x14ac:dyDescent="0.35">
      <c r="C10554" s="18"/>
    </row>
    <row r="10555" spans="3:3" x14ac:dyDescent="0.35">
      <c r="C10555" s="18"/>
    </row>
    <row r="10556" spans="3:3" x14ac:dyDescent="0.35">
      <c r="C10556" s="18"/>
    </row>
    <row r="10557" spans="3:3" x14ac:dyDescent="0.35">
      <c r="C10557" s="18"/>
    </row>
    <row r="10558" spans="3:3" x14ac:dyDescent="0.35">
      <c r="C10558" s="18"/>
    </row>
    <row r="10559" spans="3:3" x14ac:dyDescent="0.35">
      <c r="C10559" s="18"/>
    </row>
    <row r="10560" spans="3:3" x14ac:dyDescent="0.35">
      <c r="C10560" s="18"/>
    </row>
    <row r="10561" spans="3:3" x14ac:dyDescent="0.35">
      <c r="C10561" s="18"/>
    </row>
    <row r="10562" spans="3:3" x14ac:dyDescent="0.35">
      <c r="C10562" s="18"/>
    </row>
    <row r="10563" spans="3:3" x14ac:dyDescent="0.35">
      <c r="C10563" s="18"/>
    </row>
    <row r="10564" spans="3:3" x14ac:dyDescent="0.35">
      <c r="C10564" s="18"/>
    </row>
    <row r="10565" spans="3:3" x14ac:dyDescent="0.35">
      <c r="C10565" s="18"/>
    </row>
    <row r="10566" spans="3:3" x14ac:dyDescent="0.35">
      <c r="C10566" s="18"/>
    </row>
    <row r="10567" spans="3:3" x14ac:dyDescent="0.35">
      <c r="C10567" s="18"/>
    </row>
    <row r="10568" spans="3:3" x14ac:dyDescent="0.35">
      <c r="C10568" s="18"/>
    </row>
    <row r="10569" spans="3:3" x14ac:dyDescent="0.35">
      <c r="C10569" s="18"/>
    </row>
    <row r="10570" spans="3:3" x14ac:dyDescent="0.35">
      <c r="C10570" s="18"/>
    </row>
    <row r="10571" spans="3:3" x14ac:dyDescent="0.35">
      <c r="C10571" s="18"/>
    </row>
    <row r="10572" spans="3:3" x14ac:dyDescent="0.35">
      <c r="C10572" s="18"/>
    </row>
    <row r="10573" spans="3:3" x14ac:dyDescent="0.35">
      <c r="C10573" s="18"/>
    </row>
    <row r="10574" spans="3:3" x14ac:dyDescent="0.35">
      <c r="C10574" s="18"/>
    </row>
    <row r="10575" spans="3:3" x14ac:dyDescent="0.35">
      <c r="C10575" s="18"/>
    </row>
    <row r="10576" spans="3:3" x14ac:dyDescent="0.35">
      <c r="C10576" s="18"/>
    </row>
    <row r="10577" spans="3:3" x14ac:dyDescent="0.35">
      <c r="C10577" s="18"/>
    </row>
    <row r="10578" spans="3:3" x14ac:dyDescent="0.35">
      <c r="C10578" s="18"/>
    </row>
    <row r="10579" spans="3:3" x14ac:dyDescent="0.35">
      <c r="C10579" s="18"/>
    </row>
    <row r="10580" spans="3:3" x14ac:dyDescent="0.35">
      <c r="C10580" s="18"/>
    </row>
    <row r="10581" spans="3:3" x14ac:dyDescent="0.35">
      <c r="C10581" s="18"/>
    </row>
    <row r="10582" spans="3:3" x14ac:dyDescent="0.35">
      <c r="C10582" s="18"/>
    </row>
    <row r="10583" spans="3:3" x14ac:dyDescent="0.35">
      <c r="C10583" s="18"/>
    </row>
    <row r="10584" spans="3:3" x14ac:dyDescent="0.35">
      <c r="C10584" s="18"/>
    </row>
    <row r="10585" spans="3:3" x14ac:dyDescent="0.35">
      <c r="C10585" s="18"/>
    </row>
    <row r="10586" spans="3:3" x14ac:dyDescent="0.35">
      <c r="C10586" s="18"/>
    </row>
    <row r="10587" spans="3:3" x14ac:dyDescent="0.35">
      <c r="C10587" s="18"/>
    </row>
    <row r="10588" spans="3:3" x14ac:dyDescent="0.35">
      <c r="C10588" s="18"/>
    </row>
    <row r="10589" spans="3:3" x14ac:dyDescent="0.35">
      <c r="C10589" s="18"/>
    </row>
    <row r="10590" spans="3:3" x14ac:dyDescent="0.35">
      <c r="C10590" s="18"/>
    </row>
    <row r="10591" spans="3:3" x14ac:dyDescent="0.35">
      <c r="C10591" s="18"/>
    </row>
    <row r="10592" spans="3:3" x14ac:dyDescent="0.35">
      <c r="C10592" s="18"/>
    </row>
    <row r="10593" spans="3:3" x14ac:dyDescent="0.35">
      <c r="C10593" s="18"/>
    </row>
    <row r="10594" spans="3:3" x14ac:dyDescent="0.35">
      <c r="C10594" s="18"/>
    </row>
    <row r="10595" spans="3:3" x14ac:dyDescent="0.35">
      <c r="C10595" s="18"/>
    </row>
    <row r="10596" spans="3:3" x14ac:dyDescent="0.35">
      <c r="C10596" s="18"/>
    </row>
    <row r="10597" spans="3:3" x14ac:dyDescent="0.35">
      <c r="C10597" s="18"/>
    </row>
    <row r="10598" spans="3:3" x14ac:dyDescent="0.35">
      <c r="C10598" s="18"/>
    </row>
    <row r="10599" spans="3:3" x14ac:dyDescent="0.35">
      <c r="C10599" s="18"/>
    </row>
    <row r="10600" spans="3:3" x14ac:dyDescent="0.35">
      <c r="C10600" s="18"/>
    </row>
    <row r="10601" spans="3:3" x14ac:dyDescent="0.35">
      <c r="C10601" s="18"/>
    </row>
    <row r="10602" spans="3:3" x14ac:dyDescent="0.35">
      <c r="C10602" s="18"/>
    </row>
    <row r="10603" spans="3:3" x14ac:dyDescent="0.35">
      <c r="C10603" s="18"/>
    </row>
    <row r="10604" spans="3:3" x14ac:dyDescent="0.35">
      <c r="C10604" s="18"/>
    </row>
    <row r="10605" spans="3:3" x14ac:dyDescent="0.35">
      <c r="C10605" s="18"/>
    </row>
    <row r="10606" spans="3:3" x14ac:dyDescent="0.35">
      <c r="C10606" s="18"/>
    </row>
    <row r="10607" spans="3:3" x14ac:dyDescent="0.35">
      <c r="C10607" s="18"/>
    </row>
    <row r="10608" spans="3:3" x14ac:dyDescent="0.35">
      <c r="C10608" s="18"/>
    </row>
    <row r="10609" spans="3:3" x14ac:dyDescent="0.35">
      <c r="C10609" s="18"/>
    </row>
    <row r="10610" spans="3:3" x14ac:dyDescent="0.35">
      <c r="C10610" s="18"/>
    </row>
    <row r="10611" spans="3:3" x14ac:dyDescent="0.35">
      <c r="C10611" s="18"/>
    </row>
    <row r="10612" spans="3:3" x14ac:dyDescent="0.35">
      <c r="C10612" s="18"/>
    </row>
    <row r="10613" spans="3:3" x14ac:dyDescent="0.35">
      <c r="C10613" s="18"/>
    </row>
    <row r="10614" spans="3:3" x14ac:dyDescent="0.35">
      <c r="C10614" s="18"/>
    </row>
    <row r="10615" spans="3:3" x14ac:dyDescent="0.35">
      <c r="C10615" s="18"/>
    </row>
    <row r="10616" spans="3:3" x14ac:dyDescent="0.35">
      <c r="C10616" s="18"/>
    </row>
    <row r="10617" spans="3:3" x14ac:dyDescent="0.35">
      <c r="C10617" s="18"/>
    </row>
    <row r="10618" spans="3:3" x14ac:dyDescent="0.35">
      <c r="C10618" s="18"/>
    </row>
    <row r="10619" spans="3:3" x14ac:dyDescent="0.35">
      <c r="C10619" s="18"/>
    </row>
    <row r="10620" spans="3:3" x14ac:dyDescent="0.35">
      <c r="C10620" s="18"/>
    </row>
    <row r="10621" spans="3:3" x14ac:dyDescent="0.35">
      <c r="C10621" s="18"/>
    </row>
    <row r="10622" spans="3:3" x14ac:dyDescent="0.35">
      <c r="C10622" s="18"/>
    </row>
    <row r="10623" spans="3:3" x14ac:dyDescent="0.35">
      <c r="C10623" s="18"/>
    </row>
    <row r="10624" spans="3:3" x14ac:dyDescent="0.35">
      <c r="C10624" s="18"/>
    </row>
    <row r="10625" spans="3:3" x14ac:dyDescent="0.35">
      <c r="C10625" s="18"/>
    </row>
    <row r="10626" spans="3:3" x14ac:dyDescent="0.35">
      <c r="C10626" s="18"/>
    </row>
    <row r="10627" spans="3:3" x14ac:dyDescent="0.35">
      <c r="C10627" s="18"/>
    </row>
    <row r="10628" spans="3:3" x14ac:dyDescent="0.35">
      <c r="C10628" s="18"/>
    </row>
    <row r="10629" spans="3:3" x14ac:dyDescent="0.35">
      <c r="C10629" s="18"/>
    </row>
    <row r="10630" spans="3:3" x14ac:dyDescent="0.35">
      <c r="C10630" s="18"/>
    </row>
    <row r="10631" spans="3:3" x14ac:dyDescent="0.35">
      <c r="C10631" s="18"/>
    </row>
    <row r="10632" spans="3:3" x14ac:dyDescent="0.35">
      <c r="C10632" s="18"/>
    </row>
    <row r="10633" spans="3:3" x14ac:dyDescent="0.35">
      <c r="C10633" s="18"/>
    </row>
    <row r="10634" spans="3:3" x14ac:dyDescent="0.35">
      <c r="C10634" s="18"/>
    </row>
    <row r="10635" spans="3:3" x14ac:dyDescent="0.35">
      <c r="C10635" s="18"/>
    </row>
    <row r="10636" spans="3:3" x14ac:dyDescent="0.35">
      <c r="C10636" s="18"/>
    </row>
    <row r="10637" spans="3:3" x14ac:dyDescent="0.35">
      <c r="C10637" s="18"/>
    </row>
    <row r="10638" spans="3:3" x14ac:dyDescent="0.35">
      <c r="C10638" s="18"/>
    </row>
    <row r="10639" spans="3:3" x14ac:dyDescent="0.35">
      <c r="C10639" s="18"/>
    </row>
    <row r="10640" spans="3:3" x14ac:dyDescent="0.35">
      <c r="C10640" s="18"/>
    </row>
    <row r="10641" spans="3:3" x14ac:dyDescent="0.35">
      <c r="C10641" s="18"/>
    </row>
    <row r="10642" spans="3:3" x14ac:dyDescent="0.35">
      <c r="C10642" s="18"/>
    </row>
    <row r="10643" spans="3:3" x14ac:dyDescent="0.35">
      <c r="C10643" s="18"/>
    </row>
    <row r="10644" spans="3:3" x14ac:dyDescent="0.35">
      <c r="C10644" s="18"/>
    </row>
    <row r="10645" spans="3:3" x14ac:dyDescent="0.35">
      <c r="C10645" s="18"/>
    </row>
    <row r="10646" spans="3:3" x14ac:dyDescent="0.35">
      <c r="C10646" s="18"/>
    </row>
    <row r="10647" spans="3:3" x14ac:dyDescent="0.35">
      <c r="C10647" s="18"/>
    </row>
    <row r="10648" spans="3:3" x14ac:dyDescent="0.35">
      <c r="C10648" s="18"/>
    </row>
    <row r="10649" spans="3:3" x14ac:dyDescent="0.35">
      <c r="C10649" s="18"/>
    </row>
    <row r="10650" spans="3:3" x14ac:dyDescent="0.35">
      <c r="C10650" s="18"/>
    </row>
    <row r="10651" spans="3:3" x14ac:dyDescent="0.35">
      <c r="C10651" s="18"/>
    </row>
    <row r="10652" spans="3:3" x14ac:dyDescent="0.35">
      <c r="C10652" s="18"/>
    </row>
    <row r="10653" spans="3:3" x14ac:dyDescent="0.35">
      <c r="C10653" s="18"/>
    </row>
    <row r="10654" spans="3:3" x14ac:dyDescent="0.35">
      <c r="C10654" s="18"/>
    </row>
    <row r="10655" spans="3:3" x14ac:dyDescent="0.35">
      <c r="C10655" s="18"/>
    </row>
    <row r="10656" spans="3:3" x14ac:dyDescent="0.35">
      <c r="C10656" s="18"/>
    </row>
    <row r="10657" spans="3:3" x14ac:dyDescent="0.35">
      <c r="C10657" s="18"/>
    </row>
    <row r="10658" spans="3:3" x14ac:dyDescent="0.35">
      <c r="C10658" s="18"/>
    </row>
    <row r="10659" spans="3:3" x14ac:dyDescent="0.35">
      <c r="C10659" s="18"/>
    </row>
    <row r="10660" spans="3:3" x14ac:dyDescent="0.35">
      <c r="C10660" s="18"/>
    </row>
    <row r="10661" spans="3:3" x14ac:dyDescent="0.35">
      <c r="C10661" s="18"/>
    </row>
    <row r="10662" spans="3:3" x14ac:dyDescent="0.35">
      <c r="C10662" s="18"/>
    </row>
    <row r="10663" spans="3:3" x14ac:dyDescent="0.35">
      <c r="C10663" s="18"/>
    </row>
    <row r="10664" spans="3:3" x14ac:dyDescent="0.35">
      <c r="C10664" s="18"/>
    </row>
    <row r="10665" spans="3:3" x14ac:dyDescent="0.35">
      <c r="C10665" s="18"/>
    </row>
    <row r="10666" spans="3:3" x14ac:dyDescent="0.35">
      <c r="C10666" s="18"/>
    </row>
    <row r="10667" spans="3:3" x14ac:dyDescent="0.35">
      <c r="C10667" s="18"/>
    </row>
    <row r="10668" spans="3:3" x14ac:dyDescent="0.35">
      <c r="C10668" s="18"/>
    </row>
    <row r="10669" spans="3:3" x14ac:dyDescent="0.35">
      <c r="C10669" s="18"/>
    </row>
    <row r="10670" spans="3:3" x14ac:dyDescent="0.35">
      <c r="C10670" s="18"/>
    </row>
    <row r="10671" spans="3:3" x14ac:dyDescent="0.35">
      <c r="C10671" s="18"/>
    </row>
    <row r="10672" spans="3:3" x14ac:dyDescent="0.35">
      <c r="C10672" s="18"/>
    </row>
    <row r="10673" spans="3:3" x14ac:dyDescent="0.35">
      <c r="C10673" s="18"/>
    </row>
    <row r="10674" spans="3:3" x14ac:dyDescent="0.35">
      <c r="C10674" s="18"/>
    </row>
    <row r="10675" spans="3:3" x14ac:dyDescent="0.35">
      <c r="C10675" s="18"/>
    </row>
    <row r="10676" spans="3:3" x14ac:dyDescent="0.35">
      <c r="C10676" s="18"/>
    </row>
    <row r="10677" spans="3:3" x14ac:dyDescent="0.35">
      <c r="C10677" s="18"/>
    </row>
    <row r="10678" spans="3:3" x14ac:dyDescent="0.35">
      <c r="C10678" s="18"/>
    </row>
    <row r="10679" spans="3:3" x14ac:dyDescent="0.35">
      <c r="C10679" s="18"/>
    </row>
    <row r="10680" spans="3:3" x14ac:dyDescent="0.35">
      <c r="C10680" s="18"/>
    </row>
    <row r="10681" spans="3:3" x14ac:dyDescent="0.35">
      <c r="C10681" s="18"/>
    </row>
    <row r="10682" spans="3:3" x14ac:dyDescent="0.35">
      <c r="C10682" s="18"/>
    </row>
    <row r="10683" spans="3:3" x14ac:dyDescent="0.35">
      <c r="C10683" s="18"/>
    </row>
    <row r="10684" spans="3:3" x14ac:dyDescent="0.35">
      <c r="C10684" s="18"/>
    </row>
    <row r="10685" spans="3:3" x14ac:dyDescent="0.35">
      <c r="C10685" s="18"/>
    </row>
    <row r="10686" spans="3:3" x14ac:dyDescent="0.35">
      <c r="C10686" s="18"/>
    </row>
    <row r="10687" spans="3:3" x14ac:dyDescent="0.35">
      <c r="C10687" s="18"/>
    </row>
    <row r="10688" spans="3:3" x14ac:dyDescent="0.35">
      <c r="C10688" s="18"/>
    </row>
    <row r="10689" spans="3:3" x14ac:dyDescent="0.35">
      <c r="C10689" s="18"/>
    </row>
    <row r="10690" spans="3:3" x14ac:dyDescent="0.35">
      <c r="C10690" s="18"/>
    </row>
    <row r="10691" spans="3:3" x14ac:dyDescent="0.35">
      <c r="C10691" s="18"/>
    </row>
    <row r="10692" spans="3:3" x14ac:dyDescent="0.35">
      <c r="C10692" s="18"/>
    </row>
    <row r="10693" spans="3:3" x14ac:dyDescent="0.35">
      <c r="C10693" s="18"/>
    </row>
    <row r="10694" spans="3:3" x14ac:dyDescent="0.35">
      <c r="C10694" s="18"/>
    </row>
    <row r="10695" spans="3:3" x14ac:dyDescent="0.35">
      <c r="C10695" s="18"/>
    </row>
    <row r="10696" spans="3:3" x14ac:dyDescent="0.35">
      <c r="C10696" s="18"/>
    </row>
    <row r="10697" spans="3:3" x14ac:dyDescent="0.35">
      <c r="C10697" s="18"/>
    </row>
    <row r="10698" spans="3:3" x14ac:dyDescent="0.35">
      <c r="C10698" s="18"/>
    </row>
    <row r="10699" spans="3:3" x14ac:dyDescent="0.35">
      <c r="C10699" s="18"/>
    </row>
    <row r="10700" spans="3:3" x14ac:dyDescent="0.35">
      <c r="C10700" s="18"/>
    </row>
    <row r="10701" spans="3:3" x14ac:dyDescent="0.35">
      <c r="C10701" s="18"/>
    </row>
    <row r="10702" spans="3:3" x14ac:dyDescent="0.35">
      <c r="C10702" s="18"/>
    </row>
    <row r="10703" spans="3:3" x14ac:dyDescent="0.35">
      <c r="C10703" s="18"/>
    </row>
    <row r="10704" spans="3:3" x14ac:dyDescent="0.35">
      <c r="C10704" s="18"/>
    </row>
    <row r="10705" spans="3:3" x14ac:dyDescent="0.35">
      <c r="C10705" s="18"/>
    </row>
    <row r="10706" spans="3:3" x14ac:dyDescent="0.35">
      <c r="C10706" s="18"/>
    </row>
    <row r="10707" spans="3:3" x14ac:dyDescent="0.35">
      <c r="C10707" s="18"/>
    </row>
    <row r="10708" spans="3:3" x14ac:dyDescent="0.35">
      <c r="C10708" s="18"/>
    </row>
    <row r="10709" spans="3:3" x14ac:dyDescent="0.35">
      <c r="C10709" s="18"/>
    </row>
    <row r="10710" spans="3:3" x14ac:dyDescent="0.35">
      <c r="C10710" s="18"/>
    </row>
    <row r="10711" spans="3:3" x14ac:dyDescent="0.35">
      <c r="C10711" s="18"/>
    </row>
    <row r="10712" spans="3:3" x14ac:dyDescent="0.35">
      <c r="C10712" s="18"/>
    </row>
    <row r="10713" spans="3:3" x14ac:dyDescent="0.35">
      <c r="C10713" s="18"/>
    </row>
    <row r="10714" spans="3:3" x14ac:dyDescent="0.35">
      <c r="C10714" s="18"/>
    </row>
    <row r="10715" spans="3:3" x14ac:dyDescent="0.35">
      <c r="C10715" s="18"/>
    </row>
    <row r="10716" spans="3:3" x14ac:dyDescent="0.35">
      <c r="C10716" s="18"/>
    </row>
    <row r="10717" spans="3:3" x14ac:dyDescent="0.35">
      <c r="C10717" s="18"/>
    </row>
    <row r="10718" spans="3:3" x14ac:dyDescent="0.35">
      <c r="C10718" s="18"/>
    </row>
    <row r="10719" spans="3:3" x14ac:dyDescent="0.35">
      <c r="C10719" s="18"/>
    </row>
    <row r="10720" spans="3:3" x14ac:dyDescent="0.35">
      <c r="C10720" s="18"/>
    </row>
    <row r="10721" spans="3:3" x14ac:dyDescent="0.35">
      <c r="C10721" s="18"/>
    </row>
    <row r="10722" spans="3:3" x14ac:dyDescent="0.35">
      <c r="C10722" s="18"/>
    </row>
    <row r="10723" spans="3:3" x14ac:dyDescent="0.35">
      <c r="C10723" s="18"/>
    </row>
    <row r="10724" spans="3:3" x14ac:dyDescent="0.35">
      <c r="C10724" s="18"/>
    </row>
    <row r="10725" spans="3:3" x14ac:dyDescent="0.35">
      <c r="C10725" s="18"/>
    </row>
    <row r="10726" spans="3:3" x14ac:dyDescent="0.35">
      <c r="C10726" s="18"/>
    </row>
    <row r="10727" spans="3:3" x14ac:dyDescent="0.35">
      <c r="C10727" s="18"/>
    </row>
    <row r="10728" spans="3:3" x14ac:dyDescent="0.35">
      <c r="C10728" s="18"/>
    </row>
    <row r="10729" spans="3:3" x14ac:dyDescent="0.35">
      <c r="C10729" s="18"/>
    </row>
    <row r="10730" spans="3:3" x14ac:dyDescent="0.35">
      <c r="C10730" s="18"/>
    </row>
    <row r="10731" spans="3:3" x14ac:dyDescent="0.35">
      <c r="C10731" s="18"/>
    </row>
    <row r="10732" spans="3:3" x14ac:dyDescent="0.35">
      <c r="C10732" s="18"/>
    </row>
    <row r="10733" spans="3:3" x14ac:dyDescent="0.35">
      <c r="C10733" s="18"/>
    </row>
    <row r="10734" spans="3:3" x14ac:dyDescent="0.35">
      <c r="C10734" s="18"/>
    </row>
    <row r="10735" spans="3:3" x14ac:dyDescent="0.35">
      <c r="C10735" s="18"/>
    </row>
    <row r="10736" spans="3:3" x14ac:dyDescent="0.35">
      <c r="C10736" s="18"/>
    </row>
    <row r="10737" spans="3:3" x14ac:dyDescent="0.35">
      <c r="C10737" s="18"/>
    </row>
    <row r="10738" spans="3:3" x14ac:dyDescent="0.35">
      <c r="C10738" s="18"/>
    </row>
    <row r="10739" spans="3:3" x14ac:dyDescent="0.35">
      <c r="C10739" s="18"/>
    </row>
    <row r="10740" spans="3:3" x14ac:dyDescent="0.35">
      <c r="C10740" s="18"/>
    </row>
    <row r="10741" spans="3:3" x14ac:dyDescent="0.35">
      <c r="C10741" s="18"/>
    </row>
    <row r="10742" spans="3:3" x14ac:dyDescent="0.35">
      <c r="C10742" s="18"/>
    </row>
    <row r="10743" spans="3:3" x14ac:dyDescent="0.35">
      <c r="C10743" s="18"/>
    </row>
    <row r="10744" spans="3:3" x14ac:dyDescent="0.35">
      <c r="C10744" s="18"/>
    </row>
    <row r="10745" spans="3:3" x14ac:dyDescent="0.35">
      <c r="C10745" s="18"/>
    </row>
    <row r="10746" spans="3:3" x14ac:dyDescent="0.35">
      <c r="C10746" s="18"/>
    </row>
    <row r="10747" spans="3:3" x14ac:dyDescent="0.35">
      <c r="C10747" s="18"/>
    </row>
    <row r="10748" spans="3:3" x14ac:dyDescent="0.35">
      <c r="C10748" s="18"/>
    </row>
    <row r="10749" spans="3:3" x14ac:dyDescent="0.35">
      <c r="C10749" s="18"/>
    </row>
    <row r="10750" spans="3:3" x14ac:dyDescent="0.35">
      <c r="C10750" s="18"/>
    </row>
    <row r="10751" spans="3:3" x14ac:dyDescent="0.35">
      <c r="C10751" s="18"/>
    </row>
    <row r="10752" spans="3:3" x14ac:dyDescent="0.35">
      <c r="C10752" s="18"/>
    </row>
    <row r="10753" spans="3:3" x14ac:dyDescent="0.35">
      <c r="C10753" s="18"/>
    </row>
    <row r="10754" spans="3:3" x14ac:dyDescent="0.35">
      <c r="C10754" s="18"/>
    </row>
    <row r="10755" spans="3:3" x14ac:dyDescent="0.35">
      <c r="C10755" s="18"/>
    </row>
    <row r="10756" spans="3:3" x14ac:dyDescent="0.35">
      <c r="C10756" s="18"/>
    </row>
    <row r="10757" spans="3:3" x14ac:dyDescent="0.35">
      <c r="C10757" s="18"/>
    </row>
    <row r="10758" spans="3:3" x14ac:dyDescent="0.35">
      <c r="C10758" s="18"/>
    </row>
    <row r="10759" spans="3:3" x14ac:dyDescent="0.35">
      <c r="C10759" s="18"/>
    </row>
    <row r="10760" spans="3:3" x14ac:dyDescent="0.35">
      <c r="C10760" s="18"/>
    </row>
    <row r="10761" spans="3:3" x14ac:dyDescent="0.35">
      <c r="C10761" s="18"/>
    </row>
    <row r="10762" spans="3:3" x14ac:dyDescent="0.35">
      <c r="C10762" s="18"/>
    </row>
    <row r="10763" spans="3:3" x14ac:dyDescent="0.35">
      <c r="C10763" s="18"/>
    </row>
    <row r="10764" spans="3:3" x14ac:dyDescent="0.35">
      <c r="C10764" s="18"/>
    </row>
    <row r="10765" spans="3:3" x14ac:dyDescent="0.35">
      <c r="C10765" s="18"/>
    </row>
    <row r="10766" spans="3:3" x14ac:dyDescent="0.35">
      <c r="C10766" s="18"/>
    </row>
    <row r="10767" spans="3:3" x14ac:dyDescent="0.35">
      <c r="C10767" s="18"/>
    </row>
    <row r="10768" spans="3:3" x14ac:dyDescent="0.35">
      <c r="C10768" s="18"/>
    </row>
    <row r="10769" spans="3:3" x14ac:dyDescent="0.35">
      <c r="C10769" s="18"/>
    </row>
    <row r="10770" spans="3:3" x14ac:dyDescent="0.35">
      <c r="C10770" s="18"/>
    </row>
    <row r="10771" spans="3:3" x14ac:dyDescent="0.35">
      <c r="C10771" s="18"/>
    </row>
    <row r="10772" spans="3:3" x14ac:dyDescent="0.35">
      <c r="C10772" s="18"/>
    </row>
    <row r="10773" spans="3:3" x14ac:dyDescent="0.35">
      <c r="C10773" s="18"/>
    </row>
    <row r="10774" spans="3:3" x14ac:dyDescent="0.35">
      <c r="C10774" s="18"/>
    </row>
    <row r="10775" spans="3:3" x14ac:dyDescent="0.35">
      <c r="C10775" s="18"/>
    </row>
    <row r="10776" spans="3:3" x14ac:dyDescent="0.35">
      <c r="C10776" s="18"/>
    </row>
    <row r="10777" spans="3:3" x14ac:dyDescent="0.35">
      <c r="C10777" s="18"/>
    </row>
    <row r="10778" spans="3:3" x14ac:dyDescent="0.35">
      <c r="C10778" s="18"/>
    </row>
    <row r="10779" spans="3:3" x14ac:dyDescent="0.35">
      <c r="C10779" s="18"/>
    </row>
    <row r="10780" spans="3:3" x14ac:dyDescent="0.35">
      <c r="C10780" s="18"/>
    </row>
    <row r="10781" spans="3:3" x14ac:dyDescent="0.35">
      <c r="C10781" s="18"/>
    </row>
    <row r="10782" spans="3:3" x14ac:dyDescent="0.35">
      <c r="C10782" s="18"/>
    </row>
    <row r="10783" spans="3:3" x14ac:dyDescent="0.35">
      <c r="C10783" s="18"/>
    </row>
    <row r="10784" spans="3:3" x14ac:dyDescent="0.35">
      <c r="C10784" s="18"/>
    </row>
    <row r="10785" spans="3:3" x14ac:dyDescent="0.35">
      <c r="C10785" s="18"/>
    </row>
    <row r="10786" spans="3:3" x14ac:dyDescent="0.35">
      <c r="C10786" s="18"/>
    </row>
    <row r="10787" spans="3:3" x14ac:dyDescent="0.35">
      <c r="C10787" s="18"/>
    </row>
    <row r="10788" spans="3:3" x14ac:dyDescent="0.35">
      <c r="C10788" s="18"/>
    </row>
    <row r="10789" spans="3:3" x14ac:dyDescent="0.35">
      <c r="C10789" s="18"/>
    </row>
    <row r="10790" spans="3:3" x14ac:dyDescent="0.35">
      <c r="C10790" s="18"/>
    </row>
    <row r="10791" spans="3:3" x14ac:dyDescent="0.35">
      <c r="C10791" s="18"/>
    </row>
    <row r="10792" spans="3:3" x14ac:dyDescent="0.35">
      <c r="C10792" s="18"/>
    </row>
    <row r="10793" spans="3:3" x14ac:dyDescent="0.35">
      <c r="C10793" s="18"/>
    </row>
    <row r="10794" spans="3:3" x14ac:dyDescent="0.35">
      <c r="C10794" s="18"/>
    </row>
    <row r="10795" spans="3:3" x14ac:dyDescent="0.35">
      <c r="C10795" s="18"/>
    </row>
    <row r="10796" spans="3:3" x14ac:dyDescent="0.35">
      <c r="C10796" s="18"/>
    </row>
    <row r="10797" spans="3:3" x14ac:dyDescent="0.35">
      <c r="C10797" s="18"/>
    </row>
    <row r="10798" spans="3:3" x14ac:dyDescent="0.35">
      <c r="C10798" s="18"/>
    </row>
    <row r="10799" spans="3:3" x14ac:dyDescent="0.35">
      <c r="C10799" s="18"/>
    </row>
    <row r="10800" spans="3:3" x14ac:dyDescent="0.35">
      <c r="C10800" s="18"/>
    </row>
    <row r="10801" spans="3:3" x14ac:dyDescent="0.35">
      <c r="C10801" s="18"/>
    </row>
    <row r="10802" spans="3:3" x14ac:dyDescent="0.35">
      <c r="C10802" s="18"/>
    </row>
    <row r="10803" spans="3:3" x14ac:dyDescent="0.35">
      <c r="C10803" s="18"/>
    </row>
    <row r="10804" spans="3:3" x14ac:dyDescent="0.35">
      <c r="C10804" s="18"/>
    </row>
    <row r="10805" spans="3:3" x14ac:dyDescent="0.35">
      <c r="C10805" s="18"/>
    </row>
    <row r="10806" spans="3:3" x14ac:dyDescent="0.35">
      <c r="C10806" s="18"/>
    </row>
    <row r="10807" spans="3:3" x14ac:dyDescent="0.35">
      <c r="C10807" s="18"/>
    </row>
    <row r="10808" spans="3:3" x14ac:dyDescent="0.35">
      <c r="C10808" s="18"/>
    </row>
    <row r="10809" spans="3:3" x14ac:dyDescent="0.35">
      <c r="C10809" s="18"/>
    </row>
    <row r="10810" spans="3:3" x14ac:dyDescent="0.35">
      <c r="C10810" s="18"/>
    </row>
    <row r="10811" spans="3:3" x14ac:dyDescent="0.35">
      <c r="C10811" s="18"/>
    </row>
    <row r="10812" spans="3:3" x14ac:dyDescent="0.35">
      <c r="C10812" s="18"/>
    </row>
    <row r="10813" spans="3:3" x14ac:dyDescent="0.35">
      <c r="C10813" s="18"/>
    </row>
    <row r="10814" spans="3:3" x14ac:dyDescent="0.35">
      <c r="C10814" s="18"/>
    </row>
    <row r="10815" spans="3:3" x14ac:dyDescent="0.35">
      <c r="C10815" s="18"/>
    </row>
    <row r="10816" spans="3:3" x14ac:dyDescent="0.35">
      <c r="C10816" s="18"/>
    </row>
    <row r="10817" spans="3:3" x14ac:dyDescent="0.35">
      <c r="C10817" s="18"/>
    </row>
    <row r="10818" spans="3:3" x14ac:dyDescent="0.35">
      <c r="C10818" s="18"/>
    </row>
    <row r="10819" spans="3:3" x14ac:dyDescent="0.35">
      <c r="C10819" s="18"/>
    </row>
    <row r="10820" spans="3:3" x14ac:dyDescent="0.35">
      <c r="C10820" s="18"/>
    </row>
    <row r="10821" spans="3:3" x14ac:dyDescent="0.35">
      <c r="C10821" s="18"/>
    </row>
    <row r="10822" spans="3:3" x14ac:dyDescent="0.35">
      <c r="C10822" s="18"/>
    </row>
    <row r="10823" spans="3:3" x14ac:dyDescent="0.35">
      <c r="C10823" s="18"/>
    </row>
    <row r="10824" spans="3:3" x14ac:dyDescent="0.35">
      <c r="C10824" s="18"/>
    </row>
    <row r="10825" spans="3:3" x14ac:dyDescent="0.35">
      <c r="C10825" s="18"/>
    </row>
    <row r="10826" spans="3:3" x14ac:dyDescent="0.35">
      <c r="C10826" s="18"/>
    </row>
    <row r="10827" spans="3:3" x14ac:dyDescent="0.35">
      <c r="C10827" s="18"/>
    </row>
    <row r="10828" spans="3:3" x14ac:dyDescent="0.35">
      <c r="C10828" s="18"/>
    </row>
    <row r="10829" spans="3:3" x14ac:dyDescent="0.35">
      <c r="C10829" s="18"/>
    </row>
    <row r="10830" spans="3:3" x14ac:dyDescent="0.35">
      <c r="C10830" s="18"/>
    </row>
    <row r="10831" spans="3:3" x14ac:dyDescent="0.35">
      <c r="C10831" s="18"/>
    </row>
    <row r="10832" spans="3:3" x14ac:dyDescent="0.35">
      <c r="C10832" s="18"/>
    </row>
    <row r="10833" spans="3:3" x14ac:dyDescent="0.35">
      <c r="C10833" s="18"/>
    </row>
    <row r="10834" spans="3:3" x14ac:dyDescent="0.35">
      <c r="C10834" s="18"/>
    </row>
    <row r="10835" spans="3:3" x14ac:dyDescent="0.35">
      <c r="C10835" s="18"/>
    </row>
    <row r="10836" spans="3:3" x14ac:dyDescent="0.35">
      <c r="C10836" s="18"/>
    </row>
    <row r="10837" spans="3:3" x14ac:dyDescent="0.35">
      <c r="C10837" s="18"/>
    </row>
    <row r="10838" spans="3:3" x14ac:dyDescent="0.35">
      <c r="C10838" s="18"/>
    </row>
    <row r="10839" spans="3:3" x14ac:dyDescent="0.35">
      <c r="C10839" s="18"/>
    </row>
    <row r="10840" spans="3:3" x14ac:dyDescent="0.35">
      <c r="C10840" s="18"/>
    </row>
    <row r="10841" spans="3:3" x14ac:dyDescent="0.35">
      <c r="C10841" s="18"/>
    </row>
    <row r="10842" spans="3:3" x14ac:dyDescent="0.35">
      <c r="C10842" s="18"/>
    </row>
    <row r="10843" spans="3:3" x14ac:dyDescent="0.35">
      <c r="C10843" s="18"/>
    </row>
    <row r="10844" spans="3:3" x14ac:dyDescent="0.35">
      <c r="C10844" s="18"/>
    </row>
    <row r="10845" spans="3:3" x14ac:dyDescent="0.35">
      <c r="C10845" s="18"/>
    </row>
    <row r="10846" spans="3:3" x14ac:dyDescent="0.35">
      <c r="C10846" s="18"/>
    </row>
    <row r="10847" spans="3:3" x14ac:dyDescent="0.35">
      <c r="C10847" s="18"/>
    </row>
    <row r="10848" spans="3:3" x14ac:dyDescent="0.35">
      <c r="C10848" s="18"/>
    </row>
    <row r="10849" spans="3:3" x14ac:dyDescent="0.35">
      <c r="C10849" s="18"/>
    </row>
    <row r="10850" spans="3:3" x14ac:dyDescent="0.35">
      <c r="C10850" s="18"/>
    </row>
    <row r="10851" spans="3:3" x14ac:dyDescent="0.35">
      <c r="C10851" s="18"/>
    </row>
    <row r="10852" spans="3:3" x14ac:dyDescent="0.35">
      <c r="C10852" s="18"/>
    </row>
    <row r="10853" spans="3:3" x14ac:dyDescent="0.35">
      <c r="C10853" s="18"/>
    </row>
    <row r="10854" spans="3:3" x14ac:dyDescent="0.35">
      <c r="C10854" s="18"/>
    </row>
    <row r="10855" spans="3:3" x14ac:dyDescent="0.35">
      <c r="C10855" s="18"/>
    </row>
    <row r="10856" spans="3:3" x14ac:dyDescent="0.35">
      <c r="C10856" s="18"/>
    </row>
    <row r="10857" spans="3:3" x14ac:dyDescent="0.35">
      <c r="C10857" s="18"/>
    </row>
    <row r="10858" spans="3:3" x14ac:dyDescent="0.35">
      <c r="C10858" s="18"/>
    </row>
    <row r="10859" spans="3:3" x14ac:dyDescent="0.35">
      <c r="C10859" s="18"/>
    </row>
    <row r="10860" spans="3:3" x14ac:dyDescent="0.35">
      <c r="C10860" s="18"/>
    </row>
    <row r="10861" spans="3:3" x14ac:dyDescent="0.35">
      <c r="C10861" s="18"/>
    </row>
    <row r="10862" spans="3:3" x14ac:dyDescent="0.35">
      <c r="C10862" s="18"/>
    </row>
    <row r="10863" spans="3:3" x14ac:dyDescent="0.35">
      <c r="C10863" s="18"/>
    </row>
    <row r="10864" spans="3:3" x14ac:dyDescent="0.35">
      <c r="C10864" s="18"/>
    </row>
    <row r="10865" spans="3:3" x14ac:dyDescent="0.35">
      <c r="C10865" s="18"/>
    </row>
    <row r="10866" spans="3:3" x14ac:dyDescent="0.35">
      <c r="C10866" s="18"/>
    </row>
    <row r="10867" spans="3:3" x14ac:dyDescent="0.35">
      <c r="C10867" s="18"/>
    </row>
    <row r="10868" spans="3:3" x14ac:dyDescent="0.35">
      <c r="C10868" s="18"/>
    </row>
    <row r="10869" spans="3:3" x14ac:dyDescent="0.35">
      <c r="C10869" s="18"/>
    </row>
    <row r="10870" spans="3:3" x14ac:dyDescent="0.35">
      <c r="C10870" s="18"/>
    </row>
    <row r="10871" spans="3:3" x14ac:dyDescent="0.35">
      <c r="C10871" s="18"/>
    </row>
    <row r="10872" spans="3:3" x14ac:dyDescent="0.35">
      <c r="C10872" s="18"/>
    </row>
    <row r="10873" spans="3:3" x14ac:dyDescent="0.35">
      <c r="C10873" s="18"/>
    </row>
    <row r="10874" spans="3:3" x14ac:dyDescent="0.35">
      <c r="C10874" s="18"/>
    </row>
    <row r="10875" spans="3:3" x14ac:dyDescent="0.35">
      <c r="C10875" s="18"/>
    </row>
    <row r="10876" spans="3:3" x14ac:dyDescent="0.35">
      <c r="C10876" s="18"/>
    </row>
    <row r="10877" spans="3:3" x14ac:dyDescent="0.35">
      <c r="C10877" s="18"/>
    </row>
    <row r="10878" spans="3:3" x14ac:dyDescent="0.35">
      <c r="C10878" s="18"/>
    </row>
    <row r="10879" spans="3:3" x14ac:dyDescent="0.35">
      <c r="C10879" s="18"/>
    </row>
    <row r="10880" spans="3:3" x14ac:dyDescent="0.35">
      <c r="C10880" s="18"/>
    </row>
    <row r="10881" spans="3:3" x14ac:dyDescent="0.35">
      <c r="C10881" s="18"/>
    </row>
    <row r="10882" spans="3:3" x14ac:dyDescent="0.35">
      <c r="C10882" s="18"/>
    </row>
    <row r="10883" spans="3:3" x14ac:dyDescent="0.35">
      <c r="C10883" s="18"/>
    </row>
    <row r="10884" spans="3:3" x14ac:dyDescent="0.35">
      <c r="C10884" s="18"/>
    </row>
    <row r="10885" spans="3:3" x14ac:dyDescent="0.35">
      <c r="C10885" s="18"/>
    </row>
    <row r="10886" spans="3:3" x14ac:dyDescent="0.35">
      <c r="C10886" s="18"/>
    </row>
    <row r="10887" spans="3:3" x14ac:dyDescent="0.35">
      <c r="C10887" s="18"/>
    </row>
    <row r="10888" spans="3:3" x14ac:dyDescent="0.35">
      <c r="C10888" s="18"/>
    </row>
    <row r="10889" spans="3:3" x14ac:dyDescent="0.35">
      <c r="C10889" s="18"/>
    </row>
    <row r="10890" spans="3:3" x14ac:dyDescent="0.35">
      <c r="C10890" s="18"/>
    </row>
    <row r="10891" spans="3:3" x14ac:dyDescent="0.35">
      <c r="C10891" s="18"/>
    </row>
    <row r="10892" spans="3:3" x14ac:dyDescent="0.35">
      <c r="C10892" s="18"/>
    </row>
    <row r="10893" spans="3:3" x14ac:dyDescent="0.35">
      <c r="C10893" s="18"/>
    </row>
    <row r="10894" spans="3:3" x14ac:dyDescent="0.35">
      <c r="C10894" s="18"/>
    </row>
    <row r="10895" spans="3:3" x14ac:dyDescent="0.35">
      <c r="C10895" s="18"/>
    </row>
    <row r="10896" spans="3:3" x14ac:dyDescent="0.35">
      <c r="C10896" s="18"/>
    </row>
    <row r="10897" spans="3:3" x14ac:dyDescent="0.35">
      <c r="C10897" s="18"/>
    </row>
    <row r="10898" spans="3:3" x14ac:dyDescent="0.35">
      <c r="C10898" s="18"/>
    </row>
    <row r="10899" spans="3:3" x14ac:dyDescent="0.35">
      <c r="C10899" s="18"/>
    </row>
    <row r="10900" spans="3:3" x14ac:dyDescent="0.35">
      <c r="C10900" s="18"/>
    </row>
    <row r="10901" spans="3:3" x14ac:dyDescent="0.35">
      <c r="C10901" s="18"/>
    </row>
    <row r="10902" spans="3:3" x14ac:dyDescent="0.35">
      <c r="C10902" s="18"/>
    </row>
    <row r="10903" spans="3:3" x14ac:dyDescent="0.35">
      <c r="C10903" s="18"/>
    </row>
    <row r="10904" spans="3:3" x14ac:dyDescent="0.35">
      <c r="C10904" s="18"/>
    </row>
    <row r="10905" spans="3:3" x14ac:dyDescent="0.35">
      <c r="C10905" s="18"/>
    </row>
    <row r="10906" spans="3:3" x14ac:dyDescent="0.35">
      <c r="C10906" s="18"/>
    </row>
    <row r="10907" spans="3:3" x14ac:dyDescent="0.35">
      <c r="C10907" s="18"/>
    </row>
    <row r="10908" spans="3:3" x14ac:dyDescent="0.35">
      <c r="C10908" s="18"/>
    </row>
    <row r="10909" spans="3:3" x14ac:dyDescent="0.35">
      <c r="C10909" s="18"/>
    </row>
    <row r="10910" spans="3:3" x14ac:dyDescent="0.35">
      <c r="C10910" s="18"/>
    </row>
    <row r="10911" spans="3:3" x14ac:dyDescent="0.35">
      <c r="C10911" s="18"/>
    </row>
    <row r="10912" spans="3:3" x14ac:dyDescent="0.35">
      <c r="C10912" s="18"/>
    </row>
    <row r="10913" spans="3:3" x14ac:dyDescent="0.35">
      <c r="C10913" s="18"/>
    </row>
    <row r="10914" spans="3:3" x14ac:dyDescent="0.35">
      <c r="C10914" s="18"/>
    </row>
    <row r="10915" spans="3:3" x14ac:dyDescent="0.35">
      <c r="C10915" s="18"/>
    </row>
    <row r="10916" spans="3:3" x14ac:dyDescent="0.35">
      <c r="C10916" s="18"/>
    </row>
    <row r="10917" spans="3:3" x14ac:dyDescent="0.35">
      <c r="C10917" s="18"/>
    </row>
    <row r="10918" spans="3:3" x14ac:dyDescent="0.35">
      <c r="C10918" s="18"/>
    </row>
    <row r="10919" spans="3:3" x14ac:dyDescent="0.35">
      <c r="C10919" s="18"/>
    </row>
    <row r="10920" spans="3:3" x14ac:dyDescent="0.35">
      <c r="C10920" s="18"/>
    </row>
    <row r="10921" spans="3:3" x14ac:dyDescent="0.35">
      <c r="C10921" s="18"/>
    </row>
    <row r="10922" spans="3:3" x14ac:dyDescent="0.35">
      <c r="C10922" s="18"/>
    </row>
    <row r="10923" spans="3:3" x14ac:dyDescent="0.35">
      <c r="C10923" s="18"/>
    </row>
    <row r="10924" spans="3:3" x14ac:dyDescent="0.35">
      <c r="C10924" s="18"/>
    </row>
    <row r="10925" spans="3:3" x14ac:dyDescent="0.35">
      <c r="C10925" s="18"/>
    </row>
    <row r="10926" spans="3:3" x14ac:dyDescent="0.35">
      <c r="C10926" s="18"/>
    </row>
    <row r="10927" spans="3:3" x14ac:dyDescent="0.35">
      <c r="C10927" s="18"/>
    </row>
    <row r="10928" spans="3:3" x14ac:dyDescent="0.35">
      <c r="C10928" s="18"/>
    </row>
    <row r="10929" spans="3:3" x14ac:dyDescent="0.35">
      <c r="C10929" s="18"/>
    </row>
    <row r="10930" spans="3:3" x14ac:dyDescent="0.35">
      <c r="C10930" s="18"/>
    </row>
    <row r="10931" spans="3:3" x14ac:dyDescent="0.35">
      <c r="C10931" s="18"/>
    </row>
    <row r="10932" spans="3:3" x14ac:dyDescent="0.35">
      <c r="C10932" s="18"/>
    </row>
    <row r="10933" spans="3:3" x14ac:dyDescent="0.35">
      <c r="C10933" s="18"/>
    </row>
    <row r="10934" spans="3:3" x14ac:dyDescent="0.35">
      <c r="C10934" s="18"/>
    </row>
    <row r="10935" spans="3:3" x14ac:dyDescent="0.35">
      <c r="C10935" s="18"/>
    </row>
    <row r="10936" spans="3:3" x14ac:dyDescent="0.35">
      <c r="C10936" s="18"/>
    </row>
    <row r="10937" spans="3:3" x14ac:dyDescent="0.35">
      <c r="C10937" s="18"/>
    </row>
    <row r="10938" spans="3:3" x14ac:dyDescent="0.35">
      <c r="C10938" s="18"/>
    </row>
    <row r="10939" spans="3:3" x14ac:dyDescent="0.35">
      <c r="C10939" s="18"/>
    </row>
    <row r="10940" spans="3:3" x14ac:dyDescent="0.35">
      <c r="C10940" s="18"/>
    </row>
    <row r="10941" spans="3:3" x14ac:dyDescent="0.35">
      <c r="C10941" s="18"/>
    </row>
    <row r="10942" spans="3:3" x14ac:dyDescent="0.35">
      <c r="C10942" s="18"/>
    </row>
    <row r="10943" spans="3:3" x14ac:dyDescent="0.35">
      <c r="C10943" s="18"/>
    </row>
    <row r="10944" spans="3:3" x14ac:dyDescent="0.35">
      <c r="C10944" s="18"/>
    </row>
    <row r="10945" spans="3:3" x14ac:dyDescent="0.35">
      <c r="C10945" s="18"/>
    </row>
    <row r="10946" spans="3:3" x14ac:dyDescent="0.35">
      <c r="C10946" s="18"/>
    </row>
    <row r="10947" spans="3:3" x14ac:dyDescent="0.35">
      <c r="C10947" s="18"/>
    </row>
    <row r="10948" spans="3:3" x14ac:dyDescent="0.35">
      <c r="C10948" s="18"/>
    </row>
    <row r="10949" spans="3:3" x14ac:dyDescent="0.35">
      <c r="C10949" s="18"/>
    </row>
    <row r="10950" spans="3:3" x14ac:dyDescent="0.35">
      <c r="C10950" s="18"/>
    </row>
    <row r="10951" spans="3:3" x14ac:dyDescent="0.35">
      <c r="C10951" s="18"/>
    </row>
    <row r="10952" spans="3:3" x14ac:dyDescent="0.35">
      <c r="C10952" s="18"/>
    </row>
    <row r="10953" spans="3:3" x14ac:dyDescent="0.35">
      <c r="C10953" s="18"/>
    </row>
    <row r="10954" spans="3:3" x14ac:dyDescent="0.35">
      <c r="C10954" s="18"/>
    </row>
    <row r="10955" spans="3:3" x14ac:dyDescent="0.35">
      <c r="C10955" s="18"/>
    </row>
    <row r="10956" spans="3:3" x14ac:dyDescent="0.35">
      <c r="C10956" s="18"/>
    </row>
    <row r="10957" spans="3:3" x14ac:dyDescent="0.35">
      <c r="C10957" s="18"/>
    </row>
    <row r="10958" spans="3:3" x14ac:dyDescent="0.35">
      <c r="C10958" s="18"/>
    </row>
    <row r="10959" spans="3:3" x14ac:dyDescent="0.35">
      <c r="C10959" s="18"/>
    </row>
    <row r="10960" spans="3:3" x14ac:dyDescent="0.35">
      <c r="C10960" s="18"/>
    </row>
    <row r="10961" spans="3:3" x14ac:dyDescent="0.35">
      <c r="C10961" s="18"/>
    </row>
    <row r="10962" spans="3:3" x14ac:dyDescent="0.35">
      <c r="C10962" s="18"/>
    </row>
    <row r="10963" spans="3:3" x14ac:dyDescent="0.35">
      <c r="C10963" s="18"/>
    </row>
    <row r="10964" spans="3:3" x14ac:dyDescent="0.35">
      <c r="C10964" s="18"/>
    </row>
    <row r="10965" spans="3:3" x14ac:dyDescent="0.35">
      <c r="C10965" s="18"/>
    </row>
    <row r="10966" spans="3:3" x14ac:dyDescent="0.35">
      <c r="C10966" s="18"/>
    </row>
    <row r="10967" spans="3:3" x14ac:dyDescent="0.35">
      <c r="C10967" s="18"/>
    </row>
    <row r="10968" spans="3:3" x14ac:dyDescent="0.35">
      <c r="C10968" s="18"/>
    </row>
    <row r="10969" spans="3:3" x14ac:dyDescent="0.35">
      <c r="C10969" s="18"/>
    </row>
    <row r="10970" spans="3:3" x14ac:dyDescent="0.35">
      <c r="C10970" s="18"/>
    </row>
    <row r="10971" spans="3:3" x14ac:dyDescent="0.35">
      <c r="C10971" s="18"/>
    </row>
    <row r="10972" spans="3:3" x14ac:dyDescent="0.35">
      <c r="C10972" s="18"/>
    </row>
    <row r="10973" spans="3:3" x14ac:dyDescent="0.35">
      <c r="C10973" s="18"/>
    </row>
    <row r="10974" spans="3:3" x14ac:dyDescent="0.35">
      <c r="C10974" s="18"/>
    </row>
    <row r="10975" spans="3:3" x14ac:dyDescent="0.35">
      <c r="C10975" s="18"/>
    </row>
    <row r="10976" spans="3:3" x14ac:dyDescent="0.35">
      <c r="C10976" s="18"/>
    </row>
    <row r="10977" spans="3:3" x14ac:dyDescent="0.35">
      <c r="C10977" s="18"/>
    </row>
    <row r="10978" spans="3:3" x14ac:dyDescent="0.35">
      <c r="C10978" s="18"/>
    </row>
    <row r="10979" spans="3:3" x14ac:dyDescent="0.35">
      <c r="C10979" s="18"/>
    </row>
    <row r="10980" spans="3:3" x14ac:dyDescent="0.35">
      <c r="C10980" s="18"/>
    </row>
    <row r="10981" spans="3:3" x14ac:dyDescent="0.35">
      <c r="C10981" s="18"/>
    </row>
    <row r="10982" spans="3:3" x14ac:dyDescent="0.35">
      <c r="C10982" s="18"/>
    </row>
    <row r="10983" spans="3:3" x14ac:dyDescent="0.35">
      <c r="C10983" s="18"/>
    </row>
    <row r="10984" spans="3:3" x14ac:dyDescent="0.35">
      <c r="C10984" s="18"/>
    </row>
    <row r="10985" spans="3:3" x14ac:dyDescent="0.35">
      <c r="C10985" s="18"/>
    </row>
    <row r="10986" spans="3:3" x14ac:dyDescent="0.35">
      <c r="C10986" s="18"/>
    </row>
    <row r="10987" spans="3:3" x14ac:dyDescent="0.35">
      <c r="C10987" s="18"/>
    </row>
    <row r="10988" spans="3:3" x14ac:dyDescent="0.35">
      <c r="C10988" s="18"/>
    </row>
    <row r="10989" spans="3:3" x14ac:dyDescent="0.35">
      <c r="C10989" s="18"/>
    </row>
    <row r="10990" spans="3:3" x14ac:dyDescent="0.35">
      <c r="C10990" s="18"/>
    </row>
    <row r="10991" spans="3:3" x14ac:dyDescent="0.35">
      <c r="C10991" s="18"/>
    </row>
    <row r="10992" spans="3:3" x14ac:dyDescent="0.35">
      <c r="C10992" s="18"/>
    </row>
    <row r="10993" spans="3:3" x14ac:dyDescent="0.35">
      <c r="C10993" s="18"/>
    </row>
    <row r="10994" spans="3:3" x14ac:dyDescent="0.35">
      <c r="C10994" s="18"/>
    </row>
    <row r="10995" spans="3:3" x14ac:dyDescent="0.35">
      <c r="C10995" s="18"/>
    </row>
    <row r="10996" spans="3:3" x14ac:dyDescent="0.35">
      <c r="C10996" s="18"/>
    </row>
    <row r="10997" spans="3:3" x14ac:dyDescent="0.35">
      <c r="C10997" s="18"/>
    </row>
    <row r="10998" spans="3:3" x14ac:dyDescent="0.35">
      <c r="C10998" s="18"/>
    </row>
    <row r="10999" spans="3:3" x14ac:dyDescent="0.35">
      <c r="C10999" s="18"/>
    </row>
    <row r="11000" spans="3:3" x14ac:dyDescent="0.35">
      <c r="C11000" s="18"/>
    </row>
    <row r="11001" spans="3:3" x14ac:dyDescent="0.35">
      <c r="C11001" s="18"/>
    </row>
    <row r="11002" spans="3:3" x14ac:dyDescent="0.35">
      <c r="C11002" s="18"/>
    </row>
    <row r="11003" spans="3:3" x14ac:dyDescent="0.35">
      <c r="C11003" s="18"/>
    </row>
    <row r="11004" spans="3:3" x14ac:dyDescent="0.35">
      <c r="C11004" s="18"/>
    </row>
    <row r="11005" spans="3:3" x14ac:dyDescent="0.35">
      <c r="C11005" s="18"/>
    </row>
    <row r="11006" spans="3:3" x14ac:dyDescent="0.35">
      <c r="C11006" s="18"/>
    </row>
    <row r="11007" spans="3:3" x14ac:dyDescent="0.35">
      <c r="C11007" s="18"/>
    </row>
    <row r="11008" spans="3:3" x14ac:dyDescent="0.35">
      <c r="C11008" s="18"/>
    </row>
    <row r="11009" spans="3:3" x14ac:dyDescent="0.35">
      <c r="C11009" s="18"/>
    </row>
    <row r="11010" spans="3:3" x14ac:dyDescent="0.35">
      <c r="C11010" s="18"/>
    </row>
    <row r="11011" spans="3:3" x14ac:dyDescent="0.35">
      <c r="C11011" s="18"/>
    </row>
    <row r="11012" spans="3:3" x14ac:dyDescent="0.35">
      <c r="C11012" s="18"/>
    </row>
    <row r="11013" spans="3:3" x14ac:dyDescent="0.35">
      <c r="C11013" s="18"/>
    </row>
    <row r="11014" spans="3:3" x14ac:dyDescent="0.35">
      <c r="C11014" s="18"/>
    </row>
    <row r="11015" spans="3:3" x14ac:dyDescent="0.35">
      <c r="C11015" s="18"/>
    </row>
    <row r="11016" spans="3:3" x14ac:dyDescent="0.35">
      <c r="C11016" s="18"/>
    </row>
    <row r="11017" spans="3:3" x14ac:dyDescent="0.35">
      <c r="C11017" s="18"/>
    </row>
    <row r="11018" spans="3:3" x14ac:dyDescent="0.35">
      <c r="C11018" s="18"/>
    </row>
    <row r="11019" spans="3:3" x14ac:dyDescent="0.35">
      <c r="C11019" s="18"/>
    </row>
    <row r="11020" spans="3:3" x14ac:dyDescent="0.35">
      <c r="C11020" s="18"/>
    </row>
    <row r="11021" spans="3:3" x14ac:dyDescent="0.35">
      <c r="C11021" s="18"/>
    </row>
    <row r="11022" spans="3:3" x14ac:dyDescent="0.35">
      <c r="C11022" s="18"/>
    </row>
    <row r="11023" spans="3:3" x14ac:dyDescent="0.35">
      <c r="C11023" s="18"/>
    </row>
    <row r="11024" spans="3:3" x14ac:dyDescent="0.35">
      <c r="C11024" s="18"/>
    </row>
    <row r="11025" spans="3:3" x14ac:dyDescent="0.35">
      <c r="C11025" s="18"/>
    </row>
    <row r="11026" spans="3:3" x14ac:dyDescent="0.35">
      <c r="C11026" s="18"/>
    </row>
    <row r="11027" spans="3:3" x14ac:dyDescent="0.35">
      <c r="C11027" s="18"/>
    </row>
    <row r="11028" spans="3:3" x14ac:dyDescent="0.35">
      <c r="C11028" s="18"/>
    </row>
    <row r="11029" spans="3:3" x14ac:dyDescent="0.35">
      <c r="C11029" s="18"/>
    </row>
    <row r="11030" spans="3:3" x14ac:dyDescent="0.35">
      <c r="C11030" s="18"/>
    </row>
    <row r="11031" spans="3:3" x14ac:dyDescent="0.35">
      <c r="C11031" s="18"/>
    </row>
    <row r="11032" spans="3:3" x14ac:dyDescent="0.35">
      <c r="C11032" s="18"/>
    </row>
    <row r="11033" spans="3:3" x14ac:dyDescent="0.35">
      <c r="C11033" s="18"/>
    </row>
    <row r="11034" spans="3:3" x14ac:dyDescent="0.35">
      <c r="C11034" s="18"/>
    </row>
    <row r="11035" spans="3:3" x14ac:dyDescent="0.35">
      <c r="C11035" s="18"/>
    </row>
    <row r="11036" spans="3:3" x14ac:dyDescent="0.35">
      <c r="C11036" s="18"/>
    </row>
    <row r="11037" spans="3:3" x14ac:dyDescent="0.35">
      <c r="C11037" s="18"/>
    </row>
    <row r="11038" spans="3:3" x14ac:dyDescent="0.35">
      <c r="C11038" s="18"/>
    </row>
    <row r="11039" spans="3:3" x14ac:dyDescent="0.35">
      <c r="C11039" s="18"/>
    </row>
    <row r="11040" spans="3:3" x14ac:dyDescent="0.35">
      <c r="C11040" s="18"/>
    </row>
    <row r="11041" spans="3:3" x14ac:dyDescent="0.35">
      <c r="C11041" s="18"/>
    </row>
    <row r="11042" spans="3:3" x14ac:dyDescent="0.35">
      <c r="C11042" s="18"/>
    </row>
    <row r="11043" spans="3:3" x14ac:dyDescent="0.35">
      <c r="C11043" s="18"/>
    </row>
    <row r="11044" spans="3:3" x14ac:dyDescent="0.35">
      <c r="C11044" s="18"/>
    </row>
    <row r="11045" spans="3:3" x14ac:dyDescent="0.35">
      <c r="C11045" s="18"/>
    </row>
    <row r="11046" spans="3:3" x14ac:dyDescent="0.35">
      <c r="C11046" s="18"/>
    </row>
    <row r="11047" spans="3:3" x14ac:dyDescent="0.35">
      <c r="C11047" s="18"/>
    </row>
    <row r="11048" spans="3:3" x14ac:dyDescent="0.35">
      <c r="C11048" s="18"/>
    </row>
    <row r="11049" spans="3:3" x14ac:dyDescent="0.35">
      <c r="C11049" s="18"/>
    </row>
    <row r="11050" spans="3:3" x14ac:dyDescent="0.35">
      <c r="C11050" s="18"/>
    </row>
    <row r="11051" spans="3:3" x14ac:dyDescent="0.35">
      <c r="C11051" s="18"/>
    </row>
    <row r="11052" spans="3:3" x14ac:dyDescent="0.35">
      <c r="C11052" s="18"/>
    </row>
    <row r="11053" spans="3:3" x14ac:dyDescent="0.35">
      <c r="C11053" s="18"/>
    </row>
    <row r="11054" spans="3:3" x14ac:dyDescent="0.35">
      <c r="C11054" s="18"/>
    </row>
    <row r="11055" spans="3:3" x14ac:dyDescent="0.35">
      <c r="C11055" s="18"/>
    </row>
    <row r="11056" spans="3:3" x14ac:dyDescent="0.35">
      <c r="C11056" s="18"/>
    </row>
    <row r="11057" spans="3:3" x14ac:dyDescent="0.35">
      <c r="C11057" s="18"/>
    </row>
    <row r="11058" spans="3:3" x14ac:dyDescent="0.35">
      <c r="C11058" s="18"/>
    </row>
    <row r="11059" spans="3:3" x14ac:dyDescent="0.35">
      <c r="C11059" s="18"/>
    </row>
    <row r="11060" spans="3:3" x14ac:dyDescent="0.35">
      <c r="C11060" s="18"/>
    </row>
    <row r="11061" spans="3:3" x14ac:dyDescent="0.35">
      <c r="C11061" s="18"/>
    </row>
    <row r="11062" spans="3:3" x14ac:dyDescent="0.35">
      <c r="C11062" s="18"/>
    </row>
    <row r="11063" spans="3:3" x14ac:dyDescent="0.35">
      <c r="C11063" s="18"/>
    </row>
    <row r="11064" spans="3:3" x14ac:dyDescent="0.35">
      <c r="C11064" s="18"/>
    </row>
    <row r="11065" spans="3:3" x14ac:dyDescent="0.35">
      <c r="C11065" s="18"/>
    </row>
    <row r="11066" spans="3:3" x14ac:dyDescent="0.35">
      <c r="C11066" s="18"/>
    </row>
    <row r="11067" spans="3:3" x14ac:dyDescent="0.35">
      <c r="C11067" s="18"/>
    </row>
    <row r="11068" spans="3:3" x14ac:dyDescent="0.35">
      <c r="C11068" s="18"/>
    </row>
    <row r="11069" spans="3:3" x14ac:dyDescent="0.35">
      <c r="C11069" s="18"/>
    </row>
    <row r="11070" spans="3:3" x14ac:dyDescent="0.35">
      <c r="C11070" s="18"/>
    </row>
    <row r="11071" spans="3:3" x14ac:dyDescent="0.35">
      <c r="C11071" s="18"/>
    </row>
    <row r="11072" spans="3:3" x14ac:dyDescent="0.35">
      <c r="C11072" s="18"/>
    </row>
    <row r="11073" spans="3:3" x14ac:dyDescent="0.35">
      <c r="C11073" s="18"/>
    </row>
    <row r="11074" spans="3:3" x14ac:dyDescent="0.35">
      <c r="C11074" s="18"/>
    </row>
    <row r="11075" spans="3:3" x14ac:dyDescent="0.35">
      <c r="C11075" s="18"/>
    </row>
    <row r="11076" spans="3:3" x14ac:dyDescent="0.35">
      <c r="C11076" s="18"/>
    </row>
    <row r="11077" spans="3:3" x14ac:dyDescent="0.35">
      <c r="C11077" s="18"/>
    </row>
    <row r="11078" spans="3:3" x14ac:dyDescent="0.35">
      <c r="C11078" s="18"/>
    </row>
    <row r="11079" spans="3:3" x14ac:dyDescent="0.35">
      <c r="C11079" s="18"/>
    </row>
    <row r="11080" spans="3:3" x14ac:dyDescent="0.35">
      <c r="C11080" s="18"/>
    </row>
    <row r="11081" spans="3:3" x14ac:dyDescent="0.35">
      <c r="C11081" s="18"/>
    </row>
    <row r="11082" spans="3:3" x14ac:dyDescent="0.35">
      <c r="C11082" s="18"/>
    </row>
    <row r="11083" spans="3:3" x14ac:dyDescent="0.35">
      <c r="C11083" s="18"/>
    </row>
    <row r="11084" spans="3:3" x14ac:dyDescent="0.35">
      <c r="C11084" s="18"/>
    </row>
    <row r="11085" spans="3:3" x14ac:dyDescent="0.35">
      <c r="C11085" s="18"/>
    </row>
    <row r="11086" spans="3:3" x14ac:dyDescent="0.35">
      <c r="C11086" s="18"/>
    </row>
    <row r="11087" spans="3:3" x14ac:dyDescent="0.35">
      <c r="C11087" s="18"/>
    </row>
    <row r="11088" spans="3:3" x14ac:dyDescent="0.35">
      <c r="C11088" s="18"/>
    </row>
    <row r="11089" spans="3:3" x14ac:dyDescent="0.35">
      <c r="C11089" s="18"/>
    </row>
    <row r="11090" spans="3:3" x14ac:dyDescent="0.35">
      <c r="C11090" s="18"/>
    </row>
    <row r="11091" spans="3:3" x14ac:dyDescent="0.35">
      <c r="C11091" s="18"/>
    </row>
    <row r="11092" spans="3:3" x14ac:dyDescent="0.35">
      <c r="C11092" s="18"/>
    </row>
    <row r="11093" spans="3:3" x14ac:dyDescent="0.35">
      <c r="C11093" s="18"/>
    </row>
    <row r="11094" spans="3:3" x14ac:dyDescent="0.35">
      <c r="C11094" s="18"/>
    </row>
    <row r="11095" spans="3:3" x14ac:dyDescent="0.35">
      <c r="C11095" s="18"/>
    </row>
    <row r="11096" spans="3:3" x14ac:dyDescent="0.35">
      <c r="C11096" s="18"/>
    </row>
    <row r="11097" spans="3:3" x14ac:dyDescent="0.35">
      <c r="C11097" s="18"/>
    </row>
    <row r="11098" spans="3:3" x14ac:dyDescent="0.35">
      <c r="C11098" s="18"/>
    </row>
    <row r="11099" spans="3:3" x14ac:dyDescent="0.35">
      <c r="C11099" s="18"/>
    </row>
    <row r="11100" spans="3:3" x14ac:dyDescent="0.35">
      <c r="C11100" s="18"/>
    </row>
    <row r="11101" spans="3:3" x14ac:dyDescent="0.35">
      <c r="C11101" s="18"/>
    </row>
    <row r="11102" spans="3:3" x14ac:dyDescent="0.35">
      <c r="C11102" s="18"/>
    </row>
    <row r="11103" spans="3:3" x14ac:dyDescent="0.35">
      <c r="C11103" s="18"/>
    </row>
    <row r="11104" spans="3:3" x14ac:dyDescent="0.35">
      <c r="C11104" s="18"/>
    </row>
    <row r="11105" spans="3:3" x14ac:dyDescent="0.35">
      <c r="C11105" s="18"/>
    </row>
    <row r="11106" spans="3:3" x14ac:dyDescent="0.35">
      <c r="C11106" s="18"/>
    </row>
    <row r="11107" spans="3:3" x14ac:dyDescent="0.35">
      <c r="C11107" s="18"/>
    </row>
    <row r="11108" spans="3:3" x14ac:dyDescent="0.35">
      <c r="C11108" s="18"/>
    </row>
    <row r="11109" spans="3:3" x14ac:dyDescent="0.35">
      <c r="C11109" s="18"/>
    </row>
    <row r="11110" spans="3:3" x14ac:dyDescent="0.35">
      <c r="C11110" s="18"/>
    </row>
    <row r="11111" spans="3:3" x14ac:dyDescent="0.35">
      <c r="C11111" s="18"/>
    </row>
    <row r="11112" spans="3:3" x14ac:dyDescent="0.35">
      <c r="C11112" s="18"/>
    </row>
    <row r="11113" spans="3:3" x14ac:dyDescent="0.35">
      <c r="C11113" s="18"/>
    </row>
    <row r="11114" spans="3:3" x14ac:dyDescent="0.35">
      <c r="C11114" s="18"/>
    </row>
    <row r="11115" spans="3:3" x14ac:dyDescent="0.35">
      <c r="C11115" s="18"/>
    </row>
    <row r="11116" spans="3:3" x14ac:dyDescent="0.35">
      <c r="C11116" s="18"/>
    </row>
    <row r="11117" spans="3:3" x14ac:dyDescent="0.35">
      <c r="C11117" s="18"/>
    </row>
    <row r="11118" spans="3:3" x14ac:dyDescent="0.35">
      <c r="C11118" s="18"/>
    </row>
    <row r="11119" spans="3:3" x14ac:dyDescent="0.35">
      <c r="C11119" s="18"/>
    </row>
    <row r="11120" spans="3:3" x14ac:dyDescent="0.35">
      <c r="C11120" s="18"/>
    </row>
    <row r="11121" spans="3:3" x14ac:dyDescent="0.35">
      <c r="C11121" s="18"/>
    </row>
    <row r="11122" spans="3:3" x14ac:dyDescent="0.35">
      <c r="C11122" s="18"/>
    </row>
    <row r="11123" spans="3:3" x14ac:dyDescent="0.35">
      <c r="C11123" s="18"/>
    </row>
    <row r="11124" spans="3:3" x14ac:dyDescent="0.35">
      <c r="C11124" s="18"/>
    </row>
    <row r="11125" spans="3:3" x14ac:dyDescent="0.35">
      <c r="C11125" s="18"/>
    </row>
    <row r="11126" spans="3:3" x14ac:dyDescent="0.35">
      <c r="C11126" s="18"/>
    </row>
    <row r="11127" spans="3:3" x14ac:dyDescent="0.35">
      <c r="C11127" s="18"/>
    </row>
    <row r="11128" spans="3:3" x14ac:dyDescent="0.35">
      <c r="C11128" s="18"/>
    </row>
    <row r="11129" spans="3:3" x14ac:dyDescent="0.35">
      <c r="C11129" s="18"/>
    </row>
    <row r="11130" spans="3:3" x14ac:dyDescent="0.35">
      <c r="C11130" s="18"/>
    </row>
    <row r="11131" spans="3:3" x14ac:dyDescent="0.35">
      <c r="C11131" s="18"/>
    </row>
    <row r="11132" spans="3:3" x14ac:dyDescent="0.35">
      <c r="C11132" s="18"/>
    </row>
    <row r="11133" spans="3:3" x14ac:dyDescent="0.35">
      <c r="C11133" s="18"/>
    </row>
    <row r="11134" spans="3:3" x14ac:dyDescent="0.35">
      <c r="C11134" s="18"/>
    </row>
    <row r="11135" spans="3:3" x14ac:dyDescent="0.35">
      <c r="C11135" s="18"/>
    </row>
    <row r="11136" spans="3:3" x14ac:dyDescent="0.35">
      <c r="C11136" s="18"/>
    </row>
    <row r="11137" spans="3:3" x14ac:dyDescent="0.35">
      <c r="C11137" s="18"/>
    </row>
    <row r="11138" spans="3:3" x14ac:dyDescent="0.35">
      <c r="C11138" s="18"/>
    </row>
    <row r="11139" spans="3:3" x14ac:dyDescent="0.35">
      <c r="C11139" s="18"/>
    </row>
    <row r="11140" spans="3:3" x14ac:dyDescent="0.35">
      <c r="C11140" s="18"/>
    </row>
    <row r="11141" spans="3:3" x14ac:dyDescent="0.35">
      <c r="C11141" s="18"/>
    </row>
    <row r="11142" spans="3:3" x14ac:dyDescent="0.35">
      <c r="C11142" s="18"/>
    </row>
    <row r="11143" spans="3:3" x14ac:dyDescent="0.35">
      <c r="C11143" s="18"/>
    </row>
    <row r="11144" spans="3:3" x14ac:dyDescent="0.35">
      <c r="C11144" s="18"/>
    </row>
    <row r="11145" spans="3:3" x14ac:dyDescent="0.35">
      <c r="C11145" s="18"/>
    </row>
    <row r="11146" spans="3:3" x14ac:dyDescent="0.35">
      <c r="C11146" s="18"/>
    </row>
    <row r="11147" spans="3:3" x14ac:dyDescent="0.35">
      <c r="C11147" s="18"/>
    </row>
    <row r="11148" spans="3:3" x14ac:dyDescent="0.35">
      <c r="C11148" s="18"/>
    </row>
    <row r="11149" spans="3:3" x14ac:dyDescent="0.35">
      <c r="C11149" s="18"/>
    </row>
    <row r="11150" spans="3:3" x14ac:dyDescent="0.35">
      <c r="C11150" s="18"/>
    </row>
    <row r="11151" spans="3:3" x14ac:dyDescent="0.35">
      <c r="C11151" s="18"/>
    </row>
    <row r="11152" spans="3:3" x14ac:dyDescent="0.35">
      <c r="C11152" s="18"/>
    </row>
    <row r="11153" spans="3:3" x14ac:dyDescent="0.35">
      <c r="C11153" s="18"/>
    </row>
    <row r="11154" spans="3:3" x14ac:dyDescent="0.35">
      <c r="C11154" s="18"/>
    </row>
    <row r="11155" spans="3:3" x14ac:dyDescent="0.35">
      <c r="C11155" s="18"/>
    </row>
    <row r="11156" spans="3:3" x14ac:dyDescent="0.35">
      <c r="C11156" s="18"/>
    </row>
    <row r="11157" spans="3:3" x14ac:dyDescent="0.35">
      <c r="C11157" s="18"/>
    </row>
    <row r="11158" spans="3:3" x14ac:dyDescent="0.35">
      <c r="C11158" s="18"/>
    </row>
    <row r="11159" spans="3:3" x14ac:dyDescent="0.35">
      <c r="C11159" s="18"/>
    </row>
    <row r="11160" spans="3:3" x14ac:dyDescent="0.35">
      <c r="C11160" s="18"/>
    </row>
    <row r="11161" spans="3:3" x14ac:dyDescent="0.35">
      <c r="C11161" s="18"/>
    </row>
    <row r="11162" spans="3:3" x14ac:dyDescent="0.35">
      <c r="C11162" s="18"/>
    </row>
    <row r="11163" spans="3:3" x14ac:dyDescent="0.35">
      <c r="C11163" s="18"/>
    </row>
    <row r="11164" spans="3:3" x14ac:dyDescent="0.35">
      <c r="C11164" s="18"/>
    </row>
    <row r="11165" spans="3:3" x14ac:dyDescent="0.35">
      <c r="C11165" s="18"/>
    </row>
    <row r="11166" spans="3:3" x14ac:dyDescent="0.35">
      <c r="C11166" s="18"/>
    </row>
    <row r="11167" spans="3:3" x14ac:dyDescent="0.35">
      <c r="C11167" s="18"/>
    </row>
    <row r="11168" spans="3:3" x14ac:dyDescent="0.35">
      <c r="C11168" s="18"/>
    </row>
    <row r="11169" spans="3:3" x14ac:dyDescent="0.35">
      <c r="C11169" s="18"/>
    </row>
    <row r="11170" spans="3:3" x14ac:dyDescent="0.35">
      <c r="C11170" s="18"/>
    </row>
    <row r="11171" spans="3:3" x14ac:dyDescent="0.35">
      <c r="C11171" s="18"/>
    </row>
    <row r="11172" spans="3:3" x14ac:dyDescent="0.35">
      <c r="C11172" s="18"/>
    </row>
    <row r="11173" spans="3:3" x14ac:dyDescent="0.35">
      <c r="C11173" s="18"/>
    </row>
    <row r="11174" spans="3:3" x14ac:dyDescent="0.35">
      <c r="C11174" s="18"/>
    </row>
    <row r="11175" spans="3:3" x14ac:dyDescent="0.35">
      <c r="C11175" s="18"/>
    </row>
    <row r="11176" spans="3:3" x14ac:dyDescent="0.35">
      <c r="C11176" s="18"/>
    </row>
    <row r="11177" spans="3:3" x14ac:dyDescent="0.35">
      <c r="C11177" s="18"/>
    </row>
    <row r="11178" spans="3:3" x14ac:dyDescent="0.35">
      <c r="C11178" s="18"/>
    </row>
    <row r="11179" spans="3:3" x14ac:dyDescent="0.35">
      <c r="C11179" s="18"/>
    </row>
    <row r="11180" spans="3:3" x14ac:dyDescent="0.35">
      <c r="C11180" s="18"/>
    </row>
    <row r="11181" spans="3:3" x14ac:dyDescent="0.35">
      <c r="C11181" s="18"/>
    </row>
    <row r="11182" spans="3:3" x14ac:dyDescent="0.35">
      <c r="C11182" s="18"/>
    </row>
    <row r="11183" spans="3:3" x14ac:dyDescent="0.35">
      <c r="C11183" s="18"/>
    </row>
    <row r="11184" spans="3:3" x14ac:dyDescent="0.35">
      <c r="C11184" s="18"/>
    </row>
    <row r="11185" spans="3:3" x14ac:dyDescent="0.35">
      <c r="C11185" s="18"/>
    </row>
    <row r="11186" spans="3:3" x14ac:dyDescent="0.35">
      <c r="C11186" s="18"/>
    </row>
    <row r="11187" spans="3:3" x14ac:dyDescent="0.35">
      <c r="C11187" s="18"/>
    </row>
    <row r="11188" spans="3:3" x14ac:dyDescent="0.35">
      <c r="C11188" s="18"/>
    </row>
    <row r="11189" spans="3:3" x14ac:dyDescent="0.35">
      <c r="C11189" s="18"/>
    </row>
    <row r="11190" spans="3:3" x14ac:dyDescent="0.35">
      <c r="C11190" s="18"/>
    </row>
    <row r="11191" spans="3:3" x14ac:dyDescent="0.35">
      <c r="C11191" s="18"/>
    </row>
    <row r="11192" spans="3:3" x14ac:dyDescent="0.35">
      <c r="C11192" s="18"/>
    </row>
    <row r="11193" spans="3:3" x14ac:dyDescent="0.35">
      <c r="C11193" s="18"/>
    </row>
    <row r="11194" spans="3:3" x14ac:dyDescent="0.35">
      <c r="C11194" s="18"/>
    </row>
    <row r="11195" spans="3:3" x14ac:dyDescent="0.35">
      <c r="C11195" s="18"/>
    </row>
    <row r="11196" spans="3:3" x14ac:dyDescent="0.35">
      <c r="C11196" s="18"/>
    </row>
    <row r="11197" spans="3:3" x14ac:dyDescent="0.35">
      <c r="C11197" s="18"/>
    </row>
    <row r="11198" spans="3:3" x14ac:dyDescent="0.35">
      <c r="C11198" s="18"/>
    </row>
    <row r="11199" spans="3:3" x14ac:dyDescent="0.35">
      <c r="C11199" s="18"/>
    </row>
    <row r="11200" spans="3:3" x14ac:dyDescent="0.35">
      <c r="C11200" s="18"/>
    </row>
    <row r="11201" spans="3:3" x14ac:dyDescent="0.35">
      <c r="C11201" s="18"/>
    </row>
    <row r="11202" spans="3:3" x14ac:dyDescent="0.35">
      <c r="C11202" s="18"/>
    </row>
    <row r="11203" spans="3:3" x14ac:dyDescent="0.35">
      <c r="C11203" s="18"/>
    </row>
    <row r="11204" spans="3:3" x14ac:dyDescent="0.35">
      <c r="C11204" s="18"/>
    </row>
    <row r="11205" spans="3:3" x14ac:dyDescent="0.35">
      <c r="C11205" s="18"/>
    </row>
    <row r="11206" spans="3:3" x14ac:dyDescent="0.35">
      <c r="C11206" s="18"/>
    </row>
    <row r="11207" spans="3:3" x14ac:dyDescent="0.35">
      <c r="C11207" s="18"/>
    </row>
    <row r="11208" spans="3:3" x14ac:dyDescent="0.35">
      <c r="C11208" s="18"/>
    </row>
    <row r="11209" spans="3:3" x14ac:dyDescent="0.35">
      <c r="C11209" s="18"/>
    </row>
    <row r="11210" spans="3:3" x14ac:dyDescent="0.35">
      <c r="C11210" s="18"/>
    </row>
    <row r="11211" spans="3:3" x14ac:dyDescent="0.35">
      <c r="C11211" s="18"/>
    </row>
    <row r="11212" spans="3:3" x14ac:dyDescent="0.35">
      <c r="C11212" s="18"/>
    </row>
    <row r="11213" spans="3:3" x14ac:dyDescent="0.35">
      <c r="C11213" s="18"/>
    </row>
    <row r="11214" spans="3:3" x14ac:dyDescent="0.35">
      <c r="C11214" s="18"/>
    </row>
    <row r="11215" spans="3:3" x14ac:dyDescent="0.35">
      <c r="C11215" s="18"/>
    </row>
    <row r="11216" spans="3:3" x14ac:dyDescent="0.35">
      <c r="C11216" s="18"/>
    </row>
    <row r="11217" spans="3:3" x14ac:dyDescent="0.35">
      <c r="C11217" s="18"/>
    </row>
    <row r="11218" spans="3:3" x14ac:dyDescent="0.35">
      <c r="C11218" s="18"/>
    </row>
    <row r="11219" spans="3:3" x14ac:dyDescent="0.35">
      <c r="C11219" s="18"/>
    </row>
    <row r="11220" spans="3:3" x14ac:dyDescent="0.35">
      <c r="C11220" s="18"/>
    </row>
    <row r="11221" spans="3:3" x14ac:dyDescent="0.35">
      <c r="C11221" s="18"/>
    </row>
    <row r="11222" spans="3:3" x14ac:dyDescent="0.35">
      <c r="C11222" s="18"/>
    </row>
    <row r="11223" spans="3:3" x14ac:dyDescent="0.35">
      <c r="C11223" s="18"/>
    </row>
    <row r="11224" spans="3:3" x14ac:dyDescent="0.35">
      <c r="C11224" s="18"/>
    </row>
    <row r="11225" spans="3:3" x14ac:dyDescent="0.35">
      <c r="C11225" s="18"/>
    </row>
    <row r="11226" spans="3:3" x14ac:dyDescent="0.35">
      <c r="C11226" s="18"/>
    </row>
    <row r="11227" spans="3:3" x14ac:dyDescent="0.35">
      <c r="C11227" s="18"/>
    </row>
    <row r="11228" spans="3:3" x14ac:dyDescent="0.35">
      <c r="C11228" s="18"/>
    </row>
    <row r="11229" spans="3:3" x14ac:dyDescent="0.35">
      <c r="C11229" s="18"/>
    </row>
    <row r="11230" spans="3:3" x14ac:dyDescent="0.35">
      <c r="C11230" s="18"/>
    </row>
    <row r="11231" spans="3:3" x14ac:dyDescent="0.35">
      <c r="C11231" s="18"/>
    </row>
    <row r="11232" spans="3:3" x14ac:dyDescent="0.35">
      <c r="C11232" s="18"/>
    </row>
    <row r="11233" spans="3:3" x14ac:dyDescent="0.35">
      <c r="C11233" s="18"/>
    </row>
    <row r="11234" spans="3:3" x14ac:dyDescent="0.35">
      <c r="C11234" s="18"/>
    </row>
    <row r="11235" spans="3:3" x14ac:dyDescent="0.35">
      <c r="C11235" s="18"/>
    </row>
    <row r="11236" spans="3:3" x14ac:dyDescent="0.35">
      <c r="C11236" s="18"/>
    </row>
    <row r="11237" spans="3:3" x14ac:dyDescent="0.35">
      <c r="C11237" s="18"/>
    </row>
    <row r="11238" spans="3:3" x14ac:dyDescent="0.35">
      <c r="C11238" s="18"/>
    </row>
    <row r="11239" spans="3:3" x14ac:dyDescent="0.35">
      <c r="C11239" s="18"/>
    </row>
    <row r="11240" spans="3:3" x14ac:dyDescent="0.35">
      <c r="C11240" s="18"/>
    </row>
    <row r="11241" spans="3:3" x14ac:dyDescent="0.35">
      <c r="C11241" s="18"/>
    </row>
    <row r="11242" spans="3:3" x14ac:dyDescent="0.35">
      <c r="C11242" s="18"/>
    </row>
    <row r="11243" spans="3:3" x14ac:dyDescent="0.35">
      <c r="C11243" s="18"/>
    </row>
    <row r="11244" spans="3:3" x14ac:dyDescent="0.35">
      <c r="C11244" s="18"/>
    </row>
    <row r="11245" spans="3:3" x14ac:dyDescent="0.35">
      <c r="C11245" s="18"/>
    </row>
    <row r="11246" spans="3:3" x14ac:dyDescent="0.35">
      <c r="C11246" s="18"/>
    </row>
    <row r="11247" spans="3:3" x14ac:dyDescent="0.35">
      <c r="C11247" s="18"/>
    </row>
    <row r="11248" spans="3:3" x14ac:dyDescent="0.35">
      <c r="C11248" s="18"/>
    </row>
    <row r="11249" spans="3:3" x14ac:dyDescent="0.35">
      <c r="C11249" s="18"/>
    </row>
    <row r="11250" spans="3:3" x14ac:dyDescent="0.35">
      <c r="C11250" s="18"/>
    </row>
    <row r="11251" spans="3:3" x14ac:dyDescent="0.35">
      <c r="C11251" s="18"/>
    </row>
    <row r="11252" spans="3:3" x14ac:dyDescent="0.35">
      <c r="C11252" s="18"/>
    </row>
    <row r="11253" spans="3:3" x14ac:dyDescent="0.35">
      <c r="C11253" s="18"/>
    </row>
    <row r="11254" spans="3:3" x14ac:dyDescent="0.35">
      <c r="C11254" s="18"/>
    </row>
    <row r="11255" spans="3:3" x14ac:dyDescent="0.35">
      <c r="C11255" s="18"/>
    </row>
    <row r="11256" spans="3:3" x14ac:dyDescent="0.35">
      <c r="C11256" s="18"/>
    </row>
    <row r="11257" spans="3:3" x14ac:dyDescent="0.35">
      <c r="C11257" s="18"/>
    </row>
    <row r="11258" spans="3:3" x14ac:dyDescent="0.35">
      <c r="C11258" s="18"/>
    </row>
    <row r="11259" spans="3:3" x14ac:dyDescent="0.35">
      <c r="C11259" s="18"/>
    </row>
    <row r="11260" spans="3:3" x14ac:dyDescent="0.35">
      <c r="C11260" s="18"/>
    </row>
    <row r="11261" spans="3:3" x14ac:dyDescent="0.35">
      <c r="C11261" s="18"/>
    </row>
    <row r="11262" spans="3:3" x14ac:dyDescent="0.35">
      <c r="C11262" s="18"/>
    </row>
    <row r="11263" spans="3:3" x14ac:dyDescent="0.35">
      <c r="C11263" s="18"/>
    </row>
    <row r="11264" spans="3:3" x14ac:dyDescent="0.35">
      <c r="C11264" s="18"/>
    </row>
    <row r="11265" spans="3:3" x14ac:dyDescent="0.35">
      <c r="C11265" s="18"/>
    </row>
    <row r="11266" spans="3:3" x14ac:dyDescent="0.35">
      <c r="C11266" s="18"/>
    </row>
    <row r="11267" spans="3:3" x14ac:dyDescent="0.35">
      <c r="C11267" s="18"/>
    </row>
    <row r="11268" spans="3:3" x14ac:dyDescent="0.35">
      <c r="C11268" s="18"/>
    </row>
    <row r="11269" spans="3:3" x14ac:dyDescent="0.35">
      <c r="C11269" s="18"/>
    </row>
    <row r="11270" spans="3:3" x14ac:dyDescent="0.35">
      <c r="C11270" s="18"/>
    </row>
    <row r="11271" spans="3:3" x14ac:dyDescent="0.35">
      <c r="C11271" s="18"/>
    </row>
    <row r="11272" spans="3:3" x14ac:dyDescent="0.35">
      <c r="C11272" s="18"/>
    </row>
    <row r="11273" spans="3:3" x14ac:dyDescent="0.35">
      <c r="C11273" s="18"/>
    </row>
    <row r="11274" spans="3:3" x14ac:dyDescent="0.35">
      <c r="C11274" s="18"/>
    </row>
    <row r="11275" spans="3:3" x14ac:dyDescent="0.35">
      <c r="C11275" s="18"/>
    </row>
    <row r="11276" spans="3:3" x14ac:dyDescent="0.35">
      <c r="C11276" s="18"/>
    </row>
    <row r="11277" spans="3:3" x14ac:dyDescent="0.35">
      <c r="C11277" s="18"/>
    </row>
    <row r="11278" spans="3:3" x14ac:dyDescent="0.35">
      <c r="C11278" s="18"/>
    </row>
    <row r="11279" spans="3:3" x14ac:dyDescent="0.35">
      <c r="C11279" s="18"/>
    </row>
    <row r="11280" spans="3:3" x14ac:dyDescent="0.35">
      <c r="C11280" s="18"/>
    </row>
    <row r="11281" spans="3:3" x14ac:dyDescent="0.35">
      <c r="C11281" s="18"/>
    </row>
    <row r="11282" spans="3:3" x14ac:dyDescent="0.35">
      <c r="C11282" s="18"/>
    </row>
    <row r="11283" spans="3:3" x14ac:dyDescent="0.35">
      <c r="C11283" s="18"/>
    </row>
    <row r="11284" spans="3:3" x14ac:dyDescent="0.35">
      <c r="C11284" s="18"/>
    </row>
    <row r="11285" spans="3:3" x14ac:dyDescent="0.35">
      <c r="C11285" s="18"/>
    </row>
    <row r="11286" spans="3:3" x14ac:dyDescent="0.35">
      <c r="C11286" s="18"/>
    </row>
    <row r="11287" spans="3:3" x14ac:dyDescent="0.35">
      <c r="C11287" s="18"/>
    </row>
    <row r="11288" spans="3:3" x14ac:dyDescent="0.35">
      <c r="C11288" s="18"/>
    </row>
    <row r="11289" spans="3:3" x14ac:dyDescent="0.35">
      <c r="C11289" s="18"/>
    </row>
    <row r="11290" spans="3:3" x14ac:dyDescent="0.35">
      <c r="C11290" s="18"/>
    </row>
    <row r="11291" spans="3:3" x14ac:dyDescent="0.35">
      <c r="C11291" s="18"/>
    </row>
    <row r="11292" spans="3:3" x14ac:dyDescent="0.35">
      <c r="C11292" s="18"/>
    </row>
    <row r="11293" spans="3:3" x14ac:dyDescent="0.35">
      <c r="C11293" s="18"/>
    </row>
    <row r="11294" spans="3:3" x14ac:dyDescent="0.35">
      <c r="C11294" s="18"/>
    </row>
    <row r="11295" spans="3:3" x14ac:dyDescent="0.35">
      <c r="C11295" s="18"/>
    </row>
    <row r="11296" spans="3:3" x14ac:dyDescent="0.35">
      <c r="C11296" s="18"/>
    </row>
    <row r="11297" spans="3:3" x14ac:dyDescent="0.35">
      <c r="C11297" s="18"/>
    </row>
    <row r="11298" spans="3:3" x14ac:dyDescent="0.35">
      <c r="C11298" s="18"/>
    </row>
    <row r="11299" spans="3:3" x14ac:dyDescent="0.35">
      <c r="C11299" s="18"/>
    </row>
    <row r="11300" spans="3:3" x14ac:dyDescent="0.35">
      <c r="C11300" s="18"/>
    </row>
    <row r="11301" spans="3:3" x14ac:dyDescent="0.35">
      <c r="C11301" s="18"/>
    </row>
    <row r="11302" spans="3:3" x14ac:dyDescent="0.35">
      <c r="C11302" s="18"/>
    </row>
    <row r="11303" spans="3:3" x14ac:dyDescent="0.35">
      <c r="C11303" s="18"/>
    </row>
    <row r="11304" spans="3:3" x14ac:dyDescent="0.35">
      <c r="C11304" s="18"/>
    </row>
    <row r="11305" spans="3:3" x14ac:dyDescent="0.35">
      <c r="C11305" s="18"/>
    </row>
    <row r="11306" spans="3:3" x14ac:dyDescent="0.35">
      <c r="C11306" s="18"/>
    </row>
    <row r="11307" spans="3:3" x14ac:dyDescent="0.35">
      <c r="C11307" s="18"/>
    </row>
    <row r="11308" spans="3:3" x14ac:dyDescent="0.35">
      <c r="C11308" s="18"/>
    </row>
    <row r="11309" spans="3:3" x14ac:dyDescent="0.35">
      <c r="C11309" s="18"/>
    </row>
    <row r="11310" spans="3:3" x14ac:dyDescent="0.35">
      <c r="C11310" s="18"/>
    </row>
    <row r="11311" spans="3:3" x14ac:dyDescent="0.35">
      <c r="C11311" s="18"/>
    </row>
    <row r="11312" spans="3:3" x14ac:dyDescent="0.35">
      <c r="C11312" s="18"/>
    </row>
    <row r="11313" spans="3:3" x14ac:dyDescent="0.35">
      <c r="C11313" s="18"/>
    </row>
    <row r="11314" spans="3:3" x14ac:dyDescent="0.35">
      <c r="C11314" s="18"/>
    </row>
    <row r="11315" spans="3:3" x14ac:dyDescent="0.35">
      <c r="C11315" s="18"/>
    </row>
    <row r="11316" spans="3:3" x14ac:dyDescent="0.35">
      <c r="C11316" s="18"/>
    </row>
    <row r="11317" spans="3:3" x14ac:dyDescent="0.35">
      <c r="C11317" s="18"/>
    </row>
    <row r="11318" spans="3:3" x14ac:dyDescent="0.35">
      <c r="C11318" s="18"/>
    </row>
    <row r="11319" spans="3:3" x14ac:dyDescent="0.35">
      <c r="C11319" s="18"/>
    </row>
    <row r="11320" spans="3:3" x14ac:dyDescent="0.35">
      <c r="C11320" s="18"/>
    </row>
    <row r="11321" spans="3:3" x14ac:dyDescent="0.35">
      <c r="C11321" s="18"/>
    </row>
    <row r="11322" spans="3:3" x14ac:dyDescent="0.35">
      <c r="C11322" s="18"/>
    </row>
    <row r="11323" spans="3:3" x14ac:dyDescent="0.35">
      <c r="C11323" s="18"/>
    </row>
    <row r="11324" spans="3:3" x14ac:dyDescent="0.35">
      <c r="C11324" s="18"/>
    </row>
    <row r="11325" spans="3:3" x14ac:dyDescent="0.35">
      <c r="C11325" s="18"/>
    </row>
    <row r="11326" spans="3:3" x14ac:dyDescent="0.35">
      <c r="C11326" s="18"/>
    </row>
    <row r="11327" spans="3:3" x14ac:dyDescent="0.35">
      <c r="C11327" s="18"/>
    </row>
    <row r="11328" spans="3:3" x14ac:dyDescent="0.35">
      <c r="C11328" s="18"/>
    </row>
    <row r="11329" spans="3:3" x14ac:dyDescent="0.35">
      <c r="C11329" s="18"/>
    </row>
    <row r="11330" spans="3:3" x14ac:dyDescent="0.35">
      <c r="C11330" s="18"/>
    </row>
    <row r="11331" spans="3:3" x14ac:dyDescent="0.35">
      <c r="C11331" s="18"/>
    </row>
    <row r="11332" spans="3:3" x14ac:dyDescent="0.35">
      <c r="C11332" s="18"/>
    </row>
    <row r="11333" spans="3:3" x14ac:dyDescent="0.35">
      <c r="C11333" s="18"/>
    </row>
    <row r="11334" spans="3:3" x14ac:dyDescent="0.35">
      <c r="C11334" s="18"/>
    </row>
    <row r="11335" spans="3:3" x14ac:dyDescent="0.35">
      <c r="C11335" s="18"/>
    </row>
    <row r="11336" spans="3:3" x14ac:dyDescent="0.35">
      <c r="C11336" s="18"/>
    </row>
    <row r="11337" spans="3:3" x14ac:dyDescent="0.35">
      <c r="C11337" s="18"/>
    </row>
    <row r="11338" spans="3:3" x14ac:dyDescent="0.35">
      <c r="C11338" s="18"/>
    </row>
    <row r="11339" spans="3:3" x14ac:dyDescent="0.35">
      <c r="C11339" s="18"/>
    </row>
    <row r="11340" spans="3:3" x14ac:dyDescent="0.35">
      <c r="C11340" s="18"/>
    </row>
    <row r="11341" spans="3:3" x14ac:dyDescent="0.35">
      <c r="C11341" s="18"/>
    </row>
    <row r="11342" spans="3:3" x14ac:dyDescent="0.35">
      <c r="C11342" s="18"/>
    </row>
    <row r="11343" spans="3:3" x14ac:dyDescent="0.35">
      <c r="C11343" s="18"/>
    </row>
    <row r="11344" spans="3:3" x14ac:dyDescent="0.35">
      <c r="C11344" s="18"/>
    </row>
    <row r="11345" spans="3:3" x14ac:dyDescent="0.35">
      <c r="C11345" s="18"/>
    </row>
    <row r="11346" spans="3:3" x14ac:dyDescent="0.35">
      <c r="C11346" s="18"/>
    </row>
    <row r="11347" spans="3:3" x14ac:dyDescent="0.35">
      <c r="C11347" s="18"/>
    </row>
    <row r="11348" spans="3:3" x14ac:dyDescent="0.35">
      <c r="C11348" s="18"/>
    </row>
    <row r="11349" spans="3:3" x14ac:dyDescent="0.35">
      <c r="C11349" s="18"/>
    </row>
    <row r="11350" spans="3:3" x14ac:dyDescent="0.35">
      <c r="C11350" s="18"/>
    </row>
    <row r="11351" spans="3:3" x14ac:dyDescent="0.35">
      <c r="C11351" s="18"/>
    </row>
    <row r="11352" spans="3:3" x14ac:dyDescent="0.35">
      <c r="C11352" s="18"/>
    </row>
    <row r="11353" spans="3:3" x14ac:dyDescent="0.35">
      <c r="C11353" s="18"/>
    </row>
    <row r="11354" spans="3:3" x14ac:dyDescent="0.35">
      <c r="C11354" s="18"/>
    </row>
    <row r="11355" spans="3:3" x14ac:dyDescent="0.35">
      <c r="C11355" s="18"/>
    </row>
    <row r="11356" spans="3:3" x14ac:dyDescent="0.35">
      <c r="C11356" s="18"/>
    </row>
    <row r="11357" spans="3:3" x14ac:dyDescent="0.35">
      <c r="C11357" s="18"/>
    </row>
    <row r="11358" spans="3:3" x14ac:dyDescent="0.35">
      <c r="C11358" s="18"/>
    </row>
    <row r="11359" spans="3:3" x14ac:dyDescent="0.35">
      <c r="C11359" s="18"/>
    </row>
    <row r="11360" spans="3:3" x14ac:dyDescent="0.35">
      <c r="C11360" s="18"/>
    </row>
    <row r="11361" spans="3:3" x14ac:dyDescent="0.35">
      <c r="C11361" s="18"/>
    </row>
    <row r="11362" spans="3:3" x14ac:dyDescent="0.35">
      <c r="C11362" s="18"/>
    </row>
    <row r="11363" spans="3:3" x14ac:dyDescent="0.35">
      <c r="C11363" s="18"/>
    </row>
    <row r="11364" spans="3:3" x14ac:dyDescent="0.35">
      <c r="C11364" s="18"/>
    </row>
    <row r="11365" spans="3:3" x14ac:dyDescent="0.35">
      <c r="C11365" s="18"/>
    </row>
    <row r="11366" spans="3:3" x14ac:dyDescent="0.35">
      <c r="C11366" s="18"/>
    </row>
    <row r="11367" spans="3:3" x14ac:dyDescent="0.35">
      <c r="C11367" s="18"/>
    </row>
    <row r="11368" spans="3:3" x14ac:dyDescent="0.35">
      <c r="C11368" s="18"/>
    </row>
    <row r="11369" spans="3:3" x14ac:dyDescent="0.35">
      <c r="C11369" s="18"/>
    </row>
    <row r="11370" spans="3:3" x14ac:dyDescent="0.35">
      <c r="C11370" s="18"/>
    </row>
    <row r="11371" spans="3:3" x14ac:dyDescent="0.35">
      <c r="C11371" s="18"/>
    </row>
    <row r="11372" spans="3:3" x14ac:dyDescent="0.35">
      <c r="C11372" s="18"/>
    </row>
    <row r="11373" spans="3:3" x14ac:dyDescent="0.35">
      <c r="C11373" s="18"/>
    </row>
    <row r="11374" spans="3:3" x14ac:dyDescent="0.35">
      <c r="C11374" s="18"/>
    </row>
    <row r="11375" spans="3:3" x14ac:dyDescent="0.35">
      <c r="C11375" s="18"/>
    </row>
    <row r="11376" spans="3:3" x14ac:dyDescent="0.35">
      <c r="C11376" s="18"/>
    </row>
    <row r="11377" spans="3:3" x14ac:dyDescent="0.35">
      <c r="C11377" s="18"/>
    </row>
    <row r="11378" spans="3:3" x14ac:dyDescent="0.35">
      <c r="C11378" s="18"/>
    </row>
    <row r="11379" spans="3:3" x14ac:dyDescent="0.35">
      <c r="C11379" s="18"/>
    </row>
    <row r="11380" spans="3:3" x14ac:dyDescent="0.35">
      <c r="C11380" s="18"/>
    </row>
    <row r="11381" spans="3:3" x14ac:dyDescent="0.35">
      <c r="C11381" s="18"/>
    </row>
    <row r="11382" spans="3:3" x14ac:dyDescent="0.35">
      <c r="C11382" s="18"/>
    </row>
    <row r="11383" spans="3:3" x14ac:dyDescent="0.35">
      <c r="C11383" s="18"/>
    </row>
    <row r="11384" spans="3:3" x14ac:dyDescent="0.35">
      <c r="C11384" s="18"/>
    </row>
    <row r="11385" spans="3:3" x14ac:dyDescent="0.35">
      <c r="C11385" s="18"/>
    </row>
    <row r="11386" spans="3:3" x14ac:dyDescent="0.35">
      <c r="C11386" s="18"/>
    </row>
    <row r="11387" spans="3:3" x14ac:dyDescent="0.35">
      <c r="C11387" s="18"/>
    </row>
    <row r="11388" spans="3:3" x14ac:dyDescent="0.35">
      <c r="C11388" s="18"/>
    </row>
    <row r="11389" spans="3:3" x14ac:dyDescent="0.35">
      <c r="C11389" s="18"/>
    </row>
    <row r="11390" spans="3:3" x14ac:dyDescent="0.35">
      <c r="C11390" s="18"/>
    </row>
    <row r="11391" spans="3:3" x14ac:dyDescent="0.35">
      <c r="C11391" s="18"/>
    </row>
    <row r="11392" spans="3:3" x14ac:dyDescent="0.35">
      <c r="C11392" s="18"/>
    </row>
    <row r="11393" spans="3:3" x14ac:dyDescent="0.35">
      <c r="C11393" s="18"/>
    </row>
    <row r="11394" spans="3:3" x14ac:dyDescent="0.35">
      <c r="C11394" s="18"/>
    </row>
    <row r="11395" spans="3:3" x14ac:dyDescent="0.35">
      <c r="C11395" s="18"/>
    </row>
    <row r="11396" spans="3:3" x14ac:dyDescent="0.35">
      <c r="C11396" s="18"/>
    </row>
    <row r="11397" spans="3:3" x14ac:dyDescent="0.35">
      <c r="C11397" s="18"/>
    </row>
    <row r="11398" spans="3:3" x14ac:dyDescent="0.35">
      <c r="C11398" s="18"/>
    </row>
    <row r="11399" spans="3:3" x14ac:dyDescent="0.35">
      <c r="C11399" s="18"/>
    </row>
    <row r="11400" spans="3:3" x14ac:dyDescent="0.35">
      <c r="C11400" s="18"/>
    </row>
    <row r="11401" spans="3:3" x14ac:dyDescent="0.35">
      <c r="C11401" s="18"/>
    </row>
    <row r="11402" spans="3:3" x14ac:dyDescent="0.35">
      <c r="C11402" s="18"/>
    </row>
    <row r="11403" spans="3:3" x14ac:dyDescent="0.35">
      <c r="C11403" s="18"/>
    </row>
    <row r="11404" spans="3:3" x14ac:dyDescent="0.35">
      <c r="C11404" s="18"/>
    </row>
    <row r="11405" spans="3:3" x14ac:dyDescent="0.35">
      <c r="C11405" s="18"/>
    </row>
    <row r="11406" spans="3:3" x14ac:dyDescent="0.35">
      <c r="C11406" s="18"/>
    </row>
    <row r="11407" spans="3:3" x14ac:dyDescent="0.35">
      <c r="C11407" s="18"/>
    </row>
    <row r="11408" spans="3:3" x14ac:dyDescent="0.35">
      <c r="C11408" s="18"/>
    </row>
    <row r="11409" spans="3:3" x14ac:dyDescent="0.35">
      <c r="C11409" s="18"/>
    </row>
    <row r="11410" spans="3:3" x14ac:dyDescent="0.35">
      <c r="C11410" s="18"/>
    </row>
    <row r="11411" spans="3:3" x14ac:dyDescent="0.35">
      <c r="C11411" s="18"/>
    </row>
    <row r="11412" spans="3:3" x14ac:dyDescent="0.35">
      <c r="C11412" s="18"/>
    </row>
    <row r="11413" spans="3:3" x14ac:dyDescent="0.35">
      <c r="C11413" s="18"/>
    </row>
    <row r="11414" spans="3:3" x14ac:dyDescent="0.35">
      <c r="C11414" s="18"/>
    </row>
    <row r="11415" spans="3:3" x14ac:dyDescent="0.35">
      <c r="C11415" s="18"/>
    </row>
    <row r="11416" spans="3:3" x14ac:dyDescent="0.35">
      <c r="C11416" s="18"/>
    </row>
    <row r="11417" spans="3:3" x14ac:dyDescent="0.35">
      <c r="C11417" s="18"/>
    </row>
    <row r="11418" spans="3:3" x14ac:dyDescent="0.35">
      <c r="C11418" s="18"/>
    </row>
    <row r="11419" spans="3:3" x14ac:dyDescent="0.35">
      <c r="C11419" s="18"/>
    </row>
    <row r="11420" spans="3:3" x14ac:dyDescent="0.35">
      <c r="C11420" s="18"/>
    </row>
    <row r="11421" spans="3:3" x14ac:dyDescent="0.35">
      <c r="C11421" s="18"/>
    </row>
    <row r="11422" spans="3:3" x14ac:dyDescent="0.35">
      <c r="C11422" s="18"/>
    </row>
    <row r="11423" spans="3:3" x14ac:dyDescent="0.35">
      <c r="C11423" s="18"/>
    </row>
    <row r="11424" spans="3:3" x14ac:dyDescent="0.35">
      <c r="C11424" s="18"/>
    </row>
    <row r="11425" spans="3:3" x14ac:dyDescent="0.35">
      <c r="C11425" s="18"/>
    </row>
    <row r="11426" spans="3:3" x14ac:dyDescent="0.35">
      <c r="C11426" s="18"/>
    </row>
    <row r="11427" spans="3:3" x14ac:dyDescent="0.35">
      <c r="C11427" s="18"/>
    </row>
    <row r="11428" spans="3:3" x14ac:dyDescent="0.35">
      <c r="C11428" s="18"/>
    </row>
    <row r="11429" spans="3:3" x14ac:dyDescent="0.35">
      <c r="C11429" s="18"/>
    </row>
    <row r="11430" spans="3:3" x14ac:dyDescent="0.35">
      <c r="C11430" s="18"/>
    </row>
    <row r="11431" spans="3:3" x14ac:dyDescent="0.35">
      <c r="C11431" s="18"/>
    </row>
    <row r="11432" spans="3:3" x14ac:dyDescent="0.35">
      <c r="C11432" s="18"/>
    </row>
    <row r="11433" spans="3:3" x14ac:dyDescent="0.35">
      <c r="C11433" s="18"/>
    </row>
    <row r="11434" spans="3:3" x14ac:dyDescent="0.35">
      <c r="C11434" s="18"/>
    </row>
    <row r="11435" spans="3:3" x14ac:dyDescent="0.35">
      <c r="C11435" s="18"/>
    </row>
    <row r="11436" spans="3:3" x14ac:dyDescent="0.35">
      <c r="C11436" s="18"/>
    </row>
    <row r="11437" spans="3:3" x14ac:dyDescent="0.35">
      <c r="C11437" s="18"/>
    </row>
    <row r="11438" spans="3:3" x14ac:dyDescent="0.35">
      <c r="C11438" s="18"/>
    </row>
    <row r="11439" spans="3:3" x14ac:dyDescent="0.35">
      <c r="C11439" s="18"/>
    </row>
    <row r="11440" spans="3:3" x14ac:dyDescent="0.35">
      <c r="C11440" s="18"/>
    </row>
    <row r="11441" spans="3:3" x14ac:dyDescent="0.35">
      <c r="C11441" s="18"/>
    </row>
    <row r="11442" spans="3:3" x14ac:dyDescent="0.35">
      <c r="C11442" s="18"/>
    </row>
    <row r="11443" spans="3:3" x14ac:dyDescent="0.35">
      <c r="C11443" s="18"/>
    </row>
    <row r="11444" spans="3:3" x14ac:dyDescent="0.35">
      <c r="C11444" s="18"/>
    </row>
    <row r="11445" spans="3:3" x14ac:dyDescent="0.35">
      <c r="C11445" s="18"/>
    </row>
    <row r="11446" spans="3:3" x14ac:dyDescent="0.35">
      <c r="C11446" s="18"/>
    </row>
    <row r="11447" spans="3:3" x14ac:dyDescent="0.35">
      <c r="C11447" s="18"/>
    </row>
    <row r="11448" spans="3:3" x14ac:dyDescent="0.35">
      <c r="C11448" s="18"/>
    </row>
    <row r="11449" spans="3:3" x14ac:dyDescent="0.35">
      <c r="C11449" s="18"/>
    </row>
    <row r="11450" spans="3:3" x14ac:dyDescent="0.35">
      <c r="C11450" s="18"/>
    </row>
    <row r="11451" spans="3:3" x14ac:dyDescent="0.35">
      <c r="C11451" s="18"/>
    </row>
    <row r="11452" spans="3:3" x14ac:dyDescent="0.35">
      <c r="C11452" s="18"/>
    </row>
    <row r="11453" spans="3:3" x14ac:dyDescent="0.35">
      <c r="C11453" s="18"/>
    </row>
    <row r="11454" spans="3:3" x14ac:dyDescent="0.35">
      <c r="C11454" s="18"/>
    </row>
    <row r="11455" spans="3:3" x14ac:dyDescent="0.35">
      <c r="C11455" s="18"/>
    </row>
    <row r="11456" spans="3:3" x14ac:dyDescent="0.35">
      <c r="C11456" s="18"/>
    </row>
    <row r="11457" spans="3:3" x14ac:dyDescent="0.35">
      <c r="C11457" s="18"/>
    </row>
    <row r="11458" spans="3:3" x14ac:dyDescent="0.35">
      <c r="C11458" s="18"/>
    </row>
    <row r="11459" spans="3:3" x14ac:dyDescent="0.35">
      <c r="C11459" s="18"/>
    </row>
    <row r="11460" spans="3:3" x14ac:dyDescent="0.35">
      <c r="C11460" s="18"/>
    </row>
    <row r="11461" spans="3:3" x14ac:dyDescent="0.35">
      <c r="C11461" s="18"/>
    </row>
    <row r="11462" spans="3:3" x14ac:dyDescent="0.35">
      <c r="C11462" s="18"/>
    </row>
    <row r="11463" spans="3:3" x14ac:dyDescent="0.35">
      <c r="C11463" s="18"/>
    </row>
    <row r="11464" spans="3:3" x14ac:dyDescent="0.35">
      <c r="C11464" s="18"/>
    </row>
    <row r="11465" spans="3:3" x14ac:dyDescent="0.35">
      <c r="C11465" s="18"/>
    </row>
    <row r="11466" spans="3:3" x14ac:dyDescent="0.35">
      <c r="C11466" s="18"/>
    </row>
    <row r="11467" spans="3:3" x14ac:dyDescent="0.35">
      <c r="C11467" s="18"/>
    </row>
    <row r="11468" spans="3:3" x14ac:dyDescent="0.35">
      <c r="C11468" s="18"/>
    </row>
    <row r="11469" spans="3:3" x14ac:dyDescent="0.35">
      <c r="C11469" s="18"/>
    </row>
    <row r="11470" spans="3:3" x14ac:dyDescent="0.35">
      <c r="C11470" s="18"/>
    </row>
    <row r="11471" spans="3:3" x14ac:dyDescent="0.35">
      <c r="C11471" s="18"/>
    </row>
    <row r="11472" spans="3:3" x14ac:dyDescent="0.35">
      <c r="C11472" s="18"/>
    </row>
    <row r="11473" spans="3:3" x14ac:dyDescent="0.35">
      <c r="C11473" s="18"/>
    </row>
    <row r="11474" spans="3:3" x14ac:dyDescent="0.35">
      <c r="C11474" s="18"/>
    </row>
    <row r="11475" spans="3:3" x14ac:dyDescent="0.35">
      <c r="C11475" s="18"/>
    </row>
    <row r="11476" spans="3:3" x14ac:dyDescent="0.35">
      <c r="C11476" s="18"/>
    </row>
    <row r="11477" spans="3:3" x14ac:dyDescent="0.35">
      <c r="C11477" s="18"/>
    </row>
    <row r="11478" spans="3:3" x14ac:dyDescent="0.35">
      <c r="C11478" s="18"/>
    </row>
    <row r="11479" spans="3:3" x14ac:dyDescent="0.35">
      <c r="C11479" s="18"/>
    </row>
    <row r="11480" spans="3:3" x14ac:dyDescent="0.35">
      <c r="C11480" s="18"/>
    </row>
    <row r="11481" spans="3:3" x14ac:dyDescent="0.35">
      <c r="C11481" s="18"/>
    </row>
    <row r="11482" spans="3:3" x14ac:dyDescent="0.35">
      <c r="C11482" s="18"/>
    </row>
    <row r="11483" spans="3:3" x14ac:dyDescent="0.35">
      <c r="C11483" s="18"/>
    </row>
    <row r="11484" spans="3:3" x14ac:dyDescent="0.35">
      <c r="C11484" s="18"/>
    </row>
    <row r="11485" spans="3:3" x14ac:dyDescent="0.35">
      <c r="C11485" s="18"/>
    </row>
    <row r="11486" spans="3:3" x14ac:dyDescent="0.35">
      <c r="C11486" s="18"/>
    </row>
    <row r="11487" spans="3:3" x14ac:dyDescent="0.35">
      <c r="C11487" s="18"/>
    </row>
    <row r="11488" spans="3:3" x14ac:dyDescent="0.35">
      <c r="C11488" s="18"/>
    </row>
    <row r="11489" spans="3:3" x14ac:dyDescent="0.35">
      <c r="C11489" s="18"/>
    </row>
    <row r="11490" spans="3:3" x14ac:dyDescent="0.35">
      <c r="C11490" s="18"/>
    </row>
    <row r="11491" spans="3:3" x14ac:dyDescent="0.35">
      <c r="C11491" s="18"/>
    </row>
    <row r="11492" spans="3:3" x14ac:dyDescent="0.35">
      <c r="C11492" s="18"/>
    </row>
    <row r="11493" spans="3:3" x14ac:dyDescent="0.35">
      <c r="C11493" s="18"/>
    </row>
    <row r="11494" spans="3:3" x14ac:dyDescent="0.35">
      <c r="C11494" s="18"/>
    </row>
    <row r="11495" spans="3:3" x14ac:dyDescent="0.35">
      <c r="C11495" s="18"/>
    </row>
    <row r="11496" spans="3:3" x14ac:dyDescent="0.35">
      <c r="C11496" s="18"/>
    </row>
    <row r="11497" spans="3:3" x14ac:dyDescent="0.35">
      <c r="C11497" s="18"/>
    </row>
    <row r="11498" spans="3:3" x14ac:dyDescent="0.35">
      <c r="C11498" s="18"/>
    </row>
    <row r="11499" spans="3:3" x14ac:dyDescent="0.35">
      <c r="C11499" s="18"/>
    </row>
    <row r="11500" spans="3:3" x14ac:dyDescent="0.35">
      <c r="C11500" s="18"/>
    </row>
    <row r="11501" spans="3:3" x14ac:dyDescent="0.35">
      <c r="C11501" s="18"/>
    </row>
    <row r="11502" spans="3:3" x14ac:dyDescent="0.35">
      <c r="C11502" s="18"/>
    </row>
    <row r="11503" spans="3:3" x14ac:dyDescent="0.35">
      <c r="C11503" s="18"/>
    </row>
    <row r="11504" spans="3:3" x14ac:dyDescent="0.35">
      <c r="C11504" s="18"/>
    </row>
    <row r="11505" spans="3:3" x14ac:dyDescent="0.35">
      <c r="C11505" s="18"/>
    </row>
    <row r="11506" spans="3:3" x14ac:dyDescent="0.35">
      <c r="C11506" s="18"/>
    </row>
    <row r="11507" spans="3:3" x14ac:dyDescent="0.35">
      <c r="C11507" s="18"/>
    </row>
    <row r="11508" spans="3:3" x14ac:dyDescent="0.35">
      <c r="C11508" s="18"/>
    </row>
    <row r="11509" spans="3:3" x14ac:dyDescent="0.35">
      <c r="C11509" s="18"/>
    </row>
    <row r="11510" spans="3:3" x14ac:dyDescent="0.35">
      <c r="C11510" s="18"/>
    </row>
    <row r="11511" spans="3:3" x14ac:dyDescent="0.35">
      <c r="C11511" s="18"/>
    </row>
    <row r="11512" spans="3:3" x14ac:dyDescent="0.35">
      <c r="C11512" s="18"/>
    </row>
    <row r="11513" spans="3:3" x14ac:dyDescent="0.35">
      <c r="C11513" s="18"/>
    </row>
    <row r="11514" spans="3:3" x14ac:dyDescent="0.35">
      <c r="C11514" s="18"/>
    </row>
    <row r="11515" spans="3:3" x14ac:dyDescent="0.35">
      <c r="C11515" s="18"/>
    </row>
    <row r="11516" spans="3:3" x14ac:dyDescent="0.35">
      <c r="C11516" s="18"/>
    </row>
    <row r="11517" spans="3:3" x14ac:dyDescent="0.35">
      <c r="C11517" s="18"/>
    </row>
    <row r="11518" spans="3:3" x14ac:dyDescent="0.35">
      <c r="C11518" s="18"/>
    </row>
    <row r="11519" spans="3:3" x14ac:dyDescent="0.35">
      <c r="C11519" s="18"/>
    </row>
    <row r="11520" spans="3:3" x14ac:dyDescent="0.35">
      <c r="C11520" s="18"/>
    </row>
    <row r="11521" spans="3:3" x14ac:dyDescent="0.35">
      <c r="C11521" s="18"/>
    </row>
    <row r="11522" spans="3:3" x14ac:dyDescent="0.35">
      <c r="C11522" s="18"/>
    </row>
    <row r="11523" spans="3:3" x14ac:dyDescent="0.35">
      <c r="C11523" s="18"/>
    </row>
    <row r="11524" spans="3:3" x14ac:dyDescent="0.35">
      <c r="C11524" s="18"/>
    </row>
    <row r="11525" spans="3:3" x14ac:dyDescent="0.35">
      <c r="C11525" s="18"/>
    </row>
    <row r="11526" spans="3:3" x14ac:dyDescent="0.35">
      <c r="C11526" s="18"/>
    </row>
    <row r="11527" spans="3:3" x14ac:dyDescent="0.35">
      <c r="C11527" s="18"/>
    </row>
    <row r="11528" spans="3:3" x14ac:dyDescent="0.35">
      <c r="C11528" s="18"/>
    </row>
    <row r="11529" spans="3:3" x14ac:dyDescent="0.35">
      <c r="C11529" s="18"/>
    </row>
    <row r="11530" spans="3:3" x14ac:dyDescent="0.35">
      <c r="C11530" s="18"/>
    </row>
    <row r="11531" spans="3:3" x14ac:dyDescent="0.35">
      <c r="C11531" s="18"/>
    </row>
    <row r="11532" spans="3:3" x14ac:dyDescent="0.35">
      <c r="C11532" s="18"/>
    </row>
    <row r="11533" spans="3:3" x14ac:dyDescent="0.35">
      <c r="C11533" s="18"/>
    </row>
    <row r="11534" spans="3:3" x14ac:dyDescent="0.35">
      <c r="C11534" s="18"/>
    </row>
    <row r="11535" spans="3:3" x14ac:dyDescent="0.35">
      <c r="C11535" s="18"/>
    </row>
    <row r="11536" spans="3:3" x14ac:dyDescent="0.35">
      <c r="C11536" s="18"/>
    </row>
    <row r="11537" spans="3:3" x14ac:dyDescent="0.35">
      <c r="C11537" s="18"/>
    </row>
    <row r="11538" spans="3:3" x14ac:dyDescent="0.35">
      <c r="C11538" s="18"/>
    </row>
    <row r="11539" spans="3:3" x14ac:dyDescent="0.35">
      <c r="C11539" s="18"/>
    </row>
    <row r="11540" spans="3:3" x14ac:dyDescent="0.35">
      <c r="C11540" s="18"/>
    </row>
    <row r="11541" spans="3:3" x14ac:dyDescent="0.35">
      <c r="C11541" s="18"/>
    </row>
    <row r="11542" spans="3:3" x14ac:dyDescent="0.35">
      <c r="C11542" s="18"/>
    </row>
    <row r="11543" spans="3:3" x14ac:dyDescent="0.35">
      <c r="C11543" s="18"/>
    </row>
    <row r="11544" spans="3:3" x14ac:dyDescent="0.35">
      <c r="C11544" s="18"/>
    </row>
    <row r="11545" spans="3:3" x14ac:dyDescent="0.35">
      <c r="C11545" s="18"/>
    </row>
    <row r="11546" spans="3:3" x14ac:dyDescent="0.35">
      <c r="C11546" s="18"/>
    </row>
    <row r="11547" spans="3:3" x14ac:dyDescent="0.35">
      <c r="C11547" s="18"/>
    </row>
    <row r="11548" spans="3:3" x14ac:dyDescent="0.35">
      <c r="C11548" s="18"/>
    </row>
    <row r="11549" spans="3:3" x14ac:dyDescent="0.35">
      <c r="C11549" s="18"/>
    </row>
    <row r="11550" spans="3:3" x14ac:dyDescent="0.35">
      <c r="C11550" s="18"/>
    </row>
    <row r="11551" spans="3:3" x14ac:dyDescent="0.35">
      <c r="C11551" s="18"/>
    </row>
    <row r="11552" spans="3:3" x14ac:dyDescent="0.35">
      <c r="C11552" s="18"/>
    </row>
    <row r="11553" spans="3:3" x14ac:dyDescent="0.35">
      <c r="C11553" s="18"/>
    </row>
    <row r="11554" spans="3:3" x14ac:dyDescent="0.35">
      <c r="C11554" s="18"/>
    </row>
    <row r="11555" spans="3:3" x14ac:dyDescent="0.35">
      <c r="C11555" s="18"/>
    </row>
    <row r="11556" spans="3:3" x14ac:dyDescent="0.35">
      <c r="C11556" s="18"/>
    </row>
    <row r="11557" spans="3:3" x14ac:dyDescent="0.35">
      <c r="C11557" s="18"/>
    </row>
    <row r="11558" spans="3:3" x14ac:dyDescent="0.35">
      <c r="C11558" s="18"/>
    </row>
    <row r="11559" spans="3:3" x14ac:dyDescent="0.35">
      <c r="C11559" s="18"/>
    </row>
    <row r="11560" spans="3:3" x14ac:dyDescent="0.35">
      <c r="C11560" s="18"/>
    </row>
    <row r="11561" spans="3:3" x14ac:dyDescent="0.35">
      <c r="C11561" s="18"/>
    </row>
    <row r="11562" spans="3:3" x14ac:dyDescent="0.35">
      <c r="C11562" s="18"/>
    </row>
    <row r="11563" spans="3:3" x14ac:dyDescent="0.35">
      <c r="C11563" s="18"/>
    </row>
    <row r="11564" spans="3:3" x14ac:dyDescent="0.35">
      <c r="C11564" s="18"/>
    </row>
    <row r="11565" spans="3:3" x14ac:dyDescent="0.35">
      <c r="C11565" s="18"/>
    </row>
    <row r="11566" spans="3:3" x14ac:dyDescent="0.35">
      <c r="C11566" s="18"/>
    </row>
    <row r="11567" spans="3:3" x14ac:dyDescent="0.35">
      <c r="C11567" s="18"/>
    </row>
    <row r="11568" spans="3:3" x14ac:dyDescent="0.35">
      <c r="C11568" s="18"/>
    </row>
    <row r="11569" spans="3:3" x14ac:dyDescent="0.35">
      <c r="C11569" s="18"/>
    </row>
    <row r="11570" spans="3:3" x14ac:dyDescent="0.35">
      <c r="C11570" s="18"/>
    </row>
    <row r="11571" spans="3:3" x14ac:dyDescent="0.35">
      <c r="C11571" s="18"/>
    </row>
    <row r="11572" spans="3:3" x14ac:dyDescent="0.35">
      <c r="C11572" s="18"/>
    </row>
    <row r="11573" spans="3:3" x14ac:dyDescent="0.35">
      <c r="C11573" s="18"/>
    </row>
    <row r="11574" spans="3:3" x14ac:dyDescent="0.35">
      <c r="C11574" s="18"/>
    </row>
    <row r="11575" spans="3:3" x14ac:dyDescent="0.35">
      <c r="C11575" s="18"/>
    </row>
    <row r="11576" spans="3:3" x14ac:dyDescent="0.35">
      <c r="C11576" s="18"/>
    </row>
    <row r="11577" spans="3:3" x14ac:dyDescent="0.35">
      <c r="C11577" s="18"/>
    </row>
    <row r="11578" spans="3:3" x14ac:dyDescent="0.35">
      <c r="C11578" s="18"/>
    </row>
    <row r="11579" spans="3:3" x14ac:dyDescent="0.35">
      <c r="C11579" s="18"/>
    </row>
    <row r="11580" spans="3:3" x14ac:dyDescent="0.35">
      <c r="C11580" s="18"/>
    </row>
    <row r="11581" spans="3:3" x14ac:dyDescent="0.35">
      <c r="C11581" s="18"/>
    </row>
    <row r="11582" spans="3:3" x14ac:dyDescent="0.35">
      <c r="C11582" s="18"/>
    </row>
    <row r="11583" spans="3:3" x14ac:dyDescent="0.35">
      <c r="C11583" s="18"/>
    </row>
    <row r="11584" spans="3:3" x14ac:dyDescent="0.35">
      <c r="C11584" s="18"/>
    </row>
    <row r="11585" spans="3:3" x14ac:dyDescent="0.35">
      <c r="C11585" s="18"/>
    </row>
    <row r="11586" spans="3:3" x14ac:dyDescent="0.35">
      <c r="C11586" s="18"/>
    </row>
    <row r="11587" spans="3:3" x14ac:dyDescent="0.35">
      <c r="C11587" s="18"/>
    </row>
    <row r="11588" spans="3:3" x14ac:dyDescent="0.35">
      <c r="C11588" s="18"/>
    </row>
    <row r="11589" spans="3:3" x14ac:dyDescent="0.35">
      <c r="C11589" s="18"/>
    </row>
    <row r="11590" spans="3:3" x14ac:dyDescent="0.35">
      <c r="C11590" s="18"/>
    </row>
    <row r="11591" spans="3:3" x14ac:dyDescent="0.35">
      <c r="C11591" s="18"/>
    </row>
    <row r="11592" spans="3:3" x14ac:dyDescent="0.35">
      <c r="C11592" s="18"/>
    </row>
    <row r="11593" spans="3:3" x14ac:dyDescent="0.35">
      <c r="C11593" s="18"/>
    </row>
    <row r="11594" spans="3:3" x14ac:dyDescent="0.35">
      <c r="C11594" s="18"/>
    </row>
    <row r="11595" spans="3:3" x14ac:dyDescent="0.35">
      <c r="C11595" s="18"/>
    </row>
    <row r="11596" spans="3:3" x14ac:dyDescent="0.35">
      <c r="C11596" s="18"/>
    </row>
    <row r="11597" spans="3:3" x14ac:dyDescent="0.35">
      <c r="C11597" s="18"/>
    </row>
    <row r="11598" spans="3:3" x14ac:dyDescent="0.35">
      <c r="C11598" s="18"/>
    </row>
    <row r="11599" spans="3:3" x14ac:dyDescent="0.35">
      <c r="C11599" s="18"/>
    </row>
    <row r="11600" spans="3:3" x14ac:dyDescent="0.35">
      <c r="C11600" s="18"/>
    </row>
    <row r="11601" spans="3:3" x14ac:dyDescent="0.35">
      <c r="C11601" s="18"/>
    </row>
    <row r="11602" spans="3:3" x14ac:dyDescent="0.35">
      <c r="C11602" s="18"/>
    </row>
    <row r="11603" spans="3:3" x14ac:dyDescent="0.35">
      <c r="C11603" s="18"/>
    </row>
    <row r="11604" spans="3:3" x14ac:dyDescent="0.35">
      <c r="C11604" s="18"/>
    </row>
    <row r="11605" spans="3:3" x14ac:dyDescent="0.35">
      <c r="C11605" s="18"/>
    </row>
    <row r="11606" spans="3:3" x14ac:dyDescent="0.35">
      <c r="C11606" s="18"/>
    </row>
    <row r="11607" spans="3:3" x14ac:dyDescent="0.35">
      <c r="C11607" s="18"/>
    </row>
    <row r="11608" spans="3:3" x14ac:dyDescent="0.35">
      <c r="C11608" s="18"/>
    </row>
    <row r="11609" spans="3:3" x14ac:dyDescent="0.35">
      <c r="C11609" s="18"/>
    </row>
    <row r="11610" spans="3:3" x14ac:dyDescent="0.35">
      <c r="C11610" s="18"/>
    </row>
    <row r="11611" spans="3:3" x14ac:dyDescent="0.35">
      <c r="C11611" s="18"/>
    </row>
    <row r="11612" spans="3:3" x14ac:dyDescent="0.35">
      <c r="C11612" s="18"/>
    </row>
    <row r="11613" spans="3:3" x14ac:dyDescent="0.35">
      <c r="C11613" s="18"/>
    </row>
    <row r="11614" spans="3:3" x14ac:dyDescent="0.35">
      <c r="C11614" s="18"/>
    </row>
    <row r="11615" spans="3:3" x14ac:dyDescent="0.35">
      <c r="C11615" s="18"/>
    </row>
    <row r="11616" spans="3:3" x14ac:dyDescent="0.35">
      <c r="C11616" s="18"/>
    </row>
    <row r="11617" spans="3:3" x14ac:dyDescent="0.35">
      <c r="C11617" s="18"/>
    </row>
    <row r="11618" spans="3:3" x14ac:dyDescent="0.35">
      <c r="C11618" s="18"/>
    </row>
    <row r="11619" spans="3:3" x14ac:dyDescent="0.35">
      <c r="C11619" s="18"/>
    </row>
    <row r="11620" spans="3:3" x14ac:dyDescent="0.35">
      <c r="C11620" s="18"/>
    </row>
    <row r="11621" spans="3:3" x14ac:dyDescent="0.35">
      <c r="C11621" s="18"/>
    </row>
    <row r="11622" spans="3:3" x14ac:dyDescent="0.35">
      <c r="C11622" s="18"/>
    </row>
    <row r="11623" spans="3:3" x14ac:dyDescent="0.35">
      <c r="C11623" s="18"/>
    </row>
    <row r="11624" spans="3:3" x14ac:dyDescent="0.35">
      <c r="C11624" s="18"/>
    </row>
    <row r="11625" spans="3:3" x14ac:dyDescent="0.35">
      <c r="C11625" s="18"/>
    </row>
    <row r="11626" spans="3:3" x14ac:dyDescent="0.35">
      <c r="C11626" s="18"/>
    </row>
    <row r="11627" spans="3:3" x14ac:dyDescent="0.35">
      <c r="C11627" s="18"/>
    </row>
    <row r="11628" spans="3:3" x14ac:dyDescent="0.35">
      <c r="C11628" s="18"/>
    </row>
    <row r="11629" spans="3:3" x14ac:dyDescent="0.35">
      <c r="C11629" s="18"/>
    </row>
    <row r="11630" spans="3:3" x14ac:dyDescent="0.35">
      <c r="C11630" s="18"/>
    </row>
    <row r="11631" spans="3:3" x14ac:dyDescent="0.35">
      <c r="C11631" s="18"/>
    </row>
    <row r="11632" spans="3:3" x14ac:dyDescent="0.35">
      <c r="C11632" s="18"/>
    </row>
    <row r="11633" spans="3:3" x14ac:dyDescent="0.35">
      <c r="C11633" s="18"/>
    </row>
    <row r="11634" spans="3:3" x14ac:dyDescent="0.35">
      <c r="C11634" s="18"/>
    </row>
    <row r="11635" spans="3:3" x14ac:dyDescent="0.35">
      <c r="C11635" s="18"/>
    </row>
    <row r="11636" spans="3:3" x14ac:dyDescent="0.35">
      <c r="C11636" s="18"/>
    </row>
    <row r="11637" spans="3:3" x14ac:dyDescent="0.35">
      <c r="C11637" s="18"/>
    </row>
    <row r="11638" spans="3:3" x14ac:dyDescent="0.35">
      <c r="C11638" s="18"/>
    </row>
    <row r="11639" spans="3:3" x14ac:dyDescent="0.35">
      <c r="C11639" s="18"/>
    </row>
    <row r="11640" spans="3:3" x14ac:dyDescent="0.35">
      <c r="C11640" s="18"/>
    </row>
    <row r="11641" spans="3:3" x14ac:dyDescent="0.35">
      <c r="C11641" s="18"/>
    </row>
    <row r="11642" spans="3:3" x14ac:dyDescent="0.35">
      <c r="C11642" s="18"/>
    </row>
    <row r="11643" spans="3:3" x14ac:dyDescent="0.35">
      <c r="C11643" s="18"/>
    </row>
    <row r="11644" spans="3:3" x14ac:dyDescent="0.35">
      <c r="C11644" s="18"/>
    </row>
    <row r="11645" spans="3:3" x14ac:dyDescent="0.35">
      <c r="C11645" s="18"/>
    </row>
    <row r="11646" spans="3:3" x14ac:dyDescent="0.35">
      <c r="C11646" s="18"/>
    </row>
    <row r="11647" spans="3:3" x14ac:dyDescent="0.35">
      <c r="C11647" s="18"/>
    </row>
    <row r="11648" spans="3:3" x14ac:dyDescent="0.35">
      <c r="C11648" s="18"/>
    </row>
    <row r="11649" spans="3:3" x14ac:dyDescent="0.35">
      <c r="C11649" s="18"/>
    </row>
    <row r="11650" spans="3:3" x14ac:dyDescent="0.35">
      <c r="C11650" s="18"/>
    </row>
    <row r="11651" spans="3:3" x14ac:dyDescent="0.35">
      <c r="C11651" s="18"/>
    </row>
    <row r="11652" spans="3:3" x14ac:dyDescent="0.35">
      <c r="C11652" s="18"/>
    </row>
    <row r="11653" spans="3:3" x14ac:dyDescent="0.35">
      <c r="C11653" s="18"/>
    </row>
    <row r="11654" spans="3:3" x14ac:dyDescent="0.35">
      <c r="C11654" s="18"/>
    </row>
    <row r="11655" spans="3:3" x14ac:dyDescent="0.35">
      <c r="C11655" s="18"/>
    </row>
    <row r="11656" spans="3:3" x14ac:dyDescent="0.35">
      <c r="C11656" s="18"/>
    </row>
    <row r="11657" spans="3:3" x14ac:dyDescent="0.35">
      <c r="C11657" s="18"/>
    </row>
    <row r="11658" spans="3:3" x14ac:dyDescent="0.35">
      <c r="C11658" s="18"/>
    </row>
    <row r="11659" spans="3:3" x14ac:dyDescent="0.35">
      <c r="C11659" s="18"/>
    </row>
    <row r="11660" spans="3:3" x14ac:dyDescent="0.35">
      <c r="C11660" s="18"/>
    </row>
    <row r="11661" spans="3:3" x14ac:dyDescent="0.35">
      <c r="C11661" s="18"/>
    </row>
    <row r="11662" spans="3:3" x14ac:dyDescent="0.35">
      <c r="C11662" s="18"/>
    </row>
    <row r="11663" spans="3:3" x14ac:dyDescent="0.35">
      <c r="C11663" s="18"/>
    </row>
    <row r="11664" spans="3:3" x14ac:dyDescent="0.35">
      <c r="C11664" s="18"/>
    </row>
    <row r="11665" spans="3:3" x14ac:dyDescent="0.35">
      <c r="C11665" s="18"/>
    </row>
    <row r="11666" spans="3:3" x14ac:dyDescent="0.35">
      <c r="C11666" s="18"/>
    </row>
    <row r="11667" spans="3:3" x14ac:dyDescent="0.35">
      <c r="C11667" s="18"/>
    </row>
    <row r="11668" spans="3:3" x14ac:dyDescent="0.35">
      <c r="C11668" s="18"/>
    </row>
    <row r="11669" spans="3:3" x14ac:dyDescent="0.35">
      <c r="C11669" s="18"/>
    </row>
    <row r="11670" spans="3:3" x14ac:dyDescent="0.35">
      <c r="C11670" s="18"/>
    </row>
    <row r="11671" spans="3:3" x14ac:dyDescent="0.35">
      <c r="C11671" s="18"/>
    </row>
    <row r="11672" spans="3:3" x14ac:dyDescent="0.35">
      <c r="C11672" s="18"/>
    </row>
    <row r="11673" spans="3:3" x14ac:dyDescent="0.35">
      <c r="C11673" s="18"/>
    </row>
    <row r="11674" spans="3:3" x14ac:dyDescent="0.35">
      <c r="C11674" s="18"/>
    </row>
    <row r="11675" spans="3:3" x14ac:dyDescent="0.35">
      <c r="C11675" s="18"/>
    </row>
    <row r="11676" spans="3:3" x14ac:dyDescent="0.35">
      <c r="C11676" s="18"/>
    </row>
    <row r="11677" spans="3:3" x14ac:dyDescent="0.35">
      <c r="C11677" s="18"/>
    </row>
    <row r="11678" spans="3:3" x14ac:dyDescent="0.35">
      <c r="C11678" s="18"/>
    </row>
    <row r="11679" spans="3:3" x14ac:dyDescent="0.35">
      <c r="C11679" s="18"/>
    </row>
    <row r="11680" spans="3:3" x14ac:dyDescent="0.35">
      <c r="C11680" s="18"/>
    </row>
    <row r="11681" spans="3:3" x14ac:dyDescent="0.35">
      <c r="C11681" s="18"/>
    </row>
    <row r="11682" spans="3:3" x14ac:dyDescent="0.35">
      <c r="C11682" s="18"/>
    </row>
    <row r="11683" spans="3:3" x14ac:dyDescent="0.35">
      <c r="C11683" s="18"/>
    </row>
    <row r="11684" spans="3:3" x14ac:dyDescent="0.35">
      <c r="C11684" s="18"/>
    </row>
    <row r="11685" spans="3:3" x14ac:dyDescent="0.35">
      <c r="C11685" s="18"/>
    </row>
    <row r="11686" spans="3:3" x14ac:dyDescent="0.35">
      <c r="C11686" s="18"/>
    </row>
    <row r="11687" spans="3:3" x14ac:dyDescent="0.35">
      <c r="C11687" s="18"/>
    </row>
    <row r="11688" spans="3:3" x14ac:dyDescent="0.35">
      <c r="C11688" s="18"/>
    </row>
    <row r="11689" spans="3:3" x14ac:dyDescent="0.35">
      <c r="C11689" s="18"/>
    </row>
    <row r="11690" spans="3:3" x14ac:dyDescent="0.35">
      <c r="C11690" s="18"/>
    </row>
    <row r="11691" spans="3:3" x14ac:dyDescent="0.35">
      <c r="C11691" s="18"/>
    </row>
    <row r="11692" spans="3:3" x14ac:dyDescent="0.35">
      <c r="C11692" s="18"/>
    </row>
    <row r="11693" spans="3:3" x14ac:dyDescent="0.35">
      <c r="C11693" s="18"/>
    </row>
    <row r="11694" spans="3:3" x14ac:dyDescent="0.35">
      <c r="C11694" s="18"/>
    </row>
    <row r="11695" spans="3:3" x14ac:dyDescent="0.35">
      <c r="C11695" s="18"/>
    </row>
    <row r="11696" spans="3:3" x14ac:dyDescent="0.35">
      <c r="C11696" s="18"/>
    </row>
    <row r="11697" spans="3:3" x14ac:dyDescent="0.35">
      <c r="C11697" s="18"/>
    </row>
    <row r="11698" spans="3:3" x14ac:dyDescent="0.35">
      <c r="C11698" s="18"/>
    </row>
    <row r="11699" spans="3:3" x14ac:dyDescent="0.35">
      <c r="C11699" s="18"/>
    </row>
    <row r="11700" spans="3:3" x14ac:dyDescent="0.35">
      <c r="C11700" s="18"/>
    </row>
    <row r="11701" spans="3:3" x14ac:dyDescent="0.35">
      <c r="C11701" s="18"/>
    </row>
    <row r="11702" spans="3:3" x14ac:dyDescent="0.35">
      <c r="C11702" s="18"/>
    </row>
    <row r="11703" spans="3:3" x14ac:dyDescent="0.35">
      <c r="C11703" s="18"/>
    </row>
    <row r="11704" spans="3:3" x14ac:dyDescent="0.35">
      <c r="C11704" s="18"/>
    </row>
    <row r="11705" spans="3:3" x14ac:dyDescent="0.35">
      <c r="C11705" s="18"/>
    </row>
    <row r="11706" spans="3:3" x14ac:dyDescent="0.35">
      <c r="C11706" s="18"/>
    </row>
    <row r="11707" spans="3:3" x14ac:dyDescent="0.35">
      <c r="C11707" s="18"/>
    </row>
    <row r="11708" spans="3:3" x14ac:dyDescent="0.35">
      <c r="C11708" s="18"/>
    </row>
    <row r="11709" spans="3:3" x14ac:dyDescent="0.35">
      <c r="C11709" s="18"/>
    </row>
    <row r="11710" spans="3:3" x14ac:dyDescent="0.35">
      <c r="C11710" s="18"/>
    </row>
    <row r="11711" spans="3:3" x14ac:dyDescent="0.35">
      <c r="C11711" s="18"/>
    </row>
    <row r="11712" spans="3:3" x14ac:dyDescent="0.35">
      <c r="C11712" s="18"/>
    </row>
    <row r="11713" spans="3:3" x14ac:dyDescent="0.35">
      <c r="C11713" s="18"/>
    </row>
    <row r="11714" spans="3:3" x14ac:dyDescent="0.35">
      <c r="C11714" s="18"/>
    </row>
    <row r="11715" spans="3:3" x14ac:dyDescent="0.35">
      <c r="C11715" s="18"/>
    </row>
    <row r="11716" spans="3:3" x14ac:dyDescent="0.35">
      <c r="C11716" s="18"/>
    </row>
    <row r="11717" spans="3:3" x14ac:dyDescent="0.35">
      <c r="C11717" s="18"/>
    </row>
    <row r="11718" spans="3:3" x14ac:dyDescent="0.35">
      <c r="C11718" s="18"/>
    </row>
    <row r="11719" spans="3:3" x14ac:dyDescent="0.35">
      <c r="C11719" s="18"/>
    </row>
    <row r="11720" spans="3:3" x14ac:dyDescent="0.35">
      <c r="C11720" s="18"/>
    </row>
    <row r="11721" spans="3:3" x14ac:dyDescent="0.35">
      <c r="C11721" s="18"/>
    </row>
    <row r="11722" spans="3:3" x14ac:dyDescent="0.35">
      <c r="C11722" s="18"/>
    </row>
    <row r="11723" spans="3:3" x14ac:dyDescent="0.35">
      <c r="C11723" s="18"/>
    </row>
    <row r="11724" spans="3:3" x14ac:dyDescent="0.35">
      <c r="C11724" s="18"/>
    </row>
    <row r="11725" spans="3:3" x14ac:dyDescent="0.35">
      <c r="C11725" s="18"/>
    </row>
    <row r="11726" spans="3:3" x14ac:dyDescent="0.35">
      <c r="C11726" s="18"/>
    </row>
    <row r="11727" spans="3:3" x14ac:dyDescent="0.35">
      <c r="C11727" s="18"/>
    </row>
    <row r="11728" spans="3:3" x14ac:dyDescent="0.35">
      <c r="C11728" s="18"/>
    </row>
    <row r="11729" spans="3:3" x14ac:dyDescent="0.35">
      <c r="C11729" s="18"/>
    </row>
    <row r="11730" spans="3:3" x14ac:dyDescent="0.35">
      <c r="C11730" s="18"/>
    </row>
    <row r="11731" spans="3:3" x14ac:dyDescent="0.35">
      <c r="C11731" s="18"/>
    </row>
    <row r="11732" spans="3:3" x14ac:dyDescent="0.35">
      <c r="C11732" s="18"/>
    </row>
    <row r="11733" spans="3:3" x14ac:dyDescent="0.35">
      <c r="C11733" s="18"/>
    </row>
    <row r="11734" spans="3:3" x14ac:dyDescent="0.35">
      <c r="C11734" s="18"/>
    </row>
    <row r="11735" spans="3:3" x14ac:dyDescent="0.35">
      <c r="C11735" s="18"/>
    </row>
    <row r="11736" spans="3:3" x14ac:dyDescent="0.35">
      <c r="C11736" s="18"/>
    </row>
    <row r="11737" spans="3:3" x14ac:dyDescent="0.35">
      <c r="C11737" s="18"/>
    </row>
    <row r="11738" spans="3:3" x14ac:dyDescent="0.35">
      <c r="C11738" s="18"/>
    </row>
    <row r="11739" spans="3:3" x14ac:dyDescent="0.35">
      <c r="C11739" s="18"/>
    </row>
    <row r="11740" spans="3:3" x14ac:dyDescent="0.35">
      <c r="C11740" s="18"/>
    </row>
    <row r="11741" spans="3:3" x14ac:dyDescent="0.35">
      <c r="C11741" s="18"/>
    </row>
    <row r="11742" spans="3:3" x14ac:dyDescent="0.35">
      <c r="C11742" s="18"/>
    </row>
    <row r="11743" spans="3:3" x14ac:dyDescent="0.35">
      <c r="C11743" s="18"/>
    </row>
    <row r="11744" spans="3:3" x14ac:dyDescent="0.35">
      <c r="C11744" s="18"/>
    </row>
    <row r="11745" spans="3:3" x14ac:dyDescent="0.35">
      <c r="C11745" s="18"/>
    </row>
    <row r="11746" spans="3:3" x14ac:dyDescent="0.35">
      <c r="C11746" s="18"/>
    </row>
    <row r="11747" spans="3:3" x14ac:dyDescent="0.35">
      <c r="C11747" s="18"/>
    </row>
    <row r="11748" spans="3:3" x14ac:dyDescent="0.35">
      <c r="C11748" s="18"/>
    </row>
    <row r="11749" spans="3:3" x14ac:dyDescent="0.35">
      <c r="C11749" s="18"/>
    </row>
    <row r="11750" spans="3:3" x14ac:dyDescent="0.35">
      <c r="C11750" s="18"/>
    </row>
    <row r="11751" spans="3:3" x14ac:dyDescent="0.35">
      <c r="C11751" s="18"/>
    </row>
    <row r="11752" spans="3:3" x14ac:dyDescent="0.35">
      <c r="C11752" s="18"/>
    </row>
    <row r="11753" spans="3:3" x14ac:dyDescent="0.35">
      <c r="C11753" s="18"/>
    </row>
    <row r="11754" spans="3:3" x14ac:dyDescent="0.35">
      <c r="C11754" s="18"/>
    </row>
    <row r="11755" spans="3:3" x14ac:dyDescent="0.35">
      <c r="C11755" s="18"/>
    </row>
    <row r="11756" spans="3:3" x14ac:dyDescent="0.35">
      <c r="C11756" s="18"/>
    </row>
    <row r="11757" spans="3:3" x14ac:dyDescent="0.35">
      <c r="C11757" s="18"/>
    </row>
    <row r="11758" spans="3:3" x14ac:dyDescent="0.35">
      <c r="C11758" s="18"/>
    </row>
    <row r="11759" spans="3:3" x14ac:dyDescent="0.35">
      <c r="C11759" s="18"/>
    </row>
    <row r="11760" spans="3:3" x14ac:dyDescent="0.35">
      <c r="C11760" s="18"/>
    </row>
    <row r="11761" spans="3:3" x14ac:dyDescent="0.35">
      <c r="C11761" s="18"/>
    </row>
    <row r="11762" spans="3:3" x14ac:dyDescent="0.35">
      <c r="C11762" s="18"/>
    </row>
    <row r="11763" spans="3:3" x14ac:dyDescent="0.35">
      <c r="C11763" s="18"/>
    </row>
    <row r="11764" spans="3:3" x14ac:dyDescent="0.35">
      <c r="C11764" s="18"/>
    </row>
    <row r="11765" spans="3:3" x14ac:dyDescent="0.35">
      <c r="C11765" s="18"/>
    </row>
    <row r="11766" spans="3:3" x14ac:dyDescent="0.35">
      <c r="C11766" s="18"/>
    </row>
    <row r="11767" spans="3:3" x14ac:dyDescent="0.35">
      <c r="C11767" s="18"/>
    </row>
    <row r="11768" spans="3:3" x14ac:dyDescent="0.35">
      <c r="C11768" s="18"/>
    </row>
    <row r="11769" spans="3:3" x14ac:dyDescent="0.35">
      <c r="C11769" s="18"/>
    </row>
    <row r="11770" spans="3:3" x14ac:dyDescent="0.35">
      <c r="C11770" s="18"/>
    </row>
    <row r="11771" spans="3:3" x14ac:dyDescent="0.35">
      <c r="C11771" s="18"/>
    </row>
    <row r="11772" spans="3:3" x14ac:dyDescent="0.35">
      <c r="C11772" s="18"/>
    </row>
    <row r="11773" spans="3:3" x14ac:dyDescent="0.35">
      <c r="C11773" s="18"/>
    </row>
    <row r="11774" spans="3:3" x14ac:dyDescent="0.35">
      <c r="C11774" s="18"/>
    </row>
    <row r="11775" spans="3:3" x14ac:dyDescent="0.35">
      <c r="C11775" s="18"/>
    </row>
    <row r="11776" spans="3:3" x14ac:dyDescent="0.35">
      <c r="C11776" s="18"/>
    </row>
    <row r="11777" spans="3:3" x14ac:dyDescent="0.35">
      <c r="C11777" s="18"/>
    </row>
    <row r="11778" spans="3:3" x14ac:dyDescent="0.35">
      <c r="C11778" s="18"/>
    </row>
    <row r="11779" spans="3:3" x14ac:dyDescent="0.35">
      <c r="C11779" s="18"/>
    </row>
    <row r="11780" spans="3:3" x14ac:dyDescent="0.35">
      <c r="C11780" s="18"/>
    </row>
    <row r="11781" spans="3:3" x14ac:dyDescent="0.35">
      <c r="C11781" s="18"/>
    </row>
    <row r="11782" spans="3:3" x14ac:dyDescent="0.35">
      <c r="C11782" s="18"/>
    </row>
    <row r="11783" spans="3:3" x14ac:dyDescent="0.35">
      <c r="C11783" s="18"/>
    </row>
    <row r="11784" spans="3:3" x14ac:dyDescent="0.35">
      <c r="C11784" s="18"/>
    </row>
    <row r="11785" spans="3:3" x14ac:dyDescent="0.35">
      <c r="C11785" s="18"/>
    </row>
    <row r="11786" spans="3:3" x14ac:dyDescent="0.35">
      <c r="C11786" s="18"/>
    </row>
    <row r="11787" spans="3:3" x14ac:dyDescent="0.35">
      <c r="C11787" s="18"/>
    </row>
    <row r="11788" spans="3:3" x14ac:dyDescent="0.35">
      <c r="C11788" s="18"/>
    </row>
    <row r="11789" spans="3:3" x14ac:dyDescent="0.35">
      <c r="C11789" s="18"/>
    </row>
    <row r="11790" spans="3:3" x14ac:dyDescent="0.35">
      <c r="C11790" s="18"/>
    </row>
    <row r="11791" spans="3:3" x14ac:dyDescent="0.35">
      <c r="C11791" s="18"/>
    </row>
    <row r="11792" spans="3:3" x14ac:dyDescent="0.35">
      <c r="C11792" s="18"/>
    </row>
    <row r="11793" spans="3:3" x14ac:dyDescent="0.35">
      <c r="C11793" s="18"/>
    </row>
    <row r="11794" spans="3:3" x14ac:dyDescent="0.35">
      <c r="C11794" s="18"/>
    </row>
    <row r="11795" spans="3:3" x14ac:dyDescent="0.35">
      <c r="C11795" s="18"/>
    </row>
    <row r="11796" spans="3:3" x14ac:dyDescent="0.35">
      <c r="C11796" s="18"/>
    </row>
    <row r="11797" spans="3:3" x14ac:dyDescent="0.35">
      <c r="C11797" s="18"/>
    </row>
    <row r="11798" spans="3:3" x14ac:dyDescent="0.35">
      <c r="C11798" s="18"/>
    </row>
    <row r="11799" spans="3:3" x14ac:dyDescent="0.35">
      <c r="C11799" s="18"/>
    </row>
    <row r="11800" spans="3:3" x14ac:dyDescent="0.35">
      <c r="C11800" s="18"/>
    </row>
    <row r="11801" spans="3:3" x14ac:dyDescent="0.35">
      <c r="C11801" s="18"/>
    </row>
    <row r="11802" spans="3:3" x14ac:dyDescent="0.35">
      <c r="C11802" s="18"/>
    </row>
    <row r="11803" spans="3:3" x14ac:dyDescent="0.35">
      <c r="C11803" s="18"/>
    </row>
    <row r="11804" spans="3:3" x14ac:dyDescent="0.35">
      <c r="C11804" s="18"/>
    </row>
    <row r="11805" spans="3:3" x14ac:dyDescent="0.35">
      <c r="C11805" s="18"/>
    </row>
    <row r="11806" spans="3:3" x14ac:dyDescent="0.35">
      <c r="C11806" s="18"/>
    </row>
    <row r="11807" spans="3:3" x14ac:dyDescent="0.35">
      <c r="C11807" s="18"/>
    </row>
    <row r="11808" spans="3:3" x14ac:dyDescent="0.35">
      <c r="C11808" s="18"/>
    </row>
    <row r="11809" spans="3:3" x14ac:dyDescent="0.35">
      <c r="C11809" s="18"/>
    </row>
    <row r="11810" spans="3:3" x14ac:dyDescent="0.35">
      <c r="C11810" s="18"/>
    </row>
    <row r="11811" spans="3:3" x14ac:dyDescent="0.35">
      <c r="C11811" s="18"/>
    </row>
    <row r="11812" spans="3:3" x14ac:dyDescent="0.35">
      <c r="C11812" s="18"/>
    </row>
    <row r="11813" spans="3:3" x14ac:dyDescent="0.35">
      <c r="C11813" s="18"/>
    </row>
    <row r="11814" spans="3:3" x14ac:dyDescent="0.35">
      <c r="C11814" s="18"/>
    </row>
    <row r="11815" spans="3:3" x14ac:dyDescent="0.35">
      <c r="C11815" s="18"/>
    </row>
    <row r="11816" spans="3:3" x14ac:dyDescent="0.35">
      <c r="C11816" s="18"/>
    </row>
    <row r="11817" spans="3:3" x14ac:dyDescent="0.35">
      <c r="C11817" s="18"/>
    </row>
    <row r="11818" spans="3:3" x14ac:dyDescent="0.35">
      <c r="C11818" s="18"/>
    </row>
    <row r="11819" spans="3:3" x14ac:dyDescent="0.35">
      <c r="C11819" s="18"/>
    </row>
    <row r="11820" spans="3:3" x14ac:dyDescent="0.35">
      <c r="C11820" s="18"/>
    </row>
    <row r="11821" spans="3:3" x14ac:dyDescent="0.35">
      <c r="C11821" s="18"/>
    </row>
    <row r="11822" spans="3:3" x14ac:dyDescent="0.35">
      <c r="C11822" s="18"/>
    </row>
    <row r="11823" spans="3:3" x14ac:dyDescent="0.35">
      <c r="C11823" s="18"/>
    </row>
    <row r="11824" spans="3:3" x14ac:dyDescent="0.35">
      <c r="C11824" s="18"/>
    </row>
    <row r="11825" spans="3:3" x14ac:dyDescent="0.35">
      <c r="C11825" s="18"/>
    </row>
    <row r="11826" spans="3:3" x14ac:dyDescent="0.35">
      <c r="C11826" s="18"/>
    </row>
    <row r="11827" spans="3:3" x14ac:dyDescent="0.35">
      <c r="C11827" s="18"/>
    </row>
    <row r="11828" spans="3:3" x14ac:dyDescent="0.35">
      <c r="C11828" s="18"/>
    </row>
    <row r="11829" spans="3:3" x14ac:dyDescent="0.35">
      <c r="C11829" s="18"/>
    </row>
    <row r="11830" spans="3:3" x14ac:dyDescent="0.35">
      <c r="C11830" s="18"/>
    </row>
    <row r="11831" spans="3:3" x14ac:dyDescent="0.35">
      <c r="C11831" s="18"/>
    </row>
    <row r="11832" spans="3:3" x14ac:dyDescent="0.35">
      <c r="C11832" s="18"/>
    </row>
    <row r="11833" spans="3:3" x14ac:dyDescent="0.35">
      <c r="C11833" s="18"/>
    </row>
    <row r="11834" spans="3:3" x14ac:dyDescent="0.35">
      <c r="C11834" s="18"/>
    </row>
    <row r="11835" spans="3:3" x14ac:dyDescent="0.35">
      <c r="C11835" s="18"/>
    </row>
    <row r="11836" spans="3:3" x14ac:dyDescent="0.35">
      <c r="C11836" s="18"/>
    </row>
    <row r="11837" spans="3:3" x14ac:dyDescent="0.35">
      <c r="C11837" s="18"/>
    </row>
    <row r="11838" spans="3:3" x14ac:dyDescent="0.35">
      <c r="C11838" s="18"/>
    </row>
    <row r="11839" spans="3:3" x14ac:dyDescent="0.35">
      <c r="C11839" s="18"/>
    </row>
    <row r="11840" spans="3:3" x14ac:dyDescent="0.35">
      <c r="C11840" s="18"/>
    </row>
    <row r="11841" spans="3:3" x14ac:dyDescent="0.35">
      <c r="C11841" s="18"/>
    </row>
    <row r="11842" spans="3:3" x14ac:dyDescent="0.35">
      <c r="C11842" s="18"/>
    </row>
    <row r="11843" spans="3:3" x14ac:dyDescent="0.35">
      <c r="C11843" s="18"/>
    </row>
    <row r="11844" spans="3:3" x14ac:dyDescent="0.35">
      <c r="C11844" s="18"/>
    </row>
    <row r="11845" spans="3:3" x14ac:dyDescent="0.35">
      <c r="C11845" s="18"/>
    </row>
    <row r="11846" spans="3:3" x14ac:dyDescent="0.35">
      <c r="C11846" s="18"/>
    </row>
    <row r="11847" spans="3:3" x14ac:dyDescent="0.35">
      <c r="C11847" s="18"/>
    </row>
    <row r="11848" spans="3:3" x14ac:dyDescent="0.35">
      <c r="C11848" s="18"/>
    </row>
    <row r="11849" spans="3:3" x14ac:dyDescent="0.35">
      <c r="C11849" s="18"/>
    </row>
    <row r="11850" spans="3:3" x14ac:dyDescent="0.35">
      <c r="C11850" s="18"/>
    </row>
    <row r="11851" spans="3:3" x14ac:dyDescent="0.35">
      <c r="C11851" s="18"/>
    </row>
    <row r="11852" spans="3:3" x14ac:dyDescent="0.35">
      <c r="C11852" s="18"/>
    </row>
    <row r="11853" spans="3:3" x14ac:dyDescent="0.35">
      <c r="C11853" s="18"/>
    </row>
    <row r="11854" spans="3:3" x14ac:dyDescent="0.35">
      <c r="C11854" s="18"/>
    </row>
    <row r="11855" spans="3:3" x14ac:dyDescent="0.35">
      <c r="C11855" s="18"/>
    </row>
    <row r="11856" spans="3:3" x14ac:dyDescent="0.35">
      <c r="C11856" s="18"/>
    </row>
    <row r="11857" spans="3:3" x14ac:dyDescent="0.35">
      <c r="C11857" s="18"/>
    </row>
    <row r="11858" spans="3:3" x14ac:dyDescent="0.35">
      <c r="C11858" s="18"/>
    </row>
    <row r="11859" spans="3:3" x14ac:dyDescent="0.35">
      <c r="C11859" s="18"/>
    </row>
    <row r="11860" spans="3:3" x14ac:dyDescent="0.35">
      <c r="C11860" s="18"/>
    </row>
    <row r="11861" spans="3:3" x14ac:dyDescent="0.35">
      <c r="C11861" s="18"/>
    </row>
    <row r="11862" spans="3:3" x14ac:dyDescent="0.35">
      <c r="C11862" s="18"/>
    </row>
    <row r="11863" spans="3:3" x14ac:dyDescent="0.35">
      <c r="C11863" s="18"/>
    </row>
    <row r="11864" spans="3:3" x14ac:dyDescent="0.35">
      <c r="C11864" s="18"/>
    </row>
    <row r="11865" spans="3:3" x14ac:dyDescent="0.35">
      <c r="C11865" s="18"/>
    </row>
    <row r="11866" spans="3:3" x14ac:dyDescent="0.35">
      <c r="C11866" s="18"/>
    </row>
    <row r="11867" spans="3:3" x14ac:dyDescent="0.35">
      <c r="C11867" s="18"/>
    </row>
    <row r="11868" spans="3:3" x14ac:dyDescent="0.35">
      <c r="C11868" s="18"/>
    </row>
    <row r="11869" spans="3:3" x14ac:dyDescent="0.35">
      <c r="C11869" s="18"/>
    </row>
    <row r="11870" spans="3:3" x14ac:dyDescent="0.35">
      <c r="C11870" s="18"/>
    </row>
    <row r="11871" spans="3:3" x14ac:dyDescent="0.35">
      <c r="C11871" s="18"/>
    </row>
    <row r="11872" spans="3:3" x14ac:dyDescent="0.35">
      <c r="C11872" s="18"/>
    </row>
    <row r="11873" spans="3:3" x14ac:dyDescent="0.35">
      <c r="C11873" s="18"/>
    </row>
    <row r="11874" spans="3:3" x14ac:dyDescent="0.35">
      <c r="C11874" s="18"/>
    </row>
    <row r="11875" spans="3:3" x14ac:dyDescent="0.35">
      <c r="C11875" s="18"/>
    </row>
    <row r="11876" spans="3:3" x14ac:dyDescent="0.35">
      <c r="C11876" s="18"/>
    </row>
    <row r="11877" spans="3:3" x14ac:dyDescent="0.35">
      <c r="C11877" s="18"/>
    </row>
    <row r="11878" spans="3:3" x14ac:dyDescent="0.35">
      <c r="C11878" s="18"/>
    </row>
    <row r="11879" spans="3:3" x14ac:dyDescent="0.35">
      <c r="C11879" s="18"/>
    </row>
    <row r="11880" spans="3:3" x14ac:dyDescent="0.35">
      <c r="C11880" s="18"/>
    </row>
    <row r="11881" spans="3:3" x14ac:dyDescent="0.35">
      <c r="C11881" s="18"/>
    </row>
    <row r="11882" spans="3:3" x14ac:dyDescent="0.35">
      <c r="C11882" s="18"/>
    </row>
    <row r="11883" spans="3:3" x14ac:dyDescent="0.35">
      <c r="C11883" s="18"/>
    </row>
    <row r="11884" spans="3:3" x14ac:dyDescent="0.35">
      <c r="C11884" s="18"/>
    </row>
    <row r="11885" spans="3:3" x14ac:dyDescent="0.35">
      <c r="C11885" s="18"/>
    </row>
    <row r="11886" spans="3:3" x14ac:dyDescent="0.35">
      <c r="C11886" s="18"/>
    </row>
    <row r="11887" spans="3:3" x14ac:dyDescent="0.35">
      <c r="C11887" s="18"/>
    </row>
    <row r="11888" spans="3:3" x14ac:dyDescent="0.35">
      <c r="C11888" s="18"/>
    </row>
    <row r="11889" spans="3:3" x14ac:dyDescent="0.35">
      <c r="C11889" s="18"/>
    </row>
    <row r="11890" spans="3:3" x14ac:dyDescent="0.35">
      <c r="C11890" s="18"/>
    </row>
    <row r="11891" spans="3:3" x14ac:dyDescent="0.35">
      <c r="C11891" s="18"/>
    </row>
    <row r="11892" spans="3:3" x14ac:dyDescent="0.35">
      <c r="C11892" s="18"/>
    </row>
    <row r="11893" spans="3:3" x14ac:dyDescent="0.35">
      <c r="C11893" s="18"/>
    </row>
    <row r="11894" spans="3:3" x14ac:dyDescent="0.35">
      <c r="C11894" s="18"/>
    </row>
    <row r="11895" spans="3:3" x14ac:dyDescent="0.35">
      <c r="C11895" s="18"/>
    </row>
    <row r="11896" spans="3:3" x14ac:dyDescent="0.35">
      <c r="C11896" s="18"/>
    </row>
    <row r="11897" spans="3:3" x14ac:dyDescent="0.35">
      <c r="C11897" s="18"/>
    </row>
    <row r="11898" spans="3:3" x14ac:dyDescent="0.35">
      <c r="C11898" s="18"/>
    </row>
    <row r="11899" spans="3:3" x14ac:dyDescent="0.35">
      <c r="C11899" s="18"/>
    </row>
    <row r="11900" spans="3:3" x14ac:dyDescent="0.35">
      <c r="C11900" s="18"/>
    </row>
    <row r="11901" spans="3:3" x14ac:dyDescent="0.35">
      <c r="C11901" s="18"/>
    </row>
    <row r="11902" spans="3:3" x14ac:dyDescent="0.35">
      <c r="C11902" s="18"/>
    </row>
    <row r="11903" spans="3:3" x14ac:dyDescent="0.35">
      <c r="C11903" s="18"/>
    </row>
    <row r="11904" spans="3:3" x14ac:dyDescent="0.35">
      <c r="C11904" s="18"/>
    </row>
    <row r="11905" spans="3:3" x14ac:dyDescent="0.35">
      <c r="C11905" s="18"/>
    </row>
    <row r="11906" spans="3:3" x14ac:dyDescent="0.35">
      <c r="C11906" s="18"/>
    </row>
    <row r="11907" spans="3:3" x14ac:dyDescent="0.35">
      <c r="C11907" s="18"/>
    </row>
    <row r="11908" spans="3:3" x14ac:dyDescent="0.35">
      <c r="C11908" s="18"/>
    </row>
    <row r="11909" spans="3:3" x14ac:dyDescent="0.35">
      <c r="C11909" s="18"/>
    </row>
    <row r="11910" spans="3:3" x14ac:dyDescent="0.35">
      <c r="C11910" s="18"/>
    </row>
    <row r="11911" spans="3:3" x14ac:dyDescent="0.35">
      <c r="C11911" s="18"/>
    </row>
    <row r="11912" spans="3:3" x14ac:dyDescent="0.35">
      <c r="C11912" s="18"/>
    </row>
    <row r="11913" spans="3:3" x14ac:dyDescent="0.35">
      <c r="C11913" s="18"/>
    </row>
    <row r="11914" spans="3:3" x14ac:dyDescent="0.35">
      <c r="C11914" s="18"/>
    </row>
    <row r="11915" spans="3:3" x14ac:dyDescent="0.35">
      <c r="C11915" s="18"/>
    </row>
    <row r="11916" spans="3:3" x14ac:dyDescent="0.35">
      <c r="C11916" s="18"/>
    </row>
    <row r="11917" spans="3:3" x14ac:dyDescent="0.35">
      <c r="C11917" s="18"/>
    </row>
    <row r="11918" spans="3:3" x14ac:dyDescent="0.35">
      <c r="C11918" s="18"/>
    </row>
    <row r="11919" spans="3:3" x14ac:dyDescent="0.35">
      <c r="C11919" s="18"/>
    </row>
    <row r="11920" spans="3:3" x14ac:dyDescent="0.35">
      <c r="C11920" s="18"/>
    </row>
    <row r="11921" spans="3:3" x14ac:dyDescent="0.35">
      <c r="C11921" s="18"/>
    </row>
    <row r="11922" spans="3:3" x14ac:dyDescent="0.35">
      <c r="C11922" s="18"/>
    </row>
    <row r="11923" spans="3:3" x14ac:dyDescent="0.35">
      <c r="C11923" s="18"/>
    </row>
    <row r="11924" spans="3:3" x14ac:dyDescent="0.35">
      <c r="C11924" s="18"/>
    </row>
    <row r="11925" spans="3:3" x14ac:dyDescent="0.35">
      <c r="C11925" s="18"/>
    </row>
    <row r="11926" spans="3:3" x14ac:dyDescent="0.35">
      <c r="C11926" s="18"/>
    </row>
    <row r="11927" spans="3:3" x14ac:dyDescent="0.35">
      <c r="C11927" s="18"/>
    </row>
    <row r="11928" spans="3:3" x14ac:dyDescent="0.35">
      <c r="C11928" s="18"/>
    </row>
    <row r="11929" spans="3:3" x14ac:dyDescent="0.35">
      <c r="C11929" s="18"/>
    </row>
    <row r="11930" spans="3:3" x14ac:dyDescent="0.35">
      <c r="C11930" s="18"/>
    </row>
    <row r="11931" spans="3:3" x14ac:dyDescent="0.35">
      <c r="C11931" s="18"/>
    </row>
    <row r="11932" spans="3:3" x14ac:dyDescent="0.35">
      <c r="C11932" s="18"/>
    </row>
    <row r="11933" spans="3:3" x14ac:dyDescent="0.35">
      <c r="C11933" s="18"/>
    </row>
    <row r="11934" spans="3:3" x14ac:dyDescent="0.35">
      <c r="C11934" s="18"/>
    </row>
    <row r="11935" spans="3:3" x14ac:dyDescent="0.35">
      <c r="C11935" s="18"/>
    </row>
    <row r="11936" spans="3:3" x14ac:dyDescent="0.35">
      <c r="C11936" s="18"/>
    </row>
    <row r="11937" spans="3:3" x14ac:dyDescent="0.35">
      <c r="C11937" s="18"/>
    </row>
    <row r="11938" spans="3:3" x14ac:dyDescent="0.35">
      <c r="C11938" s="18"/>
    </row>
    <row r="11939" spans="3:3" x14ac:dyDescent="0.35">
      <c r="C11939" s="18"/>
    </row>
    <row r="11940" spans="3:3" x14ac:dyDescent="0.35">
      <c r="C11940" s="18"/>
    </row>
    <row r="11941" spans="3:3" x14ac:dyDescent="0.35">
      <c r="C11941" s="18"/>
    </row>
    <row r="11942" spans="3:3" x14ac:dyDescent="0.35">
      <c r="C11942" s="18"/>
    </row>
    <row r="11943" spans="3:3" x14ac:dyDescent="0.35">
      <c r="C11943" s="18"/>
    </row>
    <row r="11944" spans="3:3" x14ac:dyDescent="0.35">
      <c r="C11944" s="18"/>
    </row>
    <row r="11945" spans="3:3" x14ac:dyDescent="0.35">
      <c r="C11945" s="18"/>
    </row>
    <row r="11946" spans="3:3" x14ac:dyDescent="0.35">
      <c r="C11946" s="18"/>
    </row>
    <row r="11947" spans="3:3" x14ac:dyDescent="0.35">
      <c r="C11947" s="18"/>
    </row>
    <row r="11948" spans="3:3" x14ac:dyDescent="0.35">
      <c r="C11948" s="18"/>
    </row>
    <row r="11949" spans="3:3" x14ac:dyDescent="0.35">
      <c r="C11949" s="18"/>
    </row>
    <row r="11950" spans="3:3" x14ac:dyDescent="0.35">
      <c r="C11950" s="18"/>
    </row>
    <row r="11951" spans="3:3" x14ac:dyDescent="0.35">
      <c r="C11951" s="18"/>
    </row>
    <row r="11952" spans="3:3" x14ac:dyDescent="0.35">
      <c r="C11952" s="18"/>
    </row>
    <row r="11953" spans="3:3" x14ac:dyDescent="0.35">
      <c r="C11953" s="18"/>
    </row>
    <row r="11954" spans="3:3" x14ac:dyDescent="0.35">
      <c r="C11954" s="18"/>
    </row>
    <row r="11955" spans="3:3" x14ac:dyDescent="0.35">
      <c r="C11955" s="18"/>
    </row>
    <row r="11956" spans="3:3" x14ac:dyDescent="0.35">
      <c r="C11956" s="18"/>
    </row>
    <row r="11957" spans="3:3" x14ac:dyDescent="0.35">
      <c r="C11957" s="18"/>
    </row>
    <row r="11958" spans="3:3" x14ac:dyDescent="0.35">
      <c r="C11958" s="18"/>
    </row>
    <row r="11959" spans="3:3" x14ac:dyDescent="0.35">
      <c r="C11959" s="18"/>
    </row>
    <row r="11960" spans="3:3" x14ac:dyDescent="0.35">
      <c r="C11960" s="18"/>
    </row>
    <row r="11961" spans="3:3" x14ac:dyDescent="0.35">
      <c r="C11961" s="18"/>
    </row>
    <row r="11962" spans="3:3" x14ac:dyDescent="0.35">
      <c r="C11962" s="18"/>
    </row>
    <row r="11963" spans="3:3" x14ac:dyDescent="0.35">
      <c r="C11963" s="18"/>
    </row>
    <row r="11964" spans="3:3" x14ac:dyDescent="0.35">
      <c r="C11964" s="18"/>
    </row>
    <row r="11965" spans="3:3" x14ac:dyDescent="0.35">
      <c r="C11965" s="18"/>
    </row>
    <row r="11966" spans="3:3" x14ac:dyDescent="0.35">
      <c r="C11966" s="18"/>
    </row>
    <row r="11967" spans="3:3" x14ac:dyDescent="0.35">
      <c r="C11967" s="18"/>
    </row>
    <row r="11968" spans="3:3" x14ac:dyDescent="0.35">
      <c r="C11968" s="18"/>
    </row>
    <row r="11969" spans="3:3" x14ac:dyDescent="0.35">
      <c r="C11969" s="18"/>
    </row>
    <row r="11970" spans="3:3" x14ac:dyDescent="0.35">
      <c r="C11970" s="18"/>
    </row>
    <row r="11971" spans="3:3" x14ac:dyDescent="0.35">
      <c r="C11971" s="18"/>
    </row>
    <row r="11972" spans="3:3" x14ac:dyDescent="0.35">
      <c r="C11972" s="18"/>
    </row>
    <row r="11973" spans="3:3" x14ac:dyDescent="0.35">
      <c r="C11973" s="18"/>
    </row>
    <row r="11974" spans="3:3" x14ac:dyDescent="0.35">
      <c r="C11974" s="18"/>
    </row>
    <row r="11975" spans="3:3" x14ac:dyDescent="0.35">
      <c r="C11975" s="18"/>
    </row>
    <row r="11976" spans="3:3" x14ac:dyDescent="0.35">
      <c r="C11976" s="18"/>
    </row>
    <row r="11977" spans="3:3" x14ac:dyDescent="0.35">
      <c r="C11977" s="18"/>
    </row>
    <row r="11978" spans="3:3" x14ac:dyDescent="0.35">
      <c r="C11978" s="18"/>
    </row>
    <row r="11979" spans="3:3" x14ac:dyDescent="0.35">
      <c r="C11979" s="18"/>
    </row>
    <row r="11980" spans="3:3" x14ac:dyDescent="0.35">
      <c r="C11980" s="18"/>
    </row>
    <row r="11981" spans="3:3" x14ac:dyDescent="0.35">
      <c r="C11981" s="18"/>
    </row>
    <row r="11982" spans="3:3" x14ac:dyDescent="0.35">
      <c r="C11982" s="18"/>
    </row>
    <row r="11983" spans="3:3" x14ac:dyDescent="0.35">
      <c r="C11983" s="18"/>
    </row>
    <row r="11984" spans="3:3" x14ac:dyDescent="0.35">
      <c r="C11984" s="18"/>
    </row>
    <row r="11985" spans="3:3" x14ac:dyDescent="0.35">
      <c r="C11985" s="18"/>
    </row>
    <row r="11986" spans="3:3" x14ac:dyDescent="0.35">
      <c r="C11986" s="18"/>
    </row>
    <row r="11987" spans="3:3" x14ac:dyDescent="0.35">
      <c r="C11987" s="18"/>
    </row>
    <row r="11988" spans="3:3" x14ac:dyDescent="0.35">
      <c r="C11988" s="18"/>
    </row>
    <row r="11989" spans="3:3" x14ac:dyDescent="0.35">
      <c r="C11989" s="18"/>
    </row>
    <row r="11990" spans="3:3" x14ac:dyDescent="0.35">
      <c r="C11990" s="18"/>
    </row>
    <row r="11991" spans="3:3" x14ac:dyDescent="0.35">
      <c r="C11991" s="18"/>
    </row>
    <row r="11992" spans="3:3" x14ac:dyDescent="0.35">
      <c r="C11992" s="18"/>
    </row>
    <row r="11993" spans="3:3" x14ac:dyDescent="0.35">
      <c r="C11993" s="18"/>
    </row>
    <row r="11994" spans="3:3" x14ac:dyDescent="0.35">
      <c r="C11994" s="18"/>
    </row>
    <row r="11995" spans="3:3" x14ac:dyDescent="0.35">
      <c r="C11995" s="18"/>
    </row>
    <row r="11996" spans="3:3" x14ac:dyDescent="0.35">
      <c r="C11996" s="18"/>
    </row>
    <row r="11997" spans="3:3" x14ac:dyDescent="0.35">
      <c r="C11997" s="18"/>
    </row>
    <row r="11998" spans="3:3" x14ac:dyDescent="0.35">
      <c r="C11998" s="18"/>
    </row>
    <row r="11999" spans="3:3" x14ac:dyDescent="0.35">
      <c r="C11999" s="18"/>
    </row>
    <row r="12000" spans="3:3" x14ac:dyDescent="0.35">
      <c r="C12000" s="18"/>
    </row>
    <row r="12001" spans="3:3" x14ac:dyDescent="0.35">
      <c r="C12001" s="18"/>
    </row>
    <row r="12002" spans="3:3" x14ac:dyDescent="0.35">
      <c r="C12002" s="18"/>
    </row>
    <row r="12003" spans="3:3" x14ac:dyDescent="0.35">
      <c r="C12003" s="18"/>
    </row>
    <row r="12004" spans="3:3" x14ac:dyDescent="0.35">
      <c r="C12004" s="18"/>
    </row>
    <row r="12005" spans="3:3" x14ac:dyDescent="0.35">
      <c r="C12005" s="18"/>
    </row>
    <row r="12006" spans="3:3" x14ac:dyDescent="0.35">
      <c r="C12006" s="18"/>
    </row>
    <row r="12007" spans="3:3" x14ac:dyDescent="0.35">
      <c r="C12007" s="18"/>
    </row>
    <row r="12008" spans="3:3" x14ac:dyDescent="0.35">
      <c r="C12008" s="18"/>
    </row>
    <row r="12009" spans="3:3" x14ac:dyDescent="0.35">
      <c r="C12009" s="18"/>
    </row>
    <row r="12010" spans="3:3" x14ac:dyDescent="0.35">
      <c r="C12010" s="18"/>
    </row>
    <row r="12011" spans="3:3" x14ac:dyDescent="0.35">
      <c r="C12011" s="18"/>
    </row>
    <row r="12012" spans="3:3" x14ac:dyDescent="0.35">
      <c r="C12012" s="18"/>
    </row>
    <row r="12013" spans="3:3" x14ac:dyDescent="0.35">
      <c r="C12013" s="18"/>
    </row>
    <row r="12014" spans="3:3" x14ac:dyDescent="0.35">
      <c r="C12014" s="18"/>
    </row>
    <row r="12015" spans="3:3" x14ac:dyDescent="0.35">
      <c r="C12015" s="18"/>
    </row>
    <row r="12016" spans="3:3" x14ac:dyDescent="0.35">
      <c r="C12016" s="18"/>
    </row>
    <row r="12017" spans="3:3" x14ac:dyDescent="0.35">
      <c r="C12017" s="18"/>
    </row>
    <row r="12018" spans="3:3" x14ac:dyDescent="0.35">
      <c r="C12018" s="18"/>
    </row>
    <row r="12019" spans="3:3" x14ac:dyDescent="0.35">
      <c r="C12019" s="18"/>
    </row>
    <row r="12020" spans="3:3" x14ac:dyDescent="0.35">
      <c r="C12020" s="18"/>
    </row>
    <row r="12021" spans="3:3" x14ac:dyDescent="0.35">
      <c r="C12021" s="18"/>
    </row>
    <row r="12022" spans="3:3" x14ac:dyDescent="0.35">
      <c r="C12022" s="18"/>
    </row>
    <row r="12023" spans="3:3" x14ac:dyDescent="0.35">
      <c r="C12023" s="18"/>
    </row>
    <row r="12024" spans="3:3" x14ac:dyDescent="0.35">
      <c r="C12024" s="18"/>
    </row>
    <row r="12025" spans="3:3" x14ac:dyDescent="0.35">
      <c r="C12025" s="18"/>
    </row>
    <row r="12026" spans="3:3" x14ac:dyDescent="0.35">
      <c r="C12026" s="18"/>
    </row>
    <row r="12027" spans="3:3" x14ac:dyDescent="0.35">
      <c r="C12027" s="18"/>
    </row>
    <row r="12028" spans="3:3" x14ac:dyDescent="0.35">
      <c r="C12028" s="18"/>
    </row>
    <row r="12029" spans="3:3" x14ac:dyDescent="0.35">
      <c r="C12029" s="18"/>
    </row>
    <row r="12030" spans="3:3" x14ac:dyDescent="0.35">
      <c r="C12030" s="18"/>
    </row>
    <row r="12031" spans="3:3" x14ac:dyDescent="0.35">
      <c r="C12031" s="18"/>
    </row>
    <row r="12032" spans="3:3" x14ac:dyDescent="0.35">
      <c r="C12032" s="18"/>
    </row>
    <row r="12033" spans="3:3" x14ac:dyDescent="0.35">
      <c r="C12033" s="18"/>
    </row>
    <row r="12034" spans="3:3" x14ac:dyDescent="0.35">
      <c r="C12034" s="18"/>
    </row>
    <row r="12035" spans="3:3" x14ac:dyDescent="0.35">
      <c r="C12035" s="18"/>
    </row>
    <row r="12036" spans="3:3" x14ac:dyDescent="0.35">
      <c r="C12036" s="18"/>
    </row>
    <row r="12037" spans="3:3" x14ac:dyDescent="0.35">
      <c r="C12037" s="18"/>
    </row>
    <row r="12038" spans="3:3" x14ac:dyDescent="0.35">
      <c r="C12038" s="18"/>
    </row>
    <row r="12039" spans="3:3" x14ac:dyDescent="0.35">
      <c r="C12039" s="18"/>
    </row>
    <row r="12040" spans="3:3" x14ac:dyDescent="0.35">
      <c r="C12040" s="18"/>
    </row>
    <row r="12041" spans="3:3" x14ac:dyDescent="0.35">
      <c r="C12041" s="18"/>
    </row>
    <row r="12042" spans="3:3" x14ac:dyDescent="0.35">
      <c r="C12042" s="18"/>
    </row>
    <row r="12043" spans="3:3" x14ac:dyDescent="0.35">
      <c r="C12043" s="18"/>
    </row>
    <row r="12044" spans="3:3" x14ac:dyDescent="0.35">
      <c r="C12044" s="18"/>
    </row>
    <row r="12045" spans="3:3" x14ac:dyDescent="0.35">
      <c r="C12045" s="18"/>
    </row>
    <row r="12046" spans="3:3" x14ac:dyDescent="0.35">
      <c r="C12046" s="18"/>
    </row>
    <row r="12047" spans="3:3" x14ac:dyDescent="0.35">
      <c r="C12047" s="18"/>
    </row>
    <row r="12048" spans="3:3" x14ac:dyDescent="0.35">
      <c r="C12048" s="18"/>
    </row>
    <row r="12049" spans="3:3" x14ac:dyDescent="0.35">
      <c r="C12049" s="18"/>
    </row>
    <row r="12050" spans="3:3" x14ac:dyDescent="0.35">
      <c r="C12050" s="18"/>
    </row>
    <row r="12051" spans="3:3" x14ac:dyDescent="0.35">
      <c r="C12051" s="18"/>
    </row>
    <row r="12052" spans="3:3" x14ac:dyDescent="0.35">
      <c r="C12052" s="18"/>
    </row>
    <row r="12053" spans="3:3" x14ac:dyDescent="0.35">
      <c r="C12053" s="18"/>
    </row>
    <row r="12054" spans="3:3" x14ac:dyDescent="0.35">
      <c r="C12054" s="18"/>
    </row>
    <row r="12055" spans="3:3" x14ac:dyDescent="0.35">
      <c r="C12055" s="18"/>
    </row>
    <row r="12056" spans="3:3" x14ac:dyDescent="0.35">
      <c r="C12056" s="18"/>
    </row>
    <row r="12057" spans="3:3" x14ac:dyDescent="0.35">
      <c r="C12057" s="18"/>
    </row>
    <row r="12058" spans="3:3" x14ac:dyDescent="0.35">
      <c r="C12058" s="18"/>
    </row>
    <row r="12059" spans="3:3" x14ac:dyDescent="0.35">
      <c r="C12059" s="18"/>
    </row>
    <row r="12060" spans="3:3" x14ac:dyDescent="0.35">
      <c r="C12060" s="18"/>
    </row>
    <row r="12061" spans="3:3" x14ac:dyDescent="0.35">
      <c r="C12061" s="18"/>
    </row>
    <row r="12062" spans="3:3" x14ac:dyDescent="0.35">
      <c r="C12062" s="18"/>
    </row>
    <row r="12063" spans="3:3" x14ac:dyDescent="0.35">
      <c r="C12063" s="18"/>
    </row>
    <row r="12064" spans="3:3" x14ac:dyDescent="0.35">
      <c r="C12064" s="18"/>
    </row>
    <row r="12065" spans="3:3" x14ac:dyDescent="0.35">
      <c r="C12065" s="18"/>
    </row>
    <row r="12066" spans="3:3" x14ac:dyDescent="0.35">
      <c r="C12066" s="18"/>
    </row>
    <row r="12067" spans="3:3" x14ac:dyDescent="0.35">
      <c r="C12067" s="18"/>
    </row>
    <row r="12068" spans="3:3" x14ac:dyDescent="0.35">
      <c r="C12068" s="18"/>
    </row>
    <row r="12069" spans="3:3" x14ac:dyDescent="0.35">
      <c r="C12069" s="18"/>
    </row>
    <row r="12070" spans="3:3" x14ac:dyDescent="0.35">
      <c r="C12070" s="18"/>
    </row>
    <row r="12071" spans="3:3" x14ac:dyDescent="0.35">
      <c r="C12071" s="18"/>
    </row>
    <row r="12072" spans="3:3" x14ac:dyDescent="0.35">
      <c r="C12072" s="18"/>
    </row>
    <row r="12073" spans="3:3" x14ac:dyDescent="0.35">
      <c r="C12073" s="18"/>
    </row>
    <row r="12074" spans="3:3" x14ac:dyDescent="0.35">
      <c r="C12074" s="18"/>
    </row>
    <row r="12075" spans="3:3" x14ac:dyDescent="0.35">
      <c r="C12075" s="18"/>
    </row>
    <row r="12076" spans="3:3" x14ac:dyDescent="0.35">
      <c r="C12076" s="18"/>
    </row>
    <row r="12077" spans="3:3" x14ac:dyDescent="0.35">
      <c r="C12077" s="18"/>
    </row>
    <row r="12078" spans="3:3" x14ac:dyDescent="0.35">
      <c r="C12078" s="18"/>
    </row>
    <row r="12079" spans="3:3" x14ac:dyDescent="0.35">
      <c r="C12079" s="18"/>
    </row>
    <row r="12080" spans="3:3" x14ac:dyDescent="0.35">
      <c r="C12080" s="18"/>
    </row>
    <row r="12081" spans="3:3" x14ac:dyDescent="0.35">
      <c r="C12081" s="18"/>
    </row>
    <row r="12082" spans="3:3" x14ac:dyDescent="0.35">
      <c r="C12082" s="18"/>
    </row>
    <row r="12083" spans="3:3" x14ac:dyDescent="0.35">
      <c r="C12083" s="18"/>
    </row>
    <row r="12084" spans="3:3" x14ac:dyDescent="0.35">
      <c r="C12084" s="18"/>
    </row>
    <row r="12085" spans="3:3" x14ac:dyDescent="0.35">
      <c r="C12085" s="18"/>
    </row>
    <row r="12086" spans="3:3" x14ac:dyDescent="0.35">
      <c r="C12086" s="18"/>
    </row>
    <row r="12087" spans="3:3" x14ac:dyDescent="0.35">
      <c r="C12087" s="18"/>
    </row>
    <row r="12088" spans="3:3" x14ac:dyDescent="0.35">
      <c r="C12088" s="18"/>
    </row>
    <row r="12089" spans="3:3" x14ac:dyDescent="0.35">
      <c r="C12089" s="18"/>
    </row>
    <row r="12090" spans="3:3" x14ac:dyDescent="0.35">
      <c r="C12090" s="18"/>
    </row>
    <row r="12091" spans="3:3" x14ac:dyDescent="0.35">
      <c r="C12091" s="18"/>
    </row>
    <row r="12092" spans="3:3" x14ac:dyDescent="0.35">
      <c r="C12092" s="18"/>
    </row>
    <row r="12093" spans="3:3" x14ac:dyDescent="0.35">
      <c r="C12093" s="18"/>
    </row>
    <row r="12094" spans="3:3" x14ac:dyDescent="0.35">
      <c r="C12094" s="18"/>
    </row>
    <row r="12095" spans="3:3" x14ac:dyDescent="0.35">
      <c r="C12095" s="18"/>
    </row>
    <row r="12096" spans="3:3" x14ac:dyDescent="0.35">
      <c r="C12096" s="18"/>
    </row>
    <row r="12097" spans="3:3" x14ac:dyDescent="0.35">
      <c r="C12097" s="18"/>
    </row>
    <row r="12098" spans="3:3" x14ac:dyDescent="0.35">
      <c r="C12098" s="18"/>
    </row>
    <row r="12099" spans="3:3" x14ac:dyDescent="0.35">
      <c r="C12099" s="18"/>
    </row>
    <row r="12100" spans="3:3" x14ac:dyDescent="0.35">
      <c r="C12100" s="18"/>
    </row>
    <row r="12101" spans="3:3" x14ac:dyDescent="0.35">
      <c r="C12101" s="18"/>
    </row>
    <row r="12102" spans="3:3" x14ac:dyDescent="0.35">
      <c r="C12102" s="18"/>
    </row>
    <row r="12103" spans="3:3" x14ac:dyDescent="0.35">
      <c r="C12103" s="18"/>
    </row>
    <row r="12104" spans="3:3" x14ac:dyDescent="0.35">
      <c r="C12104" s="18"/>
    </row>
    <row r="12105" spans="3:3" x14ac:dyDescent="0.35">
      <c r="C12105" s="18"/>
    </row>
    <row r="12106" spans="3:3" x14ac:dyDescent="0.35">
      <c r="C12106" s="18"/>
    </row>
    <row r="12107" spans="3:3" x14ac:dyDescent="0.35">
      <c r="C12107" s="18"/>
    </row>
    <row r="12108" spans="3:3" x14ac:dyDescent="0.35">
      <c r="C12108" s="18"/>
    </row>
    <row r="12109" spans="3:3" x14ac:dyDescent="0.35">
      <c r="C12109" s="18"/>
    </row>
    <row r="12110" spans="3:3" x14ac:dyDescent="0.35">
      <c r="C12110" s="18"/>
    </row>
    <row r="12111" spans="3:3" x14ac:dyDescent="0.35">
      <c r="C12111" s="18"/>
    </row>
    <row r="12112" spans="3:3" x14ac:dyDescent="0.35">
      <c r="C12112" s="18"/>
    </row>
    <row r="12113" spans="3:3" x14ac:dyDescent="0.35">
      <c r="C12113" s="18"/>
    </row>
    <row r="12114" spans="3:3" x14ac:dyDescent="0.35">
      <c r="C12114" s="18"/>
    </row>
    <row r="12115" spans="3:3" x14ac:dyDescent="0.35">
      <c r="C12115" s="18"/>
    </row>
    <row r="12116" spans="3:3" x14ac:dyDescent="0.35">
      <c r="C12116" s="18"/>
    </row>
    <row r="12117" spans="3:3" x14ac:dyDescent="0.35">
      <c r="C12117" s="18"/>
    </row>
    <row r="12118" spans="3:3" x14ac:dyDescent="0.35">
      <c r="C12118" s="18"/>
    </row>
    <row r="12119" spans="3:3" x14ac:dyDescent="0.35">
      <c r="C12119" s="18"/>
    </row>
    <row r="12120" spans="3:3" x14ac:dyDescent="0.35">
      <c r="C12120" s="18"/>
    </row>
    <row r="12121" spans="3:3" x14ac:dyDescent="0.35">
      <c r="C12121" s="18"/>
    </row>
    <row r="12122" spans="3:3" x14ac:dyDescent="0.35">
      <c r="C12122" s="18"/>
    </row>
    <row r="12123" spans="3:3" x14ac:dyDescent="0.35">
      <c r="C12123" s="18"/>
    </row>
    <row r="12124" spans="3:3" x14ac:dyDescent="0.35">
      <c r="C12124" s="18"/>
    </row>
    <row r="12125" spans="3:3" x14ac:dyDescent="0.35">
      <c r="C12125" s="18"/>
    </row>
    <row r="12126" spans="3:3" x14ac:dyDescent="0.35">
      <c r="C12126" s="18"/>
    </row>
    <row r="12127" spans="3:3" x14ac:dyDescent="0.35">
      <c r="C12127" s="18"/>
    </row>
    <row r="12128" spans="3:3" x14ac:dyDescent="0.35">
      <c r="C12128" s="18"/>
    </row>
    <row r="12129" spans="3:3" x14ac:dyDescent="0.35">
      <c r="C12129" s="18"/>
    </row>
    <row r="12130" spans="3:3" x14ac:dyDescent="0.35">
      <c r="C12130" s="18"/>
    </row>
    <row r="12131" spans="3:3" x14ac:dyDescent="0.35">
      <c r="C12131" s="18"/>
    </row>
    <row r="12132" spans="3:3" x14ac:dyDescent="0.35">
      <c r="C12132" s="18"/>
    </row>
    <row r="12133" spans="3:3" x14ac:dyDescent="0.35">
      <c r="C12133" s="18"/>
    </row>
    <row r="12134" spans="3:3" x14ac:dyDescent="0.35">
      <c r="C12134" s="18"/>
    </row>
    <row r="12135" spans="3:3" x14ac:dyDescent="0.35">
      <c r="C12135" s="18"/>
    </row>
    <row r="12136" spans="3:3" x14ac:dyDescent="0.35">
      <c r="C12136" s="18"/>
    </row>
    <row r="12137" spans="3:3" x14ac:dyDescent="0.35">
      <c r="C12137" s="18"/>
    </row>
    <row r="12138" spans="3:3" x14ac:dyDescent="0.35">
      <c r="C12138" s="18"/>
    </row>
    <row r="12139" spans="3:3" x14ac:dyDescent="0.35">
      <c r="C12139" s="18"/>
    </row>
    <row r="12140" spans="3:3" x14ac:dyDescent="0.35">
      <c r="C12140" s="18"/>
    </row>
    <row r="12141" spans="3:3" x14ac:dyDescent="0.35">
      <c r="C12141" s="18"/>
    </row>
    <row r="12142" spans="3:3" x14ac:dyDescent="0.35">
      <c r="C12142" s="18"/>
    </row>
    <row r="12143" spans="3:3" x14ac:dyDescent="0.35">
      <c r="C12143" s="18"/>
    </row>
    <row r="12144" spans="3:3" x14ac:dyDescent="0.35">
      <c r="C12144" s="18"/>
    </row>
    <row r="12145" spans="3:3" x14ac:dyDescent="0.35">
      <c r="C12145" s="18"/>
    </row>
    <row r="12146" spans="3:3" x14ac:dyDescent="0.35">
      <c r="C12146" s="18"/>
    </row>
    <row r="12147" spans="3:3" x14ac:dyDescent="0.35">
      <c r="C12147" s="18"/>
    </row>
    <row r="12148" spans="3:3" x14ac:dyDescent="0.35">
      <c r="C12148" s="18"/>
    </row>
    <row r="12149" spans="3:3" x14ac:dyDescent="0.35">
      <c r="C12149" s="18"/>
    </row>
    <row r="12150" spans="3:3" x14ac:dyDescent="0.35">
      <c r="C12150" s="18"/>
    </row>
    <row r="12151" spans="3:3" x14ac:dyDescent="0.35">
      <c r="C12151" s="18"/>
    </row>
    <row r="12152" spans="3:3" x14ac:dyDescent="0.35">
      <c r="C12152" s="18"/>
    </row>
    <row r="12153" spans="3:3" x14ac:dyDescent="0.35">
      <c r="C12153" s="18"/>
    </row>
    <row r="12154" spans="3:3" x14ac:dyDescent="0.35">
      <c r="C12154" s="18"/>
    </row>
    <row r="12155" spans="3:3" x14ac:dyDescent="0.35">
      <c r="C12155" s="18"/>
    </row>
    <row r="12156" spans="3:3" x14ac:dyDescent="0.35">
      <c r="C12156" s="18"/>
    </row>
    <row r="12157" spans="3:3" x14ac:dyDescent="0.35">
      <c r="C12157" s="18"/>
    </row>
    <row r="12158" spans="3:3" x14ac:dyDescent="0.35">
      <c r="C12158" s="18"/>
    </row>
    <row r="12159" spans="3:3" x14ac:dyDescent="0.35">
      <c r="C12159" s="18"/>
    </row>
    <row r="12160" spans="3:3" x14ac:dyDescent="0.35">
      <c r="C12160" s="18"/>
    </row>
    <row r="12161" spans="3:3" x14ac:dyDescent="0.35">
      <c r="C12161" s="18"/>
    </row>
    <row r="12162" spans="3:3" x14ac:dyDescent="0.35">
      <c r="C12162" s="18"/>
    </row>
    <row r="12163" spans="3:3" x14ac:dyDescent="0.35">
      <c r="C12163" s="18"/>
    </row>
    <row r="12164" spans="3:3" x14ac:dyDescent="0.35">
      <c r="C12164" s="18"/>
    </row>
    <row r="12165" spans="3:3" x14ac:dyDescent="0.35">
      <c r="C12165" s="18"/>
    </row>
    <row r="12166" spans="3:3" x14ac:dyDescent="0.35">
      <c r="C12166" s="18"/>
    </row>
    <row r="12167" spans="3:3" x14ac:dyDescent="0.35">
      <c r="C12167" s="18"/>
    </row>
    <row r="12168" spans="3:3" x14ac:dyDescent="0.35">
      <c r="C12168" s="18"/>
    </row>
    <row r="12169" spans="3:3" x14ac:dyDescent="0.35">
      <c r="C12169" s="18"/>
    </row>
    <row r="12170" spans="3:3" x14ac:dyDescent="0.35">
      <c r="C12170" s="18"/>
    </row>
    <row r="12171" spans="3:3" x14ac:dyDescent="0.35">
      <c r="C12171" s="18"/>
    </row>
    <row r="12172" spans="3:3" x14ac:dyDescent="0.35">
      <c r="C12172" s="18"/>
    </row>
    <row r="12173" spans="3:3" x14ac:dyDescent="0.35">
      <c r="C12173" s="18"/>
    </row>
    <row r="12174" spans="3:3" x14ac:dyDescent="0.35">
      <c r="C12174" s="18"/>
    </row>
    <row r="12175" spans="3:3" x14ac:dyDescent="0.35">
      <c r="C12175" s="18"/>
    </row>
    <row r="12176" spans="3:3" x14ac:dyDescent="0.35">
      <c r="C12176" s="18"/>
    </row>
    <row r="12177" spans="3:3" x14ac:dyDescent="0.35">
      <c r="C12177" s="18"/>
    </row>
    <row r="12178" spans="3:3" x14ac:dyDescent="0.35">
      <c r="C12178" s="18"/>
    </row>
    <row r="12179" spans="3:3" x14ac:dyDescent="0.35">
      <c r="C12179" s="18"/>
    </row>
    <row r="12180" spans="3:3" x14ac:dyDescent="0.35">
      <c r="C12180" s="18"/>
    </row>
    <row r="12181" spans="3:3" x14ac:dyDescent="0.35">
      <c r="C12181" s="18"/>
    </row>
    <row r="12182" spans="3:3" x14ac:dyDescent="0.35">
      <c r="C12182" s="18"/>
    </row>
    <row r="12183" spans="3:3" x14ac:dyDescent="0.35">
      <c r="C12183" s="18"/>
    </row>
    <row r="12184" spans="3:3" x14ac:dyDescent="0.35">
      <c r="C12184" s="18"/>
    </row>
    <row r="12185" spans="3:3" x14ac:dyDescent="0.35">
      <c r="C12185" s="18"/>
    </row>
    <row r="12186" spans="3:3" x14ac:dyDescent="0.35">
      <c r="C12186" s="18"/>
    </row>
    <row r="12187" spans="3:3" x14ac:dyDescent="0.35">
      <c r="C12187" s="18"/>
    </row>
    <row r="12188" spans="3:3" x14ac:dyDescent="0.35">
      <c r="C12188" s="18"/>
    </row>
    <row r="12189" spans="3:3" x14ac:dyDescent="0.35">
      <c r="C12189" s="18"/>
    </row>
    <row r="12190" spans="3:3" x14ac:dyDescent="0.35">
      <c r="C12190" s="18"/>
    </row>
    <row r="12191" spans="3:3" x14ac:dyDescent="0.35">
      <c r="C12191" s="18"/>
    </row>
    <row r="12192" spans="3:3" x14ac:dyDescent="0.35">
      <c r="C12192" s="18"/>
    </row>
    <row r="12193" spans="3:3" x14ac:dyDescent="0.35">
      <c r="C12193" s="18"/>
    </row>
    <row r="12194" spans="3:3" x14ac:dyDescent="0.35">
      <c r="C12194" s="18"/>
    </row>
    <row r="12195" spans="3:3" x14ac:dyDescent="0.35">
      <c r="C12195" s="18"/>
    </row>
    <row r="12196" spans="3:3" x14ac:dyDescent="0.35">
      <c r="C12196" s="18"/>
    </row>
    <row r="12197" spans="3:3" x14ac:dyDescent="0.35">
      <c r="C12197" s="18"/>
    </row>
    <row r="12198" spans="3:3" x14ac:dyDescent="0.35">
      <c r="C12198" s="18"/>
    </row>
    <row r="12199" spans="3:3" x14ac:dyDescent="0.35">
      <c r="C12199" s="18"/>
    </row>
    <row r="12200" spans="3:3" x14ac:dyDescent="0.35">
      <c r="C12200" s="18"/>
    </row>
    <row r="12201" spans="3:3" x14ac:dyDescent="0.35">
      <c r="C12201" s="18"/>
    </row>
    <row r="12202" spans="3:3" x14ac:dyDescent="0.35">
      <c r="C12202" s="18"/>
    </row>
    <row r="12203" spans="3:3" x14ac:dyDescent="0.35">
      <c r="C12203" s="18"/>
    </row>
    <row r="12204" spans="3:3" x14ac:dyDescent="0.35">
      <c r="C12204" s="18"/>
    </row>
    <row r="12205" spans="3:3" x14ac:dyDescent="0.35">
      <c r="C12205" s="18"/>
    </row>
    <row r="12206" spans="3:3" x14ac:dyDescent="0.35">
      <c r="C12206" s="18"/>
    </row>
    <row r="12207" spans="3:3" x14ac:dyDescent="0.35">
      <c r="C12207" s="18"/>
    </row>
    <row r="12208" spans="3:3" x14ac:dyDescent="0.35">
      <c r="C12208" s="18"/>
    </row>
    <row r="12209" spans="3:3" x14ac:dyDescent="0.35">
      <c r="C12209" s="18"/>
    </row>
    <row r="12210" spans="3:3" x14ac:dyDescent="0.35">
      <c r="C12210" s="18"/>
    </row>
    <row r="12211" spans="3:3" x14ac:dyDescent="0.35">
      <c r="C12211" s="18"/>
    </row>
    <row r="12212" spans="3:3" x14ac:dyDescent="0.35">
      <c r="C12212" s="18"/>
    </row>
    <row r="12213" spans="3:3" x14ac:dyDescent="0.35">
      <c r="C12213" s="18"/>
    </row>
    <row r="12214" spans="3:3" x14ac:dyDescent="0.35">
      <c r="C12214" s="18"/>
    </row>
    <row r="12215" spans="3:3" x14ac:dyDescent="0.35">
      <c r="C12215" s="18"/>
    </row>
    <row r="12216" spans="3:3" x14ac:dyDescent="0.35">
      <c r="C12216" s="18"/>
    </row>
    <row r="12217" spans="3:3" x14ac:dyDescent="0.35">
      <c r="C12217" s="18"/>
    </row>
    <row r="12218" spans="3:3" x14ac:dyDescent="0.35">
      <c r="C12218" s="18"/>
    </row>
    <row r="12219" spans="3:3" x14ac:dyDescent="0.35">
      <c r="C12219" s="18"/>
    </row>
    <row r="12220" spans="3:3" x14ac:dyDescent="0.35">
      <c r="C12220" s="18"/>
    </row>
    <row r="12221" spans="3:3" x14ac:dyDescent="0.35">
      <c r="C12221" s="18"/>
    </row>
    <row r="12222" spans="3:3" x14ac:dyDescent="0.35">
      <c r="C12222" s="18"/>
    </row>
    <row r="12223" spans="3:3" x14ac:dyDescent="0.35">
      <c r="C12223" s="18"/>
    </row>
    <row r="12224" spans="3:3" x14ac:dyDescent="0.35">
      <c r="C12224" s="18"/>
    </row>
    <row r="12225" spans="3:3" x14ac:dyDescent="0.35">
      <c r="C12225" s="18"/>
    </row>
    <row r="12226" spans="3:3" x14ac:dyDescent="0.35">
      <c r="C12226" s="18"/>
    </row>
    <row r="12227" spans="3:3" x14ac:dyDescent="0.35">
      <c r="C12227" s="18"/>
    </row>
    <row r="12228" spans="3:3" x14ac:dyDescent="0.35">
      <c r="C12228" s="18"/>
    </row>
    <row r="12229" spans="3:3" x14ac:dyDescent="0.35">
      <c r="C12229" s="18"/>
    </row>
    <row r="12230" spans="3:3" x14ac:dyDescent="0.35">
      <c r="C12230" s="18"/>
    </row>
    <row r="12231" spans="3:3" x14ac:dyDescent="0.35">
      <c r="C12231" s="18"/>
    </row>
    <row r="12232" spans="3:3" x14ac:dyDescent="0.35">
      <c r="C12232" s="18"/>
    </row>
    <row r="12233" spans="3:3" x14ac:dyDescent="0.35">
      <c r="C12233" s="18"/>
    </row>
    <row r="12234" spans="3:3" x14ac:dyDescent="0.35">
      <c r="C12234" s="18"/>
    </row>
    <row r="12235" spans="3:3" x14ac:dyDescent="0.35">
      <c r="C12235" s="18"/>
    </row>
    <row r="12236" spans="3:3" x14ac:dyDescent="0.35">
      <c r="C12236" s="18"/>
    </row>
    <row r="12237" spans="3:3" x14ac:dyDescent="0.35">
      <c r="C12237" s="18"/>
    </row>
    <row r="12238" spans="3:3" x14ac:dyDescent="0.35">
      <c r="C12238" s="18"/>
    </row>
    <row r="12239" spans="3:3" x14ac:dyDescent="0.35">
      <c r="C12239" s="18"/>
    </row>
    <row r="12240" spans="3:3" x14ac:dyDescent="0.35">
      <c r="C12240" s="18"/>
    </row>
    <row r="12241" spans="3:3" x14ac:dyDescent="0.35">
      <c r="C12241" s="18"/>
    </row>
    <row r="12242" spans="3:3" x14ac:dyDescent="0.35">
      <c r="C12242" s="18"/>
    </row>
    <row r="12243" spans="3:3" x14ac:dyDescent="0.35">
      <c r="C12243" s="18"/>
    </row>
    <row r="12244" spans="3:3" x14ac:dyDescent="0.35">
      <c r="C12244" s="18"/>
    </row>
    <row r="12245" spans="3:3" x14ac:dyDescent="0.35">
      <c r="C12245" s="18"/>
    </row>
    <row r="12246" spans="3:3" x14ac:dyDescent="0.35">
      <c r="C12246" s="18"/>
    </row>
    <row r="12247" spans="3:3" x14ac:dyDescent="0.35">
      <c r="C12247" s="18"/>
    </row>
    <row r="12248" spans="3:3" x14ac:dyDescent="0.35">
      <c r="C12248" s="18"/>
    </row>
    <row r="12249" spans="3:3" x14ac:dyDescent="0.35">
      <c r="C12249" s="18"/>
    </row>
    <row r="12250" spans="3:3" x14ac:dyDescent="0.35">
      <c r="C12250" s="18"/>
    </row>
    <row r="12251" spans="3:3" x14ac:dyDescent="0.35">
      <c r="C12251" s="18"/>
    </row>
    <row r="12252" spans="3:3" x14ac:dyDescent="0.35">
      <c r="C12252" s="18"/>
    </row>
    <row r="12253" spans="3:3" x14ac:dyDescent="0.35">
      <c r="C12253" s="18"/>
    </row>
    <row r="12254" spans="3:3" x14ac:dyDescent="0.35">
      <c r="C12254" s="18"/>
    </row>
    <row r="12255" spans="3:3" x14ac:dyDescent="0.35">
      <c r="C12255" s="18"/>
    </row>
    <row r="12256" spans="3:3" x14ac:dyDescent="0.35">
      <c r="C12256" s="18"/>
    </row>
    <row r="12257" spans="3:3" x14ac:dyDescent="0.35">
      <c r="C12257" s="18"/>
    </row>
    <row r="12258" spans="3:3" x14ac:dyDescent="0.35">
      <c r="C12258" s="18"/>
    </row>
    <row r="12259" spans="3:3" x14ac:dyDescent="0.35">
      <c r="C12259" s="18"/>
    </row>
    <row r="12260" spans="3:3" x14ac:dyDescent="0.35">
      <c r="C12260" s="18"/>
    </row>
    <row r="12261" spans="3:3" x14ac:dyDescent="0.35">
      <c r="C12261" s="18"/>
    </row>
    <row r="12262" spans="3:3" x14ac:dyDescent="0.35">
      <c r="C12262" s="18"/>
    </row>
    <row r="12263" spans="3:3" x14ac:dyDescent="0.35">
      <c r="C12263" s="18"/>
    </row>
    <row r="12264" spans="3:3" x14ac:dyDescent="0.35">
      <c r="C12264" s="18"/>
    </row>
    <row r="12265" spans="3:3" x14ac:dyDescent="0.35">
      <c r="C12265" s="18"/>
    </row>
    <row r="12266" spans="3:3" x14ac:dyDescent="0.35">
      <c r="C12266" s="18"/>
    </row>
    <row r="12267" spans="3:3" x14ac:dyDescent="0.35">
      <c r="C12267" s="18"/>
    </row>
    <row r="12268" spans="3:3" x14ac:dyDescent="0.35">
      <c r="C12268" s="18"/>
    </row>
    <row r="12269" spans="3:3" x14ac:dyDescent="0.35">
      <c r="C12269" s="18"/>
    </row>
    <row r="12270" spans="3:3" x14ac:dyDescent="0.35">
      <c r="C12270" s="18"/>
    </row>
    <row r="12271" spans="3:3" x14ac:dyDescent="0.35">
      <c r="C12271" s="18"/>
    </row>
    <row r="12272" spans="3:3" x14ac:dyDescent="0.35">
      <c r="C12272" s="18"/>
    </row>
    <row r="12273" spans="3:3" x14ac:dyDescent="0.35">
      <c r="C12273" s="18"/>
    </row>
    <row r="12274" spans="3:3" x14ac:dyDescent="0.35">
      <c r="C12274" s="18"/>
    </row>
    <row r="12275" spans="3:3" x14ac:dyDescent="0.35">
      <c r="C12275" s="18"/>
    </row>
    <row r="12276" spans="3:3" x14ac:dyDescent="0.35">
      <c r="C12276" s="18"/>
    </row>
    <row r="12277" spans="3:3" x14ac:dyDescent="0.35">
      <c r="C12277" s="18"/>
    </row>
    <row r="12278" spans="3:3" x14ac:dyDescent="0.35">
      <c r="C12278" s="18"/>
    </row>
    <row r="12279" spans="3:3" x14ac:dyDescent="0.35">
      <c r="C12279" s="18"/>
    </row>
    <row r="12280" spans="3:3" x14ac:dyDescent="0.35">
      <c r="C12280" s="18"/>
    </row>
    <row r="12281" spans="3:3" x14ac:dyDescent="0.35">
      <c r="C12281" s="18"/>
    </row>
    <row r="12282" spans="3:3" x14ac:dyDescent="0.35">
      <c r="C12282" s="18"/>
    </row>
    <row r="12283" spans="3:3" x14ac:dyDescent="0.35">
      <c r="C12283" s="18"/>
    </row>
    <row r="12284" spans="3:3" x14ac:dyDescent="0.35">
      <c r="C12284" s="18"/>
    </row>
    <row r="12285" spans="3:3" x14ac:dyDescent="0.35">
      <c r="C12285" s="18"/>
    </row>
    <row r="12286" spans="3:3" x14ac:dyDescent="0.35">
      <c r="C12286" s="18"/>
    </row>
    <row r="12287" spans="3:3" x14ac:dyDescent="0.35">
      <c r="C12287" s="18"/>
    </row>
    <row r="12288" spans="3:3" x14ac:dyDescent="0.35">
      <c r="C12288" s="18"/>
    </row>
    <row r="12289" spans="3:3" x14ac:dyDescent="0.35">
      <c r="C12289" s="18"/>
    </row>
    <row r="12290" spans="3:3" x14ac:dyDescent="0.35">
      <c r="C12290" s="18"/>
    </row>
    <row r="12291" spans="3:3" x14ac:dyDescent="0.35">
      <c r="C12291" s="18"/>
    </row>
    <row r="12292" spans="3:3" x14ac:dyDescent="0.35">
      <c r="C12292" s="18"/>
    </row>
    <row r="12293" spans="3:3" x14ac:dyDescent="0.35">
      <c r="C12293" s="18"/>
    </row>
    <row r="12294" spans="3:3" x14ac:dyDescent="0.35">
      <c r="C12294" s="18"/>
    </row>
    <row r="12295" spans="3:3" x14ac:dyDescent="0.35">
      <c r="C12295" s="18"/>
    </row>
    <row r="12296" spans="3:3" x14ac:dyDescent="0.35">
      <c r="C12296" s="18"/>
    </row>
    <row r="12297" spans="3:3" x14ac:dyDescent="0.35">
      <c r="C12297" s="18"/>
    </row>
    <row r="12298" spans="3:3" x14ac:dyDescent="0.35">
      <c r="C12298" s="18"/>
    </row>
    <row r="12299" spans="3:3" x14ac:dyDescent="0.35">
      <c r="C12299" s="18"/>
    </row>
    <row r="12300" spans="3:3" x14ac:dyDescent="0.35">
      <c r="C12300" s="18"/>
    </row>
    <row r="12301" spans="3:3" x14ac:dyDescent="0.35">
      <c r="C12301" s="18"/>
    </row>
    <row r="12302" spans="3:3" x14ac:dyDescent="0.35">
      <c r="C12302" s="18"/>
    </row>
    <row r="12303" spans="3:3" x14ac:dyDescent="0.35">
      <c r="C12303" s="18"/>
    </row>
    <row r="12304" spans="3:3" x14ac:dyDescent="0.35">
      <c r="C12304" s="18"/>
    </row>
    <row r="12305" spans="3:3" x14ac:dyDescent="0.35">
      <c r="C12305" s="18"/>
    </row>
    <row r="12306" spans="3:3" x14ac:dyDescent="0.35">
      <c r="C12306" s="18"/>
    </row>
    <row r="12307" spans="3:3" x14ac:dyDescent="0.35">
      <c r="C12307" s="18"/>
    </row>
    <row r="12308" spans="3:3" x14ac:dyDescent="0.35">
      <c r="C12308" s="18"/>
    </row>
    <row r="12309" spans="3:3" x14ac:dyDescent="0.35">
      <c r="C12309" s="18"/>
    </row>
    <row r="12310" spans="3:3" x14ac:dyDescent="0.35">
      <c r="C12310" s="18"/>
    </row>
    <row r="12311" spans="3:3" x14ac:dyDescent="0.35">
      <c r="C12311" s="18"/>
    </row>
    <row r="12312" spans="3:3" x14ac:dyDescent="0.35">
      <c r="C12312" s="18"/>
    </row>
    <row r="12313" spans="3:3" x14ac:dyDescent="0.35">
      <c r="C12313" s="18"/>
    </row>
    <row r="12314" spans="3:3" x14ac:dyDescent="0.35">
      <c r="C12314" s="18"/>
    </row>
    <row r="12315" spans="3:3" x14ac:dyDescent="0.35">
      <c r="C12315" s="18"/>
    </row>
    <row r="12316" spans="3:3" x14ac:dyDescent="0.35">
      <c r="C12316" s="18"/>
    </row>
    <row r="12317" spans="3:3" x14ac:dyDescent="0.35">
      <c r="C12317" s="18"/>
    </row>
    <row r="12318" spans="3:3" x14ac:dyDescent="0.35">
      <c r="C12318" s="18"/>
    </row>
    <row r="12319" spans="3:3" x14ac:dyDescent="0.35">
      <c r="C12319" s="18"/>
    </row>
    <row r="12320" spans="3:3" x14ac:dyDescent="0.35">
      <c r="C12320" s="18"/>
    </row>
    <row r="12321" spans="3:3" x14ac:dyDescent="0.35">
      <c r="C12321" s="18"/>
    </row>
    <row r="12322" spans="3:3" x14ac:dyDescent="0.35">
      <c r="C12322" s="18"/>
    </row>
    <row r="12323" spans="3:3" x14ac:dyDescent="0.35">
      <c r="C12323" s="18"/>
    </row>
    <row r="12324" spans="3:3" x14ac:dyDescent="0.35">
      <c r="C12324" s="18"/>
    </row>
    <row r="12325" spans="3:3" x14ac:dyDescent="0.35">
      <c r="C12325" s="18"/>
    </row>
    <row r="12326" spans="3:3" x14ac:dyDescent="0.35">
      <c r="C12326" s="18"/>
    </row>
    <row r="12327" spans="3:3" x14ac:dyDescent="0.35">
      <c r="C12327" s="18"/>
    </row>
    <row r="12328" spans="3:3" x14ac:dyDescent="0.35">
      <c r="C12328" s="18"/>
    </row>
    <row r="12329" spans="3:3" x14ac:dyDescent="0.35">
      <c r="C12329" s="18"/>
    </row>
    <row r="12330" spans="3:3" x14ac:dyDescent="0.35">
      <c r="C12330" s="18"/>
    </row>
    <row r="12331" spans="3:3" x14ac:dyDescent="0.35">
      <c r="C12331" s="18"/>
    </row>
    <row r="12332" spans="3:3" x14ac:dyDescent="0.35">
      <c r="C12332" s="18"/>
    </row>
    <row r="12333" spans="3:3" x14ac:dyDescent="0.35">
      <c r="C12333" s="18"/>
    </row>
    <row r="12334" spans="3:3" x14ac:dyDescent="0.35">
      <c r="C12334" s="18"/>
    </row>
    <row r="12335" spans="3:3" x14ac:dyDescent="0.35">
      <c r="C12335" s="18"/>
    </row>
    <row r="12336" spans="3:3" x14ac:dyDescent="0.35">
      <c r="C12336" s="18"/>
    </row>
    <row r="12337" spans="3:3" x14ac:dyDescent="0.35">
      <c r="C12337" s="18"/>
    </row>
    <row r="12338" spans="3:3" x14ac:dyDescent="0.35">
      <c r="C12338" s="18"/>
    </row>
    <row r="12339" spans="3:3" x14ac:dyDescent="0.35">
      <c r="C12339" s="18"/>
    </row>
    <row r="12340" spans="3:3" x14ac:dyDescent="0.35">
      <c r="C12340" s="18"/>
    </row>
    <row r="12341" spans="3:3" x14ac:dyDescent="0.35">
      <c r="C12341" s="18"/>
    </row>
    <row r="12342" spans="3:3" x14ac:dyDescent="0.35">
      <c r="C12342" s="18"/>
    </row>
    <row r="12343" spans="3:3" x14ac:dyDescent="0.35">
      <c r="C12343" s="18"/>
    </row>
    <row r="12344" spans="3:3" x14ac:dyDescent="0.35">
      <c r="C12344" s="18"/>
    </row>
    <row r="12345" spans="3:3" x14ac:dyDescent="0.35">
      <c r="C12345" s="18"/>
    </row>
    <row r="12346" spans="3:3" x14ac:dyDescent="0.35">
      <c r="C12346" s="18"/>
    </row>
    <row r="12347" spans="3:3" x14ac:dyDescent="0.35">
      <c r="C12347" s="18"/>
    </row>
    <row r="12348" spans="3:3" x14ac:dyDescent="0.35">
      <c r="C12348" s="18"/>
    </row>
    <row r="12349" spans="3:3" x14ac:dyDescent="0.35">
      <c r="C12349" s="18"/>
    </row>
    <row r="12350" spans="3:3" x14ac:dyDescent="0.35">
      <c r="C12350" s="18"/>
    </row>
    <row r="12351" spans="3:3" x14ac:dyDescent="0.35">
      <c r="C12351" s="18"/>
    </row>
    <row r="12352" spans="3:3" x14ac:dyDescent="0.35">
      <c r="C12352" s="18"/>
    </row>
    <row r="12353" spans="3:3" x14ac:dyDescent="0.35">
      <c r="C12353" s="18"/>
    </row>
    <row r="12354" spans="3:3" x14ac:dyDescent="0.35">
      <c r="C12354" s="18"/>
    </row>
    <row r="12355" spans="3:3" x14ac:dyDescent="0.35">
      <c r="C12355" s="18"/>
    </row>
    <row r="12356" spans="3:3" x14ac:dyDescent="0.35">
      <c r="C12356" s="18"/>
    </row>
    <row r="12357" spans="3:3" x14ac:dyDescent="0.35">
      <c r="C12357" s="18"/>
    </row>
    <row r="12358" spans="3:3" x14ac:dyDescent="0.35">
      <c r="C12358" s="18"/>
    </row>
    <row r="12359" spans="3:3" x14ac:dyDescent="0.35">
      <c r="C12359" s="18"/>
    </row>
    <row r="12360" spans="3:3" x14ac:dyDescent="0.35">
      <c r="C12360" s="18"/>
    </row>
    <row r="12361" spans="3:3" x14ac:dyDescent="0.35">
      <c r="C12361" s="18"/>
    </row>
    <row r="12362" spans="3:3" x14ac:dyDescent="0.35">
      <c r="C12362" s="18"/>
    </row>
    <row r="12363" spans="3:3" x14ac:dyDescent="0.35">
      <c r="C12363" s="18"/>
    </row>
    <row r="12364" spans="3:3" x14ac:dyDescent="0.35">
      <c r="C12364" s="18"/>
    </row>
    <row r="12365" spans="3:3" x14ac:dyDescent="0.35">
      <c r="C12365" s="18"/>
    </row>
    <row r="12366" spans="3:3" x14ac:dyDescent="0.35">
      <c r="C12366" s="18"/>
    </row>
    <row r="12367" spans="3:3" x14ac:dyDescent="0.35">
      <c r="C12367" s="18"/>
    </row>
    <row r="12368" spans="3:3" x14ac:dyDescent="0.35">
      <c r="C12368" s="18"/>
    </row>
    <row r="12369" spans="3:3" x14ac:dyDescent="0.35">
      <c r="C12369" s="18"/>
    </row>
    <row r="12370" spans="3:3" x14ac:dyDescent="0.35">
      <c r="C12370" s="18"/>
    </row>
    <row r="12371" spans="3:3" x14ac:dyDescent="0.35">
      <c r="C12371" s="18"/>
    </row>
    <row r="12372" spans="3:3" x14ac:dyDescent="0.35">
      <c r="C12372" s="18"/>
    </row>
    <row r="12373" spans="3:3" x14ac:dyDescent="0.35">
      <c r="C12373" s="18"/>
    </row>
    <row r="12374" spans="3:3" x14ac:dyDescent="0.35">
      <c r="C12374" s="18"/>
    </row>
    <row r="12375" spans="3:3" x14ac:dyDescent="0.35">
      <c r="C12375" s="18"/>
    </row>
    <row r="12376" spans="3:3" x14ac:dyDescent="0.35">
      <c r="C12376" s="18"/>
    </row>
    <row r="12377" spans="3:3" x14ac:dyDescent="0.35">
      <c r="C12377" s="18"/>
    </row>
    <row r="12378" spans="3:3" x14ac:dyDescent="0.35">
      <c r="C12378" s="18"/>
    </row>
    <row r="12379" spans="3:3" x14ac:dyDescent="0.35">
      <c r="C12379" s="18"/>
    </row>
    <row r="12380" spans="3:3" x14ac:dyDescent="0.35">
      <c r="C12380" s="18"/>
    </row>
    <row r="12381" spans="3:3" x14ac:dyDescent="0.35">
      <c r="C12381" s="18"/>
    </row>
    <row r="12382" spans="3:3" x14ac:dyDescent="0.35">
      <c r="C12382" s="18"/>
    </row>
    <row r="12383" spans="3:3" x14ac:dyDescent="0.35">
      <c r="C12383" s="18"/>
    </row>
    <row r="12384" spans="3:3" x14ac:dyDescent="0.35">
      <c r="C12384" s="18"/>
    </row>
    <row r="12385" spans="3:3" x14ac:dyDescent="0.35">
      <c r="C12385" s="18"/>
    </row>
    <row r="12386" spans="3:3" x14ac:dyDescent="0.35">
      <c r="C12386" s="18"/>
    </row>
    <row r="12387" spans="3:3" x14ac:dyDescent="0.35">
      <c r="C12387" s="18"/>
    </row>
    <row r="12388" spans="3:3" x14ac:dyDescent="0.35">
      <c r="C12388" s="18"/>
    </row>
    <row r="12389" spans="3:3" x14ac:dyDescent="0.35">
      <c r="C12389" s="18"/>
    </row>
    <row r="12390" spans="3:3" x14ac:dyDescent="0.35">
      <c r="C12390" s="18"/>
    </row>
    <row r="12391" spans="3:3" x14ac:dyDescent="0.35">
      <c r="C12391" s="18"/>
    </row>
    <row r="12392" spans="3:3" x14ac:dyDescent="0.35">
      <c r="C12392" s="18"/>
    </row>
    <row r="12393" spans="3:3" x14ac:dyDescent="0.35">
      <c r="C12393" s="18"/>
    </row>
    <row r="12394" spans="3:3" x14ac:dyDescent="0.35">
      <c r="C12394" s="18"/>
    </row>
    <row r="12395" spans="3:3" x14ac:dyDescent="0.35">
      <c r="C12395" s="18"/>
    </row>
    <row r="12396" spans="3:3" x14ac:dyDescent="0.35">
      <c r="C12396" s="18"/>
    </row>
    <row r="12397" spans="3:3" x14ac:dyDescent="0.35">
      <c r="C12397" s="18"/>
    </row>
    <row r="12398" spans="3:3" x14ac:dyDescent="0.35">
      <c r="C12398" s="18"/>
    </row>
    <row r="12399" spans="3:3" x14ac:dyDescent="0.35">
      <c r="C12399" s="18"/>
    </row>
    <row r="12400" spans="3:3" x14ac:dyDescent="0.35">
      <c r="C12400" s="18"/>
    </row>
    <row r="12401" spans="3:3" x14ac:dyDescent="0.35">
      <c r="C12401" s="18"/>
    </row>
    <row r="12402" spans="3:3" x14ac:dyDescent="0.35">
      <c r="C12402" s="18"/>
    </row>
    <row r="12403" spans="3:3" x14ac:dyDescent="0.35">
      <c r="C12403" s="18"/>
    </row>
    <row r="12404" spans="3:3" x14ac:dyDescent="0.35">
      <c r="C12404" s="18"/>
    </row>
    <row r="12405" spans="3:3" x14ac:dyDescent="0.35">
      <c r="C12405" s="18"/>
    </row>
    <row r="12406" spans="3:3" x14ac:dyDescent="0.35">
      <c r="C12406" s="18"/>
    </row>
    <row r="12407" spans="3:3" x14ac:dyDescent="0.35">
      <c r="C12407" s="18"/>
    </row>
    <row r="12408" spans="3:3" x14ac:dyDescent="0.35">
      <c r="C12408" s="18"/>
    </row>
    <row r="12409" spans="3:3" x14ac:dyDescent="0.35">
      <c r="C12409" s="18"/>
    </row>
    <row r="12410" spans="3:3" x14ac:dyDescent="0.35">
      <c r="C12410" s="18"/>
    </row>
    <row r="12411" spans="3:3" x14ac:dyDescent="0.35">
      <c r="C12411" s="18"/>
    </row>
    <row r="12412" spans="3:3" x14ac:dyDescent="0.35">
      <c r="C12412" s="18"/>
    </row>
    <row r="12413" spans="3:3" x14ac:dyDescent="0.35">
      <c r="C12413" s="18"/>
    </row>
    <row r="12414" spans="3:3" x14ac:dyDescent="0.35">
      <c r="C12414" s="18"/>
    </row>
    <row r="12415" spans="3:3" x14ac:dyDescent="0.35">
      <c r="C12415" s="18"/>
    </row>
    <row r="12416" spans="3:3" x14ac:dyDescent="0.35">
      <c r="C12416" s="18"/>
    </row>
    <row r="12417" spans="3:3" x14ac:dyDescent="0.35">
      <c r="C12417" s="18"/>
    </row>
    <row r="12418" spans="3:3" x14ac:dyDescent="0.35">
      <c r="C12418" s="18"/>
    </row>
    <row r="12419" spans="3:3" x14ac:dyDescent="0.35">
      <c r="C12419" s="18"/>
    </row>
    <row r="12420" spans="3:3" x14ac:dyDescent="0.35">
      <c r="C12420" s="18"/>
    </row>
    <row r="12421" spans="3:3" x14ac:dyDescent="0.35">
      <c r="C12421" s="18"/>
    </row>
    <row r="12422" spans="3:3" x14ac:dyDescent="0.35">
      <c r="C12422" s="18"/>
    </row>
    <row r="12423" spans="3:3" x14ac:dyDescent="0.35">
      <c r="C12423" s="18"/>
    </row>
    <row r="12424" spans="3:3" x14ac:dyDescent="0.35">
      <c r="C12424" s="18"/>
    </row>
    <row r="12425" spans="3:3" x14ac:dyDescent="0.35">
      <c r="C12425" s="18"/>
    </row>
    <row r="12426" spans="3:3" x14ac:dyDescent="0.35">
      <c r="C12426" s="18"/>
    </row>
    <row r="12427" spans="3:3" x14ac:dyDescent="0.35">
      <c r="C12427" s="18"/>
    </row>
    <row r="12428" spans="3:3" x14ac:dyDescent="0.35">
      <c r="C12428" s="18"/>
    </row>
    <row r="12429" spans="3:3" x14ac:dyDescent="0.35">
      <c r="C12429" s="18"/>
    </row>
    <row r="12430" spans="3:3" x14ac:dyDescent="0.35">
      <c r="C12430" s="18"/>
    </row>
    <row r="12431" spans="3:3" x14ac:dyDescent="0.35">
      <c r="C12431" s="18"/>
    </row>
    <row r="12432" spans="3:3" x14ac:dyDescent="0.35">
      <c r="C12432" s="18"/>
    </row>
    <row r="12433" spans="3:3" x14ac:dyDescent="0.35">
      <c r="C12433" s="18"/>
    </row>
    <row r="12434" spans="3:3" x14ac:dyDescent="0.35">
      <c r="C12434" s="18"/>
    </row>
    <row r="12435" spans="3:3" x14ac:dyDescent="0.35">
      <c r="C12435" s="18"/>
    </row>
    <row r="12436" spans="3:3" x14ac:dyDescent="0.35">
      <c r="C12436" s="18"/>
    </row>
    <row r="12437" spans="3:3" x14ac:dyDescent="0.35">
      <c r="C12437" s="18"/>
    </row>
    <row r="12438" spans="3:3" x14ac:dyDescent="0.35">
      <c r="C12438" s="18"/>
    </row>
    <row r="12439" spans="3:3" x14ac:dyDescent="0.35">
      <c r="C12439" s="18"/>
    </row>
    <row r="12440" spans="3:3" x14ac:dyDescent="0.35">
      <c r="C12440" s="18"/>
    </row>
    <row r="12441" spans="3:3" x14ac:dyDescent="0.35">
      <c r="C12441" s="18"/>
    </row>
    <row r="12442" spans="3:3" x14ac:dyDescent="0.35">
      <c r="C12442" s="18"/>
    </row>
    <row r="12443" spans="3:3" x14ac:dyDescent="0.35">
      <c r="C12443" s="18"/>
    </row>
    <row r="12444" spans="3:3" x14ac:dyDescent="0.35">
      <c r="C12444" s="18"/>
    </row>
    <row r="12445" spans="3:3" x14ac:dyDescent="0.35">
      <c r="C12445" s="18"/>
    </row>
    <row r="12446" spans="3:3" x14ac:dyDescent="0.35">
      <c r="C12446" s="18"/>
    </row>
    <row r="12447" spans="3:3" x14ac:dyDescent="0.35">
      <c r="C12447" s="18"/>
    </row>
    <row r="12448" spans="3:3" x14ac:dyDescent="0.35">
      <c r="C12448" s="18"/>
    </row>
    <row r="12449" spans="3:3" x14ac:dyDescent="0.35">
      <c r="C12449" s="18"/>
    </row>
    <row r="12450" spans="3:3" x14ac:dyDescent="0.35">
      <c r="C12450" s="18"/>
    </row>
    <row r="12451" spans="3:3" x14ac:dyDescent="0.35">
      <c r="C12451" s="18"/>
    </row>
    <row r="12452" spans="3:3" x14ac:dyDescent="0.35">
      <c r="C12452" s="18"/>
    </row>
    <row r="12453" spans="3:3" x14ac:dyDescent="0.35">
      <c r="C12453" s="18"/>
    </row>
    <row r="12454" spans="3:3" x14ac:dyDescent="0.35">
      <c r="C12454" s="18"/>
    </row>
    <row r="12455" spans="3:3" x14ac:dyDescent="0.35">
      <c r="C12455" s="18"/>
    </row>
    <row r="12456" spans="3:3" x14ac:dyDescent="0.35">
      <c r="C12456" s="18"/>
    </row>
    <row r="12457" spans="3:3" x14ac:dyDescent="0.35">
      <c r="C12457" s="18"/>
    </row>
    <row r="12458" spans="3:3" x14ac:dyDescent="0.35">
      <c r="C12458" s="18"/>
    </row>
    <row r="12459" spans="3:3" x14ac:dyDescent="0.35">
      <c r="C12459" s="18"/>
    </row>
    <row r="12460" spans="3:3" x14ac:dyDescent="0.35">
      <c r="C12460" s="18"/>
    </row>
    <row r="12461" spans="3:3" x14ac:dyDescent="0.35">
      <c r="C12461" s="18"/>
    </row>
    <row r="12462" spans="3:3" x14ac:dyDescent="0.35">
      <c r="C12462" s="18"/>
    </row>
    <row r="12463" spans="3:3" x14ac:dyDescent="0.35">
      <c r="C12463" s="18"/>
    </row>
    <row r="12464" spans="3:3" x14ac:dyDescent="0.35">
      <c r="C12464" s="18"/>
    </row>
    <row r="12465" spans="3:3" x14ac:dyDescent="0.35">
      <c r="C12465" s="18"/>
    </row>
    <row r="12466" spans="3:3" x14ac:dyDescent="0.35">
      <c r="C12466" s="18"/>
    </row>
    <row r="12467" spans="3:3" x14ac:dyDescent="0.35">
      <c r="C12467" s="18"/>
    </row>
    <row r="12468" spans="3:3" x14ac:dyDescent="0.35">
      <c r="C12468" s="18"/>
    </row>
    <row r="12469" spans="3:3" x14ac:dyDescent="0.35">
      <c r="C12469" s="18"/>
    </row>
    <row r="12470" spans="3:3" x14ac:dyDescent="0.35">
      <c r="C12470" s="18"/>
    </row>
    <row r="12471" spans="3:3" x14ac:dyDescent="0.35">
      <c r="C12471" s="18"/>
    </row>
    <row r="12472" spans="3:3" x14ac:dyDescent="0.35">
      <c r="C12472" s="18"/>
    </row>
    <row r="12473" spans="3:3" x14ac:dyDescent="0.35">
      <c r="C12473" s="18"/>
    </row>
    <row r="12474" spans="3:3" x14ac:dyDescent="0.35">
      <c r="C12474" s="18"/>
    </row>
    <row r="12475" spans="3:3" x14ac:dyDescent="0.35">
      <c r="C12475" s="18"/>
    </row>
    <row r="12476" spans="3:3" x14ac:dyDescent="0.35">
      <c r="C12476" s="18"/>
    </row>
    <row r="12477" spans="3:3" x14ac:dyDescent="0.35">
      <c r="C12477" s="18"/>
    </row>
    <row r="12478" spans="3:3" x14ac:dyDescent="0.35">
      <c r="C12478" s="18"/>
    </row>
    <row r="12479" spans="3:3" x14ac:dyDescent="0.35">
      <c r="C12479" s="18"/>
    </row>
    <row r="12480" spans="3:3" x14ac:dyDescent="0.35">
      <c r="C12480" s="18"/>
    </row>
    <row r="12481" spans="3:3" x14ac:dyDescent="0.35">
      <c r="C12481" s="18"/>
    </row>
    <row r="12482" spans="3:3" x14ac:dyDescent="0.35">
      <c r="C12482" s="18"/>
    </row>
    <row r="12483" spans="3:3" x14ac:dyDescent="0.35">
      <c r="C12483" s="18"/>
    </row>
    <row r="12484" spans="3:3" x14ac:dyDescent="0.35">
      <c r="C12484" s="18"/>
    </row>
    <row r="12485" spans="3:3" x14ac:dyDescent="0.35">
      <c r="C12485" s="18"/>
    </row>
    <row r="12486" spans="3:3" x14ac:dyDescent="0.35">
      <c r="C12486" s="18"/>
    </row>
    <row r="12487" spans="3:3" x14ac:dyDescent="0.35">
      <c r="C12487" s="18"/>
    </row>
    <row r="12488" spans="3:3" x14ac:dyDescent="0.35">
      <c r="C12488" s="18"/>
    </row>
    <row r="12489" spans="3:3" x14ac:dyDescent="0.35">
      <c r="C12489" s="18"/>
    </row>
    <row r="12490" spans="3:3" x14ac:dyDescent="0.35">
      <c r="C12490" s="18"/>
    </row>
    <row r="12491" spans="3:3" x14ac:dyDescent="0.35">
      <c r="C12491" s="18"/>
    </row>
    <row r="12492" spans="3:3" x14ac:dyDescent="0.35">
      <c r="C12492" s="18"/>
    </row>
    <row r="12493" spans="3:3" x14ac:dyDescent="0.35">
      <c r="C12493" s="18"/>
    </row>
    <row r="12494" spans="3:3" x14ac:dyDescent="0.35">
      <c r="C12494" s="18"/>
    </row>
    <row r="12495" spans="3:3" x14ac:dyDescent="0.35">
      <c r="C12495" s="18"/>
    </row>
    <row r="12496" spans="3:3" x14ac:dyDescent="0.35">
      <c r="C12496" s="18"/>
    </row>
    <row r="12497" spans="3:3" x14ac:dyDescent="0.35">
      <c r="C12497" s="18"/>
    </row>
    <row r="12498" spans="3:3" x14ac:dyDescent="0.35">
      <c r="C12498" s="18"/>
    </row>
    <row r="12499" spans="3:3" x14ac:dyDescent="0.35">
      <c r="C12499" s="18"/>
    </row>
    <row r="12500" spans="3:3" x14ac:dyDescent="0.35">
      <c r="C12500" s="18"/>
    </row>
    <row r="12501" spans="3:3" x14ac:dyDescent="0.35">
      <c r="C12501" s="18"/>
    </row>
    <row r="12502" spans="3:3" x14ac:dyDescent="0.35">
      <c r="C12502" s="18"/>
    </row>
    <row r="12503" spans="3:3" x14ac:dyDescent="0.35">
      <c r="C12503" s="18"/>
    </row>
    <row r="12504" spans="3:3" x14ac:dyDescent="0.35">
      <c r="C12504" s="18"/>
    </row>
    <row r="12505" spans="3:3" x14ac:dyDescent="0.35">
      <c r="C12505" s="18"/>
    </row>
    <row r="12506" spans="3:3" x14ac:dyDescent="0.35">
      <c r="C12506" s="18"/>
    </row>
    <row r="12507" spans="3:3" x14ac:dyDescent="0.35">
      <c r="C12507" s="18"/>
    </row>
    <row r="12508" spans="3:3" x14ac:dyDescent="0.35">
      <c r="C12508" s="18"/>
    </row>
    <row r="12509" spans="3:3" x14ac:dyDescent="0.35">
      <c r="C12509" s="18"/>
    </row>
    <row r="12510" spans="3:3" x14ac:dyDescent="0.35">
      <c r="C12510" s="18"/>
    </row>
    <row r="12511" spans="3:3" x14ac:dyDescent="0.35">
      <c r="C12511" s="18"/>
    </row>
    <row r="12512" spans="3:3" x14ac:dyDescent="0.35">
      <c r="C12512" s="18"/>
    </row>
    <row r="12513" spans="3:3" x14ac:dyDescent="0.35">
      <c r="C12513" s="18"/>
    </row>
    <row r="12514" spans="3:3" x14ac:dyDescent="0.35">
      <c r="C12514" s="18"/>
    </row>
    <row r="12515" spans="3:3" x14ac:dyDescent="0.35">
      <c r="C12515" s="18"/>
    </row>
    <row r="12516" spans="3:3" x14ac:dyDescent="0.35">
      <c r="C12516" s="18"/>
    </row>
    <row r="12517" spans="3:3" x14ac:dyDescent="0.35">
      <c r="C12517" s="18"/>
    </row>
    <row r="12518" spans="3:3" x14ac:dyDescent="0.35">
      <c r="C12518" s="18"/>
    </row>
    <row r="12519" spans="3:3" x14ac:dyDescent="0.35">
      <c r="C12519" s="18"/>
    </row>
    <row r="12520" spans="3:3" x14ac:dyDescent="0.35">
      <c r="C12520" s="18"/>
    </row>
    <row r="12521" spans="3:3" x14ac:dyDescent="0.35">
      <c r="C12521" s="18"/>
    </row>
    <row r="12522" spans="3:3" x14ac:dyDescent="0.35">
      <c r="C12522" s="18"/>
    </row>
    <row r="12523" spans="3:3" x14ac:dyDescent="0.35">
      <c r="C12523" s="18"/>
    </row>
    <row r="12524" spans="3:3" x14ac:dyDescent="0.35">
      <c r="C12524" s="18"/>
    </row>
    <row r="12525" spans="3:3" x14ac:dyDescent="0.35">
      <c r="C12525" s="18"/>
    </row>
    <row r="12526" spans="3:3" x14ac:dyDescent="0.35">
      <c r="C12526" s="18"/>
    </row>
    <row r="12527" spans="3:3" x14ac:dyDescent="0.35">
      <c r="C12527" s="18"/>
    </row>
    <row r="12528" spans="3:3" x14ac:dyDescent="0.35">
      <c r="C12528" s="18"/>
    </row>
    <row r="12529" spans="3:3" x14ac:dyDescent="0.35">
      <c r="C12529" s="18"/>
    </row>
    <row r="12530" spans="3:3" x14ac:dyDescent="0.35">
      <c r="C12530" s="18"/>
    </row>
    <row r="12531" spans="3:3" x14ac:dyDescent="0.35">
      <c r="C12531" s="18"/>
    </row>
    <row r="12532" spans="3:3" x14ac:dyDescent="0.35">
      <c r="C12532" s="18"/>
    </row>
    <row r="12533" spans="3:3" x14ac:dyDescent="0.35">
      <c r="C12533" s="18"/>
    </row>
    <row r="12534" spans="3:3" x14ac:dyDescent="0.35">
      <c r="C12534" s="18"/>
    </row>
    <row r="12535" spans="3:3" x14ac:dyDescent="0.35">
      <c r="C12535" s="18"/>
    </row>
    <row r="12536" spans="3:3" x14ac:dyDescent="0.35">
      <c r="C12536" s="18"/>
    </row>
    <row r="12537" spans="3:3" x14ac:dyDescent="0.35">
      <c r="C12537" s="18"/>
    </row>
    <row r="12538" spans="3:3" x14ac:dyDescent="0.35">
      <c r="C12538" s="18"/>
    </row>
    <row r="12539" spans="3:3" x14ac:dyDescent="0.35">
      <c r="C12539" s="18"/>
    </row>
    <row r="12540" spans="3:3" x14ac:dyDescent="0.35">
      <c r="C12540" s="18"/>
    </row>
    <row r="12541" spans="3:3" x14ac:dyDescent="0.35">
      <c r="C12541" s="18"/>
    </row>
    <row r="12542" spans="3:3" x14ac:dyDescent="0.35">
      <c r="C12542" s="18"/>
    </row>
    <row r="12543" spans="3:3" x14ac:dyDescent="0.35">
      <c r="C12543" s="18"/>
    </row>
    <row r="12544" spans="3:3" x14ac:dyDescent="0.35">
      <c r="C12544" s="18"/>
    </row>
    <row r="12545" spans="3:3" x14ac:dyDescent="0.35">
      <c r="C12545" s="18"/>
    </row>
    <row r="12546" spans="3:3" x14ac:dyDescent="0.35">
      <c r="C12546" s="18"/>
    </row>
    <row r="12547" spans="3:3" x14ac:dyDescent="0.35">
      <c r="C12547" s="18"/>
    </row>
    <row r="12548" spans="3:3" x14ac:dyDescent="0.35">
      <c r="C12548" s="18"/>
    </row>
    <row r="12549" spans="3:3" x14ac:dyDescent="0.35">
      <c r="C12549" s="18"/>
    </row>
    <row r="12550" spans="3:3" x14ac:dyDescent="0.35">
      <c r="C12550" s="18"/>
    </row>
    <row r="12551" spans="3:3" x14ac:dyDescent="0.35">
      <c r="C12551" s="18"/>
    </row>
    <row r="12552" spans="3:3" x14ac:dyDescent="0.35">
      <c r="C12552" s="18"/>
    </row>
    <row r="12553" spans="3:3" x14ac:dyDescent="0.35">
      <c r="C12553" s="18"/>
    </row>
    <row r="12554" spans="3:3" x14ac:dyDescent="0.35">
      <c r="C12554" s="18"/>
    </row>
    <row r="12555" spans="3:3" x14ac:dyDescent="0.35">
      <c r="C12555" s="18"/>
    </row>
    <row r="12556" spans="3:3" x14ac:dyDescent="0.35">
      <c r="C12556" s="18"/>
    </row>
    <row r="12557" spans="3:3" x14ac:dyDescent="0.35">
      <c r="C12557" s="18"/>
    </row>
    <row r="12558" spans="3:3" x14ac:dyDescent="0.35">
      <c r="C12558" s="18"/>
    </row>
    <row r="12559" spans="3:3" x14ac:dyDescent="0.35">
      <c r="C12559" s="18"/>
    </row>
    <row r="12560" spans="3:3" x14ac:dyDescent="0.35">
      <c r="C12560" s="18"/>
    </row>
    <row r="12561" spans="3:3" x14ac:dyDescent="0.35">
      <c r="C12561" s="18"/>
    </row>
    <row r="12562" spans="3:3" x14ac:dyDescent="0.35">
      <c r="C12562" s="18"/>
    </row>
    <row r="12563" spans="3:3" x14ac:dyDescent="0.35">
      <c r="C12563" s="18"/>
    </row>
    <row r="12564" spans="3:3" x14ac:dyDescent="0.35">
      <c r="C12564" s="18"/>
    </row>
    <row r="12565" spans="3:3" x14ac:dyDescent="0.35">
      <c r="C12565" s="18"/>
    </row>
    <row r="12566" spans="3:3" x14ac:dyDescent="0.35">
      <c r="C12566" s="18"/>
    </row>
    <row r="12567" spans="3:3" x14ac:dyDescent="0.35">
      <c r="C12567" s="18"/>
    </row>
    <row r="12568" spans="3:3" x14ac:dyDescent="0.35">
      <c r="C12568" s="18"/>
    </row>
    <row r="12569" spans="3:3" x14ac:dyDescent="0.35">
      <c r="C12569" s="18"/>
    </row>
    <row r="12570" spans="3:3" x14ac:dyDescent="0.35">
      <c r="C12570" s="18"/>
    </row>
    <row r="12571" spans="3:3" x14ac:dyDescent="0.35">
      <c r="C12571" s="18"/>
    </row>
    <row r="12572" spans="3:3" x14ac:dyDescent="0.35">
      <c r="C12572" s="18"/>
    </row>
    <row r="12573" spans="3:3" x14ac:dyDescent="0.35">
      <c r="C12573" s="18"/>
    </row>
    <row r="12574" spans="3:3" x14ac:dyDescent="0.35">
      <c r="C12574" s="18"/>
    </row>
    <row r="12575" spans="3:3" x14ac:dyDescent="0.35">
      <c r="C12575" s="18"/>
    </row>
    <row r="12576" spans="3:3" x14ac:dyDescent="0.35">
      <c r="C12576" s="18"/>
    </row>
    <row r="12577" spans="3:3" x14ac:dyDescent="0.35">
      <c r="C12577" s="18"/>
    </row>
    <row r="12578" spans="3:3" x14ac:dyDescent="0.35">
      <c r="C12578" s="18"/>
    </row>
    <row r="12579" spans="3:3" x14ac:dyDescent="0.35">
      <c r="C12579" s="18"/>
    </row>
    <row r="12580" spans="3:3" x14ac:dyDescent="0.35">
      <c r="C12580" s="18"/>
    </row>
    <row r="12581" spans="3:3" x14ac:dyDescent="0.35">
      <c r="C12581" s="18"/>
    </row>
    <row r="12582" spans="3:3" x14ac:dyDescent="0.35">
      <c r="C12582" s="18"/>
    </row>
    <row r="12583" spans="3:3" x14ac:dyDescent="0.35">
      <c r="C12583" s="18"/>
    </row>
    <row r="12584" spans="3:3" x14ac:dyDescent="0.35">
      <c r="C12584" s="18"/>
    </row>
    <row r="12585" spans="3:3" x14ac:dyDescent="0.35">
      <c r="C12585" s="18"/>
    </row>
    <row r="12586" spans="3:3" x14ac:dyDescent="0.35">
      <c r="C12586" s="18"/>
    </row>
    <row r="12587" spans="3:3" x14ac:dyDescent="0.35">
      <c r="C12587" s="18"/>
    </row>
    <row r="12588" spans="3:3" x14ac:dyDescent="0.35">
      <c r="C12588" s="18"/>
    </row>
    <row r="12589" spans="3:3" x14ac:dyDescent="0.35">
      <c r="C12589" s="18"/>
    </row>
    <row r="12590" spans="3:3" x14ac:dyDescent="0.35">
      <c r="C12590" s="18"/>
    </row>
    <row r="12591" spans="3:3" x14ac:dyDescent="0.35">
      <c r="C12591" s="18"/>
    </row>
    <row r="12592" spans="3:3" x14ac:dyDescent="0.35">
      <c r="C12592" s="18"/>
    </row>
    <row r="12593" spans="3:3" x14ac:dyDescent="0.35">
      <c r="C12593" s="18"/>
    </row>
    <row r="12594" spans="3:3" x14ac:dyDescent="0.35">
      <c r="C12594" s="18"/>
    </row>
    <row r="12595" spans="3:3" x14ac:dyDescent="0.35">
      <c r="C12595" s="18"/>
    </row>
    <row r="12596" spans="3:3" x14ac:dyDescent="0.35">
      <c r="C12596" s="18"/>
    </row>
    <row r="12597" spans="3:3" x14ac:dyDescent="0.35">
      <c r="C12597" s="18"/>
    </row>
    <row r="12598" spans="3:3" x14ac:dyDescent="0.35">
      <c r="C12598" s="18"/>
    </row>
    <row r="12599" spans="3:3" x14ac:dyDescent="0.35">
      <c r="C12599" s="18"/>
    </row>
    <row r="12600" spans="3:3" x14ac:dyDescent="0.35">
      <c r="C12600" s="18"/>
    </row>
    <row r="12601" spans="3:3" x14ac:dyDescent="0.35">
      <c r="C12601" s="18"/>
    </row>
    <row r="12602" spans="3:3" x14ac:dyDescent="0.35">
      <c r="C12602" s="18"/>
    </row>
    <row r="12603" spans="3:3" x14ac:dyDescent="0.35">
      <c r="C12603" s="18"/>
    </row>
    <row r="12604" spans="3:3" x14ac:dyDescent="0.35">
      <c r="C12604" s="18"/>
    </row>
    <row r="12605" spans="3:3" x14ac:dyDescent="0.35">
      <c r="C12605" s="18"/>
    </row>
    <row r="12606" spans="3:3" x14ac:dyDescent="0.35">
      <c r="C12606" s="18"/>
    </row>
    <row r="12607" spans="3:3" x14ac:dyDescent="0.35">
      <c r="C12607" s="18"/>
    </row>
    <row r="12608" spans="3:3" x14ac:dyDescent="0.35">
      <c r="C12608" s="18"/>
    </row>
    <row r="12609" spans="3:3" x14ac:dyDescent="0.35">
      <c r="C12609" s="18"/>
    </row>
    <row r="12610" spans="3:3" x14ac:dyDescent="0.35">
      <c r="C12610" s="18"/>
    </row>
    <row r="12611" spans="3:3" x14ac:dyDescent="0.35">
      <c r="C12611" s="18"/>
    </row>
    <row r="12612" spans="3:3" x14ac:dyDescent="0.35">
      <c r="C12612" s="18"/>
    </row>
    <row r="12613" spans="3:3" x14ac:dyDescent="0.35">
      <c r="C12613" s="18"/>
    </row>
    <row r="12614" spans="3:3" x14ac:dyDescent="0.35">
      <c r="C12614" s="18"/>
    </row>
    <row r="12615" spans="3:3" x14ac:dyDescent="0.35">
      <c r="C12615" s="18"/>
    </row>
    <row r="12616" spans="3:3" x14ac:dyDescent="0.35">
      <c r="C12616" s="18"/>
    </row>
    <row r="12617" spans="3:3" x14ac:dyDescent="0.35">
      <c r="C12617" s="18"/>
    </row>
    <row r="12618" spans="3:3" x14ac:dyDescent="0.35">
      <c r="C12618" s="18"/>
    </row>
    <row r="12619" spans="3:3" x14ac:dyDescent="0.35">
      <c r="C12619" s="18"/>
    </row>
    <row r="12620" spans="3:3" x14ac:dyDescent="0.35">
      <c r="C12620" s="18"/>
    </row>
    <row r="12621" spans="3:3" x14ac:dyDescent="0.35">
      <c r="C12621" s="18"/>
    </row>
    <row r="12622" spans="3:3" x14ac:dyDescent="0.35">
      <c r="C12622" s="18"/>
    </row>
    <row r="12623" spans="3:3" x14ac:dyDescent="0.35">
      <c r="C12623" s="18"/>
    </row>
    <row r="12624" spans="3:3" x14ac:dyDescent="0.35">
      <c r="C12624" s="18"/>
    </row>
    <row r="12625" spans="3:3" x14ac:dyDescent="0.35">
      <c r="C12625" s="18"/>
    </row>
    <row r="12626" spans="3:3" x14ac:dyDescent="0.35">
      <c r="C12626" s="18"/>
    </row>
    <row r="12627" spans="3:3" x14ac:dyDescent="0.35">
      <c r="C12627" s="18"/>
    </row>
    <row r="12628" spans="3:3" x14ac:dyDescent="0.35">
      <c r="C12628" s="18"/>
    </row>
    <row r="12629" spans="3:3" x14ac:dyDescent="0.35">
      <c r="C12629" s="18"/>
    </row>
    <row r="12630" spans="3:3" x14ac:dyDescent="0.35">
      <c r="C12630" s="18"/>
    </row>
    <row r="12631" spans="3:3" x14ac:dyDescent="0.35">
      <c r="C12631" s="18"/>
    </row>
    <row r="12632" spans="3:3" x14ac:dyDescent="0.35">
      <c r="C12632" s="18"/>
    </row>
    <row r="12633" spans="3:3" x14ac:dyDescent="0.35">
      <c r="C12633" s="18"/>
    </row>
    <row r="12634" spans="3:3" x14ac:dyDescent="0.35">
      <c r="C12634" s="18"/>
    </row>
    <row r="12635" spans="3:3" x14ac:dyDescent="0.35">
      <c r="C12635" s="18"/>
    </row>
    <row r="12636" spans="3:3" x14ac:dyDescent="0.35">
      <c r="C12636" s="18"/>
    </row>
    <row r="12637" spans="3:3" x14ac:dyDescent="0.35">
      <c r="C12637" s="18"/>
    </row>
    <row r="12638" spans="3:3" x14ac:dyDescent="0.35">
      <c r="C12638" s="18"/>
    </row>
    <row r="12639" spans="3:3" x14ac:dyDescent="0.35">
      <c r="C12639" s="18"/>
    </row>
    <row r="12640" spans="3:3" x14ac:dyDescent="0.35">
      <c r="C12640" s="18"/>
    </row>
    <row r="12641" spans="3:3" x14ac:dyDescent="0.35">
      <c r="C12641" s="18"/>
    </row>
    <row r="12642" spans="3:3" x14ac:dyDescent="0.35">
      <c r="C12642" s="18"/>
    </row>
    <row r="12643" spans="3:3" x14ac:dyDescent="0.35">
      <c r="C12643" s="18"/>
    </row>
    <row r="12644" spans="3:3" x14ac:dyDescent="0.35">
      <c r="C12644" s="18"/>
    </row>
    <row r="12645" spans="3:3" x14ac:dyDescent="0.35">
      <c r="C12645" s="18"/>
    </row>
    <row r="12646" spans="3:3" x14ac:dyDescent="0.35">
      <c r="C12646" s="18"/>
    </row>
    <row r="12647" spans="3:3" x14ac:dyDescent="0.35">
      <c r="C12647" s="18"/>
    </row>
    <row r="12648" spans="3:3" x14ac:dyDescent="0.35">
      <c r="C12648" s="18"/>
    </row>
    <row r="12649" spans="3:3" x14ac:dyDescent="0.35">
      <c r="C12649" s="18"/>
    </row>
    <row r="12650" spans="3:3" x14ac:dyDescent="0.35">
      <c r="C12650" s="18"/>
    </row>
    <row r="12651" spans="3:3" x14ac:dyDescent="0.35">
      <c r="C12651" s="18"/>
    </row>
    <row r="12652" spans="3:3" x14ac:dyDescent="0.35">
      <c r="C12652" s="18"/>
    </row>
    <row r="12653" spans="3:3" x14ac:dyDescent="0.35">
      <c r="C12653" s="18"/>
    </row>
    <row r="12654" spans="3:3" x14ac:dyDescent="0.35">
      <c r="C12654" s="18"/>
    </row>
    <row r="12655" spans="3:3" x14ac:dyDescent="0.35">
      <c r="C12655" s="18"/>
    </row>
    <row r="12656" spans="3:3" x14ac:dyDescent="0.35">
      <c r="C12656" s="18"/>
    </row>
    <row r="12657" spans="3:3" x14ac:dyDescent="0.35">
      <c r="C12657" s="18"/>
    </row>
    <row r="12658" spans="3:3" x14ac:dyDescent="0.35">
      <c r="C12658" s="18"/>
    </row>
    <row r="12659" spans="3:3" x14ac:dyDescent="0.35">
      <c r="C12659" s="18"/>
    </row>
    <row r="12660" spans="3:3" x14ac:dyDescent="0.35">
      <c r="C12660" s="18"/>
    </row>
    <row r="12661" spans="3:3" x14ac:dyDescent="0.35">
      <c r="C12661" s="18"/>
    </row>
    <row r="12662" spans="3:3" x14ac:dyDescent="0.35">
      <c r="C12662" s="18"/>
    </row>
    <row r="12663" spans="3:3" x14ac:dyDescent="0.35">
      <c r="C12663" s="18"/>
    </row>
    <row r="12664" spans="3:3" x14ac:dyDescent="0.35">
      <c r="C12664" s="18"/>
    </row>
    <row r="12665" spans="3:3" x14ac:dyDescent="0.35">
      <c r="C12665" s="18"/>
    </row>
    <row r="12666" spans="3:3" x14ac:dyDescent="0.35">
      <c r="C12666" s="18"/>
    </row>
    <row r="12667" spans="3:3" x14ac:dyDescent="0.35">
      <c r="C12667" s="18"/>
    </row>
    <row r="12668" spans="3:3" x14ac:dyDescent="0.35">
      <c r="C12668" s="18"/>
    </row>
    <row r="12669" spans="3:3" x14ac:dyDescent="0.35">
      <c r="C12669" s="18"/>
    </row>
    <row r="12670" spans="3:3" x14ac:dyDescent="0.35">
      <c r="C12670" s="18"/>
    </row>
    <row r="12671" spans="3:3" x14ac:dyDescent="0.35">
      <c r="C12671" s="18"/>
    </row>
    <row r="12672" spans="3:3" x14ac:dyDescent="0.35">
      <c r="C12672" s="18"/>
    </row>
    <row r="12673" spans="3:3" x14ac:dyDescent="0.35">
      <c r="C12673" s="18"/>
    </row>
    <row r="12674" spans="3:3" x14ac:dyDescent="0.35">
      <c r="C12674" s="18"/>
    </row>
    <row r="12675" spans="3:3" x14ac:dyDescent="0.35">
      <c r="C12675" s="18"/>
    </row>
    <row r="12676" spans="3:3" x14ac:dyDescent="0.35">
      <c r="C12676" s="18"/>
    </row>
    <row r="12677" spans="3:3" x14ac:dyDescent="0.35">
      <c r="C12677" s="18"/>
    </row>
    <row r="12678" spans="3:3" x14ac:dyDescent="0.35">
      <c r="C12678" s="18"/>
    </row>
    <row r="12679" spans="3:3" x14ac:dyDescent="0.35">
      <c r="C12679" s="18"/>
    </row>
    <row r="12680" spans="3:3" x14ac:dyDescent="0.35">
      <c r="C12680" s="18"/>
    </row>
    <row r="12681" spans="3:3" x14ac:dyDescent="0.35">
      <c r="C12681" s="18"/>
    </row>
    <row r="12682" spans="3:3" x14ac:dyDescent="0.35">
      <c r="C12682" s="18"/>
    </row>
    <row r="12683" spans="3:3" x14ac:dyDescent="0.35">
      <c r="C12683" s="18"/>
    </row>
    <row r="12684" spans="3:3" x14ac:dyDescent="0.35">
      <c r="C12684" s="18"/>
    </row>
    <row r="12685" spans="3:3" x14ac:dyDescent="0.35">
      <c r="C12685" s="18"/>
    </row>
    <row r="12686" spans="3:3" x14ac:dyDescent="0.35">
      <c r="C12686" s="18"/>
    </row>
    <row r="12687" spans="3:3" x14ac:dyDescent="0.35">
      <c r="C12687" s="18"/>
    </row>
    <row r="12688" spans="3:3" x14ac:dyDescent="0.35">
      <c r="C12688" s="18"/>
    </row>
    <row r="12689" spans="3:3" x14ac:dyDescent="0.35">
      <c r="C12689" s="18"/>
    </row>
    <row r="12690" spans="3:3" x14ac:dyDescent="0.35">
      <c r="C12690" s="18"/>
    </row>
    <row r="12691" spans="3:3" x14ac:dyDescent="0.35">
      <c r="C12691" s="18"/>
    </row>
    <row r="12692" spans="3:3" x14ac:dyDescent="0.35">
      <c r="C12692" s="18"/>
    </row>
    <row r="12693" spans="3:3" x14ac:dyDescent="0.35">
      <c r="C12693" s="18"/>
    </row>
    <row r="12694" spans="3:3" x14ac:dyDescent="0.35">
      <c r="C12694" s="18"/>
    </row>
    <row r="12695" spans="3:3" x14ac:dyDescent="0.35">
      <c r="C12695" s="18"/>
    </row>
    <row r="12696" spans="3:3" x14ac:dyDescent="0.35">
      <c r="C12696" s="18"/>
    </row>
    <row r="12697" spans="3:3" x14ac:dyDescent="0.35">
      <c r="C12697" s="18"/>
    </row>
    <row r="12698" spans="3:3" x14ac:dyDescent="0.35">
      <c r="C12698" s="18"/>
    </row>
    <row r="12699" spans="3:3" x14ac:dyDescent="0.35">
      <c r="C12699" s="18"/>
    </row>
    <row r="12700" spans="3:3" x14ac:dyDescent="0.35">
      <c r="C12700" s="18"/>
    </row>
    <row r="12701" spans="3:3" x14ac:dyDescent="0.35">
      <c r="C12701" s="18"/>
    </row>
    <row r="12702" spans="3:3" x14ac:dyDescent="0.35">
      <c r="C12702" s="18"/>
    </row>
    <row r="12703" spans="3:3" x14ac:dyDescent="0.35">
      <c r="C12703" s="18"/>
    </row>
    <row r="12704" spans="3:3" x14ac:dyDescent="0.35">
      <c r="C12704" s="18"/>
    </row>
    <row r="12705" spans="3:3" x14ac:dyDescent="0.35">
      <c r="C12705" s="18"/>
    </row>
    <row r="12706" spans="3:3" x14ac:dyDescent="0.35">
      <c r="C12706" s="18"/>
    </row>
    <row r="12707" spans="3:3" x14ac:dyDescent="0.35">
      <c r="C12707" s="18"/>
    </row>
    <row r="12708" spans="3:3" x14ac:dyDescent="0.35">
      <c r="C12708" s="18"/>
    </row>
    <row r="12709" spans="3:3" x14ac:dyDescent="0.35">
      <c r="C12709" s="18"/>
    </row>
    <row r="12710" spans="3:3" x14ac:dyDescent="0.35">
      <c r="C12710" s="18"/>
    </row>
    <row r="12711" spans="3:3" x14ac:dyDescent="0.35">
      <c r="C12711" s="18"/>
    </row>
    <row r="12712" spans="3:3" x14ac:dyDescent="0.35">
      <c r="C12712" s="18"/>
    </row>
    <row r="12713" spans="3:3" x14ac:dyDescent="0.35">
      <c r="C12713" s="18"/>
    </row>
    <row r="12714" spans="3:3" x14ac:dyDescent="0.35">
      <c r="C12714" s="18"/>
    </row>
    <row r="12715" spans="3:3" x14ac:dyDescent="0.35">
      <c r="C12715" s="18"/>
    </row>
    <row r="12716" spans="3:3" x14ac:dyDescent="0.35">
      <c r="C12716" s="18"/>
    </row>
    <row r="12717" spans="3:3" x14ac:dyDescent="0.35">
      <c r="C12717" s="18"/>
    </row>
    <row r="12718" spans="3:3" x14ac:dyDescent="0.35">
      <c r="C12718" s="18"/>
    </row>
    <row r="12719" spans="3:3" x14ac:dyDescent="0.35">
      <c r="C12719" s="18"/>
    </row>
    <row r="12720" spans="3:3" x14ac:dyDescent="0.35">
      <c r="C12720" s="18"/>
    </row>
    <row r="12721" spans="3:3" x14ac:dyDescent="0.35">
      <c r="C12721" s="18"/>
    </row>
    <row r="12722" spans="3:3" x14ac:dyDescent="0.35">
      <c r="C12722" s="18"/>
    </row>
    <row r="12723" spans="3:3" x14ac:dyDescent="0.35">
      <c r="C12723" s="18"/>
    </row>
    <row r="12724" spans="3:3" x14ac:dyDescent="0.35">
      <c r="C12724" s="18"/>
    </row>
    <row r="12725" spans="3:3" x14ac:dyDescent="0.35">
      <c r="C12725" s="18"/>
    </row>
    <row r="12726" spans="3:3" x14ac:dyDescent="0.35">
      <c r="C12726" s="18"/>
    </row>
    <row r="12727" spans="3:3" x14ac:dyDescent="0.35">
      <c r="C12727" s="18"/>
    </row>
    <row r="12728" spans="3:3" x14ac:dyDescent="0.35">
      <c r="C12728" s="18"/>
    </row>
    <row r="12729" spans="3:3" x14ac:dyDescent="0.35">
      <c r="C12729" s="18"/>
    </row>
    <row r="12730" spans="3:3" x14ac:dyDescent="0.35">
      <c r="C12730" s="18"/>
    </row>
    <row r="12731" spans="3:3" x14ac:dyDescent="0.35">
      <c r="C12731" s="18"/>
    </row>
    <row r="12732" spans="3:3" x14ac:dyDescent="0.35">
      <c r="C12732" s="18"/>
    </row>
    <row r="12733" spans="3:3" x14ac:dyDescent="0.35">
      <c r="C12733" s="18"/>
    </row>
    <row r="12734" spans="3:3" x14ac:dyDescent="0.35">
      <c r="C12734" s="18"/>
    </row>
    <row r="12735" spans="3:3" x14ac:dyDescent="0.35">
      <c r="C12735" s="18"/>
    </row>
    <row r="12736" spans="3:3" x14ac:dyDescent="0.35">
      <c r="C12736" s="18"/>
    </row>
    <row r="12737" spans="3:3" x14ac:dyDescent="0.35">
      <c r="C12737" s="18"/>
    </row>
    <row r="12738" spans="3:3" x14ac:dyDescent="0.35">
      <c r="C12738" s="18"/>
    </row>
    <row r="12739" spans="3:3" x14ac:dyDescent="0.35">
      <c r="C12739" s="18"/>
    </row>
    <row r="12740" spans="3:3" x14ac:dyDescent="0.35">
      <c r="C12740" s="18"/>
    </row>
    <row r="12741" spans="3:3" x14ac:dyDescent="0.35">
      <c r="C12741" s="18"/>
    </row>
    <row r="12742" spans="3:3" x14ac:dyDescent="0.35">
      <c r="C12742" s="18"/>
    </row>
    <row r="12743" spans="3:3" x14ac:dyDescent="0.35">
      <c r="C12743" s="18"/>
    </row>
    <row r="12744" spans="3:3" x14ac:dyDescent="0.35">
      <c r="C12744" s="18"/>
    </row>
    <row r="12745" spans="3:3" x14ac:dyDescent="0.35">
      <c r="C12745" s="18"/>
    </row>
    <row r="12746" spans="3:3" x14ac:dyDescent="0.35">
      <c r="C12746" s="18"/>
    </row>
    <row r="12747" spans="3:3" x14ac:dyDescent="0.35">
      <c r="C12747" s="18"/>
    </row>
    <row r="12748" spans="3:3" x14ac:dyDescent="0.35">
      <c r="C12748" s="18"/>
    </row>
    <row r="12749" spans="3:3" x14ac:dyDescent="0.35">
      <c r="C12749" s="18"/>
    </row>
    <row r="12750" spans="3:3" x14ac:dyDescent="0.35">
      <c r="C12750" s="18"/>
    </row>
    <row r="12751" spans="3:3" x14ac:dyDescent="0.35">
      <c r="C12751" s="18"/>
    </row>
    <row r="12752" spans="3:3" x14ac:dyDescent="0.35">
      <c r="C12752" s="18"/>
    </row>
    <row r="12753" spans="3:3" x14ac:dyDescent="0.35">
      <c r="C12753" s="18"/>
    </row>
    <row r="12754" spans="3:3" x14ac:dyDescent="0.35">
      <c r="C12754" s="18"/>
    </row>
    <row r="12755" spans="3:3" x14ac:dyDescent="0.35">
      <c r="C12755" s="18"/>
    </row>
    <row r="12756" spans="3:3" x14ac:dyDescent="0.35">
      <c r="C12756" s="18"/>
    </row>
    <row r="12757" spans="3:3" x14ac:dyDescent="0.35">
      <c r="C12757" s="18"/>
    </row>
    <row r="12758" spans="3:3" x14ac:dyDescent="0.35">
      <c r="C12758" s="18"/>
    </row>
    <row r="12759" spans="3:3" x14ac:dyDescent="0.35">
      <c r="C12759" s="18"/>
    </row>
    <row r="12760" spans="3:3" x14ac:dyDescent="0.35">
      <c r="C12760" s="18"/>
    </row>
    <row r="12761" spans="3:3" x14ac:dyDescent="0.35">
      <c r="C12761" s="18"/>
    </row>
    <row r="12762" spans="3:3" x14ac:dyDescent="0.35">
      <c r="C12762" s="18"/>
    </row>
    <row r="12763" spans="3:3" x14ac:dyDescent="0.35">
      <c r="C12763" s="18"/>
    </row>
    <row r="12764" spans="3:3" x14ac:dyDescent="0.35">
      <c r="C12764" s="18"/>
    </row>
    <row r="12765" spans="3:3" x14ac:dyDescent="0.35">
      <c r="C12765" s="18"/>
    </row>
    <row r="12766" spans="3:3" x14ac:dyDescent="0.35">
      <c r="C12766" s="18"/>
    </row>
    <row r="12767" spans="3:3" x14ac:dyDescent="0.35">
      <c r="C12767" s="18"/>
    </row>
    <row r="12768" spans="3:3" x14ac:dyDescent="0.35">
      <c r="C12768" s="18"/>
    </row>
    <row r="12769" spans="3:3" x14ac:dyDescent="0.35">
      <c r="C12769" s="18"/>
    </row>
    <row r="12770" spans="3:3" x14ac:dyDescent="0.35">
      <c r="C12770" s="18"/>
    </row>
    <row r="12771" spans="3:3" x14ac:dyDescent="0.35">
      <c r="C12771" s="18"/>
    </row>
    <row r="12772" spans="3:3" x14ac:dyDescent="0.35">
      <c r="C12772" s="18"/>
    </row>
    <row r="12773" spans="3:3" x14ac:dyDescent="0.35">
      <c r="C12773" s="18"/>
    </row>
    <row r="12774" spans="3:3" x14ac:dyDescent="0.35">
      <c r="C12774" s="18"/>
    </row>
    <row r="12775" spans="3:3" x14ac:dyDescent="0.35">
      <c r="C12775" s="18"/>
    </row>
    <row r="12776" spans="3:3" x14ac:dyDescent="0.35">
      <c r="C12776" s="18"/>
    </row>
    <row r="12777" spans="3:3" x14ac:dyDescent="0.35">
      <c r="C12777" s="18"/>
    </row>
    <row r="12778" spans="3:3" x14ac:dyDescent="0.35">
      <c r="C12778" s="18"/>
    </row>
    <row r="12779" spans="3:3" x14ac:dyDescent="0.35">
      <c r="C12779" s="18"/>
    </row>
    <row r="12780" spans="3:3" x14ac:dyDescent="0.35">
      <c r="C12780" s="18"/>
    </row>
    <row r="12781" spans="3:3" x14ac:dyDescent="0.35">
      <c r="C12781" s="18"/>
    </row>
    <row r="12782" spans="3:3" x14ac:dyDescent="0.35">
      <c r="C12782" s="18"/>
    </row>
    <row r="12783" spans="3:3" x14ac:dyDescent="0.35">
      <c r="C12783" s="18"/>
    </row>
    <row r="12784" spans="3:3" x14ac:dyDescent="0.35">
      <c r="C12784" s="18"/>
    </row>
    <row r="12785" spans="3:3" x14ac:dyDescent="0.35">
      <c r="C12785" s="18"/>
    </row>
    <row r="12786" spans="3:3" x14ac:dyDescent="0.35">
      <c r="C12786" s="18"/>
    </row>
    <row r="12787" spans="3:3" x14ac:dyDescent="0.35">
      <c r="C12787" s="18"/>
    </row>
    <row r="12788" spans="3:3" x14ac:dyDescent="0.35">
      <c r="C12788" s="18"/>
    </row>
    <row r="12789" spans="3:3" x14ac:dyDescent="0.35">
      <c r="C12789" s="18"/>
    </row>
    <row r="12790" spans="3:3" x14ac:dyDescent="0.35">
      <c r="C12790" s="18"/>
    </row>
    <row r="12791" spans="3:3" x14ac:dyDescent="0.35">
      <c r="C12791" s="18"/>
    </row>
    <row r="12792" spans="3:3" x14ac:dyDescent="0.35">
      <c r="C12792" s="18"/>
    </row>
    <row r="12793" spans="3:3" x14ac:dyDescent="0.35">
      <c r="C12793" s="18"/>
    </row>
    <row r="12794" spans="3:3" x14ac:dyDescent="0.35">
      <c r="C12794" s="18"/>
    </row>
    <row r="12795" spans="3:3" x14ac:dyDescent="0.35">
      <c r="C12795" s="18"/>
    </row>
    <row r="12796" spans="3:3" x14ac:dyDescent="0.35">
      <c r="C12796" s="18"/>
    </row>
    <row r="12797" spans="3:3" x14ac:dyDescent="0.35">
      <c r="C12797" s="18"/>
    </row>
    <row r="12798" spans="3:3" x14ac:dyDescent="0.35">
      <c r="C12798" s="18"/>
    </row>
    <row r="12799" spans="3:3" x14ac:dyDescent="0.35">
      <c r="C12799" s="18"/>
    </row>
    <row r="12800" spans="3:3" x14ac:dyDescent="0.35">
      <c r="C12800" s="18"/>
    </row>
    <row r="12801" spans="3:3" x14ac:dyDescent="0.35">
      <c r="C12801" s="18"/>
    </row>
    <row r="12802" spans="3:3" x14ac:dyDescent="0.35">
      <c r="C12802" s="18"/>
    </row>
    <row r="12803" spans="3:3" x14ac:dyDescent="0.35">
      <c r="C12803" s="18"/>
    </row>
    <row r="12804" spans="3:3" x14ac:dyDescent="0.35">
      <c r="C12804" s="18"/>
    </row>
    <row r="12805" spans="3:3" x14ac:dyDescent="0.35">
      <c r="C12805" s="18"/>
    </row>
    <row r="12806" spans="3:3" x14ac:dyDescent="0.35">
      <c r="C12806" s="18"/>
    </row>
    <row r="12807" spans="3:3" x14ac:dyDescent="0.35">
      <c r="C12807" s="18"/>
    </row>
    <row r="12808" spans="3:3" x14ac:dyDescent="0.35">
      <c r="C12808" s="18"/>
    </row>
    <row r="12809" spans="3:3" x14ac:dyDescent="0.35">
      <c r="C12809" s="18"/>
    </row>
    <row r="12810" spans="3:3" x14ac:dyDescent="0.35">
      <c r="C12810" s="18"/>
    </row>
    <row r="12811" spans="3:3" x14ac:dyDescent="0.35">
      <c r="C12811" s="18"/>
    </row>
    <row r="12812" spans="3:3" x14ac:dyDescent="0.35">
      <c r="C12812" s="18"/>
    </row>
    <row r="12813" spans="3:3" x14ac:dyDescent="0.35">
      <c r="C12813" s="18"/>
    </row>
    <row r="12814" spans="3:3" x14ac:dyDescent="0.35">
      <c r="C12814" s="18"/>
    </row>
    <row r="12815" spans="3:3" x14ac:dyDescent="0.35">
      <c r="C12815" s="18"/>
    </row>
    <row r="12816" spans="3:3" x14ac:dyDescent="0.35">
      <c r="C12816" s="18"/>
    </row>
    <row r="12817" spans="3:3" x14ac:dyDescent="0.35">
      <c r="C12817" s="18"/>
    </row>
    <row r="12818" spans="3:3" x14ac:dyDescent="0.35">
      <c r="C12818" s="18"/>
    </row>
    <row r="12819" spans="3:3" x14ac:dyDescent="0.35">
      <c r="C12819" s="18"/>
    </row>
    <row r="12820" spans="3:3" x14ac:dyDescent="0.35">
      <c r="C12820" s="18"/>
    </row>
    <row r="12821" spans="3:3" x14ac:dyDescent="0.35">
      <c r="C12821" s="18"/>
    </row>
    <row r="12822" spans="3:3" x14ac:dyDescent="0.35">
      <c r="C12822" s="18"/>
    </row>
    <row r="12823" spans="3:3" x14ac:dyDescent="0.35">
      <c r="C12823" s="18"/>
    </row>
    <row r="12824" spans="3:3" x14ac:dyDescent="0.35">
      <c r="C12824" s="18"/>
    </row>
    <row r="12825" spans="3:3" x14ac:dyDescent="0.35">
      <c r="C12825" s="18"/>
    </row>
    <row r="12826" spans="3:3" x14ac:dyDescent="0.35">
      <c r="C12826" s="18"/>
    </row>
    <row r="12827" spans="3:3" x14ac:dyDescent="0.35">
      <c r="C12827" s="18"/>
    </row>
    <row r="12828" spans="3:3" x14ac:dyDescent="0.35">
      <c r="C12828" s="18"/>
    </row>
    <row r="12829" spans="3:3" x14ac:dyDescent="0.35">
      <c r="C12829" s="18"/>
    </row>
    <row r="12830" spans="3:3" x14ac:dyDescent="0.35">
      <c r="C12830" s="18"/>
    </row>
    <row r="12831" spans="3:3" x14ac:dyDescent="0.35">
      <c r="C12831" s="18"/>
    </row>
    <row r="12832" spans="3:3" x14ac:dyDescent="0.35">
      <c r="C12832" s="18"/>
    </row>
    <row r="12833" spans="3:3" x14ac:dyDescent="0.35">
      <c r="C12833" s="18"/>
    </row>
    <row r="12834" spans="3:3" x14ac:dyDescent="0.35">
      <c r="C12834" s="18"/>
    </row>
    <row r="12835" spans="3:3" x14ac:dyDescent="0.35">
      <c r="C12835" s="18"/>
    </row>
    <row r="12836" spans="3:3" x14ac:dyDescent="0.35">
      <c r="C12836" s="18"/>
    </row>
    <row r="12837" spans="3:3" x14ac:dyDescent="0.35">
      <c r="C12837" s="18"/>
    </row>
    <row r="12838" spans="3:3" x14ac:dyDescent="0.35">
      <c r="C12838" s="18"/>
    </row>
    <row r="12839" spans="3:3" x14ac:dyDescent="0.35">
      <c r="C12839" s="18"/>
    </row>
    <row r="12840" spans="3:3" x14ac:dyDescent="0.35">
      <c r="C12840" s="18"/>
    </row>
    <row r="12841" spans="3:3" x14ac:dyDescent="0.35">
      <c r="C12841" s="18"/>
    </row>
    <row r="12842" spans="3:3" x14ac:dyDescent="0.35">
      <c r="C12842" s="18"/>
    </row>
    <row r="12843" spans="3:3" x14ac:dyDescent="0.35">
      <c r="C12843" s="18"/>
    </row>
    <row r="12844" spans="3:3" x14ac:dyDescent="0.35">
      <c r="C12844" s="18"/>
    </row>
    <row r="12845" spans="3:3" x14ac:dyDescent="0.35">
      <c r="C12845" s="18"/>
    </row>
    <row r="12846" spans="3:3" x14ac:dyDescent="0.35">
      <c r="C12846" s="18"/>
    </row>
    <row r="12847" spans="3:3" x14ac:dyDescent="0.35">
      <c r="C12847" s="18"/>
    </row>
    <row r="12848" spans="3:3" x14ac:dyDescent="0.35">
      <c r="C12848" s="18"/>
    </row>
    <row r="12849" spans="3:3" x14ac:dyDescent="0.35">
      <c r="C12849" s="18"/>
    </row>
    <row r="12850" spans="3:3" x14ac:dyDescent="0.35">
      <c r="C12850" s="18"/>
    </row>
    <row r="12851" spans="3:3" x14ac:dyDescent="0.35">
      <c r="C12851" s="18"/>
    </row>
    <row r="12852" spans="3:3" x14ac:dyDescent="0.35">
      <c r="C12852" s="18"/>
    </row>
    <row r="12853" spans="3:3" x14ac:dyDescent="0.35">
      <c r="C12853" s="18"/>
    </row>
    <row r="12854" spans="3:3" x14ac:dyDescent="0.35">
      <c r="C12854" s="18"/>
    </row>
    <row r="12855" spans="3:3" x14ac:dyDescent="0.35">
      <c r="C12855" s="18"/>
    </row>
    <row r="12856" spans="3:3" x14ac:dyDescent="0.35">
      <c r="C12856" s="18"/>
    </row>
    <row r="12857" spans="3:3" x14ac:dyDescent="0.35">
      <c r="C12857" s="18"/>
    </row>
    <row r="12858" spans="3:3" x14ac:dyDescent="0.35">
      <c r="C12858" s="18"/>
    </row>
    <row r="12859" spans="3:3" x14ac:dyDescent="0.35">
      <c r="C12859" s="18"/>
    </row>
    <row r="12860" spans="3:3" x14ac:dyDescent="0.35">
      <c r="C12860" s="18"/>
    </row>
    <row r="12861" spans="3:3" x14ac:dyDescent="0.35">
      <c r="C12861" s="18"/>
    </row>
    <row r="12862" spans="3:3" x14ac:dyDescent="0.35">
      <c r="C12862" s="18"/>
    </row>
    <row r="12863" spans="3:3" x14ac:dyDescent="0.35">
      <c r="C12863" s="18"/>
    </row>
    <row r="12864" spans="3:3" x14ac:dyDescent="0.35">
      <c r="C12864" s="18"/>
    </row>
    <row r="12865" spans="3:3" x14ac:dyDescent="0.35">
      <c r="C12865" s="18"/>
    </row>
    <row r="12866" spans="3:3" x14ac:dyDescent="0.35">
      <c r="C12866" s="18"/>
    </row>
    <row r="12867" spans="3:3" x14ac:dyDescent="0.35">
      <c r="C12867" s="18"/>
    </row>
    <row r="12868" spans="3:3" x14ac:dyDescent="0.35">
      <c r="C12868" s="18"/>
    </row>
    <row r="12869" spans="3:3" x14ac:dyDescent="0.35">
      <c r="C12869" s="18"/>
    </row>
    <row r="12870" spans="3:3" x14ac:dyDescent="0.35">
      <c r="C12870" s="18"/>
    </row>
    <row r="12871" spans="3:3" x14ac:dyDescent="0.35">
      <c r="C12871" s="18"/>
    </row>
    <row r="12872" spans="3:3" x14ac:dyDescent="0.35">
      <c r="C12872" s="18"/>
    </row>
    <row r="12873" spans="3:3" x14ac:dyDescent="0.35">
      <c r="C12873" s="18"/>
    </row>
    <row r="12874" spans="3:3" x14ac:dyDescent="0.35">
      <c r="C12874" s="18"/>
    </row>
    <row r="12875" spans="3:3" x14ac:dyDescent="0.35">
      <c r="C12875" s="18"/>
    </row>
    <row r="12876" spans="3:3" x14ac:dyDescent="0.35">
      <c r="C12876" s="18"/>
    </row>
    <row r="12877" spans="3:3" x14ac:dyDescent="0.35">
      <c r="C12877" s="18"/>
    </row>
    <row r="12878" spans="3:3" x14ac:dyDescent="0.35">
      <c r="C12878" s="18"/>
    </row>
    <row r="12879" spans="3:3" x14ac:dyDescent="0.35">
      <c r="C12879" s="18"/>
    </row>
    <row r="12880" spans="3:3" x14ac:dyDescent="0.35">
      <c r="C12880" s="18"/>
    </row>
    <row r="12881" spans="3:3" x14ac:dyDescent="0.35">
      <c r="C12881" s="18"/>
    </row>
    <row r="12882" spans="3:3" x14ac:dyDescent="0.35">
      <c r="C12882" s="18"/>
    </row>
    <row r="12883" spans="3:3" x14ac:dyDescent="0.35">
      <c r="C12883" s="18"/>
    </row>
    <row r="12884" spans="3:3" x14ac:dyDescent="0.35">
      <c r="C12884" s="18"/>
    </row>
    <row r="12885" spans="3:3" x14ac:dyDescent="0.35">
      <c r="C12885" s="18"/>
    </row>
    <row r="12886" spans="3:3" x14ac:dyDescent="0.35">
      <c r="C12886" s="18"/>
    </row>
    <row r="12887" spans="3:3" x14ac:dyDescent="0.35">
      <c r="C12887" s="18"/>
    </row>
    <row r="12888" spans="3:3" x14ac:dyDescent="0.35">
      <c r="C12888" s="18"/>
    </row>
    <row r="12889" spans="3:3" x14ac:dyDescent="0.35">
      <c r="C12889" s="18"/>
    </row>
    <row r="12890" spans="3:3" x14ac:dyDescent="0.35">
      <c r="C12890" s="18"/>
    </row>
    <row r="12891" spans="3:3" x14ac:dyDescent="0.35">
      <c r="C12891" s="18"/>
    </row>
    <row r="12892" spans="3:3" x14ac:dyDescent="0.35">
      <c r="C12892" s="18"/>
    </row>
    <row r="12893" spans="3:3" x14ac:dyDescent="0.35">
      <c r="C12893" s="18"/>
    </row>
    <row r="12894" spans="3:3" x14ac:dyDescent="0.35">
      <c r="C12894" s="18"/>
    </row>
    <row r="12895" spans="3:3" x14ac:dyDescent="0.35">
      <c r="C12895" s="18"/>
    </row>
    <row r="12896" spans="3:3" x14ac:dyDescent="0.35">
      <c r="C12896" s="18"/>
    </row>
    <row r="12897" spans="3:3" x14ac:dyDescent="0.35">
      <c r="C12897" s="18"/>
    </row>
    <row r="12898" spans="3:3" x14ac:dyDescent="0.35">
      <c r="C12898" s="18"/>
    </row>
    <row r="12899" spans="3:3" x14ac:dyDescent="0.35">
      <c r="C12899" s="18"/>
    </row>
    <row r="12900" spans="3:3" x14ac:dyDescent="0.35">
      <c r="C12900" s="18"/>
    </row>
    <row r="12901" spans="3:3" x14ac:dyDescent="0.35">
      <c r="C12901" s="18"/>
    </row>
    <row r="12902" spans="3:3" x14ac:dyDescent="0.35">
      <c r="C12902" s="18"/>
    </row>
    <row r="12903" spans="3:3" x14ac:dyDescent="0.35">
      <c r="C12903" s="18"/>
    </row>
    <row r="12904" spans="3:3" x14ac:dyDescent="0.35">
      <c r="C12904" s="18"/>
    </row>
    <row r="12905" spans="3:3" x14ac:dyDescent="0.35">
      <c r="C12905" s="18"/>
    </row>
    <row r="12906" spans="3:3" x14ac:dyDescent="0.35">
      <c r="C12906" s="18"/>
    </row>
    <row r="12907" spans="3:3" x14ac:dyDescent="0.35">
      <c r="C12907" s="18"/>
    </row>
    <row r="12908" spans="3:3" x14ac:dyDescent="0.35">
      <c r="C12908" s="18"/>
    </row>
    <row r="12909" spans="3:3" x14ac:dyDescent="0.35">
      <c r="C12909" s="18"/>
    </row>
    <row r="12910" spans="3:3" x14ac:dyDescent="0.35">
      <c r="C12910" s="18"/>
    </row>
    <row r="12911" spans="3:3" x14ac:dyDescent="0.35">
      <c r="C12911" s="18"/>
    </row>
    <row r="12912" spans="3:3" x14ac:dyDescent="0.35">
      <c r="C12912" s="18"/>
    </row>
    <row r="12913" spans="3:3" x14ac:dyDescent="0.35">
      <c r="C12913" s="18"/>
    </row>
    <row r="12914" spans="3:3" x14ac:dyDescent="0.35">
      <c r="C12914" s="18"/>
    </row>
    <row r="12915" spans="3:3" x14ac:dyDescent="0.35">
      <c r="C12915" s="18"/>
    </row>
    <row r="12916" spans="3:3" x14ac:dyDescent="0.35">
      <c r="C12916" s="18"/>
    </row>
    <row r="12917" spans="3:3" x14ac:dyDescent="0.35">
      <c r="C12917" s="18"/>
    </row>
    <row r="12918" spans="3:3" x14ac:dyDescent="0.35">
      <c r="C12918" s="18"/>
    </row>
    <row r="12919" spans="3:3" x14ac:dyDescent="0.35">
      <c r="C12919" s="18"/>
    </row>
    <row r="12920" spans="3:3" x14ac:dyDescent="0.35">
      <c r="C12920" s="18"/>
    </row>
    <row r="12921" spans="3:3" x14ac:dyDescent="0.35">
      <c r="C12921" s="18"/>
    </row>
    <row r="12922" spans="3:3" x14ac:dyDescent="0.35">
      <c r="C12922" s="18"/>
    </row>
    <row r="12923" spans="3:3" x14ac:dyDescent="0.35">
      <c r="C12923" s="18"/>
    </row>
    <row r="12924" spans="3:3" x14ac:dyDescent="0.35">
      <c r="C12924" s="18"/>
    </row>
    <row r="12925" spans="3:3" x14ac:dyDescent="0.35">
      <c r="C12925" s="18"/>
    </row>
    <row r="12926" spans="3:3" x14ac:dyDescent="0.35">
      <c r="C12926" s="18"/>
    </row>
    <row r="12927" spans="3:3" x14ac:dyDescent="0.35">
      <c r="C12927" s="18"/>
    </row>
    <row r="12928" spans="3:3" x14ac:dyDescent="0.35">
      <c r="C12928" s="18"/>
    </row>
    <row r="12929" spans="3:3" x14ac:dyDescent="0.35">
      <c r="C12929" s="18"/>
    </row>
    <row r="12930" spans="3:3" x14ac:dyDescent="0.35">
      <c r="C12930" s="18"/>
    </row>
    <row r="12931" spans="3:3" x14ac:dyDescent="0.35">
      <c r="C12931" s="18"/>
    </row>
    <row r="12932" spans="3:3" x14ac:dyDescent="0.35">
      <c r="C12932" s="18"/>
    </row>
    <row r="12933" spans="3:3" x14ac:dyDescent="0.35">
      <c r="C12933" s="18"/>
    </row>
    <row r="12934" spans="3:3" x14ac:dyDescent="0.35">
      <c r="C12934" s="18"/>
    </row>
    <row r="12935" spans="3:3" x14ac:dyDescent="0.35">
      <c r="C12935" s="18"/>
    </row>
    <row r="12936" spans="3:3" x14ac:dyDescent="0.35">
      <c r="C12936" s="18"/>
    </row>
    <row r="12937" spans="3:3" x14ac:dyDescent="0.35">
      <c r="C12937" s="18"/>
    </row>
    <row r="12938" spans="3:3" x14ac:dyDescent="0.35">
      <c r="C12938" s="18"/>
    </row>
    <row r="12939" spans="3:3" x14ac:dyDescent="0.35">
      <c r="C12939" s="18"/>
    </row>
    <row r="12940" spans="3:3" x14ac:dyDescent="0.35">
      <c r="C12940" s="18"/>
    </row>
    <row r="12941" spans="3:3" x14ac:dyDescent="0.35">
      <c r="C12941" s="18"/>
    </row>
    <row r="12942" spans="3:3" x14ac:dyDescent="0.35">
      <c r="C12942" s="18"/>
    </row>
    <row r="12943" spans="3:3" x14ac:dyDescent="0.35">
      <c r="C12943" s="18"/>
    </row>
    <row r="12944" spans="3:3" x14ac:dyDescent="0.35">
      <c r="C12944" s="18"/>
    </row>
    <row r="12945" spans="3:3" x14ac:dyDescent="0.35">
      <c r="C12945" s="18"/>
    </row>
    <row r="12946" spans="3:3" x14ac:dyDescent="0.35">
      <c r="C12946" s="18"/>
    </row>
    <row r="12947" spans="3:3" x14ac:dyDescent="0.35">
      <c r="C12947" s="18"/>
    </row>
    <row r="12948" spans="3:3" x14ac:dyDescent="0.35">
      <c r="C12948" s="18"/>
    </row>
    <row r="12949" spans="3:3" x14ac:dyDescent="0.35">
      <c r="C12949" s="18"/>
    </row>
    <row r="12950" spans="3:3" x14ac:dyDescent="0.35">
      <c r="C12950" s="18"/>
    </row>
    <row r="12951" spans="3:3" x14ac:dyDescent="0.35">
      <c r="C12951" s="18"/>
    </row>
    <row r="12952" spans="3:3" x14ac:dyDescent="0.35">
      <c r="C12952" s="18"/>
    </row>
    <row r="12953" spans="3:3" x14ac:dyDescent="0.35">
      <c r="C12953" s="18"/>
    </row>
    <row r="12954" spans="3:3" x14ac:dyDescent="0.35">
      <c r="C12954" s="18"/>
    </row>
    <row r="12955" spans="3:3" x14ac:dyDescent="0.35">
      <c r="C12955" s="18"/>
    </row>
    <row r="12956" spans="3:3" x14ac:dyDescent="0.35">
      <c r="C12956" s="18"/>
    </row>
    <row r="12957" spans="3:3" x14ac:dyDescent="0.35">
      <c r="C12957" s="18"/>
    </row>
    <row r="12958" spans="3:3" x14ac:dyDescent="0.35">
      <c r="C12958" s="18"/>
    </row>
    <row r="12959" spans="3:3" x14ac:dyDescent="0.35">
      <c r="C12959" s="18"/>
    </row>
    <row r="12960" spans="3:3" x14ac:dyDescent="0.35">
      <c r="C12960" s="18"/>
    </row>
    <row r="12961" spans="3:3" x14ac:dyDescent="0.35">
      <c r="C12961" s="18"/>
    </row>
    <row r="12962" spans="3:3" x14ac:dyDescent="0.35">
      <c r="C12962" s="18"/>
    </row>
    <row r="12963" spans="3:3" x14ac:dyDescent="0.35">
      <c r="C12963" s="18"/>
    </row>
    <row r="12964" spans="3:3" x14ac:dyDescent="0.35">
      <c r="C12964" s="18"/>
    </row>
    <row r="12965" spans="3:3" x14ac:dyDescent="0.35">
      <c r="C12965" s="18"/>
    </row>
    <row r="12966" spans="3:3" x14ac:dyDescent="0.35">
      <c r="C12966" s="18"/>
    </row>
    <row r="12967" spans="3:3" x14ac:dyDescent="0.35">
      <c r="C12967" s="18"/>
    </row>
    <row r="12968" spans="3:3" x14ac:dyDescent="0.35">
      <c r="C12968" s="18"/>
    </row>
    <row r="12969" spans="3:3" x14ac:dyDescent="0.35">
      <c r="C12969" s="18"/>
    </row>
    <row r="12970" spans="3:3" x14ac:dyDescent="0.35">
      <c r="C12970" s="18"/>
    </row>
    <row r="12971" spans="3:3" x14ac:dyDescent="0.35">
      <c r="C12971" s="18"/>
    </row>
    <row r="12972" spans="3:3" x14ac:dyDescent="0.35">
      <c r="C12972" s="18"/>
    </row>
    <row r="12973" spans="3:3" x14ac:dyDescent="0.35">
      <c r="C12973" s="18"/>
    </row>
    <row r="12974" spans="3:3" x14ac:dyDescent="0.35">
      <c r="C12974" s="18"/>
    </row>
    <row r="12975" spans="3:3" x14ac:dyDescent="0.35">
      <c r="C12975" s="18"/>
    </row>
    <row r="12976" spans="3:3" x14ac:dyDescent="0.35">
      <c r="C12976" s="18"/>
    </row>
    <row r="12977" spans="3:3" x14ac:dyDescent="0.35">
      <c r="C12977" s="18"/>
    </row>
    <row r="12978" spans="3:3" x14ac:dyDescent="0.35">
      <c r="C12978" s="18"/>
    </row>
    <row r="12979" spans="3:3" x14ac:dyDescent="0.35">
      <c r="C12979" s="18"/>
    </row>
    <row r="12980" spans="3:3" x14ac:dyDescent="0.35">
      <c r="C12980" s="18"/>
    </row>
    <row r="12981" spans="3:3" x14ac:dyDescent="0.35">
      <c r="C12981" s="18"/>
    </row>
    <row r="12982" spans="3:3" x14ac:dyDescent="0.35">
      <c r="C12982" s="18"/>
    </row>
    <row r="12983" spans="3:3" x14ac:dyDescent="0.35">
      <c r="C12983" s="18"/>
    </row>
    <row r="12984" spans="3:3" x14ac:dyDescent="0.35">
      <c r="C12984" s="18"/>
    </row>
    <row r="12985" spans="3:3" x14ac:dyDescent="0.35">
      <c r="C12985" s="18"/>
    </row>
    <row r="12986" spans="3:3" x14ac:dyDescent="0.35">
      <c r="C12986" s="18"/>
    </row>
    <row r="12987" spans="3:3" x14ac:dyDescent="0.35">
      <c r="C12987" s="18"/>
    </row>
    <row r="12988" spans="3:3" x14ac:dyDescent="0.35">
      <c r="C12988" s="18"/>
    </row>
    <row r="12989" spans="3:3" x14ac:dyDescent="0.35">
      <c r="C12989" s="18"/>
    </row>
    <row r="12990" spans="3:3" x14ac:dyDescent="0.35">
      <c r="C12990" s="18"/>
    </row>
    <row r="12991" spans="3:3" x14ac:dyDescent="0.35">
      <c r="C12991" s="18"/>
    </row>
    <row r="12992" spans="3:3" x14ac:dyDescent="0.35">
      <c r="C12992" s="18"/>
    </row>
    <row r="12993" spans="3:3" x14ac:dyDescent="0.35">
      <c r="C12993" s="18"/>
    </row>
    <row r="12994" spans="3:3" x14ac:dyDescent="0.35">
      <c r="C12994" s="18"/>
    </row>
    <row r="12995" spans="3:3" x14ac:dyDescent="0.35">
      <c r="C12995" s="18"/>
    </row>
    <row r="12996" spans="3:3" x14ac:dyDescent="0.35">
      <c r="C12996" s="18"/>
    </row>
    <row r="12997" spans="3:3" x14ac:dyDescent="0.35">
      <c r="C12997" s="18"/>
    </row>
    <row r="12998" spans="3:3" x14ac:dyDescent="0.35">
      <c r="C12998" s="18"/>
    </row>
    <row r="12999" spans="3:3" x14ac:dyDescent="0.35">
      <c r="C12999" s="18"/>
    </row>
    <row r="13000" spans="3:3" x14ac:dyDescent="0.35">
      <c r="C13000" s="18"/>
    </row>
    <row r="13001" spans="3:3" x14ac:dyDescent="0.35">
      <c r="C13001" s="18"/>
    </row>
    <row r="13002" spans="3:3" x14ac:dyDescent="0.35">
      <c r="C13002" s="18"/>
    </row>
    <row r="13003" spans="3:3" x14ac:dyDescent="0.35">
      <c r="C13003" s="18"/>
    </row>
    <row r="13004" spans="3:3" x14ac:dyDescent="0.35">
      <c r="C13004" s="18"/>
    </row>
    <row r="13005" spans="3:3" x14ac:dyDescent="0.35">
      <c r="C13005" s="18"/>
    </row>
    <row r="13006" spans="3:3" x14ac:dyDescent="0.35">
      <c r="C13006" s="18"/>
    </row>
    <row r="13007" spans="3:3" x14ac:dyDescent="0.35">
      <c r="C13007" s="18"/>
    </row>
    <row r="13008" spans="3:3" x14ac:dyDescent="0.35">
      <c r="C13008" s="18"/>
    </row>
    <row r="13009" spans="3:3" x14ac:dyDescent="0.35">
      <c r="C13009" s="18"/>
    </row>
    <row r="13010" spans="3:3" x14ac:dyDescent="0.35">
      <c r="C13010" s="18"/>
    </row>
    <row r="13011" spans="3:3" x14ac:dyDescent="0.35">
      <c r="C13011" s="18"/>
    </row>
    <row r="13012" spans="3:3" x14ac:dyDescent="0.35">
      <c r="C13012" s="18"/>
    </row>
    <row r="13013" spans="3:3" x14ac:dyDescent="0.35">
      <c r="C13013" s="18"/>
    </row>
    <row r="13014" spans="3:3" x14ac:dyDescent="0.35">
      <c r="C13014" s="18"/>
    </row>
    <row r="13015" spans="3:3" x14ac:dyDescent="0.35">
      <c r="C13015" s="18"/>
    </row>
    <row r="13016" spans="3:3" x14ac:dyDescent="0.35">
      <c r="C13016" s="18"/>
    </row>
    <row r="13017" spans="3:3" x14ac:dyDescent="0.35">
      <c r="C13017" s="18"/>
    </row>
    <row r="13018" spans="3:3" x14ac:dyDescent="0.35">
      <c r="C13018" s="18"/>
    </row>
    <row r="13019" spans="3:3" x14ac:dyDescent="0.35">
      <c r="C13019" s="18"/>
    </row>
    <row r="13020" spans="3:3" x14ac:dyDescent="0.35">
      <c r="C13020" s="18"/>
    </row>
    <row r="13021" spans="3:3" x14ac:dyDescent="0.35">
      <c r="C13021" s="18"/>
    </row>
    <row r="13022" spans="3:3" x14ac:dyDescent="0.35">
      <c r="C13022" s="18"/>
    </row>
    <row r="13023" spans="3:3" x14ac:dyDescent="0.35">
      <c r="C13023" s="18"/>
    </row>
    <row r="13024" spans="3:3" x14ac:dyDescent="0.35">
      <c r="C13024" s="18"/>
    </row>
    <row r="13025" spans="3:3" x14ac:dyDescent="0.35">
      <c r="C13025" s="18"/>
    </row>
    <row r="13026" spans="3:3" x14ac:dyDescent="0.35">
      <c r="C13026" s="18"/>
    </row>
    <row r="13027" spans="3:3" x14ac:dyDescent="0.35">
      <c r="C13027" s="18"/>
    </row>
    <row r="13028" spans="3:3" x14ac:dyDescent="0.35">
      <c r="C13028" s="18"/>
    </row>
    <row r="13029" spans="3:3" x14ac:dyDescent="0.35">
      <c r="C13029" s="18"/>
    </row>
    <row r="13030" spans="3:3" x14ac:dyDescent="0.35">
      <c r="C13030" s="18"/>
    </row>
    <row r="13031" spans="3:3" x14ac:dyDescent="0.35">
      <c r="C13031" s="18"/>
    </row>
    <row r="13032" spans="3:3" x14ac:dyDescent="0.35">
      <c r="C13032" s="18"/>
    </row>
    <row r="13033" spans="3:3" x14ac:dyDescent="0.35">
      <c r="C13033" s="18"/>
    </row>
    <row r="13034" spans="3:3" x14ac:dyDescent="0.35">
      <c r="C13034" s="18"/>
    </row>
    <row r="13035" spans="3:3" x14ac:dyDescent="0.35">
      <c r="C13035" s="18"/>
    </row>
    <row r="13036" spans="3:3" x14ac:dyDescent="0.35">
      <c r="C13036" s="18"/>
    </row>
    <row r="13037" spans="3:3" x14ac:dyDescent="0.35">
      <c r="C13037" s="18"/>
    </row>
    <row r="13038" spans="3:3" x14ac:dyDescent="0.35">
      <c r="C13038" s="18"/>
    </row>
    <row r="13039" spans="3:3" x14ac:dyDescent="0.35">
      <c r="C13039" s="18"/>
    </row>
    <row r="13040" spans="3:3" x14ac:dyDescent="0.35">
      <c r="C13040" s="18"/>
    </row>
    <row r="13041" spans="3:3" x14ac:dyDescent="0.35">
      <c r="C13041" s="18"/>
    </row>
    <row r="13042" spans="3:3" x14ac:dyDescent="0.35">
      <c r="C13042" s="18"/>
    </row>
    <row r="13043" spans="3:3" x14ac:dyDescent="0.35">
      <c r="C13043" s="18"/>
    </row>
    <row r="13044" spans="3:3" x14ac:dyDescent="0.35">
      <c r="C13044" s="18"/>
    </row>
    <row r="13045" spans="3:3" x14ac:dyDescent="0.35">
      <c r="C13045" s="18"/>
    </row>
    <row r="13046" spans="3:3" x14ac:dyDescent="0.35">
      <c r="C13046" s="18"/>
    </row>
    <row r="13047" spans="3:3" x14ac:dyDescent="0.35">
      <c r="C13047" s="18"/>
    </row>
    <row r="13048" spans="3:3" x14ac:dyDescent="0.35">
      <c r="C13048" s="18"/>
    </row>
    <row r="13049" spans="3:3" x14ac:dyDescent="0.35">
      <c r="C13049" s="18"/>
    </row>
    <row r="13050" spans="3:3" x14ac:dyDescent="0.35">
      <c r="C13050" s="18"/>
    </row>
    <row r="13051" spans="3:3" x14ac:dyDescent="0.35">
      <c r="C13051" s="18"/>
    </row>
    <row r="13052" spans="3:3" x14ac:dyDescent="0.35">
      <c r="C13052" s="18"/>
    </row>
    <row r="13053" spans="3:3" x14ac:dyDescent="0.35">
      <c r="C13053" s="18"/>
    </row>
    <row r="13054" spans="3:3" x14ac:dyDescent="0.35">
      <c r="C13054" s="18"/>
    </row>
    <row r="13055" spans="3:3" x14ac:dyDescent="0.35">
      <c r="C13055" s="18"/>
    </row>
    <row r="13056" spans="3:3" x14ac:dyDescent="0.35">
      <c r="C13056" s="18"/>
    </row>
    <row r="13057" spans="3:3" x14ac:dyDescent="0.35">
      <c r="C13057" s="18"/>
    </row>
    <row r="13058" spans="3:3" x14ac:dyDescent="0.35">
      <c r="C13058" s="18"/>
    </row>
    <row r="13059" spans="3:3" x14ac:dyDescent="0.35">
      <c r="C13059" s="18"/>
    </row>
    <row r="13060" spans="3:3" x14ac:dyDescent="0.35">
      <c r="C13060" s="18"/>
    </row>
    <row r="13061" spans="3:3" x14ac:dyDescent="0.35">
      <c r="C13061" s="18"/>
    </row>
    <row r="13062" spans="3:3" x14ac:dyDescent="0.35">
      <c r="C13062" s="18"/>
    </row>
    <row r="13063" spans="3:3" x14ac:dyDescent="0.35">
      <c r="C13063" s="18"/>
    </row>
    <row r="13064" spans="3:3" x14ac:dyDescent="0.35">
      <c r="C13064" s="18"/>
    </row>
    <row r="13065" spans="3:3" x14ac:dyDescent="0.35">
      <c r="C13065" s="18"/>
    </row>
    <row r="13066" spans="3:3" x14ac:dyDescent="0.35">
      <c r="C13066" s="18"/>
    </row>
    <row r="13067" spans="3:3" x14ac:dyDescent="0.35">
      <c r="C13067" s="18"/>
    </row>
    <row r="13068" spans="3:3" x14ac:dyDescent="0.35">
      <c r="C13068" s="18"/>
    </row>
    <row r="13069" spans="3:3" x14ac:dyDescent="0.35">
      <c r="C13069" s="18"/>
    </row>
    <row r="13070" spans="3:3" x14ac:dyDescent="0.35">
      <c r="C13070" s="18"/>
    </row>
    <row r="13071" spans="3:3" x14ac:dyDescent="0.35">
      <c r="C13071" s="18"/>
    </row>
    <row r="13072" spans="3:3" x14ac:dyDescent="0.35">
      <c r="C13072" s="18"/>
    </row>
    <row r="13073" spans="3:3" x14ac:dyDescent="0.35">
      <c r="C13073" s="18"/>
    </row>
    <row r="13074" spans="3:3" x14ac:dyDescent="0.35">
      <c r="C13074" s="18"/>
    </row>
    <row r="13075" spans="3:3" x14ac:dyDescent="0.35">
      <c r="C13075" s="18"/>
    </row>
    <row r="13076" spans="3:3" x14ac:dyDescent="0.35">
      <c r="C13076" s="18"/>
    </row>
    <row r="13077" spans="3:3" x14ac:dyDescent="0.35">
      <c r="C13077" s="18"/>
    </row>
    <row r="13078" spans="3:3" x14ac:dyDescent="0.35">
      <c r="C13078" s="18"/>
    </row>
    <row r="13079" spans="3:3" x14ac:dyDescent="0.35">
      <c r="C13079" s="18"/>
    </row>
    <row r="13080" spans="3:3" x14ac:dyDescent="0.35">
      <c r="C13080" s="18"/>
    </row>
    <row r="13081" spans="3:3" x14ac:dyDescent="0.35">
      <c r="C13081" s="18"/>
    </row>
    <row r="13082" spans="3:3" x14ac:dyDescent="0.35">
      <c r="C13082" s="18"/>
    </row>
    <row r="13083" spans="3:3" x14ac:dyDescent="0.35">
      <c r="C13083" s="18"/>
    </row>
    <row r="13084" spans="3:3" x14ac:dyDescent="0.35">
      <c r="C13084" s="18"/>
    </row>
    <row r="13085" spans="3:3" x14ac:dyDescent="0.35">
      <c r="C13085" s="18"/>
    </row>
    <row r="13086" spans="3:3" x14ac:dyDescent="0.35">
      <c r="C13086" s="18"/>
    </row>
    <row r="13087" spans="3:3" x14ac:dyDescent="0.35">
      <c r="C13087" s="18"/>
    </row>
    <row r="13088" spans="3:3" x14ac:dyDescent="0.35">
      <c r="C13088" s="18"/>
    </row>
    <row r="13089" spans="3:3" x14ac:dyDescent="0.35">
      <c r="C13089" s="18"/>
    </row>
    <row r="13090" spans="3:3" x14ac:dyDescent="0.35">
      <c r="C13090" s="18"/>
    </row>
    <row r="13091" spans="3:3" x14ac:dyDescent="0.35">
      <c r="C13091" s="18"/>
    </row>
    <row r="13092" spans="3:3" x14ac:dyDescent="0.35">
      <c r="C13092" s="18"/>
    </row>
    <row r="13093" spans="3:3" x14ac:dyDescent="0.35">
      <c r="C13093" s="18"/>
    </row>
    <row r="13094" spans="3:3" x14ac:dyDescent="0.35">
      <c r="C13094" s="18"/>
    </row>
    <row r="13095" spans="3:3" x14ac:dyDescent="0.35">
      <c r="C13095" s="18"/>
    </row>
    <row r="13096" spans="3:3" x14ac:dyDescent="0.35">
      <c r="C13096" s="18"/>
    </row>
    <row r="13097" spans="3:3" x14ac:dyDescent="0.35">
      <c r="C13097" s="18"/>
    </row>
    <row r="13098" spans="3:3" x14ac:dyDescent="0.35">
      <c r="C13098" s="18"/>
    </row>
    <row r="13099" spans="3:3" x14ac:dyDescent="0.35">
      <c r="C13099" s="18"/>
    </row>
    <row r="13100" spans="3:3" x14ac:dyDescent="0.35">
      <c r="C13100" s="18"/>
    </row>
    <row r="13101" spans="3:3" x14ac:dyDescent="0.35">
      <c r="C13101" s="18"/>
    </row>
    <row r="13102" spans="3:3" x14ac:dyDescent="0.35">
      <c r="C13102" s="18"/>
    </row>
    <row r="13103" spans="3:3" x14ac:dyDescent="0.35">
      <c r="C13103" s="18"/>
    </row>
    <row r="13104" spans="3:3" x14ac:dyDescent="0.35">
      <c r="C13104" s="18"/>
    </row>
    <row r="13105" spans="3:3" x14ac:dyDescent="0.35">
      <c r="C13105" s="18"/>
    </row>
    <row r="13106" spans="3:3" x14ac:dyDescent="0.35">
      <c r="C13106" s="18"/>
    </row>
    <row r="13107" spans="3:3" x14ac:dyDescent="0.35">
      <c r="C13107" s="18"/>
    </row>
    <row r="13108" spans="3:3" x14ac:dyDescent="0.35">
      <c r="C13108" s="18"/>
    </row>
    <row r="13109" spans="3:3" x14ac:dyDescent="0.35">
      <c r="C13109" s="18"/>
    </row>
    <row r="13110" spans="3:3" x14ac:dyDescent="0.35">
      <c r="C13110" s="18"/>
    </row>
    <row r="13111" spans="3:3" x14ac:dyDescent="0.35">
      <c r="C13111" s="18"/>
    </row>
    <row r="13112" spans="3:3" x14ac:dyDescent="0.35">
      <c r="C13112" s="18"/>
    </row>
    <row r="13113" spans="3:3" x14ac:dyDescent="0.35">
      <c r="C13113" s="18"/>
    </row>
    <row r="13114" spans="3:3" x14ac:dyDescent="0.35">
      <c r="C13114" s="18"/>
    </row>
    <row r="13115" spans="3:3" x14ac:dyDescent="0.35">
      <c r="C13115" s="18"/>
    </row>
    <row r="13116" spans="3:3" x14ac:dyDescent="0.35">
      <c r="C13116" s="18"/>
    </row>
    <row r="13117" spans="3:3" x14ac:dyDescent="0.35">
      <c r="C13117" s="18"/>
    </row>
    <row r="13118" spans="3:3" x14ac:dyDescent="0.35">
      <c r="C13118" s="18"/>
    </row>
    <row r="13119" spans="3:3" x14ac:dyDescent="0.35">
      <c r="C13119" s="18"/>
    </row>
    <row r="13120" spans="3:3" x14ac:dyDescent="0.35">
      <c r="C13120" s="18"/>
    </row>
    <row r="13121" spans="3:3" x14ac:dyDescent="0.35">
      <c r="C13121" s="18"/>
    </row>
    <row r="13122" spans="3:3" x14ac:dyDescent="0.35">
      <c r="C13122" s="18"/>
    </row>
    <row r="13123" spans="3:3" x14ac:dyDescent="0.35">
      <c r="C13123" s="18"/>
    </row>
    <row r="13124" spans="3:3" x14ac:dyDescent="0.35">
      <c r="C13124" s="18"/>
    </row>
    <row r="13125" spans="3:3" x14ac:dyDescent="0.35">
      <c r="C13125" s="18"/>
    </row>
    <row r="13126" spans="3:3" x14ac:dyDescent="0.35">
      <c r="C13126" s="18"/>
    </row>
    <row r="13127" spans="3:3" x14ac:dyDescent="0.35">
      <c r="C13127" s="18"/>
    </row>
    <row r="13128" spans="3:3" x14ac:dyDescent="0.35">
      <c r="C13128" s="18"/>
    </row>
    <row r="13129" spans="3:3" x14ac:dyDescent="0.35">
      <c r="C13129" s="18"/>
    </row>
    <row r="13130" spans="3:3" x14ac:dyDescent="0.35">
      <c r="C13130" s="18"/>
    </row>
    <row r="13131" spans="3:3" x14ac:dyDescent="0.35">
      <c r="C13131" s="18"/>
    </row>
    <row r="13132" spans="3:3" x14ac:dyDescent="0.35">
      <c r="C13132" s="18"/>
    </row>
    <row r="13133" spans="3:3" x14ac:dyDescent="0.35">
      <c r="C13133" s="18"/>
    </row>
    <row r="13134" spans="3:3" x14ac:dyDescent="0.35">
      <c r="C13134" s="18"/>
    </row>
    <row r="13135" spans="3:3" x14ac:dyDescent="0.35">
      <c r="C13135" s="18"/>
    </row>
    <row r="13136" spans="3:3" x14ac:dyDescent="0.35">
      <c r="C13136" s="18"/>
    </row>
    <row r="13137" spans="3:3" x14ac:dyDescent="0.35">
      <c r="C13137" s="18"/>
    </row>
    <row r="13138" spans="3:3" x14ac:dyDescent="0.35">
      <c r="C13138" s="18"/>
    </row>
    <row r="13139" spans="3:3" x14ac:dyDescent="0.35">
      <c r="C13139" s="18"/>
    </row>
    <row r="13140" spans="3:3" x14ac:dyDescent="0.35">
      <c r="C13140" s="18"/>
    </row>
    <row r="13141" spans="3:3" x14ac:dyDescent="0.35">
      <c r="C13141" s="18"/>
    </row>
    <row r="13142" spans="3:3" x14ac:dyDescent="0.35">
      <c r="C13142" s="18"/>
    </row>
    <row r="13143" spans="3:3" x14ac:dyDescent="0.35">
      <c r="C13143" s="18"/>
    </row>
    <row r="13144" spans="3:3" x14ac:dyDescent="0.35">
      <c r="C13144" s="18"/>
    </row>
    <row r="13145" spans="3:3" x14ac:dyDescent="0.35">
      <c r="C13145" s="18"/>
    </row>
    <row r="13146" spans="3:3" x14ac:dyDescent="0.35">
      <c r="C13146" s="18"/>
    </row>
    <row r="13147" spans="3:3" x14ac:dyDescent="0.35">
      <c r="C13147" s="18"/>
    </row>
    <row r="13148" spans="3:3" x14ac:dyDescent="0.35">
      <c r="C13148" s="18"/>
    </row>
    <row r="13149" spans="3:3" x14ac:dyDescent="0.35">
      <c r="C13149" s="18"/>
    </row>
    <row r="13150" spans="3:3" x14ac:dyDescent="0.35">
      <c r="C13150" s="18"/>
    </row>
    <row r="13151" spans="3:3" x14ac:dyDescent="0.35">
      <c r="C13151" s="18"/>
    </row>
    <row r="13152" spans="3:3" x14ac:dyDescent="0.35">
      <c r="C13152" s="18"/>
    </row>
    <row r="13153" spans="3:3" x14ac:dyDescent="0.35">
      <c r="C13153" s="18"/>
    </row>
    <row r="13154" spans="3:3" x14ac:dyDescent="0.35">
      <c r="C13154" s="18"/>
    </row>
    <row r="13155" spans="3:3" x14ac:dyDescent="0.35">
      <c r="C13155" s="18"/>
    </row>
    <row r="13156" spans="3:3" x14ac:dyDescent="0.35">
      <c r="C13156" s="18"/>
    </row>
    <row r="13157" spans="3:3" x14ac:dyDescent="0.35">
      <c r="C13157" s="18"/>
    </row>
    <row r="13158" spans="3:3" x14ac:dyDescent="0.35">
      <c r="C13158" s="18"/>
    </row>
    <row r="13159" spans="3:3" x14ac:dyDescent="0.35">
      <c r="C13159" s="18"/>
    </row>
    <row r="13160" spans="3:3" x14ac:dyDescent="0.35">
      <c r="C13160" s="18"/>
    </row>
    <row r="13161" spans="3:3" x14ac:dyDescent="0.35">
      <c r="C13161" s="18"/>
    </row>
    <row r="13162" spans="3:3" x14ac:dyDescent="0.35">
      <c r="C13162" s="18"/>
    </row>
    <row r="13163" spans="3:3" x14ac:dyDescent="0.35">
      <c r="C13163" s="18"/>
    </row>
    <row r="13164" spans="3:3" x14ac:dyDescent="0.35">
      <c r="C13164" s="18"/>
    </row>
    <row r="13165" spans="3:3" x14ac:dyDescent="0.35">
      <c r="C13165" s="18"/>
    </row>
    <row r="13166" spans="3:3" x14ac:dyDescent="0.35">
      <c r="C13166" s="18"/>
    </row>
    <row r="13167" spans="3:3" x14ac:dyDescent="0.35">
      <c r="C13167" s="18"/>
    </row>
    <row r="13168" spans="3:3" x14ac:dyDescent="0.35">
      <c r="C13168" s="18"/>
    </row>
    <row r="13169" spans="3:3" x14ac:dyDescent="0.35">
      <c r="C13169" s="18"/>
    </row>
    <row r="13170" spans="3:3" x14ac:dyDescent="0.35">
      <c r="C13170" s="18"/>
    </row>
    <row r="13171" spans="3:3" x14ac:dyDescent="0.35">
      <c r="C13171" s="18"/>
    </row>
    <row r="13172" spans="3:3" x14ac:dyDescent="0.35">
      <c r="C13172" s="18"/>
    </row>
    <row r="13173" spans="3:3" x14ac:dyDescent="0.35">
      <c r="C13173" s="18"/>
    </row>
    <row r="13174" spans="3:3" x14ac:dyDescent="0.35">
      <c r="C13174" s="18"/>
    </row>
    <row r="13175" spans="3:3" x14ac:dyDescent="0.35">
      <c r="C13175" s="18"/>
    </row>
    <row r="13176" spans="3:3" x14ac:dyDescent="0.35">
      <c r="C13176" s="18"/>
    </row>
    <row r="13177" spans="3:3" x14ac:dyDescent="0.35">
      <c r="C13177" s="18"/>
    </row>
    <row r="13178" spans="3:3" x14ac:dyDescent="0.35">
      <c r="C13178" s="18"/>
    </row>
    <row r="13179" spans="3:3" x14ac:dyDescent="0.35">
      <c r="C13179" s="18"/>
    </row>
    <row r="13180" spans="3:3" x14ac:dyDescent="0.35">
      <c r="C13180" s="18"/>
    </row>
    <row r="13181" spans="3:3" x14ac:dyDescent="0.35">
      <c r="C13181" s="18"/>
    </row>
    <row r="13182" spans="3:3" x14ac:dyDescent="0.35">
      <c r="C13182" s="18"/>
    </row>
    <row r="13183" spans="3:3" x14ac:dyDescent="0.35">
      <c r="C13183" s="18"/>
    </row>
    <row r="13184" spans="3:3" x14ac:dyDescent="0.35">
      <c r="C13184" s="18"/>
    </row>
    <row r="13185" spans="3:3" x14ac:dyDescent="0.35">
      <c r="C13185" s="18"/>
    </row>
    <row r="13186" spans="3:3" x14ac:dyDescent="0.35">
      <c r="C13186" s="18"/>
    </row>
    <row r="13187" spans="3:3" x14ac:dyDescent="0.35">
      <c r="C13187" s="18"/>
    </row>
    <row r="13188" spans="3:3" x14ac:dyDescent="0.35">
      <c r="C13188" s="18"/>
    </row>
    <row r="13189" spans="3:3" x14ac:dyDescent="0.35">
      <c r="C13189" s="18"/>
    </row>
    <row r="13190" spans="3:3" x14ac:dyDescent="0.35">
      <c r="C13190" s="18"/>
    </row>
    <row r="13191" spans="3:3" x14ac:dyDescent="0.35">
      <c r="C13191" s="18"/>
    </row>
    <row r="13192" spans="3:3" x14ac:dyDescent="0.35">
      <c r="C13192" s="18"/>
    </row>
    <row r="13193" spans="3:3" x14ac:dyDescent="0.35">
      <c r="C13193" s="18"/>
    </row>
    <row r="13194" spans="3:3" x14ac:dyDescent="0.35">
      <c r="C13194" s="18"/>
    </row>
    <row r="13195" spans="3:3" x14ac:dyDescent="0.35">
      <c r="C13195" s="18"/>
    </row>
    <row r="13196" spans="3:3" x14ac:dyDescent="0.35">
      <c r="C13196" s="18"/>
    </row>
    <row r="13197" spans="3:3" x14ac:dyDescent="0.35">
      <c r="C13197" s="18"/>
    </row>
    <row r="13198" spans="3:3" x14ac:dyDescent="0.35">
      <c r="C13198" s="18"/>
    </row>
    <row r="13199" spans="3:3" x14ac:dyDescent="0.35">
      <c r="C13199" s="18"/>
    </row>
    <row r="13200" spans="3:3" x14ac:dyDescent="0.35">
      <c r="C13200" s="18"/>
    </row>
    <row r="13201" spans="3:3" x14ac:dyDescent="0.35">
      <c r="C13201" s="18"/>
    </row>
    <row r="13202" spans="3:3" x14ac:dyDescent="0.35">
      <c r="C13202" s="18"/>
    </row>
    <row r="13203" spans="3:3" x14ac:dyDescent="0.35">
      <c r="C13203" s="18"/>
    </row>
    <row r="13204" spans="3:3" x14ac:dyDescent="0.35">
      <c r="C13204" s="18"/>
    </row>
    <row r="13205" spans="3:3" x14ac:dyDescent="0.35">
      <c r="C13205" s="18"/>
    </row>
    <row r="13206" spans="3:3" x14ac:dyDescent="0.35">
      <c r="C13206" s="18"/>
    </row>
    <row r="13207" spans="3:3" x14ac:dyDescent="0.35">
      <c r="C13207" s="18"/>
    </row>
    <row r="13208" spans="3:3" x14ac:dyDescent="0.35">
      <c r="C13208" s="18"/>
    </row>
    <row r="13209" spans="3:3" x14ac:dyDescent="0.35">
      <c r="C13209" s="18"/>
    </row>
    <row r="13210" spans="3:3" x14ac:dyDescent="0.35">
      <c r="C13210" s="18"/>
    </row>
    <row r="13211" spans="3:3" x14ac:dyDescent="0.35">
      <c r="C13211" s="18"/>
    </row>
    <row r="13212" spans="3:3" x14ac:dyDescent="0.35">
      <c r="C13212" s="18"/>
    </row>
    <row r="13213" spans="3:3" x14ac:dyDescent="0.35">
      <c r="C13213" s="18"/>
    </row>
    <row r="13214" spans="3:3" x14ac:dyDescent="0.35">
      <c r="C13214" s="18"/>
    </row>
    <row r="13215" spans="3:3" x14ac:dyDescent="0.35">
      <c r="C13215" s="18"/>
    </row>
    <row r="13216" spans="3:3" x14ac:dyDescent="0.35">
      <c r="C13216" s="18"/>
    </row>
    <row r="13217" spans="3:3" x14ac:dyDescent="0.35">
      <c r="C13217" s="18"/>
    </row>
    <row r="13218" spans="3:3" x14ac:dyDescent="0.35">
      <c r="C13218" s="18"/>
    </row>
    <row r="13219" spans="3:3" x14ac:dyDescent="0.35">
      <c r="C13219" s="18"/>
    </row>
    <row r="13220" spans="3:3" x14ac:dyDescent="0.35">
      <c r="C13220" s="18"/>
    </row>
    <row r="13221" spans="3:3" x14ac:dyDescent="0.35">
      <c r="C13221" s="18"/>
    </row>
    <row r="13222" spans="3:3" x14ac:dyDescent="0.35">
      <c r="C13222" s="18"/>
    </row>
    <row r="13223" spans="3:3" x14ac:dyDescent="0.35">
      <c r="C13223" s="18"/>
    </row>
    <row r="13224" spans="3:3" x14ac:dyDescent="0.35">
      <c r="C13224" s="18"/>
    </row>
    <row r="13225" spans="3:3" x14ac:dyDescent="0.35">
      <c r="C13225" s="18"/>
    </row>
    <row r="13226" spans="3:3" x14ac:dyDescent="0.35">
      <c r="C13226" s="18"/>
    </row>
    <row r="13227" spans="3:3" x14ac:dyDescent="0.35">
      <c r="C13227" s="18"/>
    </row>
    <row r="13228" spans="3:3" x14ac:dyDescent="0.35">
      <c r="C13228" s="18"/>
    </row>
    <row r="13229" spans="3:3" x14ac:dyDescent="0.35">
      <c r="C13229" s="18"/>
    </row>
    <row r="13230" spans="3:3" x14ac:dyDescent="0.35">
      <c r="C13230" s="18"/>
    </row>
    <row r="13231" spans="3:3" x14ac:dyDescent="0.35">
      <c r="C13231" s="18"/>
    </row>
    <row r="13232" spans="3:3" x14ac:dyDescent="0.35">
      <c r="C13232" s="18"/>
    </row>
    <row r="13233" spans="3:3" x14ac:dyDescent="0.35">
      <c r="C13233" s="18"/>
    </row>
    <row r="13234" spans="3:3" x14ac:dyDescent="0.35">
      <c r="C13234" s="18"/>
    </row>
    <row r="13235" spans="3:3" x14ac:dyDescent="0.35">
      <c r="C13235" s="18"/>
    </row>
    <row r="13236" spans="3:3" x14ac:dyDescent="0.35">
      <c r="C13236" s="18"/>
    </row>
    <row r="13237" spans="3:3" x14ac:dyDescent="0.35">
      <c r="C13237" s="18"/>
    </row>
    <row r="13238" spans="3:3" x14ac:dyDescent="0.35">
      <c r="C13238" s="18"/>
    </row>
    <row r="13239" spans="3:3" x14ac:dyDescent="0.35">
      <c r="C13239" s="18"/>
    </row>
    <row r="13240" spans="3:3" x14ac:dyDescent="0.35">
      <c r="C13240" s="18"/>
    </row>
    <row r="13241" spans="3:3" x14ac:dyDescent="0.35">
      <c r="C13241" s="18"/>
    </row>
    <row r="13242" spans="3:3" x14ac:dyDescent="0.35">
      <c r="C13242" s="18"/>
    </row>
    <row r="13243" spans="3:3" x14ac:dyDescent="0.35">
      <c r="C13243" s="18"/>
    </row>
    <row r="13244" spans="3:3" x14ac:dyDescent="0.35">
      <c r="C13244" s="18"/>
    </row>
    <row r="13245" spans="3:3" x14ac:dyDescent="0.35">
      <c r="C13245" s="18"/>
    </row>
    <row r="13246" spans="3:3" x14ac:dyDescent="0.35">
      <c r="C13246" s="18"/>
    </row>
    <row r="13247" spans="3:3" x14ac:dyDescent="0.35">
      <c r="C13247" s="18"/>
    </row>
    <row r="13248" spans="3:3" x14ac:dyDescent="0.35">
      <c r="C13248" s="18"/>
    </row>
    <row r="13249" spans="3:3" x14ac:dyDescent="0.35">
      <c r="C13249" s="18"/>
    </row>
    <row r="13250" spans="3:3" x14ac:dyDescent="0.35">
      <c r="C13250" s="18"/>
    </row>
    <row r="13251" spans="3:3" x14ac:dyDescent="0.35">
      <c r="C13251" s="18"/>
    </row>
    <row r="13252" spans="3:3" x14ac:dyDescent="0.35">
      <c r="C13252" s="18"/>
    </row>
    <row r="13253" spans="3:3" x14ac:dyDescent="0.35">
      <c r="C13253" s="18"/>
    </row>
    <row r="13254" spans="3:3" x14ac:dyDescent="0.35">
      <c r="C13254" s="18"/>
    </row>
    <row r="13255" spans="3:3" x14ac:dyDescent="0.35">
      <c r="C13255" s="18"/>
    </row>
    <row r="13256" spans="3:3" x14ac:dyDescent="0.35">
      <c r="C13256" s="18"/>
    </row>
    <row r="13257" spans="3:3" x14ac:dyDescent="0.35">
      <c r="C13257" s="18"/>
    </row>
    <row r="13258" spans="3:3" x14ac:dyDescent="0.35">
      <c r="C13258" s="18"/>
    </row>
    <row r="13259" spans="3:3" x14ac:dyDescent="0.35">
      <c r="C13259" s="18"/>
    </row>
    <row r="13260" spans="3:3" x14ac:dyDescent="0.35">
      <c r="C13260" s="18"/>
    </row>
    <row r="13261" spans="3:3" x14ac:dyDescent="0.35">
      <c r="C13261" s="18"/>
    </row>
    <row r="13262" spans="3:3" x14ac:dyDescent="0.35">
      <c r="C13262" s="18"/>
    </row>
    <row r="13263" spans="3:3" x14ac:dyDescent="0.35">
      <c r="C13263" s="18"/>
    </row>
    <row r="13264" spans="3:3" x14ac:dyDescent="0.35">
      <c r="C13264" s="18"/>
    </row>
    <row r="13265" spans="3:3" x14ac:dyDescent="0.35">
      <c r="C13265" s="18"/>
    </row>
    <row r="13266" spans="3:3" x14ac:dyDescent="0.35">
      <c r="C13266" s="18"/>
    </row>
    <row r="13267" spans="3:3" x14ac:dyDescent="0.35">
      <c r="C13267" s="18"/>
    </row>
    <row r="13268" spans="3:3" x14ac:dyDescent="0.35">
      <c r="C13268" s="18"/>
    </row>
    <row r="13269" spans="3:3" x14ac:dyDescent="0.35">
      <c r="C13269" s="18"/>
    </row>
    <row r="13270" spans="3:3" x14ac:dyDescent="0.35">
      <c r="C13270" s="18"/>
    </row>
    <row r="13271" spans="3:3" x14ac:dyDescent="0.35">
      <c r="C13271" s="18"/>
    </row>
    <row r="13272" spans="3:3" x14ac:dyDescent="0.35">
      <c r="C13272" s="18"/>
    </row>
    <row r="13273" spans="3:3" x14ac:dyDescent="0.35">
      <c r="C13273" s="18"/>
    </row>
    <row r="13274" spans="3:3" x14ac:dyDescent="0.35">
      <c r="C13274" s="18"/>
    </row>
    <row r="13275" spans="3:3" x14ac:dyDescent="0.35">
      <c r="C13275" s="18"/>
    </row>
    <row r="13276" spans="3:3" x14ac:dyDescent="0.35">
      <c r="C13276" s="18"/>
    </row>
    <row r="13277" spans="3:3" x14ac:dyDescent="0.35">
      <c r="C13277" s="18"/>
    </row>
    <row r="13278" spans="3:3" x14ac:dyDescent="0.35">
      <c r="C13278" s="18"/>
    </row>
    <row r="13279" spans="3:3" x14ac:dyDescent="0.35">
      <c r="C13279" s="18"/>
    </row>
    <row r="13280" spans="3:3" x14ac:dyDescent="0.35">
      <c r="C13280" s="18"/>
    </row>
    <row r="13281" spans="3:3" x14ac:dyDescent="0.35">
      <c r="C13281" s="18"/>
    </row>
    <row r="13282" spans="3:3" x14ac:dyDescent="0.35">
      <c r="C13282" s="18"/>
    </row>
    <row r="13283" spans="3:3" x14ac:dyDescent="0.35">
      <c r="C13283" s="18"/>
    </row>
    <row r="13284" spans="3:3" x14ac:dyDescent="0.35">
      <c r="C13284" s="18"/>
    </row>
    <row r="13285" spans="3:3" x14ac:dyDescent="0.35">
      <c r="C13285" s="18"/>
    </row>
    <row r="13286" spans="3:3" x14ac:dyDescent="0.35">
      <c r="C13286" s="18"/>
    </row>
    <row r="13287" spans="3:3" x14ac:dyDescent="0.35">
      <c r="C13287" s="18"/>
    </row>
    <row r="13288" spans="3:3" x14ac:dyDescent="0.35">
      <c r="C13288" s="18"/>
    </row>
    <row r="13289" spans="3:3" x14ac:dyDescent="0.35">
      <c r="C13289" s="18"/>
    </row>
    <row r="13290" spans="3:3" x14ac:dyDescent="0.35">
      <c r="C13290" s="18"/>
    </row>
    <row r="13291" spans="3:3" x14ac:dyDescent="0.35">
      <c r="C13291" s="18"/>
    </row>
    <row r="13292" spans="3:3" x14ac:dyDescent="0.35">
      <c r="C13292" s="18"/>
    </row>
    <row r="13293" spans="3:3" x14ac:dyDescent="0.35">
      <c r="C13293" s="18"/>
    </row>
    <row r="13294" spans="3:3" x14ac:dyDescent="0.35">
      <c r="C13294" s="18"/>
    </row>
    <row r="13295" spans="3:3" x14ac:dyDescent="0.35">
      <c r="C13295" s="18"/>
    </row>
    <row r="13296" spans="3:3" x14ac:dyDescent="0.35">
      <c r="C13296" s="18"/>
    </row>
    <row r="13297" spans="3:3" x14ac:dyDescent="0.35">
      <c r="C13297" s="18"/>
    </row>
    <row r="13298" spans="3:3" x14ac:dyDescent="0.35">
      <c r="C13298" s="18"/>
    </row>
    <row r="13299" spans="3:3" x14ac:dyDescent="0.35">
      <c r="C13299" s="18"/>
    </row>
    <row r="13300" spans="3:3" x14ac:dyDescent="0.35">
      <c r="C13300" s="18"/>
    </row>
    <row r="13301" spans="3:3" x14ac:dyDescent="0.35">
      <c r="C13301" s="18"/>
    </row>
    <row r="13302" spans="3:3" x14ac:dyDescent="0.35">
      <c r="C13302" s="18"/>
    </row>
    <row r="13303" spans="3:3" x14ac:dyDescent="0.35">
      <c r="C13303" s="18"/>
    </row>
    <row r="13304" spans="3:3" x14ac:dyDescent="0.35">
      <c r="C13304" s="18"/>
    </row>
    <row r="13305" spans="3:3" x14ac:dyDescent="0.35">
      <c r="C13305" s="18"/>
    </row>
    <row r="13306" spans="3:3" x14ac:dyDescent="0.35">
      <c r="C13306" s="18"/>
    </row>
    <row r="13307" spans="3:3" x14ac:dyDescent="0.35">
      <c r="C13307" s="18"/>
    </row>
    <row r="13308" spans="3:3" x14ac:dyDescent="0.35">
      <c r="C13308" s="18"/>
    </row>
    <row r="13309" spans="3:3" x14ac:dyDescent="0.35">
      <c r="C13309" s="18"/>
    </row>
    <row r="13310" spans="3:3" x14ac:dyDescent="0.35">
      <c r="C13310" s="18"/>
    </row>
    <row r="13311" spans="3:3" x14ac:dyDescent="0.35">
      <c r="C13311" s="18"/>
    </row>
    <row r="13312" spans="3:3" x14ac:dyDescent="0.35">
      <c r="C13312" s="18"/>
    </row>
    <row r="13313" spans="3:3" x14ac:dyDescent="0.35">
      <c r="C13313" s="18"/>
    </row>
    <row r="13314" spans="3:3" x14ac:dyDescent="0.35">
      <c r="C13314" s="18"/>
    </row>
    <row r="13315" spans="3:3" x14ac:dyDescent="0.35">
      <c r="C13315" s="18"/>
    </row>
    <row r="13316" spans="3:3" x14ac:dyDescent="0.35">
      <c r="C13316" s="18"/>
    </row>
    <row r="13317" spans="3:3" x14ac:dyDescent="0.35">
      <c r="C13317" s="18"/>
    </row>
    <row r="13318" spans="3:3" x14ac:dyDescent="0.35">
      <c r="C13318" s="18"/>
    </row>
    <row r="13319" spans="3:3" x14ac:dyDescent="0.35">
      <c r="C13319" s="18"/>
    </row>
    <row r="13320" spans="3:3" x14ac:dyDescent="0.35">
      <c r="C13320" s="18"/>
    </row>
    <row r="13321" spans="3:3" x14ac:dyDescent="0.35">
      <c r="C13321" s="18"/>
    </row>
    <row r="13322" spans="3:3" x14ac:dyDescent="0.35">
      <c r="C13322" s="18"/>
    </row>
    <row r="13323" spans="3:3" x14ac:dyDescent="0.35">
      <c r="C13323" s="18"/>
    </row>
    <row r="13324" spans="3:3" x14ac:dyDescent="0.35">
      <c r="C13324" s="18"/>
    </row>
    <row r="13325" spans="3:3" x14ac:dyDescent="0.35">
      <c r="C13325" s="18"/>
    </row>
    <row r="13326" spans="3:3" x14ac:dyDescent="0.35">
      <c r="C13326" s="18"/>
    </row>
    <row r="13327" spans="3:3" x14ac:dyDescent="0.35">
      <c r="C13327" s="18"/>
    </row>
    <row r="13328" spans="3:3" x14ac:dyDescent="0.35">
      <c r="C13328" s="18"/>
    </row>
    <row r="13329" spans="3:3" x14ac:dyDescent="0.35">
      <c r="C13329" s="18"/>
    </row>
    <row r="13330" spans="3:3" x14ac:dyDescent="0.35">
      <c r="C13330" s="18"/>
    </row>
    <row r="13331" spans="3:3" x14ac:dyDescent="0.35">
      <c r="C13331" s="18"/>
    </row>
    <row r="13332" spans="3:3" x14ac:dyDescent="0.35">
      <c r="C13332" s="18"/>
    </row>
    <row r="13333" spans="3:3" x14ac:dyDescent="0.35">
      <c r="C13333" s="18"/>
    </row>
    <row r="13334" spans="3:3" x14ac:dyDescent="0.35">
      <c r="C13334" s="18"/>
    </row>
    <row r="13335" spans="3:3" x14ac:dyDescent="0.35">
      <c r="C13335" s="18"/>
    </row>
    <row r="13336" spans="3:3" x14ac:dyDescent="0.35">
      <c r="C13336" s="18"/>
    </row>
    <row r="13337" spans="3:3" x14ac:dyDescent="0.35">
      <c r="C13337" s="18"/>
    </row>
    <row r="13338" spans="3:3" x14ac:dyDescent="0.35">
      <c r="C13338" s="18"/>
    </row>
    <row r="13339" spans="3:3" x14ac:dyDescent="0.35">
      <c r="C13339" s="18"/>
    </row>
    <row r="13340" spans="3:3" x14ac:dyDescent="0.35">
      <c r="C13340" s="18"/>
    </row>
    <row r="13341" spans="3:3" x14ac:dyDescent="0.35">
      <c r="C13341" s="18"/>
    </row>
    <row r="13342" spans="3:3" x14ac:dyDescent="0.35">
      <c r="C13342" s="18"/>
    </row>
    <row r="13343" spans="3:3" x14ac:dyDescent="0.35">
      <c r="C13343" s="18"/>
    </row>
    <row r="13344" spans="3:3" x14ac:dyDescent="0.35">
      <c r="C13344" s="18"/>
    </row>
    <row r="13345" spans="3:3" x14ac:dyDescent="0.35">
      <c r="C13345" s="18"/>
    </row>
    <row r="13346" spans="3:3" x14ac:dyDescent="0.35">
      <c r="C13346" s="18"/>
    </row>
    <row r="13347" spans="3:3" x14ac:dyDescent="0.35">
      <c r="C13347" s="18"/>
    </row>
    <row r="13348" spans="3:3" x14ac:dyDescent="0.35">
      <c r="C13348" s="18"/>
    </row>
    <row r="13349" spans="3:3" x14ac:dyDescent="0.35">
      <c r="C13349" s="18"/>
    </row>
    <row r="13350" spans="3:3" x14ac:dyDescent="0.35">
      <c r="C13350" s="18"/>
    </row>
    <row r="13351" spans="3:3" x14ac:dyDescent="0.35">
      <c r="C13351" s="18"/>
    </row>
    <row r="13352" spans="3:3" x14ac:dyDescent="0.35">
      <c r="C13352" s="18"/>
    </row>
    <row r="13353" spans="3:3" x14ac:dyDescent="0.35">
      <c r="C13353" s="18"/>
    </row>
    <row r="13354" spans="3:3" x14ac:dyDescent="0.35">
      <c r="C13354" s="18"/>
    </row>
    <row r="13355" spans="3:3" x14ac:dyDescent="0.35">
      <c r="C13355" s="18"/>
    </row>
    <row r="13356" spans="3:3" x14ac:dyDescent="0.35">
      <c r="C13356" s="18"/>
    </row>
    <row r="13357" spans="3:3" x14ac:dyDescent="0.35">
      <c r="C13357" s="18"/>
    </row>
    <row r="13358" spans="3:3" x14ac:dyDescent="0.35">
      <c r="C13358" s="18"/>
    </row>
    <row r="13359" spans="3:3" x14ac:dyDescent="0.35">
      <c r="C13359" s="18"/>
    </row>
    <row r="13360" spans="3:3" x14ac:dyDescent="0.35">
      <c r="C13360" s="18"/>
    </row>
    <row r="13361" spans="3:3" x14ac:dyDescent="0.35">
      <c r="C13361" s="18"/>
    </row>
    <row r="13362" spans="3:3" x14ac:dyDescent="0.35">
      <c r="C13362" s="18"/>
    </row>
    <row r="13363" spans="3:3" x14ac:dyDescent="0.35">
      <c r="C13363" s="18"/>
    </row>
    <row r="13364" spans="3:3" x14ac:dyDescent="0.35">
      <c r="C13364" s="18"/>
    </row>
    <row r="13365" spans="3:3" x14ac:dyDescent="0.35">
      <c r="C13365" s="18"/>
    </row>
    <row r="13366" spans="3:3" x14ac:dyDescent="0.35">
      <c r="C13366" s="18"/>
    </row>
    <row r="13367" spans="3:3" x14ac:dyDescent="0.35">
      <c r="C13367" s="18"/>
    </row>
    <row r="13368" spans="3:3" x14ac:dyDescent="0.35">
      <c r="C13368" s="18"/>
    </row>
    <row r="13369" spans="3:3" x14ac:dyDescent="0.35">
      <c r="C13369" s="18"/>
    </row>
    <row r="13370" spans="3:3" x14ac:dyDescent="0.35">
      <c r="C13370" s="18"/>
    </row>
    <row r="13371" spans="3:3" x14ac:dyDescent="0.35">
      <c r="C13371" s="18"/>
    </row>
    <row r="13372" spans="3:3" x14ac:dyDescent="0.35">
      <c r="C13372" s="18"/>
    </row>
    <row r="13373" spans="3:3" x14ac:dyDescent="0.35">
      <c r="C13373" s="18"/>
    </row>
    <row r="13374" spans="3:3" x14ac:dyDescent="0.35">
      <c r="C13374" s="18"/>
    </row>
    <row r="13375" spans="3:3" x14ac:dyDescent="0.35">
      <c r="C13375" s="18"/>
    </row>
    <row r="13376" spans="3:3" x14ac:dyDescent="0.35">
      <c r="C13376" s="18"/>
    </row>
    <row r="13377" spans="3:3" x14ac:dyDescent="0.35">
      <c r="C13377" s="18"/>
    </row>
    <row r="13378" spans="3:3" x14ac:dyDescent="0.35">
      <c r="C13378" s="18"/>
    </row>
    <row r="13379" spans="3:3" x14ac:dyDescent="0.35">
      <c r="C13379" s="18"/>
    </row>
    <row r="13380" spans="3:3" x14ac:dyDescent="0.35">
      <c r="C13380" s="18"/>
    </row>
    <row r="13381" spans="3:3" x14ac:dyDescent="0.35">
      <c r="C13381" s="18"/>
    </row>
    <row r="13382" spans="3:3" x14ac:dyDescent="0.35">
      <c r="C13382" s="18"/>
    </row>
    <row r="13383" spans="3:3" x14ac:dyDescent="0.35">
      <c r="C13383" s="18"/>
    </row>
    <row r="13384" spans="3:3" x14ac:dyDescent="0.35">
      <c r="C13384" s="18"/>
    </row>
    <row r="13385" spans="3:3" x14ac:dyDescent="0.35">
      <c r="C13385" s="18"/>
    </row>
    <row r="13386" spans="3:3" x14ac:dyDescent="0.35">
      <c r="C13386" s="18"/>
    </row>
    <row r="13387" spans="3:3" x14ac:dyDescent="0.35">
      <c r="C13387" s="18"/>
    </row>
    <row r="13388" spans="3:3" x14ac:dyDescent="0.35">
      <c r="C13388" s="18"/>
    </row>
    <row r="13389" spans="3:3" x14ac:dyDescent="0.35">
      <c r="C13389" s="18"/>
    </row>
    <row r="13390" spans="3:3" x14ac:dyDescent="0.35">
      <c r="C13390" s="18"/>
    </row>
    <row r="13391" spans="3:3" x14ac:dyDescent="0.35">
      <c r="C13391" s="18"/>
    </row>
    <row r="13392" spans="3:3" x14ac:dyDescent="0.35">
      <c r="C13392" s="18"/>
    </row>
    <row r="13393" spans="3:3" x14ac:dyDescent="0.35">
      <c r="C13393" s="18"/>
    </row>
    <row r="13394" spans="3:3" x14ac:dyDescent="0.35">
      <c r="C13394" s="18"/>
    </row>
    <row r="13395" spans="3:3" x14ac:dyDescent="0.35">
      <c r="C13395" s="18"/>
    </row>
    <row r="13396" spans="3:3" x14ac:dyDescent="0.35">
      <c r="C13396" s="18"/>
    </row>
    <row r="13397" spans="3:3" x14ac:dyDescent="0.35">
      <c r="C13397" s="18"/>
    </row>
    <row r="13398" spans="3:3" x14ac:dyDescent="0.35">
      <c r="C13398" s="18"/>
    </row>
    <row r="13399" spans="3:3" x14ac:dyDescent="0.35">
      <c r="C13399" s="18"/>
    </row>
    <row r="13400" spans="3:3" x14ac:dyDescent="0.35">
      <c r="C13400" s="18"/>
    </row>
    <row r="13401" spans="3:3" x14ac:dyDescent="0.35">
      <c r="C13401" s="18"/>
    </row>
    <row r="13402" spans="3:3" x14ac:dyDescent="0.35">
      <c r="C13402" s="18"/>
    </row>
    <row r="13403" spans="3:3" x14ac:dyDescent="0.35">
      <c r="C13403" s="18"/>
    </row>
    <row r="13404" spans="3:3" x14ac:dyDescent="0.35">
      <c r="C13404" s="18"/>
    </row>
    <row r="13405" spans="3:3" x14ac:dyDescent="0.35">
      <c r="C13405" s="18"/>
    </row>
    <row r="13406" spans="3:3" x14ac:dyDescent="0.35">
      <c r="C13406" s="18"/>
    </row>
    <row r="13407" spans="3:3" x14ac:dyDescent="0.35">
      <c r="C13407" s="18"/>
    </row>
    <row r="13408" spans="3:3" x14ac:dyDescent="0.35">
      <c r="C13408" s="18"/>
    </row>
    <row r="13409" spans="3:3" x14ac:dyDescent="0.35">
      <c r="C13409" s="18"/>
    </row>
    <row r="13410" spans="3:3" x14ac:dyDescent="0.35">
      <c r="C13410" s="18"/>
    </row>
    <row r="13411" spans="3:3" x14ac:dyDescent="0.35">
      <c r="C13411" s="18"/>
    </row>
    <row r="13412" spans="3:3" x14ac:dyDescent="0.35">
      <c r="C13412" s="18"/>
    </row>
    <row r="13413" spans="3:3" x14ac:dyDescent="0.35">
      <c r="C13413" s="18"/>
    </row>
    <row r="13414" spans="3:3" x14ac:dyDescent="0.35">
      <c r="C13414" s="18"/>
    </row>
    <row r="13415" spans="3:3" x14ac:dyDescent="0.35">
      <c r="C13415" s="18"/>
    </row>
    <row r="13416" spans="3:3" x14ac:dyDescent="0.35">
      <c r="C13416" s="18"/>
    </row>
    <row r="13417" spans="3:3" x14ac:dyDescent="0.35">
      <c r="C13417" s="18"/>
    </row>
    <row r="13418" spans="3:3" x14ac:dyDescent="0.35">
      <c r="C13418" s="18"/>
    </row>
    <row r="13419" spans="3:3" x14ac:dyDescent="0.35">
      <c r="C13419" s="18"/>
    </row>
    <row r="13420" spans="3:3" x14ac:dyDescent="0.35">
      <c r="C13420" s="18"/>
    </row>
    <row r="13421" spans="3:3" x14ac:dyDescent="0.35">
      <c r="C13421" s="18"/>
    </row>
    <row r="13422" spans="3:3" x14ac:dyDescent="0.35">
      <c r="C13422" s="18"/>
    </row>
    <row r="13423" spans="3:3" x14ac:dyDescent="0.35">
      <c r="C13423" s="18"/>
    </row>
    <row r="13424" spans="3:3" x14ac:dyDescent="0.35">
      <c r="C13424" s="18"/>
    </row>
    <row r="13425" spans="3:3" x14ac:dyDescent="0.35">
      <c r="C13425" s="18"/>
    </row>
    <row r="13426" spans="3:3" x14ac:dyDescent="0.35">
      <c r="C13426" s="18"/>
    </row>
    <row r="13427" spans="3:3" x14ac:dyDescent="0.35">
      <c r="C13427" s="18"/>
    </row>
    <row r="13428" spans="3:3" x14ac:dyDescent="0.35">
      <c r="C13428" s="18"/>
    </row>
    <row r="13429" spans="3:3" x14ac:dyDescent="0.35">
      <c r="C13429" s="18"/>
    </row>
    <row r="13430" spans="3:3" x14ac:dyDescent="0.35">
      <c r="C13430" s="18"/>
    </row>
    <row r="13431" spans="3:3" x14ac:dyDescent="0.35">
      <c r="C13431" s="18"/>
    </row>
    <row r="13432" spans="3:3" x14ac:dyDescent="0.35">
      <c r="C13432" s="18"/>
    </row>
    <row r="13433" spans="3:3" x14ac:dyDescent="0.35">
      <c r="C13433" s="18"/>
    </row>
    <row r="13434" spans="3:3" x14ac:dyDescent="0.35">
      <c r="C13434" s="18"/>
    </row>
    <row r="13435" spans="3:3" x14ac:dyDescent="0.35">
      <c r="C13435" s="18"/>
    </row>
    <row r="13436" spans="3:3" x14ac:dyDescent="0.35">
      <c r="C13436" s="18"/>
    </row>
    <row r="13437" spans="3:3" x14ac:dyDescent="0.35">
      <c r="C13437" s="18"/>
    </row>
    <row r="13438" spans="3:3" x14ac:dyDescent="0.35">
      <c r="C13438" s="18"/>
    </row>
    <row r="13439" spans="3:3" x14ac:dyDescent="0.35">
      <c r="C13439" s="18"/>
    </row>
    <row r="13440" spans="3:3" x14ac:dyDescent="0.35">
      <c r="C13440" s="18"/>
    </row>
    <row r="13441" spans="3:3" x14ac:dyDescent="0.35">
      <c r="C13441" s="18"/>
    </row>
    <row r="13442" spans="3:3" x14ac:dyDescent="0.35">
      <c r="C13442" s="18"/>
    </row>
    <row r="13443" spans="3:3" x14ac:dyDescent="0.35">
      <c r="C13443" s="18"/>
    </row>
    <row r="13444" spans="3:3" x14ac:dyDescent="0.35">
      <c r="C13444" s="18"/>
    </row>
    <row r="13445" spans="3:3" x14ac:dyDescent="0.35">
      <c r="C13445" s="18"/>
    </row>
    <row r="13446" spans="3:3" x14ac:dyDescent="0.35">
      <c r="C13446" s="18"/>
    </row>
    <row r="13447" spans="3:3" x14ac:dyDescent="0.35">
      <c r="C13447" s="18"/>
    </row>
    <row r="13448" spans="3:3" x14ac:dyDescent="0.35">
      <c r="C13448" s="18"/>
    </row>
    <row r="13449" spans="3:3" x14ac:dyDescent="0.35">
      <c r="C13449" s="18"/>
    </row>
    <row r="13450" spans="3:3" x14ac:dyDescent="0.35">
      <c r="C13450" s="18"/>
    </row>
    <row r="13451" spans="3:3" x14ac:dyDescent="0.35">
      <c r="C13451" s="18"/>
    </row>
    <row r="13452" spans="3:3" x14ac:dyDescent="0.35">
      <c r="C13452" s="18"/>
    </row>
    <row r="13453" spans="3:3" x14ac:dyDescent="0.35">
      <c r="C13453" s="18"/>
    </row>
    <row r="13454" spans="3:3" x14ac:dyDescent="0.35">
      <c r="C13454" s="18"/>
    </row>
    <row r="13455" spans="3:3" x14ac:dyDescent="0.35">
      <c r="C13455" s="18"/>
    </row>
    <row r="13456" spans="3:3" x14ac:dyDescent="0.35">
      <c r="C13456" s="18"/>
    </row>
    <row r="13457" spans="3:3" x14ac:dyDescent="0.35">
      <c r="C13457" s="18"/>
    </row>
    <row r="13458" spans="3:3" x14ac:dyDescent="0.35">
      <c r="C13458" s="18"/>
    </row>
    <row r="13459" spans="3:3" x14ac:dyDescent="0.35">
      <c r="C13459" s="18"/>
    </row>
    <row r="13460" spans="3:3" x14ac:dyDescent="0.35">
      <c r="C13460" s="18"/>
    </row>
    <row r="13461" spans="3:3" x14ac:dyDescent="0.35">
      <c r="C13461" s="18"/>
    </row>
    <row r="13462" spans="3:3" x14ac:dyDescent="0.35">
      <c r="C13462" s="18"/>
    </row>
    <row r="13463" spans="3:3" x14ac:dyDescent="0.35">
      <c r="C13463" s="18"/>
    </row>
    <row r="13464" spans="3:3" x14ac:dyDescent="0.35">
      <c r="C13464" s="18"/>
    </row>
    <row r="13465" spans="3:3" x14ac:dyDescent="0.35">
      <c r="C13465" s="18"/>
    </row>
    <row r="13466" spans="3:3" x14ac:dyDescent="0.35">
      <c r="C13466" s="18"/>
    </row>
    <row r="13467" spans="3:3" x14ac:dyDescent="0.35">
      <c r="C13467" s="18"/>
    </row>
    <row r="13468" spans="3:3" x14ac:dyDescent="0.35">
      <c r="C13468" s="18"/>
    </row>
    <row r="13469" spans="3:3" x14ac:dyDescent="0.35">
      <c r="C13469" s="18"/>
    </row>
    <row r="13470" spans="3:3" x14ac:dyDescent="0.35">
      <c r="C13470" s="18"/>
    </row>
    <row r="13471" spans="3:3" x14ac:dyDescent="0.35">
      <c r="C13471" s="18"/>
    </row>
    <row r="13472" spans="3:3" x14ac:dyDescent="0.35">
      <c r="C13472" s="18"/>
    </row>
    <row r="13473" spans="3:3" x14ac:dyDescent="0.35">
      <c r="C13473" s="18"/>
    </row>
    <row r="13474" spans="3:3" x14ac:dyDescent="0.35">
      <c r="C13474" s="18"/>
    </row>
    <row r="13475" spans="3:3" x14ac:dyDescent="0.35">
      <c r="C13475" s="18"/>
    </row>
    <row r="13476" spans="3:3" x14ac:dyDescent="0.35">
      <c r="C13476" s="18"/>
    </row>
    <row r="13477" spans="3:3" x14ac:dyDescent="0.35">
      <c r="C13477" s="18"/>
    </row>
    <row r="13478" spans="3:3" x14ac:dyDescent="0.35">
      <c r="C13478" s="18"/>
    </row>
    <row r="13479" spans="3:3" x14ac:dyDescent="0.35">
      <c r="C13479" s="18"/>
    </row>
    <row r="13480" spans="3:3" x14ac:dyDescent="0.35">
      <c r="C13480" s="18"/>
    </row>
    <row r="13481" spans="3:3" x14ac:dyDescent="0.35">
      <c r="C13481" s="18"/>
    </row>
    <row r="13482" spans="3:3" x14ac:dyDescent="0.35">
      <c r="C13482" s="18"/>
    </row>
    <row r="13483" spans="3:3" x14ac:dyDescent="0.35">
      <c r="C13483" s="18"/>
    </row>
    <row r="13484" spans="3:3" x14ac:dyDescent="0.35">
      <c r="C13484" s="18"/>
    </row>
    <row r="13485" spans="3:3" x14ac:dyDescent="0.35">
      <c r="C13485" s="18"/>
    </row>
    <row r="13486" spans="3:3" x14ac:dyDescent="0.35">
      <c r="C13486" s="18"/>
    </row>
    <row r="13487" spans="3:3" x14ac:dyDescent="0.35">
      <c r="C13487" s="18"/>
    </row>
    <row r="13488" spans="3:3" x14ac:dyDescent="0.35">
      <c r="C13488" s="18"/>
    </row>
    <row r="13489" spans="3:3" x14ac:dyDescent="0.35">
      <c r="C13489" s="18"/>
    </row>
    <row r="13490" spans="3:3" x14ac:dyDescent="0.35">
      <c r="C13490" s="18"/>
    </row>
    <row r="13491" spans="3:3" x14ac:dyDescent="0.35">
      <c r="C13491" s="18"/>
    </row>
    <row r="13492" spans="3:3" x14ac:dyDescent="0.35">
      <c r="C13492" s="18"/>
    </row>
    <row r="13493" spans="3:3" x14ac:dyDescent="0.35">
      <c r="C13493" s="18"/>
    </row>
    <row r="13494" spans="3:3" x14ac:dyDescent="0.35">
      <c r="C13494" s="18"/>
    </row>
    <row r="13495" spans="3:3" x14ac:dyDescent="0.35">
      <c r="C13495" s="18"/>
    </row>
    <row r="13496" spans="3:3" x14ac:dyDescent="0.35">
      <c r="C13496" s="18"/>
    </row>
    <row r="13497" spans="3:3" x14ac:dyDescent="0.35">
      <c r="C13497" s="18"/>
    </row>
    <row r="13498" spans="3:3" x14ac:dyDescent="0.35">
      <c r="C13498" s="18"/>
    </row>
    <row r="13499" spans="3:3" x14ac:dyDescent="0.35">
      <c r="C13499" s="18"/>
    </row>
    <row r="13500" spans="3:3" x14ac:dyDescent="0.35">
      <c r="C13500" s="18"/>
    </row>
    <row r="13501" spans="3:3" x14ac:dyDescent="0.35">
      <c r="C13501" s="18"/>
    </row>
    <row r="13502" spans="3:3" x14ac:dyDescent="0.35">
      <c r="C13502" s="18"/>
    </row>
    <row r="13503" spans="3:3" x14ac:dyDescent="0.35">
      <c r="C13503" s="18"/>
    </row>
    <row r="13504" spans="3:3" x14ac:dyDescent="0.35">
      <c r="C13504" s="18"/>
    </row>
    <row r="13505" spans="3:3" x14ac:dyDescent="0.35">
      <c r="C13505" s="18"/>
    </row>
    <row r="13506" spans="3:3" x14ac:dyDescent="0.35">
      <c r="C13506" s="18"/>
    </row>
    <row r="13507" spans="3:3" x14ac:dyDescent="0.35">
      <c r="C13507" s="18"/>
    </row>
    <row r="13508" spans="3:3" x14ac:dyDescent="0.35">
      <c r="C13508" s="18"/>
    </row>
    <row r="13509" spans="3:3" x14ac:dyDescent="0.35">
      <c r="C13509" s="18"/>
    </row>
    <row r="13510" spans="3:3" x14ac:dyDescent="0.35">
      <c r="C13510" s="18"/>
    </row>
    <row r="13511" spans="3:3" x14ac:dyDescent="0.35">
      <c r="C13511" s="18"/>
    </row>
    <row r="13512" spans="3:3" x14ac:dyDescent="0.35">
      <c r="C13512" s="18"/>
    </row>
    <row r="13513" spans="3:3" x14ac:dyDescent="0.35">
      <c r="C13513" s="18"/>
    </row>
    <row r="13514" spans="3:3" x14ac:dyDescent="0.35">
      <c r="C13514" s="18"/>
    </row>
    <row r="13515" spans="3:3" x14ac:dyDescent="0.35">
      <c r="C13515" s="18"/>
    </row>
    <row r="13516" spans="3:3" x14ac:dyDescent="0.35">
      <c r="C13516" s="18"/>
    </row>
    <row r="13517" spans="3:3" x14ac:dyDescent="0.35">
      <c r="C13517" s="18"/>
    </row>
    <row r="13518" spans="3:3" x14ac:dyDescent="0.35">
      <c r="C13518" s="18"/>
    </row>
    <row r="13519" spans="3:3" x14ac:dyDescent="0.35">
      <c r="C13519" s="18"/>
    </row>
    <row r="13520" spans="3:3" x14ac:dyDescent="0.35">
      <c r="C13520" s="18"/>
    </row>
    <row r="13521" spans="3:3" x14ac:dyDescent="0.35">
      <c r="C13521" s="18"/>
    </row>
    <row r="13522" spans="3:3" x14ac:dyDescent="0.35">
      <c r="C13522" s="18"/>
    </row>
    <row r="13523" spans="3:3" x14ac:dyDescent="0.35">
      <c r="C13523" s="18"/>
    </row>
    <row r="13524" spans="3:3" x14ac:dyDescent="0.35">
      <c r="C13524" s="18"/>
    </row>
    <row r="13525" spans="3:3" x14ac:dyDescent="0.35">
      <c r="C13525" s="18"/>
    </row>
    <row r="13526" spans="3:3" x14ac:dyDescent="0.35">
      <c r="C13526" s="18"/>
    </row>
    <row r="13527" spans="3:3" x14ac:dyDescent="0.35">
      <c r="C13527" s="18"/>
    </row>
    <row r="13528" spans="3:3" x14ac:dyDescent="0.35">
      <c r="C13528" s="18"/>
    </row>
    <row r="13529" spans="3:3" x14ac:dyDescent="0.35">
      <c r="C13529" s="18"/>
    </row>
    <row r="13530" spans="3:3" x14ac:dyDescent="0.35">
      <c r="C13530" s="18"/>
    </row>
    <row r="13531" spans="3:3" x14ac:dyDescent="0.35">
      <c r="C13531" s="18"/>
    </row>
    <row r="13532" spans="3:3" x14ac:dyDescent="0.35">
      <c r="C13532" s="18"/>
    </row>
    <row r="13533" spans="3:3" x14ac:dyDescent="0.35">
      <c r="C13533" s="18"/>
    </row>
    <row r="13534" spans="3:3" x14ac:dyDescent="0.35">
      <c r="C13534" s="18"/>
    </row>
    <row r="13535" spans="3:3" x14ac:dyDescent="0.35">
      <c r="C13535" s="18"/>
    </row>
    <row r="13536" spans="3:3" x14ac:dyDescent="0.35">
      <c r="C13536" s="18"/>
    </row>
    <row r="13537" spans="3:3" x14ac:dyDescent="0.35">
      <c r="C13537" s="18"/>
    </row>
    <row r="13538" spans="3:3" x14ac:dyDescent="0.35">
      <c r="C13538" s="18"/>
    </row>
    <row r="13539" spans="3:3" x14ac:dyDescent="0.35">
      <c r="C13539" s="18"/>
    </row>
    <row r="13540" spans="3:3" x14ac:dyDescent="0.35">
      <c r="C13540" s="18"/>
    </row>
    <row r="13541" spans="3:3" x14ac:dyDescent="0.35">
      <c r="C13541" s="18"/>
    </row>
    <row r="13542" spans="3:3" x14ac:dyDescent="0.35">
      <c r="C13542" s="18"/>
    </row>
    <row r="13543" spans="3:3" x14ac:dyDescent="0.35">
      <c r="C13543" s="18"/>
    </row>
    <row r="13544" spans="3:3" x14ac:dyDescent="0.35">
      <c r="C13544" s="18"/>
    </row>
    <row r="13545" spans="3:3" x14ac:dyDescent="0.35">
      <c r="C13545" s="18"/>
    </row>
    <row r="13546" spans="3:3" x14ac:dyDescent="0.35">
      <c r="C13546" s="18"/>
    </row>
    <row r="13547" spans="3:3" x14ac:dyDescent="0.35">
      <c r="C13547" s="18"/>
    </row>
    <row r="13548" spans="3:3" x14ac:dyDescent="0.35">
      <c r="C13548" s="18"/>
    </row>
    <row r="13549" spans="3:3" x14ac:dyDescent="0.35">
      <c r="C13549" s="18"/>
    </row>
    <row r="13550" spans="3:3" x14ac:dyDescent="0.35">
      <c r="C13550" s="18"/>
    </row>
    <row r="13551" spans="3:3" x14ac:dyDescent="0.35">
      <c r="C13551" s="18"/>
    </row>
    <row r="13552" spans="3:3" x14ac:dyDescent="0.35">
      <c r="C13552" s="18"/>
    </row>
    <row r="13553" spans="3:3" x14ac:dyDescent="0.35">
      <c r="C13553" s="18"/>
    </row>
    <row r="13554" spans="3:3" x14ac:dyDescent="0.35">
      <c r="C13554" s="18"/>
    </row>
    <row r="13555" spans="3:3" x14ac:dyDescent="0.35">
      <c r="C13555" s="18"/>
    </row>
    <row r="13556" spans="3:3" x14ac:dyDescent="0.35">
      <c r="C13556" s="18"/>
    </row>
    <row r="13557" spans="3:3" x14ac:dyDescent="0.35">
      <c r="C13557" s="18"/>
    </row>
    <row r="13558" spans="3:3" x14ac:dyDescent="0.35">
      <c r="C13558" s="18"/>
    </row>
    <row r="13559" spans="3:3" x14ac:dyDescent="0.35">
      <c r="C13559" s="18"/>
    </row>
    <row r="13560" spans="3:3" x14ac:dyDescent="0.35">
      <c r="C13560" s="18"/>
    </row>
    <row r="13561" spans="3:3" x14ac:dyDescent="0.35">
      <c r="C13561" s="18"/>
    </row>
    <row r="13562" spans="3:3" x14ac:dyDescent="0.35">
      <c r="C13562" s="18"/>
    </row>
    <row r="13563" spans="3:3" x14ac:dyDescent="0.35">
      <c r="C13563" s="18"/>
    </row>
    <row r="13564" spans="3:3" x14ac:dyDescent="0.35">
      <c r="C13564" s="18"/>
    </row>
    <row r="13565" spans="3:3" x14ac:dyDescent="0.35">
      <c r="C13565" s="18"/>
    </row>
    <row r="13566" spans="3:3" x14ac:dyDescent="0.35">
      <c r="C13566" s="18"/>
    </row>
    <row r="13567" spans="3:3" x14ac:dyDescent="0.35">
      <c r="C13567" s="18"/>
    </row>
    <row r="13568" spans="3:3" x14ac:dyDescent="0.35">
      <c r="C13568" s="18"/>
    </row>
    <row r="13569" spans="3:3" x14ac:dyDescent="0.35">
      <c r="C13569" s="18"/>
    </row>
    <row r="13570" spans="3:3" x14ac:dyDescent="0.35">
      <c r="C13570" s="18"/>
    </row>
    <row r="13571" spans="3:3" x14ac:dyDescent="0.35">
      <c r="C13571" s="18"/>
    </row>
    <row r="13572" spans="3:3" x14ac:dyDescent="0.35">
      <c r="C13572" s="18"/>
    </row>
    <row r="13573" spans="3:3" x14ac:dyDescent="0.35">
      <c r="C13573" s="18"/>
    </row>
    <row r="13574" spans="3:3" x14ac:dyDescent="0.35">
      <c r="C13574" s="18"/>
    </row>
    <row r="13575" spans="3:3" x14ac:dyDescent="0.35">
      <c r="C13575" s="18"/>
    </row>
    <row r="13576" spans="3:3" x14ac:dyDescent="0.35">
      <c r="C13576" s="18"/>
    </row>
    <row r="13577" spans="3:3" x14ac:dyDescent="0.35">
      <c r="C13577" s="18"/>
    </row>
    <row r="13578" spans="3:3" x14ac:dyDescent="0.35">
      <c r="C13578" s="18"/>
    </row>
    <row r="13579" spans="3:3" x14ac:dyDescent="0.35">
      <c r="C13579" s="18"/>
    </row>
    <row r="13580" spans="3:3" x14ac:dyDescent="0.35">
      <c r="C13580" s="18"/>
    </row>
    <row r="13581" spans="3:3" x14ac:dyDescent="0.35">
      <c r="C13581" s="18"/>
    </row>
    <row r="13582" spans="3:3" x14ac:dyDescent="0.35">
      <c r="C13582" s="18"/>
    </row>
    <row r="13583" spans="3:3" x14ac:dyDescent="0.35">
      <c r="C13583" s="18"/>
    </row>
    <row r="13584" spans="3:3" x14ac:dyDescent="0.35">
      <c r="C13584" s="18"/>
    </row>
    <row r="13585" spans="3:3" x14ac:dyDescent="0.35">
      <c r="C13585" s="18"/>
    </row>
    <row r="13586" spans="3:3" x14ac:dyDescent="0.35">
      <c r="C13586" s="18"/>
    </row>
    <row r="13587" spans="3:3" x14ac:dyDescent="0.35">
      <c r="C13587" s="18"/>
    </row>
    <row r="13588" spans="3:3" x14ac:dyDescent="0.35">
      <c r="C13588" s="18"/>
    </row>
    <row r="13589" spans="3:3" x14ac:dyDescent="0.35">
      <c r="C13589" s="18"/>
    </row>
    <row r="13590" spans="3:3" x14ac:dyDescent="0.35">
      <c r="C13590" s="18"/>
    </row>
    <row r="13591" spans="3:3" x14ac:dyDescent="0.35">
      <c r="C13591" s="18"/>
    </row>
    <row r="13592" spans="3:3" x14ac:dyDescent="0.35">
      <c r="C13592" s="18"/>
    </row>
    <row r="13593" spans="3:3" x14ac:dyDescent="0.35">
      <c r="C13593" s="18"/>
    </row>
    <row r="13594" spans="3:3" x14ac:dyDescent="0.35">
      <c r="C13594" s="18"/>
    </row>
    <row r="13595" spans="3:3" x14ac:dyDescent="0.35">
      <c r="C13595" s="18"/>
    </row>
    <row r="13596" spans="3:3" x14ac:dyDescent="0.35">
      <c r="C13596" s="18"/>
    </row>
    <row r="13597" spans="3:3" x14ac:dyDescent="0.35">
      <c r="C13597" s="18"/>
    </row>
    <row r="13598" spans="3:3" x14ac:dyDescent="0.35">
      <c r="C13598" s="18"/>
    </row>
    <row r="13599" spans="3:3" x14ac:dyDescent="0.35">
      <c r="C13599" s="18"/>
    </row>
    <row r="13600" spans="3:3" x14ac:dyDescent="0.35">
      <c r="C13600" s="18"/>
    </row>
    <row r="13601" spans="3:3" x14ac:dyDescent="0.35">
      <c r="C13601" s="18"/>
    </row>
    <row r="13602" spans="3:3" x14ac:dyDescent="0.35">
      <c r="C13602" s="18"/>
    </row>
    <row r="13603" spans="3:3" x14ac:dyDescent="0.35">
      <c r="C13603" s="18"/>
    </row>
    <row r="13604" spans="3:3" x14ac:dyDescent="0.35">
      <c r="C13604" s="18"/>
    </row>
    <row r="13605" spans="3:3" x14ac:dyDescent="0.35">
      <c r="C13605" s="18"/>
    </row>
    <row r="13606" spans="3:3" x14ac:dyDescent="0.35">
      <c r="C13606" s="18"/>
    </row>
    <row r="13607" spans="3:3" x14ac:dyDescent="0.35">
      <c r="C13607" s="18"/>
    </row>
    <row r="13608" spans="3:3" x14ac:dyDescent="0.35">
      <c r="C13608" s="18"/>
    </row>
    <row r="13609" spans="3:3" x14ac:dyDescent="0.35">
      <c r="C13609" s="18"/>
    </row>
    <row r="13610" spans="3:3" x14ac:dyDescent="0.35">
      <c r="C13610" s="18"/>
    </row>
    <row r="13611" spans="3:3" x14ac:dyDescent="0.35">
      <c r="C13611" s="18"/>
    </row>
    <row r="13612" spans="3:3" x14ac:dyDescent="0.35">
      <c r="C13612" s="18"/>
    </row>
    <row r="13613" spans="3:3" x14ac:dyDescent="0.35">
      <c r="C13613" s="18"/>
    </row>
    <row r="13614" spans="3:3" x14ac:dyDescent="0.35">
      <c r="C13614" s="18"/>
    </row>
    <row r="13615" spans="3:3" x14ac:dyDescent="0.35">
      <c r="C13615" s="18"/>
    </row>
    <row r="13616" spans="3:3" x14ac:dyDescent="0.35">
      <c r="C13616" s="18"/>
    </row>
    <row r="13617" spans="3:3" x14ac:dyDescent="0.35">
      <c r="C13617" s="18"/>
    </row>
    <row r="13618" spans="3:3" x14ac:dyDescent="0.35">
      <c r="C13618" s="18"/>
    </row>
    <row r="13619" spans="3:3" x14ac:dyDescent="0.35">
      <c r="C13619" s="18"/>
    </row>
    <row r="13620" spans="3:3" x14ac:dyDescent="0.35">
      <c r="C13620" s="18"/>
    </row>
    <row r="13621" spans="3:3" x14ac:dyDescent="0.35">
      <c r="C13621" s="18"/>
    </row>
    <row r="13622" spans="3:3" x14ac:dyDescent="0.35">
      <c r="C13622" s="18"/>
    </row>
    <row r="13623" spans="3:3" x14ac:dyDescent="0.35">
      <c r="C13623" s="18"/>
    </row>
    <row r="13624" spans="3:3" x14ac:dyDescent="0.35">
      <c r="C13624" s="18"/>
    </row>
    <row r="13625" spans="3:3" x14ac:dyDescent="0.35">
      <c r="C13625" s="18"/>
    </row>
    <row r="13626" spans="3:3" x14ac:dyDescent="0.35">
      <c r="C13626" s="18"/>
    </row>
    <row r="13627" spans="3:3" x14ac:dyDescent="0.35">
      <c r="C13627" s="18"/>
    </row>
    <row r="13628" spans="3:3" x14ac:dyDescent="0.35">
      <c r="C13628" s="18"/>
    </row>
    <row r="13629" spans="3:3" x14ac:dyDescent="0.35">
      <c r="C13629" s="18"/>
    </row>
    <row r="13630" spans="3:3" x14ac:dyDescent="0.35">
      <c r="C13630" s="18"/>
    </row>
    <row r="13631" spans="3:3" x14ac:dyDescent="0.35">
      <c r="C13631" s="18"/>
    </row>
    <row r="13632" spans="3:3" x14ac:dyDescent="0.35">
      <c r="C13632" s="18"/>
    </row>
    <row r="13633" spans="3:3" x14ac:dyDescent="0.35">
      <c r="C13633" s="18"/>
    </row>
    <row r="13634" spans="3:3" x14ac:dyDescent="0.35">
      <c r="C13634" s="18"/>
    </row>
    <row r="13635" spans="3:3" x14ac:dyDescent="0.35">
      <c r="C13635" s="18"/>
    </row>
    <row r="13636" spans="3:3" x14ac:dyDescent="0.35">
      <c r="C13636" s="18"/>
    </row>
    <row r="13637" spans="3:3" x14ac:dyDescent="0.35">
      <c r="C13637" s="18"/>
    </row>
    <row r="13638" spans="3:3" x14ac:dyDescent="0.35">
      <c r="C13638" s="18"/>
    </row>
    <row r="13639" spans="3:3" x14ac:dyDescent="0.35">
      <c r="C13639" s="18"/>
    </row>
    <row r="13640" spans="3:3" x14ac:dyDescent="0.35">
      <c r="C13640" s="18"/>
    </row>
    <row r="13641" spans="3:3" x14ac:dyDescent="0.35">
      <c r="C13641" s="18"/>
    </row>
    <row r="13642" spans="3:3" x14ac:dyDescent="0.35">
      <c r="C13642" s="18"/>
    </row>
    <row r="13643" spans="3:3" x14ac:dyDescent="0.35">
      <c r="C13643" s="18"/>
    </row>
    <row r="13644" spans="3:3" x14ac:dyDescent="0.35">
      <c r="C13644" s="18"/>
    </row>
    <row r="13645" spans="3:3" x14ac:dyDescent="0.35">
      <c r="C13645" s="18"/>
    </row>
    <row r="13646" spans="3:3" x14ac:dyDescent="0.35">
      <c r="C13646" s="18"/>
    </row>
    <row r="13647" spans="3:3" x14ac:dyDescent="0.35">
      <c r="C13647" s="18"/>
    </row>
    <row r="13648" spans="3:3" x14ac:dyDescent="0.35">
      <c r="C13648" s="18"/>
    </row>
    <row r="13649" spans="3:3" x14ac:dyDescent="0.35">
      <c r="C13649" s="18"/>
    </row>
    <row r="13650" spans="3:3" x14ac:dyDescent="0.35">
      <c r="C13650" s="18"/>
    </row>
    <row r="13651" spans="3:3" x14ac:dyDescent="0.35">
      <c r="C13651" s="18"/>
    </row>
    <row r="13652" spans="3:3" x14ac:dyDescent="0.35">
      <c r="C13652" s="18"/>
    </row>
    <row r="13653" spans="3:3" x14ac:dyDescent="0.35">
      <c r="C13653" s="18"/>
    </row>
    <row r="13654" spans="3:3" x14ac:dyDescent="0.35">
      <c r="C13654" s="18"/>
    </row>
    <row r="13655" spans="3:3" x14ac:dyDescent="0.35">
      <c r="C13655" s="18"/>
    </row>
    <row r="13656" spans="3:3" x14ac:dyDescent="0.35">
      <c r="C13656" s="18"/>
    </row>
    <row r="13657" spans="3:3" x14ac:dyDescent="0.35">
      <c r="C13657" s="18"/>
    </row>
    <row r="13658" spans="3:3" x14ac:dyDescent="0.35">
      <c r="C13658" s="18"/>
    </row>
    <row r="13659" spans="3:3" x14ac:dyDescent="0.35">
      <c r="C13659" s="18"/>
    </row>
    <row r="13660" spans="3:3" x14ac:dyDescent="0.35">
      <c r="C13660" s="18"/>
    </row>
    <row r="13661" spans="3:3" x14ac:dyDescent="0.35">
      <c r="C13661" s="18"/>
    </row>
    <row r="13662" spans="3:3" x14ac:dyDescent="0.35">
      <c r="C13662" s="18"/>
    </row>
    <row r="13663" spans="3:3" x14ac:dyDescent="0.35">
      <c r="C13663" s="18"/>
    </row>
    <row r="13664" spans="3:3" x14ac:dyDescent="0.35">
      <c r="C13664" s="18"/>
    </row>
    <row r="13665" spans="3:3" x14ac:dyDescent="0.35">
      <c r="C13665" s="18"/>
    </row>
    <row r="13666" spans="3:3" x14ac:dyDescent="0.35">
      <c r="C13666" s="18"/>
    </row>
    <row r="13667" spans="3:3" x14ac:dyDescent="0.35">
      <c r="C13667" s="18"/>
    </row>
    <row r="13668" spans="3:3" x14ac:dyDescent="0.35">
      <c r="C13668" s="18"/>
    </row>
    <row r="13669" spans="3:3" x14ac:dyDescent="0.35">
      <c r="C13669" s="18"/>
    </row>
    <row r="13670" spans="3:3" x14ac:dyDescent="0.35">
      <c r="C13670" s="18"/>
    </row>
    <row r="13671" spans="3:3" x14ac:dyDescent="0.35">
      <c r="C13671" s="18"/>
    </row>
    <row r="13672" spans="3:3" x14ac:dyDescent="0.35">
      <c r="C13672" s="18"/>
    </row>
    <row r="13673" spans="3:3" x14ac:dyDescent="0.35">
      <c r="C13673" s="18"/>
    </row>
    <row r="13674" spans="3:3" x14ac:dyDescent="0.35">
      <c r="C13674" s="18"/>
    </row>
    <row r="13675" spans="3:3" x14ac:dyDescent="0.35">
      <c r="C13675" s="18"/>
    </row>
    <row r="13676" spans="3:3" x14ac:dyDescent="0.35">
      <c r="C13676" s="18"/>
    </row>
    <row r="13677" spans="3:3" x14ac:dyDescent="0.35">
      <c r="C13677" s="18"/>
    </row>
    <row r="13678" spans="3:3" x14ac:dyDescent="0.35">
      <c r="C13678" s="18"/>
    </row>
    <row r="13679" spans="3:3" x14ac:dyDescent="0.35">
      <c r="C13679" s="18"/>
    </row>
    <row r="13680" spans="3:3" x14ac:dyDescent="0.35">
      <c r="C13680" s="18"/>
    </row>
    <row r="13681" spans="3:3" x14ac:dyDescent="0.35">
      <c r="C13681" s="18"/>
    </row>
    <row r="13682" spans="3:3" x14ac:dyDescent="0.35">
      <c r="C13682" s="18"/>
    </row>
    <row r="13683" spans="3:3" x14ac:dyDescent="0.35">
      <c r="C13683" s="18"/>
    </row>
    <row r="13684" spans="3:3" x14ac:dyDescent="0.35">
      <c r="C13684" s="18"/>
    </row>
    <row r="13685" spans="3:3" x14ac:dyDescent="0.35">
      <c r="C13685" s="18"/>
    </row>
    <row r="13686" spans="3:3" x14ac:dyDescent="0.35">
      <c r="C13686" s="18"/>
    </row>
    <row r="13687" spans="3:3" x14ac:dyDescent="0.35">
      <c r="C13687" s="18"/>
    </row>
    <row r="13688" spans="3:3" x14ac:dyDescent="0.35">
      <c r="C13688" s="18"/>
    </row>
    <row r="13689" spans="3:3" x14ac:dyDescent="0.35">
      <c r="C13689" s="18"/>
    </row>
    <row r="13690" spans="3:3" x14ac:dyDescent="0.35">
      <c r="C13690" s="18"/>
    </row>
    <row r="13691" spans="3:3" x14ac:dyDescent="0.35">
      <c r="C13691" s="18"/>
    </row>
    <row r="13692" spans="3:3" x14ac:dyDescent="0.35">
      <c r="C13692" s="18"/>
    </row>
    <row r="13693" spans="3:3" x14ac:dyDescent="0.35">
      <c r="C13693" s="18"/>
    </row>
    <row r="13694" spans="3:3" x14ac:dyDescent="0.35">
      <c r="C13694" s="18"/>
    </row>
    <row r="13695" spans="3:3" x14ac:dyDescent="0.35">
      <c r="C13695" s="18"/>
    </row>
    <row r="13696" spans="3:3" x14ac:dyDescent="0.35">
      <c r="C13696" s="18"/>
    </row>
    <row r="13697" spans="3:3" x14ac:dyDescent="0.35">
      <c r="C13697" s="18"/>
    </row>
    <row r="13698" spans="3:3" x14ac:dyDescent="0.35">
      <c r="C13698" s="18"/>
    </row>
    <row r="13699" spans="3:3" x14ac:dyDescent="0.35">
      <c r="C13699" s="18"/>
    </row>
    <row r="13700" spans="3:3" x14ac:dyDescent="0.35">
      <c r="C13700" s="18"/>
    </row>
    <row r="13701" spans="3:3" x14ac:dyDescent="0.35">
      <c r="C13701" s="18"/>
    </row>
    <row r="13702" spans="3:3" x14ac:dyDescent="0.35">
      <c r="C13702" s="18"/>
    </row>
    <row r="13703" spans="3:3" x14ac:dyDescent="0.35">
      <c r="C13703" s="18"/>
    </row>
    <row r="13704" spans="3:3" x14ac:dyDescent="0.35">
      <c r="C13704" s="18"/>
    </row>
    <row r="13705" spans="3:3" x14ac:dyDescent="0.35">
      <c r="C13705" s="18"/>
    </row>
    <row r="13706" spans="3:3" x14ac:dyDescent="0.35">
      <c r="C13706" s="18"/>
    </row>
    <row r="13707" spans="3:3" x14ac:dyDescent="0.35">
      <c r="C13707" s="18"/>
    </row>
    <row r="13708" spans="3:3" x14ac:dyDescent="0.35">
      <c r="C13708" s="18"/>
    </row>
    <row r="13709" spans="3:3" x14ac:dyDescent="0.35">
      <c r="C13709" s="18"/>
    </row>
    <row r="13710" spans="3:3" x14ac:dyDescent="0.35">
      <c r="C13710" s="18"/>
    </row>
    <row r="13711" spans="3:3" x14ac:dyDescent="0.35">
      <c r="C13711" s="18"/>
    </row>
    <row r="13712" spans="3:3" x14ac:dyDescent="0.35">
      <c r="C13712" s="18"/>
    </row>
    <row r="13713" spans="3:3" x14ac:dyDescent="0.35">
      <c r="C13713" s="18"/>
    </row>
    <row r="13714" spans="3:3" x14ac:dyDescent="0.35">
      <c r="C13714" s="18"/>
    </row>
    <row r="13715" spans="3:3" x14ac:dyDescent="0.35">
      <c r="C13715" s="18"/>
    </row>
    <row r="13716" spans="3:3" x14ac:dyDescent="0.35">
      <c r="C13716" s="18"/>
    </row>
    <row r="13717" spans="3:3" x14ac:dyDescent="0.35">
      <c r="C13717" s="18"/>
    </row>
    <row r="13718" spans="3:3" x14ac:dyDescent="0.35">
      <c r="C13718" s="18"/>
    </row>
    <row r="13719" spans="3:3" x14ac:dyDescent="0.35">
      <c r="C13719" s="18"/>
    </row>
    <row r="13720" spans="3:3" x14ac:dyDescent="0.35">
      <c r="C13720" s="18"/>
    </row>
    <row r="13721" spans="3:3" x14ac:dyDescent="0.35">
      <c r="C13721" s="18"/>
    </row>
    <row r="13722" spans="3:3" x14ac:dyDescent="0.35">
      <c r="C13722" s="18"/>
    </row>
    <row r="13723" spans="3:3" x14ac:dyDescent="0.35">
      <c r="C13723" s="18"/>
    </row>
    <row r="13724" spans="3:3" x14ac:dyDescent="0.35">
      <c r="C13724" s="18"/>
    </row>
    <row r="13725" spans="3:3" x14ac:dyDescent="0.35">
      <c r="C13725" s="18"/>
    </row>
    <row r="13726" spans="3:3" x14ac:dyDescent="0.35">
      <c r="C13726" s="18"/>
    </row>
    <row r="13727" spans="3:3" x14ac:dyDescent="0.35">
      <c r="C13727" s="18"/>
    </row>
    <row r="13728" spans="3:3" x14ac:dyDescent="0.35">
      <c r="C13728" s="18"/>
    </row>
    <row r="13729" spans="3:3" x14ac:dyDescent="0.35">
      <c r="C13729" s="18"/>
    </row>
    <row r="13730" spans="3:3" x14ac:dyDescent="0.35">
      <c r="C13730" s="18"/>
    </row>
    <row r="13731" spans="3:3" x14ac:dyDescent="0.35">
      <c r="C13731" s="18"/>
    </row>
    <row r="13732" spans="3:3" x14ac:dyDescent="0.35">
      <c r="C13732" s="18"/>
    </row>
    <row r="13733" spans="3:3" x14ac:dyDescent="0.35">
      <c r="C13733" s="18"/>
    </row>
    <row r="13734" spans="3:3" x14ac:dyDescent="0.35">
      <c r="C13734" s="18"/>
    </row>
    <row r="13735" spans="3:3" x14ac:dyDescent="0.35">
      <c r="C13735" s="18"/>
    </row>
    <row r="13736" spans="3:3" x14ac:dyDescent="0.35">
      <c r="C13736" s="18"/>
    </row>
    <row r="13737" spans="3:3" x14ac:dyDescent="0.35">
      <c r="C13737" s="18"/>
    </row>
    <row r="13738" spans="3:3" x14ac:dyDescent="0.35">
      <c r="C13738" s="18"/>
    </row>
    <row r="13739" spans="3:3" x14ac:dyDescent="0.35">
      <c r="C13739" s="18"/>
    </row>
    <row r="13740" spans="3:3" x14ac:dyDescent="0.35">
      <c r="C13740" s="18"/>
    </row>
    <row r="13741" spans="3:3" x14ac:dyDescent="0.35">
      <c r="C13741" s="18"/>
    </row>
    <row r="13742" spans="3:3" x14ac:dyDescent="0.35">
      <c r="C13742" s="18"/>
    </row>
    <row r="13743" spans="3:3" x14ac:dyDescent="0.35">
      <c r="C13743" s="18"/>
    </row>
    <row r="13744" spans="3:3" x14ac:dyDescent="0.35">
      <c r="C13744" s="18"/>
    </row>
    <row r="13745" spans="3:3" x14ac:dyDescent="0.35">
      <c r="C13745" s="18"/>
    </row>
    <row r="13746" spans="3:3" x14ac:dyDescent="0.35">
      <c r="C13746" s="18"/>
    </row>
    <row r="13747" spans="3:3" x14ac:dyDescent="0.35">
      <c r="C13747" s="18"/>
    </row>
    <row r="13748" spans="3:3" x14ac:dyDescent="0.35">
      <c r="C13748" s="18"/>
    </row>
    <row r="13749" spans="3:3" x14ac:dyDescent="0.35">
      <c r="C13749" s="18"/>
    </row>
    <row r="13750" spans="3:3" x14ac:dyDescent="0.35">
      <c r="C13750" s="18"/>
    </row>
    <row r="13751" spans="3:3" x14ac:dyDescent="0.35">
      <c r="C13751" s="18"/>
    </row>
    <row r="13752" spans="3:3" x14ac:dyDescent="0.35">
      <c r="C13752" s="18"/>
    </row>
    <row r="13753" spans="3:3" x14ac:dyDescent="0.35">
      <c r="C13753" s="18"/>
    </row>
    <row r="13754" spans="3:3" x14ac:dyDescent="0.35">
      <c r="C13754" s="18"/>
    </row>
    <row r="13755" spans="3:3" x14ac:dyDescent="0.35">
      <c r="C13755" s="18"/>
    </row>
    <row r="13756" spans="3:3" x14ac:dyDescent="0.35">
      <c r="C13756" s="18"/>
    </row>
    <row r="13757" spans="3:3" x14ac:dyDescent="0.35">
      <c r="C13757" s="18"/>
    </row>
    <row r="13758" spans="3:3" x14ac:dyDescent="0.35">
      <c r="C13758" s="18"/>
    </row>
    <row r="13759" spans="3:3" x14ac:dyDescent="0.35">
      <c r="C13759" s="18"/>
    </row>
    <row r="13760" spans="3:3" x14ac:dyDescent="0.35">
      <c r="C13760" s="18"/>
    </row>
    <row r="13761" spans="3:3" x14ac:dyDescent="0.35">
      <c r="C13761" s="18"/>
    </row>
    <row r="13762" spans="3:3" x14ac:dyDescent="0.35">
      <c r="C13762" s="18"/>
    </row>
    <row r="13763" spans="3:3" x14ac:dyDescent="0.35">
      <c r="C13763" s="18"/>
    </row>
    <row r="13764" spans="3:3" x14ac:dyDescent="0.35">
      <c r="C13764" s="18"/>
    </row>
    <row r="13765" spans="3:3" x14ac:dyDescent="0.35">
      <c r="C13765" s="18"/>
    </row>
    <row r="13766" spans="3:3" x14ac:dyDescent="0.35">
      <c r="C13766" s="18"/>
    </row>
    <row r="13767" spans="3:3" x14ac:dyDescent="0.35">
      <c r="C13767" s="18"/>
    </row>
    <row r="13768" spans="3:3" x14ac:dyDescent="0.35">
      <c r="C13768" s="18"/>
    </row>
    <row r="13769" spans="3:3" x14ac:dyDescent="0.35">
      <c r="C13769" s="18"/>
    </row>
    <row r="13770" spans="3:3" x14ac:dyDescent="0.35">
      <c r="C13770" s="18"/>
    </row>
    <row r="13771" spans="3:3" x14ac:dyDescent="0.35">
      <c r="C13771" s="18"/>
    </row>
    <row r="13772" spans="3:3" x14ac:dyDescent="0.35">
      <c r="C13772" s="18"/>
    </row>
    <row r="13773" spans="3:3" x14ac:dyDescent="0.35">
      <c r="C13773" s="18"/>
    </row>
    <row r="13774" spans="3:3" x14ac:dyDescent="0.35">
      <c r="C13774" s="18"/>
    </row>
    <row r="13775" spans="3:3" x14ac:dyDescent="0.35">
      <c r="C13775" s="18"/>
    </row>
    <row r="13776" spans="3:3" x14ac:dyDescent="0.35">
      <c r="C13776" s="18"/>
    </row>
    <row r="13777" spans="3:3" x14ac:dyDescent="0.35">
      <c r="C13777" s="18"/>
    </row>
    <row r="13778" spans="3:3" x14ac:dyDescent="0.35">
      <c r="C13778" s="18"/>
    </row>
    <row r="13779" spans="3:3" x14ac:dyDescent="0.35">
      <c r="C13779" s="18"/>
    </row>
    <row r="13780" spans="3:3" x14ac:dyDescent="0.35">
      <c r="C13780" s="18"/>
    </row>
    <row r="13781" spans="3:3" x14ac:dyDescent="0.35">
      <c r="C13781" s="18"/>
    </row>
    <row r="13782" spans="3:3" x14ac:dyDescent="0.35">
      <c r="C13782" s="18"/>
    </row>
    <row r="13783" spans="3:3" x14ac:dyDescent="0.35">
      <c r="C13783" s="18"/>
    </row>
    <row r="13784" spans="3:3" x14ac:dyDescent="0.35">
      <c r="C13784" s="18"/>
    </row>
    <row r="13785" spans="3:3" x14ac:dyDescent="0.35">
      <c r="C13785" s="18"/>
    </row>
    <row r="13786" spans="3:3" x14ac:dyDescent="0.35">
      <c r="C13786" s="18"/>
    </row>
    <row r="13787" spans="3:3" x14ac:dyDescent="0.35">
      <c r="C13787" s="18"/>
    </row>
    <row r="13788" spans="3:3" x14ac:dyDescent="0.35">
      <c r="C13788" s="18"/>
    </row>
    <row r="13789" spans="3:3" x14ac:dyDescent="0.35">
      <c r="C13789" s="18"/>
    </row>
    <row r="13790" spans="3:3" x14ac:dyDescent="0.35">
      <c r="C13790" s="18"/>
    </row>
    <row r="13791" spans="3:3" x14ac:dyDescent="0.35">
      <c r="C13791" s="18"/>
    </row>
    <row r="13792" spans="3:3" x14ac:dyDescent="0.35">
      <c r="C13792" s="18"/>
    </row>
    <row r="13793" spans="3:3" x14ac:dyDescent="0.35">
      <c r="C13793" s="18"/>
    </row>
    <row r="13794" spans="3:3" x14ac:dyDescent="0.35">
      <c r="C13794" s="18"/>
    </row>
    <row r="13795" spans="3:3" x14ac:dyDescent="0.35">
      <c r="C13795" s="18"/>
    </row>
    <row r="13796" spans="3:3" x14ac:dyDescent="0.35">
      <c r="C13796" s="18"/>
    </row>
    <row r="13797" spans="3:3" x14ac:dyDescent="0.35">
      <c r="C13797" s="18"/>
    </row>
    <row r="13798" spans="3:3" x14ac:dyDescent="0.35">
      <c r="C13798" s="18"/>
    </row>
    <row r="13799" spans="3:3" x14ac:dyDescent="0.35">
      <c r="C13799" s="18"/>
    </row>
    <row r="13800" spans="3:3" x14ac:dyDescent="0.35">
      <c r="C13800" s="18"/>
    </row>
    <row r="13801" spans="3:3" x14ac:dyDescent="0.35">
      <c r="C13801" s="18"/>
    </row>
    <row r="13802" spans="3:3" x14ac:dyDescent="0.35">
      <c r="C13802" s="18"/>
    </row>
    <row r="13803" spans="3:3" x14ac:dyDescent="0.35">
      <c r="C13803" s="18"/>
    </row>
    <row r="13804" spans="3:3" x14ac:dyDescent="0.35">
      <c r="C13804" s="18"/>
    </row>
    <row r="13805" spans="3:3" x14ac:dyDescent="0.35">
      <c r="C13805" s="18"/>
    </row>
    <row r="13806" spans="3:3" x14ac:dyDescent="0.35">
      <c r="C13806" s="18"/>
    </row>
    <row r="13807" spans="3:3" x14ac:dyDescent="0.35">
      <c r="C13807" s="18"/>
    </row>
    <row r="13808" spans="3:3" x14ac:dyDescent="0.35">
      <c r="C13808" s="18"/>
    </row>
    <row r="13809" spans="3:3" x14ac:dyDescent="0.35">
      <c r="C13809" s="18"/>
    </row>
    <row r="13810" spans="3:3" x14ac:dyDescent="0.35">
      <c r="C13810" s="18"/>
    </row>
    <row r="13811" spans="3:3" x14ac:dyDescent="0.35">
      <c r="C13811" s="18"/>
    </row>
    <row r="13812" spans="3:3" x14ac:dyDescent="0.35">
      <c r="C13812" s="18"/>
    </row>
    <row r="13813" spans="3:3" x14ac:dyDescent="0.35">
      <c r="C13813" s="18"/>
    </row>
    <row r="13814" spans="3:3" x14ac:dyDescent="0.35">
      <c r="C13814" s="18"/>
    </row>
    <row r="13815" spans="3:3" x14ac:dyDescent="0.35">
      <c r="C13815" s="18"/>
    </row>
    <row r="13816" spans="3:3" x14ac:dyDescent="0.35">
      <c r="C13816" s="18"/>
    </row>
    <row r="13817" spans="3:3" x14ac:dyDescent="0.35">
      <c r="C13817" s="18"/>
    </row>
    <row r="13818" spans="3:3" x14ac:dyDescent="0.35">
      <c r="C13818" s="18"/>
    </row>
    <row r="13819" spans="3:3" x14ac:dyDescent="0.35">
      <c r="C13819" s="18"/>
    </row>
    <row r="13820" spans="3:3" x14ac:dyDescent="0.35">
      <c r="C13820" s="18"/>
    </row>
    <row r="13821" spans="3:3" x14ac:dyDescent="0.35">
      <c r="C13821" s="18"/>
    </row>
    <row r="13822" spans="3:3" x14ac:dyDescent="0.35">
      <c r="C13822" s="18"/>
    </row>
    <row r="13823" spans="3:3" x14ac:dyDescent="0.35">
      <c r="C13823" s="18"/>
    </row>
    <row r="13824" spans="3:3" x14ac:dyDescent="0.35">
      <c r="C13824" s="18"/>
    </row>
    <row r="13825" spans="3:3" x14ac:dyDescent="0.35">
      <c r="C13825" s="18"/>
    </row>
    <row r="13826" spans="3:3" x14ac:dyDescent="0.35">
      <c r="C13826" s="18"/>
    </row>
    <row r="13827" spans="3:3" x14ac:dyDescent="0.35">
      <c r="C13827" s="18"/>
    </row>
    <row r="13828" spans="3:3" x14ac:dyDescent="0.35">
      <c r="C13828" s="18"/>
    </row>
    <row r="13829" spans="3:3" x14ac:dyDescent="0.35">
      <c r="C13829" s="18"/>
    </row>
    <row r="13830" spans="3:3" x14ac:dyDescent="0.35">
      <c r="C13830" s="18"/>
    </row>
    <row r="13831" spans="3:3" x14ac:dyDescent="0.35">
      <c r="C13831" s="18"/>
    </row>
    <row r="13832" spans="3:3" x14ac:dyDescent="0.35">
      <c r="C13832" s="18"/>
    </row>
    <row r="13833" spans="3:3" x14ac:dyDescent="0.35">
      <c r="C13833" s="18"/>
    </row>
    <row r="13834" spans="3:3" x14ac:dyDescent="0.35">
      <c r="C13834" s="18"/>
    </row>
    <row r="13835" spans="3:3" x14ac:dyDescent="0.35">
      <c r="C13835" s="18"/>
    </row>
    <row r="13836" spans="3:3" x14ac:dyDescent="0.35">
      <c r="C13836" s="18"/>
    </row>
    <row r="13837" spans="3:3" x14ac:dyDescent="0.35">
      <c r="C13837" s="18"/>
    </row>
    <row r="13838" spans="3:3" x14ac:dyDescent="0.35">
      <c r="C13838" s="18"/>
    </row>
    <row r="13839" spans="3:3" x14ac:dyDescent="0.35">
      <c r="C13839" s="18"/>
    </row>
    <row r="13840" spans="3:3" x14ac:dyDescent="0.35">
      <c r="C13840" s="18"/>
    </row>
    <row r="13841" spans="3:3" x14ac:dyDescent="0.35">
      <c r="C13841" s="18"/>
    </row>
    <row r="13842" spans="3:3" x14ac:dyDescent="0.35">
      <c r="C13842" s="18"/>
    </row>
    <row r="13843" spans="3:3" x14ac:dyDescent="0.35">
      <c r="C13843" s="18"/>
    </row>
    <row r="13844" spans="3:3" x14ac:dyDescent="0.35">
      <c r="C13844" s="18"/>
    </row>
    <row r="13845" spans="3:3" x14ac:dyDescent="0.35">
      <c r="C13845" s="18"/>
    </row>
    <row r="13846" spans="3:3" x14ac:dyDescent="0.35">
      <c r="C13846" s="18"/>
    </row>
    <row r="13847" spans="3:3" x14ac:dyDescent="0.35">
      <c r="C13847" s="18"/>
    </row>
    <row r="13848" spans="3:3" x14ac:dyDescent="0.35">
      <c r="C13848" s="18"/>
    </row>
    <row r="13849" spans="3:3" x14ac:dyDescent="0.35">
      <c r="C13849" s="18"/>
    </row>
    <row r="13850" spans="3:3" x14ac:dyDescent="0.35">
      <c r="C13850" s="18"/>
    </row>
    <row r="13851" spans="3:3" x14ac:dyDescent="0.35">
      <c r="C13851" s="18"/>
    </row>
    <row r="13852" spans="3:3" x14ac:dyDescent="0.35">
      <c r="C13852" s="18"/>
    </row>
    <row r="13853" spans="3:3" x14ac:dyDescent="0.35">
      <c r="C13853" s="18"/>
    </row>
    <row r="13854" spans="3:3" x14ac:dyDescent="0.35">
      <c r="C13854" s="18"/>
    </row>
    <row r="13855" spans="3:3" x14ac:dyDescent="0.35">
      <c r="C13855" s="18"/>
    </row>
    <row r="13856" spans="3:3" x14ac:dyDescent="0.35">
      <c r="C13856" s="18"/>
    </row>
    <row r="13857" spans="3:3" x14ac:dyDescent="0.35">
      <c r="C13857" s="18"/>
    </row>
    <row r="13858" spans="3:3" x14ac:dyDescent="0.35">
      <c r="C13858" s="18"/>
    </row>
    <row r="13859" spans="3:3" x14ac:dyDescent="0.35">
      <c r="C13859" s="18"/>
    </row>
    <row r="13860" spans="3:3" x14ac:dyDescent="0.35">
      <c r="C13860" s="18"/>
    </row>
    <row r="13861" spans="3:3" x14ac:dyDescent="0.35">
      <c r="C13861" s="18"/>
    </row>
    <row r="13862" spans="3:3" x14ac:dyDescent="0.35">
      <c r="C13862" s="18"/>
    </row>
    <row r="13863" spans="3:3" x14ac:dyDescent="0.35">
      <c r="C13863" s="18"/>
    </row>
    <row r="13864" spans="3:3" x14ac:dyDescent="0.35">
      <c r="C13864" s="18"/>
    </row>
    <row r="13865" spans="3:3" x14ac:dyDescent="0.35">
      <c r="C13865" s="18"/>
    </row>
    <row r="13866" spans="3:3" x14ac:dyDescent="0.35">
      <c r="C13866" s="18"/>
    </row>
    <row r="13867" spans="3:3" x14ac:dyDescent="0.35">
      <c r="C13867" s="18"/>
    </row>
    <row r="13868" spans="3:3" x14ac:dyDescent="0.35">
      <c r="C13868" s="18"/>
    </row>
    <row r="13869" spans="3:3" x14ac:dyDescent="0.35">
      <c r="C13869" s="18"/>
    </row>
    <row r="13870" spans="3:3" x14ac:dyDescent="0.35">
      <c r="C13870" s="18"/>
    </row>
    <row r="13871" spans="3:3" x14ac:dyDescent="0.35">
      <c r="C13871" s="18"/>
    </row>
    <row r="13872" spans="3:3" x14ac:dyDescent="0.35">
      <c r="C13872" s="18"/>
    </row>
    <row r="13873" spans="3:3" x14ac:dyDescent="0.35">
      <c r="C13873" s="18"/>
    </row>
    <row r="13874" spans="3:3" x14ac:dyDescent="0.35">
      <c r="C13874" s="18"/>
    </row>
    <row r="13875" spans="3:3" x14ac:dyDescent="0.35">
      <c r="C13875" s="18"/>
    </row>
    <row r="13876" spans="3:3" x14ac:dyDescent="0.35">
      <c r="C13876" s="18"/>
    </row>
    <row r="13877" spans="3:3" x14ac:dyDescent="0.35">
      <c r="C13877" s="18"/>
    </row>
    <row r="13878" spans="3:3" x14ac:dyDescent="0.35">
      <c r="C13878" s="18"/>
    </row>
    <row r="13879" spans="3:3" x14ac:dyDescent="0.35">
      <c r="C13879" s="18"/>
    </row>
    <row r="13880" spans="3:3" x14ac:dyDescent="0.35">
      <c r="C13880" s="18"/>
    </row>
    <row r="13881" spans="3:3" x14ac:dyDescent="0.35">
      <c r="C13881" s="18"/>
    </row>
    <row r="13882" spans="3:3" x14ac:dyDescent="0.35">
      <c r="C13882" s="18"/>
    </row>
    <row r="13883" spans="3:3" x14ac:dyDescent="0.35">
      <c r="C13883" s="18"/>
    </row>
    <row r="13884" spans="3:3" x14ac:dyDescent="0.35">
      <c r="C13884" s="18"/>
    </row>
    <row r="13885" spans="3:3" x14ac:dyDescent="0.35">
      <c r="C13885" s="18"/>
    </row>
    <row r="13886" spans="3:3" x14ac:dyDescent="0.35">
      <c r="C13886" s="18"/>
    </row>
    <row r="13887" spans="3:3" x14ac:dyDescent="0.35">
      <c r="C13887" s="18"/>
    </row>
    <row r="13888" spans="3:3" x14ac:dyDescent="0.35">
      <c r="C13888" s="18"/>
    </row>
    <row r="13889" spans="3:3" x14ac:dyDescent="0.35">
      <c r="C13889" s="18"/>
    </row>
    <row r="13890" spans="3:3" x14ac:dyDescent="0.35">
      <c r="C13890" s="18"/>
    </row>
    <row r="13891" spans="3:3" x14ac:dyDescent="0.35">
      <c r="C13891" s="18"/>
    </row>
    <row r="13892" spans="3:3" x14ac:dyDescent="0.35">
      <c r="C13892" s="18"/>
    </row>
    <row r="13893" spans="3:3" x14ac:dyDescent="0.35">
      <c r="C13893" s="18"/>
    </row>
    <row r="13894" spans="3:3" x14ac:dyDescent="0.35">
      <c r="C13894" s="18"/>
    </row>
    <row r="13895" spans="3:3" x14ac:dyDescent="0.35">
      <c r="C13895" s="18"/>
    </row>
    <row r="13896" spans="3:3" x14ac:dyDescent="0.35">
      <c r="C13896" s="18"/>
    </row>
    <row r="13897" spans="3:3" x14ac:dyDescent="0.35">
      <c r="C13897" s="18"/>
    </row>
    <row r="13898" spans="3:3" x14ac:dyDescent="0.35">
      <c r="C13898" s="18"/>
    </row>
    <row r="13899" spans="3:3" x14ac:dyDescent="0.35">
      <c r="C13899" s="18"/>
    </row>
    <row r="13900" spans="3:3" x14ac:dyDescent="0.35">
      <c r="C13900" s="18"/>
    </row>
    <row r="13901" spans="3:3" x14ac:dyDescent="0.35">
      <c r="C13901" s="18"/>
    </row>
    <row r="13902" spans="3:3" x14ac:dyDescent="0.35">
      <c r="C13902" s="18"/>
    </row>
    <row r="13903" spans="3:3" x14ac:dyDescent="0.35">
      <c r="C13903" s="18"/>
    </row>
    <row r="13904" spans="3:3" x14ac:dyDescent="0.35">
      <c r="C13904" s="18"/>
    </row>
    <row r="13905" spans="3:3" x14ac:dyDescent="0.35">
      <c r="C13905" s="18"/>
    </row>
    <row r="13906" spans="3:3" x14ac:dyDescent="0.35">
      <c r="C13906" s="18"/>
    </row>
    <row r="13907" spans="3:3" x14ac:dyDescent="0.35">
      <c r="C13907" s="18"/>
    </row>
    <row r="13908" spans="3:3" x14ac:dyDescent="0.35">
      <c r="C13908" s="18"/>
    </row>
    <row r="13909" spans="3:3" x14ac:dyDescent="0.35">
      <c r="C13909" s="18"/>
    </row>
    <row r="13910" spans="3:3" x14ac:dyDescent="0.35">
      <c r="C13910" s="18"/>
    </row>
    <row r="13911" spans="3:3" x14ac:dyDescent="0.35">
      <c r="C13911" s="18"/>
    </row>
    <row r="13912" spans="3:3" x14ac:dyDescent="0.35">
      <c r="C13912" s="18"/>
    </row>
    <row r="13913" spans="3:3" x14ac:dyDescent="0.35">
      <c r="C13913" s="18"/>
    </row>
    <row r="13914" spans="3:3" x14ac:dyDescent="0.35">
      <c r="C13914" s="18"/>
    </row>
    <row r="13915" spans="3:3" x14ac:dyDescent="0.35">
      <c r="C13915" s="18"/>
    </row>
    <row r="13916" spans="3:3" x14ac:dyDescent="0.35">
      <c r="C13916" s="18"/>
    </row>
    <row r="13917" spans="3:3" x14ac:dyDescent="0.35">
      <c r="C13917" s="18"/>
    </row>
    <row r="13918" spans="3:3" x14ac:dyDescent="0.35">
      <c r="C13918" s="18"/>
    </row>
    <row r="13919" spans="3:3" x14ac:dyDescent="0.35">
      <c r="C13919" s="18"/>
    </row>
    <row r="13920" spans="3:3" x14ac:dyDescent="0.35">
      <c r="C13920" s="18"/>
    </row>
    <row r="13921" spans="3:3" x14ac:dyDescent="0.35">
      <c r="C13921" s="18"/>
    </row>
    <row r="13922" spans="3:3" x14ac:dyDescent="0.35">
      <c r="C13922" s="18"/>
    </row>
    <row r="13923" spans="3:3" x14ac:dyDescent="0.35">
      <c r="C13923" s="18"/>
    </row>
    <row r="13924" spans="3:3" x14ac:dyDescent="0.35">
      <c r="C13924" s="18"/>
    </row>
    <row r="13925" spans="3:3" x14ac:dyDescent="0.35">
      <c r="C13925" s="18"/>
    </row>
    <row r="13926" spans="3:3" x14ac:dyDescent="0.35">
      <c r="C13926" s="18"/>
    </row>
    <row r="13927" spans="3:3" x14ac:dyDescent="0.35">
      <c r="C13927" s="18"/>
    </row>
    <row r="13928" spans="3:3" x14ac:dyDescent="0.35">
      <c r="C13928" s="18"/>
    </row>
    <row r="13929" spans="3:3" x14ac:dyDescent="0.35">
      <c r="C13929" s="18"/>
    </row>
    <row r="13930" spans="3:3" x14ac:dyDescent="0.35">
      <c r="C13930" s="18"/>
    </row>
    <row r="13931" spans="3:3" x14ac:dyDescent="0.35">
      <c r="C13931" s="18"/>
    </row>
    <row r="13932" spans="3:3" x14ac:dyDescent="0.35">
      <c r="C13932" s="18"/>
    </row>
    <row r="13933" spans="3:3" x14ac:dyDescent="0.35">
      <c r="C13933" s="18"/>
    </row>
    <row r="13934" spans="3:3" x14ac:dyDescent="0.35">
      <c r="C13934" s="18"/>
    </row>
    <row r="13935" spans="3:3" x14ac:dyDescent="0.35">
      <c r="C13935" s="18"/>
    </row>
    <row r="13936" spans="3:3" x14ac:dyDescent="0.35">
      <c r="C13936" s="18"/>
    </row>
    <row r="13937" spans="3:3" x14ac:dyDescent="0.35">
      <c r="C13937" s="18"/>
    </row>
    <row r="13938" spans="3:3" x14ac:dyDescent="0.35">
      <c r="C13938" s="18"/>
    </row>
    <row r="13939" spans="3:3" x14ac:dyDescent="0.35">
      <c r="C13939" s="18"/>
    </row>
    <row r="13940" spans="3:3" x14ac:dyDescent="0.35">
      <c r="C13940" s="18"/>
    </row>
    <row r="13941" spans="3:3" x14ac:dyDescent="0.35">
      <c r="C13941" s="18"/>
    </row>
    <row r="13942" spans="3:3" x14ac:dyDescent="0.35">
      <c r="C13942" s="18"/>
    </row>
    <row r="13943" spans="3:3" x14ac:dyDescent="0.35">
      <c r="C13943" s="18"/>
    </row>
    <row r="13944" spans="3:3" x14ac:dyDescent="0.35">
      <c r="C13944" s="18"/>
    </row>
    <row r="13945" spans="3:3" x14ac:dyDescent="0.35">
      <c r="C13945" s="18"/>
    </row>
    <row r="13946" spans="3:3" x14ac:dyDescent="0.35">
      <c r="C13946" s="18"/>
    </row>
    <row r="13947" spans="3:3" x14ac:dyDescent="0.35">
      <c r="C13947" s="18"/>
    </row>
    <row r="13948" spans="3:3" x14ac:dyDescent="0.35">
      <c r="C13948" s="18"/>
    </row>
    <row r="13949" spans="3:3" x14ac:dyDescent="0.35">
      <c r="C13949" s="18"/>
    </row>
    <row r="13950" spans="3:3" x14ac:dyDescent="0.35">
      <c r="C13950" s="18"/>
    </row>
    <row r="13951" spans="3:3" x14ac:dyDescent="0.35">
      <c r="C13951" s="18"/>
    </row>
    <row r="13952" spans="3:3" x14ac:dyDescent="0.35">
      <c r="C13952" s="18"/>
    </row>
    <row r="13953" spans="3:3" x14ac:dyDescent="0.35">
      <c r="C13953" s="18"/>
    </row>
    <row r="13954" spans="3:3" x14ac:dyDescent="0.35">
      <c r="C13954" s="18"/>
    </row>
    <row r="13955" spans="3:3" x14ac:dyDescent="0.35">
      <c r="C13955" s="18"/>
    </row>
    <row r="13956" spans="3:3" x14ac:dyDescent="0.35">
      <c r="C13956" s="18"/>
    </row>
    <row r="13957" spans="3:3" x14ac:dyDescent="0.35">
      <c r="C13957" s="18"/>
    </row>
    <row r="13958" spans="3:3" x14ac:dyDescent="0.35">
      <c r="C13958" s="18"/>
    </row>
    <row r="13959" spans="3:3" x14ac:dyDescent="0.35">
      <c r="C13959" s="18"/>
    </row>
    <row r="13960" spans="3:3" x14ac:dyDescent="0.35">
      <c r="C13960" s="18"/>
    </row>
    <row r="13961" spans="3:3" x14ac:dyDescent="0.35">
      <c r="C13961" s="18"/>
    </row>
    <row r="13962" spans="3:3" x14ac:dyDescent="0.35">
      <c r="C13962" s="18"/>
    </row>
    <row r="13963" spans="3:3" x14ac:dyDescent="0.35">
      <c r="C13963" s="18"/>
    </row>
    <row r="13964" spans="3:3" x14ac:dyDescent="0.35">
      <c r="C13964" s="18"/>
    </row>
    <row r="13965" spans="3:3" x14ac:dyDescent="0.35">
      <c r="C13965" s="18"/>
    </row>
    <row r="13966" spans="3:3" x14ac:dyDescent="0.35">
      <c r="C13966" s="18"/>
    </row>
    <row r="13967" spans="3:3" x14ac:dyDescent="0.35">
      <c r="C13967" s="18"/>
    </row>
    <row r="13968" spans="3:3" x14ac:dyDescent="0.35">
      <c r="C13968" s="18"/>
    </row>
    <row r="13969" spans="3:3" x14ac:dyDescent="0.35">
      <c r="C13969" s="18"/>
    </row>
    <row r="13970" spans="3:3" x14ac:dyDescent="0.35">
      <c r="C13970" s="18"/>
    </row>
    <row r="13971" spans="3:3" x14ac:dyDescent="0.35">
      <c r="C13971" s="18"/>
    </row>
    <row r="13972" spans="3:3" x14ac:dyDescent="0.35">
      <c r="C13972" s="18"/>
    </row>
    <row r="13973" spans="3:3" x14ac:dyDescent="0.35">
      <c r="C13973" s="18"/>
    </row>
    <row r="13974" spans="3:3" x14ac:dyDescent="0.35">
      <c r="C13974" s="18"/>
    </row>
    <row r="13975" spans="3:3" x14ac:dyDescent="0.35">
      <c r="C13975" s="18"/>
    </row>
    <row r="13976" spans="3:3" x14ac:dyDescent="0.35">
      <c r="C13976" s="18"/>
    </row>
    <row r="13977" spans="3:3" x14ac:dyDescent="0.35">
      <c r="C13977" s="18"/>
    </row>
    <row r="13978" spans="3:3" x14ac:dyDescent="0.35">
      <c r="C13978" s="18"/>
    </row>
    <row r="13979" spans="3:3" x14ac:dyDescent="0.35">
      <c r="C13979" s="18"/>
    </row>
    <row r="13980" spans="3:3" x14ac:dyDescent="0.35">
      <c r="C13980" s="18"/>
    </row>
    <row r="13981" spans="3:3" x14ac:dyDescent="0.35">
      <c r="C13981" s="18"/>
    </row>
    <row r="13982" spans="3:3" x14ac:dyDescent="0.35">
      <c r="C13982" s="18"/>
    </row>
    <row r="13983" spans="3:3" x14ac:dyDescent="0.35">
      <c r="C13983" s="18"/>
    </row>
    <row r="13984" spans="3:3" x14ac:dyDescent="0.35">
      <c r="C13984" s="18"/>
    </row>
    <row r="13985" spans="3:3" x14ac:dyDescent="0.35">
      <c r="C13985" s="18"/>
    </row>
    <row r="13986" spans="3:3" x14ac:dyDescent="0.35">
      <c r="C13986" s="18"/>
    </row>
    <row r="13987" spans="3:3" x14ac:dyDescent="0.35">
      <c r="C13987" s="18"/>
    </row>
    <row r="13988" spans="3:3" x14ac:dyDescent="0.35">
      <c r="C13988" s="18"/>
    </row>
    <row r="13989" spans="3:3" x14ac:dyDescent="0.35">
      <c r="C13989" s="18"/>
    </row>
    <row r="13990" spans="3:3" x14ac:dyDescent="0.35">
      <c r="C13990" s="18"/>
    </row>
    <row r="13991" spans="3:3" x14ac:dyDescent="0.35">
      <c r="C13991" s="18"/>
    </row>
    <row r="13992" spans="3:3" x14ac:dyDescent="0.35">
      <c r="C13992" s="18"/>
    </row>
    <row r="13993" spans="3:3" x14ac:dyDescent="0.35">
      <c r="C13993" s="18"/>
    </row>
    <row r="13994" spans="3:3" x14ac:dyDescent="0.35">
      <c r="C13994" s="18"/>
    </row>
    <row r="13995" spans="3:3" x14ac:dyDescent="0.35">
      <c r="C13995" s="18"/>
    </row>
    <row r="13996" spans="3:3" x14ac:dyDescent="0.35">
      <c r="C13996" s="18"/>
    </row>
    <row r="13997" spans="3:3" x14ac:dyDescent="0.35">
      <c r="C13997" s="18"/>
    </row>
    <row r="13998" spans="3:3" x14ac:dyDescent="0.35">
      <c r="C13998" s="18"/>
    </row>
    <row r="13999" spans="3:3" x14ac:dyDescent="0.35">
      <c r="C13999" s="18"/>
    </row>
    <row r="14000" spans="3:3" x14ac:dyDescent="0.35">
      <c r="C14000" s="18"/>
    </row>
    <row r="14001" spans="3:3" x14ac:dyDescent="0.35">
      <c r="C14001" s="18"/>
    </row>
    <row r="14002" spans="3:3" x14ac:dyDescent="0.35">
      <c r="C14002" s="18"/>
    </row>
    <row r="14003" spans="3:3" x14ac:dyDescent="0.35">
      <c r="C14003" s="18"/>
    </row>
    <row r="14004" spans="3:3" x14ac:dyDescent="0.35">
      <c r="C14004" s="18"/>
    </row>
    <row r="14005" spans="3:3" x14ac:dyDescent="0.35">
      <c r="C14005" s="18"/>
    </row>
    <row r="14006" spans="3:3" x14ac:dyDescent="0.35">
      <c r="C14006" s="18"/>
    </row>
    <row r="14007" spans="3:3" x14ac:dyDescent="0.35">
      <c r="C14007" s="18"/>
    </row>
    <row r="14008" spans="3:3" x14ac:dyDescent="0.35">
      <c r="C14008" s="18"/>
    </row>
    <row r="14009" spans="3:3" x14ac:dyDescent="0.35">
      <c r="C14009" s="18"/>
    </row>
    <row r="14010" spans="3:3" x14ac:dyDescent="0.35">
      <c r="C14010" s="18"/>
    </row>
    <row r="14011" spans="3:3" x14ac:dyDescent="0.35">
      <c r="C14011" s="18"/>
    </row>
    <row r="14012" spans="3:3" x14ac:dyDescent="0.35">
      <c r="C14012" s="18"/>
    </row>
    <row r="14013" spans="3:3" x14ac:dyDescent="0.35">
      <c r="C14013" s="18"/>
    </row>
    <row r="14014" spans="3:3" x14ac:dyDescent="0.35">
      <c r="C14014" s="18"/>
    </row>
    <row r="14015" spans="3:3" x14ac:dyDescent="0.35">
      <c r="C14015" s="18"/>
    </row>
    <row r="14016" spans="3:3" x14ac:dyDescent="0.35">
      <c r="C14016" s="18"/>
    </row>
    <row r="14017" spans="3:3" x14ac:dyDescent="0.35">
      <c r="C14017" s="18"/>
    </row>
    <row r="14018" spans="3:3" x14ac:dyDescent="0.35">
      <c r="C14018" s="18"/>
    </row>
    <row r="14019" spans="3:3" x14ac:dyDescent="0.35">
      <c r="C14019" s="18"/>
    </row>
    <row r="14020" spans="3:3" x14ac:dyDescent="0.35">
      <c r="C14020" s="18"/>
    </row>
    <row r="14021" spans="3:3" x14ac:dyDescent="0.35">
      <c r="C14021" s="18"/>
    </row>
    <row r="14022" spans="3:3" x14ac:dyDescent="0.35">
      <c r="C14022" s="18"/>
    </row>
    <row r="14023" spans="3:3" x14ac:dyDescent="0.35">
      <c r="C14023" s="18"/>
    </row>
    <row r="14024" spans="3:3" x14ac:dyDescent="0.35">
      <c r="C14024" s="18"/>
    </row>
    <row r="14025" spans="3:3" x14ac:dyDescent="0.35">
      <c r="C14025" s="18"/>
    </row>
    <row r="14026" spans="3:3" x14ac:dyDescent="0.35">
      <c r="C14026" s="18"/>
    </row>
    <row r="14027" spans="3:3" x14ac:dyDescent="0.35">
      <c r="C14027" s="18"/>
    </row>
    <row r="14028" spans="3:3" x14ac:dyDescent="0.35">
      <c r="C14028" s="18"/>
    </row>
    <row r="14029" spans="3:3" x14ac:dyDescent="0.35">
      <c r="C14029" s="18"/>
    </row>
    <row r="14030" spans="3:3" x14ac:dyDescent="0.35">
      <c r="C14030" s="18"/>
    </row>
    <row r="14031" spans="3:3" x14ac:dyDescent="0.35">
      <c r="C14031" s="18"/>
    </row>
    <row r="14032" spans="3:3" x14ac:dyDescent="0.35">
      <c r="C14032" s="18"/>
    </row>
    <row r="14033" spans="3:3" x14ac:dyDescent="0.35">
      <c r="C14033" s="18"/>
    </row>
    <row r="14034" spans="3:3" x14ac:dyDescent="0.35">
      <c r="C14034" s="18"/>
    </row>
    <row r="14035" spans="3:3" x14ac:dyDescent="0.35">
      <c r="C14035" s="18"/>
    </row>
    <row r="14036" spans="3:3" x14ac:dyDescent="0.35">
      <c r="C14036" s="18"/>
    </row>
    <row r="14037" spans="3:3" x14ac:dyDescent="0.35">
      <c r="C14037" s="18"/>
    </row>
    <row r="14038" spans="3:3" x14ac:dyDescent="0.35">
      <c r="C14038" s="18"/>
    </row>
    <row r="14039" spans="3:3" x14ac:dyDescent="0.35">
      <c r="C14039" s="18"/>
    </row>
    <row r="14040" spans="3:3" x14ac:dyDescent="0.35">
      <c r="C14040" s="18"/>
    </row>
    <row r="14041" spans="3:3" x14ac:dyDescent="0.35">
      <c r="C14041" s="18"/>
    </row>
    <row r="14042" spans="3:3" x14ac:dyDescent="0.35">
      <c r="C14042" s="18"/>
    </row>
    <row r="14043" spans="3:3" x14ac:dyDescent="0.35">
      <c r="C14043" s="18"/>
    </row>
    <row r="14044" spans="3:3" x14ac:dyDescent="0.35">
      <c r="C14044" s="18"/>
    </row>
    <row r="14045" spans="3:3" x14ac:dyDescent="0.35">
      <c r="C14045" s="18"/>
    </row>
    <row r="14046" spans="3:3" x14ac:dyDescent="0.35">
      <c r="C14046" s="18"/>
    </row>
    <row r="14047" spans="3:3" x14ac:dyDescent="0.35">
      <c r="C14047" s="18"/>
    </row>
    <row r="14048" spans="3:3" x14ac:dyDescent="0.35">
      <c r="C14048" s="18"/>
    </row>
    <row r="14049" spans="3:3" x14ac:dyDescent="0.35">
      <c r="C14049" s="18"/>
    </row>
    <row r="14050" spans="3:3" x14ac:dyDescent="0.35">
      <c r="C14050" s="18"/>
    </row>
    <row r="14051" spans="3:3" x14ac:dyDescent="0.35">
      <c r="C14051" s="18"/>
    </row>
    <row r="14052" spans="3:3" x14ac:dyDescent="0.35">
      <c r="C14052" s="18"/>
    </row>
    <row r="14053" spans="3:3" x14ac:dyDescent="0.35">
      <c r="C14053" s="18"/>
    </row>
    <row r="14054" spans="3:3" x14ac:dyDescent="0.35">
      <c r="C14054" s="18"/>
    </row>
    <row r="14055" spans="3:3" x14ac:dyDescent="0.35">
      <c r="C14055" s="18"/>
    </row>
    <row r="14056" spans="3:3" x14ac:dyDescent="0.35">
      <c r="C14056" s="18"/>
    </row>
    <row r="14057" spans="3:3" x14ac:dyDescent="0.35">
      <c r="C14057" s="18"/>
    </row>
    <row r="14058" spans="3:3" x14ac:dyDescent="0.35">
      <c r="C14058" s="18"/>
    </row>
    <row r="14059" spans="3:3" x14ac:dyDescent="0.35">
      <c r="C14059" s="18"/>
    </row>
    <row r="14060" spans="3:3" x14ac:dyDescent="0.35">
      <c r="C14060" s="18"/>
    </row>
    <row r="14061" spans="3:3" x14ac:dyDescent="0.35">
      <c r="C14061" s="18"/>
    </row>
    <row r="14062" spans="3:3" x14ac:dyDescent="0.35">
      <c r="C14062" s="18"/>
    </row>
    <row r="14063" spans="3:3" x14ac:dyDescent="0.35">
      <c r="C14063" s="18"/>
    </row>
    <row r="14064" spans="3:3" x14ac:dyDescent="0.35">
      <c r="C14064" s="18"/>
    </row>
    <row r="14065" spans="3:3" x14ac:dyDescent="0.35">
      <c r="C14065" s="18"/>
    </row>
    <row r="14066" spans="3:3" x14ac:dyDescent="0.35">
      <c r="C14066" s="18"/>
    </row>
    <row r="14067" spans="3:3" x14ac:dyDescent="0.35">
      <c r="C14067" s="18"/>
    </row>
    <row r="14068" spans="3:3" x14ac:dyDescent="0.35">
      <c r="C14068" s="18"/>
    </row>
    <row r="14069" spans="3:3" x14ac:dyDescent="0.35">
      <c r="C14069" s="18"/>
    </row>
    <row r="14070" spans="3:3" x14ac:dyDescent="0.35">
      <c r="C14070" s="18"/>
    </row>
    <row r="14071" spans="3:3" x14ac:dyDescent="0.35">
      <c r="C14071" s="18"/>
    </row>
    <row r="14072" spans="3:3" x14ac:dyDescent="0.35">
      <c r="C14072" s="18"/>
    </row>
    <row r="14073" spans="3:3" x14ac:dyDescent="0.35">
      <c r="C14073" s="18"/>
    </row>
    <row r="14074" spans="3:3" x14ac:dyDescent="0.35">
      <c r="C14074" s="18"/>
    </row>
    <row r="14075" spans="3:3" x14ac:dyDescent="0.35">
      <c r="C14075" s="18"/>
    </row>
    <row r="14076" spans="3:3" x14ac:dyDescent="0.35">
      <c r="C14076" s="18"/>
    </row>
    <row r="14077" spans="3:3" x14ac:dyDescent="0.35">
      <c r="C14077" s="18"/>
    </row>
    <row r="14078" spans="3:3" x14ac:dyDescent="0.35">
      <c r="C14078" s="18"/>
    </row>
    <row r="14079" spans="3:3" x14ac:dyDescent="0.35">
      <c r="C14079" s="18"/>
    </row>
    <row r="14080" spans="3:3" x14ac:dyDescent="0.35">
      <c r="C14080" s="18"/>
    </row>
    <row r="14081" spans="3:3" x14ac:dyDescent="0.35">
      <c r="C14081" s="18"/>
    </row>
    <row r="14082" spans="3:3" x14ac:dyDescent="0.35">
      <c r="C14082" s="18"/>
    </row>
    <row r="14083" spans="3:3" x14ac:dyDescent="0.35">
      <c r="C14083" s="18"/>
    </row>
    <row r="14084" spans="3:3" x14ac:dyDescent="0.35">
      <c r="C14084" s="18"/>
    </row>
    <row r="14085" spans="3:3" x14ac:dyDescent="0.35">
      <c r="C14085" s="18"/>
    </row>
    <row r="14086" spans="3:3" x14ac:dyDescent="0.35">
      <c r="C14086" s="18"/>
    </row>
    <row r="14087" spans="3:3" x14ac:dyDescent="0.35">
      <c r="C14087" s="18"/>
    </row>
    <row r="14088" spans="3:3" x14ac:dyDescent="0.35">
      <c r="C14088" s="18"/>
    </row>
    <row r="14089" spans="3:3" x14ac:dyDescent="0.35">
      <c r="C14089" s="18"/>
    </row>
    <row r="14090" spans="3:3" x14ac:dyDescent="0.35">
      <c r="C14090" s="18"/>
    </row>
    <row r="14091" spans="3:3" x14ac:dyDescent="0.35">
      <c r="C14091" s="18"/>
    </row>
    <row r="14092" spans="3:3" x14ac:dyDescent="0.35">
      <c r="C14092" s="18"/>
    </row>
    <row r="14093" spans="3:3" x14ac:dyDescent="0.35">
      <c r="C14093" s="18"/>
    </row>
    <row r="14094" spans="3:3" x14ac:dyDescent="0.35">
      <c r="C14094" s="18"/>
    </row>
    <row r="14095" spans="3:3" x14ac:dyDescent="0.35">
      <c r="C14095" s="18"/>
    </row>
    <row r="14096" spans="3:3" x14ac:dyDescent="0.35">
      <c r="C14096" s="18"/>
    </row>
    <row r="14097" spans="3:3" x14ac:dyDescent="0.35">
      <c r="C14097" s="18"/>
    </row>
    <row r="14098" spans="3:3" x14ac:dyDescent="0.35">
      <c r="C14098" s="18"/>
    </row>
    <row r="14099" spans="3:3" x14ac:dyDescent="0.35">
      <c r="C14099" s="18"/>
    </row>
    <row r="14100" spans="3:3" x14ac:dyDescent="0.35">
      <c r="C14100" s="18"/>
    </row>
    <row r="14101" spans="3:3" x14ac:dyDescent="0.35">
      <c r="C14101" s="18"/>
    </row>
    <row r="14102" spans="3:3" x14ac:dyDescent="0.35">
      <c r="C14102" s="18"/>
    </row>
    <row r="14103" spans="3:3" x14ac:dyDescent="0.35">
      <c r="C14103" s="18"/>
    </row>
    <row r="14104" spans="3:3" x14ac:dyDescent="0.35">
      <c r="C14104" s="18"/>
    </row>
    <row r="14105" spans="3:3" x14ac:dyDescent="0.35">
      <c r="C14105" s="18"/>
    </row>
    <row r="14106" spans="3:3" x14ac:dyDescent="0.35">
      <c r="C14106" s="18"/>
    </row>
    <row r="14107" spans="3:3" x14ac:dyDescent="0.35">
      <c r="C14107" s="18"/>
    </row>
    <row r="14108" spans="3:3" x14ac:dyDescent="0.35">
      <c r="C14108" s="18"/>
    </row>
    <row r="14109" spans="3:3" x14ac:dyDescent="0.35">
      <c r="C14109" s="18"/>
    </row>
    <row r="14110" spans="3:3" x14ac:dyDescent="0.35">
      <c r="C14110" s="18"/>
    </row>
    <row r="14111" spans="3:3" x14ac:dyDescent="0.35">
      <c r="C14111" s="18"/>
    </row>
    <row r="14112" spans="3:3" x14ac:dyDescent="0.35">
      <c r="C14112" s="18"/>
    </row>
    <row r="14113" spans="3:3" x14ac:dyDescent="0.35">
      <c r="C14113" s="18"/>
    </row>
    <row r="14114" spans="3:3" x14ac:dyDescent="0.35">
      <c r="C14114" s="18"/>
    </row>
    <row r="14115" spans="3:3" x14ac:dyDescent="0.35">
      <c r="C14115" s="18"/>
    </row>
    <row r="14116" spans="3:3" x14ac:dyDescent="0.35">
      <c r="C14116" s="18"/>
    </row>
    <row r="14117" spans="3:3" x14ac:dyDescent="0.35">
      <c r="C14117" s="18"/>
    </row>
    <row r="14118" spans="3:3" x14ac:dyDescent="0.35">
      <c r="C14118" s="18"/>
    </row>
    <row r="14119" spans="3:3" x14ac:dyDescent="0.35">
      <c r="C14119" s="18"/>
    </row>
    <row r="14120" spans="3:3" x14ac:dyDescent="0.35">
      <c r="C14120" s="18"/>
    </row>
    <row r="14121" spans="3:3" x14ac:dyDescent="0.35">
      <c r="C14121" s="18"/>
    </row>
    <row r="14122" spans="3:3" x14ac:dyDescent="0.35">
      <c r="C14122" s="18"/>
    </row>
    <row r="14123" spans="3:3" x14ac:dyDescent="0.35">
      <c r="C14123" s="18"/>
    </row>
    <row r="14124" spans="3:3" x14ac:dyDescent="0.35">
      <c r="C14124" s="18"/>
    </row>
    <row r="14125" spans="3:3" x14ac:dyDescent="0.35">
      <c r="C14125" s="18"/>
    </row>
    <row r="14126" spans="3:3" x14ac:dyDescent="0.35">
      <c r="C14126" s="18"/>
    </row>
    <row r="14127" spans="3:3" x14ac:dyDescent="0.35">
      <c r="C14127" s="18"/>
    </row>
    <row r="14128" spans="3:3" x14ac:dyDescent="0.35">
      <c r="C14128" s="18"/>
    </row>
    <row r="14129" spans="3:3" x14ac:dyDescent="0.35">
      <c r="C14129" s="18"/>
    </row>
    <row r="14130" spans="3:3" x14ac:dyDescent="0.35">
      <c r="C14130" s="18"/>
    </row>
    <row r="14131" spans="3:3" x14ac:dyDescent="0.35">
      <c r="C14131" s="18"/>
    </row>
    <row r="14132" spans="3:3" x14ac:dyDescent="0.35">
      <c r="C14132" s="18"/>
    </row>
    <row r="14133" spans="3:3" x14ac:dyDescent="0.35">
      <c r="C14133" s="18"/>
    </row>
    <row r="14134" spans="3:3" x14ac:dyDescent="0.35">
      <c r="C14134" s="18"/>
    </row>
    <row r="14135" spans="3:3" x14ac:dyDescent="0.35">
      <c r="C14135" s="18"/>
    </row>
    <row r="14136" spans="3:3" x14ac:dyDescent="0.35">
      <c r="C14136" s="18"/>
    </row>
    <row r="14137" spans="3:3" x14ac:dyDescent="0.35">
      <c r="C14137" s="18"/>
    </row>
    <row r="14138" spans="3:3" x14ac:dyDescent="0.35">
      <c r="C14138" s="18"/>
    </row>
    <row r="14139" spans="3:3" x14ac:dyDescent="0.35">
      <c r="C14139" s="18"/>
    </row>
    <row r="14140" spans="3:3" x14ac:dyDescent="0.35">
      <c r="C14140" s="18"/>
    </row>
    <row r="14141" spans="3:3" x14ac:dyDescent="0.35">
      <c r="C14141" s="18"/>
    </row>
    <row r="14142" spans="3:3" x14ac:dyDescent="0.35">
      <c r="C14142" s="18"/>
    </row>
    <row r="14143" spans="3:3" x14ac:dyDescent="0.35">
      <c r="C14143" s="18"/>
    </row>
    <row r="14144" spans="3:3" x14ac:dyDescent="0.35">
      <c r="C14144" s="18"/>
    </row>
    <row r="14145" spans="3:3" x14ac:dyDescent="0.35">
      <c r="C14145" s="18"/>
    </row>
    <row r="14146" spans="3:3" x14ac:dyDescent="0.35">
      <c r="C14146" s="18"/>
    </row>
    <row r="14147" spans="3:3" x14ac:dyDescent="0.35">
      <c r="C14147" s="18"/>
    </row>
    <row r="14148" spans="3:3" x14ac:dyDescent="0.35">
      <c r="C14148" s="18"/>
    </row>
    <row r="14149" spans="3:3" x14ac:dyDescent="0.35">
      <c r="C14149" s="18"/>
    </row>
    <row r="14150" spans="3:3" x14ac:dyDescent="0.35">
      <c r="C14150" s="18"/>
    </row>
    <row r="14151" spans="3:3" x14ac:dyDescent="0.35">
      <c r="C14151" s="18"/>
    </row>
    <row r="14152" spans="3:3" x14ac:dyDescent="0.35">
      <c r="C14152" s="18"/>
    </row>
    <row r="14153" spans="3:3" x14ac:dyDescent="0.35">
      <c r="C14153" s="18"/>
    </row>
    <row r="14154" spans="3:3" x14ac:dyDescent="0.35">
      <c r="C14154" s="18"/>
    </row>
    <row r="14155" spans="3:3" x14ac:dyDescent="0.35">
      <c r="C14155" s="18"/>
    </row>
    <row r="14156" spans="3:3" x14ac:dyDescent="0.35">
      <c r="C14156" s="18"/>
    </row>
    <row r="14157" spans="3:3" x14ac:dyDescent="0.35">
      <c r="C14157" s="18"/>
    </row>
    <row r="14158" spans="3:3" x14ac:dyDescent="0.35">
      <c r="C14158" s="18"/>
    </row>
    <row r="14159" spans="3:3" x14ac:dyDescent="0.35">
      <c r="C14159" s="18"/>
    </row>
    <row r="14160" spans="3:3" x14ac:dyDescent="0.35">
      <c r="C14160" s="18"/>
    </row>
    <row r="14161" spans="3:3" x14ac:dyDescent="0.35">
      <c r="C14161" s="18"/>
    </row>
    <row r="14162" spans="3:3" x14ac:dyDescent="0.35">
      <c r="C14162" s="18"/>
    </row>
    <row r="14163" spans="3:3" x14ac:dyDescent="0.35">
      <c r="C14163" s="18"/>
    </row>
    <row r="14164" spans="3:3" x14ac:dyDescent="0.35">
      <c r="C14164" s="18"/>
    </row>
    <row r="14165" spans="3:3" x14ac:dyDescent="0.35">
      <c r="C14165" s="18"/>
    </row>
    <row r="14166" spans="3:3" x14ac:dyDescent="0.35">
      <c r="C14166" s="18"/>
    </row>
    <row r="14167" spans="3:3" x14ac:dyDescent="0.35">
      <c r="C14167" s="18"/>
    </row>
    <row r="14168" spans="3:3" x14ac:dyDescent="0.35">
      <c r="C14168" s="18"/>
    </row>
    <row r="14169" spans="3:3" x14ac:dyDescent="0.35">
      <c r="C14169" s="18"/>
    </row>
    <row r="14170" spans="3:3" x14ac:dyDescent="0.35">
      <c r="C14170" s="18"/>
    </row>
    <row r="14171" spans="3:3" x14ac:dyDescent="0.35">
      <c r="C14171" s="18"/>
    </row>
    <row r="14172" spans="3:3" x14ac:dyDescent="0.35">
      <c r="C14172" s="18"/>
    </row>
    <row r="14173" spans="3:3" x14ac:dyDescent="0.35">
      <c r="C14173" s="18"/>
    </row>
    <row r="14174" spans="3:3" x14ac:dyDescent="0.35">
      <c r="C14174" s="18"/>
    </row>
    <row r="14175" spans="3:3" x14ac:dyDescent="0.35">
      <c r="C14175" s="18"/>
    </row>
    <row r="14176" spans="3:3" x14ac:dyDescent="0.35">
      <c r="C14176" s="18"/>
    </row>
    <row r="14177" spans="3:3" x14ac:dyDescent="0.35">
      <c r="C14177" s="18"/>
    </row>
    <row r="14178" spans="3:3" x14ac:dyDescent="0.35">
      <c r="C14178" s="18"/>
    </row>
    <row r="14179" spans="3:3" x14ac:dyDescent="0.35">
      <c r="C14179" s="18"/>
    </row>
    <row r="14180" spans="3:3" x14ac:dyDescent="0.35">
      <c r="C14180" s="18"/>
    </row>
    <row r="14181" spans="3:3" x14ac:dyDescent="0.35">
      <c r="C14181" s="18"/>
    </row>
    <row r="14182" spans="3:3" x14ac:dyDescent="0.35">
      <c r="C14182" s="18"/>
    </row>
    <row r="14183" spans="3:3" x14ac:dyDescent="0.35">
      <c r="C14183" s="18"/>
    </row>
    <row r="14184" spans="3:3" x14ac:dyDescent="0.35">
      <c r="C14184" s="18"/>
    </row>
    <row r="14185" spans="3:3" x14ac:dyDescent="0.35">
      <c r="C14185" s="18"/>
    </row>
    <row r="14186" spans="3:3" x14ac:dyDescent="0.35">
      <c r="C14186" s="18"/>
    </row>
    <row r="14187" spans="3:3" x14ac:dyDescent="0.35">
      <c r="C14187" s="18"/>
    </row>
    <row r="14188" spans="3:3" x14ac:dyDescent="0.35">
      <c r="C14188" s="18"/>
    </row>
    <row r="14189" spans="3:3" x14ac:dyDescent="0.35">
      <c r="C14189" s="18"/>
    </row>
    <row r="14190" spans="3:3" x14ac:dyDescent="0.35">
      <c r="C14190" s="18"/>
    </row>
    <row r="14191" spans="3:3" x14ac:dyDescent="0.35">
      <c r="C14191" s="18"/>
    </row>
    <row r="14192" spans="3:3" x14ac:dyDescent="0.35">
      <c r="C14192" s="18"/>
    </row>
    <row r="14193" spans="3:3" x14ac:dyDescent="0.35">
      <c r="C14193" s="18"/>
    </row>
    <row r="14194" spans="3:3" x14ac:dyDescent="0.35">
      <c r="C14194" s="18"/>
    </row>
    <row r="14195" spans="3:3" x14ac:dyDescent="0.35">
      <c r="C14195" s="18"/>
    </row>
    <row r="14196" spans="3:3" x14ac:dyDescent="0.35">
      <c r="C14196" s="18"/>
    </row>
    <row r="14197" spans="3:3" x14ac:dyDescent="0.35">
      <c r="C14197" s="18"/>
    </row>
    <row r="14198" spans="3:3" x14ac:dyDescent="0.35">
      <c r="C14198" s="18"/>
    </row>
    <row r="14199" spans="3:3" x14ac:dyDescent="0.35">
      <c r="C14199" s="18"/>
    </row>
    <row r="14200" spans="3:3" x14ac:dyDescent="0.35">
      <c r="C14200" s="18"/>
    </row>
    <row r="14201" spans="3:3" x14ac:dyDescent="0.35">
      <c r="C14201" s="18"/>
    </row>
    <row r="14202" spans="3:3" x14ac:dyDescent="0.35">
      <c r="C14202" s="18"/>
    </row>
    <row r="14203" spans="3:3" x14ac:dyDescent="0.35">
      <c r="C14203" s="18"/>
    </row>
    <row r="14204" spans="3:3" x14ac:dyDescent="0.35">
      <c r="C14204" s="18"/>
    </row>
    <row r="14205" spans="3:3" x14ac:dyDescent="0.35">
      <c r="C14205" s="18"/>
    </row>
    <row r="14206" spans="3:3" x14ac:dyDescent="0.35">
      <c r="C14206" s="18"/>
    </row>
    <row r="14207" spans="3:3" x14ac:dyDescent="0.35">
      <c r="C14207" s="18"/>
    </row>
    <row r="14208" spans="3:3" x14ac:dyDescent="0.35">
      <c r="C14208" s="18"/>
    </row>
    <row r="14209" spans="3:3" x14ac:dyDescent="0.35">
      <c r="C14209" s="18"/>
    </row>
    <row r="14210" spans="3:3" x14ac:dyDescent="0.35">
      <c r="C14210" s="18"/>
    </row>
    <row r="14211" spans="3:3" x14ac:dyDescent="0.35">
      <c r="C14211" s="18"/>
    </row>
    <row r="14212" spans="3:3" x14ac:dyDescent="0.35">
      <c r="C14212" s="18"/>
    </row>
    <row r="14213" spans="3:3" x14ac:dyDescent="0.35">
      <c r="C14213" s="18"/>
    </row>
    <row r="14214" spans="3:3" x14ac:dyDescent="0.35">
      <c r="C14214" s="18"/>
    </row>
    <row r="14215" spans="3:3" x14ac:dyDescent="0.35">
      <c r="C14215" s="18"/>
    </row>
    <row r="14216" spans="3:3" x14ac:dyDescent="0.35">
      <c r="C14216" s="18"/>
    </row>
    <row r="14217" spans="3:3" x14ac:dyDescent="0.35">
      <c r="C14217" s="18"/>
    </row>
    <row r="14218" spans="3:3" x14ac:dyDescent="0.35">
      <c r="C14218" s="18"/>
    </row>
    <row r="14219" spans="3:3" x14ac:dyDescent="0.35">
      <c r="C14219" s="18"/>
    </row>
    <row r="14220" spans="3:3" x14ac:dyDescent="0.35">
      <c r="C14220" s="18"/>
    </row>
    <row r="14221" spans="3:3" x14ac:dyDescent="0.35">
      <c r="C14221" s="18"/>
    </row>
    <row r="14222" spans="3:3" x14ac:dyDescent="0.35">
      <c r="C14222" s="18"/>
    </row>
    <row r="14223" spans="3:3" x14ac:dyDescent="0.35">
      <c r="C14223" s="18"/>
    </row>
    <row r="14224" spans="3:3" x14ac:dyDescent="0.35">
      <c r="C14224" s="18"/>
    </row>
    <row r="14225" spans="3:3" x14ac:dyDescent="0.35">
      <c r="C14225" s="18"/>
    </row>
    <row r="14226" spans="3:3" x14ac:dyDescent="0.35">
      <c r="C14226" s="18"/>
    </row>
    <row r="14227" spans="3:3" x14ac:dyDescent="0.35">
      <c r="C14227" s="18"/>
    </row>
    <row r="14228" spans="3:3" x14ac:dyDescent="0.35">
      <c r="C14228" s="18"/>
    </row>
    <row r="14229" spans="3:3" x14ac:dyDescent="0.35">
      <c r="C14229" s="18"/>
    </row>
    <row r="14230" spans="3:3" x14ac:dyDescent="0.35">
      <c r="C14230" s="18"/>
    </row>
    <row r="14231" spans="3:3" x14ac:dyDescent="0.35">
      <c r="C14231" s="18"/>
    </row>
    <row r="14232" spans="3:3" x14ac:dyDescent="0.35">
      <c r="C14232" s="18"/>
    </row>
    <row r="14233" spans="3:3" x14ac:dyDescent="0.35">
      <c r="C14233" s="18"/>
    </row>
    <row r="14234" spans="3:3" x14ac:dyDescent="0.35">
      <c r="C14234" s="18"/>
    </row>
    <row r="14235" spans="3:3" x14ac:dyDescent="0.35">
      <c r="C14235" s="18"/>
    </row>
    <row r="14236" spans="3:3" x14ac:dyDescent="0.35">
      <c r="C14236" s="18"/>
    </row>
    <row r="14237" spans="3:3" x14ac:dyDescent="0.35">
      <c r="C14237" s="18"/>
    </row>
    <row r="14238" spans="3:3" x14ac:dyDescent="0.35">
      <c r="C14238" s="18"/>
    </row>
    <row r="14239" spans="3:3" x14ac:dyDescent="0.35">
      <c r="C14239" s="18"/>
    </row>
    <row r="14240" spans="3:3" x14ac:dyDescent="0.35">
      <c r="C14240" s="18"/>
    </row>
    <row r="14241" spans="3:3" x14ac:dyDescent="0.35">
      <c r="C14241" s="18"/>
    </row>
    <row r="14242" spans="3:3" x14ac:dyDescent="0.35">
      <c r="C14242" s="18"/>
    </row>
    <row r="14243" spans="3:3" x14ac:dyDescent="0.35">
      <c r="C14243" s="18"/>
    </row>
    <row r="14244" spans="3:3" x14ac:dyDescent="0.35">
      <c r="C14244" s="18"/>
    </row>
    <row r="14245" spans="3:3" x14ac:dyDescent="0.35">
      <c r="C14245" s="18"/>
    </row>
    <row r="14246" spans="3:3" x14ac:dyDescent="0.35">
      <c r="C14246" s="18"/>
    </row>
    <row r="14247" spans="3:3" x14ac:dyDescent="0.35">
      <c r="C14247" s="18"/>
    </row>
    <row r="14248" spans="3:3" x14ac:dyDescent="0.35">
      <c r="C14248" s="18"/>
    </row>
    <row r="14249" spans="3:3" x14ac:dyDescent="0.35">
      <c r="C14249" s="18"/>
    </row>
    <row r="14250" spans="3:3" x14ac:dyDescent="0.35">
      <c r="C14250" s="18"/>
    </row>
    <row r="14251" spans="3:3" x14ac:dyDescent="0.35">
      <c r="C14251" s="18"/>
    </row>
    <row r="14252" spans="3:3" x14ac:dyDescent="0.35">
      <c r="C14252" s="18"/>
    </row>
    <row r="14253" spans="3:3" x14ac:dyDescent="0.35">
      <c r="C14253" s="18"/>
    </row>
    <row r="14254" spans="3:3" x14ac:dyDescent="0.35">
      <c r="C14254" s="18"/>
    </row>
    <row r="14255" spans="3:3" x14ac:dyDescent="0.35">
      <c r="C14255" s="18"/>
    </row>
    <row r="14256" spans="3:3" x14ac:dyDescent="0.35">
      <c r="C14256" s="18"/>
    </row>
    <row r="14257" spans="3:3" x14ac:dyDescent="0.35">
      <c r="C14257" s="18"/>
    </row>
    <row r="14258" spans="3:3" x14ac:dyDescent="0.35">
      <c r="C14258" s="18"/>
    </row>
    <row r="14259" spans="3:3" x14ac:dyDescent="0.35">
      <c r="C14259" s="18"/>
    </row>
    <row r="14260" spans="3:3" x14ac:dyDescent="0.35">
      <c r="C14260" s="18"/>
    </row>
    <row r="14261" spans="3:3" x14ac:dyDescent="0.35">
      <c r="C14261" s="18"/>
    </row>
    <row r="14262" spans="3:3" x14ac:dyDescent="0.35">
      <c r="C14262" s="18"/>
    </row>
    <row r="14263" spans="3:3" x14ac:dyDescent="0.35">
      <c r="C14263" s="18"/>
    </row>
    <row r="14264" spans="3:3" x14ac:dyDescent="0.35">
      <c r="C14264" s="18"/>
    </row>
    <row r="14265" spans="3:3" x14ac:dyDescent="0.35">
      <c r="C14265" s="18"/>
    </row>
    <row r="14266" spans="3:3" x14ac:dyDescent="0.35">
      <c r="C14266" s="18"/>
    </row>
    <row r="14267" spans="3:3" x14ac:dyDescent="0.35">
      <c r="C14267" s="18"/>
    </row>
    <row r="14268" spans="3:3" x14ac:dyDescent="0.35">
      <c r="C14268" s="18"/>
    </row>
    <row r="14269" spans="3:3" x14ac:dyDescent="0.35">
      <c r="C14269" s="18"/>
    </row>
    <row r="14270" spans="3:3" x14ac:dyDescent="0.35">
      <c r="C14270" s="18"/>
    </row>
    <row r="14271" spans="3:3" x14ac:dyDescent="0.35">
      <c r="C14271" s="18"/>
    </row>
    <row r="14272" spans="3:3" x14ac:dyDescent="0.35">
      <c r="C14272" s="18"/>
    </row>
    <row r="14273" spans="3:3" x14ac:dyDescent="0.35">
      <c r="C14273" s="18"/>
    </row>
    <row r="14274" spans="3:3" x14ac:dyDescent="0.35">
      <c r="C14274" s="18"/>
    </row>
    <row r="14275" spans="3:3" x14ac:dyDescent="0.35">
      <c r="C14275" s="18"/>
    </row>
    <row r="14276" spans="3:3" x14ac:dyDescent="0.35">
      <c r="C14276" s="18"/>
    </row>
    <row r="14277" spans="3:3" x14ac:dyDescent="0.35">
      <c r="C14277" s="18"/>
    </row>
    <row r="14278" spans="3:3" x14ac:dyDescent="0.35">
      <c r="C14278" s="18"/>
    </row>
    <row r="14279" spans="3:3" x14ac:dyDescent="0.35">
      <c r="C14279" s="18"/>
    </row>
    <row r="14280" spans="3:3" x14ac:dyDescent="0.35">
      <c r="C14280" s="18"/>
    </row>
    <row r="14281" spans="3:3" x14ac:dyDescent="0.35">
      <c r="C14281" s="18"/>
    </row>
    <row r="14282" spans="3:3" x14ac:dyDescent="0.35">
      <c r="C14282" s="18"/>
    </row>
    <row r="14283" spans="3:3" x14ac:dyDescent="0.35">
      <c r="C14283" s="18"/>
    </row>
    <row r="14284" spans="3:3" x14ac:dyDescent="0.35">
      <c r="C14284" s="18"/>
    </row>
    <row r="14285" spans="3:3" x14ac:dyDescent="0.35">
      <c r="C14285" s="18"/>
    </row>
    <row r="14286" spans="3:3" x14ac:dyDescent="0.35">
      <c r="C14286" s="18"/>
    </row>
    <row r="14287" spans="3:3" x14ac:dyDescent="0.35">
      <c r="C14287" s="18"/>
    </row>
    <row r="14288" spans="3:3" x14ac:dyDescent="0.35">
      <c r="C14288" s="18"/>
    </row>
    <row r="14289" spans="3:3" x14ac:dyDescent="0.35">
      <c r="C14289" s="18"/>
    </row>
    <row r="14290" spans="3:3" x14ac:dyDescent="0.35">
      <c r="C14290" s="18"/>
    </row>
    <row r="14291" spans="3:3" x14ac:dyDescent="0.35">
      <c r="C14291" s="18"/>
    </row>
    <row r="14292" spans="3:3" x14ac:dyDescent="0.35">
      <c r="C14292" s="18"/>
    </row>
    <row r="14293" spans="3:3" x14ac:dyDescent="0.35">
      <c r="C14293" s="18"/>
    </row>
    <row r="14294" spans="3:3" x14ac:dyDescent="0.35">
      <c r="C14294" s="18"/>
    </row>
    <row r="14295" spans="3:3" x14ac:dyDescent="0.35">
      <c r="C14295" s="18"/>
    </row>
    <row r="14296" spans="3:3" x14ac:dyDescent="0.35">
      <c r="C14296" s="18"/>
    </row>
    <row r="14297" spans="3:3" x14ac:dyDescent="0.35">
      <c r="C14297" s="18"/>
    </row>
    <row r="14298" spans="3:3" x14ac:dyDescent="0.35">
      <c r="C14298" s="18"/>
    </row>
    <row r="14299" spans="3:3" x14ac:dyDescent="0.35">
      <c r="C14299" s="18"/>
    </row>
    <row r="14300" spans="3:3" x14ac:dyDescent="0.35">
      <c r="C14300" s="18"/>
    </row>
    <row r="14301" spans="3:3" x14ac:dyDescent="0.35">
      <c r="C14301" s="18"/>
    </row>
    <row r="14302" spans="3:3" x14ac:dyDescent="0.35">
      <c r="C14302" s="18"/>
    </row>
    <row r="14303" spans="3:3" x14ac:dyDescent="0.35">
      <c r="C14303" s="18"/>
    </row>
    <row r="14304" spans="3:3" x14ac:dyDescent="0.35">
      <c r="C14304" s="18"/>
    </row>
    <row r="14305" spans="3:3" x14ac:dyDescent="0.35">
      <c r="C14305" s="18"/>
    </row>
    <row r="14306" spans="3:3" x14ac:dyDescent="0.35">
      <c r="C14306" s="18"/>
    </row>
    <row r="14307" spans="3:3" x14ac:dyDescent="0.35">
      <c r="C14307" s="18"/>
    </row>
    <row r="14308" spans="3:3" x14ac:dyDescent="0.35">
      <c r="C14308" s="18"/>
    </row>
    <row r="14309" spans="3:3" x14ac:dyDescent="0.35">
      <c r="C14309" s="18"/>
    </row>
    <row r="14310" spans="3:3" x14ac:dyDescent="0.35">
      <c r="C14310" s="18"/>
    </row>
    <row r="14311" spans="3:3" x14ac:dyDescent="0.35">
      <c r="C14311" s="18"/>
    </row>
    <row r="14312" spans="3:3" x14ac:dyDescent="0.35">
      <c r="C14312" s="18"/>
    </row>
    <row r="14313" spans="3:3" x14ac:dyDescent="0.35">
      <c r="C14313" s="18"/>
    </row>
    <row r="14314" spans="3:3" x14ac:dyDescent="0.35">
      <c r="C14314" s="18"/>
    </row>
    <row r="14315" spans="3:3" x14ac:dyDescent="0.35">
      <c r="C14315" s="18"/>
    </row>
    <row r="14316" spans="3:3" x14ac:dyDescent="0.35">
      <c r="C14316" s="18"/>
    </row>
    <row r="14317" spans="3:3" x14ac:dyDescent="0.35">
      <c r="C14317" s="18"/>
    </row>
    <row r="14318" spans="3:3" x14ac:dyDescent="0.35">
      <c r="C14318" s="18"/>
    </row>
    <row r="14319" spans="3:3" x14ac:dyDescent="0.35">
      <c r="C14319" s="18"/>
    </row>
    <row r="14320" spans="3:3" x14ac:dyDescent="0.35">
      <c r="C14320" s="18"/>
    </row>
    <row r="14321" spans="3:3" x14ac:dyDescent="0.35">
      <c r="C14321" s="18"/>
    </row>
    <row r="14322" spans="3:3" x14ac:dyDescent="0.35">
      <c r="C14322" s="18"/>
    </row>
    <row r="14323" spans="3:3" x14ac:dyDescent="0.35">
      <c r="C14323" s="18"/>
    </row>
    <row r="14324" spans="3:3" x14ac:dyDescent="0.35">
      <c r="C14324" s="18"/>
    </row>
    <row r="14325" spans="3:3" x14ac:dyDescent="0.35">
      <c r="C14325" s="18"/>
    </row>
    <row r="14326" spans="3:3" x14ac:dyDescent="0.35">
      <c r="C14326" s="18"/>
    </row>
    <row r="14327" spans="3:3" x14ac:dyDescent="0.35">
      <c r="C14327" s="18"/>
    </row>
    <row r="14328" spans="3:3" x14ac:dyDescent="0.35">
      <c r="C14328" s="18"/>
    </row>
    <row r="14329" spans="3:3" x14ac:dyDescent="0.35">
      <c r="C14329" s="18"/>
    </row>
    <row r="14330" spans="3:3" x14ac:dyDescent="0.35">
      <c r="C14330" s="18"/>
    </row>
    <row r="14331" spans="3:3" x14ac:dyDescent="0.35">
      <c r="C14331" s="18"/>
    </row>
    <row r="14332" spans="3:3" x14ac:dyDescent="0.35">
      <c r="C14332" s="18"/>
    </row>
    <row r="14333" spans="3:3" x14ac:dyDescent="0.35">
      <c r="C14333" s="18"/>
    </row>
    <row r="14334" spans="3:3" x14ac:dyDescent="0.35">
      <c r="C14334" s="18"/>
    </row>
    <row r="14335" spans="3:3" x14ac:dyDescent="0.35">
      <c r="C14335" s="18"/>
    </row>
    <row r="14336" spans="3:3" x14ac:dyDescent="0.35">
      <c r="C14336" s="18"/>
    </row>
    <row r="14337" spans="3:3" x14ac:dyDescent="0.35">
      <c r="C14337" s="18"/>
    </row>
    <row r="14338" spans="3:3" x14ac:dyDescent="0.35">
      <c r="C14338" s="18"/>
    </row>
    <row r="14339" spans="3:3" x14ac:dyDescent="0.35">
      <c r="C14339" s="18"/>
    </row>
    <row r="14340" spans="3:3" x14ac:dyDescent="0.35">
      <c r="C14340" s="18"/>
    </row>
    <row r="14341" spans="3:3" x14ac:dyDescent="0.35">
      <c r="C14341" s="18"/>
    </row>
    <row r="14342" spans="3:3" x14ac:dyDescent="0.35">
      <c r="C14342" s="18"/>
    </row>
    <row r="14343" spans="3:3" x14ac:dyDescent="0.35">
      <c r="C14343" s="18"/>
    </row>
    <row r="14344" spans="3:3" x14ac:dyDescent="0.35">
      <c r="C14344" s="18"/>
    </row>
    <row r="14345" spans="3:3" x14ac:dyDescent="0.35">
      <c r="C14345" s="18"/>
    </row>
    <row r="14346" spans="3:3" x14ac:dyDescent="0.35">
      <c r="C14346" s="18"/>
    </row>
    <row r="14347" spans="3:3" x14ac:dyDescent="0.35">
      <c r="C14347" s="18"/>
    </row>
    <row r="14348" spans="3:3" x14ac:dyDescent="0.35">
      <c r="C14348" s="18"/>
    </row>
    <row r="14349" spans="3:3" x14ac:dyDescent="0.35">
      <c r="C14349" s="18"/>
    </row>
    <row r="14350" spans="3:3" x14ac:dyDescent="0.35">
      <c r="C14350" s="18"/>
    </row>
    <row r="14351" spans="3:3" x14ac:dyDescent="0.35">
      <c r="C14351" s="18"/>
    </row>
    <row r="14352" spans="3:3" x14ac:dyDescent="0.35">
      <c r="C14352" s="18"/>
    </row>
    <row r="14353" spans="3:3" x14ac:dyDescent="0.35">
      <c r="C14353" s="18"/>
    </row>
    <row r="14354" spans="3:3" x14ac:dyDescent="0.35">
      <c r="C14354" s="18"/>
    </row>
    <row r="14355" spans="3:3" x14ac:dyDescent="0.35">
      <c r="C14355" s="18"/>
    </row>
    <row r="14356" spans="3:3" x14ac:dyDescent="0.35">
      <c r="C14356" s="18"/>
    </row>
    <row r="14357" spans="3:3" x14ac:dyDescent="0.35">
      <c r="C14357" s="18"/>
    </row>
    <row r="14358" spans="3:3" x14ac:dyDescent="0.35">
      <c r="C14358" s="18"/>
    </row>
    <row r="14359" spans="3:3" x14ac:dyDescent="0.35">
      <c r="C14359" s="18"/>
    </row>
    <row r="14360" spans="3:3" x14ac:dyDescent="0.35">
      <c r="C14360" s="18"/>
    </row>
    <row r="14361" spans="3:3" x14ac:dyDescent="0.35">
      <c r="C14361" s="18"/>
    </row>
    <row r="14362" spans="3:3" x14ac:dyDescent="0.35">
      <c r="C14362" s="18"/>
    </row>
    <row r="14363" spans="3:3" x14ac:dyDescent="0.35">
      <c r="C14363" s="18"/>
    </row>
    <row r="14364" spans="3:3" x14ac:dyDescent="0.35">
      <c r="C14364" s="18"/>
    </row>
    <row r="14365" spans="3:3" x14ac:dyDescent="0.35">
      <c r="C14365" s="18"/>
    </row>
    <row r="14366" spans="3:3" x14ac:dyDescent="0.35">
      <c r="C14366" s="18"/>
    </row>
    <row r="14367" spans="3:3" x14ac:dyDescent="0.35">
      <c r="C14367" s="18"/>
    </row>
    <row r="14368" spans="3:3" x14ac:dyDescent="0.35">
      <c r="C14368" s="18"/>
    </row>
    <row r="14369" spans="3:3" x14ac:dyDescent="0.35">
      <c r="C14369" s="18"/>
    </row>
    <row r="14370" spans="3:3" x14ac:dyDescent="0.35">
      <c r="C14370" s="18"/>
    </row>
    <row r="14371" spans="3:3" x14ac:dyDescent="0.35">
      <c r="C14371" s="18"/>
    </row>
    <row r="14372" spans="3:3" x14ac:dyDescent="0.35">
      <c r="C14372" s="18"/>
    </row>
    <row r="14373" spans="3:3" x14ac:dyDescent="0.35">
      <c r="C14373" s="18"/>
    </row>
    <row r="14374" spans="3:3" x14ac:dyDescent="0.35">
      <c r="C14374" s="18"/>
    </row>
    <row r="14375" spans="3:3" x14ac:dyDescent="0.35">
      <c r="C14375" s="18"/>
    </row>
    <row r="14376" spans="3:3" x14ac:dyDescent="0.35">
      <c r="C14376" s="18"/>
    </row>
    <row r="14377" spans="3:3" x14ac:dyDescent="0.35">
      <c r="C14377" s="18"/>
    </row>
    <row r="14378" spans="3:3" x14ac:dyDescent="0.35">
      <c r="C14378" s="18"/>
    </row>
    <row r="14379" spans="3:3" x14ac:dyDescent="0.35">
      <c r="C14379" s="18"/>
    </row>
    <row r="14380" spans="3:3" x14ac:dyDescent="0.35">
      <c r="C14380" s="18"/>
    </row>
    <row r="14381" spans="3:3" x14ac:dyDescent="0.35">
      <c r="C14381" s="18"/>
    </row>
    <row r="14382" spans="3:3" x14ac:dyDescent="0.35">
      <c r="C14382" s="18"/>
    </row>
    <row r="14383" spans="3:3" x14ac:dyDescent="0.35">
      <c r="C14383" s="18"/>
    </row>
    <row r="14384" spans="3:3" x14ac:dyDescent="0.35">
      <c r="C14384" s="18"/>
    </row>
    <row r="14385" spans="3:3" x14ac:dyDescent="0.35">
      <c r="C14385" s="18"/>
    </row>
    <row r="14386" spans="3:3" x14ac:dyDescent="0.35">
      <c r="C14386" s="18"/>
    </row>
    <row r="14387" spans="3:3" x14ac:dyDescent="0.35">
      <c r="C14387" s="18"/>
    </row>
    <row r="14388" spans="3:3" x14ac:dyDescent="0.35">
      <c r="C14388" s="18"/>
    </row>
    <row r="14389" spans="3:3" x14ac:dyDescent="0.35">
      <c r="C14389" s="18"/>
    </row>
    <row r="14390" spans="3:3" x14ac:dyDescent="0.35">
      <c r="C14390" s="18"/>
    </row>
    <row r="14391" spans="3:3" x14ac:dyDescent="0.35">
      <c r="C14391" s="18"/>
    </row>
    <row r="14392" spans="3:3" x14ac:dyDescent="0.35">
      <c r="C14392" s="18"/>
    </row>
    <row r="14393" spans="3:3" x14ac:dyDescent="0.35">
      <c r="C14393" s="18"/>
    </row>
    <row r="14394" spans="3:3" x14ac:dyDescent="0.35">
      <c r="C14394" s="18"/>
    </row>
    <row r="14395" spans="3:3" x14ac:dyDescent="0.35">
      <c r="C14395" s="18"/>
    </row>
    <row r="14396" spans="3:3" x14ac:dyDescent="0.35">
      <c r="C14396" s="18"/>
    </row>
    <row r="14397" spans="3:3" x14ac:dyDescent="0.35">
      <c r="C14397" s="18"/>
    </row>
    <row r="14398" spans="3:3" x14ac:dyDescent="0.35">
      <c r="C14398" s="18"/>
    </row>
    <row r="14399" spans="3:3" x14ac:dyDescent="0.35">
      <c r="C14399" s="18"/>
    </row>
    <row r="14400" spans="3:3" x14ac:dyDescent="0.35">
      <c r="C14400" s="18"/>
    </row>
    <row r="14401" spans="3:3" x14ac:dyDescent="0.35">
      <c r="C14401" s="18"/>
    </row>
    <row r="14402" spans="3:3" x14ac:dyDescent="0.35">
      <c r="C14402" s="18"/>
    </row>
    <row r="14403" spans="3:3" x14ac:dyDescent="0.35">
      <c r="C14403" s="18"/>
    </row>
    <row r="14404" spans="3:3" x14ac:dyDescent="0.35">
      <c r="C14404" s="18"/>
    </row>
    <row r="14405" spans="3:3" x14ac:dyDescent="0.35">
      <c r="C14405" s="18"/>
    </row>
    <row r="14406" spans="3:3" x14ac:dyDescent="0.35">
      <c r="C14406" s="18"/>
    </row>
    <row r="14407" spans="3:3" x14ac:dyDescent="0.35">
      <c r="C14407" s="18"/>
    </row>
    <row r="14408" spans="3:3" x14ac:dyDescent="0.35">
      <c r="C14408" s="18"/>
    </row>
    <row r="14409" spans="3:3" x14ac:dyDescent="0.35">
      <c r="C14409" s="18"/>
    </row>
    <row r="14410" spans="3:3" x14ac:dyDescent="0.35">
      <c r="C14410" s="18"/>
    </row>
    <row r="14411" spans="3:3" x14ac:dyDescent="0.35">
      <c r="C14411" s="18"/>
    </row>
    <row r="14412" spans="3:3" x14ac:dyDescent="0.35">
      <c r="C14412" s="18"/>
    </row>
    <row r="14413" spans="3:3" x14ac:dyDescent="0.35">
      <c r="C14413" s="18"/>
    </row>
    <row r="14414" spans="3:3" x14ac:dyDescent="0.35">
      <c r="C14414" s="18"/>
    </row>
    <row r="14415" spans="3:3" x14ac:dyDescent="0.35">
      <c r="C14415" s="18"/>
    </row>
    <row r="14416" spans="3:3" x14ac:dyDescent="0.35">
      <c r="C14416" s="18"/>
    </row>
    <row r="14417" spans="3:3" x14ac:dyDescent="0.35">
      <c r="C14417" s="18"/>
    </row>
    <row r="14418" spans="3:3" x14ac:dyDescent="0.35">
      <c r="C14418" s="18"/>
    </row>
    <row r="14419" spans="3:3" x14ac:dyDescent="0.35">
      <c r="C14419" s="18"/>
    </row>
    <row r="14420" spans="3:3" x14ac:dyDescent="0.35">
      <c r="C14420" s="18"/>
    </row>
    <row r="14421" spans="3:3" x14ac:dyDescent="0.35">
      <c r="C14421" s="18"/>
    </row>
    <row r="14422" spans="3:3" x14ac:dyDescent="0.35">
      <c r="C14422" s="18"/>
    </row>
    <row r="14423" spans="3:3" x14ac:dyDescent="0.35">
      <c r="C14423" s="18"/>
    </row>
    <row r="14424" spans="3:3" x14ac:dyDescent="0.35">
      <c r="C14424" s="18"/>
    </row>
    <row r="14425" spans="3:3" x14ac:dyDescent="0.35">
      <c r="C14425" s="18"/>
    </row>
    <row r="14426" spans="3:3" x14ac:dyDescent="0.35">
      <c r="C14426" s="18"/>
    </row>
    <row r="14427" spans="3:3" x14ac:dyDescent="0.35">
      <c r="C14427" s="18"/>
    </row>
    <row r="14428" spans="3:3" x14ac:dyDescent="0.35">
      <c r="C14428" s="18"/>
    </row>
    <row r="14429" spans="3:3" x14ac:dyDescent="0.35">
      <c r="C14429" s="18"/>
    </row>
    <row r="14430" spans="3:3" x14ac:dyDescent="0.35">
      <c r="C14430" s="18"/>
    </row>
    <row r="14431" spans="3:3" x14ac:dyDescent="0.35">
      <c r="C14431" s="18"/>
    </row>
    <row r="14432" spans="3:3" x14ac:dyDescent="0.35">
      <c r="C14432" s="18"/>
    </row>
    <row r="14433" spans="3:3" x14ac:dyDescent="0.35">
      <c r="C14433" s="18"/>
    </row>
    <row r="14434" spans="3:3" x14ac:dyDescent="0.35">
      <c r="C14434" s="18"/>
    </row>
    <row r="14435" spans="3:3" x14ac:dyDescent="0.35">
      <c r="C14435" s="18"/>
    </row>
    <row r="14436" spans="3:3" x14ac:dyDescent="0.35">
      <c r="C14436" s="18"/>
    </row>
    <row r="14437" spans="3:3" x14ac:dyDescent="0.35">
      <c r="C14437" s="18"/>
    </row>
    <row r="14438" spans="3:3" x14ac:dyDescent="0.35">
      <c r="C14438" s="18"/>
    </row>
    <row r="14439" spans="3:3" x14ac:dyDescent="0.35">
      <c r="C14439" s="18"/>
    </row>
    <row r="14440" spans="3:3" x14ac:dyDescent="0.35">
      <c r="C14440" s="18"/>
    </row>
    <row r="14441" spans="3:3" x14ac:dyDescent="0.35">
      <c r="C14441" s="18"/>
    </row>
    <row r="14442" spans="3:3" x14ac:dyDescent="0.35">
      <c r="C14442" s="18"/>
    </row>
    <row r="14443" spans="3:3" x14ac:dyDescent="0.35">
      <c r="C14443" s="18"/>
    </row>
    <row r="14444" spans="3:3" x14ac:dyDescent="0.35">
      <c r="C14444" s="18"/>
    </row>
    <row r="14445" spans="3:3" x14ac:dyDescent="0.35">
      <c r="C14445" s="18"/>
    </row>
    <row r="14446" spans="3:3" x14ac:dyDescent="0.35">
      <c r="C14446" s="18"/>
    </row>
    <row r="14447" spans="3:3" x14ac:dyDescent="0.35">
      <c r="C14447" s="18"/>
    </row>
    <row r="14448" spans="3:3" x14ac:dyDescent="0.35">
      <c r="C14448" s="18"/>
    </row>
    <row r="14449" spans="3:3" x14ac:dyDescent="0.35">
      <c r="C14449" s="18"/>
    </row>
    <row r="14450" spans="3:3" x14ac:dyDescent="0.35">
      <c r="C14450" s="18"/>
    </row>
    <row r="14451" spans="3:3" x14ac:dyDescent="0.35">
      <c r="C14451" s="18"/>
    </row>
    <row r="14452" spans="3:3" x14ac:dyDescent="0.35">
      <c r="C14452" s="18"/>
    </row>
    <row r="14453" spans="3:3" x14ac:dyDescent="0.35">
      <c r="C14453" s="18"/>
    </row>
    <row r="14454" spans="3:3" x14ac:dyDescent="0.35">
      <c r="C14454" s="18"/>
    </row>
    <row r="14455" spans="3:3" x14ac:dyDescent="0.35">
      <c r="C14455" s="18"/>
    </row>
    <row r="14456" spans="3:3" x14ac:dyDescent="0.35">
      <c r="C14456" s="18"/>
    </row>
    <row r="14457" spans="3:3" x14ac:dyDescent="0.35">
      <c r="C14457" s="18"/>
    </row>
    <row r="14458" spans="3:3" x14ac:dyDescent="0.35">
      <c r="C14458" s="18"/>
    </row>
    <row r="14459" spans="3:3" x14ac:dyDescent="0.35">
      <c r="C14459" s="18"/>
    </row>
    <row r="14460" spans="3:3" x14ac:dyDescent="0.35">
      <c r="C14460" s="18"/>
    </row>
    <row r="14461" spans="3:3" x14ac:dyDescent="0.35">
      <c r="C14461" s="18"/>
    </row>
    <row r="14462" spans="3:3" x14ac:dyDescent="0.35">
      <c r="C14462" s="18"/>
    </row>
    <row r="14463" spans="3:3" x14ac:dyDescent="0.35">
      <c r="C14463" s="18"/>
    </row>
    <row r="14464" spans="3:3" x14ac:dyDescent="0.35">
      <c r="C14464" s="18"/>
    </row>
    <row r="14465" spans="3:3" x14ac:dyDescent="0.35">
      <c r="C14465" s="18"/>
    </row>
    <row r="14466" spans="3:3" x14ac:dyDescent="0.35">
      <c r="C14466" s="18"/>
    </row>
    <row r="14467" spans="3:3" x14ac:dyDescent="0.35">
      <c r="C14467" s="18"/>
    </row>
    <row r="14468" spans="3:3" x14ac:dyDescent="0.35">
      <c r="C14468" s="18"/>
    </row>
    <row r="14469" spans="3:3" x14ac:dyDescent="0.35">
      <c r="C14469" s="18"/>
    </row>
    <row r="14470" spans="3:3" x14ac:dyDescent="0.35">
      <c r="C14470" s="18"/>
    </row>
    <row r="14471" spans="3:3" x14ac:dyDescent="0.35">
      <c r="C14471" s="18"/>
    </row>
    <row r="14472" spans="3:3" x14ac:dyDescent="0.35">
      <c r="C14472" s="18"/>
    </row>
    <row r="14473" spans="3:3" x14ac:dyDescent="0.35">
      <c r="C14473" s="18"/>
    </row>
    <row r="14474" spans="3:3" x14ac:dyDescent="0.35">
      <c r="C14474" s="18"/>
    </row>
    <row r="14475" spans="3:3" x14ac:dyDescent="0.35">
      <c r="C14475" s="18"/>
    </row>
    <row r="14476" spans="3:3" x14ac:dyDescent="0.35">
      <c r="C14476" s="18"/>
    </row>
    <row r="14477" spans="3:3" x14ac:dyDescent="0.35">
      <c r="C14477" s="18"/>
    </row>
    <row r="14478" spans="3:3" x14ac:dyDescent="0.35">
      <c r="C14478" s="18"/>
    </row>
    <row r="14479" spans="3:3" x14ac:dyDescent="0.35">
      <c r="C14479" s="18"/>
    </row>
    <row r="14480" spans="3:3" x14ac:dyDescent="0.35">
      <c r="C14480" s="18"/>
    </row>
    <row r="14481" spans="3:3" x14ac:dyDescent="0.35">
      <c r="C14481" s="18"/>
    </row>
    <row r="14482" spans="3:3" x14ac:dyDescent="0.35">
      <c r="C14482" s="18"/>
    </row>
    <row r="14483" spans="3:3" x14ac:dyDescent="0.35">
      <c r="C14483" s="18"/>
    </row>
    <row r="14484" spans="3:3" x14ac:dyDescent="0.35">
      <c r="C14484" s="18"/>
    </row>
    <row r="14485" spans="3:3" x14ac:dyDescent="0.35">
      <c r="C14485" s="18"/>
    </row>
    <row r="14486" spans="3:3" x14ac:dyDescent="0.35">
      <c r="C14486" s="18"/>
    </row>
    <row r="14487" spans="3:3" x14ac:dyDescent="0.35">
      <c r="C14487" s="18"/>
    </row>
    <row r="14488" spans="3:3" x14ac:dyDescent="0.35">
      <c r="C14488" s="18"/>
    </row>
    <row r="14489" spans="3:3" x14ac:dyDescent="0.35">
      <c r="C14489" s="18"/>
    </row>
    <row r="14490" spans="3:3" x14ac:dyDescent="0.35">
      <c r="C14490" s="18"/>
    </row>
    <row r="14491" spans="3:3" x14ac:dyDescent="0.35">
      <c r="C14491" s="18"/>
    </row>
    <row r="14492" spans="3:3" x14ac:dyDescent="0.35">
      <c r="C14492" s="18"/>
    </row>
    <row r="14493" spans="3:3" x14ac:dyDescent="0.35">
      <c r="C14493" s="18"/>
    </row>
    <row r="14494" spans="3:3" x14ac:dyDescent="0.35">
      <c r="C14494" s="18"/>
    </row>
    <row r="14495" spans="3:3" x14ac:dyDescent="0.35">
      <c r="C14495" s="18"/>
    </row>
    <row r="14496" spans="3:3" x14ac:dyDescent="0.35">
      <c r="C14496" s="18"/>
    </row>
    <row r="14497" spans="3:3" x14ac:dyDescent="0.35">
      <c r="C14497" s="18"/>
    </row>
    <row r="14498" spans="3:3" x14ac:dyDescent="0.35">
      <c r="C14498" s="18"/>
    </row>
    <row r="14499" spans="3:3" x14ac:dyDescent="0.35">
      <c r="C14499" s="18"/>
    </row>
    <row r="14500" spans="3:3" x14ac:dyDescent="0.35">
      <c r="C14500" s="18"/>
    </row>
    <row r="14501" spans="3:3" x14ac:dyDescent="0.35">
      <c r="C14501" s="18"/>
    </row>
    <row r="14502" spans="3:3" x14ac:dyDescent="0.35">
      <c r="C14502" s="18"/>
    </row>
    <row r="14503" spans="3:3" x14ac:dyDescent="0.35">
      <c r="C14503" s="18"/>
    </row>
    <row r="14504" spans="3:3" x14ac:dyDescent="0.35">
      <c r="C14504" s="18"/>
    </row>
    <row r="14505" spans="3:3" x14ac:dyDescent="0.35">
      <c r="C14505" s="18"/>
    </row>
    <row r="14506" spans="3:3" x14ac:dyDescent="0.35">
      <c r="C14506" s="18"/>
    </row>
    <row r="14507" spans="3:3" x14ac:dyDescent="0.35">
      <c r="C14507" s="18"/>
    </row>
    <row r="14508" spans="3:3" x14ac:dyDescent="0.35">
      <c r="C14508" s="18"/>
    </row>
    <row r="14509" spans="3:3" x14ac:dyDescent="0.35">
      <c r="C14509" s="18"/>
    </row>
    <row r="14510" spans="3:3" x14ac:dyDescent="0.35">
      <c r="C14510" s="18"/>
    </row>
    <row r="14511" spans="3:3" x14ac:dyDescent="0.35">
      <c r="C14511" s="18"/>
    </row>
    <row r="14512" spans="3:3" x14ac:dyDescent="0.35">
      <c r="C14512" s="18"/>
    </row>
    <row r="14513" spans="3:3" x14ac:dyDescent="0.35">
      <c r="C14513" s="18"/>
    </row>
    <row r="14514" spans="3:3" x14ac:dyDescent="0.35">
      <c r="C14514" s="18"/>
    </row>
    <row r="14515" spans="3:3" x14ac:dyDescent="0.35">
      <c r="C14515" s="18"/>
    </row>
    <row r="14516" spans="3:3" x14ac:dyDescent="0.35">
      <c r="C14516" s="18"/>
    </row>
    <row r="14517" spans="3:3" x14ac:dyDescent="0.35">
      <c r="C14517" s="18"/>
    </row>
    <row r="14518" spans="3:3" x14ac:dyDescent="0.35">
      <c r="C14518" s="18"/>
    </row>
    <row r="14519" spans="3:3" x14ac:dyDescent="0.35">
      <c r="C14519" s="18"/>
    </row>
    <row r="14520" spans="3:3" x14ac:dyDescent="0.35">
      <c r="C14520" s="18"/>
    </row>
    <row r="14521" spans="3:3" x14ac:dyDescent="0.35">
      <c r="C14521" s="18"/>
    </row>
    <row r="14522" spans="3:3" x14ac:dyDescent="0.35">
      <c r="C14522" s="18"/>
    </row>
    <row r="14523" spans="3:3" x14ac:dyDescent="0.35">
      <c r="C14523" s="18"/>
    </row>
    <row r="14524" spans="3:3" x14ac:dyDescent="0.35">
      <c r="C14524" s="18"/>
    </row>
    <row r="14525" spans="3:3" x14ac:dyDescent="0.35">
      <c r="C14525" s="18"/>
    </row>
    <row r="14526" spans="3:3" x14ac:dyDescent="0.35">
      <c r="C14526" s="18"/>
    </row>
    <row r="14527" spans="3:3" x14ac:dyDescent="0.35">
      <c r="C14527" s="18"/>
    </row>
    <row r="14528" spans="3:3" x14ac:dyDescent="0.35">
      <c r="C14528" s="18"/>
    </row>
    <row r="14529" spans="3:3" x14ac:dyDescent="0.35">
      <c r="C14529" s="18"/>
    </row>
    <row r="14530" spans="3:3" x14ac:dyDescent="0.35">
      <c r="C14530" s="18"/>
    </row>
    <row r="14531" spans="3:3" x14ac:dyDescent="0.35">
      <c r="C14531" s="18"/>
    </row>
    <row r="14532" spans="3:3" x14ac:dyDescent="0.35">
      <c r="C14532" s="18"/>
    </row>
    <row r="14533" spans="3:3" x14ac:dyDescent="0.35">
      <c r="C14533" s="18"/>
    </row>
    <row r="14534" spans="3:3" x14ac:dyDescent="0.35">
      <c r="C14534" s="18"/>
    </row>
    <row r="14535" spans="3:3" x14ac:dyDescent="0.35">
      <c r="C14535" s="18"/>
    </row>
    <row r="14536" spans="3:3" x14ac:dyDescent="0.35">
      <c r="C14536" s="18"/>
    </row>
    <row r="14537" spans="3:3" x14ac:dyDescent="0.35">
      <c r="C14537" s="18"/>
    </row>
    <row r="14538" spans="3:3" x14ac:dyDescent="0.35">
      <c r="C14538" s="18"/>
    </row>
    <row r="14539" spans="3:3" x14ac:dyDescent="0.35">
      <c r="C14539" s="18"/>
    </row>
    <row r="14540" spans="3:3" x14ac:dyDescent="0.35">
      <c r="C14540" s="18"/>
    </row>
    <row r="14541" spans="3:3" x14ac:dyDescent="0.35">
      <c r="C14541" s="18"/>
    </row>
    <row r="14542" spans="3:3" x14ac:dyDescent="0.35">
      <c r="C14542" s="18"/>
    </row>
    <row r="14543" spans="3:3" x14ac:dyDescent="0.35">
      <c r="C14543" s="18"/>
    </row>
    <row r="14544" spans="3:3" x14ac:dyDescent="0.35">
      <c r="C14544" s="18"/>
    </row>
    <row r="14545" spans="3:3" x14ac:dyDescent="0.35">
      <c r="C14545" s="18"/>
    </row>
    <row r="14546" spans="3:3" x14ac:dyDescent="0.35">
      <c r="C14546" s="18"/>
    </row>
    <row r="14547" spans="3:3" x14ac:dyDescent="0.35">
      <c r="C14547" s="18"/>
    </row>
    <row r="14548" spans="3:3" x14ac:dyDescent="0.35">
      <c r="C14548" s="18"/>
    </row>
    <row r="14549" spans="3:3" x14ac:dyDescent="0.35">
      <c r="C14549" s="18"/>
    </row>
    <row r="14550" spans="3:3" x14ac:dyDescent="0.35">
      <c r="C14550" s="18"/>
    </row>
    <row r="14551" spans="3:3" x14ac:dyDescent="0.35">
      <c r="C14551" s="18"/>
    </row>
    <row r="14552" spans="3:3" x14ac:dyDescent="0.35">
      <c r="C14552" s="18"/>
    </row>
    <row r="14553" spans="3:3" x14ac:dyDescent="0.35">
      <c r="C14553" s="18"/>
    </row>
    <row r="14554" spans="3:3" x14ac:dyDescent="0.35">
      <c r="C14554" s="18"/>
    </row>
    <row r="14555" spans="3:3" x14ac:dyDescent="0.35">
      <c r="C14555" s="18"/>
    </row>
    <row r="14556" spans="3:3" x14ac:dyDescent="0.35">
      <c r="C14556" s="18"/>
    </row>
    <row r="14557" spans="3:3" x14ac:dyDescent="0.35">
      <c r="C14557" s="18"/>
    </row>
    <row r="14558" spans="3:3" x14ac:dyDescent="0.35">
      <c r="C14558" s="18"/>
    </row>
    <row r="14559" spans="3:3" x14ac:dyDescent="0.35">
      <c r="C14559" s="18"/>
    </row>
    <row r="14560" spans="3:3" x14ac:dyDescent="0.35">
      <c r="C14560" s="18"/>
    </row>
    <row r="14561" spans="3:3" x14ac:dyDescent="0.35">
      <c r="C14561" s="18"/>
    </row>
    <row r="14562" spans="3:3" x14ac:dyDescent="0.35">
      <c r="C14562" s="18"/>
    </row>
    <row r="14563" spans="3:3" x14ac:dyDescent="0.35">
      <c r="C14563" s="18"/>
    </row>
    <row r="14564" spans="3:3" x14ac:dyDescent="0.35">
      <c r="C14564" s="18"/>
    </row>
    <row r="14565" spans="3:3" x14ac:dyDescent="0.35">
      <c r="C14565" s="18"/>
    </row>
    <row r="14566" spans="3:3" x14ac:dyDescent="0.35">
      <c r="C14566" s="18"/>
    </row>
    <row r="14567" spans="3:3" x14ac:dyDescent="0.35">
      <c r="C14567" s="18"/>
    </row>
    <row r="14568" spans="3:3" x14ac:dyDescent="0.35">
      <c r="C14568" s="18"/>
    </row>
    <row r="14569" spans="3:3" x14ac:dyDescent="0.35">
      <c r="C14569" s="18"/>
    </row>
    <row r="14570" spans="3:3" x14ac:dyDescent="0.35">
      <c r="C14570" s="18"/>
    </row>
    <row r="14571" spans="3:3" x14ac:dyDescent="0.35">
      <c r="C14571" s="18"/>
    </row>
    <row r="14572" spans="3:3" x14ac:dyDescent="0.35">
      <c r="C14572" s="18"/>
    </row>
    <row r="14573" spans="3:3" x14ac:dyDescent="0.35">
      <c r="C14573" s="18"/>
    </row>
    <row r="14574" spans="3:3" x14ac:dyDescent="0.35">
      <c r="C14574" s="18"/>
    </row>
    <row r="14575" spans="3:3" x14ac:dyDescent="0.35">
      <c r="C14575" s="18"/>
    </row>
    <row r="14576" spans="3:3" x14ac:dyDescent="0.35">
      <c r="C14576" s="18"/>
    </row>
    <row r="14577" spans="3:3" x14ac:dyDescent="0.35">
      <c r="C14577" s="18"/>
    </row>
    <row r="14578" spans="3:3" x14ac:dyDescent="0.35">
      <c r="C14578" s="18"/>
    </row>
    <row r="14579" spans="3:3" x14ac:dyDescent="0.35">
      <c r="C14579" s="18"/>
    </row>
    <row r="14580" spans="3:3" x14ac:dyDescent="0.35">
      <c r="C14580" s="18"/>
    </row>
    <row r="14581" spans="3:3" x14ac:dyDescent="0.35">
      <c r="C14581" s="18"/>
    </row>
    <row r="14582" spans="3:3" x14ac:dyDescent="0.35">
      <c r="C14582" s="18"/>
    </row>
    <row r="14583" spans="3:3" x14ac:dyDescent="0.35">
      <c r="C14583" s="18"/>
    </row>
    <row r="14584" spans="3:3" x14ac:dyDescent="0.35">
      <c r="C14584" s="18"/>
    </row>
    <row r="14585" spans="3:3" x14ac:dyDescent="0.35">
      <c r="C14585" s="18"/>
    </row>
    <row r="14586" spans="3:3" x14ac:dyDescent="0.35">
      <c r="C14586" s="18"/>
    </row>
    <row r="14587" spans="3:3" x14ac:dyDescent="0.35">
      <c r="C14587" s="18"/>
    </row>
    <row r="14588" spans="3:3" x14ac:dyDescent="0.35">
      <c r="C14588" s="18"/>
    </row>
    <row r="14589" spans="3:3" x14ac:dyDescent="0.35">
      <c r="C14589" s="18"/>
    </row>
    <row r="14590" spans="3:3" x14ac:dyDescent="0.35">
      <c r="C14590" s="18"/>
    </row>
    <row r="14591" spans="3:3" x14ac:dyDescent="0.35">
      <c r="C14591" s="18"/>
    </row>
    <row r="14592" spans="3:3" x14ac:dyDescent="0.35">
      <c r="C14592" s="18"/>
    </row>
    <row r="14593" spans="3:3" x14ac:dyDescent="0.35">
      <c r="C14593" s="18"/>
    </row>
    <row r="14594" spans="3:3" x14ac:dyDescent="0.35">
      <c r="C14594" s="18"/>
    </row>
    <row r="14595" spans="3:3" x14ac:dyDescent="0.35">
      <c r="C14595" s="18"/>
    </row>
    <row r="14596" spans="3:3" x14ac:dyDescent="0.35">
      <c r="C14596" s="18"/>
    </row>
    <row r="14597" spans="3:3" x14ac:dyDescent="0.35">
      <c r="C14597" s="18"/>
    </row>
    <row r="14598" spans="3:3" x14ac:dyDescent="0.35">
      <c r="C14598" s="18"/>
    </row>
    <row r="14599" spans="3:3" x14ac:dyDescent="0.35">
      <c r="C14599" s="18"/>
    </row>
    <row r="14600" spans="3:3" x14ac:dyDescent="0.35">
      <c r="C14600" s="18"/>
    </row>
    <row r="14601" spans="3:3" x14ac:dyDescent="0.35">
      <c r="C14601" s="18"/>
    </row>
    <row r="14602" spans="3:3" x14ac:dyDescent="0.35">
      <c r="C14602" s="18"/>
    </row>
    <row r="14603" spans="3:3" x14ac:dyDescent="0.35">
      <c r="C14603" s="18"/>
    </row>
    <row r="14604" spans="3:3" x14ac:dyDescent="0.35">
      <c r="C14604" s="18"/>
    </row>
    <row r="14605" spans="3:3" x14ac:dyDescent="0.35">
      <c r="C14605" s="18"/>
    </row>
    <row r="14606" spans="3:3" x14ac:dyDescent="0.35">
      <c r="C14606" s="18"/>
    </row>
    <row r="14607" spans="3:3" x14ac:dyDescent="0.35">
      <c r="C14607" s="18"/>
    </row>
    <row r="14608" spans="3:3" x14ac:dyDescent="0.35">
      <c r="C14608" s="18"/>
    </row>
    <row r="14609" spans="3:3" x14ac:dyDescent="0.35">
      <c r="C14609" s="18"/>
    </row>
    <row r="14610" spans="3:3" x14ac:dyDescent="0.35">
      <c r="C14610" s="18"/>
    </row>
    <row r="14611" spans="3:3" x14ac:dyDescent="0.35">
      <c r="C14611" s="18"/>
    </row>
    <row r="14612" spans="3:3" x14ac:dyDescent="0.35">
      <c r="C14612" s="18"/>
    </row>
    <row r="14613" spans="3:3" x14ac:dyDescent="0.35">
      <c r="C14613" s="18"/>
    </row>
    <row r="14614" spans="3:3" x14ac:dyDescent="0.35">
      <c r="C14614" s="18"/>
    </row>
    <row r="14615" spans="3:3" x14ac:dyDescent="0.35">
      <c r="C14615" s="18"/>
    </row>
    <row r="14616" spans="3:3" x14ac:dyDescent="0.35">
      <c r="C14616" s="18"/>
    </row>
    <row r="14617" spans="3:3" x14ac:dyDescent="0.35">
      <c r="C14617" s="18"/>
    </row>
    <row r="14618" spans="3:3" x14ac:dyDescent="0.35">
      <c r="C14618" s="18"/>
    </row>
    <row r="14619" spans="3:3" x14ac:dyDescent="0.35">
      <c r="C14619" s="18"/>
    </row>
    <row r="14620" spans="3:3" x14ac:dyDescent="0.35">
      <c r="C14620" s="18"/>
    </row>
    <row r="14621" spans="3:3" x14ac:dyDescent="0.35">
      <c r="C14621" s="18"/>
    </row>
    <row r="14622" spans="3:3" x14ac:dyDescent="0.35">
      <c r="C14622" s="18"/>
    </row>
    <row r="14623" spans="3:3" x14ac:dyDescent="0.35">
      <c r="C14623" s="18"/>
    </row>
    <row r="14624" spans="3:3" x14ac:dyDescent="0.35">
      <c r="C14624" s="18"/>
    </row>
    <row r="14625" spans="3:3" x14ac:dyDescent="0.35">
      <c r="C14625" s="18"/>
    </row>
    <row r="14626" spans="3:3" x14ac:dyDescent="0.35">
      <c r="C14626" s="18"/>
    </row>
    <row r="14627" spans="3:3" x14ac:dyDescent="0.35">
      <c r="C14627" s="18"/>
    </row>
    <row r="14628" spans="3:3" x14ac:dyDescent="0.35">
      <c r="C14628" s="18"/>
    </row>
    <row r="14629" spans="3:3" x14ac:dyDescent="0.35">
      <c r="C14629" s="18"/>
    </row>
    <row r="14630" spans="3:3" x14ac:dyDescent="0.35">
      <c r="C14630" s="18"/>
    </row>
    <row r="14631" spans="3:3" x14ac:dyDescent="0.35">
      <c r="C14631" s="18"/>
    </row>
    <row r="14632" spans="3:3" x14ac:dyDescent="0.35">
      <c r="C14632" s="18"/>
    </row>
    <row r="14633" spans="3:3" x14ac:dyDescent="0.35">
      <c r="C14633" s="18"/>
    </row>
    <row r="14634" spans="3:3" x14ac:dyDescent="0.35">
      <c r="C14634" s="18"/>
    </row>
    <row r="14635" spans="3:3" x14ac:dyDescent="0.35">
      <c r="C14635" s="18"/>
    </row>
    <row r="14636" spans="3:3" x14ac:dyDescent="0.35">
      <c r="C14636" s="18"/>
    </row>
    <row r="14637" spans="3:3" x14ac:dyDescent="0.35">
      <c r="C14637" s="18"/>
    </row>
    <row r="14638" spans="3:3" x14ac:dyDescent="0.35">
      <c r="C14638" s="18"/>
    </row>
    <row r="14639" spans="3:3" x14ac:dyDescent="0.35">
      <c r="C14639" s="18"/>
    </row>
    <row r="14640" spans="3:3" x14ac:dyDescent="0.35">
      <c r="C14640" s="18"/>
    </row>
    <row r="14641" spans="3:3" x14ac:dyDescent="0.35">
      <c r="C14641" s="18"/>
    </row>
    <row r="14642" spans="3:3" x14ac:dyDescent="0.35">
      <c r="C14642" s="18"/>
    </row>
    <row r="14643" spans="3:3" x14ac:dyDescent="0.35">
      <c r="C14643" s="18"/>
    </row>
    <row r="14644" spans="3:3" x14ac:dyDescent="0.35">
      <c r="C14644" s="18"/>
    </row>
    <row r="14645" spans="3:3" x14ac:dyDescent="0.35">
      <c r="C14645" s="18"/>
    </row>
    <row r="14646" spans="3:3" x14ac:dyDescent="0.35">
      <c r="C14646" s="18"/>
    </row>
    <row r="14647" spans="3:3" x14ac:dyDescent="0.35">
      <c r="C14647" s="18"/>
    </row>
    <row r="14648" spans="3:3" x14ac:dyDescent="0.35">
      <c r="C14648" s="18"/>
    </row>
    <row r="14649" spans="3:3" x14ac:dyDescent="0.35">
      <c r="C14649" s="18"/>
    </row>
    <row r="14650" spans="3:3" x14ac:dyDescent="0.35">
      <c r="C14650" s="18"/>
    </row>
    <row r="14651" spans="3:3" x14ac:dyDescent="0.35">
      <c r="C14651" s="18"/>
    </row>
    <row r="14652" spans="3:3" x14ac:dyDescent="0.35">
      <c r="C14652" s="18"/>
    </row>
    <row r="14653" spans="3:3" x14ac:dyDescent="0.35">
      <c r="C14653" s="18"/>
    </row>
    <row r="14654" spans="3:3" x14ac:dyDescent="0.35">
      <c r="C14654" s="18"/>
    </row>
    <row r="14655" spans="3:3" x14ac:dyDescent="0.35">
      <c r="C14655" s="18"/>
    </row>
    <row r="14656" spans="3:3" x14ac:dyDescent="0.35">
      <c r="C14656" s="18"/>
    </row>
    <row r="14657" spans="3:3" x14ac:dyDescent="0.35">
      <c r="C14657" s="18"/>
    </row>
    <row r="14658" spans="3:3" x14ac:dyDescent="0.35">
      <c r="C14658" s="18"/>
    </row>
    <row r="14659" spans="3:3" x14ac:dyDescent="0.35">
      <c r="C14659" s="18"/>
    </row>
    <row r="14660" spans="3:3" x14ac:dyDescent="0.35">
      <c r="C14660" s="18"/>
    </row>
    <row r="14661" spans="3:3" x14ac:dyDescent="0.35">
      <c r="C14661" s="18"/>
    </row>
    <row r="14662" spans="3:3" x14ac:dyDescent="0.35">
      <c r="C14662" s="18"/>
    </row>
    <row r="14663" spans="3:3" x14ac:dyDescent="0.35">
      <c r="C14663" s="18"/>
    </row>
    <row r="14664" spans="3:3" x14ac:dyDescent="0.35">
      <c r="C14664" s="18"/>
    </row>
    <row r="14665" spans="3:3" x14ac:dyDescent="0.35">
      <c r="C14665" s="18"/>
    </row>
    <row r="14666" spans="3:3" x14ac:dyDescent="0.35">
      <c r="C14666" s="18"/>
    </row>
    <row r="14667" spans="3:3" x14ac:dyDescent="0.35">
      <c r="C14667" s="18"/>
    </row>
    <row r="14668" spans="3:3" x14ac:dyDescent="0.35">
      <c r="C14668" s="18"/>
    </row>
    <row r="14669" spans="3:3" x14ac:dyDescent="0.35">
      <c r="C14669" s="18"/>
    </row>
    <row r="14670" spans="3:3" x14ac:dyDescent="0.35">
      <c r="C14670" s="18"/>
    </row>
    <row r="14671" spans="3:3" x14ac:dyDescent="0.35">
      <c r="C14671" s="18"/>
    </row>
    <row r="14672" spans="3:3" x14ac:dyDescent="0.35">
      <c r="C14672" s="18"/>
    </row>
    <row r="14673" spans="3:3" x14ac:dyDescent="0.35">
      <c r="C14673" s="18"/>
    </row>
    <row r="14674" spans="3:3" x14ac:dyDescent="0.35">
      <c r="C14674" s="18"/>
    </row>
    <row r="14675" spans="3:3" x14ac:dyDescent="0.35">
      <c r="C14675" s="18"/>
    </row>
    <row r="14676" spans="3:3" x14ac:dyDescent="0.35">
      <c r="C14676" s="18"/>
    </row>
    <row r="14677" spans="3:3" x14ac:dyDescent="0.35">
      <c r="C14677" s="18"/>
    </row>
    <row r="14678" spans="3:3" x14ac:dyDescent="0.35">
      <c r="C14678" s="18"/>
    </row>
    <row r="14679" spans="3:3" x14ac:dyDescent="0.35">
      <c r="C14679" s="18"/>
    </row>
    <row r="14680" spans="3:3" x14ac:dyDescent="0.35">
      <c r="C14680" s="18"/>
    </row>
    <row r="14681" spans="3:3" x14ac:dyDescent="0.35">
      <c r="C14681" s="18"/>
    </row>
    <row r="14682" spans="3:3" x14ac:dyDescent="0.35">
      <c r="C14682" s="18"/>
    </row>
    <row r="14683" spans="3:3" x14ac:dyDescent="0.35">
      <c r="C14683" s="18"/>
    </row>
    <row r="14684" spans="3:3" x14ac:dyDescent="0.35">
      <c r="C14684" s="18"/>
    </row>
    <row r="14685" spans="3:3" x14ac:dyDescent="0.35">
      <c r="C14685" s="18"/>
    </row>
    <row r="14686" spans="3:3" x14ac:dyDescent="0.35">
      <c r="C14686" s="18"/>
    </row>
    <row r="14687" spans="3:3" x14ac:dyDescent="0.35">
      <c r="C14687" s="18"/>
    </row>
    <row r="14688" spans="3:3" x14ac:dyDescent="0.35">
      <c r="C14688" s="18"/>
    </row>
    <row r="14689" spans="3:3" x14ac:dyDescent="0.35">
      <c r="C14689" s="18"/>
    </row>
    <row r="14690" spans="3:3" x14ac:dyDescent="0.35">
      <c r="C14690" s="18"/>
    </row>
    <row r="14691" spans="3:3" x14ac:dyDescent="0.35">
      <c r="C14691" s="18"/>
    </row>
    <row r="14692" spans="3:3" x14ac:dyDescent="0.35">
      <c r="C14692" s="18"/>
    </row>
    <row r="14693" spans="3:3" x14ac:dyDescent="0.35">
      <c r="C14693" s="18"/>
    </row>
    <row r="14694" spans="3:3" x14ac:dyDescent="0.35">
      <c r="C14694" s="18"/>
    </row>
    <row r="14695" spans="3:3" x14ac:dyDescent="0.35">
      <c r="C14695" s="18"/>
    </row>
    <row r="14696" spans="3:3" x14ac:dyDescent="0.35">
      <c r="C14696" s="18"/>
    </row>
    <row r="14697" spans="3:3" x14ac:dyDescent="0.35">
      <c r="C14697" s="18"/>
    </row>
    <row r="14698" spans="3:3" x14ac:dyDescent="0.35">
      <c r="C14698" s="18"/>
    </row>
    <row r="14699" spans="3:3" x14ac:dyDescent="0.35">
      <c r="C14699" s="18"/>
    </row>
    <row r="14700" spans="3:3" x14ac:dyDescent="0.35">
      <c r="C14700" s="18"/>
    </row>
    <row r="14701" spans="3:3" x14ac:dyDescent="0.35">
      <c r="C14701" s="18"/>
    </row>
    <row r="14702" spans="3:3" x14ac:dyDescent="0.35">
      <c r="C14702" s="18"/>
    </row>
    <row r="14703" spans="3:3" x14ac:dyDescent="0.35">
      <c r="C14703" s="18"/>
    </row>
    <row r="14704" spans="3:3" x14ac:dyDescent="0.35">
      <c r="C14704" s="18"/>
    </row>
    <row r="14705" spans="3:3" x14ac:dyDescent="0.35">
      <c r="C14705" s="18"/>
    </row>
    <row r="14706" spans="3:3" x14ac:dyDescent="0.35">
      <c r="C14706" s="18"/>
    </row>
    <row r="14707" spans="3:3" x14ac:dyDescent="0.35">
      <c r="C14707" s="18"/>
    </row>
    <row r="14708" spans="3:3" x14ac:dyDescent="0.35">
      <c r="C14708" s="18"/>
    </row>
    <row r="14709" spans="3:3" x14ac:dyDescent="0.35">
      <c r="C14709" s="18"/>
    </row>
    <row r="14710" spans="3:3" x14ac:dyDescent="0.35">
      <c r="C14710" s="18"/>
    </row>
    <row r="14711" spans="3:3" x14ac:dyDescent="0.35">
      <c r="C14711" s="18"/>
    </row>
    <row r="14712" spans="3:3" x14ac:dyDescent="0.35">
      <c r="C14712" s="18"/>
    </row>
    <row r="14713" spans="3:3" x14ac:dyDescent="0.35">
      <c r="C14713" s="18"/>
    </row>
    <row r="14714" spans="3:3" x14ac:dyDescent="0.35">
      <c r="C14714" s="18"/>
    </row>
    <row r="14715" spans="3:3" x14ac:dyDescent="0.35">
      <c r="C14715" s="18"/>
    </row>
    <row r="14716" spans="3:3" x14ac:dyDescent="0.35">
      <c r="C14716" s="18"/>
    </row>
    <row r="14717" spans="3:3" x14ac:dyDescent="0.35">
      <c r="C14717" s="18"/>
    </row>
    <row r="14718" spans="3:3" x14ac:dyDescent="0.35">
      <c r="C14718" s="18"/>
    </row>
    <row r="14719" spans="3:3" x14ac:dyDescent="0.35">
      <c r="C14719" s="18"/>
    </row>
    <row r="14720" spans="3:3" x14ac:dyDescent="0.35">
      <c r="C14720" s="18"/>
    </row>
    <row r="14721" spans="3:3" x14ac:dyDescent="0.35">
      <c r="C14721" s="18"/>
    </row>
    <row r="14722" spans="3:3" x14ac:dyDescent="0.35">
      <c r="C14722" s="18"/>
    </row>
    <row r="14723" spans="3:3" x14ac:dyDescent="0.35">
      <c r="C14723" s="18"/>
    </row>
    <row r="14724" spans="3:3" x14ac:dyDescent="0.35">
      <c r="C14724" s="18"/>
    </row>
    <row r="14725" spans="3:3" x14ac:dyDescent="0.35">
      <c r="C14725" s="18"/>
    </row>
    <row r="14726" spans="3:3" x14ac:dyDescent="0.35">
      <c r="C14726" s="18"/>
    </row>
    <row r="14727" spans="3:3" x14ac:dyDescent="0.35">
      <c r="C14727" s="18"/>
    </row>
    <row r="14728" spans="3:3" x14ac:dyDescent="0.35">
      <c r="C14728" s="18"/>
    </row>
    <row r="14729" spans="3:3" x14ac:dyDescent="0.35">
      <c r="C14729" s="18"/>
    </row>
    <row r="14730" spans="3:3" x14ac:dyDescent="0.35">
      <c r="C14730" s="18"/>
    </row>
    <row r="14731" spans="3:3" x14ac:dyDescent="0.35">
      <c r="C14731" s="18"/>
    </row>
    <row r="14732" spans="3:3" x14ac:dyDescent="0.35">
      <c r="C14732" s="18"/>
    </row>
    <row r="14733" spans="3:3" x14ac:dyDescent="0.35">
      <c r="C14733" s="18"/>
    </row>
    <row r="14734" spans="3:3" x14ac:dyDescent="0.35">
      <c r="C14734" s="18"/>
    </row>
    <row r="14735" spans="3:3" x14ac:dyDescent="0.35">
      <c r="C14735" s="18"/>
    </row>
    <row r="14736" spans="3:3" x14ac:dyDescent="0.35">
      <c r="C14736" s="18"/>
    </row>
    <row r="14737" spans="3:3" x14ac:dyDescent="0.35">
      <c r="C14737" s="18"/>
    </row>
    <row r="14738" spans="3:3" x14ac:dyDescent="0.35">
      <c r="C14738" s="18"/>
    </row>
    <row r="14739" spans="3:3" x14ac:dyDescent="0.35">
      <c r="C14739" s="18"/>
    </row>
    <row r="14740" spans="3:3" x14ac:dyDescent="0.35">
      <c r="C14740" s="18"/>
    </row>
    <row r="14741" spans="3:3" x14ac:dyDescent="0.35">
      <c r="C14741" s="18"/>
    </row>
    <row r="14742" spans="3:3" x14ac:dyDescent="0.35">
      <c r="C14742" s="18"/>
    </row>
    <row r="14743" spans="3:3" x14ac:dyDescent="0.35">
      <c r="C14743" s="18"/>
    </row>
    <row r="14744" spans="3:3" x14ac:dyDescent="0.35">
      <c r="C14744" s="18"/>
    </row>
    <row r="14745" spans="3:3" x14ac:dyDescent="0.35">
      <c r="C14745" s="18"/>
    </row>
    <row r="14746" spans="3:3" x14ac:dyDescent="0.35">
      <c r="C14746" s="18"/>
    </row>
    <row r="14747" spans="3:3" x14ac:dyDescent="0.35">
      <c r="C14747" s="18"/>
    </row>
    <row r="14748" spans="3:3" x14ac:dyDescent="0.35">
      <c r="C14748" s="18"/>
    </row>
    <row r="14749" spans="3:3" x14ac:dyDescent="0.35">
      <c r="C14749" s="18"/>
    </row>
    <row r="14750" spans="3:3" x14ac:dyDescent="0.35">
      <c r="C14750" s="18"/>
    </row>
    <row r="14751" spans="3:3" x14ac:dyDescent="0.35">
      <c r="C14751" s="18"/>
    </row>
    <row r="14752" spans="3:3" x14ac:dyDescent="0.35">
      <c r="C14752" s="18"/>
    </row>
    <row r="14753" spans="3:3" x14ac:dyDescent="0.35">
      <c r="C14753" s="18"/>
    </row>
    <row r="14754" spans="3:3" x14ac:dyDescent="0.35">
      <c r="C14754" s="18"/>
    </row>
    <row r="14755" spans="3:3" x14ac:dyDescent="0.35">
      <c r="C14755" s="18"/>
    </row>
    <row r="14756" spans="3:3" x14ac:dyDescent="0.35">
      <c r="C14756" s="18"/>
    </row>
    <row r="14757" spans="3:3" x14ac:dyDescent="0.35">
      <c r="C14757" s="18"/>
    </row>
    <row r="14758" spans="3:3" x14ac:dyDescent="0.35">
      <c r="C14758" s="18"/>
    </row>
    <row r="14759" spans="3:3" x14ac:dyDescent="0.35">
      <c r="C14759" s="18"/>
    </row>
    <row r="14760" spans="3:3" x14ac:dyDescent="0.35">
      <c r="C14760" s="18"/>
    </row>
    <row r="14761" spans="3:3" x14ac:dyDescent="0.35">
      <c r="C14761" s="18"/>
    </row>
    <row r="14762" spans="3:3" x14ac:dyDescent="0.35">
      <c r="C14762" s="18"/>
    </row>
    <row r="14763" spans="3:3" x14ac:dyDescent="0.35">
      <c r="C14763" s="18"/>
    </row>
    <row r="14764" spans="3:3" x14ac:dyDescent="0.35">
      <c r="C14764" s="18"/>
    </row>
    <row r="14765" spans="3:3" x14ac:dyDescent="0.35">
      <c r="C14765" s="18"/>
    </row>
    <row r="14766" spans="3:3" x14ac:dyDescent="0.35">
      <c r="C14766" s="18"/>
    </row>
    <row r="14767" spans="3:3" x14ac:dyDescent="0.35">
      <c r="C14767" s="18"/>
    </row>
    <row r="14768" spans="3:3" x14ac:dyDescent="0.35">
      <c r="C14768" s="18"/>
    </row>
    <row r="14769" spans="3:3" x14ac:dyDescent="0.35">
      <c r="C14769" s="18"/>
    </row>
    <row r="14770" spans="3:3" x14ac:dyDescent="0.35">
      <c r="C14770" s="18"/>
    </row>
    <row r="14771" spans="3:3" x14ac:dyDescent="0.35">
      <c r="C14771" s="18"/>
    </row>
    <row r="14772" spans="3:3" x14ac:dyDescent="0.35">
      <c r="C14772" s="18"/>
    </row>
    <row r="14773" spans="3:3" x14ac:dyDescent="0.35">
      <c r="C14773" s="18"/>
    </row>
    <row r="14774" spans="3:3" x14ac:dyDescent="0.35">
      <c r="C14774" s="18"/>
    </row>
    <row r="14775" spans="3:3" x14ac:dyDescent="0.35">
      <c r="C14775" s="18"/>
    </row>
    <row r="14776" spans="3:3" x14ac:dyDescent="0.35">
      <c r="C14776" s="18"/>
    </row>
    <row r="14777" spans="3:3" x14ac:dyDescent="0.35">
      <c r="C14777" s="18"/>
    </row>
    <row r="14778" spans="3:3" x14ac:dyDescent="0.35">
      <c r="C14778" s="18"/>
    </row>
    <row r="14779" spans="3:3" x14ac:dyDescent="0.35">
      <c r="C14779" s="18"/>
    </row>
    <row r="14780" spans="3:3" x14ac:dyDescent="0.35">
      <c r="C14780" s="18"/>
    </row>
    <row r="14781" spans="3:3" x14ac:dyDescent="0.35">
      <c r="C14781" s="18"/>
    </row>
    <row r="14782" spans="3:3" x14ac:dyDescent="0.35">
      <c r="C14782" s="18"/>
    </row>
    <row r="14783" spans="3:3" x14ac:dyDescent="0.35">
      <c r="C14783" s="18"/>
    </row>
    <row r="14784" spans="3:3" x14ac:dyDescent="0.35">
      <c r="C14784" s="18"/>
    </row>
    <row r="14785" spans="3:3" x14ac:dyDescent="0.35">
      <c r="C14785" s="18"/>
    </row>
    <row r="14786" spans="3:3" x14ac:dyDescent="0.35">
      <c r="C14786" s="18"/>
    </row>
    <row r="14787" spans="3:3" x14ac:dyDescent="0.35">
      <c r="C14787" s="18"/>
    </row>
    <row r="14788" spans="3:3" x14ac:dyDescent="0.35">
      <c r="C14788" s="18"/>
    </row>
    <row r="14789" spans="3:3" x14ac:dyDescent="0.35">
      <c r="C14789" s="18"/>
    </row>
    <row r="14790" spans="3:3" x14ac:dyDescent="0.35">
      <c r="C14790" s="18"/>
    </row>
    <row r="14791" spans="3:3" x14ac:dyDescent="0.35">
      <c r="C14791" s="18"/>
    </row>
    <row r="14792" spans="3:3" x14ac:dyDescent="0.35">
      <c r="C14792" s="18"/>
    </row>
    <row r="14793" spans="3:3" x14ac:dyDescent="0.35">
      <c r="C14793" s="18"/>
    </row>
    <row r="14794" spans="3:3" x14ac:dyDescent="0.35">
      <c r="C14794" s="18"/>
    </row>
    <row r="14795" spans="3:3" x14ac:dyDescent="0.35">
      <c r="C14795" s="18"/>
    </row>
    <row r="14796" spans="3:3" x14ac:dyDescent="0.35">
      <c r="C14796" s="18"/>
    </row>
    <row r="14797" spans="3:3" x14ac:dyDescent="0.35">
      <c r="C14797" s="18"/>
    </row>
    <row r="14798" spans="3:3" x14ac:dyDescent="0.35">
      <c r="C14798" s="18"/>
    </row>
    <row r="14799" spans="3:3" x14ac:dyDescent="0.35">
      <c r="C14799" s="18"/>
    </row>
    <row r="14800" spans="3:3" x14ac:dyDescent="0.35">
      <c r="C14800" s="18"/>
    </row>
    <row r="14801" spans="3:3" x14ac:dyDescent="0.35">
      <c r="C14801" s="18"/>
    </row>
    <row r="14802" spans="3:3" x14ac:dyDescent="0.35">
      <c r="C14802" s="18"/>
    </row>
    <row r="14803" spans="3:3" x14ac:dyDescent="0.35">
      <c r="C14803" s="18"/>
    </row>
    <row r="14804" spans="3:3" x14ac:dyDescent="0.35">
      <c r="C14804" s="18"/>
    </row>
    <row r="14805" spans="3:3" x14ac:dyDescent="0.35">
      <c r="C14805" s="18"/>
    </row>
    <row r="14806" spans="3:3" x14ac:dyDescent="0.35">
      <c r="C14806" s="18"/>
    </row>
    <row r="14807" spans="3:3" x14ac:dyDescent="0.35">
      <c r="C14807" s="18"/>
    </row>
    <row r="14808" spans="3:3" x14ac:dyDescent="0.35">
      <c r="C14808" s="18"/>
    </row>
    <row r="14809" spans="3:3" x14ac:dyDescent="0.35">
      <c r="C14809" s="18"/>
    </row>
    <row r="14810" spans="3:3" x14ac:dyDescent="0.35">
      <c r="C14810" s="18"/>
    </row>
    <row r="14811" spans="3:3" x14ac:dyDescent="0.35">
      <c r="C14811" s="18"/>
    </row>
    <row r="14812" spans="3:3" x14ac:dyDescent="0.35">
      <c r="C14812" s="18"/>
    </row>
    <row r="14813" spans="3:3" x14ac:dyDescent="0.35">
      <c r="C14813" s="18"/>
    </row>
    <row r="14814" spans="3:3" x14ac:dyDescent="0.35">
      <c r="C14814" s="18"/>
    </row>
    <row r="14815" spans="3:3" x14ac:dyDescent="0.35">
      <c r="C14815" s="18"/>
    </row>
    <row r="14816" spans="3:3" x14ac:dyDescent="0.35">
      <c r="C14816" s="18"/>
    </row>
    <row r="14817" spans="3:3" x14ac:dyDescent="0.35">
      <c r="C14817" s="18"/>
    </row>
    <row r="14818" spans="3:3" x14ac:dyDescent="0.35">
      <c r="C14818" s="18"/>
    </row>
    <row r="14819" spans="3:3" x14ac:dyDescent="0.35">
      <c r="C14819" s="18"/>
    </row>
    <row r="14820" spans="3:3" x14ac:dyDescent="0.35">
      <c r="C14820" s="18"/>
    </row>
    <row r="14821" spans="3:3" x14ac:dyDescent="0.35">
      <c r="C14821" s="18"/>
    </row>
    <row r="14822" spans="3:3" x14ac:dyDescent="0.35">
      <c r="C14822" s="18"/>
    </row>
    <row r="14823" spans="3:3" x14ac:dyDescent="0.35">
      <c r="C14823" s="18"/>
    </row>
    <row r="14824" spans="3:3" x14ac:dyDescent="0.35">
      <c r="C14824" s="18"/>
    </row>
    <row r="14825" spans="3:3" x14ac:dyDescent="0.35">
      <c r="C14825" s="18"/>
    </row>
    <row r="14826" spans="3:3" x14ac:dyDescent="0.35">
      <c r="C14826" s="18"/>
    </row>
    <row r="14827" spans="3:3" x14ac:dyDescent="0.35">
      <c r="C14827" s="18"/>
    </row>
    <row r="14828" spans="3:3" x14ac:dyDescent="0.35">
      <c r="C14828" s="18"/>
    </row>
    <row r="14829" spans="3:3" x14ac:dyDescent="0.35">
      <c r="C14829" s="18"/>
    </row>
    <row r="14830" spans="3:3" x14ac:dyDescent="0.35">
      <c r="C14830" s="18"/>
    </row>
    <row r="14831" spans="3:3" x14ac:dyDescent="0.35">
      <c r="C14831" s="18"/>
    </row>
    <row r="14832" spans="3:3" x14ac:dyDescent="0.35">
      <c r="C14832" s="18"/>
    </row>
    <row r="14833" spans="3:3" x14ac:dyDescent="0.35">
      <c r="C14833" s="18"/>
    </row>
    <row r="14834" spans="3:3" x14ac:dyDescent="0.35">
      <c r="C14834" s="18"/>
    </row>
    <row r="14835" spans="3:3" x14ac:dyDescent="0.35">
      <c r="C14835" s="18"/>
    </row>
    <row r="14836" spans="3:3" x14ac:dyDescent="0.35">
      <c r="C14836" s="18"/>
    </row>
    <row r="14837" spans="3:3" x14ac:dyDescent="0.35">
      <c r="C14837" s="18"/>
    </row>
    <row r="14838" spans="3:3" x14ac:dyDescent="0.35">
      <c r="C14838" s="18"/>
    </row>
    <row r="14839" spans="3:3" x14ac:dyDescent="0.35">
      <c r="C14839" s="18"/>
    </row>
    <row r="14840" spans="3:3" x14ac:dyDescent="0.35">
      <c r="C14840" s="18"/>
    </row>
    <row r="14841" spans="3:3" x14ac:dyDescent="0.35">
      <c r="C14841" s="18"/>
    </row>
    <row r="14842" spans="3:3" x14ac:dyDescent="0.35">
      <c r="C14842" s="18"/>
    </row>
    <row r="14843" spans="3:3" x14ac:dyDescent="0.35">
      <c r="C14843" s="18"/>
    </row>
    <row r="14844" spans="3:3" x14ac:dyDescent="0.35">
      <c r="C14844" s="18"/>
    </row>
    <row r="14845" spans="3:3" x14ac:dyDescent="0.35">
      <c r="C14845" s="18"/>
    </row>
    <row r="14846" spans="3:3" x14ac:dyDescent="0.35">
      <c r="C14846" s="18"/>
    </row>
    <row r="14847" spans="3:3" x14ac:dyDescent="0.35">
      <c r="C14847" s="18"/>
    </row>
    <row r="14848" spans="3:3" x14ac:dyDescent="0.35">
      <c r="C14848" s="18"/>
    </row>
    <row r="14849" spans="3:3" x14ac:dyDescent="0.35">
      <c r="C14849" s="18"/>
    </row>
    <row r="14850" spans="3:3" x14ac:dyDescent="0.35">
      <c r="C14850" s="18"/>
    </row>
    <row r="14851" spans="3:3" x14ac:dyDescent="0.35">
      <c r="C14851" s="18"/>
    </row>
    <row r="14852" spans="3:3" x14ac:dyDescent="0.35">
      <c r="C14852" s="18"/>
    </row>
    <row r="14853" spans="3:3" x14ac:dyDescent="0.35">
      <c r="C14853" s="18"/>
    </row>
    <row r="14854" spans="3:3" x14ac:dyDescent="0.35">
      <c r="C14854" s="18"/>
    </row>
    <row r="14855" spans="3:3" x14ac:dyDescent="0.35">
      <c r="C14855" s="18"/>
    </row>
    <row r="14856" spans="3:3" x14ac:dyDescent="0.35">
      <c r="C14856" s="18"/>
    </row>
    <row r="14857" spans="3:3" x14ac:dyDescent="0.35">
      <c r="C14857" s="18"/>
    </row>
    <row r="14858" spans="3:3" x14ac:dyDescent="0.35">
      <c r="C14858" s="18"/>
    </row>
    <row r="14859" spans="3:3" x14ac:dyDescent="0.35">
      <c r="C14859" s="18"/>
    </row>
    <row r="14860" spans="3:3" x14ac:dyDescent="0.35">
      <c r="C14860" s="18"/>
    </row>
    <row r="14861" spans="3:3" x14ac:dyDescent="0.35">
      <c r="C14861" s="18"/>
    </row>
    <row r="14862" spans="3:3" x14ac:dyDescent="0.35">
      <c r="C14862" s="18"/>
    </row>
    <row r="14863" spans="3:3" x14ac:dyDescent="0.35">
      <c r="C14863" s="18"/>
    </row>
    <row r="14864" spans="3:3" x14ac:dyDescent="0.35">
      <c r="C14864" s="18"/>
    </row>
    <row r="14865" spans="3:3" x14ac:dyDescent="0.35">
      <c r="C14865" s="18"/>
    </row>
    <row r="14866" spans="3:3" x14ac:dyDescent="0.35">
      <c r="C14866" s="18"/>
    </row>
    <row r="14867" spans="3:3" x14ac:dyDescent="0.35">
      <c r="C14867" s="18"/>
    </row>
    <row r="14868" spans="3:3" x14ac:dyDescent="0.35">
      <c r="C14868" s="18"/>
    </row>
    <row r="14869" spans="3:3" x14ac:dyDescent="0.35">
      <c r="C14869" s="18"/>
    </row>
    <row r="14870" spans="3:3" x14ac:dyDescent="0.35">
      <c r="C14870" s="18"/>
    </row>
    <row r="14871" spans="3:3" x14ac:dyDescent="0.35">
      <c r="C14871" s="18"/>
    </row>
    <row r="14872" spans="3:3" x14ac:dyDescent="0.35">
      <c r="C14872" s="18"/>
    </row>
    <row r="14873" spans="3:3" x14ac:dyDescent="0.35">
      <c r="C14873" s="18"/>
    </row>
    <row r="14874" spans="3:3" x14ac:dyDescent="0.35">
      <c r="C14874" s="18"/>
    </row>
    <row r="14875" spans="3:3" x14ac:dyDescent="0.35">
      <c r="C14875" s="18"/>
    </row>
    <row r="14876" spans="3:3" x14ac:dyDescent="0.35">
      <c r="C14876" s="18"/>
    </row>
    <row r="14877" spans="3:3" x14ac:dyDescent="0.35">
      <c r="C14877" s="18"/>
    </row>
    <row r="14878" spans="3:3" x14ac:dyDescent="0.35">
      <c r="C14878" s="18"/>
    </row>
    <row r="14879" spans="3:3" x14ac:dyDescent="0.35">
      <c r="C14879" s="18"/>
    </row>
    <row r="14880" spans="3:3" x14ac:dyDescent="0.35">
      <c r="C14880" s="18"/>
    </row>
    <row r="14881" spans="3:3" x14ac:dyDescent="0.35">
      <c r="C14881" s="18"/>
    </row>
    <row r="14882" spans="3:3" x14ac:dyDescent="0.35">
      <c r="C14882" s="18"/>
    </row>
    <row r="14883" spans="3:3" x14ac:dyDescent="0.35">
      <c r="C14883" s="18"/>
    </row>
    <row r="14884" spans="3:3" x14ac:dyDescent="0.35">
      <c r="C14884" s="18"/>
    </row>
    <row r="14885" spans="3:3" x14ac:dyDescent="0.35">
      <c r="C14885" s="18"/>
    </row>
    <row r="14886" spans="3:3" x14ac:dyDescent="0.35">
      <c r="C14886" s="18"/>
    </row>
    <row r="14887" spans="3:3" x14ac:dyDescent="0.35">
      <c r="C14887" s="18"/>
    </row>
    <row r="14888" spans="3:3" x14ac:dyDescent="0.35">
      <c r="C14888" s="18"/>
    </row>
    <row r="14889" spans="3:3" x14ac:dyDescent="0.35">
      <c r="C14889" s="18"/>
    </row>
    <row r="14890" spans="3:3" x14ac:dyDescent="0.35">
      <c r="C14890" s="18"/>
    </row>
    <row r="14891" spans="3:3" x14ac:dyDescent="0.35">
      <c r="C14891" s="18"/>
    </row>
    <row r="14892" spans="3:3" x14ac:dyDescent="0.35">
      <c r="C14892" s="18"/>
    </row>
    <row r="14893" spans="3:3" x14ac:dyDescent="0.35">
      <c r="C14893" s="18"/>
    </row>
    <row r="14894" spans="3:3" x14ac:dyDescent="0.35">
      <c r="C14894" s="18"/>
    </row>
    <row r="14895" spans="3:3" x14ac:dyDescent="0.35">
      <c r="C14895" s="18"/>
    </row>
    <row r="14896" spans="3:3" x14ac:dyDescent="0.35">
      <c r="C14896" s="18"/>
    </row>
    <row r="14897" spans="3:3" x14ac:dyDescent="0.35">
      <c r="C14897" s="18"/>
    </row>
    <row r="14898" spans="3:3" x14ac:dyDescent="0.35">
      <c r="C14898" s="18"/>
    </row>
    <row r="14899" spans="3:3" x14ac:dyDescent="0.35">
      <c r="C14899" s="18"/>
    </row>
    <row r="14900" spans="3:3" x14ac:dyDescent="0.35">
      <c r="C14900" s="18"/>
    </row>
    <row r="14901" spans="3:3" x14ac:dyDescent="0.35">
      <c r="C14901" s="18"/>
    </row>
    <row r="14902" spans="3:3" x14ac:dyDescent="0.35">
      <c r="C14902" s="18"/>
    </row>
    <row r="14903" spans="3:3" x14ac:dyDescent="0.35">
      <c r="C14903" s="18"/>
    </row>
    <row r="14904" spans="3:3" x14ac:dyDescent="0.35">
      <c r="C14904" s="18"/>
    </row>
    <row r="14905" spans="3:3" x14ac:dyDescent="0.35">
      <c r="C14905" s="18"/>
    </row>
    <row r="14906" spans="3:3" x14ac:dyDescent="0.35">
      <c r="C14906" s="18"/>
    </row>
    <row r="14907" spans="3:3" x14ac:dyDescent="0.35">
      <c r="C14907" s="18"/>
    </row>
    <row r="14908" spans="3:3" x14ac:dyDescent="0.35">
      <c r="C14908" s="18"/>
    </row>
    <row r="14909" spans="3:3" x14ac:dyDescent="0.35">
      <c r="C14909" s="18"/>
    </row>
    <row r="14910" spans="3:3" x14ac:dyDescent="0.35">
      <c r="C14910" s="18"/>
    </row>
    <row r="14911" spans="3:3" x14ac:dyDescent="0.35">
      <c r="C14911" s="18"/>
    </row>
    <row r="14912" spans="3:3" x14ac:dyDescent="0.35">
      <c r="C14912" s="18"/>
    </row>
    <row r="14913" spans="3:3" x14ac:dyDescent="0.35">
      <c r="C14913" s="18"/>
    </row>
    <row r="14914" spans="3:3" x14ac:dyDescent="0.35">
      <c r="C14914" s="18"/>
    </row>
    <row r="14915" spans="3:3" x14ac:dyDescent="0.35">
      <c r="C14915" s="18"/>
    </row>
    <row r="14916" spans="3:3" x14ac:dyDescent="0.35">
      <c r="C14916" s="18"/>
    </row>
    <row r="14917" spans="3:3" x14ac:dyDescent="0.35">
      <c r="C14917" s="18"/>
    </row>
    <row r="14918" spans="3:3" x14ac:dyDescent="0.35">
      <c r="C14918" s="18"/>
    </row>
    <row r="14919" spans="3:3" x14ac:dyDescent="0.35">
      <c r="C14919" s="18"/>
    </row>
    <row r="14920" spans="3:3" x14ac:dyDescent="0.35">
      <c r="C14920" s="18"/>
    </row>
    <row r="14921" spans="3:3" x14ac:dyDescent="0.35">
      <c r="C14921" s="18"/>
    </row>
    <row r="14922" spans="3:3" x14ac:dyDescent="0.35">
      <c r="C14922" s="18"/>
    </row>
    <row r="14923" spans="3:3" x14ac:dyDescent="0.35">
      <c r="C14923" s="18"/>
    </row>
    <row r="14924" spans="3:3" x14ac:dyDescent="0.35">
      <c r="C14924" s="18"/>
    </row>
    <row r="14925" spans="3:3" x14ac:dyDescent="0.35">
      <c r="C14925" s="18"/>
    </row>
    <row r="14926" spans="3:3" x14ac:dyDescent="0.35">
      <c r="C14926" s="18"/>
    </row>
    <row r="14927" spans="3:3" x14ac:dyDescent="0.35">
      <c r="C14927" s="18"/>
    </row>
    <row r="14928" spans="3:3" x14ac:dyDescent="0.35">
      <c r="C14928" s="18"/>
    </row>
    <row r="14929" spans="3:3" x14ac:dyDescent="0.35">
      <c r="C14929" s="18"/>
    </row>
    <row r="14930" spans="3:3" x14ac:dyDescent="0.35">
      <c r="C14930" s="18"/>
    </row>
    <row r="14931" spans="3:3" x14ac:dyDescent="0.35">
      <c r="C14931" s="18"/>
    </row>
    <row r="14932" spans="3:3" x14ac:dyDescent="0.35">
      <c r="C14932" s="18"/>
    </row>
    <row r="14933" spans="3:3" x14ac:dyDescent="0.35">
      <c r="C14933" s="18"/>
    </row>
    <row r="14934" spans="3:3" x14ac:dyDescent="0.35">
      <c r="C14934" s="18"/>
    </row>
    <row r="14935" spans="3:3" x14ac:dyDescent="0.35">
      <c r="C14935" s="18"/>
    </row>
    <row r="14936" spans="3:3" x14ac:dyDescent="0.35">
      <c r="C14936" s="18"/>
    </row>
    <row r="14937" spans="3:3" x14ac:dyDescent="0.35">
      <c r="C14937" s="18"/>
    </row>
    <row r="14938" spans="3:3" x14ac:dyDescent="0.35">
      <c r="C14938" s="18"/>
    </row>
    <row r="14939" spans="3:3" x14ac:dyDescent="0.35">
      <c r="C14939" s="18"/>
    </row>
    <row r="14940" spans="3:3" x14ac:dyDescent="0.35">
      <c r="C14940" s="18"/>
    </row>
    <row r="14941" spans="3:3" x14ac:dyDescent="0.35">
      <c r="C14941" s="18"/>
    </row>
    <row r="14942" spans="3:3" x14ac:dyDescent="0.35">
      <c r="C14942" s="18"/>
    </row>
    <row r="14943" spans="3:3" x14ac:dyDescent="0.35">
      <c r="C14943" s="18"/>
    </row>
    <row r="14944" spans="3:3" x14ac:dyDescent="0.35">
      <c r="C14944" s="18"/>
    </row>
    <row r="14945" spans="3:3" x14ac:dyDescent="0.35">
      <c r="C14945" s="18"/>
    </row>
    <row r="14946" spans="3:3" x14ac:dyDescent="0.35">
      <c r="C14946" s="18"/>
    </row>
    <row r="14947" spans="3:3" x14ac:dyDescent="0.35">
      <c r="C14947" s="18"/>
    </row>
    <row r="14948" spans="3:3" x14ac:dyDescent="0.35">
      <c r="C14948" s="18"/>
    </row>
    <row r="14949" spans="3:3" x14ac:dyDescent="0.35">
      <c r="C14949" s="18"/>
    </row>
    <row r="14950" spans="3:3" x14ac:dyDescent="0.35">
      <c r="C14950" s="18"/>
    </row>
    <row r="14951" spans="3:3" x14ac:dyDescent="0.35">
      <c r="C14951" s="18"/>
    </row>
    <row r="14952" spans="3:3" x14ac:dyDescent="0.35">
      <c r="C14952" s="18"/>
    </row>
    <row r="14953" spans="3:3" x14ac:dyDescent="0.35">
      <c r="C14953" s="18"/>
    </row>
    <row r="14954" spans="3:3" x14ac:dyDescent="0.35">
      <c r="C14954" s="18"/>
    </row>
    <row r="14955" spans="3:3" x14ac:dyDescent="0.35">
      <c r="C14955" s="18"/>
    </row>
    <row r="14956" spans="3:3" x14ac:dyDescent="0.35">
      <c r="C14956" s="18"/>
    </row>
    <row r="14957" spans="3:3" x14ac:dyDescent="0.35">
      <c r="C14957" s="18"/>
    </row>
    <row r="14958" spans="3:3" x14ac:dyDescent="0.35">
      <c r="C14958" s="18"/>
    </row>
    <row r="14959" spans="3:3" x14ac:dyDescent="0.35">
      <c r="C14959" s="18"/>
    </row>
    <row r="14960" spans="3:3" x14ac:dyDescent="0.35">
      <c r="C14960" s="18"/>
    </row>
    <row r="14961" spans="3:3" x14ac:dyDescent="0.35">
      <c r="C14961" s="18"/>
    </row>
    <row r="14962" spans="3:3" x14ac:dyDescent="0.35">
      <c r="C14962" s="18"/>
    </row>
    <row r="14963" spans="3:3" x14ac:dyDescent="0.35">
      <c r="C14963" s="18"/>
    </row>
    <row r="14964" spans="3:3" x14ac:dyDescent="0.35">
      <c r="C14964" s="18"/>
    </row>
    <row r="14965" spans="3:3" x14ac:dyDescent="0.35">
      <c r="C14965" s="18"/>
    </row>
    <row r="14966" spans="3:3" x14ac:dyDescent="0.35">
      <c r="C14966" s="18"/>
    </row>
    <row r="14967" spans="3:3" x14ac:dyDescent="0.35">
      <c r="C14967" s="18"/>
    </row>
    <row r="14968" spans="3:3" x14ac:dyDescent="0.35">
      <c r="C14968" s="18"/>
    </row>
    <row r="14969" spans="3:3" x14ac:dyDescent="0.35">
      <c r="C14969" s="18"/>
    </row>
    <row r="14970" spans="3:3" x14ac:dyDescent="0.35">
      <c r="C14970" s="18"/>
    </row>
    <row r="14971" spans="3:3" x14ac:dyDescent="0.35">
      <c r="C14971" s="18"/>
    </row>
    <row r="14972" spans="3:3" x14ac:dyDescent="0.35">
      <c r="C14972" s="18"/>
    </row>
    <row r="14973" spans="3:3" x14ac:dyDescent="0.35">
      <c r="C14973" s="18"/>
    </row>
    <row r="14974" spans="3:3" x14ac:dyDescent="0.35">
      <c r="C14974" s="18"/>
    </row>
    <row r="14975" spans="3:3" x14ac:dyDescent="0.35">
      <c r="C14975" s="18"/>
    </row>
    <row r="14976" spans="3:3" x14ac:dyDescent="0.35">
      <c r="C14976" s="18"/>
    </row>
    <row r="14977" spans="3:3" x14ac:dyDescent="0.35">
      <c r="C14977" s="18"/>
    </row>
    <row r="14978" spans="3:3" x14ac:dyDescent="0.35">
      <c r="C14978" s="18"/>
    </row>
    <row r="14979" spans="3:3" x14ac:dyDescent="0.35">
      <c r="C14979" s="18"/>
    </row>
    <row r="14980" spans="3:3" x14ac:dyDescent="0.35">
      <c r="C14980" s="18"/>
    </row>
    <row r="14981" spans="3:3" x14ac:dyDescent="0.35">
      <c r="C14981" s="18"/>
    </row>
    <row r="14982" spans="3:3" x14ac:dyDescent="0.35">
      <c r="C14982" s="18"/>
    </row>
    <row r="14983" spans="3:3" x14ac:dyDescent="0.35">
      <c r="C14983" s="18"/>
    </row>
    <row r="14984" spans="3:3" x14ac:dyDescent="0.35">
      <c r="C14984" s="18"/>
    </row>
    <row r="14985" spans="3:3" x14ac:dyDescent="0.35">
      <c r="C14985" s="18"/>
    </row>
    <row r="14986" spans="3:3" x14ac:dyDescent="0.35">
      <c r="C14986" s="18"/>
    </row>
    <row r="14987" spans="3:3" x14ac:dyDescent="0.35">
      <c r="C14987" s="18"/>
    </row>
    <row r="14988" spans="3:3" x14ac:dyDescent="0.35">
      <c r="C14988" s="18"/>
    </row>
    <row r="14989" spans="3:3" x14ac:dyDescent="0.35">
      <c r="C14989" s="18"/>
    </row>
    <row r="14990" spans="3:3" x14ac:dyDescent="0.35">
      <c r="C14990" s="18"/>
    </row>
    <row r="14991" spans="3:3" x14ac:dyDescent="0.35">
      <c r="C14991" s="18"/>
    </row>
    <row r="14992" spans="3:3" x14ac:dyDescent="0.35">
      <c r="C14992" s="18"/>
    </row>
    <row r="14993" spans="3:3" x14ac:dyDescent="0.35">
      <c r="C14993" s="18"/>
    </row>
    <row r="14994" spans="3:3" x14ac:dyDescent="0.35">
      <c r="C14994" s="18"/>
    </row>
    <row r="14995" spans="3:3" x14ac:dyDescent="0.35">
      <c r="C14995" s="18"/>
    </row>
    <row r="14996" spans="3:3" x14ac:dyDescent="0.35">
      <c r="C14996" s="18"/>
    </row>
    <row r="14997" spans="3:3" x14ac:dyDescent="0.35">
      <c r="C14997" s="18"/>
    </row>
    <row r="14998" spans="3:3" x14ac:dyDescent="0.35">
      <c r="C14998" s="18"/>
    </row>
    <row r="14999" spans="3:3" x14ac:dyDescent="0.35">
      <c r="C14999" s="18"/>
    </row>
    <row r="15000" spans="3:3" x14ac:dyDescent="0.35">
      <c r="C15000" s="18"/>
    </row>
    <row r="15001" spans="3:3" x14ac:dyDescent="0.35">
      <c r="C15001" s="18"/>
    </row>
    <row r="15002" spans="3:3" x14ac:dyDescent="0.35">
      <c r="C15002" s="18"/>
    </row>
    <row r="15003" spans="3:3" x14ac:dyDescent="0.35">
      <c r="C15003" s="18"/>
    </row>
    <row r="15004" spans="3:3" x14ac:dyDescent="0.35">
      <c r="C15004" s="18"/>
    </row>
    <row r="15005" spans="3:3" x14ac:dyDescent="0.35">
      <c r="C15005" s="18"/>
    </row>
    <row r="15006" spans="3:3" x14ac:dyDescent="0.35">
      <c r="C15006" s="18"/>
    </row>
    <row r="15007" spans="3:3" x14ac:dyDescent="0.35">
      <c r="C15007" s="18"/>
    </row>
    <row r="15008" spans="3:3" x14ac:dyDescent="0.35">
      <c r="C15008" s="18"/>
    </row>
    <row r="15009" spans="3:3" x14ac:dyDescent="0.35">
      <c r="C15009" s="18"/>
    </row>
    <row r="15010" spans="3:3" x14ac:dyDescent="0.35">
      <c r="C15010" s="18"/>
    </row>
    <row r="15011" spans="3:3" x14ac:dyDescent="0.35">
      <c r="C15011" s="18"/>
    </row>
    <row r="15012" spans="3:3" x14ac:dyDescent="0.35">
      <c r="C15012" s="18"/>
    </row>
    <row r="15013" spans="3:3" x14ac:dyDescent="0.35">
      <c r="C15013" s="18"/>
    </row>
    <row r="15014" spans="3:3" x14ac:dyDescent="0.35">
      <c r="C15014" s="18"/>
    </row>
    <row r="15015" spans="3:3" x14ac:dyDescent="0.35">
      <c r="C15015" s="18"/>
    </row>
    <row r="15016" spans="3:3" x14ac:dyDescent="0.35">
      <c r="C15016" s="18"/>
    </row>
    <row r="15017" spans="3:3" x14ac:dyDescent="0.35">
      <c r="C15017" s="18"/>
    </row>
    <row r="15018" spans="3:3" x14ac:dyDescent="0.35">
      <c r="C15018" s="18"/>
    </row>
    <row r="15019" spans="3:3" x14ac:dyDescent="0.35">
      <c r="C15019" s="18"/>
    </row>
    <row r="15020" spans="3:3" x14ac:dyDescent="0.35">
      <c r="C15020" s="18"/>
    </row>
    <row r="15021" spans="3:3" x14ac:dyDescent="0.35">
      <c r="C15021" s="18"/>
    </row>
    <row r="15022" spans="3:3" x14ac:dyDescent="0.35">
      <c r="C15022" s="18"/>
    </row>
    <row r="15023" spans="3:3" x14ac:dyDescent="0.35">
      <c r="C15023" s="18"/>
    </row>
    <row r="15024" spans="3:3" x14ac:dyDescent="0.35">
      <c r="C15024" s="18"/>
    </row>
    <row r="15025" spans="3:3" x14ac:dyDescent="0.35">
      <c r="C15025" s="18"/>
    </row>
    <row r="15026" spans="3:3" x14ac:dyDescent="0.35">
      <c r="C15026" s="18"/>
    </row>
    <row r="15027" spans="3:3" x14ac:dyDescent="0.35">
      <c r="C15027" s="18"/>
    </row>
    <row r="15028" spans="3:3" x14ac:dyDescent="0.35">
      <c r="C15028" s="18"/>
    </row>
    <row r="15029" spans="3:3" x14ac:dyDescent="0.35">
      <c r="C15029" s="18"/>
    </row>
    <row r="15030" spans="3:3" x14ac:dyDescent="0.35">
      <c r="C15030" s="18"/>
    </row>
    <row r="15031" spans="3:3" x14ac:dyDescent="0.35">
      <c r="C15031" s="18"/>
    </row>
    <row r="15032" spans="3:3" x14ac:dyDescent="0.35">
      <c r="C15032" s="18"/>
    </row>
    <row r="15033" spans="3:3" x14ac:dyDescent="0.35">
      <c r="C15033" s="18"/>
    </row>
    <row r="15034" spans="3:3" x14ac:dyDescent="0.35">
      <c r="C15034" s="18"/>
    </row>
    <row r="15035" spans="3:3" x14ac:dyDescent="0.35">
      <c r="C15035" s="18"/>
    </row>
    <row r="15036" spans="3:3" x14ac:dyDescent="0.35">
      <c r="C15036" s="18"/>
    </row>
    <row r="15037" spans="3:3" x14ac:dyDescent="0.35">
      <c r="C15037" s="18"/>
    </row>
    <row r="15038" spans="3:3" x14ac:dyDescent="0.35">
      <c r="C15038" s="18"/>
    </row>
    <row r="15039" spans="3:3" x14ac:dyDescent="0.35">
      <c r="C15039" s="18"/>
    </row>
    <row r="15040" spans="3:3" x14ac:dyDescent="0.35">
      <c r="C15040" s="18"/>
    </row>
    <row r="15041" spans="3:3" x14ac:dyDescent="0.35">
      <c r="C15041" s="18"/>
    </row>
    <row r="15042" spans="3:3" x14ac:dyDescent="0.35">
      <c r="C15042" s="18"/>
    </row>
    <row r="15043" spans="3:3" x14ac:dyDescent="0.35">
      <c r="C15043" s="18"/>
    </row>
    <row r="15044" spans="3:3" x14ac:dyDescent="0.35">
      <c r="C15044" s="18"/>
    </row>
    <row r="15045" spans="3:3" x14ac:dyDescent="0.35">
      <c r="C15045" s="18"/>
    </row>
    <row r="15046" spans="3:3" x14ac:dyDescent="0.35">
      <c r="C15046" s="18"/>
    </row>
    <row r="15047" spans="3:3" x14ac:dyDescent="0.35">
      <c r="C15047" s="18"/>
    </row>
    <row r="15048" spans="3:3" x14ac:dyDescent="0.35">
      <c r="C15048" s="18"/>
    </row>
    <row r="15049" spans="3:3" x14ac:dyDescent="0.35">
      <c r="C15049" s="18"/>
    </row>
    <row r="15050" spans="3:3" x14ac:dyDescent="0.35">
      <c r="C15050" s="18"/>
    </row>
    <row r="15051" spans="3:3" x14ac:dyDescent="0.35">
      <c r="C15051" s="18"/>
    </row>
    <row r="15052" spans="3:3" x14ac:dyDescent="0.35">
      <c r="C15052" s="18"/>
    </row>
    <row r="15053" spans="3:3" x14ac:dyDescent="0.35">
      <c r="C15053" s="18"/>
    </row>
    <row r="15054" spans="3:3" x14ac:dyDescent="0.35">
      <c r="C15054" s="18"/>
    </row>
    <row r="15055" spans="3:3" x14ac:dyDescent="0.35">
      <c r="C15055" s="18"/>
    </row>
    <row r="15056" spans="3:3" x14ac:dyDescent="0.35">
      <c r="C15056" s="18"/>
    </row>
    <row r="15057" spans="3:3" x14ac:dyDescent="0.35">
      <c r="C15057" s="18"/>
    </row>
    <row r="15058" spans="3:3" x14ac:dyDescent="0.35">
      <c r="C15058" s="18"/>
    </row>
    <row r="15059" spans="3:3" x14ac:dyDescent="0.35">
      <c r="C15059" s="18"/>
    </row>
    <row r="15060" spans="3:3" x14ac:dyDescent="0.35">
      <c r="C15060" s="18"/>
    </row>
    <row r="15061" spans="3:3" x14ac:dyDescent="0.35">
      <c r="C15061" s="18"/>
    </row>
    <row r="15062" spans="3:3" x14ac:dyDescent="0.35">
      <c r="C15062" s="18"/>
    </row>
    <row r="15063" spans="3:3" x14ac:dyDescent="0.35">
      <c r="C15063" s="18"/>
    </row>
    <row r="15064" spans="3:3" x14ac:dyDescent="0.35">
      <c r="C15064" s="18"/>
    </row>
    <row r="15065" spans="3:3" x14ac:dyDescent="0.35">
      <c r="C15065" s="18"/>
    </row>
    <row r="15066" spans="3:3" x14ac:dyDescent="0.35">
      <c r="C15066" s="18"/>
    </row>
    <row r="15067" spans="3:3" x14ac:dyDescent="0.35">
      <c r="C15067" s="18"/>
    </row>
    <row r="15068" spans="3:3" x14ac:dyDescent="0.35">
      <c r="C15068" s="18"/>
    </row>
    <row r="15069" spans="3:3" x14ac:dyDescent="0.35">
      <c r="C15069" s="18"/>
    </row>
    <row r="15070" spans="3:3" x14ac:dyDescent="0.35">
      <c r="C15070" s="18"/>
    </row>
    <row r="15071" spans="3:3" x14ac:dyDescent="0.35">
      <c r="C15071" s="18"/>
    </row>
    <row r="15072" spans="3:3" x14ac:dyDescent="0.35">
      <c r="C15072" s="18"/>
    </row>
    <row r="15073" spans="3:3" x14ac:dyDescent="0.35">
      <c r="C15073" s="18"/>
    </row>
    <row r="15074" spans="3:3" x14ac:dyDescent="0.35">
      <c r="C15074" s="18"/>
    </row>
    <row r="15075" spans="3:3" x14ac:dyDescent="0.35">
      <c r="C15075" s="18"/>
    </row>
    <row r="15076" spans="3:3" x14ac:dyDescent="0.35">
      <c r="C15076" s="18"/>
    </row>
    <row r="15077" spans="3:3" x14ac:dyDescent="0.35">
      <c r="C15077" s="18"/>
    </row>
    <row r="15078" spans="3:3" x14ac:dyDescent="0.35">
      <c r="C15078" s="18"/>
    </row>
    <row r="15079" spans="3:3" x14ac:dyDescent="0.35">
      <c r="C15079" s="18"/>
    </row>
    <row r="15080" spans="3:3" x14ac:dyDescent="0.35">
      <c r="C15080" s="18"/>
    </row>
    <row r="15081" spans="3:3" x14ac:dyDescent="0.35">
      <c r="C15081" s="18"/>
    </row>
    <row r="15082" spans="3:3" x14ac:dyDescent="0.35">
      <c r="C15082" s="18"/>
    </row>
    <row r="15083" spans="3:3" x14ac:dyDescent="0.35">
      <c r="C15083" s="18"/>
    </row>
    <row r="15084" spans="3:3" x14ac:dyDescent="0.35">
      <c r="C15084" s="18"/>
    </row>
    <row r="15085" spans="3:3" x14ac:dyDescent="0.35">
      <c r="C15085" s="18"/>
    </row>
    <row r="15086" spans="3:3" x14ac:dyDescent="0.35">
      <c r="C15086" s="18"/>
    </row>
    <row r="15087" spans="3:3" x14ac:dyDescent="0.35">
      <c r="C15087" s="18"/>
    </row>
    <row r="15088" spans="3:3" x14ac:dyDescent="0.35">
      <c r="C15088" s="18"/>
    </row>
    <row r="15089" spans="3:3" x14ac:dyDescent="0.35">
      <c r="C15089" s="18"/>
    </row>
    <row r="15090" spans="3:3" x14ac:dyDescent="0.35">
      <c r="C15090" s="18"/>
    </row>
    <row r="15091" spans="3:3" x14ac:dyDescent="0.35">
      <c r="C15091" s="18"/>
    </row>
    <row r="15092" spans="3:3" x14ac:dyDescent="0.35">
      <c r="C15092" s="18"/>
    </row>
    <row r="15093" spans="3:3" x14ac:dyDescent="0.35">
      <c r="C15093" s="18"/>
    </row>
    <row r="15094" spans="3:3" x14ac:dyDescent="0.35">
      <c r="C15094" s="18"/>
    </row>
    <row r="15095" spans="3:3" x14ac:dyDescent="0.35">
      <c r="C15095" s="18"/>
    </row>
    <row r="15096" spans="3:3" x14ac:dyDescent="0.35">
      <c r="C15096" s="18"/>
    </row>
    <row r="15097" spans="3:3" x14ac:dyDescent="0.35">
      <c r="C15097" s="18"/>
    </row>
    <row r="15098" spans="3:3" x14ac:dyDescent="0.35">
      <c r="C15098" s="18"/>
    </row>
    <row r="15099" spans="3:3" x14ac:dyDescent="0.35">
      <c r="C15099" s="18"/>
    </row>
    <row r="15100" spans="3:3" x14ac:dyDescent="0.35">
      <c r="C15100" s="18"/>
    </row>
    <row r="15101" spans="3:3" x14ac:dyDescent="0.35">
      <c r="C15101" s="18"/>
    </row>
    <row r="15102" spans="3:3" x14ac:dyDescent="0.35">
      <c r="C15102" s="18"/>
    </row>
    <row r="15103" spans="3:3" x14ac:dyDescent="0.35">
      <c r="C15103" s="18"/>
    </row>
    <row r="15104" spans="3:3" x14ac:dyDescent="0.35">
      <c r="C15104" s="18"/>
    </row>
    <row r="15105" spans="3:3" x14ac:dyDescent="0.35">
      <c r="C15105" s="18"/>
    </row>
    <row r="15106" spans="3:3" x14ac:dyDescent="0.35">
      <c r="C15106" s="18"/>
    </row>
    <row r="15107" spans="3:3" x14ac:dyDescent="0.35">
      <c r="C15107" s="18"/>
    </row>
    <row r="15108" spans="3:3" x14ac:dyDescent="0.35">
      <c r="C15108" s="18"/>
    </row>
    <row r="15109" spans="3:3" x14ac:dyDescent="0.35">
      <c r="C15109" s="18"/>
    </row>
    <row r="15110" spans="3:3" x14ac:dyDescent="0.35">
      <c r="C15110" s="18"/>
    </row>
    <row r="15111" spans="3:3" x14ac:dyDescent="0.35">
      <c r="C15111" s="18"/>
    </row>
    <row r="15112" spans="3:3" x14ac:dyDescent="0.35">
      <c r="C15112" s="18"/>
    </row>
    <row r="15113" spans="3:3" x14ac:dyDescent="0.35">
      <c r="C15113" s="18"/>
    </row>
    <row r="15114" spans="3:3" x14ac:dyDescent="0.35">
      <c r="C15114" s="18"/>
    </row>
    <row r="15115" spans="3:3" x14ac:dyDescent="0.35">
      <c r="C15115" s="18"/>
    </row>
    <row r="15116" spans="3:3" x14ac:dyDescent="0.35">
      <c r="C15116" s="18"/>
    </row>
    <row r="15117" spans="3:3" x14ac:dyDescent="0.35">
      <c r="C15117" s="18"/>
    </row>
    <row r="15118" spans="3:3" x14ac:dyDescent="0.35">
      <c r="C15118" s="18"/>
    </row>
    <row r="15119" spans="3:3" x14ac:dyDescent="0.35">
      <c r="C15119" s="18"/>
    </row>
    <row r="15120" spans="3:3" x14ac:dyDescent="0.35">
      <c r="C15120" s="18"/>
    </row>
    <row r="15121" spans="3:3" x14ac:dyDescent="0.35">
      <c r="C15121" s="18"/>
    </row>
    <row r="15122" spans="3:3" x14ac:dyDescent="0.35">
      <c r="C15122" s="18"/>
    </row>
    <row r="15123" spans="3:3" x14ac:dyDescent="0.35">
      <c r="C15123" s="18"/>
    </row>
    <row r="15124" spans="3:3" x14ac:dyDescent="0.35">
      <c r="C15124" s="18"/>
    </row>
    <row r="15125" spans="3:3" x14ac:dyDescent="0.35">
      <c r="C15125" s="18"/>
    </row>
    <row r="15126" spans="3:3" x14ac:dyDescent="0.35">
      <c r="C15126" s="18"/>
    </row>
    <row r="15127" spans="3:3" x14ac:dyDescent="0.35">
      <c r="C15127" s="18"/>
    </row>
    <row r="15128" spans="3:3" x14ac:dyDescent="0.35">
      <c r="C15128" s="18"/>
    </row>
    <row r="15129" spans="3:3" x14ac:dyDescent="0.35">
      <c r="C15129" s="18"/>
    </row>
    <row r="15130" spans="3:3" x14ac:dyDescent="0.35">
      <c r="C15130" s="18"/>
    </row>
    <row r="15131" spans="3:3" x14ac:dyDescent="0.35">
      <c r="C15131" s="18"/>
    </row>
    <row r="15132" spans="3:3" x14ac:dyDescent="0.35">
      <c r="C15132" s="18"/>
    </row>
    <row r="15133" spans="3:3" x14ac:dyDescent="0.35">
      <c r="C15133" s="18"/>
    </row>
    <row r="15134" spans="3:3" x14ac:dyDescent="0.35">
      <c r="C15134" s="18"/>
    </row>
    <row r="15135" spans="3:3" x14ac:dyDescent="0.35">
      <c r="C15135" s="18"/>
    </row>
    <row r="15136" spans="3:3" x14ac:dyDescent="0.35">
      <c r="C15136" s="18"/>
    </row>
    <row r="15137" spans="3:3" x14ac:dyDescent="0.35">
      <c r="C15137" s="18"/>
    </row>
    <row r="15138" spans="3:3" x14ac:dyDescent="0.35">
      <c r="C15138" s="18"/>
    </row>
    <row r="15139" spans="3:3" x14ac:dyDescent="0.35">
      <c r="C15139" s="18"/>
    </row>
    <row r="15140" spans="3:3" x14ac:dyDescent="0.35">
      <c r="C15140" s="18"/>
    </row>
    <row r="15141" spans="3:3" x14ac:dyDescent="0.35">
      <c r="C15141" s="18"/>
    </row>
    <row r="15142" spans="3:3" x14ac:dyDescent="0.35">
      <c r="C15142" s="18"/>
    </row>
    <row r="15143" spans="3:3" x14ac:dyDescent="0.35">
      <c r="C15143" s="18"/>
    </row>
    <row r="15144" spans="3:3" x14ac:dyDescent="0.35">
      <c r="C15144" s="18"/>
    </row>
    <row r="15145" spans="3:3" x14ac:dyDescent="0.35">
      <c r="C15145" s="18"/>
    </row>
    <row r="15146" spans="3:3" x14ac:dyDescent="0.35">
      <c r="C15146" s="18"/>
    </row>
    <row r="15147" spans="3:3" x14ac:dyDescent="0.35">
      <c r="C15147" s="18"/>
    </row>
    <row r="15148" spans="3:3" x14ac:dyDescent="0.35">
      <c r="C15148" s="18"/>
    </row>
    <row r="15149" spans="3:3" x14ac:dyDescent="0.35">
      <c r="C15149" s="18"/>
    </row>
    <row r="15150" spans="3:3" x14ac:dyDescent="0.35">
      <c r="C15150" s="18"/>
    </row>
    <row r="15151" spans="3:3" x14ac:dyDescent="0.35">
      <c r="C15151" s="18"/>
    </row>
    <row r="15152" spans="3:3" x14ac:dyDescent="0.35">
      <c r="C15152" s="18"/>
    </row>
    <row r="15153" spans="3:3" x14ac:dyDescent="0.35">
      <c r="C15153" s="18"/>
    </row>
    <row r="15154" spans="3:3" x14ac:dyDescent="0.35">
      <c r="C15154" s="18"/>
    </row>
    <row r="15155" spans="3:3" x14ac:dyDescent="0.35">
      <c r="C15155" s="18"/>
    </row>
    <row r="15156" spans="3:3" x14ac:dyDescent="0.35">
      <c r="C15156" s="18"/>
    </row>
    <row r="15157" spans="3:3" x14ac:dyDescent="0.35">
      <c r="C15157" s="18"/>
    </row>
    <row r="15158" spans="3:3" x14ac:dyDescent="0.35">
      <c r="C15158" s="18"/>
    </row>
    <row r="15159" spans="3:3" x14ac:dyDescent="0.35">
      <c r="C15159" s="18"/>
    </row>
    <row r="15160" spans="3:3" x14ac:dyDescent="0.35">
      <c r="C15160" s="18"/>
    </row>
    <row r="15161" spans="3:3" x14ac:dyDescent="0.35">
      <c r="C15161" s="18"/>
    </row>
    <row r="15162" spans="3:3" x14ac:dyDescent="0.35">
      <c r="C15162" s="18"/>
    </row>
    <row r="15163" spans="3:3" x14ac:dyDescent="0.35">
      <c r="C15163" s="18"/>
    </row>
    <row r="15164" spans="3:3" x14ac:dyDescent="0.35">
      <c r="C15164" s="18"/>
    </row>
    <row r="15165" spans="3:3" x14ac:dyDescent="0.35">
      <c r="C15165" s="18"/>
    </row>
    <row r="15166" spans="3:3" x14ac:dyDescent="0.35">
      <c r="C15166" s="18"/>
    </row>
    <row r="15167" spans="3:3" x14ac:dyDescent="0.35">
      <c r="C15167" s="18"/>
    </row>
    <row r="15168" spans="3:3" x14ac:dyDescent="0.35">
      <c r="C15168" s="18"/>
    </row>
    <row r="15169" spans="3:3" x14ac:dyDescent="0.35">
      <c r="C15169" s="18"/>
    </row>
    <row r="15170" spans="3:3" x14ac:dyDescent="0.35">
      <c r="C15170" s="18"/>
    </row>
    <row r="15171" spans="3:3" x14ac:dyDescent="0.35">
      <c r="C15171" s="18"/>
    </row>
    <row r="15172" spans="3:3" x14ac:dyDescent="0.35">
      <c r="C15172" s="18"/>
    </row>
    <row r="15173" spans="3:3" x14ac:dyDescent="0.35">
      <c r="C15173" s="18"/>
    </row>
    <row r="15174" spans="3:3" x14ac:dyDescent="0.35">
      <c r="C15174" s="18"/>
    </row>
    <row r="15175" spans="3:3" x14ac:dyDescent="0.35">
      <c r="C15175" s="18"/>
    </row>
    <row r="15176" spans="3:3" x14ac:dyDescent="0.35">
      <c r="C15176" s="18"/>
    </row>
    <row r="15177" spans="3:3" x14ac:dyDescent="0.35">
      <c r="C15177" s="18"/>
    </row>
    <row r="15178" spans="3:3" x14ac:dyDescent="0.35">
      <c r="C15178" s="18"/>
    </row>
    <row r="15179" spans="3:3" x14ac:dyDescent="0.35">
      <c r="C15179" s="18"/>
    </row>
    <row r="15180" spans="3:3" x14ac:dyDescent="0.35">
      <c r="C15180" s="18"/>
    </row>
    <row r="15181" spans="3:3" x14ac:dyDescent="0.35">
      <c r="C15181" s="18"/>
    </row>
    <row r="15182" spans="3:3" x14ac:dyDescent="0.35">
      <c r="C15182" s="18"/>
    </row>
    <row r="15183" spans="3:3" x14ac:dyDescent="0.35">
      <c r="C15183" s="18"/>
    </row>
    <row r="15184" spans="3:3" x14ac:dyDescent="0.35">
      <c r="C15184" s="18"/>
    </row>
    <row r="15185" spans="3:3" x14ac:dyDescent="0.35">
      <c r="C15185" s="18"/>
    </row>
    <row r="15186" spans="3:3" x14ac:dyDescent="0.35">
      <c r="C15186" s="18"/>
    </row>
    <row r="15187" spans="3:3" x14ac:dyDescent="0.35">
      <c r="C15187" s="18"/>
    </row>
    <row r="15188" spans="3:3" x14ac:dyDescent="0.35">
      <c r="C15188" s="18"/>
    </row>
    <row r="15189" spans="3:3" x14ac:dyDescent="0.35">
      <c r="C15189" s="18"/>
    </row>
    <row r="15190" spans="3:3" x14ac:dyDescent="0.35">
      <c r="C15190" s="18"/>
    </row>
    <row r="15191" spans="3:3" x14ac:dyDescent="0.35">
      <c r="C15191" s="18"/>
    </row>
    <row r="15192" spans="3:3" x14ac:dyDescent="0.35">
      <c r="C15192" s="18"/>
    </row>
    <row r="15193" spans="3:3" x14ac:dyDescent="0.35">
      <c r="C15193" s="18"/>
    </row>
    <row r="15194" spans="3:3" x14ac:dyDescent="0.35">
      <c r="C15194" s="18"/>
    </row>
    <row r="15195" spans="3:3" x14ac:dyDescent="0.35">
      <c r="C15195" s="18"/>
    </row>
    <row r="15196" spans="3:3" x14ac:dyDescent="0.35">
      <c r="C15196" s="18"/>
    </row>
    <row r="15197" spans="3:3" x14ac:dyDescent="0.35">
      <c r="C15197" s="18"/>
    </row>
    <row r="15198" spans="3:3" x14ac:dyDescent="0.35">
      <c r="C15198" s="18"/>
    </row>
    <row r="15199" spans="3:3" x14ac:dyDescent="0.35">
      <c r="C15199" s="18"/>
    </row>
    <row r="15200" spans="3:3" x14ac:dyDescent="0.35">
      <c r="C15200" s="18"/>
    </row>
    <row r="15201" spans="3:3" x14ac:dyDescent="0.35">
      <c r="C15201" s="18"/>
    </row>
    <row r="15202" spans="3:3" x14ac:dyDescent="0.35">
      <c r="C15202" s="18"/>
    </row>
    <row r="15203" spans="3:3" x14ac:dyDescent="0.35">
      <c r="C15203" s="18"/>
    </row>
    <row r="15204" spans="3:3" x14ac:dyDescent="0.35">
      <c r="C15204" s="18"/>
    </row>
    <row r="15205" spans="3:3" x14ac:dyDescent="0.35">
      <c r="C15205" s="18"/>
    </row>
    <row r="15206" spans="3:3" x14ac:dyDescent="0.35">
      <c r="C15206" s="18"/>
    </row>
    <row r="15207" spans="3:3" x14ac:dyDescent="0.35">
      <c r="C15207" s="18"/>
    </row>
    <row r="15208" spans="3:3" x14ac:dyDescent="0.35">
      <c r="C15208" s="18"/>
    </row>
    <row r="15209" spans="3:3" x14ac:dyDescent="0.35">
      <c r="C15209" s="18"/>
    </row>
    <row r="15210" spans="3:3" x14ac:dyDescent="0.35">
      <c r="C15210" s="18"/>
    </row>
    <row r="15211" spans="3:3" x14ac:dyDescent="0.35">
      <c r="C15211" s="18"/>
    </row>
    <row r="15212" spans="3:3" x14ac:dyDescent="0.35">
      <c r="C15212" s="18"/>
    </row>
    <row r="15213" spans="3:3" x14ac:dyDescent="0.35">
      <c r="C15213" s="18"/>
    </row>
    <row r="15214" spans="3:3" x14ac:dyDescent="0.35">
      <c r="C15214" s="18"/>
    </row>
    <row r="15215" spans="3:3" x14ac:dyDescent="0.35">
      <c r="C15215" s="18"/>
    </row>
    <row r="15216" spans="3:3" x14ac:dyDescent="0.35">
      <c r="C15216" s="18"/>
    </row>
    <row r="15217" spans="3:3" x14ac:dyDescent="0.35">
      <c r="C15217" s="18"/>
    </row>
    <row r="15218" spans="3:3" x14ac:dyDescent="0.35">
      <c r="C15218" s="18"/>
    </row>
    <row r="15219" spans="3:3" x14ac:dyDescent="0.35">
      <c r="C15219" s="18"/>
    </row>
    <row r="15220" spans="3:3" x14ac:dyDescent="0.35">
      <c r="C15220" s="18"/>
    </row>
    <row r="15221" spans="3:3" x14ac:dyDescent="0.35">
      <c r="C15221" s="18"/>
    </row>
    <row r="15222" spans="3:3" x14ac:dyDescent="0.35">
      <c r="C15222" s="18"/>
    </row>
    <row r="15223" spans="3:3" x14ac:dyDescent="0.35">
      <c r="C15223" s="18"/>
    </row>
    <row r="15224" spans="3:3" x14ac:dyDescent="0.35">
      <c r="C15224" s="18"/>
    </row>
    <row r="15225" spans="3:3" x14ac:dyDescent="0.35">
      <c r="C15225" s="18"/>
    </row>
    <row r="15226" spans="3:3" x14ac:dyDescent="0.35">
      <c r="C15226" s="18"/>
    </row>
    <row r="15227" spans="3:3" x14ac:dyDescent="0.35">
      <c r="C15227" s="18"/>
    </row>
    <row r="15228" spans="3:3" x14ac:dyDescent="0.35">
      <c r="C15228" s="18"/>
    </row>
    <row r="15229" spans="3:3" x14ac:dyDescent="0.35">
      <c r="C15229" s="18"/>
    </row>
    <row r="15230" spans="3:3" x14ac:dyDescent="0.35">
      <c r="C15230" s="18"/>
    </row>
    <row r="15231" spans="3:3" x14ac:dyDescent="0.35">
      <c r="C15231" s="18"/>
    </row>
    <row r="15232" spans="3:3" x14ac:dyDescent="0.35">
      <c r="C15232" s="18"/>
    </row>
    <row r="15233" spans="3:3" x14ac:dyDescent="0.35">
      <c r="C15233" s="18"/>
    </row>
    <row r="15234" spans="3:3" x14ac:dyDescent="0.35">
      <c r="C15234" s="18"/>
    </row>
    <row r="15235" spans="3:3" x14ac:dyDescent="0.35">
      <c r="C15235" s="18"/>
    </row>
    <row r="15236" spans="3:3" x14ac:dyDescent="0.35">
      <c r="C15236" s="18"/>
    </row>
    <row r="15237" spans="3:3" x14ac:dyDescent="0.35">
      <c r="C15237" s="18"/>
    </row>
    <row r="15238" spans="3:3" x14ac:dyDescent="0.35">
      <c r="C15238" s="18"/>
    </row>
    <row r="15239" spans="3:3" x14ac:dyDescent="0.35">
      <c r="C15239" s="18"/>
    </row>
    <row r="15240" spans="3:3" x14ac:dyDescent="0.35">
      <c r="C15240" s="18"/>
    </row>
    <row r="15241" spans="3:3" x14ac:dyDescent="0.35">
      <c r="C15241" s="18"/>
    </row>
    <row r="15242" spans="3:3" x14ac:dyDescent="0.35">
      <c r="C15242" s="18"/>
    </row>
    <row r="15243" spans="3:3" x14ac:dyDescent="0.35">
      <c r="C15243" s="18"/>
    </row>
    <row r="15244" spans="3:3" x14ac:dyDescent="0.35">
      <c r="C15244" s="18"/>
    </row>
    <row r="15245" spans="3:3" x14ac:dyDescent="0.35">
      <c r="C15245" s="18"/>
    </row>
    <row r="15246" spans="3:3" x14ac:dyDescent="0.35">
      <c r="C15246" s="18"/>
    </row>
    <row r="15247" spans="3:3" x14ac:dyDescent="0.35">
      <c r="C15247" s="18"/>
    </row>
    <row r="15248" spans="3:3" x14ac:dyDescent="0.35">
      <c r="C15248" s="18"/>
    </row>
    <row r="15249" spans="3:3" x14ac:dyDescent="0.35">
      <c r="C15249" s="18"/>
    </row>
    <row r="15250" spans="3:3" x14ac:dyDescent="0.35">
      <c r="C15250" s="18"/>
    </row>
    <row r="15251" spans="3:3" x14ac:dyDescent="0.35">
      <c r="C15251" s="18"/>
    </row>
    <row r="15252" spans="3:3" x14ac:dyDescent="0.35">
      <c r="C15252" s="18"/>
    </row>
    <row r="15253" spans="3:3" x14ac:dyDescent="0.35">
      <c r="C15253" s="18"/>
    </row>
    <row r="15254" spans="3:3" x14ac:dyDescent="0.35">
      <c r="C15254" s="18"/>
    </row>
    <row r="15255" spans="3:3" x14ac:dyDescent="0.35">
      <c r="C15255" s="18"/>
    </row>
    <row r="15256" spans="3:3" x14ac:dyDescent="0.35">
      <c r="C15256" s="18"/>
    </row>
    <row r="15257" spans="3:3" x14ac:dyDescent="0.35">
      <c r="C15257" s="18"/>
    </row>
    <row r="15258" spans="3:3" x14ac:dyDescent="0.35">
      <c r="C15258" s="18"/>
    </row>
    <row r="15259" spans="3:3" x14ac:dyDescent="0.35">
      <c r="C15259" s="18"/>
    </row>
    <row r="15260" spans="3:3" x14ac:dyDescent="0.35">
      <c r="C15260" s="18"/>
    </row>
    <row r="15261" spans="3:3" x14ac:dyDescent="0.35">
      <c r="C15261" s="18"/>
    </row>
    <row r="15262" spans="3:3" x14ac:dyDescent="0.35">
      <c r="C15262" s="18"/>
    </row>
    <row r="15263" spans="3:3" x14ac:dyDescent="0.35">
      <c r="C15263" s="18"/>
    </row>
    <row r="15264" spans="3:3" x14ac:dyDescent="0.35">
      <c r="C15264" s="18"/>
    </row>
    <row r="15265" spans="3:3" x14ac:dyDescent="0.35">
      <c r="C15265" s="18"/>
    </row>
    <row r="15266" spans="3:3" x14ac:dyDescent="0.35">
      <c r="C15266" s="18"/>
    </row>
    <row r="15267" spans="3:3" x14ac:dyDescent="0.35">
      <c r="C15267" s="18"/>
    </row>
    <row r="15268" spans="3:3" x14ac:dyDescent="0.35">
      <c r="C15268" s="18"/>
    </row>
    <row r="15269" spans="3:3" x14ac:dyDescent="0.35">
      <c r="C15269" s="18"/>
    </row>
    <row r="15270" spans="3:3" x14ac:dyDescent="0.35">
      <c r="C15270" s="18"/>
    </row>
    <row r="15271" spans="3:3" x14ac:dyDescent="0.35">
      <c r="C15271" s="18"/>
    </row>
    <row r="15272" spans="3:3" x14ac:dyDescent="0.35">
      <c r="C15272" s="18"/>
    </row>
    <row r="15273" spans="3:3" x14ac:dyDescent="0.35">
      <c r="C15273" s="18"/>
    </row>
    <row r="15274" spans="3:3" x14ac:dyDescent="0.35">
      <c r="C15274" s="18"/>
    </row>
    <row r="15275" spans="3:3" x14ac:dyDescent="0.35">
      <c r="C15275" s="18"/>
    </row>
    <row r="15276" spans="3:3" x14ac:dyDescent="0.35">
      <c r="C15276" s="18"/>
    </row>
    <row r="15277" spans="3:3" x14ac:dyDescent="0.35">
      <c r="C15277" s="18"/>
    </row>
    <row r="15278" spans="3:3" x14ac:dyDescent="0.35">
      <c r="C15278" s="18"/>
    </row>
    <row r="15279" spans="3:3" x14ac:dyDescent="0.35">
      <c r="C15279" s="18"/>
    </row>
    <row r="15280" spans="3:3" x14ac:dyDescent="0.35">
      <c r="C15280" s="18"/>
    </row>
    <row r="15281" spans="3:3" x14ac:dyDescent="0.35">
      <c r="C15281" s="18"/>
    </row>
    <row r="15282" spans="3:3" x14ac:dyDescent="0.35">
      <c r="C15282" s="18"/>
    </row>
    <row r="15283" spans="3:3" x14ac:dyDescent="0.35">
      <c r="C15283" s="18"/>
    </row>
    <row r="15284" spans="3:3" x14ac:dyDescent="0.35">
      <c r="C15284" s="18"/>
    </row>
    <row r="15285" spans="3:3" x14ac:dyDescent="0.35">
      <c r="C15285" s="18"/>
    </row>
    <row r="15286" spans="3:3" x14ac:dyDescent="0.35">
      <c r="C15286" s="18"/>
    </row>
    <row r="15287" spans="3:3" x14ac:dyDescent="0.35">
      <c r="C15287" s="18"/>
    </row>
    <row r="15288" spans="3:3" x14ac:dyDescent="0.35">
      <c r="C15288" s="18"/>
    </row>
    <row r="15289" spans="3:3" x14ac:dyDescent="0.35">
      <c r="C15289" s="18"/>
    </row>
    <row r="15290" spans="3:3" x14ac:dyDescent="0.35">
      <c r="C15290" s="18"/>
    </row>
    <row r="15291" spans="3:3" x14ac:dyDescent="0.35">
      <c r="C15291" s="18"/>
    </row>
    <row r="15292" spans="3:3" x14ac:dyDescent="0.35">
      <c r="C15292" s="18"/>
    </row>
    <row r="15293" spans="3:3" x14ac:dyDescent="0.35">
      <c r="C15293" s="18"/>
    </row>
    <row r="15294" spans="3:3" x14ac:dyDescent="0.35">
      <c r="C15294" s="18"/>
    </row>
    <row r="15295" spans="3:3" x14ac:dyDescent="0.35">
      <c r="C15295" s="18"/>
    </row>
    <row r="15296" spans="3:3" x14ac:dyDescent="0.35">
      <c r="C15296" s="18"/>
    </row>
    <row r="15297" spans="3:3" x14ac:dyDescent="0.35">
      <c r="C15297" s="18"/>
    </row>
    <row r="15298" spans="3:3" x14ac:dyDescent="0.35">
      <c r="C15298" s="18"/>
    </row>
    <row r="15299" spans="3:3" x14ac:dyDescent="0.35">
      <c r="C15299" s="18"/>
    </row>
    <row r="15300" spans="3:3" x14ac:dyDescent="0.35">
      <c r="C15300" s="18"/>
    </row>
    <row r="15301" spans="3:3" x14ac:dyDescent="0.35">
      <c r="C15301" s="18"/>
    </row>
    <row r="15302" spans="3:3" x14ac:dyDescent="0.35">
      <c r="C15302" s="18"/>
    </row>
    <row r="15303" spans="3:3" x14ac:dyDescent="0.35">
      <c r="C15303" s="18"/>
    </row>
    <row r="15304" spans="3:3" x14ac:dyDescent="0.35">
      <c r="C15304" s="18"/>
    </row>
    <row r="15305" spans="3:3" x14ac:dyDescent="0.35">
      <c r="C15305" s="18"/>
    </row>
    <row r="15306" spans="3:3" x14ac:dyDescent="0.35">
      <c r="C15306" s="18"/>
    </row>
    <row r="15307" spans="3:3" x14ac:dyDescent="0.35">
      <c r="C15307" s="18"/>
    </row>
    <row r="15308" spans="3:3" x14ac:dyDescent="0.35">
      <c r="C15308" s="18"/>
    </row>
    <row r="15309" spans="3:3" x14ac:dyDescent="0.35">
      <c r="C15309" s="18"/>
    </row>
    <row r="15310" spans="3:3" x14ac:dyDescent="0.35">
      <c r="C15310" s="18"/>
    </row>
    <row r="15311" spans="3:3" x14ac:dyDescent="0.35">
      <c r="C15311" s="18"/>
    </row>
    <row r="15312" spans="3:3" x14ac:dyDescent="0.35">
      <c r="C15312" s="18"/>
    </row>
    <row r="15313" spans="3:3" x14ac:dyDescent="0.35">
      <c r="C15313" s="18"/>
    </row>
    <row r="15314" spans="3:3" x14ac:dyDescent="0.35">
      <c r="C15314" s="18"/>
    </row>
    <row r="15315" spans="3:3" x14ac:dyDescent="0.35">
      <c r="C15315" s="18"/>
    </row>
    <row r="15316" spans="3:3" x14ac:dyDescent="0.35">
      <c r="C15316" s="18"/>
    </row>
    <row r="15317" spans="3:3" x14ac:dyDescent="0.35">
      <c r="C15317" s="18"/>
    </row>
    <row r="15318" spans="3:3" x14ac:dyDescent="0.35">
      <c r="C15318" s="18"/>
    </row>
    <row r="15319" spans="3:3" x14ac:dyDescent="0.35">
      <c r="C15319" s="18"/>
    </row>
    <row r="15320" spans="3:3" x14ac:dyDescent="0.35">
      <c r="C15320" s="18"/>
    </row>
    <row r="15321" spans="3:3" x14ac:dyDescent="0.35">
      <c r="C15321" s="18"/>
    </row>
    <row r="15322" spans="3:3" x14ac:dyDescent="0.35">
      <c r="C15322" s="18"/>
    </row>
    <row r="15323" spans="3:3" x14ac:dyDescent="0.35">
      <c r="C15323" s="18"/>
    </row>
    <row r="15324" spans="3:3" x14ac:dyDescent="0.35">
      <c r="C15324" s="18"/>
    </row>
    <row r="15325" spans="3:3" x14ac:dyDescent="0.35">
      <c r="C15325" s="18"/>
    </row>
    <row r="15326" spans="3:3" x14ac:dyDescent="0.35">
      <c r="C15326" s="18"/>
    </row>
    <row r="15327" spans="3:3" x14ac:dyDescent="0.35">
      <c r="C15327" s="18"/>
    </row>
    <row r="15328" spans="3:3" x14ac:dyDescent="0.35">
      <c r="C15328" s="18"/>
    </row>
    <row r="15329" spans="3:3" x14ac:dyDescent="0.35">
      <c r="C15329" s="18"/>
    </row>
    <row r="15330" spans="3:3" x14ac:dyDescent="0.35">
      <c r="C15330" s="18"/>
    </row>
    <row r="15331" spans="3:3" x14ac:dyDescent="0.35">
      <c r="C15331" s="18"/>
    </row>
    <row r="15332" spans="3:3" x14ac:dyDescent="0.35">
      <c r="C15332" s="18"/>
    </row>
    <row r="15333" spans="3:3" x14ac:dyDescent="0.35">
      <c r="C15333" s="18"/>
    </row>
    <row r="15334" spans="3:3" x14ac:dyDescent="0.35">
      <c r="C15334" s="18"/>
    </row>
    <row r="15335" spans="3:3" x14ac:dyDescent="0.35">
      <c r="C15335" s="18"/>
    </row>
    <row r="15336" spans="3:3" x14ac:dyDescent="0.35">
      <c r="C15336" s="18"/>
    </row>
    <row r="15337" spans="3:3" x14ac:dyDescent="0.35">
      <c r="C15337" s="18"/>
    </row>
    <row r="15338" spans="3:3" x14ac:dyDescent="0.35">
      <c r="C15338" s="18"/>
    </row>
    <row r="15339" spans="3:3" x14ac:dyDescent="0.35">
      <c r="C15339" s="18"/>
    </row>
    <row r="15340" spans="3:3" x14ac:dyDescent="0.35">
      <c r="C15340" s="18"/>
    </row>
    <row r="15341" spans="3:3" x14ac:dyDescent="0.35">
      <c r="C15341" s="18"/>
    </row>
    <row r="15342" spans="3:3" x14ac:dyDescent="0.35">
      <c r="C15342" s="18"/>
    </row>
    <row r="15343" spans="3:3" x14ac:dyDescent="0.35">
      <c r="C15343" s="18"/>
    </row>
    <row r="15344" spans="3:3" x14ac:dyDescent="0.35">
      <c r="C15344" s="18"/>
    </row>
    <row r="15345" spans="3:3" x14ac:dyDescent="0.35">
      <c r="C15345" s="18"/>
    </row>
    <row r="15346" spans="3:3" x14ac:dyDescent="0.35">
      <c r="C15346" s="18"/>
    </row>
    <row r="15347" spans="3:3" x14ac:dyDescent="0.35">
      <c r="C15347" s="18"/>
    </row>
    <row r="15348" spans="3:3" x14ac:dyDescent="0.35">
      <c r="C15348" s="18"/>
    </row>
    <row r="15349" spans="3:3" x14ac:dyDescent="0.35">
      <c r="C15349" s="18"/>
    </row>
    <row r="15350" spans="3:3" x14ac:dyDescent="0.35">
      <c r="C15350" s="18"/>
    </row>
    <row r="15351" spans="3:3" x14ac:dyDescent="0.35">
      <c r="C15351" s="18"/>
    </row>
    <row r="15352" spans="3:3" x14ac:dyDescent="0.35">
      <c r="C15352" s="18"/>
    </row>
    <row r="15353" spans="3:3" x14ac:dyDescent="0.35">
      <c r="C15353" s="18"/>
    </row>
    <row r="15354" spans="3:3" x14ac:dyDescent="0.35">
      <c r="C15354" s="18"/>
    </row>
    <row r="15355" spans="3:3" x14ac:dyDescent="0.35">
      <c r="C15355" s="18"/>
    </row>
    <row r="15356" spans="3:3" x14ac:dyDescent="0.35">
      <c r="C15356" s="18"/>
    </row>
    <row r="15357" spans="3:3" x14ac:dyDescent="0.35">
      <c r="C15357" s="18"/>
    </row>
    <row r="15358" spans="3:3" x14ac:dyDescent="0.35">
      <c r="C15358" s="18"/>
    </row>
    <row r="15359" spans="3:3" x14ac:dyDescent="0.35">
      <c r="C15359" s="18"/>
    </row>
    <row r="15360" spans="3:3" x14ac:dyDescent="0.35">
      <c r="C15360" s="18"/>
    </row>
    <row r="15361" spans="3:3" x14ac:dyDescent="0.35">
      <c r="C15361" s="18"/>
    </row>
    <row r="15362" spans="3:3" x14ac:dyDescent="0.35">
      <c r="C15362" s="18"/>
    </row>
    <row r="15363" spans="3:3" x14ac:dyDescent="0.35">
      <c r="C15363" s="18"/>
    </row>
    <row r="15364" spans="3:3" x14ac:dyDescent="0.35">
      <c r="C15364" s="18"/>
    </row>
    <row r="15365" spans="3:3" x14ac:dyDescent="0.35">
      <c r="C15365" s="18"/>
    </row>
    <row r="15366" spans="3:3" x14ac:dyDescent="0.35">
      <c r="C15366" s="18"/>
    </row>
    <row r="15367" spans="3:3" x14ac:dyDescent="0.35">
      <c r="C15367" s="18"/>
    </row>
    <row r="15368" spans="3:3" x14ac:dyDescent="0.35">
      <c r="C15368" s="18"/>
    </row>
    <row r="15369" spans="3:3" x14ac:dyDescent="0.35">
      <c r="C15369" s="18"/>
    </row>
    <row r="15370" spans="3:3" x14ac:dyDescent="0.35">
      <c r="C15370" s="18"/>
    </row>
    <row r="15371" spans="3:3" x14ac:dyDescent="0.35">
      <c r="C15371" s="18"/>
    </row>
    <row r="15372" spans="3:3" x14ac:dyDescent="0.35">
      <c r="C15372" s="18"/>
    </row>
    <row r="15373" spans="3:3" x14ac:dyDescent="0.35">
      <c r="C15373" s="18"/>
    </row>
    <row r="15374" spans="3:3" x14ac:dyDescent="0.35">
      <c r="C15374" s="18"/>
    </row>
    <row r="15375" spans="3:3" x14ac:dyDescent="0.35">
      <c r="C15375" s="18"/>
    </row>
    <row r="15376" spans="3:3" x14ac:dyDescent="0.35">
      <c r="C15376" s="18"/>
    </row>
    <row r="15377" spans="3:3" x14ac:dyDescent="0.35">
      <c r="C15377" s="18"/>
    </row>
    <row r="15378" spans="3:3" x14ac:dyDescent="0.35">
      <c r="C15378" s="18"/>
    </row>
    <row r="15379" spans="3:3" x14ac:dyDescent="0.35">
      <c r="C15379" s="18"/>
    </row>
    <row r="15380" spans="3:3" x14ac:dyDescent="0.35">
      <c r="C15380" s="18"/>
    </row>
    <row r="15381" spans="3:3" x14ac:dyDescent="0.35">
      <c r="C15381" s="18"/>
    </row>
    <row r="15382" spans="3:3" x14ac:dyDescent="0.35">
      <c r="C15382" s="18"/>
    </row>
    <row r="15383" spans="3:3" x14ac:dyDescent="0.35">
      <c r="C15383" s="18"/>
    </row>
    <row r="15384" spans="3:3" x14ac:dyDescent="0.35">
      <c r="C15384" s="18"/>
    </row>
    <row r="15385" spans="3:3" x14ac:dyDescent="0.35">
      <c r="C15385" s="18"/>
    </row>
    <row r="15386" spans="3:3" x14ac:dyDescent="0.35">
      <c r="C15386" s="18"/>
    </row>
    <row r="15387" spans="3:3" x14ac:dyDescent="0.35">
      <c r="C15387" s="18"/>
    </row>
    <row r="15388" spans="3:3" x14ac:dyDescent="0.35">
      <c r="C15388" s="18"/>
    </row>
    <row r="15389" spans="3:3" x14ac:dyDescent="0.35">
      <c r="C15389" s="18"/>
    </row>
    <row r="15390" spans="3:3" x14ac:dyDescent="0.35">
      <c r="C15390" s="18"/>
    </row>
    <row r="15391" spans="3:3" x14ac:dyDescent="0.35">
      <c r="C15391" s="18"/>
    </row>
    <row r="15392" spans="3:3" x14ac:dyDescent="0.35">
      <c r="C15392" s="18"/>
    </row>
    <row r="15393" spans="3:3" x14ac:dyDescent="0.35">
      <c r="C15393" s="18"/>
    </row>
    <row r="15394" spans="3:3" x14ac:dyDescent="0.35">
      <c r="C15394" s="18"/>
    </row>
    <row r="15395" spans="3:3" x14ac:dyDescent="0.35">
      <c r="C15395" s="18"/>
    </row>
    <row r="15396" spans="3:3" x14ac:dyDescent="0.35">
      <c r="C15396" s="18"/>
    </row>
    <row r="15397" spans="3:3" x14ac:dyDescent="0.35">
      <c r="C15397" s="18"/>
    </row>
    <row r="15398" spans="3:3" x14ac:dyDescent="0.35">
      <c r="C15398" s="18"/>
    </row>
    <row r="15399" spans="3:3" x14ac:dyDescent="0.35">
      <c r="C15399" s="18"/>
    </row>
    <row r="15400" spans="3:3" x14ac:dyDescent="0.35">
      <c r="C15400" s="18"/>
    </row>
    <row r="15401" spans="3:3" x14ac:dyDescent="0.35">
      <c r="C15401" s="18"/>
    </row>
    <row r="15402" spans="3:3" x14ac:dyDescent="0.35">
      <c r="C15402" s="18"/>
    </row>
    <row r="15403" spans="3:3" x14ac:dyDescent="0.35">
      <c r="C15403" s="18"/>
    </row>
    <row r="15404" spans="3:3" x14ac:dyDescent="0.35">
      <c r="C15404" s="18"/>
    </row>
    <row r="15405" spans="3:3" x14ac:dyDescent="0.35">
      <c r="C15405" s="18"/>
    </row>
    <row r="15406" spans="3:3" x14ac:dyDescent="0.35">
      <c r="C15406" s="18"/>
    </row>
    <row r="15407" spans="3:3" x14ac:dyDescent="0.35">
      <c r="C15407" s="18"/>
    </row>
    <row r="15408" spans="3:3" x14ac:dyDescent="0.35">
      <c r="C15408" s="18"/>
    </row>
    <row r="15409" spans="3:3" x14ac:dyDescent="0.35">
      <c r="C15409" s="18"/>
    </row>
    <row r="15410" spans="3:3" x14ac:dyDescent="0.35">
      <c r="C15410" s="18"/>
    </row>
    <row r="15411" spans="3:3" x14ac:dyDescent="0.35">
      <c r="C15411" s="18"/>
    </row>
    <row r="15412" spans="3:3" x14ac:dyDescent="0.35">
      <c r="C15412" s="18"/>
    </row>
    <row r="15413" spans="3:3" x14ac:dyDescent="0.35">
      <c r="C15413" s="18"/>
    </row>
    <row r="15414" spans="3:3" x14ac:dyDescent="0.35">
      <c r="C15414" s="18"/>
    </row>
    <row r="15415" spans="3:3" x14ac:dyDescent="0.35">
      <c r="C15415" s="18"/>
    </row>
    <row r="15416" spans="3:3" x14ac:dyDescent="0.35">
      <c r="C15416" s="18"/>
    </row>
    <row r="15417" spans="3:3" x14ac:dyDescent="0.35">
      <c r="C15417" s="18"/>
    </row>
    <row r="15418" spans="3:3" x14ac:dyDescent="0.35">
      <c r="C15418" s="18"/>
    </row>
    <row r="15419" spans="3:3" x14ac:dyDescent="0.35">
      <c r="C15419" s="18"/>
    </row>
    <row r="15420" spans="3:3" x14ac:dyDescent="0.35">
      <c r="C15420" s="18"/>
    </row>
    <row r="15421" spans="3:3" x14ac:dyDescent="0.35">
      <c r="C15421" s="18"/>
    </row>
    <row r="15422" spans="3:3" x14ac:dyDescent="0.35">
      <c r="C15422" s="18"/>
    </row>
    <row r="15423" spans="3:3" x14ac:dyDescent="0.35">
      <c r="C15423" s="18"/>
    </row>
    <row r="15424" spans="3:3" x14ac:dyDescent="0.35">
      <c r="C15424" s="18"/>
    </row>
    <row r="15425" spans="3:3" x14ac:dyDescent="0.35">
      <c r="C15425" s="18"/>
    </row>
    <row r="15426" spans="3:3" x14ac:dyDescent="0.35">
      <c r="C15426" s="18"/>
    </row>
    <row r="15427" spans="3:3" x14ac:dyDescent="0.35">
      <c r="C15427" s="18"/>
    </row>
    <row r="15428" spans="3:3" x14ac:dyDescent="0.35">
      <c r="C15428" s="18"/>
    </row>
    <row r="15429" spans="3:3" x14ac:dyDescent="0.35">
      <c r="C15429" s="18"/>
    </row>
    <row r="15430" spans="3:3" x14ac:dyDescent="0.35">
      <c r="C15430" s="18"/>
    </row>
    <row r="15431" spans="3:3" x14ac:dyDescent="0.35">
      <c r="C15431" s="18"/>
    </row>
    <row r="15432" spans="3:3" x14ac:dyDescent="0.35">
      <c r="C15432" s="18"/>
    </row>
    <row r="15433" spans="3:3" x14ac:dyDescent="0.35">
      <c r="C15433" s="18"/>
    </row>
    <row r="15434" spans="3:3" x14ac:dyDescent="0.35">
      <c r="C15434" s="18"/>
    </row>
    <row r="15435" spans="3:3" x14ac:dyDescent="0.35">
      <c r="C15435" s="18"/>
    </row>
    <row r="15436" spans="3:3" x14ac:dyDescent="0.35">
      <c r="C15436" s="18"/>
    </row>
    <row r="15437" spans="3:3" x14ac:dyDescent="0.35">
      <c r="C15437" s="18"/>
    </row>
    <row r="15438" spans="3:3" x14ac:dyDescent="0.35">
      <c r="C15438" s="18"/>
    </row>
    <row r="15439" spans="3:3" x14ac:dyDescent="0.35">
      <c r="C15439" s="18"/>
    </row>
    <row r="15440" spans="3:3" x14ac:dyDescent="0.35">
      <c r="C15440" s="18"/>
    </row>
    <row r="15441" spans="3:3" x14ac:dyDescent="0.35">
      <c r="C15441" s="18"/>
    </row>
    <row r="15442" spans="3:3" x14ac:dyDescent="0.35">
      <c r="C15442" s="18"/>
    </row>
    <row r="15443" spans="3:3" x14ac:dyDescent="0.35">
      <c r="C15443" s="18"/>
    </row>
    <row r="15444" spans="3:3" x14ac:dyDescent="0.35">
      <c r="C15444" s="18"/>
    </row>
    <row r="15445" spans="3:3" x14ac:dyDescent="0.35">
      <c r="C15445" s="18"/>
    </row>
    <row r="15446" spans="3:3" x14ac:dyDescent="0.35">
      <c r="C15446" s="18"/>
    </row>
    <row r="15447" spans="3:3" x14ac:dyDescent="0.35">
      <c r="C15447" s="18"/>
    </row>
    <row r="15448" spans="3:3" x14ac:dyDescent="0.35">
      <c r="C15448" s="18"/>
    </row>
    <row r="15449" spans="3:3" x14ac:dyDescent="0.35">
      <c r="C15449" s="18"/>
    </row>
    <row r="15450" spans="3:3" x14ac:dyDescent="0.35">
      <c r="C15450" s="18"/>
    </row>
    <row r="15451" spans="3:3" x14ac:dyDescent="0.35">
      <c r="C15451" s="18"/>
    </row>
    <row r="15452" spans="3:3" x14ac:dyDescent="0.35">
      <c r="C15452" s="18"/>
    </row>
    <row r="15453" spans="3:3" x14ac:dyDescent="0.35">
      <c r="C15453" s="18"/>
    </row>
    <row r="15454" spans="3:3" x14ac:dyDescent="0.35">
      <c r="C15454" s="18"/>
    </row>
    <row r="15455" spans="3:3" x14ac:dyDescent="0.35">
      <c r="C15455" s="18"/>
    </row>
    <row r="15456" spans="3:3" x14ac:dyDescent="0.35">
      <c r="C15456" s="18"/>
    </row>
    <row r="15457" spans="3:3" x14ac:dyDescent="0.35">
      <c r="C15457" s="18"/>
    </row>
    <row r="15458" spans="3:3" x14ac:dyDescent="0.35">
      <c r="C15458" s="18"/>
    </row>
    <row r="15459" spans="3:3" x14ac:dyDescent="0.35">
      <c r="C15459" s="18"/>
    </row>
    <row r="15460" spans="3:3" x14ac:dyDescent="0.35">
      <c r="C15460" s="18"/>
    </row>
    <row r="15461" spans="3:3" x14ac:dyDescent="0.35">
      <c r="C15461" s="18"/>
    </row>
    <row r="15462" spans="3:3" x14ac:dyDescent="0.35">
      <c r="C15462" s="18"/>
    </row>
    <row r="15463" spans="3:3" x14ac:dyDescent="0.35">
      <c r="C15463" s="18"/>
    </row>
    <row r="15464" spans="3:3" x14ac:dyDescent="0.35">
      <c r="C15464" s="18"/>
    </row>
    <row r="15465" spans="3:3" x14ac:dyDescent="0.35">
      <c r="C15465" s="18"/>
    </row>
    <row r="15466" spans="3:3" x14ac:dyDescent="0.35">
      <c r="C15466" s="18"/>
    </row>
    <row r="15467" spans="3:3" x14ac:dyDescent="0.35">
      <c r="C15467" s="18"/>
    </row>
    <row r="15468" spans="3:3" x14ac:dyDescent="0.35">
      <c r="C15468" s="18"/>
    </row>
    <row r="15469" spans="3:3" x14ac:dyDescent="0.35">
      <c r="C15469" s="18"/>
    </row>
    <row r="15470" spans="3:3" x14ac:dyDescent="0.35">
      <c r="C15470" s="18"/>
    </row>
    <row r="15471" spans="3:3" x14ac:dyDescent="0.35">
      <c r="C15471" s="18"/>
    </row>
    <row r="15472" spans="3:3" x14ac:dyDescent="0.35">
      <c r="C15472" s="18"/>
    </row>
    <row r="15473" spans="3:3" x14ac:dyDescent="0.35">
      <c r="C15473" s="18"/>
    </row>
    <row r="15474" spans="3:3" x14ac:dyDescent="0.35">
      <c r="C15474" s="18"/>
    </row>
    <row r="15475" spans="3:3" x14ac:dyDescent="0.35">
      <c r="C15475" s="18"/>
    </row>
    <row r="15476" spans="3:3" x14ac:dyDescent="0.35">
      <c r="C15476" s="18"/>
    </row>
    <row r="15477" spans="3:3" x14ac:dyDescent="0.35">
      <c r="C15477" s="18"/>
    </row>
    <row r="15478" spans="3:3" x14ac:dyDescent="0.35">
      <c r="C15478" s="18"/>
    </row>
    <row r="15479" spans="3:3" x14ac:dyDescent="0.35">
      <c r="C15479" s="18"/>
    </row>
    <row r="15480" spans="3:3" x14ac:dyDescent="0.35">
      <c r="C15480" s="18"/>
    </row>
    <row r="15481" spans="3:3" x14ac:dyDescent="0.35">
      <c r="C15481" s="18"/>
    </row>
    <row r="15482" spans="3:3" x14ac:dyDescent="0.35">
      <c r="C15482" s="18"/>
    </row>
    <row r="15483" spans="3:3" x14ac:dyDescent="0.35">
      <c r="C15483" s="18"/>
    </row>
    <row r="15484" spans="3:3" x14ac:dyDescent="0.35">
      <c r="C15484" s="18"/>
    </row>
    <row r="15485" spans="3:3" x14ac:dyDescent="0.35">
      <c r="C15485" s="18"/>
    </row>
    <row r="15486" spans="3:3" x14ac:dyDescent="0.35">
      <c r="C15486" s="18"/>
    </row>
    <row r="15487" spans="3:3" x14ac:dyDescent="0.35">
      <c r="C15487" s="18"/>
    </row>
    <row r="15488" spans="3:3" x14ac:dyDescent="0.35">
      <c r="C15488" s="18"/>
    </row>
    <row r="15489" spans="3:3" x14ac:dyDescent="0.35">
      <c r="C15489" s="18"/>
    </row>
    <row r="15490" spans="3:3" x14ac:dyDescent="0.35">
      <c r="C15490" s="18"/>
    </row>
    <row r="15491" spans="3:3" x14ac:dyDescent="0.35">
      <c r="C15491" s="18"/>
    </row>
    <row r="15492" spans="3:3" x14ac:dyDescent="0.35">
      <c r="C15492" s="18"/>
    </row>
    <row r="15493" spans="3:3" x14ac:dyDescent="0.35">
      <c r="C15493" s="18"/>
    </row>
    <row r="15494" spans="3:3" x14ac:dyDescent="0.35">
      <c r="C15494" s="18"/>
    </row>
    <row r="15495" spans="3:3" x14ac:dyDescent="0.35">
      <c r="C15495" s="18"/>
    </row>
    <row r="15496" spans="3:3" x14ac:dyDescent="0.35">
      <c r="C15496" s="18"/>
    </row>
    <row r="15497" spans="3:3" x14ac:dyDescent="0.35">
      <c r="C15497" s="18"/>
    </row>
    <row r="15498" spans="3:3" x14ac:dyDescent="0.35">
      <c r="C15498" s="18"/>
    </row>
    <row r="15499" spans="3:3" x14ac:dyDescent="0.35">
      <c r="C15499" s="18"/>
    </row>
    <row r="15500" spans="3:3" x14ac:dyDescent="0.35">
      <c r="C15500" s="18"/>
    </row>
    <row r="15501" spans="3:3" x14ac:dyDescent="0.35">
      <c r="C15501" s="18"/>
    </row>
    <row r="15502" spans="3:3" x14ac:dyDescent="0.35">
      <c r="C15502" s="18"/>
    </row>
    <row r="15503" spans="3:3" x14ac:dyDescent="0.35">
      <c r="C15503" s="18"/>
    </row>
    <row r="15504" spans="3:3" x14ac:dyDescent="0.35">
      <c r="C15504" s="18"/>
    </row>
    <row r="15505" spans="3:3" x14ac:dyDescent="0.35">
      <c r="C15505" s="18"/>
    </row>
    <row r="15506" spans="3:3" x14ac:dyDescent="0.35">
      <c r="C15506" s="18"/>
    </row>
    <row r="15507" spans="3:3" x14ac:dyDescent="0.35">
      <c r="C15507" s="18"/>
    </row>
    <row r="15508" spans="3:3" x14ac:dyDescent="0.35">
      <c r="C15508" s="18"/>
    </row>
    <row r="15509" spans="3:3" x14ac:dyDescent="0.35">
      <c r="C15509" s="18"/>
    </row>
    <row r="15510" spans="3:3" x14ac:dyDescent="0.35">
      <c r="C15510" s="18"/>
    </row>
    <row r="15511" spans="3:3" x14ac:dyDescent="0.35">
      <c r="C15511" s="18"/>
    </row>
    <row r="15512" spans="3:3" x14ac:dyDescent="0.35">
      <c r="C15512" s="18"/>
    </row>
    <row r="15513" spans="3:3" x14ac:dyDescent="0.35">
      <c r="C15513" s="18"/>
    </row>
    <row r="15514" spans="3:3" x14ac:dyDescent="0.35">
      <c r="C15514" s="18"/>
    </row>
    <row r="15515" spans="3:3" x14ac:dyDescent="0.35">
      <c r="C15515" s="18"/>
    </row>
    <row r="15516" spans="3:3" x14ac:dyDescent="0.35">
      <c r="C15516" s="18"/>
    </row>
    <row r="15517" spans="3:3" x14ac:dyDescent="0.35">
      <c r="C15517" s="18"/>
    </row>
    <row r="15518" spans="3:3" x14ac:dyDescent="0.35">
      <c r="C15518" s="18"/>
    </row>
    <row r="15519" spans="3:3" x14ac:dyDescent="0.35">
      <c r="C15519" s="18"/>
    </row>
    <row r="15520" spans="3:3" x14ac:dyDescent="0.35">
      <c r="C15520" s="18"/>
    </row>
    <row r="15521" spans="3:3" x14ac:dyDescent="0.35">
      <c r="C15521" s="18"/>
    </row>
    <row r="15522" spans="3:3" x14ac:dyDescent="0.35">
      <c r="C15522" s="18"/>
    </row>
    <row r="15523" spans="3:3" x14ac:dyDescent="0.35">
      <c r="C15523" s="18"/>
    </row>
    <row r="15524" spans="3:3" x14ac:dyDescent="0.35">
      <c r="C15524" s="18"/>
    </row>
    <row r="15525" spans="3:3" x14ac:dyDescent="0.35">
      <c r="C15525" s="18"/>
    </row>
    <row r="15526" spans="3:3" x14ac:dyDescent="0.35">
      <c r="C15526" s="18"/>
    </row>
    <row r="15527" spans="3:3" x14ac:dyDescent="0.35">
      <c r="C15527" s="18"/>
    </row>
    <row r="15528" spans="3:3" x14ac:dyDescent="0.35">
      <c r="C15528" s="18"/>
    </row>
    <row r="15529" spans="3:3" x14ac:dyDescent="0.35">
      <c r="C15529" s="18"/>
    </row>
    <row r="15530" spans="3:3" x14ac:dyDescent="0.35">
      <c r="C15530" s="18"/>
    </row>
    <row r="15531" spans="3:3" x14ac:dyDescent="0.35">
      <c r="C15531" s="18"/>
    </row>
    <row r="15532" spans="3:3" x14ac:dyDescent="0.35">
      <c r="C15532" s="18"/>
    </row>
    <row r="15533" spans="3:3" x14ac:dyDescent="0.35">
      <c r="C15533" s="18"/>
    </row>
    <row r="15534" spans="3:3" x14ac:dyDescent="0.35">
      <c r="C15534" s="18"/>
    </row>
    <row r="15535" spans="3:3" x14ac:dyDescent="0.35">
      <c r="C15535" s="18"/>
    </row>
    <row r="15536" spans="3:3" x14ac:dyDescent="0.35">
      <c r="C15536" s="18"/>
    </row>
    <row r="15537" spans="3:3" x14ac:dyDescent="0.35">
      <c r="C15537" s="18"/>
    </row>
    <row r="15538" spans="3:3" x14ac:dyDescent="0.35">
      <c r="C15538" s="18"/>
    </row>
    <row r="15539" spans="3:3" x14ac:dyDescent="0.35">
      <c r="C15539" s="18"/>
    </row>
    <row r="15540" spans="3:3" x14ac:dyDescent="0.35">
      <c r="C15540" s="18"/>
    </row>
    <row r="15541" spans="3:3" x14ac:dyDescent="0.35">
      <c r="C15541" s="18"/>
    </row>
    <row r="15542" spans="3:3" x14ac:dyDescent="0.35">
      <c r="C15542" s="18"/>
    </row>
    <row r="15543" spans="3:3" x14ac:dyDescent="0.35">
      <c r="C15543" s="18"/>
    </row>
    <row r="15544" spans="3:3" x14ac:dyDescent="0.35">
      <c r="C15544" s="18"/>
    </row>
    <row r="15545" spans="3:3" x14ac:dyDescent="0.35">
      <c r="C15545" s="18"/>
    </row>
    <row r="15546" spans="3:3" x14ac:dyDescent="0.35">
      <c r="C15546" s="18"/>
    </row>
    <row r="15547" spans="3:3" x14ac:dyDescent="0.35">
      <c r="C15547" s="18"/>
    </row>
    <row r="15548" spans="3:3" x14ac:dyDescent="0.35">
      <c r="C15548" s="18"/>
    </row>
    <row r="15549" spans="3:3" x14ac:dyDescent="0.35">
      <c r="C15549" s="18"/>
    </row>
    <row r="15550" spans="3:3" x14ac:dyDescent="0.35">
      <c r="C15550" s="18"/>
    </row>
    <row r="15551" spans="3:3" x14ac:dyDescent="0.35">
      <c r="C15551" s="18"/>
    </row>
    <row r="15552" spans="3:3" x14ac:dyDescent="0.35">
      <c r="C15552" s="18"/>
    </row>
    <row r="15553" spans="3:3" x14ac:dyDescent="0.35">
      <c r="C15553" s="18"/>
    </row>
    <row r="15554" spans="3:3" x14ac:dyDescent="0.35">
      <c r="C15554" s="18"/>
    </row>
    <row r="15555" spans="3:3" x14ac:dyDescent="0.35">
      <c r="C15555" s="18"/>
    </row>
    <row r="15556" spans="3:3" x14ac:dyDescent="0.35">
      <c r="C15556" s="18"/>
    </row>
    <row r="15557" spans="3:3" x14ac:dyDescent="0.35">
      <c r="C15557" s="18"/>
    </row>
    <row r="15558" spans="3:3" x14ac:dyDescent="0.35">
      <c r="C15558" s="18"/>
    </row>
    <row r="15559" spans="3:3" x14ac:dyDescent="0.35">
      <c r="C15559" s="18"/>
    </row>
    <row r="15560" spans="3:3" x14ac:dyDescent="0.35">
      <c r="C15560" s="18"/>
    </row>
    <row r="15561" spans="3:3" x14ac:dyDescent="0.35">
      <c r="C15561" s="18"/>
    </row>
    <row r="15562" spans="3:3" x14ac:dyDescent="0.35">
      <c r="C15562" s="18"/>
    </row>
    <row r="15563" spans="3:3" x14ac:dyDescent="0.35">
      <c r="C15563" s="18"/>
    </row>
    <row r="15564" spans="3:3" x14ac:dyDescent="0.35">
      <c r="C15564" s="18"/>
    </row>
    <row r="15565" spans="3:3" x14ac:dyDescent="0.35">
      <c r="C15565" s="18"/>
    </row>
    <row r="15566" spans="3:3" x14ac:dyDescent="0.35">
      <c r="C15566" s="18"/>
    </row>
    <row r="15567" spans="3:3" x14ac:dyDescent="0.35">
      <c r="C15567" s="18"/>
    </row>
    <row r="15568" spans="3:3" x14ac:dyDescent="0.35">
      <c r="C15568" s="18"/>
    </row>
    <row r="15569" spans="3:3" x14ac:dyDescent="0.35">
      <c r="C15569" s="18"/>
    </row>
    <row r="15570" spans="3:3" x14ac:dyDescent="0.35">
      <c r="C15570" s="18"/>
    </row>
    <row r="15571" spans="3:3" x14ac:dyDescent="0.35">
      <c r="C15571" s="18"/>
    </row>
    <row r="15572" spans="3:3" x14ac:dyDescent="0.35">
      <c r="C15572" s="18"/>
    </row>
    <row r="15573" spans="3:3" x14ac:dyDescent="0.35">
      <c r="C15573" s="18"/>
    </row>
    <row r="15574" spans="3:3" x14ac:dyDescent="0.35">
      <c r="C15574" s="18"/>
    </row>
    <row r="15575" spans="3:3" x14ac:dyDescent="0.35">
      <c r="C15575" s="18"/>
    </row>
    <row r="15576" spans="3:3" x14ac:dyDescent="0.35">
      <c r="C15576" s="18"/>
    </row>
    <row r="15577" spans="3:3" x14ac:dyDescent="0.35">
      <c r="C15577" s="18"/>
    </row>
    <row r="15578" spans="3:3" x14ac:dyDescent="0.35">
      <c r="C15578" s="18"/>
    </row>
    <row r="15579" spans="3:3" x14ac:dyDescent="0.35">
      <c r="C15579" s="18"/>
    </row>
    <row r="15580" spans="3:3" x14ac:dyDescent="0.35">
      <c r="C15580" s="18"/>
    </row>
    <row r="15581" spans="3:3" x14ac:dyDescent="0.35">
      <c r="C15581" s="18"/>
    </row>
    <row r="15582" spans="3:3" x14ac:dyDescent="0.35">
      <c r="C15582" s="18"/>
    </row>
    <row r="15583" spans="3:3" x14ac:dyDescent="0.35">
      <c r="C15583" s="18"/>
    </row>
    <row r="15584" spans="3:3" x14ac:dyDescent="0.35">
      <c r="C15584" s="18"/>
    </row>
    <row r="15585" spans="3:3" x14ac:dyDescent="0.35">
      <c r="C15585" s="18"/>
    </row>
    <row r="15586" spans="3:3" x14ac:dyDescent="0.35">
      <c r="C15586" s="18"/>
    </row>
    <row r="15587" spans="3:3" x14ac:dyDescent="0.35">
      <c r="C15587" s="18"/>
    </row>
    <row r="15588" spans="3:3" x14ac:dyDescent="0.35">
      <c r="C15588" s="18"/>
    </row>
    <row r="15589" spans="3:3" x14ac:dyDescent="0.35">
      <c r="C15589" s="18"/>
    </row>
    <row r="15590" spans="3:3" x14ac:dyDescent="0.35">
      <c r="C15590" s="18"/>
    </row>
    <row r="15591" spans="3:3" x14ac:dyDescent="0.35">
      <c r="C15591" s="18"/>
    </row>
    <row r="15592" spans="3:3" x14ac:dyDescent="0.35">
      <c r="C15592" s="18"/>
    </row>
    <row r="15593" spans="3:3" x14ac:dyDescent="0.35">
      <c r="C15593" s="18"/>
    </row>
    <row r="15594" spans="3:3" x14ac:dyDescent="0.35">
      <c r="C15594" s="18"/>
    </row>
    <row r="15595" spans="3:3" x14ac:dyDescent="0.35">
      <c r="C15595" s="18"/>
    </row>
    <row r="15596" spans="3:3" x14ac:dyDescent="0.35">
      <c r="C15596" s="18"/>
    </row>
    <row r="15597" spans="3:3" x14ac:dyDescent="0.35">
      <c r="C15597" s="18"/>
    </row>
    <row r="15598" spans="3:3" x14ac:dyDescent="0.35">
      <c r="C15598" s="18"/>
    </row>
    <row r="15599" spans="3:3" x14ac:dyDescent="0.35">
      <c r="C15599" s="18"/>
    </row>
    <row r="15600" spans="3:3" x14ac:dyDescent="0.35">
      <c r="C15600" s="18"/>
    </row>
    <row r="15601" spans="3:3" x14ac:dyDescent="0.35">
      <c r="C15601" s="18"/>
    </row>
    <row r="15602" spans="3:3" x14ac:dyDescent="0.35">
      <c r="C15602" s="18"/>
    </row>
    <row r="15603" spans="3:3" x14ac:dyDescent="0.35">
      <c r="C15603" s="18"/>
    </row>
    <row r="15604" spans="3:3" x14ac:dyDescent="0.35">
      <c r="C15604" s="18"/>
    </row>
    <row r="15605" spans="3:3" x14ac:dyDescent="0.35">
      <c r="C15605" s="18"/>
    </row>
    <row r="15606" spans="3:3" x14ac:dyDescent="0.35">
      <c r="C15606" s="18"/>
    </row>
    <row r="15607" spans="3:3" x14ac:dyDescent="0.35">
      <c r="C15607" s="18"/>
    </row>
    <row r="15608" spans="3:3" x14ac:dyDescent="0.35">
      <c r="C15608" s="18"/>
    </row>
    <row r="15609" spans="3:3" x14ac:dyDescent="0.35">
      <c r="C15609" s="18"/>
    </row>
    <row r="15610" spans="3:3" x14ac:dyDescent="0.35">
      <c r="C15610" s="18"/>
    </row>
    <row r="15611" spans="3:3" x14ac:dyDescent="0.35">
      <c r="C15611" s="18"/>
    </row>
    <row r="15612" spans="3:3" x14ac:dyDescent="0.35">
      <c r="C15612" s="18"/>
    </row>
    <row r="15613" spans="3:3" x14ac:dyDescent="0.35">
      <c r="C15613" s="18"/>
    </row>
    <row r="15614" spans="3:3" x14ac:dyDescent="0.35">
      <c r="C15614" s="18"/>
    </row>
    <row r="15615" spans="3:3" x14ac:dyDescent="0.35">
      <c r="C15615" s="18"/>
    </row>
    <row r="15616" spans="3:3" x14ac:dyDescent="0.35">
      <c r="C15616" s="18"/>
    </row>
    <row r="15617" spans="3:3" x14ac:dyDescent="0.35">
      <c r="C15617" s="18"/>
    </row>
    <row r="15618" spans="3:3" x14ac:dyDescent="0.35">
      <c r="C15618" s="18"/>
    </row>
    <row r="15619" spans="3:3" x14ac:dyDescent="0.35">
      <c r="C15619" s="18"/>
    </row>
    <row r="15620" spans="3:3" x14ac:dyDescent="0.35">
      <c r="C15620" s="18"/>
    </row>
    <row r="15621" spans="3:3" x14ac:dyDescent="0.35">
      <c r="C15621" s="18"/>
    </row>
    <row r="15622" spans="3:3" x14ac:dyDescent="0.35">
      <c r="C15622" s="18"/>
    </row>
    <row r="15623" spans="3:3" x14ac:dyDescent="0.35">
      <c r="C15623" s="18"/>
    </row>
    <row r="15624" spans="3:3" x14ac:dyDescent="0.35">
      <c r="C15624" s="18"/>
    </row>
    <row r="15625" spans="3:3" x14ac:dyDescent="0.35">
      <c r="C15625" s="18"/>
    </row>
    <row r="15626" spans="3:3" x14ac:dyDescent="0.35">
      <c r="C15626" s="18"/>
    </row>
    <row r="15627" spans="3:3" x14ac:dyDescent="0.35">
      <c r="C15627" s="18"/>
    </row>
    <row r="15628" spans="3:3" x14ac:dyDescent="0.35">
      <c r="C15628" s="18"/>
    </row>
    <row r="15629" spans="3:3" x14ac:dyDescent="0.35">
      <c r="C15629" s="18"/>
    </row>
    <row r="15630" spans="3:3" x14ac:dyDescent="0.35">
      <c r="C15630" s="18"/>
    </row>
    <row r="15631" spans="3:3" x14ac:dyDescent="0.35">
      <c r="C15631" s="18"/>
    </row>
    <row r="15632" spans="3:3" x14ac:dyDescent="0.35">
      <c r="C15632" s="18"/>
    </row>
    <row r="15633" spans="3:3" x14ac:dyDescent="0.35">
      <c r="C15633" s="18"/>
    </row>
    <row r="15634" spans="3:3" x14ac:dyDescent="0.35">
      <c r="C15634" s="18"/>
    </row>
    <row r="15635" spans="3:3" x14ac:dyDescent="0.35">
      <c r="C15635" s="18"/>
    </row>
    <row r="15636" spans="3:3" x14ac:dyDescent="0.35">
      <c r="C15636" s="18"/>
    </row>
    <row r="15637" spans="3:3" x14ac:dyDescent="0.35">
      <c r="C15637" s="18"/>
    </row>
    <row r="15638" spans="3:3" x14ac:dyDescent="0.35">
      <c r="C15638" s="18"/>
    </row>
    <row r="15639" spans="3:3" x14ac:dyDescent="0.35">
      <c r="C15639" s="18"/>
    </row>
    <row r="15640" spans="3:3" x14ac:dyDescent="0.35">
      <c r="C15640" s="18"/>
    </row>
    <row r="15641" spans="3:3" x14ac:dyDescent="0.35">
      <c r="C15641" s="18"/>
    </row>
    <row r="15642" spans="3:3" x14ac:dyDescent="0.35">
      <c r="C15642" s="18"/>
    </row>
    <row r="15643" spans="3:3" x14ac:dyDescent="0.35">
      <c r="C15643" s="18"/>
    </row>
    <row r="15644" spans="3:3" x14ac:dyDescent="0.35">
      <c r="C15644" s="18"/>
    </row>
    <row r="15645" spans="3:3" x14ac:dyDescent="0.35">
      <c r="C15645" s="18"/>
    </row>
    <row r="15646" spans="3:3" x14ac:dyDescent="0.35">
      <c r="C15646" s="18"/>
    </row>
    <row r="15647" spans="3:3" x14ac:dyDescent="0.35">
      <c r="C15647" s="18"/>
    </row>
    <row r="15648" spans="3:3" x14ac:dyDescent="0.35">
      <c r="C15648" s="18"/>
    </row>
    <row r="15649" spans="3:3" x14ac:dyDescent="0.35">
      <c r="C15649" s="18"/>
    </row>
    <row r="15650" spans="3:3" x14ac:dyDescent="0.35">
      <c r="C15650" s="18"/>
    </row>
    <row r="15651" spans="3:3" x14ac:dyDescent="0.35">
      <c r="C15651" s="18"/>
    </row>
    <row r="15652" spans="3:3" x14ac:dyDescent="0.35">
      <c r="C15652" s="18"/>
    </row>
    <row r="15653" spans="3:3" x14ac:dyDescent="0.35">
      <c r="C15653" s="18"/>
    </row>
    <row r="15654" spans="3:3" x14ac:dyDescent="0.35">
      <c r="C15654" s="18"/>
    </row>
    <row r="15655" spans="3:3" x14ac:dyDescent="0.35">
      <c r="C15655" s="18"/>
    </row>
    <row r="15656" spans="3:3" x14ac:dyDescent="0.35">
      <c r="C15656" s="18"/>
    </row>
    <row r="15657" spans="3:3" x14ac:dyDescent="0.35">
      <c r="C15657" s="18"/>
    </row>
    <row r="15658" spans="3:3" x14ac:dyDescent="0.35">
      <c r="C15658" s="18"/>
    </row>
    <row r="15659" spans="3:3" x14ac:dyDescent="0.35">
      <c r="C15659" s="18"/>
    </row>
    <row r="15660" spans="3:3" x14ac:dyDescent="0.35">
      <c r="C15660" s="18"/>
    </row>
    <row r="15661" spans="3:3" x14ac:dyDescent="0.35">
      <c r="C15661" s="18"/>
    </row>
    <row r="15662" spans="3:3" x14ac:dyDescent="0.35">
      <c r="C15662" s="18"/>
    </row>
    <row r="15663" spans="3:3" x14ac:dyDescent="0.35">
      <c r="C15663" s="18"/>
    </row>
    <row r="15664" spans="3:3" x14ac:dyDescent="0.35">
      <c r="C15664" s="18"/>
    </row>
    <row r="15665" spans="3:3" x14ac:dyDescent="0.35">
      <c r="C15665" s="18"/>
    </row>
    <row r="15666" spans="3:3" x14ac:dyDescent="0.35">
      <c r="C15666" s="18"/>
    </row>
    <row r="15667" spans="3:3" x14ac:dyDescent="0.35">
      <c r="C15667" s="18"/>
    </row>
    <row r="15668" spans="3:3" x14ac:dyDescent="0.35">
      <c r="C15668" s="18"/>
    </row>
    <row r="15669" spans="3:3" x14ac:dyDescent="0.35">
      <c r="C15669" s="18"/>
    </row>
    <row r="15670" spans="3:3" x14ac:dyDescent="0.35">
      <c r="C15670" s="18"/>
    </row>
    <row r="15671" spans="3:3" x14ac:dyDescent="0.35">
      <c r="C15671" s="18"/>
    </row>
    <row r="15672" spans="3:3" x14ac:dyDescent="0.35">
      <c r="C15672" s="18"/>
    </row>
    <row r="15673" spans="3:3" x14ac:dyDescent="0.35">
      <c r="C15673" s="18"/>
    </row>
    <row r="15674" spans="3:3" x14ac:dyDescent="0.35">
      <c r="C15674" s="18"/>
    </row>
    <row r="15675" spans="3:3" x14ac:dyDescent="0.35">
      <c r="C15675" s="18"/>
    </row>
    <row r="15676" spans="3:3" x14ac:dyDescent="0.35">
      <c r="C15676" s="18"/>
    </row>
    <row r="15677" spans="3:3" x14ac:dyDescent="0.35">
      <c r="C15677" s="18"/>
    </row>
    <row r="15678" spans="3:3" x14ac:dyDescent="0.35">
      <c r="C15678" s="18"/>
    </row>
    <row r="15679" spans="3:3" x14ac:dyDescent="0.35">
      <c r="C15679" s="18"/>
    </row>
    <row r="15680" spans="3:3" x14ac:dyDescent="0.35">
      <c r="C15680" s="18"/>
    </row>
    <row r="15681" spans="3:3" x14ac:dyDescent="0.35">
      <c r="C15681" s="18"/>
    </row>
    <row r="15682" spans="3:3" x14ac:dyDescent="0.35">
      <c r="C15682" s="18"/>
    </row>
    <row r="15683" spans="3:3" x14ac:dyDescent="0.35">
      <c r="C15683" s="18"/>
    </row>
    <row r="15684" spans="3:3" x14ac:dyDescent="0.35">
      <c r="C15684" s="18"/>
    </row>
    <row r="15685" spans="3:3" x14ac:dyDescent="0.35">
      <c r="C15685" s="18"/>
    </row>
    <row r="15686" spans="3:3" x14ac:dyDescent="0.35">
      <c r="C15686" s="18"/>
    </row>
    <row r="15687" spans="3:3" x14ac:dyDescent="0.35">
      <c r="C15687" s="18"/>
    </row>
    <row r="15688" spans="3:3" x14ac:dyDescent="0.35">
      <c r="C15688" s="18"/>
    </row>
    <row r="15689" spans="3:3" x14ac:dyDescent="0.35">
      <c r="C15689" s="18"/>
    </row>
    <row r="15690" spans="3:3" x14ac:dyDescent="0.35">
      <c r="C15690" s="18"/>
    </row>
    <row r="15691" spans="3:3" x14ac:dyDescent="0.35">
      <c r="C15691" s="18"/>
    </row>
    <row r="15692" spans="3:3" x14ac:dyDescent="0.35">
      <c r="C15692" s="18"/>
    </row>
    <row r="15693" spans="3:3" x14ac:dyDescent="0.35">
      <c r="C15693" s="18"/>
    </row>
    <row r="15694" spans="3:3" x14ac:dyDescent="0.35">
      <c r="C15694" s="18"/>
    </row>
    <row r="15695" spans="3:3" x14ac:dyDescent="0.35">
      <c r="C15695" s="18"/>
    </row>
    <row r="15696" spans="3:3" x14ac:dyDescent="0.35">
      <c r="C15696" s="18"/>
    </row>
    <row r="15697" spans="3:3" x14ac:dyDescent="0.35">
      <c r="C15697" s="18"/>
    </row>
    <row r="15698" spans="3:3" x14ac:dyDescent="0.35">
      <c r="C15698" s="18"/>
    </row>
    <row r="15699" spans="3:3" x14ac:dyDescent="0.35">
      <c r="C15699" s="18"/>
    </row>
    <row r="15700" spans="3:3" x14ac:dyDescent="0.35">
      <c r="C15700" s="18"/>
    </row>
    <row r="15701" spans="3:3" x14ac:dyDescent="0.35">
      <c r="C15701" s="18"/>
    </row>
    <row r="15702" spans="3:3" x14ac:dyDescent="0.35">
      <c r="C15702" s="18"/>
    </row>
    <row r="15703" spans="3:3" x14ac:dyDescent="0.35">
      <c r="C15703" s="18"/>
    </row>
    <row r="15704" spans="3:3" x14ac:dyDescent="0.35">
      <c r="C15704" s="18"/>
    </row>
    <row r="15705" spans="3:3" x14ac:dyDescent="0.35">
      <c r="C15705" s="18"/>
    </row>
    <row r="15706" spans="3:3" x14ac:dyDescent="0.35">
      <c r="C15706" s="18"/>
    </row>
    <row r="15707" spans="3:3" x14ac:dyDescent="0.35">
      <c r="C15707" s="18"/>
    </row>
    <row r="15708" spans="3:3" x14ac:dyDescent="0.35">
      <c r="C15708" s="18"/>
    </row>
    <row r="15709" spans="3:3" x14ac:dyDescent="0.35">
      <c r="C15709" s="18"/>
    </row>
    <row r="15710" spans="3:3" x14ac:dyDescent="0.35">
      <c r="C15710" s="18"/>
    </row>
    <row r="15711" spans="3:3" x14ac:dyDescent="0.35">
      <c r="C15711" s="18"/>
    </row>
    <row r="15712" spans="3:3" x14ac:dyDescent="0.35">
      <c r="C15712" s="18"/>
    </row>
    <row r="15713" spans="3:3" x14ac:dyDescent="0.35">
      <c r="C15713" s="18"/>
    </row>
    <row r="15714" spans="3:3" x14ac:dyDescent="0.35">
      <c r="C15714" s="18"/>
    </row>
    <row r="15715" spans="3:3" x14ac:dyDescent="0.35">
      <c r="C15715" s="18"/>
    </row>
    <row r="15716" spans="3:3" x14ac:dyDescent="0.35">
      <c r="C15716" s="18"/>
    </row>
    <row r="15717" spans="3:3" x14ac:dyDescent="0.35">
      <c r="C15717" s="18"/>
    </row>
    <row r="15718" spans="3:3" x14ac:dyDescent="0.35">
      <c r="C15718" s="18"/>
    </row>
    <row r="15719" spans="3:3" x14ac:dyDescent="0.35">
      <c r="C15719" s="18"/>
    </row>
    <row r="15720" spans="3:3" x14ac:dyDescent="0.35">
      <c r="C15720" s="18"/>
    </row>
    <row r="15721" spans="3:3" x14ac:dyDescent="0.35">
      <c r="C15721" s="18"/>
    </row>
    <row r="15722" spans="3:3" x14ac:dyDescent="0.35">
      <c r="C15722" s="18"/>
    </row>
    <row r="15723" spans="3:3" x14ac:dyDescent="0.35">
      <c r="C15723" s="18"/>
    </row>
    <row r="15724" spans="3:3" x14ac:dyDescent="0.35">
      <c r="C15724" s="18"/>
    </row>
    <row r="15725" spans="3:3" x14ac:dyDescent="0.35">
      <c r="C15725" s="18"/>
    </row>
    <row r="15726" spans="3:3" x14ac:dyDescent="0.35">
      <c r="C15726" s="18"/>
    </row>
    <row r="15727" spans="3:3" x14ac:dyDescent="0.35">
      <c r="C15727" s="18"/>
    </row>
    <row r="15728" spans="3:3" x14ac:dyDescent="0.35">
      <c r="C15728" s="18"/>
    </row>
    <row r="15729" spans="3:3" x14ac:dyDescent="0.35">
      <c r="C15729" s="18"/>
    </row>
    <row r="15730" spans="3:3" x14ac:dyDescent="0.35">
      <c r="C15730" s="18"/>
    </row>
    <row r="15731" spans="3:3" x14ac:dyDescent="0.35">
      <c r="C15731" s="18"/>
    </row>
    <row r="15732" spans="3:3" x14ac:dyDescent="0.35">
      <c r="C15732" s="18"/>
    </row>
    <row r="15733" spans="3:3" x14ac:dyDescent="0.35">
      <c r="C15733" s="18"/>
    </row>
    <row r="15734" spans="3:3" x14ac:dyDescent="0.35">
      <c r="C15734" s="18"/>
    </row>
    <row r="15735" spans="3:3" x14ac:dyDescent="0.35">
      <c r="C15735" s="18"/>
    </row>
    <row r="15736" spans="3:3" x14ac:dyDescent="0.35">
      <c r="C15736" s="18"/>
    </row>
    <row r="15737" spans="3:3" x14ac:dyDescent="0.35">
      <c r="C15737" s="18"/>
    </row>
    <row r="15738" spans="3:3" x14ac:dyDescent="0.35">
      <c r="C15738" s="18"/>
    </row>
    <row r="15739" spans="3:3" x14ac:dyDescent="0.35">
      <c r="C15739" s="18"/>
    </row>
    <row r="15740" spans="3:3" x14ac:dyDescent="0.35">
      <c r="C15740" s="18"/>
    </row>
    <row r="15741" spans="3:3" x14ac:dyDescent="0.35">
      <c r="C15741" s="18"/>
    </row>
    <row r="15742" spans="3:3" x14ac:dyDescent="0.35">
      <c r="C15742" s="18"/>
    </row>
    <row r="15743" spans="3:3" x14ac:dyDescent="0.35">
      <c r="C15743" s="18"/>
    </row>
    <row r="15744" spans="3:3" x14ac:dyDescent="0.35">
      <c r="C15744" s="18"/>
    </row>
    <row r="15745" spans="3:3" x14ac:dyDescent="0.35">
      <c r="C15745" s="18"/>
    </row>
    <row r="15746" spans="3:3" x14ac:dyDescent="0.35">
      <c r="C15746" s="18"/>
    </row>
    <row r="15747" spans="3:3" x14ac:dyDescent="0.35">
      <c r="C15747" s="18"/>
    </row>
    <row r="15748" spans="3:3" x14ac:dyDescent="0.35">
      <c r="C15748" s="18"/>
    </row>
    <row r="15749" spans="3:3" x14ac:dyDescent="0.35">
      <c r="C15749" s="18"/>
    </row>
    <row r="15750" spans="3:3" x14ac:dyDescent="0.35">
      <c r="C15750" s="18"/>
    </row>
    <row r="15751" spans="3:3" x14ac:dyDescent="0.35">
      <c r="C15751" s="18"/>
    </row>
    <row r="15752" spans="3:3" x14ac:dyDescent="0.35">
      <c r="C15752" s="18"/>
    </row>
    <row r="15753" spans="3:3" x14ac:dyDescent="0.35">
      <c r="C15753" s="18"/>
    </row>
    <row r="15754" spans="3:3" x14ac:dyDescent="0.35">
      <c r="C15754" s="18"/>
    </row>
    <row r="15755" spans="3:3" x14ac:dyDescent="0.35">
      <c r="C15755" s="18"/>
    </row>
    <row r="15756" spans="3:3" x14ac:dyDescent="0.35">
      <c r="C15756" s="18"/>
    </row>
    <row r="15757" spans="3:3" x14ac:dyDescent="0.35">
      <c r="C15757" s="18"/>
    </row>
    <row r="15758" spans="3:3" x14ac:dyDescent="0.35">
      <c r="C15758" s="18"/>
    </row>
    <row r="15759" spans="3:3" x14ac:dyDescent="0.35">
      <c r="C15759" s="18"/>
    </row>
    <row r="15760" spans="3:3" x14ac:dyDescent="0.35">
      <c r="C15760" s="18"/>
    </row>
    <row r="15761" spans="3:3" x14ac:dyDescent="0.35">
      <c r="C15761" s="18"/>
    </row>
    <row r="15762" spans="3:3" x14ac:dyDescent="0.35">
      <c r="C15762" s="18"/>
    </row>
    <row r="15763" spans="3:3" x14ac:dyDescent="0.35">
      <c r="C15763" s="18"/>
    </row>
    <row r="15764" spans="3:3" x14ac:dyDescent="0.35">
      <c r="C15764" s="18"/>
    </row>
    <row r="15765" spans="3:3" x14ac:dyDescent="0.35">
      <c r="C15765" s="18"/>
    </row>
    <row r="15766" spans="3:3" x14ac:dyDescent="0.35">
      <c r="C15766" s="18"/>
    </row>
    <row r="15767" spans="3:3" x14ac:dyDescent="0.35">
      <c r="C15767" s="18"/>
    </row>
    <row r="15768" spans="3:3" x14ac:dyDescent="0.35">
      <c r="C15768" s="18"/>
    </row>
    <row r="15769" spans="3:3" x14ac:dyDescent="0.35">
      <c r="C15769" s="18"/>
    </row>
    <row r="15770" spans="3:3" x14ac:dyDescent="0.35">
      <c r="C15770" s="18"/>
    </row>
    <row r="15771" spans="3:3" x14ac:dyDescent="0.35">
      <c r="C15771" s="18"/>
    </row>
    <row r="15772" spans="3:3" x14ac:dyDescent="0.35">
      <c r="C15772" s="18"/>
    </row>
    <row r="15773" spans="3:3" x14ac:dyDescent="0.35">
      <c r="C15773" s="18"/>
    </row>
    <row r="15774" spans="3:3" x14ac:dyDescent="0.35">
      <c r="C15774" s="18"/>
    </row>
    <row r="15775" spans="3:3" x14ac:dyDescent="0.35">
      <c r="C15775" s="18"/>
    </row>
    <row r="15776" spans="3:3" x14ac:dyDescent="0.35">
      <c r="C15776" s="18"/>
    </row>
    <row r="15777" spans="3:3" x14ac:dyDescent="0.35">
      <c r="C15777" s="18"/>
    </row>
    <row r="15778" spans="3:3" x14ac:dyDescent="0.35">
      <c r="C15778" s="18"/>
    </row>
    <row r="15779" spans="3:3" x14ac:dyDescent="0.35">
      <c r="C15779" s="18"/>
    </row>
    <row r="15780" spans="3:3" x14ac:dyDescent="0.35">
      <c r="C15780" s="18"/>
    </row>
    <row r="15781" spans="3:3" x14ac:dyDescent="0.35">
      <c r="C15781" s="18"/>
    </row>
    <row r="15782" spans="3:3" x14ac:dyDescent="0.35">
      <c r="C15782" s="18"/>
    </row>
    <row r="15783" spans="3:3" x14ac:dyDescent="0.35">
      <c r="C15783" s="18"/>
    </row>
    <row r="15784" spans="3:3" x14ac:dyDescent="0.35">
      <c r="C15784" s="18"/>
    </row>
    <row r="15785" spans="3:3" x14ac:dyDescent="0.35">
      <c r="C15785" s="18"/>
    </row>
    <row r="15786" spans="3:3" x14ac:dyDescent="0.35">
      <c r="C15786" s="18"/>
    </row>
    <row r="15787" spans="3:3" x14ac:dyDescent="0.35">
      <c r="C15787" s="18"/>
    </row>
    <row r="15788" spans="3:3" x14ac:dyDescent="0.35">
      <c r="C15788" s="18"/>
    </row>
    <row r="15789" spans="3:3" x14ac:dyDescent="0.35">
      <c r="C15789" s="18"/>
    </row>
    <row r="15790" spans="3:3" x14ac:dyDescent="0.35">
      <c r="C15790" s="18"/>
    </row>
    <row r="15791" spans="3:3" x14ac:dyDescent="0.35">
      <c r="C15791" s="18"/>
    </row>
    <row r="15792" spans="3:3" x14ac:dyDescent="0.35">
      <c r="C15792" s="18"/>
    </row>
    <row r="15793" spans="3:3" x14ac:dyDescent="0.35">
      <c r="C15793" s="18"/>
    </row>
    <row r="15794" spans="3:3" x14ac:dyDescent="0.35">
      <c r="C15794" s="18"/>
    </row>
    <row r="15795" spans="3:3" x14ac:dyDescent="0.35">
      <c r="C15795" s="18"/>
    </row>
    <row r="15796" spans="3:3" x14ac:dyDescent="0.35">
      <c r="C15796" s="18"/>
    </row>
    <row r="15797" spans="3:3" x14ac:dyDescent="0.35">
      <c r="C15797" s="18"/>
    </row>
    <row r="15798" spans="3:3" x14ac:dyDescent="0.35">
      <c r="C15798" s="18"/>
    </row>
    <row r="15799" spans="3:3" x14ac:dyDescent="0.35">
      <c r="C15799" s="18"/>
    </row>
    <row r="15800" spans="3:3" x14ac:dyDescent="0.35">
      <c r="C15800" s="18"/>
    </row>
    <row r="15801" spans="3:3" x14ac:dyDescent="0.35">
      <c r="C15801" s="18"/>
    </row>
    <row r="15802" spans="3:3" x14ac:dyDescent="0.35">
      <c r="C15802" s="18"/>
    </row>
    <row r="15803" spans="3:3" x14ac:dyDescent="0.35">
      <c r="C15803" s="18"/>
    </row>
    <row r="15804" spans="3:3" x14ac:dyDescent="0.35">
      <c r="C15804" s="18"/>
    </row>
    <row r="15805" spans="3:3" x14ac:dyDescent="0.35">
      <c r="C15805" s="18"/>
    </row>
    <row r="15806" spans="3:3" x14ac:dyDescent="0.35">
      <c r="C15806" s="18"/>
    </row>
    <row r="15807" spans="3:3" x14ac:dyDescent="0.35">
      <c r="C15807" s="18"/>
    </row>
    <row r="15808" spans="3:3" x14ac:dyDescent="0.35">
      <c r="C15808" s="18"/>
    </row>
    <row r="15809" spans="3:3" x14ac:dyDescent="0.35">
      <c r="C15809" s="18"/>
    </row>
    <row r="15810" spans="3:3" x14ac:dyDescent="0.35">
      <c r="C15810" s="18"/>
    </row>
    <row r="15811" spans="3:3" x14ac:dyDescent="0.35">
      <c r="C15811" s="18"/>
    </row>
    <row r="15812" spans="3:3" x14ac:dyDescent="0.35">
      <c r="C15812" s="18"/>
    </row>
    <row r="15813" spans="3:3" x14ac:dyDescent="0.35">
      <c r="C15813" s="18"/>
    </row>
    <row r="15814" spans="3:3" x14ac:dyDescent="0.35">
      <c r="C15814" s="18"/>
    </row>
    <row r="15815" spans="3:3" x14ac:dyDescent="0.35">
      <c r="C15815" s="18"/>
    </row>
    <row r="15816" spans="3:3" x14ac:dyDescent="0.35">
      <c r="C15816" s="18"/>
    </row>
    <row r="15817" spans="3:3" x14ac:dyDescent="0.35">
      <c r="C15817" s="18"/>
    </row>
    <row r="15818" spans="3:3" x14ac:dyDescent="0.35">
      <c r="C15818" s="18"/>
    </row>
    <row r="15819" spans="3:3" x14ac:dyDescent="0.35">
      <c r="C15819" s="18"/>
    </row>
    <row r="15820" spans="3:3" x14ac:dyDescent="0.35">
      <c r="C15820" s="18"/>
    </row>
    <row r="15821" spans="3:3" x14ac:dyDescent="0.35">
      <c r="C15821" s="18"/>
    </row>
    <row r="15822" spans="3:3" x14ac:dyDescent="0.35">
      <c r="C15822" s="18"/>
    </row>
    <row r="15823" spans="3:3" x14ac:dyDescent="0.35">
      <c r="C15823" s="18"/>
    </row>
    <row r="15824" spans="3:3" x14ac:dyDescent="0.35">
      <c r="C15824" s="18"/>
    </row>
    <row r="15825" spans="3:3" x14ac:dyDescent="0.35">
      <c r="C15825" s="18"/>
    </row>
    <row r="15826" spans="3:3" x14ac:dyDescent="0.35">
      <c r="C15826" s="18"/>
    </row>
    <row r="15827" spans="3:3" x14ac:dyDescent="0.35">
      <c r="C15827" s="18"/>
    </row>
    <row r="15828" spans="3:3" x14ac:dyDescent="0.35">
      <c r="C15828" s="18"/>
    </row>
    <row r="15829" spans="3:3" x14ac:dyDescent="0.35">
      <c r="C15829" s="18"/>
    </row>
    <row r="15830" spans="3:3" x14ac:dyDescent="0.35">
      <c r="C15830" s="18"/>
    </row>
    <row r="15831" spans="3:3" x14ac:dyDescent="0.35">
      <c r="C15831" s="18"/>
    </row>
    <row r="15832" spans="3:3" x14ac:dyDescent="0.35">
      <c r="C15832" s="18"/>
    </row>
    <row r="15833" spans="3:3" x14ac:dyDescent="0.35">
      <c r="C15833" s="18"/>
    </row>
    <row r="15834" spans="3:3" x14ac:dyDescent="0.35">
      <c r="C15834" s="18"/>
    </row>
    <row r="15835" spans="3:3" x14ac:dyDescent="0.35">
      <c r="C15835" s="18"/>
    </row>
    <row r="15836" spans="3:3" x14ac:dyDescent="0.35">
      <c r="C15836" s="18"/>
    </row>
    <row r="15837" spans="3:3" x14ac:dyDescent="0.35">
      <c r="C15837" s="18"/>
    </row>
    <row r="15838" spans="3:3" x14ac:dyDescent="0.35">
      <c r="C15838" s="18"/>
    </row>
    <row r="15839" spans="3:3" x14ac:dyDescent="0.35">
      <c r="C15839" s="18"/>
    </row>
    <row r="15840" spans="3:3" x14ac:dyDescent="0.35">
      <c r="C15840" s="18"/>
    </row>
    <row r="15841" spans="3:3" x14ac:dyDescent="0.35">
      <c r="C15841" s="18"/>
    </row>
    <row r="15842" spans="3:3" x14ac:dyDescent="0.35">
      <c r="C15842" s="18"/>
    </row>
    <row r="15843" spans="3:3" x14ac:dyDescent="0.35">
      <c r="C15843" s="18"/>
    </row>
    <row r="15844" spans="3:3" x14ac:dyDescent="0.35">
      <c r="C15844" s="18"/>
    </row>
    <row r="15845" spans="3:3" x14ac:dyDescent="0.35">
      <c r="C15845" s="18"/>
    </row>
    <row r="15846" spans="3:3" x14ac:dyDescent="0.35">
      <c r="C15846" s="18"/>
    </row>
    <row r="15847" spans="3:3" x14ac:dyDescent="0.35">
      <c r="C15847" s="18"/>
    </row>
    <row r="15848" spans="3:3" x14ac:dyDescent="0.35">
      <c r="C15848" s="18"/>
    </row>
    <row r="15849" spans="3:3" x14ac:dyDescent="0.35">
      <c r="C15849" s="18"/>
    </row>
    <row r="15850" spans="3:3" x14ac:dyDescent="0.35">
      <c r="C15850" s="18"/>
    </row>
    <row r="15851" spans="3:3" x14ac:dyDescent="0.35">
      <c r="C15851" s="18"/>
    </row>
    <row r="15852" spans="3:3" x14ac:dyDescent="0.35">
      <c r="C15852" s="18"/>
    </row>
    <row r="15853" spans="3:3" x14ac:dyDescent="0.35">
      <c r="C15853" s="18"/>
    </row>
    <row r="15854" spans="3:3" x14ac:dyDescent="0.35">
      <c r="C15854" s="18"/>
    </row>
    <row r="15855" spans="3:3" x14ac:dyDescent="0.35">
      <c r="C15855" s="18"/>
    </row>
    <row r="15856" spans="3:3" x14ac:dyDescent="0.35">
      <c r="C15856" s="18"/>
    </row>
    <row r="15857" spans="3:3" x14ac:dyDescent="0.35">
      <c r="C15857" s="18"/>
    </row>
    <row r="15858" spans="3:3" x14ac:dyDescent="0.35">
      <c r="C15858" s="18"/>
    </row>
    <row r="15859" spans="3:3" x14ac:dyDescent="0.35">
      <c r="C15859" s="18"/>
    </row>
    <row r="15860" spans="3:3" x14ac:dyDescent="0.35">
      <c r="C15860" s="18"/>
    </row>
    <row r="15861" spans="3:3" x14ac:dyDescent="0.35">
      <c r="C15861" s="18"/>
    </row>
    <row r="15862" spans="3:3" x14ac:dyDescent="0.35">
      <c r="C15862" s="18"/>
    </row>
    <row r="15863" spans="3:3" x14ac:dyDescent="0.35">
      <c r="C15863" s="18"/>
    </row>
    <row r="15864" spans="3:3" x14ac:dyDescent="0.35">
      <c r="C15864" s="18"/>
    </row>
    <row r="15865" spans="3:3" x14ac:dyDescent="0.35">
      <c r="C15865" s="18"/>
    </row>
    <row r="15866" spans="3:3" x14ac:dyDescent="0.35">
      <c r="C15866" s="18"/>
    </row>
    <row r="15867" spans="3:3" x14ac:dyDescent="0.35">
      <c r="C15867" s="18"/>
    </row>
    <row r="15868" spans="3:3" x14ac:dyDescent="0.35">
      <c r="C15868" s="18"/>
    </row>
    <row r="15869" spans="3:3" x14ac:dyDescent="0.35">
      <c r="C15869" s="18"/>
    </row>
    <row r="15870" spans="3:3" x14ac:dyDescent="0.35">
      <c r="C15870" s="18"/>
    </row>
    <row r="15871" spans="3:3" x14ac:dyDescent="0.35">
      <c r="C15871" s="18"/>
    </row>
    <row r="15872" spans="3:3" x14ac:dyDescent="0.35">
      <c r="C15872" s="18"/>
    </row>
    <row r="15873" spans="3:3" x14ac:dyDescent="0.35">
      <c r="C15873" s="18"/>
    </row>
    <row r="15874" spans="3:3" x14ac:dyDescent="0.35">
      <c r="C15874" s="18"/>
    </row>
    <row r="15875" spans="3:3" x14ac:dyDescent="0.35">
      <c r="C15875" s="18"/>
    </row>
    <row r="15876" spans="3:3" x14ac:dyDescent="0.35">
      <c r="C15876" s="18"/>
    </row>
    <row r="15877" spans="3:3" x14ac:dyDescent="0.35">
      <c r="C15877" s="18"/>
    </row>
    <row r="15878" spans="3:3" x14ac:dyDescent="0.35">
      <c r="C15878" s="18"/>
    </row>
    <row r="15879" spans="3:3" x14ac:dyDescent="0.35">
      <c r="C15879" s="18"/>
    </row>
    <row r="15880" spans="3:3" x14ac:dyDescent="0.35">
      <c r="C15880" s="18"/>
    </row>
    <row r="15881" spans="3:3" x14ac:dyDescent="0.35">
      <c r="C15881" s="18"/>
    </row>
    <row r="15882" spans="3:3" x14ac:dyDescent="0.35">
      <c r="C15882" s="18"/>
    </row>
    <row r="15883" spans="3:3" x14ac:dyDescent="0.35">
      <c r="C15883" s="18"/>
    </row>
    <row r="15884" spans="3:3" x14ac:dyDescent="0.35">
      <c r="C15884" s="18"/>
    </row>
    <row r="15885" spans="3:3" x14ac:dyDescent="0.35">
      <c r="C15885" s="18"/>
    </row>
    <row r="15886" spans="3:3" x14ac:dyDescent="0.35">
      <c r="C15886" s="18"/>
    </row>
    <row r="15887" spans="3:3" x14ac:dyDescent="0.35">
      <c r="C15887" s="18"/>
    </row>
    <row r="15888" spans="3:3" x14ac:dyDescent="0.35">
      <c r="C15888" s="18"/>
    </row>
    <row r="15889" spans="3:3" x14ac:dyDescent="0.35">
      <c r="C15889" s="18"/>
    </row>
    <row r="15890" spans="3:3" x14ac:dyDescent="0.35">
      <c r="C15890" s="18"/>
    </row>
    <row r="15891" spans="3:3" x14ac:dyDescent="0.35">
      <c r="C15891" s="18"/>
    </row>
    <row r="15892" spans="3:3" x14ac:dyDescent="0.35">
      <c r="C15892" s="18"/>
    </row>
    <row r="15893" spans="3:3" x14ac:dyDescent="0.35">
      <c r="C15893" s="18"/>
    </row>
    <row r="15894" spans="3:3" x14ac:dyDescent="0.35">
      <c r="C15894" s="18"/>
    </row>
    <row r="15895" spans="3:3" x14ac:dyDescent="0.35">
      <c r="C15895" s="18"/>
    </row>
    <row r="15896" spans="3:3" x14ac:dyDescent="0.35">
      <c r="C15896" s="18"/>
    </row>
    <row r="15897" spans="3:3" x14ac:dyDescent="0.35">
      <c r="C15897" s="18"/>
    </row>
    <row r="15898" spans="3:3" x14ac:dyDescent="0.35">
      <c r="C15898" s="18"/>
    </row>
    <row r="15899" spans="3:3" x14ac:dyDescent="0.35">
      <c r="C15899" s="18"/>
    </row>
    <row r="15900" spans="3:3" x14ac:dyDescent="0.35">
      <c r="C15900" s="18"/>
    </row>
    <row r="15901" spans="3:3" x14ac:dyDescent="0.35">
      <c r="C15901" s="18"/>
    </row>
    <row r="15902" spans="3:3" x14ac:dyDescent="0.35">
      <c r="C15902" s="18"/>
    </row>
    <row r="15903" spans="3:3" x14ac:dyDescent="0.35">
      <c r="C15903" s="18"/>
    </row>
    <row r="15904" spans="3:3" x14ac:dyDescent="0.35">
      <c r="C15904" s="18"/>
    </row>
    <row r="15905" spans="3:3" x14ac:dyDescent="0.35">
      <c r="C15905" s="18"/>
    </row>
    <row r="15906" spans="3:3" x14ac:dyDescent="0.35">
      <c r="C15906" s="18"/>
    </row>
    <row r="15907" spans="3:3" x14ac:dyDescent="0.35">
      <c r="C15907" s="18"/>
    </row>
    <row r="15908" spans="3:3" x14ac:dyDescent="0.35">
      <c r="C15908" s="18"/>
    </row>
    <row r="15909" spans="3:3" x14ac:dyDescent="0.35">
      <c r="C15909" s="18"/>
    </row>
    <row r="15910" spans="3:3" x14ac:dyDescent="0.35">
      <c r="C15910" s="18"/>
    </row>
    <row r="15911" spans="3:3" x14ac:dyDescent="0.35">
      <c r="C15911" s="18"/>
    </row>
    <row r="15912" spans="3:3" x14ac:dyDescent="0.35">
      <c r="C15912" s="18"/>
    </row>
    <row r="15913" spans="3:3" x14ac:dyDescent="0.35">
      <c r="C15913" s="18"/>
    </row>
    <row r="15914" spans="3:3" x14ac:dyDescent="0.35">
      <c r="C15914" s="18"/>
    </row>
    <row r="15915" spans="3:3" x14ac:dyDescent="0.35">
      <c r="C15915" s="18"/>
    </row>
    <row r="15916" spans="3:3" x14ac:dyDescent="0.35">
      <c r="C15916" s="18"/>
    </row>
    <row r="15917" spans="3:3" x14ac:dyDescent="0.35">
      <c r="C15917" s="18"/>
    </row>
    <row r="15918" spans="3:3" x14ac:dyDescent="0.35">
      <c r="C15918" s="18"/>
    </row>
    <row r="15919" spans="3:3" x14ac:dyDescent="0.35">
      <c r="C15919" s="18"/>
    </row>
    <row r="15920" spans="3:3" x14ac:dyDescent="0.35">
      <c r="C15920" s="18"/>
    </row>
    <row r="15921" spans="3:3" x14ac:dyDescent="0.35">
      <c r="C15921" s="18"/>
    </row>
    <row r="15922" spans="3:3" x14ac:dyDescent="0.35">
      <c r="C15922" s="18"/>
    </row>
    <row r="15923" spans="3:3" x14ac:dyDescent="0.35">
      <c r="C15923" s="18"/>
    </row>
    <row r="15924" spans="3:3" x14ac:dyDescent="0.35">
      <c r="C15924" s="18"/>
    </row>
    <row r="15925" spans="3:3" x14ac:dyDescent="0.35">
      <c r="C15925" s="18"/>
    </row>
    <row r="15926" spans="3:3" x14ac:dyDescent="0.35">
      <c r="C15926" s="18"/>
    </row>
    <row r="15927" spans="3:3" x14ac:dyDescent="0.35">
      <c r="C15927" s="18"/>
    </row>
    <row r="15928" spans="3:3" x14ac:dyDescent="0.35">
      <c r="C15928" s="18"/>
    </row>
    <row r="15929" spans="3:3" x14ac:dyDescent="0.35">
      <c r="C15929" s="18"/>
    </row>
    <row r="15930" spans="3:3" x14ac:dyDescent="0.35">
      <c r="C15930" s="18"/>
    </row>
    <row r="15931" spans="3:3" x14ac:dyDescent="0.35">
      <c r="C15931" s="18"/>
    </row>
    <row r="15932" spans="3:3" x14ac:dyDescent="0.35">
      <c r="C15932" s="18"/>
    </row>
    <row r="15933" spans="3:3" x14ac:dyDescent="0.35">
      <c r="C15933" s="18"/>
    </row>
    <row r="15934" spans="3:3" x14ac:dyDescent="0.35">
      <c r="C15934" s="18"/>
    </row>
    <row r="15935" spans="3:3" x14ac:dyDescent="0.35">
      <c r="C15935" s="18"/>
    </row>
    <row r="15936" spans="3:3" x14ac:dyDescent="0.35">
      <c r="C15936" s="18"/>
    </row>
    <row r="15937" spans="3:3" x14ac:dyDescent="0.35">
      <c r="C15937" s="18"/>
    </row>
    <row r="15938" spans="3:3" x14ac:dyDescent="0.35">
      <c r="C15938" s="18"/>
    </row>
    <row r="15939" spans="3:3" x14ac:dyDescent="0.35">
      <c r="C15939" s="18"/>
    </row>
    <row r="15940" spans="3:3" x14ac:dyDescent="0.35">
      <c r="C15940" s="18"/>
    </row>
    <row r="15941" spans="3:3" x14ac:dyDescent="0.35">
      <c r="C15941" s="18"/>
    </row>
    <row r="15942" spans="3:3" x14ac:dyDescent="0.35">
      <c r="C15942" s="18"/>
    </row>
    <row r="15943" spans="3:3" x14ac:dyDescent="0.35">
      <c r="C15943" s="18"/>
    </row>
    <row r="15944" spans="3:3" x14ac:dyDescent="0.35">
      <c r="C15944" s="18"/>
    </row>
    <row r="15945" spans="3:3" x14ac:dyDescent="0.35">
      <c r="C15945" s="18"/>
    </row>
    <row r="15946" spans="3:3" x14ac:dyDescent="0.35">
      <c r="C15946" s="18"/>
    </row>
    <row r="15947" spans="3:3" x14ac:dyDescent="0.35">
      <c r="C15947" s="18"/>
    </row>
    <row r="15948" spans="3:3" x14ac:dyDescent="0.35">
      <c r="C15948" s="18"/>
    </row>
    <row r="15949" spans="3:3" x14ac:dyDescent="0.35">
      <c r="C15949" s="18"/>
    </row>
    <row r="15950" spans="3:3" x14ac:dyDescent="0.35">
      <c r="C15950" s="18"/>
    </row>
    <row r="15951" spans="3:3" x14ac:dyDescent="0.35">
      <c r="C15951" s="18"/>
    </row>
    <row r="15952" spans="3:3" x14ac:dyDescent="0.35">
      <c r="C15952" s="18"/>
    </row>
    <row r="15953" spans="3:3" x14ac:dyDescent="0.35">
      <c r="C15953" s="18"/>
    </row>
    <row r="15954" spans="3:3" x14ac:dyDescent="0.35">
      <c r="C15954" s="18"/>
    </row>
    <row r="15955" spans="3:3" x14ac:dyDescent="0.35">
      <c r="C15955" s="18"/>
    </row>
    <row r="15956" spans="3:3" x14ac:dyDescent="0.35">
      <c r="C15956" s="18"/>
    </row>
    <row r="15957" spans="3:3" x14ac:dyDescent="0.35">
      <c r="C15957" s="18"/>
    </row>
    <row r="15958" spans="3:3" x14ac:dyDescent="0.35">
      <c r="C15958" s="18"/>
    </row>
    <row r="15959" spans="3:3" x14ac:dyDescent="0.35">
      <c r="C15959" s="18"/>
    </row>
    <row r="15960" spans="3:3" x14ac:dyDescent="0.35">
      <c r="C15960" s="18"/>
    </row>
    <row r="15961" spans="3:3" x14ac:dyDescent="0.35">
      <c r="C15961" s="18"/>
    </row>
    <row r="15962" spans="3:3" x14ac:dyDescent="0.35">
      <c r="C15962" s="18"/>
    </row>
    <row r="15963" spans="3:3" x14ac:dyDescent="0.35">
      <c r="C15963" s="18"/>
    </row>
    <row r="15964" spans="3:3" x14ac:dyDescent="0.35">
      <c r="C15964" s="18"/>
    </row>
    <row r="15965" spans="3:3" x14ac:dyDescent="0.35">
      <c r="C15965" s="18"/>
    </row>
    <row r="15966" spans="3:3" x14ac:dyDescent="0.35">
      <c r="C15966" s="18"/>
    </row>
    <row r="15967" spans="3:3" x14ac:dyDescent="0.35">
      <c r="C15967" s="18"/>
    </row>
    <row r="15968" spans="3:3" x14ac:dyDescent="0.35">
      <c r="C15968" s="18"/>
    </row>
    <row r="15969" spans="3:3" x14ac:dyDescent="0.35">
      <c r="C15969" s="18"/>
    </row>
    <row r="15970" spans="3:3" x14ac:dyDescent="0.35">
      <c r="C15970" s="18"/>
    </row>
    <row r="15971" spans="3:3" x14ac:dyDescent="0.35">
      <c r="C15971" s="18"/>
    </row>
    <row r="15972" spans="3:3" x14ac:dyDescent="0.35">
      <c r="C15972" s="18"/>
    </row>
    <row r="15973" spans="3:3" x14ac:dyDescent="0.35">
      <c r="C15973" s="18"/>
    </row>
    <row r="15974" spans="3:3" x14ac:dyDescent="0.35">
      <c r="C15974" s="18"/>
    </row>
    <row r="15975" spans="3:3" x14ac:dyDescent="0.35">
      <c r="C15975" s="18"/>
    </row>
    <row r="15976" spans="3:3" x14ac:dyDescent="0.35">
      <c r="C15976" s="18"/>
    </row>
    <row r="15977" spans="3:3" x14ac:dyDescent="0.35">
      <c r="C15977" s="18"/>
    </row>
    <row r="15978" spans="3:3" x14ac:dyDescent="0.35">
      <c r="C15978" s="18"/>
    </row>
    <row r="15979" spans="3:3" x14ac:dyDescent="0.35">
      <c r="C15979" s="18"/>
    </row>
    <row r="15980" spans="3:3" x14ac:dyDescent="0.35">
      <c r="C15980" s="18"/>
    </row>
    <row r="15981" spans="3:3" x14ac:dyDescent="0.35">
      <c r="C15981" s="18"/>
    </row>
    <row r="15982" spans="3:3" x14ac:dyDescent="0.35">
      <c r="C15982" s="18"/>
    </row>
    <row r="15983" spans="3:3" x14ac:dyDescent="0.35">
      <c r="C15983" s="18"/>
    </row>
    <row r="15984" spans="3:3" x14ac:dyDescent="0.35">
      <c r="C15984" s="18"/>
    </row>
    <row r="15985" spans="3:3" x14ac:dyDescent="0.35">
      <c r="C15985" s="18"/>
    </row>
    <row r="15986" spans="3:3" x14ac:dyDescent="0.35">
      <c r="C15986" s="18"/>
    </row>
    <row r="15987" spans="3:3" x14ac:dyDescent="0.35">
      <c r="C15987" s="18"/>
    </row>
    <row r="15988" spans="3:3" x14ac:dyDescent="0.35">
      <c r="C15988" s="18"/>
    </row>
    <row r="15989" spans="3:3" x14ac:dyDescent="0.35">
      <c r="C15989" s="18"/>
    </row>
    <row r="15990" spans="3:3" x14ac:dyDescent="0.35">
      <c r="C15990" s="18"/>
    </row>
    <row r="15991" spans="3:3" x14ac:dyDescent="0.35">
      <c r="C15991" s="18"/>
    </row>
    <row r="15992" spans="3:3" x14ac:dyDescent="0.35">
      <c r="C15992" s="18"/>
    </row>
    <row r="15993" spans="3:3" x14ac:dyDescent="0.35">
      <c r="C15993" s="18"/>
    </row>
    <row r="15994" spans="3:3" x14ac:dyDescent="0.35">
      <c r="C15994" s="18"/>
    </row>
    <row r="15995" spans="3:3" x14ac:dyDescent="0.35">
      <c r="C15995" s="18"/>
    </row>
    <row r="15996" spans="3:3" x14ac:dyDescent="0.35">
      <c r="C15996" s="18"/>
    </row>
    <row r="15997" spans="3:3" x14ac:dyDescent="0.35">
      <c r="C15997" s="18"/>
    </row>
    <row r="15998" spans="3:3" x14ac:dyDescent="0.35">
      <c r="C15998" s="18"/>
    </row>
    <row r="15999" spans="3:3" x14ac:dyDescent="0.35">
      <c r="C15999" s="18"/>
    </row>
    <row r="16000" spans="3:3" x14ac:dyDescent="0.35">
      <c r="C16000" s="18"/>
    </row>
    <row r="16001" spans="3:3" x14ac:dyDescent="0.35">
      <c r="C16001" s="18"/>
    </row>
    <row r="16002" spans="3:3" x14ac:dyDescent="0.35">
      <c r="C16002" s="18"/>
    </row>
    <row r="16003" spans="3:3" x14ac:dyDescent="0.35">
      <c r="C16003" s="18"/>
    </row>
    <row r="16004" spans="3:3" x14ac:dyDescent="0.35">
      <c r="C16004" s="18"/>
    </row>
    <row r="16005" spans="3:3" x14ac:dyDescent="0.35">
      <c r="C16005" s="18"/>
    </row>
    <row r="16006" spans="3:3" x14ac:dyDescent="0.35">
      <c r="C16006" s="18"/>
    </row>
    <row r="16007" spans="3:3" x14ac:dyDescent="0.35">
      <c r="C16007" s="18"/>
    </row>
    <row r="16008" spans="3:3" x14ac:dyDescent="0.35">
      <c r="C16008" s="18"/>
    </row>
    <row r="16009" spans="3:3" x14ac:dyDescent="0.35">
      <c r="C16009" s="18"/>
    </row>
    <row r="16010" spans="3:3" x14ac:dyDescent="0.35">
      <c r="C16010" s="18"/>
    </row>
    <row r="16011" spans="3:3" x14ac:dyDescent="0.35">
      <c r="C16011" s="18"/>
    </row>
    <row r="16012" spans="3:3" x14ac:dyDescent="0.35">
      <c r="C16012" s="18"/>
    </row>
    <row r="16013" spans="3:3" x14ac:dyDescent="0.35">
      <c r="C16013" s="18"/>
    </row>
    <row r="16014" spans="3:3" x14ac:dyDescent="0.35">
      <c r="C16014" s="18"/>
    </row>
    <row r="16015" spans="3:3" x14ac:dyDescent="0.35">
      <c r="C16015" s="18"/>
    </row>
    <row r="16016" spans="3:3" x14ac:dyDescent="0.35">
      <c r="C16016" s="18"/>
    </row>
    <row r="16017" spans="3:3" x14ac:dyDescent="0.35">
      <c r="C16017" s="18"/>
    </row>
    <row r="16018" spans="3:3" x14ac:dyDescent="0.35">
      <c r="C16018" s="18"/>
    </row>
    <row r="16019" spans="3:3" x14ac:dyDescent="0.35">
      <c r="C16019" s="18"/>
    </row>
    <row r="16020" spans="3:3" x14ac:dyDescent="0.35">
      <c r="C16020" s="18"/>
    </row>
    <row r="16021" spans="3:3" x14ac:dyDescent="0.35">
      <c r="C16021" s="18"/>
    </row>
    <row r="16022" spans="3:3" x14ac:dyDescent="0.35">
      <c r="C16022" s="18"/>
    </row>
    <row r="16023" spans="3:3" x14ac:dyDescent="0.35">
      <c r="C16023" s="18"/>
    </row>
    <row r="16024" spans="3:3" x14ac:dyDescent="0.35">
      <c r="C16024" s="18"/>
    </row>
    <row r="16025" spans="3:3" x14ac:dyDescent="0.35">
      <c r="C16025" s="18"/>
    </row>
    <row r="16026" spans="3:3" x14ac:dyDescent="0.35">
      <c r="C16026" s="18"/>
    </row>
    <row r="16027" spans="3:3" x14ac:dyDescent="0.35">
      <c r="C16027" s="18"/>
    </row>
    <row r="16028" spans="3:3" x14ac:dyDescent="0.35">
      <c r="C16028" s="18"/>
    </row>
    <row r="16029" spans="3:3" x14ac:dyDescent="0.35">
      <c r="C16029" s="18"/>
    </row>
    <row r="16030" spans="3:3" x14ac:dyDescent="0.35">
      <c r="C16030" s="18"/>
    </row>
    <row r="16031" spans="3:3" x14ac:dyDescent="0.35">
      <c r="C16031" s="18"/>
    </row>
    <row r="16032" spans="3:3" x14ac:dyDescent="0.35">
      <c r="C16032" s="18"/>
    </row>
    <row r="16033" spans="3:3" x14ac:dyDescent="0.35">
      <c r="C16033" s="18"/>
    </row>
    <row r="16034" spans="3:3" x14ac:dyDescent="0.35">
      <c r="C16034" s="18"/>
    </row>
    <row r="16035" spans="3:3" x14ac:dyDescent="0.35">
      <c r="C16035" s="18"/>
    </row>
    <row r="16036" spans="3:3" x14ac:dyDescent="0.35">
      <c r="C16036" s="18"/>
    </row>
    <row r="16037" spans="3:3" x14ac:dyDescent="0.35">
      <c r="C16037" s="18"/>
    </row>
    <row r="16038" spans="3:3" x14ac:dyDescent="0.35">
      <c r="C16038" s="18"/>
    </row>
    <row r="16039" spans="3:3" x14ac:dyDescent="0.35">
      <c r="C16039" s="18"/>
    </row>
    <row r="16040" spans="3:3" x14ac:dyDescent="0.35">
      <c r="C16040" s="18"/>
    </row>
    <row r="16041" spans="3:3" x14ac:dyDescent="0.35">
      <c r="C16041" s="18"/>
    </row>
    <row r="16042" spans="3:3" x14ac:dyDescent="0.35">
      <c r="C16042" s="18"/>
    </row>
    <row r="16043" spans="3:3" x14ac:dyDescent="0.35">
      <c r="C16043" s="18"/>
    </row>
    <row r="16044" spans="3:3" x14ac:dyDescent="0.35">
      <c r="C16044" s="18"/>
    </row>
    <row r="16045" spans="3:3" x14ac:dyDescent="0.35">
      <c r="C16045" s="18"/>
    </row>
    <row r="16046" spans="3:3" x14ac:dyDescent="0.35">
      <c r="C16046" s="18"/>
    </row>
    <row r="16047" spans="3:3" x14ac:dyDescent="0.35">
      <c r="C16047" s="18"/>
    </row>
    <row r="16048" spans="3:3" x14ac:dyDescent="0.35">
      <c r="C16048" s="18"/>
    </row>
    <row r="16049" spans="3:3" x14ac:dyDescent="0.35">
      <c r="C16049" s="18"/>
    </row>
    <row r="16050" spans="3:3" x14ac:dyDescent="0.35">
      <c r="C16050" s="18"/>
    </row>
    <row r="16051" spans="3:3" x14ac:dyDescent="0.35">
      <c r="C16051" s="18"/>
    </row>
    <row r="16052" spans="3:3" x14ac:dyDescent="0.35">
      <c r="C16052" s="18"/>
    </row>
    <row r="16053" spans="3:3" x14ac:dyDescent="0.35">
      <c r="C16053" s="18"/>
    </row>
    <row r="16054" spans="3:3" x14ac:dyDescent="0.35">
      <c r="C16054" s="18"/>
    </row>
    <row r="16055" spans="3:3" x14ac:dyDescent="0.35">
      <c r="C16055" s="18"/>
    </row>
    <row r="16056" spans="3:3" x14ac:dyDescent="0.35">
      <c r="C16056" s="18"/>
    </row>
    <row r="16057" spans="3:3" x14ac:dyDescent="0.35">
      <c r="C16057" s="18"/>
    </row>
    <row r="16058" spans="3:3" x14ac:dyDescent="0.35">
      <c r="C16058" s="18"/>
    </row>
    <row r="16059" spans="3:3" x14ac:dyDescent="0.35">
      <c r="C16059" s="18"/>
    </row>
    <row r="16060" spans="3:3" x14ac:dyDescent="0.35">
      <c r="C16060" s="18"/>
    </row>
    <row r="16061" spans="3:3" x14ac:dyDescent="0.35">
      <c r="C16061" s="18"/>
    </row>
    <row r="16062" spans="3:3" x14ac:dyDescent="0.35">
      <c r="C16062" s="18"/>
    </row>
    <row r="16063" spans="3:3" x14ac:dyDescent="0.35">
      <c r="C16063" s="18"/>
    </row>
    <row r="16064" spans="3:3" x14ac:dyDescent="0.35">
      <c r="C16064" s="18"/>
    </row>
    <row r="16065" spans="3:3" x14ac:dyDescent="0.35">
      <c r="C16065" s="18"/>
    </row>
    <row r="16066" spans="3:3" x14ac:dyDescent="0.35">
      <c r="C16066" s="18"/>
    </row>
    <row r="16067" spans="3:3" x14ac:dyDescent="0.35">
      <c r="C16067" s="18"/>
    </row>
    <row r="16068" spans="3:3" x14ac:dyDescent="0.35">
      <c r="C16068" s="18"/>
    </row>
    <row r="16069" spans="3:3" x14ac:dyDescent="0.35">
      <c r="C16069" s="18"/>
    </row>
    <row r="16070" spans="3:3" x14ac:dyDescent="0.35">
      <c r="C16070" s="18"/>
    </row>
    <row r="16071" spans="3:3" x14ac:dyDescent="0.35">
      <c r="C16071" s="18"/>
    </row>
    <row r="16072" spans="3:3" x14ac:dyDescent="0.35">
      <c r="C16072" s="18"/>
    </row>
    <row r="16073" spans="3:3" x14ac:dyDescent="0.35">
      <c r="C16073" s="18"/>
    </row>
    <row r="16074" spans="3:3" x14ac:dyDescent="0.35">
      <c r="C16074" s="18"/>
    </row>
    <row r="16075" spans="3:3" x14ac:dyDescent="0.35">
      <c r="C16075" s="18"/>
    </row>
    <row r="16076" spans="3:3" x14ac:dyDescent="0.35">
      <c r="C16076" s="18"/>
    </row>
    <row r="16077" spans="3:3" x14ac:dyDescent="0.35">
      <c r="C16077" s="18"/>
    </row>
    <row r="16078" spans="3:3" x14ac:dyDescent="0.35">
      <c r="C16078" s="18"/>
    </row>
    <row r="16079" spans="3:3" x14ac:dyDescent="0.35">
      <c r="C16079" s="18"/>
    </row>
    <row r="16080" spans="3:3" x14ac:dyDescent="0.35">
      <c r="C16080" s="18"/>
    </row>
    <row r="16081" spans="3:3" x14ac:dyDescent="0.35">
      <c r="C16081" s="18"/>
    </row>
    <row r="16082" spans="3:3" x14ac:dyDescent="0.35">
      <c r="C16082" s="18"/>
    </row>
    <row r="16083" spans="3:3" x14ac:dyDescent="0.35">
      <c r="C16083" s="18"/>
    </row>
    <row r="16084" spans="3:3" x14ac:dyDescent="0.35">
      <c r="C16084" s="18"/>
    </row>
    <row r="16085" spans="3:3" x14ac:dyDescent="0.35">
      <c r="C16085" s="18"/>
    </row>
    <row r="16086" spans="3:3" x14ac:dyDescent="0.35">
      <c r="C16086" s="18"/>
    </row>
    <row r="16087" spans="3:3" x14ac:dyDescent="0.35">
      <c r="C16087" s="18"/>
    </row>
    <row r="16088" spans="3:3" x14ac:dyDescent="0.35">
      <c r="C16088" s="18"/>
    </row>
    <row r="16089" spans="3:3" x14ac:dyDescent="0.35">
      <c r="C16089" s="18"/>
    </row>
    <row r="16090" spans="3:3" x14ac:dyDescent="0.35">
      <c r="C16090" s="18"/>
    </row>
    <row r="16091" spans="3:3" x14ac:dyDescent="0.35">
      <c r="C16091" s="18"/>
    </row>
    <row r="16092" spans="3:3" x14ac:dyDescent="0.35">
      <c r="C16092" s="18"/>
    </row>
    <row r="16093" spans="3:3" x14ac:dyDescent="0.35">
      <c r="C16093" s="18"/>
    </row>
    <row r="16094" spans="3:3" x14ac:dyDescent="0.35">
      <c r="C16094" s="18"/>
    </row>
    <row r="16095" spans="3:3" x14ac:dyDescent="0.35">
      <c r="C16095" s="18"/>
    </row>
    <row r="16096" spans="3:3" x14ac:dyDescent="0.35">
      <c r="C16096" s="18"/>
    </row>
    <row r="16097" spans="3:3" x14ac:dyDescent="0.35">
      <c r="C16097" s="18"/>
    </row>
    <row r="16098" spans="3:3" x14ac:dyDescent="0.35">
      <c r="C16098" s="18"/>
    </row>
    <row r="16099" spans="3:3" x14ac:dyDescent="0.35">
      <c r="C16099" s="18"/>
    </row>
    <row r="16100" spans="3:3" x14ac:dyDescent="0.35">
      <c r="C16100" s="18"/>
    </row>
    <row r="16101" spans="3:3" x14ac:dyDescent="0.35">
      <c r="C16101" s="18"/>
    </row>
    <row r="16102" spans="3:3" x14ac:dyDescent="0.35">
      <c r="C16102" s="18"/>
    </row>
    <row r="16103" spans="3:3" x14ac:dyDescent="0.35">
      <c r="C16103" s="18"/>
    </row>
    <row r="16104" spans="3:3" x14ac:dyDescent="0.35">
      <c r="C16104" s="18"/>
    </row>
    <row r="16105" spans="3:3" x14ac:dyDescent="0.35">
      <c r="C16105" s="18"/>
    </row>
    <row r="16106" spans="3:3" x14ac:dyDescent="0.35">
      <c r="C16106" s="18"/>
    </row>
    <row r="16107" spans="3:3" x14ac:dyDescent="0.35">
      <c r="C16107" s="18"/>
    </row>
    <row r="16108" spans="3:3" x14ac:dyDescent="0.35">
      <c r="C16108" s="18"/>
    </row>
    <row r="16109" spans="3:3" x14ac:dyDescent="0.35">
      <c r="C16109" s="18"/>
    </row>
    <row r="16110" spans="3:3" x14ac:dyDescent="0.35">
      <c r="C16110" s="18"/>
    </row>
    <row r="16111" spans="3:3" x14ac:dyDescent="0.35">
      <c r="C16111" s="18"/>
    </row>
    <row r="16112" spans="3:3" x14ac:dyDescent="0.35">
      <c r="C16112" s="18"/>
    </row>
    <row r="16113" spans="3:3" x14ac:dyDescent="0.35">
      <c r="C16113" s="18"/>
    </row>
    <row r="16114" spans="3:3" x14ac:dyDescent="0.35">
      <c r="C16114" s="18"/>
    </row>
    <row r="16115" spans="3:3" x14ac:dyDescent="0.35">
      <c r="C16115" s="18"/>
    </row>
    <row r="16116" spans="3:3" x14ac:dyDescent="0.35">
      <c r="C16116" s="18"/>
    </row>
    <row r="16117" spans="3:3" x14ac:dyDescent="0.35">
      <c r="C16117" s="18"/>
    </row>
    <row r="16118" spans="3:3" x14ac:dyDescent="0.35">
      <c r="C16118" s="18"/>
    </row>
    <row r="16119" spans="3:3" x14ac:dyDescent="0.35">
      <c r="C16119" s="18"/>
    </row>
    <row r="16120" spans="3:3" x14ac:dyDescent="0.35">
      <c r="C16120" s="18"/>
    </row>
    <row r="16121" spans="3:3" x14ac:dyDescent="0.35">
      <c r="C16121" s="18"/>
    </row>
    <row r="16122" spans="3:3" x14ac:dyDescent="0.35">
      <c r="C16122" s="18"/>
    </row>
    <row r="16123" spans="3:3" x14ac:dyDescent="0.35">
      <c r="C16123" s="18"/>
    </row>
    <row r="16124" spans="3:3" x14ac:dyDescent="0.35">
      <c r="C16124" s="18"/>
    </row>
    <row r="16125" spans="3:3" x14ac:dyDescent="0.35">
      <c r="C16125" s="18"/>
    </row>
    <row r="16126" spans="3:3" x14ac:dyDescent="0.35">
      <c r="C16126" s="18"/>
    </row>
    <row r="16127" spans="3:3" x14ac:dyDescent="0.35">
      <c r="C16127" s="18"/>
    </row>
    <row r="16128" spans="3:3" x14ac:dyDescent="0.35">
      <c r="C16128" s="18"/>
    </row>
    <row r="16129" spans="3:3" x14ac:dyDescent="0.35">
      <c r="C16129" s="18"/>
    </row>
    <row r="16130" spans="3:3" x14ac:dyDescent="0.35">
      <c r="C16130" s="18"/>
    </row>
    <row r="16131" spans="3:3" x14ac:dyDescent="0.35">
      <c r="C16131" s="18"/>
    </row>
    <row r="16132" spans="3:3" x14ac:dyDescent="0.35">
      <c r="C16132" s="18"/>
    </row>
    <row r="16133" spans="3:3" x14ac:dyDescent="0.35">
      <c r="C16133" s="18"/>
    </row>
    <row r="16134" spans="3:3" x14ac:dyDescent="0.35">
      <c r="C16134" s="18"/>
    </row>
    <row r="16135" spans="3:3" x14ac:dyDescent="0.35">
      <c r="C16135" s="18"/>
    </row>
    <row r="16136" spans="3:3" x14ac:dyDescent="0.35">
      <c r="C16136" s="18"/>
    </row>
    <row r="16137" spans="3:3" x14ac:dyDescent="0.35">
      <c r="C16137" s="18"/>
    </row>
    <row r="16138" spans="3:3" x14ac:dyDescent="0.35">
      <c r="C16138" s="18"/>
    </row>
    <row r="16139" spans="3:3" x14ac:dyDescent="0.35">
      <c r="C16139" s="18"/>
    </row>
    <row r="16140" spans="3:3" x14ac:dyDescent="0.35">
      <c r="C16140" s="18"/>
    </row>
    <row r="16141" spans="3:3" x14ac:dyDescent="0.35">
      <c r="C16141" s="18"/>
    </row>
    <row r="16142" spans="3:3" x14ac:dyDescent="0.35">
      <c r="C16142" s="18"/>
    </row>
    <row r="16143" spans="3:3" x14ac:dyDescent="0.35">
      <c r="C16143" s="18"/>
    </row>
    <row r="16144" spans="3:3" x14ac:dyDescent="0.35">
      <c r="C16144" s="18"/>
    </row>
    <row r="16145" spans="3:3" x14ac:dyDescent="0.35">
      <c r="C16145" s="18"/>
    </row>
    <row r="16146" spans="3:3" x14ac:dyDescent="0.35">
      <c r="C16146" s="18"/>
    </row>
    <row r="16147" spans="3:3" x14ac:dyDescent="0.35">
      <c r="C16147" s="18"/>
    </row>
    <row r="16148" spans="3:3" x14ac:dyDescent="0.35">
      <c r="C16148" s="18"/>
    </row>
    <row r="16149" spans="3:3" x14ac:dyDescent="0.35">
      <c r="C16149" s="18"/>
    </row>
    <row r="16150" spans="3:3" x14ac:dyDescent="0.35">
      <c r="C16150" s="18"/>
    </row>
    <row r="16151" spans="3:3" x14ac:dyDescent="0.35">
      <c r="C16151" s="18"/>
    </row>
    <row r="16152" spans="3:3" x14ac:dyDescent="0.35">
      <c r="C16152" s="18"/>
    </row>
    <row r="16153" spans="3:3" x14ac:dyDescent="0.35">
      <c r="C16153" s="18"/>
    </row>
    <row r="16154" spans="3:3" x14ac:dyDescent="0.35">
      <c r="C16154" s="18"/>
    </row>
    <row r="16155" spans="3:3" x14ac:dyDescent="0.35">
      <c r="C16155" s="18"/>
    </row>
    <row r="16156" spans="3:3" x14ac:dyDescent="0.35">
      <c r="C16156" s="18"/>
    </row>
    <row r="16157" spans="3:3" x14ac:dyDescent="0.35">
      <c r="C16157" s="18"/>
    </row>
    <row r="16158" spans="3:3" x14ac:dyDescent="0.35">
      <c r="C16158" s="18"/>
    </row>
    <row r="16159" spans="3:3" x14ac:dyDescent="0.35">
      <c r="C16159" s="18"/>
    </row>
    <row r="16160" spans="3:3" x14ac:dyDescent="0.35">
      <c r="C16160" s="18"/>
    </row>
    <row r="16161" spans="3:3" x14ac:dyDescent="0.35">
      <c r="C16161" s="18"/>
    </row>
    <row r="16162" spans="3:3" x14ac:dyDescent="0.35">
      <c r="C16162" s="18"/>
    </row>
    <row r="16163" spans="3:3" x14ac:dyDescent="0.35">
      <c r="C16163" s="18"/>
    </row>
    <row r="16164" spans="3:3" x14ac:dyDescent="0.35">
      <c r="C16164" s="18"/>
    </row>
    <row r="16165" spans="3:3" x14ac:dyDescent="0.35">
      <c r="C16165" s="18"/>
    </row>
    <row r="16166" spans="3:3" x14ac:dyDescent="0.35">
      <c r="C16166" s="18"/>
    </row>
    <row r="16167" spans="3:3" x14ac:dyDescent="0.35">
      <c r="C16167" s="18"/>
    </row>
    <row r="16168" spans="3:3" x14ac:dyDescent="0.35">
      <c r="C16168" s="18"/>
    </row>
    <row r="16169" spans="3:3" x14ac:dyDescent="0.35">
      <c r="C16169" s="18"/>
    </row>
    <row r="16170" spans="3:3" x14ac:dyDescent="0.35">
      <c r="C16170" s="18"/>
    </row>
    <row r="16171" spans="3:3" x14ac:dyDescent="0.35">
      <c r="C16171" s="18"/>
    </row>
    <row r="16172" spans="3:3" x14ac:dyDescent="0.35">
      <c r="C16172" s="18"/>
    </row>
    <row r="16173" spans="3:3" x14ac:dyDescent="0.35">
      <c r="C16173" s="18"/>
    </row>
    <row r="16174" spans="3:3" x14ac:dyDescent="0.35">
      <c r="C16174" s="18"/>
    </row>
    <row r="16175" spans="3:3" x14ac:dyDescent="0.35">
      <c r="C16175" s="18"/>
    </row>
    <row r="16176" spans="3:3" x14ac:dyDescent="0.35">
      <c r="C16176" s="18"/>
    </row>
    <row r="16177" spans="3:3" x14ac:dyDescent="0.35">
      <c r="C16177" s="18"/>
    </row>
    <row r="16178" spans="3:3" x14ac:dyDescent="0.35">
      <c r="C16178" s="18"/>
    </row>
    <row r="16179" spans="3:3" x14ac:dyDescent="0.35">
      <c r="C16179" s="18"/>
    </row>
    <row r="16180" spans="3:3" x14ac:dyDescent="0.35">
      <c r="C16180" s="18"/>
    </row>
    <row r="16181" spans="3:3" x14ac:dyDescent="0.35">
      <c r="C16181" s="18"/>
    </row>
    <row r="16182" spans="3:3" x14ac:dyDescent="0.35">
      <c r="C16182" s="18"/>
    </row>
    <row r="16183" spans="3:3" x14ac:dyDescent="0.35">
      <c r="C16183" s="18"/>
    </row>
    <row r="16184" spans="3:3" x14ac:dyDescent="0.35">
      <c r="C16184" s="18"/>
    </row>
    <row r="16185" spans="3:3" x14ac:dyDescent="0.35">
      <c r="C16185" s="18"/>
    </row>
    <row r="16186" spans="3:3" x14ac:dyDescent="0.35">
      <c r="C16186" s="18"/>
    </row>
    <row r="16187" spans="3:3" x14ac:dyDescent="0.35">
      <c r="C16187" s="18"/>
    </row>
    <row r="16188" spans="3:3" x14ac:dyDescent="0.35">
      <c r="C16188" s="18"/>
    </row>
    <row r="16189" spans="3:3" x14ac:dyDescent="0.35">
      <c r="C16189" s="18"/>
    </row>
    <row r="16190" spans="3:3" x14ac:dyDescent="0.35">
      <c r="C16190" s="18"/>
    </row>
    <row r="16191" spans="3:3" x14ac:dyDescent="0.35">
      <c r="C16191" s="18"/>
    </row>
    <row r="16192" spans="3:3" x14ac:dyDescent="0.35">
      <c r="C16192" s="18"/>
    </row>
    <row r="16193" spans="3:3" x14ac:dyDescent="0.35">
      <c r="C16193" s="18"/>
    </row>
    <row r="16194" spans="3:3" x14ac:dyDescent="0.35">
      <c r="C16194" s="18"/>
    </row>
    <row r="16195" spans="3:3" x14ac:dyDescent="0.35">
      <c r="C16195" s="18"/>
    </row>
    <row r="16196" spans="3:3" x14ac:dyDescent="0.35">
      <c r="C16196" s="18"/>
    </row>
    <row r="16197" spans="3:3" x14ac:dyDescent="0.35">
      <c r="C16197" s="18"/>
    </row>
    <row r="16198" spans="3:3" x14ac:dyDescent="0.35">
      <c r="C16198" s="18"/>
    </row>
    <row r="16199" spans="3:3" x14ac:dyDescent="0.35">
      <c r="C16199" s="18"/>
    </row>
    <row r="16200" spans="3:3" x14ac:dyDescent="0.35">
      <c r="C16200" s="18"/>
    </row>
    <row r="16201" spans="3:3" x14ac:dyDescent="0.35">
      <c r="C16201" s="18"/>
    </row>
    <row r="16202" spans="3:3" x14ac:dyDescent="0.35">
      <c r="C16202" s="18"/>
    </row>
    <row r="16203" spans="3:3" x14ac:dyDescent="0.35">
      <c r="C16203" s="18"/>
    </row>
    <row r="16204" spans="3:3" x14ac:dyDescent="0.35">
      <c r="C16204" s="18"/>
    </row>
    <row r="16205" spans="3:3" x14ac:dyDescent="0.35">
      <c r="C16205" s="18"/>
    </row>
    <row r="16206" spans="3:3" x14ac:dyDescent="0.35">
      <c r="C16206" s="18"/>
    </row>
    <row r="16207" spans="3:3" x14ac:dyDescent="0.35">
      <c r="C16207" s="18"/>
    </row>
    <row r="16208" spans="3:3" x14ac:dyDescent="0.35">
      <c r="C16208" s="18"/>
    </row>
    <row r="16209" spans="3:3" x14ac:dyDescent="0.35">
      <c r="C16209" s="18"/>
    </row>
    <row r="16210" spans="3:3" x14ac:dyDescent="0.35">
      <c r="C16210" s="18"/>
    </row>
    <row r="16211" spans="3:3" x14ac:dyDescent="0.35">
      <c r="C16211" s="18"/>
    </row>
    <row r="16212" spans="3:3" x14ac:dyDescent="0.35">
      <c r="C16212" s="18"/>
    </row>
    <row r="16213" spans="3:3" x14ac:dyDescent="0.35">
      <c r="C16213" s="18"/>
    </row>
    <row r="16214" spans="3:3" x14ac:dyDescent="0.35">
      <c r="C16214" s="18"/>
    </row>
    <row r="16215" spans="3:3" x14ac:dyDescent="0.35">
      <c r="C16215" s="18"/>
    </row>
    <row r="16216" spans="3:3" x14ac:dyDescent="0.35">
      <c r="C16216" s="18"/>
    </row>
    <row r="16217" spans="3:3" x14ac:dyDescent="0.35">
      <c r="C16217" s="18"/>
    </row>
    <row r="16218" spans="3:3" x14ac:dyDescent="0.35">
      <c r="C16218" s="18"/>
    </row>
    <row r="16219" spans="3:3" x14ac:dyDescent="0.35">
      <c r="C16219" s="18"/>
    </row>
    <row r="16220" spans="3:3" x14ac:dyDescent="0.35">
      <c r="C16220" s="18"/>
    </row>
    <row r="16221" spans="3:3" x14ac:dyDescent="0.35">
      <c r="C16221" s="18"/>
    </row>
    <row r="16222" spans="3:3" x14ac:dyDescent="0.35">
      <c r="C16222" s="18"/>
    </row>
    <row r="16223" spans="3:3" x14ac:dyDescent="0.35">
      <c r="C16223" s="18"/>
    </row>
    <row r="16224" spans="3:3" x14ac:dyDescent="0.35">
      <c r="C16224" s="18"/>
    </row>
    <row r="16225" spans="3:3" x14ac:dyDescent="0.35">
      <c r="C16225" s="18"/>
    </row>
    <row r="16226" spans="3:3" x14ac:dyDescent="0.35">
      <c r="C16226" s="18"/>
    </row>
    <row r="16227" spans="3:3" x14ac:dyDescent="0.35">
      <c r="C16227" s="18"/>
    </row>
    <row r="16228" spans="3:3" x14ac:dyDescent="0.35">
      <c r="C16228" s="18"/>
    </row>
    <row r="16229" spans="3:3" x14ac:dyDescent="0.35">
      <c r="C16229" s="18"/>
    </row>
    <row r="16230" spans="3:3" x14ac:dyDescent="0.35">
      <c r="C16230" s="18"/>
    </row>
    <row r="16231" spans="3:3" x14ac:dyDescent="0.35">
      <c r="C16231" s="18"/>
    </row>
    <row r="16232" spans="3:3" x14ac:dyDescent="0.35">
      <c r="C16232" s="18"/>
    </row>
    <row r="16233" spans="3:3" x14ac:dyDescent="0.35">
      <c r="C16233" s="18"/>
    </row>
    <row r="16234" spans="3:3" x14ac:dyDescent="0.35">
      <c r="C16234" s="18"/>
    </row>
    <row r="16235" spans="3:3" x14ac:dyDescent="0.35">
      <c r="C16235" s="18"/>
    </row>
    <row r="16236" spans="3:3" x14ac:dyDescent="0.35">
      <c r="C16236" s="18"/>
    </row>
    <row r="16237" spans="3:3" x14ac:dyDescent="0.35">
      <c r="C16237" s="18"/>
    </row>
    <row r="16238" spans="3:3" x14ac:dyDescent="0.35">
      <c r="C16238" s="18"/>
    </row>
    <row r="16239" spans="3:3" x14ac:dyDescent="0.35">
      <c r="C16239" s="18"/>
    </row>
    <row r="16240" spans="3:3" x14ac:dyDescent="0.35">
      <c r="C16240" s="18"/>
    </row>
    <row r="16241" spans="3:3" x14ac:dyDescent="0.35">
      <c r="C16241" s="18"/>
    </row>
    <row r="16242" spans="3:3" x14ac:dyDescent="0.35">
      <c r="C16242" s="18"/>
    </row>
    <row r="16243" spans="3:3" x14ac:dyDescent="0.35">
      <c r="C16243" s="18"/>
    </row>
    <row r="16244" spans="3:3" x14ac:dyDescent="0.35">
      <c r="C16244" s="18"/>
    </row>
    <row r="16245" spans="3:3" x14ac:dyDescent="0.35">
      <c r="C16245" s="18"/>
    </row>
    <row r="16246" spans="3:3" x14ac:dyDescent="0.35">
      <c r="C16246" s="18"/>
    </row>
    <row r="16247" spans="3:3" x14ac:dyDescent="0.35">
      <c r="C16247" s="18"/>
    </row>
    <row r="16248" spans="3:3" x14ac:dyDescent="0.35">
      <c r="C16248" s="18"/>
    </row>
    <row r="16249" spans="3:3" x14ac:dyDescent="0.35">
      <c r="C16249" s="18"/>
    </row>
    <row r="16250" spans="3:3" x14ac:dyDescent="0.35">
      <c r="C16250" s="18"/>
    </row>
    <row r="16251" spans="3:3" x14ac:dyDescent="0.35">
      <c r="C16251" s="18"/>
    </row>
    <row r="16252" spans="3:3" x14ac:dyDescent="0.35">
      <c r="C16252" s="18"/>
    </row>
    <row r="16253" spans="3:3" x14ac:dyDescent="0.35">
      <c r="C16253" s="18"/>
    </row>
    <row r="16254" spans="3:3" x14ac:dyDescent="0.35">
      <c r="C16254" s="18"/>
    </row>
    <row r="16255" spans="3:3" x14ac:dyDescent="0.35">
      <c r="C16255" s="18"/>
    </row>
    <row r="16256" spans="3:3" x14ac:dyDescent="0.35">
      <c r="C16256" s="18"/>
    </row>
    <row r="16257" spans="3:3" x14ac:dyDescent="0.35">
      <c r="C16257" s="18"/>
    </row>
    <row r="16258" spans="3:3" x14ac:dyDescent="0.35">
      <c r="C16258" s="18"/>
    </row>
    <row r="16259" spans="3:3" x14ac:dyDescent="0.35">
      <c r="C16259" s="18"/>
    </row>
    <row r="16260" spans="3:3" x14ac:dyDescent="0.35">
      <c r="C16260" s="18"/>
    </row>
    <row r="16261" spans="3:3" x14ac:dyDescent="0.35">
      <c r="C16261" s="18"/>
    </row>
    <row r="16262" spans="3:3" x14ac:dyDescent="0.35">
      <c r="C16262" s="18"/>
    </row>
    <row r="16263" spans="3:3" x14ac:dyDescent="0.35">
      <c r="C16263" s="18"/>
    </row>
    <row r="16264" spans="3:3" x14ac:dyDescent="0.35">
      <c r="C16264" s="18"/>
    </row>
    <row r="16265" spans="3:3" x14ac:dyDescent="0.35">
      <c r="C16265" s="18"/>
    </row>
    <row r="16266" spans="3:3" x14ac:dyDescent="0.35">
      <c r="C16266" s="18"/>
    </row>
    <row r="16267" spans="3:3" x14ac:dyDescent="0.35">
      <c r="C16267" s="18"/>
    </row>
    <row r="16268" spans="3:3" x14ac:dyDescent="0.35">
      <c r="C16268" s="18"/>
    </row>
    <row r="16269" spans="3:3" x14ac:dyDescent="0.35">
      <c r="C16269" s="18"/>
    </row>
    <row r="16270" spans="3:3" x14ac:dyDescent="0.35">
      <c r="C16270" s="18"/>
    </row>
    <row r="16271" spans="3:3" x14ac:dyDescent="0.35">
      <c r="C16271" s="18"/>
    </row>
    <row r="16272" spans="3:3" x14ac:dyDescent="0.35">
      <c r="C16272" s="18"/>
    </row>
    <row r="16273" spans="3:3" x14ac:dyDescent="0.35">
      <c r="C16273" s="18"/>
    </row>
    <row r="16274" spans="3:3" x14ac:dyDescent="0.35">
      <c r="C16274" s="18"/>
    </row>
    <row r="16275" spans="3:3" x14ac:dyDescent="0.35">
      <c r="C16275" s="18"/>
    </row>
    <row r="16276" spans="3:3" x14ac:dyDescent="0.35">
      <c r="C16276" s="18"/>
    </row>
    <row r="16277" spans="3:3" x14ac:dyDescent="0.35">
      <c r="C16277" s="18"/>
    </row>
    <row r="16278" spans="3:3" x14ac:dyDescent="0.35">
      <c r="C16278" s="18"/>
    </row>
    <row r="16279" spans="3:3" x14ac:dyDescent="0.35">
      <c r="C16279" s="18"/>
    </row>
    <row r="16280" spans="3:3" x14ac:dyDescent="0.35">
      <c r="C16280" s="18"/>
    </row>
    <row r="16281" spans="3:3" x14ac:dyDescent="0.35">
      <c r="C16281" s="18"/>
    </row>
    <row r="16282" spans="3:3" x14ac:dyDescent="0.35">
      <c r="C16282" s="18"/>
    </row>
    <row r="16283" spans="3:3" x14ac:dyDescent="0.35">
      <c r="C16283" s="18"/>
    </row>
    <row r="16284" spans="3:3" x14ac:dyDescent="0.35">
      <c r="C16284" s="18"/>
    </row>
    <row r="16285" spans="3:3" x14ac:dyDescent="0.35">
      <c r="C16285" s="18"/>
    </row>
    <row r="16286" spans="3:3" x14ac:dyDescent="0.35">
      <c r="C16286" s="18"/>
    </row>
    <row r="16287" spans="3:3" x14ac:dyDescent="0.35">
      <c r="C16287" s="18"/>
    </row>
    <row r="16288" spans="3:3" x14ac:dyDescent="0.35">
      <c r="C16288" s="18"/>
    </row>
    <row r="16289" spans="3:3" x14ac:dyDescent="0.35">
      <c r="C16289" s="18"/>
    </row>
    <row r="16290" spans="3:3" x14ac:dyDescent="0.35">
      <c r="C16290" s="18"/>
    </row>
    <row r="16291" spans="3:3" x14ac:dyDescent="0.35">
      <c r="C16291" s="18"/>
    </row>
    <row r="16292" spans="3:3" x14ac:dyDescent="0.35">
      <c r="C16292" s="18"/>
    </row>
    <row r="16293" spans="3:3" x14ac:dyDescent="0.35">
      <c r="C16293" s="18"/>
    </row>
    <row r="16294" spans="3:3" x14ac:dyDescent="0.35">
      <c r="C16294" s="18"/>
    </row>
    <row r="16295" spans="3:3" x14ac:dyDescent="0.35">
      <c r="C16295" s="18"/>
    </row>
    <row r="16296" spans="3:3" x14ac:dyDescent="0.35">
      <c r="C16296" s="18"/>
    </row>
    <row r="16297" spans="3:3" x14ac:dyDescent="0.35">
      <c r="C16297" s="18"/>
    </row>
    <row r="16298" spans="3:3" x14ac:dyDescent="0.35">
      <c r="C16298" s="18"/>
    </row>
    <row r="16299" spans="3:3" x14ac:dyDescent="0.35">
      <c r="C16299" s="18"/>
    </row>
    <row r="16300" spans="3:3" x14ac:dyDescent="0.35">
      <c r="C16300" s="18"/>
    </row>
    <row r="16301" spans="3:3" x14ac:dyDescent="0.35">
      <c r="C16301" s="18"/>
    </row>
    <row r="16302" spans="3:3" x14ac:dyDescent="0.35">
      <c r="C16302" s="18"/>
    </row>
    <row r="16303" spans="3:3" x14ac:dyDescent="0.35">
      <c r="C16303" s="18"/>
    </row>
    <row r="16304" spans="3:3" x14ac:dyDescent="0.35">
      <c r="C16304" s="18"/>
    </row>
    <row r="16305" spans="3:3" x14ac:dyDescent="0.35">
      <c r="C16305" s="18"/>
    </row>
    <row r="16306" spans="3:3" x14ac:dyDescent="0.35">
      <c r="C16306" s="18"/>
    </row>
    <row r="16307" spans="3:3" x14ac:dyDescent="0.35">
      <c r="C16307" s="18"/>
    </row>
    <row r="16308" spans="3:3" x14ac:dyDescent="0.35">
      <c r="C16308" s="18"/>
    </row>
    <row r="16309" spans="3:3" x14ac:dyDescent="0.35">
      <c r="C16309" s="18"/>
    </row>
    <row r="16310" spans="3:3" x14ac:dyDescent="0.35">
      <c r="C16310" s="18"/>
    </row>
    <row r="16311" spans="3:3" x14ac:dyDescent="0.35">
      <c r="C16311" s="18"/>
    </row>
    <row r="16312" spans="3:3" x14ac:dyDescent="0.35">
      <c r="C16312" s="18"/>
    </row>
    <row r="16313" spans="3:3" x14ac:dyDescent="0.35">
      <c r="C16313" s="18"/>
    </row>
    <row r="16314" spans="3:3" x14ac:dyDescent="0.35">
      <c r="C16314" s="18"/>
    </row>
    <row r="16315" spans="3:3" x14ac:dyDescent="0.35">
      <c r="C16315" s="18"/>
    </row>
    <row r="16316" spans="3:3" x14ac:dyDescent="0.35">
      <c r="C16316" s="18"/>
    </row>
    <row r="16317" spans="3:3" x14ac:dyDescent="0.35">
      <c r="C16317" s="18"/>
    </row>
    <row r="16318" spans="3:3" x14ac:dyDescent="0.35">
      <c r="C16318" s="18"/>
    </row>
    <row r="16319" spans="3:3" x14ac:dyDescent="0.35">
      <c r="C16319" s="18"/>
    </row>
    <row r="16320" spans="3:3" x14ac:dyDescent="0.35">
      <c r="C16320" s="18"/>
    </row>
    <row r="16321" spans="3:3" x14ac:dyDescent="0.35">
      <c r="C16321" s="18"/>
    </row>
    <row r="16322" spans="3:3" x14ac:dyDescent="0.35">
      <c r="C16322" s="18"/>
    </row>
    <row r="16323" spans="3:3" x14ac:dyDescent="0.35">
      <c r="C16323" s="18"/>
    </row>
    <row r="16324" spans="3:3" x14ac:dyDescent="0.35">
      <c r="C16324" s="18"/>
    </row>
    <row r="16325" spans="3:3" x14ac:dyDescent="0.35">
      <c r="C16325" s="18"/>
    </row>
    <row r="16326" spans="3:3" x14ac:dyDescent="0.35">
      <c r="C16326" s="18"/>
    </row>
    <row r="16327" spans="3:3" x14ac:dyDescent="0.35">
      <c r="C16327" s="18"/>
    </row>
    <row r="16328" spans="3:3" x14ac:dyDescent="0.35">
      <c r="C16328" s="18"/>
    </row>
    <row r="16329" spans="3:3" x14ac:dyDescent="0.35">
      <c r="C16329" s="18"/>
    </row>
    <row r="16330" spans="3:3" x14ac:dyDescent="0.35">
      <c r="C16330" s="18"/>
    </row>
    <row r="16331" spans="3:3" x14ac:dyDescent="0.35">
      <c r="C16331" s="18"/>
    </row>
    <row r="16332" spans="3:3" x14ac:dyDescent="0.35">
      <c r="C16332" s="18"/>
    </row>
    <row r="16333" spans="3:3" x14ac:dyDescent="0.35">
      <c r="C16333" s="18"/>
    </row>
    <row r="16334" spans="3:3" x14ac:dyDescent="0.35">
      <c r="C16334" s="18"/>
    </row>
    <row r="16335" spans="3:3" x14ac:dyDescent="0.35">
      <c r="C16335" s="18"/>
    </row>
    <row r="16336" spans="3:3" x14ac:dyDescent="0.35">
      <c r="C16336" s="18"/>
    </row>
    <row r="16337" spans="3:3" x14ac:dyDescent="0.35">
      <c r="C16337" s="18"/>
    </row>
    <row r="16338" spans="3:3" x14ac:dyDescent="0.35">
      <c r="C16338" s="18"/>
    </row>
    <row r="16339" spans="3:3" x14ac:dyDescent="0.35">
      <c r="C16339" s="18"/>
    </row>
    <row r="16340" spans="3:3" x14ac:dyDescent="0.35">
      <c r="C16340" s="18"/>
    </row>
    <row r="16341" spans="3:3" x14ac:dyDescent="0.35">
      <c r="C16341" s="18"/>
    </row>
    <row r="16342" spans="3:3" x14ac:dyDescent="0.35">
      <c r="C16342" s="18"/>
    </row>
    <row r="16343" spans="3:3" x14ac:dyDescent="0.35">
      <c r="C16343" s="18"/>
    </row>
    <row r="16344" spans="3:3" x14ac:dyDescent="0.35">
      <c r="C16344" s="18"/>
    </row>
    <row r="16345" spans="3:3" x14ac:dyDescent="0.35">
      <c r="C16345" s="18"/>
    </row>
    <row r="16346" spans="3:3" x14ac:dyDescent="0.35">
      <c r="C16346" s="18"/>
    </row>
    <row r="16347" spans="3:3" x14ac:dyDescent="0.35">
      <c r="C16347" s="18"/>
    </row>
    <row r="16348" spans="3:3" x14ac:dyDescent="0.35">
      <c r="C16348" s="18"/>
    </row>
    <row r="16349" spans="3:3" x14ac:dyDescent="0.35">
      <c r="C16349" s="18"/>
    </row>
    <row r="16350" spans="3:3" x14ac:dyDescent="0.35">
      <c r="C16350" s="18"/>
    </row>
    <row r="16351" spans="3:3" x14ac:dyDescent="0.35">
      <c r="C16351" s="18"/>
    </row>
    <row r="16352" spans="3:3" x14ac:dyDescent="0.35">
      <c r="C16352" s="18"/>
    </row>
    <row r="16353" spans="3:3" x14ac:dyDescent="0.35">
      <c r="C16353" s="18"/>
    </row>
    <row r="16354" spans="3:3" x14ac:dyDescent="0.35">
      <c r="C16354" s="18"/>
    </row>
    <row r="16355" spans="3:3" x14ac:dyDescent="0.35">
      <c r="C16355" s="18"/>
    </row>
    <row r="16356" spans="3:3" x14ac:dyDescent="0.35">
      <c r="C16356" s="18"/>
    </row>
    <row r="16357" spans="3:3" x14ac:dyDescent="0.35">
      <c r="C16357" s="18"/>
    </row>
    <row r="16358" spans="3:3" x14ac:dyDescent="0.35">
      <c r="C16358" s="18"/>
    </row>
    <row r="16359" spans="3:3" x14ac:dyDescent="0.35">
      <c r="C16359" s="18"/>
    </row>
    <row r="16360" spans="3:3" x14ac:dyDescent="0.35">
      <c r="C16360" s="18"/>
    </row>
    <row r="16361" spans="3:3" x14ac:dyDescent="0.35">
      <c r="C16361" s="18"/>
    </row>
    <row r="16362" spans="3:3" x14ac:dyDescent="0.35">
      <c r="C16362" s="18"/>
    </row>
    <row r="16363" spans="3:3" x14ac:dyDescent="0.35">
      <c r="C16363" s="18"/>
    </row>
    <row r="16364" spans="3:3" x14ac:dyDescent="0.35">
      <c r="C16364" s="18"/>
    </row>
    <row r="16365" spans="3:3" x14ac:dyDescent="0.35">
      <c r="C16365" s="18"/>
    </row>
    <row r="16366" spans="3:3" x14ac:dyDescent="0.35">
      <c r="C16366" s="18"/>
    </row>
    <row r="16367" spans="3:3" x14ac:dyDescent="0.35">
      <c r="C16367" s="18"/>
    </row>
    <row r="16368" spans="3:3" x14ac:dyDescent="0.35">
      <c r="C16368" s="18"/>
    </row>
    <row r="16369" spans="3:3" x14ac:dyDescent="0.35">
      <c r="C16369" s="18"/>
    </row>
    <row r="16370" spans="3:3" x14ac:dyDescent="0.35">
      <c r="C16370" s="18"/>
    </row>
    <row r="16371" spans="3:3" x14ac:dyDescent="0.35">
      <c r="C16371" s="18"/>
    </row>
    <row r="16372" spans="3:3" x14ac:dyDescent="0.35">
      <c r="C16372" s="18"/>
    </row>
    <row r="16373" spans="3:3" x14ac:dyDescent="0.35">
      <c r="C16373" s="18"/>
    </row>
    <row r="16374" spans="3:3" x14ac:dyDescent="0.35">
      <c r="C16374" s="18"/>
    </row>
    <row r="16375" spans="3:3" x14ac:dyDescent="0.35">
      <c r="C16375" s="18"/>
    </row>
    <row r="16376" spans="3:3" x14ac:dyDescent="0.35">
      <c r="C16376" s="18"/>
    </row>
    <row r="16377" spans="3:3" x14ac:dyDescent="0.35">
      <c r="C16377" s="18"/>
    </row>
    <row r="16378" spans="3:3" x14ac:dyDescent="0.35">
      <c r="C16378" s="18"/>
    </row>
    <row r="16379" spans="3:3" x14ac:dyDescent="0.35">
      <c r="C16379" s="18"/>
    </row>
    <row r="16380" spans="3:3" x14ac:dyDescent="0.35">
      <c r="C16380" s="18"/>
    </row>
    <row r="16381" spans="3:3" x14ac:dyDescent="0.35">
      <c r="C16381" s="18"/>
    </row>
    <row r="16382" spans="3:3" x14ac:dyDescent="0.35">
      <c r="C16382" s="18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6C7B-D869-4D06-BD87-60CA36E2D1A8}">
  <dimension ref="A1:BL509"/>
  <sheetViews>
    <sheetView topLeftCell="F1" zoomScale="85" zoomScaleNormal="85" workbookViewId="0">
      <selection activeCell="K2" sqref="K2"/>
    </sheetView>
  </sheetViews>
  <sheetFormatPr defaultRowHeight="14.5" x14ac:dyDescent="0.35"/>
  <cols>
    <col min="1" max="1" width="9.81640625" bestFit="1" customWidth="1"/>
    <col min="2" max="2" width="30.1796875" bestFit="1" customWidth="1"/>
    <col min="3" max="3" width="10.453125" customWidth="1"/>
    <col min="4" max="4" width="8.1796875" customWidth="1"/>
    <col min="5" max="5" width="41.26953125" customWidth="1"/>
    <col min="6" max="6" width="21" customWidth="1"/>
    <col min="7" max="7" width="26.453125" customWidth="1"/>
    <col min="8" max="8" width="21.81640625" customWidth="1"/>
    <col min="9" max="10" width="14.54296875" customWidth="1"/>
    <col min="11" max="15" width="21.54296875" customWidth="1"/>
    <col min="16" max="16" width="17.453125" customWidth="1"/>
    <col min="17" max="17" width="21.54296875" style="29" customWidth="1"/>
    <col min="18" max="18" width="17.453125" customWidth="1"/>
    <col min="19" max="19" width="21.54296875" customWidth="1"/>
    <col min="20" max="20" width="17.453125" customWidth="1"/>
    <col min="21" max="21" width="21.54296875" customWidth="1"/>
    <col min="22" max="22" width="17.453125" customWidth="1"/>
    <col min="23" max="23" width="21.54296875" customWidth="1"/>
    <col min="24" max="26" width="17.453125" customWidth="1"/>
    <col min="27" max="27" width="21.54296875" customWidth="1"/>
    <col min="28" max="30" width="17.453125" customWidth="1"/>
    <col min="31" max="31" width="23.81640625" customWidth="1"/>
    <col min="32" max="32" width="13.81640625" customWidth="1"/>
    <col min="33" max="33" width="22.453125" customWidth="1"/>
    <col min="34" max="34" width="20.1796875" customWidth="1"/>
    <col min="35" max="35" width="20" customWidth="1"/>
    <col min="36" max="36" width="14.54296875" customWidth="1"/>
    <col min="37" max="37" width="16.54296875" customWidth="1"/>
    <col min="38" max="38" width="19.54296875" customWidth="1"/>
    <col min="39" max="46" width="9.1796875" customWidth="1"/>
    <col min="47" max="47" width="15.26953125" customWidth="1"/>
    <col min="48" max="48" width="15.7265625" customWidth="1"/>
    <col min="49" max="54" width="9.1796875" customWidth="1"/>
    <col min="55" max="55" width="28.7265625" customWidth="1"/>
    <col min="56" max="56" width="15" bestFit="1" customWidth="1"/>
  </cols>
  <sheetData>
    <row r="1" spans="1:64" ht="62.5" thickBot="1" x14ac:dyDescent="0.4">
      <c r="A1" s="39" t="s">
        <v>1028</v>
      </c>
      <c r="B1" s="40" t="s">
        <v>1029</v>
      </c>
      <c r="C1" s="40" t="s">
        <v>1030</v>
      </c>
      <c r="D1" s="40" t="s">
        <v>1031</v>
      </c>
      <c r="E1" s="40" t="s">
        <v>1032</v>
      </c>
      <c r="F1" s="41" t="s">
        <v>1424</v>
      </c>
      <c r="G1" s="38" t="s">
        <v>1957</v>
      </c>
      <c r="H1" s="38" t="s">
        <v>1427</v>
      </c>
      <c r="I1" s="38" t="s">
        <v>1428</v>
      </c>
      <c r="J1" s="38" t="s">
        <v>2057</v>
      </c>
      <c r="K1" s="38" t="s">
        <v>2058</v>
      </c>
      <c r="L1" s="38" t="s">
        <v>2059</v>
      </c>
      <c r="M1" s="38" t="s">
        <v>2060</v>
      </c>
      <c r="N1" s="38" t="s">
        <v>2067</v>
      </c>
      <c r="O1" s="36" t="s">
        <v>2116</v>
      </c>
      <c r="P1" s="36" t="s">
        <v>2070</v>
      </c>
      <c r="Q1" s="100" t="s">
        <v>2117</v>
      </c>
      <c r="R1" s="37" t="s">
        <v>2077</v>
      </c>
      <c r="S1" s="1" t="s">
        <v>2118</v>
      </c>
      <c r="T1" s="1" t="s">
        <v>2119</v>
      </c>
      <c r="U1" s="48" t="s">
        <v>2120</v>
      </c>
      <c r="V1" s="48" t="s">
        <v>2121</v>
      </c>
      <c r="W1" s="49" t="s">
        <v>2122</v>
      </c>
      <c r="X1" s="49" t="s">
        <v>2137</v>
      </c>
      <c r="Y1" s="49" t="s">
        <v>2123</v>
      </c>
      <c r="Z1" s="49" t="s">
        <v>2124</v>
      </c>
      <c r="AA1" s="50" t="s">
        <v>2125</v>
      </c>
      <c r="AB1" s="50" t="s">
        <v>2126</v>
      </c>
      <c r="AC1" s="50" t="s">
        <v>2127</v>
      </c>
      <c r="AD1" s="50" t="s">
        <v>2128</v>
      </c>
      <c r="AE1" s="42" t="s">
        <v>1041</v>
      </c>
      <c r="AF1" s="43" t="s">
        <v>1042</v>
      </c>
      <c r="AG1" s="42" t="s">
        <v>1043</v>
      </c>
      <c r="AH1" s="42" t="s">
        <v>1044</v>
      </c>
      <c r="AI1" s="44" t="s">
        <v>1045</v>
      </c>
      <c r="AJ1" s="41" t="s">
        <v>1046</v>
      </c>
      <c r="AK1" s="41" t="s">
        <v>1047</v>
      </c>
      <c r="AL1" s="41" t="s">
        <v>1048</v>
      </c>
      <c r="AM1" s="40" t="s">
        <v>1049</v>
      </c>
      <c r="AN1" s="41" t="s">
        <v>1050</v>
      </c>
      <c r="AO1" s="41" t="s">
        <v>1051</v>
      </c>
      <c r="AP1" s="41" t="s">
        <v>1052</v>
      </c>
      <c r="AQ1" s="45" t="s">
        <v>402</v>
      </c>
      <c r="AR1" s="45" t="s">
        <v>1053</v>
      </c>
      <c r="AS1" s="45" t="s">
        <v>1054</v>
      </c>
      <c r="AT1" s="45" t="s">
        <v>1055</v>
      </c>
      <c r="AU1" s="47" t="s">
        <v>1949</v>
      </c>
      <c r="AV1" s="45" t="s">
        <v>1950</v>
      </c>
      <c r="AW1" s="42" t="s">
        <v>1057</v>
      </c>
      <c r="AX1" s="46" t="s">
        <v>1058</v>
      </c>
      <c r="AY1" s="46" t="s">
        <v>1059</v>
      </c>
      <c r="AZ1" s="46" t="s">
        <v>1060</v>
      </c>
      <c r="BA1" s="45" t="s">
        <v>1061</v>
      </c>
      <c r="BB1" s="41" t="s">
        <v>1062</v>
      </c>
      <c r="BC1" s="41" t="s">
        <v>1063</v>
      </c>
      <c r="BD1" s="41" t="s">
        <v>1065</v>
      </c>
      <c r="BE1" s="41" t="s">
        <v>1066</v>
      </c>
      <c r="BF1" s="41" t="s">
        <v>1067</v>
      </c>
      <c r="BG1" s="47" t="s">
        <v>1068</v>
      </c>
      <c r="BH1" s="47" t="s">
        <v>1069</v>
      </c>
      <c r="BI1" s="47" t="s">
        <v>1070</v>
      </c>
      <c r="BJ1" s="47" t="s">
        <v>1071</v>
      </c>
      <c r="BK1" s="47" t="s">
        <v>1072</v>
      </c>
      <c r="BL1" s="47" t="s">
        <v>1073</v>
      </c>
    </row>
    <row r="2" spans="1:64" x14ac:dyDescent="0.35">
      <c r="A2" s="2">
        <v>184</v>
      </c>
      <c r="B2" s="3" t="s">
        <v>1284</v>
      </c>
      <c r="C2" s="3">
        <v>184.2</v>
      </c>
      <c r="D2" s="3" t="s">
        <v>1290</v>
      </c>
      <c r="E2" s="3" t="s">
        <v>1289</v>
      </c>
      <c r="F2" s="3"/>
      <c r="G2" s="3" t="s">
        <v>1996</v>
      </c>
      <c r="H2" s="3" t="str">
        <f>IF(AF2&lt;'2 - Outliers'!$F$11,"Low outlier",IF(AF2&gt;'2 - Outliers'!$F$12,"High outlier",""))</f>
        <v>Low outlier</v>
      </c>
      <c r="I2" s="3">
        <f>IF(AH2="",VLOOKUP(BD2,'3 -Impute_SE'!$B$10:$C$21,2,FALSE),AH2)</f>
        <v>1.9105899964971147</v>
      </c>
      <c r="J2" s="3">
        <f>I2^2</f>
        <v>3.6503541347148447</v>
      </c>
      <c r="K2" s="3">
        <f>1/J2</f>
        <v>0.27394602361727216</v>
      </c>
      <c r="L2" s="3">
        <f>K2*AF2</f>
        <v>-5.1617563255753671</v>
      </c>
      <c r="M2" s="3">
        <f>K2*AF2^2</f>
        <v>97.259043999999989</v>
      </c>
      <c r="N2" s="3">
        <f>K2^2</f>
        <v>7.5046423855715041E-2</v>
      </c>
      <c r="O2" s="3">
        <f>1/($J2+(VLOOKUP($BD2,'5_Weighting REM'!$B$23:$K$35,10,FALSE)))</f>
        <v>0.27327266729201904</v>
      </c>
      <c r="P2" s="3">
        <f>O2*$AF2</f>
        <v>-5.1490687850688568</v>
      </c>
      <c r="Q2" s="3">
        <f>1/($J2+(VLOOKUP($BD2,'5_Weighting REM'!$N$22:$W$31,10,FALSE)))</f>
        <v>0.27192735201664608</v>
      </c>
      <c r="R2" s="3">
        <f>Q2*$AF2</f>
        <v>-5.1237200337314359</v>
      </c>
      <c r="S2" s="3">
        <f>1/($J2+(VLOOKUP($BD2,'5_Weighting REM'!$Z$26:$AI$35,10,FALSE)))</f>
        <v>0.27171040709795108</v>
      </c>
      <c r="T2" s="3">
        <f>S2*$AF2</f>
        <v>-5.1196323058221598</v>
      </c>
      <c r="U2" s="3">
        <f>1/($J2+(VLOOKUP($BD2,'5_Weighting REM'!$AL$24:$AU$35,10,FALSE)))</f>
        <v>0.27337333019042104</v>
      </c>
      <c r="V2" s="3">
        <f>U2*$AF2</f>
        <v>-5.1509654994132239</v>
      </c>
      <c r="W2" s="3">
        <f>1/($J2+(VLOOKUP($BD2,'5_Weighting REM'!$AX$24:$BG$35,10,FALSE)))</f>
        <v>0.27364121885656106</v>
      </c>
      <c r="X2" s="3">
        <f>W2*$AF2</f>
        <v>-5.156013121564258</v>
      </c>
      <c r="Y2" s="3">
        <f>1/($J2+(VLOOKUP($BD2,'5_Weighting REM'!$BK$24:$BT$34,10,FALSE)))</f>
        <v>0.27077034450729282</v>
      </c>
      <c r="Z2" s="3">
        <f>Y2*$AF2</f>
        <v>-5.1019194222413189</v>
      </c>
      <c r="AA2" s="3">
        <f>1/($J2+(VLOOKUP($BD2,'5_Weighting REM'!$BX$24:$CG$35,10,FALSE)))</f>
        <v>0.27342215319322238</v>
      </c>
      <c r="AB2" s="3">
        <f>AA2*$AF2</f>
        <v>-5.1518854340785127</v>
      </c>
      <c r="AC2" s="3">
        <f>1/($J2+(VLOOKUP($BD2,'5_Weighting REM'!$CK$24:$CT$35,10,FALSE)))</f>
        <v>0.27327266729201904</v>
      </c>
      <c r="AD2" s="3">
        <f>AC2*$AF2</f>
        <v>-5.1490687850688568</v>
      </c>
      <c r="AE2" s="3" t="s">
        <v>2007</v>
      </c>
      <c r="AF2" s="6">
        <v>-18.842238545454546</v>
      </c>
      <c r="AG2" s="3" t="s">
        <v>459</v>
      </c>
      <c r="AH2" s="3">
        <v>1.9105899964971147</v>
      </c>
      <c r="AI2" s="3" t="s">
        <v>26</v>
      </c>
      <c r="AJ2" s="3" t="s">
        <v>5</v>
      </c>
      <c r="AK2" s="3" t="s">
        <v>1309</v>
      </c>
      <c r="AL2" s="3" t="s">
        <v>53</v>
      </c>
      <c r="AM2" s="3" t="s">
        <v>1320</v>
      </c>
      <c r="AN2" s="3" t="s">
        <v>37</v>
      </c>
      <c r="AO2" s="3" t="s">
        <v>1321</v>
      </c>
      <c r="AP2" s="3" t="s">
        <v>57</v>
      </c>
      <c r="AQ2" s="3" t="s">
        <v>1341</v>
      </c>
      <c r="AR2" s="4" t="s">
        <v>1342</v>
      </c>
      <c r="AS2" s="4" t="s">
        <v>1343</v>
      </c>
      <c r="AT2" s="4">
        <v>2016</v>
      </c>
      <c r="AU2" s="3" t="s">
        <v>14</v>
      </c>
      <c r="AV2" s="3" t="s">
        <v>1951</v>
      </c>
      <c r="AW2" s="3">
        <v>770</v>
      </c>
      <c r="AX2" s="3">
        <v>1</v>
      </c>
      <c r="AY2" s="3">
        <v>1</v>
      </c>
      <c r="AZ2" s="3">
        <v>0</v>
      </c>
      <c r="BA2" s="3">
        <v>1</v>
      </c>
      <c r="BB2" s="4" t="s">
        <v>1347</v>
      </c>
      <c r="BC2" s="4" t="s">
        <v>610</v>
      </c>
      <c r="BD2" s="4" t="s">
        <v>465</v>
      </c>
      <c r="BE2" s="4" t="s">
        <v>1405</v>
      </c>
      <c r="BF2" s="4" t="s">
        <v>1406</v>
      </c>
      <c r="BG2" s="3">
        <v>-0.17799999999999999</v>
      </c>
      <c r="BH2" s="5"/>
      <c r="BI2" s="5"/>
      <c r="BJ2" s="5"/>
      <c r="BK2" s="5">
        <v>-9.8620000000000001</v>
      </c>
      <c r="BL2" s="5" t="s">
        <v>1300</v>
      </c>
    </row>
    <row r="3" spans="1:64" x14ac:dyDescent="0.35">
      <c r="A3" s="2">
        <v>25</v>
      </c>
      <c r="B3" s="3" t="s">
        <v>484</v>
      </c>
      <c r="C3" s="3">
        <v>25.3</v>
      </c>
      <c r="D3" s="3" t="s">
        <v>643</v>
      </c>
      <c r="E3" s="3" t="s">
        <v>644</v>
      </c>
      <c r="F3" s="3"/>
      <c r="G3" s="3"/>
      <c r="H3" s="3" t="str">
        <f>IF(AF3&lt;'2 - Outliers'!$F$11,"Low outlier",IF(AF3&gt;'2 - Outliers'!$F$12,"High outlier",""))</f>
        <v>High outlier</v>
      </c>
      <c r="I3" s="3">
        <f>IF(AH3="",VLOOKUP(BD3,'3 -Impute_SE'!$B$10:$C$21,2,FALSE),AH3)</f>
        <v>1.21818</v>
      </c>
      <c r="J3" s="3">
        <f>I3^2</f>
        <v>1.4839625124</v>
      </c>
      <c r="K3" s="3">
        <f>1/J3</f>
        <v>0.67387147023189187</v>
      </c>
      <c r="L3" s="3">
        <f>K3*AF3</f>
        <v>1.3705568590884845</v>
      </c>
      <c r="M3" s="3">
        <f>K3*AF3^2</f>
        <v>2.7875139206414095</v>
      </c>
      <c r="N3" s="3">
        <f>K3^2</f>
        <v>0.45410275839249153</v>
      </c>
      <c r="O3" s="3">
        <f>1/($J3+(VLOOKUP($BD3,'5_Weighting REM'!$B$23:$K$35,10,FALSE)))</f>
        <v>0.66630056221017409</v>
      </c>
      <c r="P3" s="3">
        <f>O3*$AF3</f>
        <v>1.3551587299539736</v>
      </c>
      <c r="Q3" s="3">
        <f>1/($J3+(VLOOKUP($BD3,'5_Weighting REM'!$N$22:$W$31,10,FALSE)))</f>
        <v>0.67387147023189187</v>
      </c>
      <c r="R3" s="3">
        <f>Q3*$AF3</f>
        <v>1.3705568590884845</v>
      </c>
      <c r="S3" s="3">
        <f>1/($J3+(VLOOKUP($BD3,'5_Weighting REM'!$Z$26:$AI$35,10,FALSE)))</f>
        <v>0.57237847215186721</v>
      </c>
      <c r="T3" s="3">
        <f>S3*$AF3</f>
        <v>1.1641348174784358</v>
      </c>
      <c r="U3" s="3">
        <f>1/($J3+(VLOOKUP($BD3,'5_Weighting REM'!$AL$24:$AU$35,10,FALSE)))</f>
        <v>0.67173993450804526</v>
      </c>
      <c r="V3" s="3">
        <f>U3*$AF3</f>
        <v>1.3662216244988603</v>
      </c>
      <c r="W3" s="3">
        <f>1/($J3+(VLOOKUP($BD3,'5_Weighting REM'!$AX$24:$BG$35,10,FALSE)))</f>
        <v>0.65511433864833613</v>
      </c>
      <c r="X3" s="3">
        <f>W3*$AF3</f>
        <v>1.3324075732316116</v>
      </c>
      <c r="Y3" s="3">
        <f>1/($J3+(VLOOKUP($BD3,'5_Weighting REM'!$BK$24:$BT$34,10,FALSE)))</f>
        <v>0.66967807769002285</v>
      </c>
      <c r="Z3" s="3">
        <f>Y3*$AF3</f>
        <v>1.3620281067002413</v>
      </c>
      <c r="AA3" s="3">
        <f>1/($J3+(VLOOKUP($BD3,'5_Weighting REM'!$BX$24:$CG$35,10,FALSE)))</f>
        <v>0.67180587412469006</v>
      </c>
      <c r="AB3" s="3">
        <f>AA3*$AF3</f>
        <v>1.3663557361178715</v>
      </c>
      <c r="AC3" s="3">
        <f>1/($J3+(VLOOKUP($BD3,'5_Weighting REM'!$CK$24:$CT$35,10,FALSE)))</f>
        <v>0.66630056221017409</v>
      </c>
      <c r="AD3" s="3">
        <f>AC3*$AF3</f>
        <v>1.3551587299539736</v>
      </c>
      <c r="AE3" s="3" t="s">
        <v>645</v>
      </c>
      <c r="AF3" s="6">
        <v>2.033855</v>
      </c>
      <c r="AG3" s="3" t="s">
        <v>134</v>
      </c>
      <c r="AH3" s="3">
        <v>1.21818</v>
      </c>
      <c r="AI3" s="3" t="s">
        <v>26</v>
      </c>
      <c r="AJ3" s="3" t="s">
        <v>5</v>
      </c>
      <c r="AK3" s="3" t="s">
        <v>6</v>
      </c>
      <c r="AL3" s="3" t="s">
        <v>5</v>
      </c>
      <c r="AM3" s="3" t="s">
        <v>135</v>
      </c>
      <c r="AN3" s="3" t="s">
        <v>37</v>
      </c>
      <c r="AO3" s="3" t="s">
        <v>38</v>
      </c>
      <c r="AP3" s="3" t="s">
        <v>10</v>
      </c>
      <c r="AQ3" s="3" t="s">
        <v>39</v>
      </c>
      <c r="AR3" s="4" t="s">
        <v>12</v>
      </c>
      <c r="AS3" s="4" t="s">
        <v>646</v>
      </c>
      <c r="AT3" s="4">
        <v>2000</v>
      </c>
      <c r="AU3" s="3" t="str">
        <f>IF(AT3&lt;2010,"Pre-2010",IF(AT3&lt;2018,"2010 - 2017","2018 - 2019"))</f>
        <v>Pre-2010</v>
      </c>
      <c r="AV3" s="3" t="s">
        <v>30</v>
      </c>
      <c r="AW3" s="3">
        <v>587</v>
      </c>
      <c r="AX3" s="3">
        <v>1</v>
      </c>
      <c r="AY3" s="3">
        <v>1</v>
      </c>
      <c r="AZ3" s="3">
        <v>1</v>
      </c>
      <c r="BA3" s="3">
        <v>1</v>
      </c>
      <c r="BB3" s="4" t="s">
        <v>346</v>
      </c>
      <c r="BC3" s="4" t="s">
        <v>488</v>
      </c>
      <c r="BD3" s="4" t="s">
        <v>348</v>
      </c>
      <c r="BE3" s="4" t="s">
        <v>18</v>
      </c>
      <c r="BF3" s="4"/>
      <c r="BG3" s="3">
        <v>5.149</v>
      </c>
      <c r="BH3" s="5"/>
      <c r="BI3" s="5">
        <v>172.2591450135512</v>
      </c>
      <c r="BJ3" s="5" t="s">
        <v>19</v>
      </c>
      <c r="BK3" s="5">
        <v>1.6695849546044099</v>
      </c>
      <c r="BL3" s="5" t="s">
        <v>125</v>
      </c>
    </row>
    <row r="4" spans="1:64" x14ac:dyDescent="0.35">
      <c r="A4" s="2">
        <v>100</v>
      </c>
      <c r="B4" s="3" t="s">
        <v>79</v>
      </c>
      <c r="C4" s="3">
        <v>100.1</v>
      </c>
      <c r="D4" s="3" t="s">
        <v>919</v>
      </c>
      <c r="E4" s="3" t="s">
        <v>81</v>
      </c>
      <c r="F4" s="3"/>
      <c r="G4" s="3"/>
      <c r="H4" s="3" t="str">
        <f>IF(AF4&lt;'2 - Outliers'!$F$11,"Low outlier",IF(AF4&gt;'2 - Outliers'!$F$12,"High outlier",""))</f>
        <v>High outlier</v>
      </c>
      <c r="I4" s="3">
        <f>IF(AH4="",VLOOKUP(BD4,'3 -Impute_SE'!$B$10:$C$21,2,FALSE),AH4)</f>
        <v>1.2060667870036101</v>
      </c>
      <c r="J4" s="3">
        <f>I4^2</f>
        <v>1.4545970947132114</v>
      </c>
      <c r="K4" s="3">
        <f>1/J4</f>
        <v>0.68747559281847748</v>
      </c>
      <c r="L4" s="3">
        <f>K4*AF4</f>
        <v>1.4669426173539706</v>
      </c>
      <c r="M4" s="3">
        <f>K4*AF4^2</f>
        <v>3.1301775147929001</v>
      </c>
      <c r="N4" s="3">
        <f>K4^2</f>
        <v>0.47262269072111707</v>
      </c>
      <c r="O4" s="3">
        <f>1/($J4+(VLOOKUP($BD4,'5_Weighting REM'!$B$23:$K$35,10,FALSE)))</f>
        <v>0.68325064758668641</v>
      </c>
      <c r="P4" s="3">
        <f>O4*$AF4</f>
        <v>1.4579273849860961</v>
      </c>
      <c r="Q4" s="3">
        <f>1/($J4+(VLOOKUP($BD4,'5_Weighting REM'!$N$22:$W$31,10,FALSE)))</f>
        <v>0.6749023869375036</v>
      </c>
      <c r="R4" s="3">
        <f>Q4*$AF4</f>
        <v>1.4401137790123071</v>
      </c>
      <c r="S4" s="3">
        <f>1/($J4+(VLOOKUP($BD4,'5_Weighting REM'!$Z$26:$AI$35,10,FALSE)))</f>
        <v>0.6735675984035584</v>
      </c>
      <c r="T4" s="3">
        <f>S4*$AF4</f>
        <v>1.4372655932642544</v>
      </c>
      <c r="U4" s="3">
        <f>1/($J4+(VLOOKUP($BD4,'5_Weighting REM'!$AL$24:$AU$35,10,FALSE)))</f>
        <v>0.68388026570287164</v>
      </c>
      <c r="V4" s="3">
        <f>U4*$AF4</f>
        <v>1.459270870714082</v>
      </c>
      <c r="W4" s="3">
        <f>1/($J4+(VLOOKUP($BD4,'5_Weighting REM'!$AX$24:$BG$35,10,FALSE)))</f>
        <v>0.68555923105934768</v>
      </c>
      <c r="X4" s="3">
        <f>W4*$AF4</f>
        <v>1.4628534645693463</v>
      </c>
      <c r="Y4" s="3">
        <f>1/($J4+(VLOOKUP($BD4,'5_Weighting REM'!$BK$24:$BT$34,10,FALSE)))</f>
        <v>0.66781995285368412</v>
      </c>
      <c r="Z4" s="3">
        <f>Y4*$AF4</f>
        <v>1.4250012070160263</v>
      </c>
      <c r="AA4" s="3">
        <f>1/($J4+(VLOOKUP($BD4,'5_Weighting REM'!$BX$24:$CG$35,10,FALSE)))</f>
        <v>0.68418589067014834</v>
      </c>
      <c r="AB4" s="3">
        <f>AA4*$AF4</f>
        <v>1.4599230164689407</v>
      </c>
      <c r="AC4" s="3">
        <f>1/($J4+(VLOOKUP($BD4,'5_Weighting REM'!$CK$24:$CT$35,10,FALSE)))</f>
        <v>0.68325064758668641</v>
      </c>
      <c r="AD4" s="3">
        <f>AC4*$AF4</f>
        <v>1.4579273849860961</v>
      </c>
      <c r="AE4" s="3" t="s">
        <v>920</v>
      </c>
      <c r="AF4" s="6">
        <v>2.1338104693140796</v>
      </c>
      <c r="AG4" s="3" t="s">
        <v>72</v>
      </c>
      <c r="AH4" s="3">
        <v>1.2060667870036101</v>
      </c>
      <c r="AI4" s="3" t="s">
        <v>26</v>
      </c>
      <c r="AJ4" s="3" t="s">
        <v>5</v>
      </c>
      <c r="AK4" s="3" t="s">
        <v>6</v>
      </c>
      <c r="AL4" s="3" t="s">
        <v>5</v>
      </c>
      <c r="AM4" s="3" t="s">
        <v>83</v>
      </c>
      <c r="AN4" s="3" t="s">
        <v>84</v>
      </c>
      <c r="AO4" s="3" t="s">
        <v>85</v>
      </c>
      <c r="AP4" s="3" t="s">
        <v>57</v>
      </c>
      <c r="AQ4" s="3" t="s">
        <v>11</v>
      </c>
      <c r="AR4" s="4" t="s">
        <v>12</v>
      </c>
      <c r="AS4" s="4" t="s">
        <v>86</v>
      </c>
      <c r="AT4" s="4">
        <v>2011</v>
      </c>
      <c r="AU4" s="3" t="str">
        <f>IF(AT4&lt;2010,"Pre-2010",IF(AT4&lt;2018,"2010 - 2017","2018 - 2019"))</f>
        <v>2010 - 2017</v>
      </c>
      <c r="AV4" s="3" t="s">
        <v>14</v>
      </c>
      <c r="AW4" s="3">
        <v>284</v>
      </c>
      <c r="AX4" s="3">
        <v>0</v>
      </c>
      <c r="AY4" s="3">
        <v>1</v>
      </c>
      <c r="AZ4" s="3">
        <v>1</v>
      </c>
      <c r="BA4" s="3">
        <v>1</v>
      </c>
      <c r="BB4" s="4" t="s">
        <v>330</v>
      </c>
      <c r="BC4" s="4" t="s">
        <v>529</v>
      </c>
      <c r="BD4" s="4" t="s">
        <v>465</v>
      </c>
      <c r="BE4" s="4" t="s">
        <v>89</v>
      </c>
      <c r="BF4" s="4" t="s">
        <v>90</v>
      </c>
      <c r="BG4" s="3">
        <v>2.3E-2</v>
      </c>
      <c r="BH4" s="5">
        <v>1.02</v>
      </c>
      <c r="BI4" s="5"/>
      <c r="BJ4" s="5" t="s">
        <v>4</v>
      </c>
      <c r="BK4" s="5">
        <v>1.7692307692307694</v>
      </c>
      <c r="BL4" s="5" t="s">
        <v>91</v>
      </c>
    </row>
    <row r="5" spans="1:64" x14ac:dyDescent="0.35">
      <c r="A5" s="2">
        <v>184</v>
      </c>
      <c r="B5" s="3" t="s">
        <v>1284</v>
      </c>
      <c r="C5" s="3">
        <v>184.1</v>
      </c>
      <c r="D5" s="3" t="s">
        <v>1287</v>
      </c>
      <c r="E5" s="3" t="s">
        <v>1286</v>
      </c>
      <c r="F5" s="3"/>
      <c r="G5" s="3"/>
      <c r="H5" s="3" t="str">
        <f>IF(AF5&lt;'2 - Outliers'!$F$11,"Low outlier",IF(AF5&gt;'2 - Outliers'!$F$12,"High outlier",""))</f>
        <v>Low outlier</v>
      </c>
      <c r="I5" s="3">
        <f>IF(AH5="",VLOOKUP(BD5,'3 -Impute_SE'!$B$10:$C$21,2,FALSE),AH5)</f>
        <v>1.0906115596986781</v>
      </c>
      <c r="J5" s="3">
        <f>I5^2</f>
        <v>1.1894335741483832</v>
      </c>
      <c r="K5" s="3">
        <f>1/J5</f>
        <v>0.84073631494384637</v>
      </c>
      <c r="L5" s="3">
        <f>K5*AF5</f>
        <v>-2.4628383736755066</v>
      </c>
      <c r="M5" s="3">
        <f>K5*AF5^2</f>
        <v>7.2145959999999993</v>
      </c>
      <c r="N5" s="3">
        <f>K5^2</f>
        <v>0.70683755126535841</v>
      </c>
      <c r="O5" s="3">
        <f>1/($J5+(VLOOKUP($BD5,'5_Weighting REM'!$B$23:$K$35,10,FALSE)))</f>
        <v>0.83442628341038583</v>
      </c>
      <c r="P5" s="3">
        <f>O5*$AF5</f>
        <v>-2.4443538767845316</v>
      </c>
      <c r="Q5" s="3">
        <f>1/($J5+(VLOOKUP($BD5,'5_Weighting REM'!$N$22:$W$31,10,FALSE)))</f>
        <v>0.82200863556533599</v>
      </c>
      <c r="R5" s="3">
        <f>Q5*$AF5</f>
        <v>-2.4079778346414962</v>
      </c>
      <c r="S5" s="3">
        <f>1/($J5+(VLOOKUP($BD5,'5_Weighting REM'!$Z$26:$AI$35,10,FALSE)))</f>
        <v>0.82002940621672771</v>
      </c>
      <c r="T5" s="3">
        <f>S5*$AF5</f>
        <v>-2.4021799145285976</v>
      </c>
      <c r="U5" s="3">
        <f>1/($J5+(VLOOKUP($BD5,'5_Weighting REM'!$AL$24:$AU$35,10,FALSE)))</f>
        <v>0.83536553431136218</v>
      </c>
      <c r="V5" s="3">
        <f>U5*$AF5</f>
        <v>-2.4471053020772389</v>
      </c>
      <c r="W5" s="3">
        <f>1/($J5+(VLOOKUP($BD5,'5_Weighting REM'!$AX$24:$BG$35,10,FALSE)))</f>
        <v>0.83787205294916123</v>
      </c>
      <c r="X5" s="3">
        <f>W5*$AF5</f>
        <v>-2.4544478542850814</v>
      </c>
      <c r="Y5" s="3">
        <f>1/($J5+(VLOOKUP($BD5,'5_Weighting REM'!$BK$24:$BT$34,10,FALSE)))</f>
        <v>0.81152622596021051</v>
      </c>
      <c r="Z5" s="3">
        <f>Y5*$AF5</f>
        <v>-2.3772708458208549</v>
      </c>
      <c r="AA5" s="3">
        <f>1/($J5+(VLOOKUP($BD5,'5_Weighting REM'!$BX$24:$CG$35,10,FALSE)))</f>
        <v>0.83582159725528971</v>
      </c>
      <c r="AB5" s="3">
        <f>AA5*$AF5</f>
        <v>-2.4484412849521919</v>
      </c>
      <c r="AC5" s="3">
        <f>1/($J5+(VLOOKUP($BD5,'5_Weighting REM'!$CK$24:$CT$35,10,FALSE)))</f>
        <v>0.83442628341038583</v>
      </c>
      <c r="AD5" s="3">
        <f>AC5*$AF5</f>
        <v>-2.4443538767845316</v>
      </c>
      <c r="AE5" s="3" t="s">
        <v>2007</v>
      </c>
      <c r="AF5" s="6">
        <v>-2.9293826493506492</v>
      </c>
      <c r="AG5" s="3" t="s">
        <v>459</v>
      </c>
      <c r="AH5" s="3">
        <v>1.0906115596986781</v>
      </c>
      <c r="AI5" s="3" t="s">
        <v>26</v>
      </c>
      <c r="AJ5" s="3" t="s">
        <v>5</v>
      </c>
      <c r="AK5" s="3" t="s">
        <v>1309</v>
      </c>
      <c r="AL5" s="3" t="s">
        <v>53</v>
      </c>
      <c r="AM5" s="3" t="s">
        <v>1320</v>
      </c>
      <c r="AN5" s="3" t="s">
        <v>37</v>
      </c>
      <c r="AO5" s="3" t="s">
        <v>1321</v>
      </c>
      <c r="AP5" s="3" t="s">
        <v>57</v>
      </c>
      <c r="AQ5" s="3" t="s">
        <v>1341</v>
      </c>
      <c r="AR5" s="4" t="s">
        <v>1342</v>
      </c>
      <c r="AS5" s="4" t="s">
        <v>1343</v>
      </c>
      <c r="AT5" s="4">
        <v>2016</v>
      </c>
      <c r="AU5" s="3" t="s">
        <v>14</v>
      </c>
      <c r="AV5" s="3" t="s">
        <v>1951</v>
      </c>
      <c r="AW5" s="3">
        <v>770</v>
      </c>
      <c r="AX5" s="3">
        <v>1</v>
      </c>
      <c r="AY5" s="3">
        <v>1</v>
      </c>
      <c r="AZ5" s="3">
        <v>0</v>
      </c>
      <c r="BA5" s="3">
        <v>1</v>
      </c>
      <c r="BB5" s="4" t="s">
        <v>1347</v>
      </c>
      <c r="BC5" s="4" t="s">
        <v>610</v>
      </c>
      <c r="BD5" s="4" t="s">
        <v>465</v>
      </c>
      <c r="BE5" s="4" t="s">
        <v>1405</v>
      </c>
      <c r="BF5" s="4" t="s">
        <v>1406</v>
      </c>
      <c r="BG5" s="3">
        <v>-4.8000000000000001E-2</v>
      </c>
      <c r="BH5" s="5"/>
      <c r="BI5" s="5"/>
      <c r="BJ5" s="5"/>
      <c r="BK5" s="5">
        <v>-2.6859999999999999</v>
      </c>
      <c r="BL5" s="5" t="s">
        <v>1300</v>
      </c>
    </row>
    <row r="6" spans="1:64" x14ac:dyDescent="0.35">
      <c r="A6" s="2">
        <v>178</v>
      </c>
      <c r="B6" s="3" t="s">
        <v>1263</v>
      </c>
      <c r="C6" s="3">
        <v>178.1</v>
      </c>
      <c r="D6" s="3" t="s">
        <v>1266</v>
      </c>
      <c r="E6" s="3" t="s">
        <v>1265</v>
      </c>
      <c r="F6" s="3"/>
      <c r="G6" s="3"/>
      <c r="H6" s="3" t="str">
        <f>IF(AF6&lt;'2 - Outliers'!$F$11,"Low outlier",IF(AF6&gt;'2 - Outliers'!$F$12,"High outlier",""))</f>
        <v>High outlier</v>
      </c>
      <c r="I6" s="3">
        <f>IF(AH6="",VLOOKUP(BD6,'3 -Impute_SE'!$B$10:$C$21,2,FALSE),AH6)</f>
        <v>1.0698000000000001</v>
      </c>
      <c r="J6" s="3">
        <f>I6^2</f>
        <v>1.1444720400000001</v>
      </c>
      <c r="K6" s="3">
        <f>1/J6</f>
        <v>0.87376533899421416</v>
      </c>
      <c r="L6" s="3">
        <f>K6*AF6</f>
        <v>1.8695083193120208</v>
      </c>
      <c r="M6" s="3">
        <f>K6*AF6^2</f>
        <v>3.9999999999999996</v>
      </c>
      <c r="N6" s="3">
        <f>K6^2</f>
        <v>0.76346586762767399</v>
      </c>
      <c r="O6" s="3">
        <f>1/($J6+(VLOOKUP($BD6,'5_Weighting REM'!$B$23:$K$35,10,FALSE)))</f>
        <v>0.77490342464407191</v>
      </c>
      <c r="P6" s="3">
        <f>O6*$AF6</f>
        <v>1.6579833673684563</v>
      </c>
      <c r="Q6" s="3" t="e">
        <f>1/($J6+(VLOOKUP($BD6,'5_Weighting REM'!$N$22:$W$31,10,FALSE)))</f>
        <v>#N/A</v>
      </c>
      <c r="R6" s="3" t="e">
        <f>Q6*$AF6</f>
        <v>#N/A</v>
      </c>
      <c r="S6" s="3">
        <f>1/($J6+(VLOOKUP($BD6,'5_Weighting REM'!$Z$26:$AI$35,10,FALSE)))</f>
        <v>0.11991980559285495</v>
      </c>
      <c r="T6" s="3">
        <f>S6*$AF6</f>
        <v>0.25658041604647247</v>
      </c>
      <c r="U6" s="3">
        <f>1/($J6+(VLOOKUP($BD6,'5_Weighting REM'!$AL$24:$AU$35,10,FALSE)))</f>
        <v>0.85861361423739468</v>
      </c>
      <c r="V6" s="3">
        <f>U6*$AF6</f>
        <v>1.8370896890223298</v>
      </c>
      <c r="W6" s="3">
        <f>1/($J6+(VLOOKUP($BD6,'5_Weighting REM'!$AX$24:$BG$35,10,FALSE)))</f>
        <v>0.87139750792186044</v>
      </c>
      <c r="X6" s="3">
        <f>W6*$AF6</f>
        <v>1.8644421079496127</v>
      </c>
      <c r="Y6" s="3">
        <f>1/($J6+(VLOOKUP($BD6,'5_Weighting REM'!$BK$24:$BT$34,10,FALSE)))</f>
        <v>0.87196059172802165</v>
      </c>
      <c r="Z6" s="3">
        <f>Y6*$AF6</f>
        <v>1.8656468820612753</v>
      </c>
      <c r="AA6" s="3">
        <f>1/($J6+(VLOOKUP($BD6,'5_Weighting REM'!$BX$24:$CG$35,10,FALSE)))</f>
        <v>0.87195672666064772</v>
      </c>
      <c r="AB6" s="3">
        <f>AA6*$AF6</f>
        <v>1.8656386123631219</v>
      </c>
      <c r="AC6" s="3">
        <f>1/($J6+(VLOOKUP($BD6,'5_Weighting REM'!$CK$24:$CT$35,10,FALSE)))</f>
        <v>0.77490342464407191</v>
      </c>
      <c r="AD6" s="3">
        <f>AC6*$AF6</f>
        <v>1.6579833673684563</v>
      </c>
      <c r="AE6" s="3" t="s">
        <v>1301</v>
      </c>
      <c r="AF6" s="6">
        <v>2.1396000000000002</v>
      </c>
      <c r="AG6" s="3" t="s">
        <v>134</v>
      </c>
      <c r="AH6" s="3">
        <v>1.0698000000000001</v>
      </c>
      <c r="AI6" s="3" t="s">
        <v>1305</v>
      </c>
      <c r="AJ6" s="3" t="s">
        <v>5</v>
      </c>
      <c r="AK6" s="3" t="s">
        <v>1307</v>
      </c>
      <c r="AL6" s="3" t="s">
        <v>5</v>
      </c>
      <c r="AM6" s="3" t="s">
        <v>201</v>
      </c>
      <c r="AN6" s="3" t="s">
        <v>1323</v>
      </c>
      <c r="AO6" s="3" t="s">
        <v>38</v>
      </c>
      <c r="AP6" s="3" t="s">
        <v>57</v>
      </c>
      <c r="AQ6" s="3" t="s">
        <v>11</v>
      </c>
      <c r="AR6" s="4" t="s">
        <v>12</v>
      </c>
      <c r="AS6" s="4" t="s">
        <v>13</v>
      </c>
      <c r="AT6" s="4">
        <v>2012</v>
      </c>
      <c r="AU6" s="3" t="str">
        <f>IF(AT6&lt;2010,"Pre-2010",IF(AT6&lt;2018,"2010 - 2017","2018 - 2019"))</f>
        <v>2010 - 2017</v>
      </c>
      <c r="AV6" s="3" t="s">
        <v>1951</v>
      </c>
      <c r="AW6" s="3">
        <v>2431</v>
      </c>
      <c r="AX6" s="3">
        <v>1</v>
      </c>
      <c r="AY6" s="3">
        <v>0</v>
      </c>
      <c r="AZ6" s="3">
        <v>1</v>
      </c>
      <c r="BA6" s="3">
        <v>1</v>
      </c>
      <c r="BB6" s="4" t="s">
        <v>97</v>
      </c>
      <c r="BC6" s="4" t="s">
        <v>849</v>
      </c>
      <c r="BD6" s="4" t="s">
        <v>1396</v>
      </c>
      <c r="BE6" s="4" t="s">
        <v>1403</v>
      </c>
      <c r="BF6" s="4"/>
      <c r="BG6" s="3">
        <v>0.02</v>
      </c>
      <c r="BH6" s="5"/>
      <c r="BI6" s="5"/>
      <c r="BJ6" s="5"/>
      <c r="BK6" s="5">
        <v>2</v>
      </c>
      <c r="BL6" s="5" t="s">
        <v>125</v>
      </c>
    </row>
    <row r="7" spans="1:64" x14ac:dyDescent="0.35">
      <c r="A7" s="2">
        <v>25</v>
      </c>
      <c r="B7" s="3" t="s">
        <v>484</v>
      </c>
      <c r="C7" s="3">
        <v>25.2</v>
      </c>
      <c r="D7" s="3" t="s">
        <v>674</v>
      </c>
      <c r="E7" s="3" t="s">
        <v>675</v>
      </c>
      <c r="F7" s="3"/>
      <c r="G7" s="3"/>
      <c r="H7" s="3" t="str">
        <f>IF(AF7&lt;'2 - Outliers'!$F$11,"Low outlier",IF(AF7&gt;'2 - Outliers'!$F$12,"High outlier",""))</f>
        <v>Low outlier</v>
      </c>
      <c r="I7" s="3">
        <f>IF(AH7="",VLOOKUP(BD7,'3 -Impute_SE'!$B$10:$C$21,2,FALSE),AH7)</f>
        <v>0.71242499999999997</v>
      </c>
      <c r="J7" s="3">
        <f>I7^2</f>
        <v>0.50754938062499999</v>
      </c>
      <c r="K7" s="3">
        <f>1/J7</f>
        <v>1.9702516408720523</v>
      </c>
      <c r="L7" s="3">
        <f>K7*AF7</f>
        <v>-1.6274278553603152</v>
      </c>
      <c r="M7" s="3">
        <f>K7*AF7^2</f>
        <v>1.3442554085276202</v>
      </c>
      <c r="N7" s="3">
        <f>K7^2</f>
        <v>3.8818915283590143</v>
      </c>
      <c r="O7" s="3">
        <f>1/($J7+(VLOOKUP($BD7,'5_Weighting REM'!$B$23:$K$35,10,FALSE)))</f>
        <v>1.9069010632500369</v>
      </c>
      <c r="P7" s="3">
        <f>O7*$AF7</f>
        <v>-1.5751002782445305</v>
      </c>
      <c r="Q7" s="3">
        <f>1/($J7+(VLOOKUP($BD7,'5_Weighting REM'!$N$22:$W$31,10,FALSE)))</f>
        <v>1.9702516408720523</v>
      </c>
      <c r="R7" s="3">
        <f>Q7*$AF7</f>
        <v>-1.6274278553603152</v>
      </c>
      <c r="S7" s="3">
        <f>1/($J7+(VLOOKUP($BD7,'5_Weighting REM'!$Z$26:$AI$35,10,FALSE)))</f>
        <v>1.2975509859491936</v>
      </c>
      <c r="T7" s="3">
        <f>S7*$AF7</f>
        <v>-1.0717771143940338</v>
      </c>
      <c r="U7" s="3">
        <f>1/($J7+(VLOOKUP($BD7,'5_Weighting REM'!$AL$24:$AU$35,10,FALSE)))</f>
        <v>1.9521404446749797</v>
      </c>
      <c r="V7" s="3">
        <f>U7*$AF7</f>
        <v>-1.6124680073015332</v>
      </c>
      <c r="W7" s="3">
        <f>1/($J7+(VLOOKUP($BD7,'5_Weighting REM'!$AX$24:$BG$35,10,FALSE)))</f>
        <v>1.8180563264598426</v>
      </c>
      <c r="X7" s="3">
        <f>W7*$AF7</f>
        <v>-1.50171452565583</v>
      </c>
      <c r="Y7" s="3">
        <f>1/($J7+(VLOOKUP($BD7,'5_Weighting REM'!$BK$24:$BT$34,10,FALSE)))</f>
        <v>1.9348285421551275</v>
      </c>
      <c r="Z7" s="3">
        <f>Y7*$AF7</f>
        <v>-1.5981683758201353</v>
      </c>
      <c r="AA7" s="3">
        <f>1/($J7+(VLOOKUP($BD7,'5_Weighting REM'!$BX$24:$CG$35,10,FALSE)))</f>
        <v>1.9526974347652943</v>
      </c>
      <c r="AB7" s="3">
        <f>AA7*$AF7</f>
        <v>-1.6129280811161331</v>
      </c>
      <c r="AC7" s="3">
        <f>1/($J7+(VLOOKUP($BD7,'5_Weighting REM'!$CK$24:$CT$35,10,FALSE)))</f>
        <v>1.9069010632500369</v>
      </c>
      <c r="AD7" s="3">
        <f>AC7*$AF7</f>
        <v>-1.5751002782445305</v>
      </c>
      <c r="AE7" s="3" t="s">
        <v>487</v>
      </c>
      <c r="AF7" s="6">
        <v>-0.82599999999999996</v>
      </c>
      <c r="AG7" s="3" t="s">
        <v>134</v>
      </c>
      <c r="AH7" s="3">
        <v>0.71242499999999997</v>
      </c>
      <c r="AI7" s="3" t="s">
        <v>26</v>
      </c>
      <c r="AJ7" s="3" t="s">
        <v>53</v>
      </c>
      <c r="AK7" s="3" t="s">
        <v>143</v>
      </c>
      <c r="AL7" s="3" t="s">
        <v>54</v>
      </c>
      <c r="AM7" s="3" t="s">
        <v>135</v>
      </c>
      <c r="AN7" s="3" t="s">
        <v>37</v>
      </c>
      <c r="AO7" s="3" t="s">
        <v>38</v>
      </c>
      <c r="AP7" s="3" t="s">
        <v>10</v>
      </c>
      <c r="AQ7" s="3" t="s">
        <v>39</v>
      </c>
      <c r="AR7" s="4" t="s">
        <v>12</v>
      </c>
      <c r="AS7" s="4" t="s">
        <v>223</v>
      </c>
      <c r="AT7" s="4">
        <v>2000</v>
      </c>
      <c r="AU7" s="3" t="s">
        <v>30</v>
      </c>
      <c r="AV7" s="3" t="s">
        <v>30</v>
      </c>
      <c r="AW7" s="3">
        <v>447</v>
      </c>
      <c r="AX7" s="3">
        <v>1</v>
      </c>
      <c r="AY7" s="3">
        <v>1</v>
      </c>
      <c r="AZ7" s="3">
        <v>1</v>
      </c>
      <c r="BA7" s="3">
        <v>1</v>
      </c>
      <c r="BB7" s="4" t="s">
        <v>346</v>
      </c>
      <c r="BC7" s="4" t="s">
        <v>488</v>
      </c>
      <c r="BD7" s="4" t="s">
        <v>348</v>
      </c>
      <c r="BE7" s="4" t="s">
        <v>18</v>
      </c>
      <c r="BF7" s="4"/>
      <c r="BG7" s="3">
        <v>-2</v>
      </c>
      <c r="BH7" s="5"/>
      <c r="BI7" s="5">
        <v>0.1353352832366127</v>
      </c>
      <c r="BJ7" s="5" t="s">
        <v>19</v>
      </c>
      <c r="BK7" s="5">
        <v>-1.1594202898550725</v>
      </c>
      <c r="BL7" s="5" t="s">
        <v>125</v>
      </c>
    </row>
    <row r="8" spans="1:64" x14ac:dyDescent="0.35">
      <c r="A8" s="2">
        <v>187</v>
      </c>
      <c r="B8" s="3" t="s">
        <v>2009</v>
      </c>
      <c r="C8" s="25">
        <v>188.2</v>
      </c>
      <c r="D8" s="25" t="s">
        <v>2013</v>
      </c>
      <c r="E8" s="25" t="s">
        <v>2011</v>
      </c>
      <c r="F8" s="3">
        <v>1</v>
      </c>
      <c r="G8" s="3" t="s">
        <v>1958</v>
      </c>
      <c r="H8" s="3"/>
      <c r="I8" s="3">
        <f>IF(AH8="",VLOOKUP(BD8,'3 -Impute_SE'!$B$10:$C$21,2,FALSE),AH8)</f>
        <v>0.68308912739150729</v>
      </c>
      <c r="J8" s="3">
        <f>I8^2</f>
        <v>0.4666107559604909</v>
      </c>
      <c r="K8" s="3">
        <f>1/J8</f>
        <v>2.1431139064541251</v>
      </c>
      <c r="L8" s="3">
        <f>K8*AF8</f>
        <v>5.919280609626294</v>
      </c>
      <c r="M8" s="3">
        <f>K8*AF8^2</f>
        <v>16.349053043787823</v>
      </c>
      <c r="N8" s="3">
        <f>K8^2</f>
        <v>4.5929372160370603</v>
      </c>
      <c r="O8" s="3">
        <f>1/($J8+(VLOOKUP($BD8,'5_Weighting REM'!$B$23:$K$35,10,FALSE)))</f>
        <v>2.102583381457698</v>
      </c>
      <c r="P8" s="3">
        <f>O8*$AF8</f>
        <v>5.8073352995861622</v>
      </c>
      <c r="Q8" s="3">
        <f>1/($J8+(VLOOKUP($BD8,'5_Weighting REM'!$N$22:$W$31,10,FALSE)))</f>
        <v>2.025482950876448</v>
      </c>
      <c r="R8" s="3">
        <f>Q8*$AF8</f>
        <v>5.5943839103207491</v>
      </c>
      <c r="S8" s="3">
        <f>1/($J8+(VLOOKUP($BD8,'5_Weighting REM'!$Z$26:$AI$35,10,FALSE)))</f>
        <v>2.0135080403862751</v>
      </c>
      <c r="T8" s="3">
        <f>S8*$AF8</f>
        <v>5.5613092075468922</v>
      </c>
      <c r="U8" s="3">
        <f>1/($J8+(VLOOKUP($BD8,'5_Weighting REM'!$AL$24:$AU$35,10,FALSE)))</f>
        <v>2.1085572507584596</v>
      </c>
      <c r="V8" s="3">
        <f>U8*$AF8</f>
        <v>5.8238351265948651</v>
      </c>
      <c r="W8" s="3">
        <f>1/($J8+(VLOOKUP($BD8,'5_Weighting REM'!$AX$24:$BG$35,10,FALSE)))</f>
        <v>2.1246000171036066</v>
      </c>
      <c r="X8" s="3">
        <f>W8*$AF8</f>
        <v>5.868145247240161</v>
      </c>
      <c r="Y8" s="3">
        <f>1/($J8+(VLOOKUP($BD8,'5_Weighting REM'!$BK$24:$BT$34,10,FALSE)))</f>
        <v>1.9630042461393784</v>
      </c>
      <c r="Z8" s="3">
        <f>Y8*$AF8</f>
        <v>5.421817727836963</v>
      </c>
      <c r="AA8" s="3">
        <f>1/($J8+(VLOOKUP($BD8,'5_Weighting REM'!$BX$24:$CG$35,10,FALSE)))</f>
        <v>2.1114653149804985</v>
      </c>
      <c r="AB8" s="3">
        <f>AA8*$AF8</f>
        <v>5.8318671999761369</v>
      </c>
      <c r="AC8" s="3">
        <f>1/($J8+(VLOOKUP($BD8,'5_Weighting REM'!$CK$24:$CT$35,10,FALSE)))</f>
        <v>2.102583381457698</v>
      </c>
      <c r="AD8" s="3">
        <f>AC8*$AF8</f>
        <v>5.8073352995861622</v>
      </c>
      <c r="AE8" s="3"/>
      <c r="AF8" s="6">
        <v>2.762</v>
      </c>
      <c r="AG8" s="25" t="s">
        <v>1300</v>
      </c>
      <c r="AH8" s="25">
        <v>0.68308912739150729</v>
      </c>
      <c r="AI8" s="25" t="s">
        <v>2027</v>
      </c>
      <c r="AJ8" s="25" t="s">
        <v>53</v>
      </c>
      <c r="AK8" s="25" t="s">
        <v>1307</v>
      </c>
      <c r="AL8" s="25" t="s">
        <v>54</v>
      </c>
      <c r="AM8" s="25" t="s">
        <v>1320</v>
      </c>
      <c r="AN8" s="25" t="s">
        <v>2018</v>
      </c>
      <c r="AO8" s="25" t="s">
        <v>73</v>
      </c>
      <c r="AP8" s="25" t="s">
        <v>57</v>
      </c>
      <c r="AQ8" s="25" t="s">
        <v>191</v>
      </c>
      <c r="AR8" s="25" t="s">
        <v>12</v>
      </c>
      <c r="AS8" s="25" t="s">
        <v>2019</v>
      </c>
      <c r="AT8" s="25">
        <v>1997</v>
      </c>
      <c r="AU8" s="3" t="s">
        <v>30</v>
      </c>
      <c r="AV8" s="3" t="s">
        <v>30</v>
      </c>
      <c r="AW8" s="3">
        <v>509</v>
      </c>
      <c r="AX8" s="3">
        <v>0</v>
      </c>
      <c r="AY8" s="3">
        <v>0</v>
      </c>
      <c r="AZ8" s="3">
        <v>0</v>
      </c>
      <c r="BA8" s="3">
        <v>0</v>
      </c>
      <c r="BB8" s="25" t="s">
        <v>2020</v>
      </c>
      <c r="BC8" s="25" t="s">
        <v>2021</v>
      </c>
      <c r="BD8" s="25" t="s">
        <v>465</v>
      </c>
      <c r="BE8" s="25" t="s">
        <v>2024</v>
      </c>
      <c r="BF8" s="4" t="s">
        <v>2026</v>
      </c>
      <c r="BG8" s="25">
        <v>6.4290000000000003</v>
      </c>
      <c r="BH8" s="5"/>
      <c r="BI8" s="5"/>
      <c r="BJ8" s="5"/>
      <c r="BK8" s="5"/>
      <c r="BL8" s="5"/>
    </row>
    <row r="9" spans="1:64" x14ac:dyDescent="0.35">
      <c r="A9" s="2">
        <v>100</v>
      </c>
      <c r="B9" s="3" t="s">
        <v>79</v>
      </c>
      <c r="C9" s="3">
        <v>100.1</v>
      </c>
      <c r="D9" s="3" t="s">
        <v>80</v>
      </c>
      <c r="E9" s="3" t="s">
        <v>81</v>
      </c>
      <c r="F9" s="3"/>
      <c r="G9" s="3"/>
      <c r="H9" s="3" t="str">
        <f>IF(AF9&lt;'2 - Outliers'!$F$11,"Low outlier",IF(AF9&gt;'2 - Outliers'!$F$12,"High outlier",""))</f>
        <v/>
      </c>
      <c r="I9" s="3">
        <f>IF(AH9="",VLOOKUP(BD9,'3 -Impute_SE'!$B$10:$C$21,2,FALSE),AH9)</f>
        <v>0.57804938628158842</v>
      </c>
      <c r="J9" s="3">
        <f>I9^2</f>
        <v>0.33414109298052103</v>
      </c>
      <c r="K9" s="3">
        <f>1/J9</f>
        <v>2.9927477374304741</v>
      </c>
      <c r="L9" s="3">
        <f>K9*AF9</f>
        <v>1.94620049203196</v>
      </c>
      <c r="M9" s="3">
        <f>K9*AF9^2</f>
        <v>1.2656249999999998</v>
      </c>
      <c r="N9" s="3">
        <f>K9^2</f>
        <v>8.9565390198952226</v>
      </c>
      <c r="O9" s="3">
        <f>1/($J9+(VLOOKUP($BD9,'5_Weighting REM'!$B$23:$K$35,10,FALSE)))</f>
        <v>2.8686252649108712</v>
      </c>
      <c r="P9" s="3">
        <f>O9*$AF9</f>
        <v>1.8654829580852865</v>
      </c>
      <c r="Q9" s="3">
        <f>1/($J9+(VLOOKUP($BD9,'5_Weighting REM'!$N$22:$W$31,10,FALSE)))</f>
        <v>2.9886833008875273</v>
      </c>
      <c r="R9" s="3">
        <f>Q9*$AF9</f>
        <v>1.9435573663515753</v>
      </c>
      <c r="S9" s="3">
        <f>1/($J9+(VLOOKUP($BD9,'5_Weighting REM'!$Z$26:$AI$35,10,FALSE)))</f>
        <v>2.9886833008875273</v>
      </c>
      <c r="T9" s="3">
        <f>S9*$AF9</f>
        <v>1.9435573663515753</v>
      </c>
      <c r="U9" s="3">
        <f>1/($J9+(VLOOKUP($BD9,'5_Weighting REM'!$AL$24:$AU$35,10,FALSE)))</f>
        <v>2.9214591234513061</v>
      </c>
      <c r="V9" s="3">
        <f>U9*$AF9</f>
        <v>1.8998411100274966</v>
      </c>
      <c r="W9" s="3">
        <f>1/($J9+(VLOOKUP($BD9,'5_Weighting REM'!$AX$24:$BG$35,10,FALSE)))</f>
        <v>2.6140068331630988</v>
      </c>
      <c r="X9" s="3">
        <f>W9*$AF9</f>
        <v>1.6999031763515335</v>
      </c>
      <c r="Y9" s="3">
        <f>1/($J9+(VLOOKUP($BD9,'5_Weighting REM'!$BK$24:$BT$34,10,FALSE)))</f>
        <v>2.8695574462263145</v>
      </c>
      <c r="Z9" s="3">
        <f>Y9*$AF9</f>
        <v>1.8660891607772436</v>
      </c>
      <c r="AA9" s="3">
        <f>1/($J9+(VLOOKUP($BD9,'5_Weighting REM'!$BX$24:$CG$35,10,FALSE)))</f>
        <v>2.9127358043256351</v>
      </c>
      <c r="AB9" s="3">
        <f>AA9*$AF9</f>
        <v>1.8941682871021972</v>
      </c>
      <c r="AC9" s="3">
        <f>1/($J9+(VLOOKUP($BD9,'5_Weighting REM'!$CK$24:$CT$35,10,FALSE)))</f>
        <v>2.8686252649108712</v>
      </c>
      <c r="AD9" s="3">
        <f>AC9*$AF9</f>
        <v>1.8654829580852865</v>
      </c>
      <c r="AE9" s="3" t="s">
        <v>82</v>
      </c>
      <c r="AF9" s="6">
        <v>0.65030555956678693</v>
      </c>
      <c r="AG9" s="3" t="s">
        <v>72</v>
      </c>
      <c r="AH9" s="3">
        <v>0.57804938628158842</v>
      </c>
      <c r="AI9" s="3" t="s">
        <v>26</v>
      </c>
      <c r="AJ9" s="3" t="s">
        <v>53</v>
      </c>
      <c r="AK9" s="3" t="s">
        <v>6</v>
      </c>
      <c r="AL9" s="3" t="s">
        <v>54</v>
      </c>
      <c r="AM9" s="3" t="s">
        <v>83</v>
      </c>
      <c r="AN9" s="3" t="s">
        <v>84</v>
      </c>
      <c r="AO9" s="3" t="s">
        <v>85</v>
      </c>
      <c r="AP9" s="3" t="s">
        <v>57</v>
      </c>
      <c r="AQ9" s="3" t="s">
        <v>11</v>
      </c>
      <c r="AR9" s="4" t="s">
        <v>12</v>
      </c>
      <c r="AS9" s="4" t="s">
        <v>86</v>
      </c>
      <c r="AT9" s="4">
        <v>2011</v>
      </c>
      <c r="AU9" s="3" t="s">
        <v>14</v>
      </c>
      <c r="AV9" s="3" t="s">
        <v>14</v>
      </c>
      <c r="AW9" s="3">
        <v>284</v>
      </c>
      <c r="AX9" s="3">
        <v>0</v>
      </c>
      <c r="AY9" s="3">
        <v>1</v>
      </c>
      <c r="AZ9" s="3">
        <v>1</v>
      </c>
      <c r="BA9" s="3">
        <v>1</v>
      </c>
      <c r="BB9" s="4" t="s">
        <v>15</v>
      </c>
      <c r="BC9" s="4" t="s">
        <v>87</v>
      </c>
      <c r="BD9" s="4" t="s">
        <v>88</v>
      </c>
      <c r="BE9" s="4" t="s">
        <v>89</v>
      </c>
      <c r="BF9" s="4" t="s">
        <v>90</v>
      </c>
      <c r="BG9" s="3">
        <v>1.7999999999999999E-2</v>
      </c>
      <c r="BH9" s="5">
        <v>1.02</v>
      </c>
      <c r="BI9" s="5"/>
      <c r="BJ9" s="5" t="s">
        <v>4</v>
      </c>
      <c r="BK9" s="5">
        <v>1.125</v>
      </c>
      <c r="BL9" s="5" t="s">
        <v>91</v>
      </c>
    </row>
    <row r="10" spans="1:64" x14ac:dyDescent="0.35">
      <c r="A10" s="2">
        <v>186</v>
      </c>
      <c r="B10" s="3" t="s">
        <v>1291</v>
      </c>
      <c r="C10" s="3">
        <v>186.2</v>
      </c>
      <c r="D10" s="3" t="s">
        <v>1297</v>
      </c>
      <c r="E10" s="3" t="s">
        <v>1296</v>
      </c>
      <c r="F10" s="3"/>
      <c r="G10" s="3"/>
      <c r="H10" s="3" t="str">
        <f>IF(AF10&lt;'2 - Outliers'!$F$11,"Low outlier",IF(AF10&gt;'2 - Outliers'!$F$12,"High outlier",""))</f>
        <v/>
      </c>
      <c r="I10" s="3">
        <f>IF(AH10="",VLOOKUP(BD10,'3 -Impute_SE'!$B$10:$C$21,2,FALSE),AH10)</f>
        <v>0.56377811583155513</v>
      </c>
      <c r="J10" s="3">
        <f>I10^2</f>
        <v>0.31784576389057839</v>
      </c>
      <c r="K10" s="3">
        <f>1/J10</f>
        <v>3.1461800458170024</v>
      </c>
      <c r="L10" s="3">
        <f>K10*AF10</f>
        <v>-0.30153706791058277</v>
      </c>
      <c r="M10" s="3">
        <f>K10*AF10^2</f>
        <v>2.8900000000000006E-2</v>
      </c>
      <c r="N10" s="3">
        <f>K10^2</f>
        <v>9.8984488806970745</v>
      </c>
      <c r="O10" s="3">
        <f>1/($J10+(VLOOKUP($BD10,'5_Weighting REM'!$B$23:$K$35,10,FALSE)))</f>
        <v>3.0346842065586528</v>
      </c>
      <c r="P10" s="3">
        <f>O10*$AF10</f>
        <v>-0.29085105249996063</v>
      </c>
      <c r="Q10" s="3">
        <f>1/($J10+(VLOOKUP($BD10,'5_Weighting REM'!$N$22:$W$31,10,FALSE)))</f>
        <v>3.1368402131227562</v>
      </c>
      <c r="R10" s="3">
        <f>Q10*$AF10</f>
        <v>-0.30064191705323029</v>
      </c>
      <c r="S10" s="3">
        <f>1/($J10+(VLOOKUP($BD10,'5_Weighting REM'!$Z$26:$AI$35,10,FALSE)))</f>
        <v>2.0427738966593014</v>
      </c>
      <c r="T10" s="3">
        <f>S10*$AF10</f>
        <v>-0.19578410714983904</v>
      </c>
      <c r="U10" s="3">
        <f>1/($J10+(VLOOKUP($BD10,'5_Weighting REM'!$AL$24:$AU$35,10,FALSE)))</f>
        <v>3.0810698111422781</v>
      </c>
      <c r="V10" s="3">
        <f>U10*$AF10</f>
        <v>-0.29529675458811744</v>
      </c>
      <c r="W10" s="3">
        <f>1/($J10+(VLOOKUP($BD10,'5_Weighting REM'!$AX$24:$BG$35,10,FALSE)))</f>
        <v>2.4871357630950968</v>
      </c>
      <c r="X10" s="3">
        <f>W10*$AF10</f>
        <v>-0.23837276143695527</v>
      </c>
      <c r="Y10" s="3">
        <f>1/($J10+(VLOOKUP($BD10,'5_Weighting REM'!$BK$24:$BT$34,10,FALSE)))</f>
        <v>3.0777942774854905</v>
      </c>
      <c r="Z10" s="3">
        <f>Y10*$AF10</f>
        <v>-0.29498281997524517</v>
      </c>
      <c r="AA10" s="3">
        <f>1/($J10+(VLOOKUP($BD10,'5_Weighting REM'!$BX$24:$CG$35,10,FALSE)))</f>
        <v>3.1125059087446418</v>
      </c>
      <c r="AB10" s="3">
        <f>AA10*$AF10</f>
        <v>-0.29830966184692825</v>
      </c>
      <c r="AC10" s="3">
        <f>1/($J10+(VLOOKUP($BD10,'5_Weighting REM'!$CK$24:$CT$35,10,FALSE)))</f>
        <v>3.0346842065586528</v>
      </c>
      <c r="AD10" s="3">
        <f>AC10*$AF10</f>
        <v>-0.29085105249996063</v>
      </c>
      <c r="AE10" s="3" t="s">
        <v>24</v>
      </c>
      <c r="AF10" s="6">
        <v>-9.5842279691364385E-2</v>
      </c>
      <c r="AG10" s="3" t="s">
        <v>25</v>
      </c>
      <c r="AH10" s="3">
        <v>0.56377811583155513</v>
      </c>
      <c r="AI10" s="3" t="s">
        <v>26</v>
      </c>
      <c r="AJ10" s="3" t="s">
        <v>53</v>
      </c>
      <c r="AK10" s="3" t="s">
        <v>1309</v>
      </c>
      <c r="AL10" s="3" t="s">
        <v>54</v>
      </c>
      <c r="AM10" s="3" t="s">
        <v>7</v>
      </c>
      <c r="AN10" s="3" t="s">
        <v>1329</v>
      </c>
      <c r="AO10" s="3" t="s">
        <v>694</v>
      </c>
      <c r="AP10" s="3" t="s">
        <v>10</v>
      </c>
      <c r="AQ10" s="3" t="s">
        <v>11</v>
      </c>
      <c r="AR10" s="4" t="s">
        <v>338</v>
      </c>
      <c r="AS10" s="4" t="s">
        <v>836</v>
      </c>
      <c r="AT10" s="4">
        <v>2015</v>
      </c>
      <c r="AU10" s="3" t="s">
        <v>14</v>
      </c>
      <c r="AV10" s="3" t="s">
        <v>14</v>
      </c>
      <c r="AW10" s="3">
        <v>244</v>
      </c>
      <c r="AX10" s="3">
        <v>1</v>
      </c>
      <c r="AY10" s="3">
        <v>0</v>
      </c>
      <c r="AZ10" s="3">
        <v>0</v>
      </c>
      <c r="BA10" s="3">
        <v>0</v>
      </c>
      <c r="BB10" s="4" t="s">
        <v>15</v>
      </c>
      <c r="BC10" s="4" t="s">
        <v>1395</v>
      </c>
      <c r="BD10" s="3" t="s">
        <v>42</v>
      </c>
      <c r="BE10" s="4" t="s">
        <v>33</v>
      </c>
      <c r="BF10" s="4"/>
      <c r="BG10" s="3">
        <v>-2.5059999999999998</v>
      </c>
      <c r="BH10" s="5"/>
      <c r="BI10" s="5"/>
      <c r="BJ10" s="5"/>
      <c r="BK10" s="5">
        <v>-0.17</v>
      </c>
      <c r="BL10" s="5" t="s">
        <v>1300</v>
      </c>
    </row>
    <row r="11" spans="1:64" x14ac:dyDescent="0.35">
      <c r="A11" s="2">
        <v>179</v>
      </c>
      <c r="B11" s="3" t="s">
        <v>1273</v>
      </c>
      <c r="C11" s="3">
        <v>179.1</v>
      </c>
      <c r="D11" s="3" t="s">
        <v>1276</v>
      </c>
      <c r="E11" s="3" t="s">
        <v>1275</v>
      </c>
      <c r="F11" s="3"/>
      <c r="G11" s="3" t="s">
        <v>1995</v>
      </c>
      <c r="H11" s="3" t="str">
        <f>IF(AF11&lt;'2 - Outliers'!$F$11,"Low outlier",IF(AF11&gt;'2 - Outliers'!$F$12,"High outlier",""))</f>
        <v>High outlier</v>
      </c>
      <c r="I11" s="3">
        <f>IF(AH11="",VLOOKUP(BD11,'3 -Impute_SE'!$B$10:$C$21,2,FALSE),AH11)</f>
        <v>0.5583999999999999</v>
      </c>
      <c r="J11" s="3">
        <f>I11^2</f>
        <v>0.3118105599999999</v>
      </c>
      <c r="K11" s="3">
        <f>1/J11</f>
        <v>3.2070754755708091</v>
      </c>
      <c r="L11" s="3">
        <f>K11*AF11</f>
        <v>40.965257879656171</v>
      </c>
      <c r="M11" s="3">
        <f>K11*AF11^2</f>
        <v>523.26562500000011</v>
      </c>
      <c r="N11" s="3">
        <f>K11^2</f>
        <v>10.285333106007732</v>
      </c>
      <c r="O11" s="3">
        <f>1/($J11+(VLOOKUP($BD11,'5_Weighting REM'!$B$23:$K$35,10,FALSE)))</f>
        <v>3.1171564628250996</v>
      </c>
      <c r="P11" s="3">
        <f>O11*$AF11</f>
        <v>39.816686362250124</v>
      </c>
      <c r="Q11" s="3">
        <f>1/($J11+(VLOOKUP($BD11,'5_Weighting REM'!$N$22:$W$31,10,FALSE)))</f>
        <v>2.9506426731879172</v>
      </c>
      <c r="R11" s="3">
        <f>Q11*$AF11</f>
        <v>37.689739121698537</v>
      </c>
      <c r="S11" s="3">
        <f>1/($J11+(VLOOKUP($BD11,'5_Weighting REM'!$Z$26:$AI$35,10,FALSE)))</f>
        <v>2.9252985581118076</v>
      </c>
      <c r="T11" s="3">
        <f>S11*$AF11</f>
        <v>37.36600860218536</v>
      </c>
      <c r="U11" s="3">
        <f>1/($J11+(VLOOKUP($BD11,'5_Weighting REM'!$AL$24:$AU$35,10,FALSE)))</f>
        <v>3.130304541222737</v>
      </c>
      <c r="V11" s="3">
        <f>U11*$AF11</f>
        <v>39.984632026854506</v>
      </c>
      <c r="W11" s="3">
        <f>1/($J11+(VLOOKUP($BD11,'5_Weighting REM'!$AX$24:$BG$35,10,FALSE)))</f>
        <v>3.1657928882030473</v>
      </c>
      <c r="X11" s="3">
        <f>W11*$AF11</f>
        <v>40.437938878172801</v>
      </c>
      <c r="Y11" s="3">
        <f>1/($J11+(VLOOKUP($BD11,'5_Weighting REM'!$BK$24:$BT$34,10,FALSE)))</f>
        <v>2.8198956403916982</v>
      </c>
      <c r="Z11" s="3">
        <f>Y11*$AF11</f>
        <v>36.019654972979311</v>
      </c>
      <c r="AA11" s="3">
        <f>1/($J11+(VLOOKUP($BD11,'5_Weighting REM'!$BX$24:$CG$35,10,FALSE)))</f>
        <v>3.1367180651708919</v>
      </c>
      <c r="AB11" s="3">
        <f>AA11*$AF11</f>
        <v>40.066554533653864</v>
      </c>
      <c r="AC11" s="3">
        <f>1/($J11+(VLOOKUP($BD11,'5_Weighting REM'!$CK$24:$CT$35,10,FALSE)))</f>
        <v>3.1171564628250996</v>
      </c>
      <c r="AD11" s="3">
        <f>AC11*$AF11</f>
        <v>39.816686362250124</v>
      </c>
      <c r="AE11" s="3" t="s">
        <v>1301</v>
      </c>
      <c r="AF11" s="6">
        <v>12.773399999999999</v>
      </c>
      <c r="AG11" s="3" t="s">
        <v>134</v>
      </c>
      <c r="AH11" s="3">
        <v>0.5583999999999999</v>
      </c>
      <c r="AI11" s="3" t="s">
        <v>1305</v>
      </c>
      <c r="AJ11" s="3" t="s">
        <v>5</v>
      </c>
      <c r="AK11" s="3" t="s">
        <v>1307</v>
      </c>
      <c r="AL11" s="3" t="s">
        <v>5</v>
      </c>
      <c r="AM11" s="3" t="s">
        <v>1325</v>
      </c>
      <c r="AN11" s="3" t="s">
        <v>1326</v>
      </c>
      <c r="AO11" s="3" t="s">
        <v>38</v>
      </c>
      <c r="AP11" s="3" t="s">
        <v>10</v>
      </c>
      <c r="AQ11" s="3" t="s">
        <v>918</v>
      </c>
      <c r="AR11" s="4" t="s">
        <v>338</v>
      </c>
      <c r="AS11" s="4" t="s">
        <v>339</v>
      </c>
      <c r="AT11" s="4">
        <v>2016</v>
      </c>
      <c r="AU11" s="3" t="str">
        <f>IF(AT11&lt;2010,"Pre-2010",IF(AT11&lt;2018,"2010 - 2017","2018 - 2019"))</f>
        <v>2010 - 2017</v>
      </c>
      <c r="AV11" s="3" t="s">
        <v>1951</v>
      </c>
      <c r="AW11" s="3">
        <v>113</v>
      </c>
      <c r="AX11" s="3">
        <v>1</v>
      </c>
      <c r="AY11" s="3">
        <v>0</v>
      </c>
      <c r="AZ11" s="3">
        <v>0</v>
      </c>
      <c r="BA11" s="3">
        <v>0</v>
      </c>
      <c r="BB11" s="4" t="s">
        <v>1347</v>
      </c>
      <c r="BC11" s="4" t="s">
        <v>1392</v>
      </c>
      <c r="BD11" s="4" t="s">
        <v>465</v>
      </c>
      <c r="BE11" s="4" t="s">
        <v>1404</v>
      </c>
      <c r="BF11" s="4"/>
      <c r="BG11" s="3">
        <v>0.183</v>
      </c>
      <c r="BH11" s="5"/>
      <c r="BI11" s="5"/>
      <c r="BJ11" s="5"/>
      <c r="BK11" s="5">
        <v>22.875</v>
      </c>
      <c r="BL11" s="5" t="s">
        <v>125</v>
      </c>
    </row>
    <row r="12" spans="1:64" x14ac:dyDescent="0.35">
      <c r="A12" s="2">
        <v>174</v>
      </c>
      <c r="B12" s="3" t="s">
        <v>1243</v>
      </c>
      <c r="C12" s="3">
        <v>174.1</v>
      </c>
      <c r="D12" s="3" t="s">
        <v>1245</v>
      </c>
      <c r="E12" s="3" t="s">
        <v>422</v>
      </c>
      <c r="F12" s="3"/>
      <c r="G12" s="3"/>
      <c r="H12" s="3" t="str">
        <f>IF(AF12&lt;'2 - Outliers'!$F$11,"Low outlier",IF(AF12&gt;'2 - Outliers'!$F$12,"High outlier",""))</f>
        <v/>
      </c>
      <c r="I12" s="3">
        <f>IF(AH12="",VLOOKUP(BD12,'3 -Impute_SE'!$B$10:$C$21,2,FALSE),AH12)</f>
        <v>0.54438577781801722</v>
      </c>
      <c r="J12" s="3">
        <f>I12^2</f>
        <v>0.29635587509052763</v>
      </c>
      <c r="K12" s="3">
        <f>1/J12</f>
        <v>3.3743214967293316</v>
      </c>
      <c r="L12" s="3">
        <f>K12*AF12</f>
        <v>0.91846631630252662</v>
      </c>
      <c r="M12" s="3">
        <f>K12*AF12^2</f>
        <v>0.25</v>
      </c>
      <c r="N12" s="3">
        <f>K12^2</f>
        <v>11.386045563289676</v>
      </c>
      <c r="O12" s="3">
        <f>1/($J12+(VLOOKUP($BD12,'5_Weighting REM'!$B$23:$K$35,10,FALSE)))</f>
        <v>3.2749248918651634</v>
      </c>
      <c r="P12" s="3">
        <f>O12*$AF12</f>
        <v>0.89141126727680142</v>
      </c>
      <c r="Q12" s="3">
        <f>1/($J12+(VLOOKUP($BD12,'5_Weighting REM'!$N$22:$W$31,10,FALSE)))</f>
        <v>3.0916246294619043</v>
      </c>
      <c r="R12" s="3">
        <f>Q12*$AF12</f>
        <v>0.84151823931547909</v>
      </c>
      <c r="S12" s="3">
        <f>1/($J12+(VLOOKUP($BD12,'5_Weighting REM'!$Z$26:$AI$35,10,FALSE)))</f>
        <v>3.0638121816913975</v>
      </c>
      <c r="T12" s="3">
        <f>S12*$AF12</f>
        <v>0.8339478888091939</v>
      </c>
      <c r="U12" s="3">
        <f>1/($J12+(VLOOKUP($BD12,'5_Weighting REM'!$AL$24:$AU$35,10,FALSE)))</f>
        <v>3.2894406757768806</v>
      </c>
      <c r="V12" s="3">
        <f>U12*$AF12</f>
        <v>0.89536236043451067</v>
      </c>
      <c r="W12" s="3">
        <f>1/($J12+(VLOOKUP($BD12,'5_Weighting REM'!$AX$24:$BG$35,10,FALSE)))</f>
        <v>3.3286516000894273</v>
      </c>
      <c r="X12" s="3">
        <f>W12*$AF12</f>
        <v>0.9060352951999352</v>
      </c>
      <c r="Y12" s="3">
        <f>1/($J12+(VLOOKUP($BD12,'5_Weighting REM'!$BK$24:$BT$34,10,FALSE)))</f>
        <v>2.9483881613688592</v>
      </c>
      <c r="Z12" s="3">
        <f>Y12*$AF12</f>
        <v>0.80253029126811004</v>
      </c>
      <c r="AA12" s="3">
        <f>1/($J12+(VLOOKUP($BD12,'5_Weighting REM'!$BX$24:$CG$35,10,FALSE)))</f>
        <v>3.2965236048453295</v>
      </c>
      <c r="AB12" s="3">
        <f>AA12*$AF12</f>
        <v>0.89729028335958938</v>
      </c>
      <c r="AC12" s="3">
        <f>1/($J12+(VLOOKUP($BD12,'5_Weighting REM'!$CK$24:$CT$35,10,FALSE)))</f>
        <v>3.2749248918651634</v>
      </c>
      <c r="AD12" s="3">
        <f>AC12*$AF12</f>
        <v>0.89141126727680142</v>
      </c>
      <c r="AE12" s="3" t="s">
        <v>82</v>
      </c>
      <c r="AF12" s="6">
        <v>0.27219288890900861</v>
      </c>
      <c r="AG12" s="3" t="s">
        <v>459</v>
      </c>
      <c r="AH12" s="3">
        <v>0.54438577781801722</v>
      </c>
      <c r="AI12" s="3" t="s">
        <v>1305</v>
      </c>
      <c r="AJ12" s="3" t="s">
        <v>53</v>
      </c>
      <c r="AK12" s="3" t="s">
        <v>1307</v>
      </c>
      <c r="AL12" s="3" t="s">
        <v>54</v>
      </c>
      <c r="AM12" s="3" t="s">
        <v>1320</v>
      </c>
      <c r="AN12" s="3" t="s">
        <v>37</v>
      </c>
      <c r="AO12" s="3" t="s">
        <v>1321</v>
      </c>
      <c r="AP12" s="3" t="s">
        <v>57</v>
      </c>
      <c r="AQ12" s="3" t="s">
        <v>11</v>
      </c>
      <c r="AR12" s="4" t="s">
        <v>12</v>
      </c>
      <c r="AS12" s="4" t="s">
        <v>13</v>
      </c>
      <c r="AT12" s="4">
        <v>2011</v>
      </c>
      <c r="AU12" s="3" t="s">
        <v>14</v>
      </c>
      <c r="AV12" s="3" t="s">
        <v>1951</v>
      </c>
      <c r="AW12" s="3">
        <v>2209</v>
      </c>
      <c r="AX12" s="3">
        <v>1</v>
      </c>
      <c r="AY12" s="3">
        <v>0</v>
      </c>
      <c r="AZ12" s="3">
        <v>0</v>
      </c>
      <c r="BA12" s="3">
        <v>0</v>
      </c>
      <c r="BB12" s="4" t="s">
        <v>1347</v>
      </c>
      <c r="BC12" s="4" t="s">
        <v>1380</v>
      </c>
      <c r="BD12" s="4" t="s">
        <v>465</v>
      </c>
      <c r="BE12" s="4" t="s">
        <v>1402</v>
      </c>
      <c r="BF12" s="4" t="s">
        <v>59</v>
      </c>
      <c r="BG12" s="3">
        <v>1E-3</v>
      </c>
      <c r="BH12" s="5"/>
      <c r="BI12" s="5"/>
      <c r="BJ12" s="5"/>
      <c r="BK12" s="5">
        <v>0.5</v>
      </c>
      <c r="BL12" s="5" t="s">
        <v>125</v>
      </c>
    </row>
    <row r="13" spans="1:64" x14ac:dyDescent="0.35">
      <c r="A13" s="2">
        <v>187</v>
      </c>
      <c r="B13" s="3" t="s">
        <v>2009</v>
      </c>
      <c r="C13" s="25">
        <v>188.2</v>
      </c>
      <c r="D13" s="25" t="s">
        <v>2014</v>
      </c>
      <c r="E13" s="25" t="s">
        <v>2011</v>
      </c>
      <c r="F13" s="3">
        <v>1</v>
      </c>
      <c r="G13" s="3" t="s">
        <v>1958</v>
      </c>
      <c r="H13" s="3"/>
      <c r="I13" s="3">
        <f>IF(AH13="",VLOOKUP(BD13,'3 -Impute_SE'!$B$10:$C$21,2,FALSE),AH13)</f>
        <v>0.53700000000000003</v>
      </c>
      <c r="J13" s="3">
        <f>I13^2</f>
        <v>0.28836900000000004</v>
      </c>
      <c r="K13" s="3">
        <f>1/J13</f>
        <v>3.4677791302116381</v>
      </c>
      <c r="L13" s="3">
        <f>K13*AF13</f>
        <v>-1.8621973929236497</v>
      </c>
      <c r="M13" s="3">
        <f>K13*AF13^2</f>
        <v>1</v>
      </c>
      <c r="N13" s="3">
        <f>K13^2</f>
        <v>12.025492095931385</v>
      </c>
      <c r="O13" s="3">
        <f>1/($J13+(VLOOKUP($BD13,'5_Weighting REM'!$B$23:$K$35,10,FALSE)))</f>
        <v>3.3328132498315322</v>
      </c>
      <c r="P13" s="3">
        <f>O13*$AF13</f>
        <v>-1.7897207151595329</v>
      </c>
      <c r="Q13" s="3">
        <f>1/($J13+(VLOOKUP($BD13,'5_Weighting REM'!$N$22:$W$31,10,FALSE)))</f>
        <v>3.4564357355395097</v>
      </c>
      <c r="R13" s="3">
        <f>Q13*$AF13</f>
        <v>-1.8561059899847168</v>
      </c>
      <c r="S13" s="3">
        <f>1/($J13+(VLOOKUP($BD13,'5_Weighting REM'!$Z$26:$AI$35,10,FALSE)))</f>
        <v>2.173659415558189</v>
      </c>
      <c r="T13" s="3">
        <f>S13*$AF13</f>
        <v>-1.1672551061547476</v>
      </c>
      <c r="U13" s="3">
        <f>1/($J13+(VLOOKUP($BD13,'5_Weighting REM'!$AL$24:$AU$35,10,FALSE)))</f>
        <v>3.3888445637916869</v>
      </c>
      <c r="V13" s="3">
        <f>U13*$AF13</f>
        <v>-1.8198095307561359</v>
      </c>
      <c r="W13" s="3">
        <f>1/($J13+(VLOOKUP($BD13,'5_Weighting REM'!$AX$24:$BG$35,10,FALSE)))</f>
        <v>2.6838997359057575</v>
      </c>
      <c r="X13" s="3">
        <f>W13*$AF13</f>
        <v>-1.4412541581813918</v>
      </c>
      <c r="Y13" s="3">
        <f>1/($J13+(VLOOKUP($BD13,'5_Weighting REM'!$BK$24:$BT$34,10,FALSE)))</f>
        <v>3.3848823658362108</v>
      </c>
      <c r="Z13" s="3"/>
      <c r="AA13" s="3">
        <f>1/($J13+(VLOOKUP($BD13,'5_Weighting REM'!$BX$24:$CG$35,10,FALSE)))</f>
        <v>3.4269135847384402</v>
      </c>
      <c r="AB13" s="3">
        <f>AA13*$AF13</f>
        <v>-1.8402525950045425</v>
      </c>
      <c r="AC13" s="3">
        <f>1/($J13+(VLOOKUP($BD13,'5_Weighting REM'!$CK$24:$CT$35,10,FALSE)))</f>
        <v>3.3328132498315322</v>
      </c>
      <c r="AD13" s="3">
        <f>AC13*$AF13</f>
        <v>-1.7897207151595329</v>
      </c>
      <c r="AE13" s="3"/>
      <c r="AF13" s="6">
        <v>-0.53700000000000003</v>
      </c>
      <c r="AG13" s="25" t="s">
        <v>1300</v>
      </c>
      <c r="AH13" s="25">
        <v>0.53700000000000003</v>
      </c>
      <c r="AI13" s="25" t="s">
        <v>2017</v>
      </c>
      <c r="AJ13" s="25" t="s">
        <v>5</v>
      </c>
      <c r="AK13" s="25" t="s">
        <v>1309</v>
      </c>
      <c r="AL13" s="25" t="s">
        <v>53</v>
      </c>
      <c r="AM13" s="25" t="s">
        <v>1320</v>
      </c>
      <c r="AN13" s="25" t="s">
        <v>2018</v>
      </c>
      <c r="AO13" s="25" t="s">
        <v>73</v>
      </c>
      <c r="AP13" s="25" t="s">
        <v>57</v>
      </c>
      <c r="AQ13" s="25" t="s">
        <v>191</v>
      </c>
      <c r="AR13" s="25" t="s">
        <v>12</v>
      </c>
      <c r="AS13" s="25" t="s">
        <v>2019</v>
      </c>
      <c r="AT13" s="25">
        <v>1997</v>
      </c>
      <c r="AU13" s="3" t="s">
        <v>30</v>
      </c>
      <c r="AV13" s="3" t="s">
        <v>30</v>
      </c>
      <c r="AW13" s="3">
        <v>509</v>
      </c>
      <c r="AX13" s="3">
        <v>0</v>
      </c>
      <c r="AY13" s="3">
        <v>0</v>
      </c>
      <c r="AZ13" s="3">
        <v>0</v>
      </c>
      <c r="BA13" s="3">
        <v>0</v>
      </c>
      <c r="BB13" s="25" t="s">
        <v>15</v>
      </c>
      <c r="BC13" s="25" t="s">
        <v>2022</v>
      </c>
      <c r="BD13" s="25" t="s">
        <v>972</v>
      </c>
      <c r="BE13" s="25" t="s">
        <v>2024</v>
      </c>
      <c r="BF13" s="4" t="s">
        <v>2026</v>
      </c>
      <c r="BG13" s="25">
        <v>-1E-3</v>
      </c>
      <c r="BH13" s="5"/>
      <c r="BI13" s="5"/>
      <c r="BJ13" s="5"/>
      <c r="BK13" s="5"/>
      <c r="BL13" s="5"/>
    </row>
    <row r="14" spans="1:64" x14ac:dyDescent="0.35">
      <c r="A14" s="2">
        <v>154</v>
      </c>
      <c r="B14" s="3" t="s">
        <v>1189</v>
      </c>
      <c r="C14" s="3">
        <v>154.1</v>
      </c>
      <c r="D14" s="3" t="s">
        <v>1190</v>
      </c>
      <c r="E14" s="3" t="s">
        <v>1191</v>
      </c>
      <c r="F14" s="3"/>
      <c r="G14" s="3"/>
      <c r="H14" s="3" t="str">
        <f>IF(AF14&lt;'2 - Outliers'!$F$11,"Low outlier",IF(AF14&gt;'2 - Outliers'!$F$12,"High outlier",""))</f>
        <v/>
      </c>
      <c r="I14" s="3">
        <f>IF(AH14="",VLOOKUP(BD14,'3 -Impute_SE'!$B$10:$C$21,2,FALSE),AH14)</f>
        <v>0.5177272727272727</v>
      </c>
      <c r="J14" s="3">
        <f>I14^2</f>
        <v>0.26804152892561983</v>
      </c>
      <c r="K14" s="3">
        <f>1/J14</f>
        <v>3.7307651691447221</v>
      </c>
      <c r="L14" s="3">
        <f>K14*AF14</f>
        <v>1.9315188762071993</v>
      </c>
      <c r="M14" s="3">
        <f>K14*AF14^2</f>
        <v>1</v>
      </c>
      <c r="N14" s="3">
        <f>K14^2</f>
        <v>13.918608747303447</v>
      </c>
      <c r="O14" s="3">
        <f>1/($J14+(VLOOKUP($BD14,'5_Weighting REM'!$B$23:$K$35,10,FALSE)))</f>
        <v>3.5398296342793896</v>
      </c>
      <c r="P14" s="3">
        <f>O14*$AF14</f>
        <v>1.8326663424746474</v>
      </c>
      <c r="Q14" s="3">
        <f>1/($J14+(VLOOKUP($BD14,'5_Weighting REM'!$N$22:$W$31,10,FALSE)))</f>
        <v>3.7244510826429984</v>
      </c>
      <c r="R14" s="3">
        <f>Q14*$AF14</f>
        <v>1.9282499014228978</v>
      </c>
      <c r="S14" s="3">
        <f>1/($J14+(VLOOKUP($BD14,'5_Weighting REM'!$Z$26:$AI$35,10,FALSE)))</f>
        <v>3.7244510826429984</v>
      </c>
      <c r="T14" s="3">
        <f>S14*$AF14</f>
        <v>1.9282499014228978</v>
      </c>
      <c r="U14" s="3">
        <f>1/($J14+(VLOOKUP($BD14,'5_Weighting REM'!$AL$24:$AU$35,10,FALSE)))</f>
        <v>3.6206284539856934</v>
      </c>
      <c r="V14" s="3">
        <f>U14*$AF14</f>
        <v>1.8744980950407748</v>
      </c>
      <c r="W14" s="3">
        <f>1/($J14+(VLOOKUP($BD14,'5_Weighting REM'!$AX$24:$BG$35,10,FALSE)))</f>
        <v>3.1600078860079277</v>
      </c>
      <c r="X14" s="3">
        <f>W14*$AF14</f>
        <v>1.6360222646195588</v>
      </c>
      <c r="Y14" s="3">
        <f>1/($J14+(VLOOKUP($BD14,'5_Weighting REM'!$BK$24:$BT$34,10,FALSE)))</f>
        <v>3.5412491836431186</v>
      </c>
      <c r="Z14" s="3">
        <f>Y14*$AF14</f>
        <v>1.8334012818952328</v>
      </c>
      <c r="AA14" s="3">
        <f>1/($J14+(VLOOKUP($BD14,'5_Weighting REM'!$BX$24:$CG$35,10,FALSE)))</f>
        <v>3.6072397106673031</v>
      </c>
      <c r="AB14" s="3">
        <f>AA14*$AF14</f>
        <v>1.867566377477299</v>
      </c>
      <c r="AC14" s="3">
        <f>1/($J14+(VLOOKUP($BD14,'5_Weighting REM'!$CK$24:$CT$35,10,FALSE)))</f>
        <v>3.5398296342793896</v>
      </c>
      <c r="AD14" s="3">
        <f>AC14*$AF14</f>
        <v>1.8326663424746474</v>
      </c>
      <c r="AE14" s="3" t="s">
        <v>130</v>
      </c>
      <c r="AF14" s="6">
        <v>0.5177272727272727</v>
      </c>
      <c r="AG14" s="3" t="s">
        <v>1298</v>
      </c>
      <c r="AH14" s="3">
        <v>0.5177272727272727</v>
      </c>
      <c r="AI14" s="3" t="s">
        <v>1305</v>
      </c>
      <c r="AJ14" s="3" t="s">
        <v>53</v>
      </c>
      <c r="AK14" s="3" t="s">
        <v>6</v>
      </c>
      <c r="AL14" s="3" t="s">
        <v>1306</v>
      </c>
      <c r="AM14" s="3" t="s">
        <v>102</v>
      </c>
      <c r="AN14" s="3" t="s">
        <v>37</v>
      </c>
      <c r="AO14" s="3" t="s">
        <v>1312</v>
      </c>
      <c r="AP14" s="3" t="s">
        <v>10</v>
      </c>
      <c r="AQ14" s="3" t="s">
        <v>191</v>
      </c>
      <c r="AR14" s="4" t="s">
        <v>75</v>
      </c>
      <c r="AS14" s="4" t="s">
        <v>75</v>
      </c>
      <c r="AT14" s="4">
        <v>2011</v>
      </c>
      <c r="AU14" s="3" t="s">
        <v>14</v>
      </c>
      <c r="AV14" s="3" t="s">
        <v>1951</v>
      </c>
      <c r="AW14" s="3">
        <v>4768</v>
      </c>
      <c r="AX14" s="3">
        <v>1</v>
      </c>
      <c r="AY14" s="3">
        <v>0</v>
      </c>
      <c r="AZ14" s="3">
        <v>1</v>
      </c>
      <c r="BA14" s="3">
        <v>1</v>
      </c>
      <c r="BB14" s="4" t="s">
        <v>15</v>
      </c>
      <c r="BC14" s="4" t="s">
        <v>1351</v>
      </c>
      <c r="BD14" s="4" t="s">
        <v>88</v>
      </c>
      <c r="BE14" s="4" t="s">
        <v>1397</v>
      </c>
      <c r="BF14" s="4"/>
      <c r="BG14" s="3">
        <v>0.01</v>
      </c>
      <c r="BH14" s="5"/>
      <c r="BI14" s="5"/>
      <c r="BJ14" s="5"/>
      <c r="BK14" s="5">
        <v>1</v>
      </c>
      <c r="BL14" s="5" t="s">
        <v>125</v>
      </c>
    </row>
    <row r="15" spans="1:64" x14ac:dyDescent="0.35">
      <c r="A15" s="2">
        <v>73</v>
      </c>
      <c r="B15" s="3" t="s">
        <v>758</v>
      </c>
      <c r="C15" s="3">
        <v>73.150000000000006</v>
      </c>
      <c r="D15" s="3" t="s">
        <v>921</v>
      </c>
      <c r="E15" s="3" t="s">
        <v>760</v>
      </c>
      <c r="F15" s="3"/>
      <c r="G15" s="3"/>
      <c r="H15" s="3" t="str">
        <f>IF(AF15&lt;'2 - Outliers'!$F$11,"Low outlier",IF(AF15&gt;'2 - Outliers'!$F$12,"High outlier",""))</f>
        <v>High outlier</v>
      </c>
      <c r="I15" s="3">
        <f>IF(AH15="",VLOOKUP(BD15,'3 -Impute_SE'!$B$10:$C$21,2,FALSE),AH15)</f>
        <v>0.50958053008281146</v>
      </c>
      <c r="J15" s="3">
        <f>I15^2</f>
        <v>0.25967231663947909</v>
      </c>
      <c r="K15" s="3">
        <f>1/J15</f>
        <v>3.8510073501149091</v>
      </c>
      <c r="L15" s="3">
        <f>K15*AF15</f>
        <v>3.4616707190781684</v>
      </c>
      <c r="M15" s="3">
        <f>K15*AF15^2</f>
        <v>3.1116960000000002</v>
      </c>
      <c r="N15" s="3">
        <f>K15^2</f>
        <v>14.830257610639054</v>
      </c>
      <c r="O15" s="3">
        <f>1/($J15+(VLOOKUP($BD15,'5_Weighting REM'!$B$23:$K$35,10,FALSE)))</f>
        <v>3.722080361049366</v>
      </c>
      <c r="P15" s="3">
        <f>O15*$AF15</f>
        <v>3.3457782415076478</v>
      </c>
      <c r="Q15" s="3">
        <f>1/($J15+(VLOOKUP($BD15,'5_Weighting REM'!$N$22:$W$31,10,FALSE)))</f>
        <v>3.487103262108834</v>
      </c>
      <c r="R15" s="3">
        <f>Q15*$AF15</f>
        <v>3.1345573143307361</v>
      </c>
      <c r="S15" s="3">
        <f>1/($J15+(VLOOKUP($BD15,'5_Weighting REM'!$Z$26:$AI$35,10,FALSE)))</f>
        <v>3.4517608793323062</v>
      </c>
      <c r="T15" s="3">
        <f>S15*$AF15</f>
        <v>3.1027880445067488</v>
      </c>
      <c r="U15" s="3">
        <f>1/($J15+(VLOOKUP($BD15,'5_Weighting REM'!$AL$24:$AU$35,10,FALSE)))</f>
        <v>3.7408420620321752</v>
      </c>
      <c r="V15" s="3">
        <f>U15*$AF15</f>
        <v>3.3626431355542281</v>
      </c>
      <c r="W15" s="3">
        <f>1/($J15+(VLOOKUP($BD15,'5_Weighting REM'!$AX$24:$BG$35,10,FALSE)))</f>
        <v>3.7916360956476551</v>
      </c>
      <c r="X15" s="3">
        <f>W15*$AF15</f>
        <v>3.4083018951682114</v>
      </c>
      <c r="Y15" s="3">
        <f>1/($J15+(VLOOKUP($BD15,'5_Weighting REM'!$BK$24:$BT$34,10,FALSE)))</f>
        <v>3.3059511402405803</v>
      </c>
      <c r="Z15" s="3">
        <f>Y15*$AF15</f>
        <v>2.9717196620080255</v>
      </c>
      <c r="AA15" s="3">
        <f>1/($J15+(VLOOKUP($BD15,'5_Weighting REM'!$BX$24:$CG$35,10,FALSE)))</f>
        <v>3.7500050236328022</v>
      </c>
      <c r="AB15" s="3">
        <f>AA15*$AF15</f>
        <v>3.3708797222416003</v>
      </c>
      <c r="AC15" s="3">
        <f>1/($J15+(VLOOKUP($BD15,'5_Weighting REM'!$CK$24:$CT$35,10,FALSE)))</f>
        <v>3.722080361049366</v>
      </c>
      <c r="AD15" s="3">
        <f>AC15*$AF15</f>
        <v>3.3457782415076478</v>
      </c>
      <c r="AE15" s="3" t="s">
        <v>24</v>
      </c>
      <c r="AF15" s="6">
        <v>0.8989000550660794</v>
      </c>
      <c r="AG15" s="3" t="s">
        <v>25</v>
      </c>
      <c r="AH15" s="3">
        <v>0.50958053008281146</v>
      </c>
      <c r="AI15" s="3" t="s">
        <v>26</v>
      </c>
      <c r="AJ15" s="3" t="s">
        <v>5</v>
      </c>
      <c r="AK15" s="3" t="s">
        <v>6</v>
      </c>
      <c r="AL15" s="3" t="s">
        <v>5</v>
      </c>
      <c r="AM15" s="3" t="s">
        <v>7</v>
      </c>
      <c r="AN15" s="3" t="s">
        <v>761</v>
      </c>
      <c r="AO15" s="3" t="s">
        <v>28</v>
      </c>
      <c r="AP15" s="3" t="s">
        <v>10</v>
      </c>
      <c r="AQ15" s="3" t="s">
        <v>182</v>
      </c>
      <c r="AR15" s="4" t="s">
        <v>12</v>
      </c>
      <c r="AS15" s="4" t="s">
        <v>158</v>
      </c>
      <c r="AT15" s="4">
        <v>2011</v>
      </c>
      <c r="AU15" s="3" t="str">
        <f>IF(AT15&lt;2010,"Pre-2010",IF(AT15&lt;2018,"2010 - 2017","2018 - 2019"))</f>
        <v>2010 - 2017</v>
      </c>
      <c r="AV15" s="3" t="s">
        <v>14</v>
      </c>
      <c r="AW15" s="3">
        <v>53</v>
      </c>
      <c r="AX15" s="3">
        <v>0</v>
      </c>
      <c r="AY15" s="3">
        <v>0</v>
      </c>
      <c r="AZ15" s="3">
        <v>1</v>
      </c>
      <c r="BA15" s="3">
        <v>1</v>
      </c>
      <c r="BB15" s="4" t="s">
        <v>330</v>
      </c>
      <c r="BC15" s="4" t="s">
        <v>922</v>
      </c>
      <c r="BD15" s="4" t="s">
        <v>465</v>
      </c>
      <c r="BE15" s="4" t="s">
        <v>33</v>
      </c>
      <c r="BF15" s="4"/>
      <c r="BG15" s="3">
        <v>47.201999999999998</v>
      </c>
      <c r="BH15" s="3"/>
      <c r="BI15" s="3"/>
      <c r="BJ15" s="3" t="s">
        <v>20</v>
      </c>
      <c r="BK15" s="3">
        <v>1.764</v>
      </c>
      <c r="BL15" s="3"/>
    </row>
    <row r="16" spans="1:64" x14ac:dyDescent="0.35">
      <c r="A16" s="2">
        <v>127</v>
      </c>
      <c r="B16" s="3" t="s">
        <v>647</v>
      </c>
      <c r="C16" s="3">
        <v>127.4</v>
      </c>
      <c r="D16" s="3" t="s">
        <v>648</v>
      </c>
      <c r="E16" s="3" t="s">
        <v>649</v>
      </c>
      <c r="F16" s="3"/>
      <c r="G16" s="3"/>
      <c r="H16" s="3" t="str">
        <f>IF(AF16&lt;'2 - Outliers'!$F$11,"Low outlier",IF(AF16&gt;'2 - Outliers'!$F$12,"High outlier",""))</f>
        <v>High outlier</v>
      </c>
      <c r="I16" s="3">
        <f>IF(AH16="",VLOOKUP(BD16,'3 -Impute_SE'!$B$10:$C$21,2,FALSE),AH16)</f>
        <v>0.50128095644748072</v>
      </c>
      <c r="J16" s="3">
        <f>I16^2</f>
        <v>0.25128259729690106</v>
      </c>
      <c r="K16" s="3">
        <f>1/J16</f>
        <v>3.9795831894337574</v>
      </c>
      <c r="L16" s="3">
        <f>K16*AF16</f>
        <v>4.6720306643952307</v>
      </c>
      <c r="M16" s="3">
        <f>K16*AF16^2</f>
        <v>5.4849640000000006</v>
      </c>
      <c r="N16" s="3">
        <f>K16^2</f>
        <v>15.837082361623757</v>
      </c>
      <c r="O16" s="3">
        <f>1/($J16+(VLOOKUP($BD16,'5_Weighting REM'!$B$23:$K$35,10,FALSE)))</f>
        <v>3.6876775301187292</v>
      </c>
      <c r="P16" s="3">
        <f>O16*$AF16</f>
        <v>4.3293334203593883</v>
      </c>
      <c r="Q16" s="3">
        <f>1/($J16+(VLOOKUP($BD16,'5_Weighting REM'!$N$22:$W$31,10,FALSE)))</f>
        <v>3.9795831894337574</v>
      </c>
      <c r="R16" s="3">
        <f>Q16*$AF16</f>
        <v>4.6720306643952307</v>
      </c>
      <c r="S16" s="3">
        <f>1/($J16+(VLOOKUP($BD16,'5_Weighting REM'!$Z$26:$AI$35,10,FALSE)))</f>
        <v>2.6889461591323287</v>
      </c>
      <c r="T16" s="3">
        <f>S16*$AF16</f>
        <v>3.1568227908213538</v>
      </c>
      <c r="U16" s="3">
        <f>1/($J16+(VLOOKUP($BD16,'5_Weighting REM'!$AL$24:$AU$35,10,FALSE)))</f>
        <v>3.6914697088408857</v>
      </c>
      <c r="V16" s="3">
        <f>U16*$AF16</f>
        <v>4.3337854381791994</v>
      </c>
      <c r="W16" s="3">
        <f>1/($J16+(VLOOKUP($BD16,'5_Weighting REM'!$AX$24:$BG$35,10,FALSE)))</f>
        <v>3.7512016199598235</v>
      </c>
      <c r="X16" s="3">
        <f>W16*$AF16</f>
        <v>4.4039107018328325</v>
      </c>
      <c r="Y16" s="3">
        <f>1/($J16+(VLOOKUP($BD16,'5_Weighting REM'!$BK$24:$BT$34,10,FALSE)))</f>
        <v>2.1657187705651975</v>
      </c>
      <c r="Z16" s="3">
        <f>Y16*$AF16</f>
        <v>2.5425538366435418</v>
      </c>
      <c r="AA16" s="3">
        <f>1/($J16+(VLOOKUP($BD16,'5_Weighting REM'!$BX$24:$CG$35,10,FALSE)))</f>
        <v>3.6757705566837093</v>
      </c>
      <c r="AB16" s="3">
        <f>AA16*$AF16</f>
        <v>4.3153546335466748</v>
      </c>
      <c r="AC16" s="3">
        <f>1/($J16+(VLOOKUP($BD16,'5_Weighting REM'!$CK$24:$CT$35,10,FALSE)))</f>
        <v>3.6876775301187292</v>
      </c>
      <c r="AD16" s="3">
        <f>AC16*$AF16</f>
        <v>4.3293334203593883</v>
      </c>
      <c r="AE16" s="3" t="s">
        <v>650</v>
      </c>
      <c r="AF16" s="6">
        <v>1.1739999999999999</v>
      </c>
      <c r="AG16" s="3" t="s">
        <v>4</v>
      </c>
      <c r="AH16" s="3">
        <v>0.50128095644748072</v>
      </c>
      <c r="AI16" s="3" t="s">
        <v>26</v>
      </c>
      <c r="AJ16" s="3" t="s">
        <v>5</v>
      </c>
      <c r="AK16" s="3" t="s">
        <v>6</v>
      </c>
      <c r="AL16" s="3" t="s">
        <v>5</v>
      </c>
      <c r="AM16" s="3" t="s">
        <v>7</v>
      </c>
      <c r="AN16" s="3"/>
      <c r="AO16" s="3" t="s">
        <v>38</v>
      </c>
      <c r="AP16" s="3" t="s">
        <v>57</v>
      </c>
      <c r="AQ16" s="3" t="s">
        <v>337</v>
      </c>
      <c r="AR16" s="4" t="s">
        <v>651</v>
      </c>
      <c r="AS16" s="4" t="s">
        <v>652</v>
      </c>
      <c r="AT16" s="4">
        <v>2012</v>
      </c>
      <c r="AU16" s="3" t="str">
        <f>IF(AT16&lt;2010,"Pre-2010",IF(AT16&lt;2018,"2010 - 2017","2018 - 2019"))</f>
        <v>2010 - 2017</v>
      </c>
      <c r="AV16" s="3" t="s">
        <v>14</v>
      </c>
      <c r="AW16" s="3">
        <v>816</v>
      </c>
      <c r="AX16" s="3">
        <v>0</v>
      </c>
      <c r="AY16" s="3">
        <v>0</v>
      </c>
      <c r="AZ16" s="3">
        <v>0</v>
      </c>
      <c r="BA16" s="3">
        <v>0</v>
      </c>
      <c r="BB16" s="4" t="s">
        <v>346</v>
      </c>
      <c r="BC16" s="4" t="s">
        <v>653</v>
      </c>
      <c r="BD16" s="4" t="s">
        <v>642</v>
      </c>
      <c r="BE16" s="4" t="s">
        <v>33</v>
      </c>
      <c r="BF16" s="4"/>
      <c r="BG16" s="3">
        <v>0.28799999999999998</v>
      </c>
      <c r="BH16" s="3"/>
      <c r="BI16" s="3"/>
      <c r="BJ16" s="3"/>
      <c r="BK16" s="3">
        <v>2.3420000000000001</v>
      </c>
      <c r="BL16" s="3"/>
    </row>
    <row r="17" spans="1:64" x14ac:dyDescent="0.35">
      <c r="A17" s="2">
        <v>179</v>
      </c>
      <c r="B17" s="3" t="s">
        <v>1273</v>
      </c>
      <c r="C17" s="3">
        <v>179.2</v>
      </c>
      <c r="D17" s="3" t="s">
        <v>1278</v>
      </c>
      <c r="E17" s="3" t="s">
        <v>1275</v>
      </c>
      <c r="F17" s="3"/>
      <c r="G17" s="3" t="s">
        <v>1995</v>
      </c>
      <c r="H17" s="3" t="str">
        <f>IF(AF17&lt;'2 - Outliers'!$F$11,"Low outlier",IF(AF17&gt;'2 - Outliers'!$F$12,"High outlier",""))</f>
        <v>High outlier</v>
      </c>
      <c r="I17" s="3">
        <f>IF(AH17="",VLOOKUP(BD17,'3 -Impute_SE'!$B$10:$C$21,2,FALSE),AH17)</f>
        <v>0.48859999999999998</v>
      </c>
      <c r="J17" s="3">
        <f>I17^2</f>
        <v>0.23872995999999999</v>
      </c>
      <c r="K17" s="3">
        <f>1/J17</f>
        <v>4.1888332742149332</v>
      </c>
      <c r="L17" s="3">
        <f>K17*AF17</f>
        <v>53.505642944857023</v>
      </c>
      <c r="M17" s="3">
        <f>K17*AF17^2</f>
        <v>683.44897959183663</v>
      </c>
      <c r="N17" s="3">
        <f>K17^2</f>
        <v>17.546324199170197</v>
      </c>
      <c r="O17" s="3">
        <f>1/($J17+(VLOOKUP($BD17,'5_Weighting REM'!$B$23:$K$35,10,FALSE)))</f>
        <v>4.0367408130716402</v>
      </c>
      <c r="P17" s="3">
        <f>O17*$AF17</f>
        <v>51.562905101689282</v>
      </c>
      <c r="Q17" s="3">
        <f>1/($J17+(VLOOKUP($BD17,'5_Weighting REM'!$N$22:$W$31,10,FALSE)))</f>
        <v>3.7618222174767522</v>
      </c>
      <c r="R17" s="3">
        <f>Q17*$AF17</f>
        <v>48.051259912717541</v>
      </c>
      <c r="S17" s="3">
        <f>1/($J17+(VLOOKUP($BD17,'5_Weighting REM'!$Z$26:$AI$35,10,FALSE)))</f>
        <v>3.7207246502696876</v>
      </c>
      <c r="T17" s="3">
        <f>S17*$AF17</f>
        <v>47.526304247754823</v>
      </c>
      <c r="U17" s="3">
        <f>1/($J17+(VLOOKUP($BD17,'5_Weighting REM'!$AL$24:$AU$35,10,FALSE)))</f>
        <v>4.0588181942440871</v>
      </c>
      <c r="V17" s="3">
        <f>U17*$AF17</f>
        <v>51.844908322357419</v>
      </c>
      <c r="W17" s="3">
        <f>1/($J17+(VLOOKUP($BD17,'5_Weighting REM'!$AX$24:$BG$35,10,FALSE)))</f>
        <v>4.1186834291872838</v>
      </c>
      <c r="X17" s="3">
        <f>W17*$AF17</f>
        <v>52.609590914380846</v>
      </c>
      <c r="Y17" s="3">
        <f>1/($J17+(VLOOKUP($BD17,'5_Weighting REM'!$BK$24:$BT$34,10,FALSE)))</f>
        <v>3.5518622174974515</v>
      </c>
      <c r="Z17" s="3">
        <f>Y17*$AF17</f>
        <v>45.369356848981944</v>
      </c>
      <c r="AA17" s="3">
        <f>1/($J17+(VLOOKUP($BD17,'5_Weighting REM'!$BX$24:$CG$35,10,FALSE)))</f>
        <v>4.0696073322908255</v>
      </c>
      <c r="AB17" s="3">
        <f>AA17*$AF17</f>
        <v>51.982722298283626</v>
      </c>
      <c r="AC17" s="3">
        <f>1/($J17+(VLOOKUP($BD17,'5_Weighting REM'!$CK$24:$CT$35,10,FALSE)))</f>
        <v>4.0367408130716402</v>
      </c>
      <c r="AD17" s="3">
        <f>AC17*$AF17</f>
        <v>51.562905101689282</v>
      </c>
      <c r="AE17" s="3" t="s">
        <v>1301</v>
      </c>
      <c r="AF17" s="6">
        <v>12.773399999999999</v>
      </c>
      <c r="AG17" s="3" t="s">
        <v>134</v>
      </c>
      <c r="AH17" s="3">
        <v>0.48859999999999998</v>
      </c>
      <c r="AI17" s="3" t="s">
        <v>1305</v>
      </c>
      <c r="AJ17" s="3" t="s">
        <v>5</v>
      </c>
      <c r="AK17" s="3" t="s">
        <v>1307</v>
      </c>
      <c r="AL17" s="3" t="s">
        <v>5</v>
      </c>
      <c r="AM17" s="3" t="s">
        <v>1325</v>
      </c>
      <c r="AN17" s="3" t="s">
        <v>1327</v>
      </c>
      <c r="AO17" s="3" t="s">
        <v>38</v>
      </c>
      <c r="AP17" s="3" t="s">
        <v>10</v>
      </c>
      <c r="AQ17" s="3" t="s">
        <v>918</v>
      </c>
      <c r="AR17" s="4" t="s">
        <v>338</v>
      </c>
      <c r="AS17" s="4" t="s">
        <v>339</v>
      </c>
      <c r="AT17" s="4">
        <v>2016</v>
      </c>
      <c r="AU17" s="3" t="str">
        <f>IF(AT17&lt;2010,"Pre-2010",IF(AT17&lt;2018,"2010 - 2017","2018 - 2019"))</f>
        <v>2010 - 2017</v>
      </c>
      <c r="AV17" s="3" t="s">
        <v>1951</v>
      </c>
      <c r="AW17" s="3">
        <v>113</v>
      </c>
      <c r="AX17" s="3">
        <v>1</v>
      </c>
      <c r="AY17" s="3">
        <v>0</v>
      </c>
      <c r="AZ17" s="3">
        <v>0</v>
      </c>
      <c r="BA17" s="3">
        <v>0</v>
      </c>
      <c r="BB17" s="4" t="s">
        <v>1347</v>
      </c>
      <c r="BC17" s="4" t="s">
        <v>1392</v>
      </c>
      <c r="BD17" s="4" t="s">
        <v>465</v>
      </c>
      <c r="BE17" s="4" t="s">
        <v>1404</v>
      </c>
      <c r="BF17" s="4"/>
      <c r="BG17" s="3">
        <v>0.183</v>
      </c>
      <c r="BH17" s="3"/>
      <c r="BI17" s="3"/>
      <c r="BJ17" s="3"/>
      <c r="BK17" s="3">
        <v>26.142857142857142</v>
      </c>
      <c r="BL17" s="3" t="s">
        <v>125</v>
      </c>
    </row>
    <row r="18" spans="1:64" x14ac:dyDescent="0.35">
      <c r="A18" s="2">
        <v>25</v>
      </c>
      <c r="B18" s="3" t="s">
        <v>484</v>
      </c>
      <c r="C18" s="3">
        <v>25.4</v>
      </c>
      <c r="D18" s="3" t="s">
        <v>676</v>
      </c>
      <c r="E18" s="3" t="s">
        <v>677</v>
      </c>
      <c r="F18" s="3"/>
      <c r="G18" s="3"/>
      <c r="H18" s="3" t="str">
        <f>IF(AF18&lt;'2 - Outliers'!$F$11,"Low outlier",IF(AF18&gt;'2 - Outliers'!$F$12,"High outlier",""))</f>
        <v>Low outlier</v>
      </c>
      <c r="I18" s="3">
        <f>IF(AH18="",VLOOKUP(BD18,'3 -Impute_SE'!$B$10:$C$21,2,FALSE),AH18)</f>
        <v>0.45731699999999997</v>
      </c>
      <c r="J18" s="3">
        <f>I18^2</f>
        <v>0.20913883848899997</v>
      </c>
      <c r="K18" s="3">
        <f>1/J18</f>
        <v>4.7815126411950342</v>
      </c>
      <c r="L18" s="3">
        <f>K18*AF18</f>
        <v>-4.2762071667861843</v>
      </c>
      <c r="M18" s="3">
        <f>K18*AF18^2</f>
        <v>3.8243018696073872</v>
      </c>
      <c r="N18" s="3">
        <f>K18^2</f>
        <v>22.862863137907912</v>
      </c>
      <c r="O18" s="3">
        <f>1/($J18+(VLOOKUP($BD18,'5_Weighting REM'!$B$23:$K$35,10,FALSE)))</f>
        <v>4.4247687030485947</v>
      </c>
      <c r="P18" s="3">
        <f>O18*$AF18</f>
        <v>-3.9571635712791222</v>
      </c>
      <c r="Q18" s="3">
        <f>1/($J18+(VLOOKUP($BD18,'5_Weighting REM'!$N$22:$W$31,10,FALSE)))</f>
        <v>4.7815126411950342</v>
      </c>
      <c r="R18" s="3">
        <f>Q18*$AF18</f>
        <v>-4.2762071667861843</v>
      </c>
      <c r="S18" s="3">
        <f>1/($J18+(VLOOKUP($BD18,'5_Weighting REM'!$Z$26:$AI$35,10,FALSE)))</f>
        <v>2.1174234856515239</v>
      </c>
      <c r="T18" s="3">
        <f>S18*$AF18</f>
        <v>-1.8936562891113566</v>
      </c>
      <c r="U18" s="3">
        <f>1/($J18+(VLOOKUP($BD18,'5_Weighting REM'!$AL$24:$AU$35,10,FALSE)))</f>
        <v>4.6762255477684613</v>
      </c>
      <c r="V18" s="3">
        <f>U18*$AF18</f>
        <v>-4.1820467081058386</v>
      </c>
      <c r="W18" s="3">
        <f>1/($J18+(VLOOKUP($BD18,'5_Weighting REM'!$AX$24:$BG$35,10,FALSE)))</f>
        <v>3.9741296601301954</v>
      </c>
      <c r="X18" s="3">
        <f>W18*$AF18</f>
        <v>-3.5541476117772968</v>
      </c>
      <c r="Y18" s="3">
        <f>1/($J18+(VLOOKUP($BD18,'5_Weighting REM'!$BK$24:$BT$34,10,FALSE)))</f>
        <v>4.5781022375954956</v>
      </c>
      <c r="Z18" s="3">
        <f>Y18*$AF18</f>
        <v>-4.0942929712286418</v>
      </c>
      <c r="AA18" s="3">
        <f>1/($J18+(VLOOKUP($BD18,'5_Weighting REM'!$BX$24:$CG$35,10,FALSE)))</f>
        <v>4.6794228905513284</v>
      </c>
      <c r="AB18" s="3">
        <f>AA18*$AF18</f>
        <v>-4.1849061589007546</v>
      </c>
      <c r="AC18" s="3">
        <f>1/($J18+(VLOOKUP($BD18,'5_Weighting REM'!$CK$24:$CT$35,10,FALSE)))</f>
        <v>4.4247687030485947</v>
      </c>
      <c r="AD18" s="3">
        <f>AC18*$AF18</f>
        <v>-3.9571635712791222</v>
      </c>
      <c r="AE18" s="3" t="s">
        <v>645</v>
      </c>
      <c r="AF18" s="6">
        <v>-0.89432100000000003</v>
      </c>
      <c r="AG18" s="3" t="s">
        <v>134</v>
      </c>
      <c r="AH18" s="3">
        <v>0.45731699999999997</v>
      </c>
      <c r="AI18" s="3" t="s">
        <v>26</v>
      </c>
      <c r="AJ18" s="3" t="s">
        <v>5</v>
      </c>
      <c r="AK18" s="3" t="s">
        <v>143</v>
      </c>
      <c r="AL18" s="3" t="s">
        <v>53</v>
      </c>
      <c r="AM18" s="3" t="s">
        <v>135</v>
      </c>
      <c r="AN18" s="3" t="s">
        <v>37</v>
      </c>
      <c r="AO18" s="3" t="s">
        <v>38</v>
      </c>
      <c r="AP18" s="3" t="s">
        <v>10</v>
      </c>
      <c r="AQ18" s="3" t="s">
        <v>39</v>
      </c>
      <c r="AR18" s="4" t="s">
        <v>12</v>
      </c>
      <c r="AS18" s="4" t="s">
        <v>158</v>
      </c>
      <c r="AT18" s="4">
        <v>2000</v>
      </c>
      <c r="AU18" s="3" t="s">
        <v>30</v>
      </c>
      <c r="AV18" s="3" t="s">
        <v>30</v>
      </c>
      <c r="AW18" s="3">
        <v>865</v>
      </c>
      <c r="AX18" s="3">
        <v>1</v>
      </c>
      <c r="AY18" s="3">
        <v>1</v>
      </c>
      <c r="AZ18" s="3">
        <v>1</v>
      </c>
      <c r="BA18" s="3">
        <v>1</v>
      </c>
      <c r="BB18" s="4" t="s">
        <v>346</v>
      </c>
      <c r="BC18" s="4" t="s">
        <v>488</v>
      </c>
      <c r="BD18" s="4" t="s">
        <v>348</v>
      </c>
      <c r="BE18" s="4" t="s">
        <v>18</v>
      </c>
      <c r="BF18" s="4"/>
      <c r="BG18" s="3">
        <v>-1.629</v>
      </c>
      <c r="BH18" s="3"/>
      <c r="BI18" s="3">
        <v>0.19612560169848642</v>
      </c>
      <c r="BJ18" s="3" t="s">
        <v>19</v>
      </c>
      <c r="BK18" s="3">
        <v>-1.9555822328931574</v>
      </c>
      <c r="BL18" s="3" t="s">
        <v>125</v>
      </c>
    </row>
    <row r="19" spans="1:64" x14ac:dyDescent="0.35">
      <c r="A19" s="2">
        <v>34</v>
      </c>
      <c r="B19" s="3" t="s">
        <v>732</v>
      </c>
      <c r="C19" s="3">
        <v>34.200000000000003</v>
      </c>
      <c r="D19" s="3" t="s">
        <v>843</v>
      </c>
      <c r="E19" s="3" t="s">
        <v>734</v>
      </c>
      <c r="F19" s="3"/>
      <c r="G19" s="3"/>
      <c r="H19" s="3" t="str">
        <f>IF(AF19&lt;'2 - Outliers'!$F$11,"Low outlier",IF(AF19&gt;'2 - Outliers'!$F$12,"High outlier",""))</f>
        <v>High outlier</v>
      </c>
      <c r="I19" s="3">
        <f>IF(AH19="",VLOOKUP(BD19,'3 -Impute_SE'!$B$10:$C$21,2,FALSE),AH19)</f>
        <v>0.43606557377049188</v>
      </c>
      <c r="J19" s="3">
        <f>I19^2</f>
        <v>0.1901531846277883</v>
      </c>
      <c r="K19" s="3">
        <f>1/J19</f>
        <v>5.2589179716207797</v>
      </c>
      <c r="L19" s="3">
        <f>K19*AF19</f>
        <v>6.9943609022556377</v>
      </c>
      <c r="M19" s="3">
        <f>K19*AF19^2</f>
        <v>9.3024999999999984</v>
      </c>
      <c r="N19" s="3">
        <f>K19^2</f>
        <v>27.656218232236014</v>
      </c>
      <c r="O19" s="3">
        <f>1/($J19+(VLOOKUP($BD19,'5_Weighting REM'!$B$23:$K$35,10,FALSE)))</f>
        <v>2.9747337707742676</v>
      </c>
      <c r="P19" s="3">
        <f>O19*$AF19</f>
        <v>3.9563959151297761</v>
      </c>
      <c r="Q19" s="3" t="e">
        <f>1/($J19+(VLOOKUP($BD19,'5_Weighting REM'!$N$22:$W$31,10,FALSE)))</f>
        <v>#N/A</v>
      </c>
      <c r="R19" s="3" t="e">
        <f>Q19*$AF19</f>
        <v>#N/A</v>
      </c>
      <c r="S19" s="3">
        <f>1/($J19+(VLOOKUP($BD19,'5_Weighting REM'!$Z$26:$AI$35,10,FALSE)))</f>
        <v>0.13541718244114392</v>
      </c>
      <c r="T19" s="3">
        <f>S19*$AF19</f>
        <v>0.18010485264672144</v>
      </c>
      <c r="U19" s="3">
        <f>1/($J19+(VLOOKUP($BD19,'5_Weighting REM'!$AL$24:$AU$35,10,FALSE)))</f>
        <v>4.7539955496486597</v>
      </c>
      <c r="V19" s="3">
        <f>U19*$AF19</f>
        <v>6.3228140810327176</v>
      </c>
      <c r="W19" s="3">
        <f>1/($J19+(VLOOKUP($BD19,'5_Weighting REM'!$AX$24:$BG$35,10,FALSE)))</f>
        <v>5.174295211065334</v>
      </c>
      <c r="X19" s="3">
        <f>W19*$AF19</f>
        <v>6.8818126307168948</v>
      </c>
      <c r="Y19" s="3">
        <f>1/($J19+(VLOOKUP($BD19,'5_Weighting REM'!$BK$24:$BT$34,10,FALSE)))</f>
        <v>5.1942125257373419</v>
      </c>
      <c r="Z19" s="3">
        <f>Y19*$AF19</f>
        <v>6.9083026592306656</v>
      </c>
      <c r="AA19" s="3">
        <f>1/($J19+(VLOOKUP($BD19,'5_Weighting REM'!$BX$24:$CG$35,10,FALSE)))</f>
        <v>5.1940753765489394</v>
      </c>
      <c r="AB19" s="3">
        <f>AA19*$AF19</f>
        <v>6.9081202508100894</v>
      </c>
      <c r="AC19" s="3">
        <f>1/($J19+(VLOOKUP($BD19,'5_Weighting REM'!$CK$24:$CT$35,10,FALSE)))</f>
        <v>2.9747337707742676</v>
      </c>
      <c r="AD19" s="3">
        <f>AC19*$AF19</f>
        <v>3.9563959151297761</v>
      </c>
      <c r="AE19" s="3" t="s">
        <v>266</v>
      </c>
      <c r="AF19" s="6">
        <v>1.33</v>
      </c>
      <c r="AG19" s="3" t="s">
        <v>157</v>
      </c>
      <c r="AH19" s="3">
        <v>0.43606557377049188</v>
      </c>
      <c r="AI19" s="3" t="s">
        <v>26</v>
      </c>
      <c r="AJ19" s="3" t="s">
        <v>5</v>
      </c>
      <c r="AK19" s="3" t="s">
        <v>6</v>
      </c>
      <c r="AL19" s="3" t="s">
        <v>5</v>
      </c>
      <c r="AM19" s="3" t="s">
        <v>102</v>
      </c>
      <c r="AN19" s="3" t="s">
        <v>603</v>
      </c>
      <c r="AO19" s="3" t="s">
        <v>103</v>
      </c>
      <c r="AP19" s="3" t="s">
        <v>10</v>
      </c>
      <c r="AQ19" s="3" t="s">
        <v>39</v>
      </c>
      <c r="AR19" s="4" t="s">
        <v>12</v>
      </c>
      <c r="AS19" s="4" t="s">
        <v>13</v>
      </c>
      <c r="AT19" s="4" t="s">
        <v>735</v>
      </c>
      <c r="AU19" s="3" t="str">
        <f>IF(AT19&lt;2010,"Pre-2010",IF(AT19&lt;2018,"2010 - 2017","2018 - 2019"))</f>
        <v>2018 - 2019</v>
      </c>
      <c r="AV19" s="3" t="s">
        <v>151</v>
      </c>
      <c r="AW19" s="3">
        <v>451</v>
      </c>
      <c r="AX19" s="3">
        <v>0</v>
      </c>
      <c r="AY19" s="3">
        <v>0</v>
      </c>
      <c r="AZ19" s="3">
        <v>1</v>
      </c>
      <c r="BA19" s="3">
        <v>1</v>
      </c>
      <c r="BB19" s="4" t="s">
        <v>97</v>
      </c>
      <c r="BC19" s="4" t="s">
        <v>844</v>
      </c>
      <c r="BD19" s="4" t="s">
        <v>1396</v>
      </c>
      <c r="BE19" s="4" t="s">
        <v>33</v>
      </c>
      <c r="BF19" s="4"/>
      <c r="BG19" s="3">
        <v>1.33</v>
      </c>
      <c r="BH19" s="3"/>
      <c r="BI19" s="3"/>
      <c r="BJ19" s="3" t="s">
        <v>20</v>
      </c>
      <c r="BK19" s="3">
        <v>3.05</v>
      </c>
      <c r="BL19" s="3"/>
    </row>
    <row r="20" spans="1:64" x14ac:dyDescent="0.35">
      <c r="A20" s="2">
        <v>161</v>
      </c>
      <c r="B20" s="3" t="s">
        <v>1214</v>
      </c>
      <c r="C20" s="3">
        <v>161.1</v>
      </c>
      <c r="D20" s="3" t="s">
        <v>1217</v>
      </c>
      <c r="E20" s="3" t="s">
        <v>1216</v>
      </c>
      <c r="F20" s="3"/>
      <c r="G20" s="3"/>
      <c r="H20" s="3" t="str">
        <f>IF(AF20&lt;'2 - Outliers'!$F$11,"Low outlier",IF(AF20&gt;'2 - Outliers'!$F$12,"High outlier",""))</f>
        <v/>
      </c>
      <c r="I20" s="3">
        <f>IF(AH20="",VLOOKUP(BD20,'3 -Impute_SE'!$B$10:$C$21,2,FALSE),AH20)</f>
        <v>0.38527999999999996</v>
      </c>
      <c r="J20" s="3">
        <f>I20^2</f>
        <v>0.14844067839999997</v>
      </c>
      <c r="K20" s="3">
        <f>1/J20</f>
        <v>6.7366978565358009</v>
      </c>
      <c r="L20" s="3">
        <f>K20*AF20</f>
        <v>5.2315848214285721</v>
      </c>
      <c r="M20" s="3">
        <f>K20*AF20^2</f>
        <v>4.062744140625</v>
      </c>
      <c r="N20" s="3">
        <f>K20^2</f>
        <v>45.383098010254052</v>
      </c>
      <c r="O20" s="3">
        <f>1/($J20+(VLOOKUP($BD20,'5_Weighting REM'!$B$23:$K$35,10,FALSE)))</f>
        <v>6.3518149245828877</v>
      </c>
      <c r="P20" s="3">
        <f>O20*$AF20</f>
        <v>4.9326924341325782</v>
      </c>
      <c r="Q20" s="3">
        <f>1/($J20+(VLOOKUP($BD20,'5_Weighting REM'!$N$22:$W$31,10,FALSE)))</f>
        <v>5.696728849363569</v>
      </c>
      <c r="R20" s="3">
        <f>Q20*$AF20</f>
        <v>4.4239656898387603</v>
      </c>
      <c r="S20" s="3">
        <f>1/($J20+(VLOOKUP($BD20,'5_Weighting REM'!$Z$26:$AI$35,10,FALSE)))</f>
        <v>5.603007810879765</v>
      </c>
      <c r="T20" s="3">
        <f>S20*$AF20</f>
        <v>4.3511838057730072</v>
      </c>
      <c r="U20" s="3">
        <f>1/($J20+(VLOOKUP($BD20,'5_Weighting REM'!$AL$24:$AU$35,10,FALSE)))</f>
        <v>6.4066484056927155</v>
      </c>
      <c r="V20" s="3">
        <f>U20*$AF20</f>
        <v>4.975275018892849</v>
      </c>
      <c r="W20" s="3">
        <f>1/($J20+(VLOOKUP($BD20,'5_Weighting REM'!$AX$24:$BG$35,10,FALSE)))</f>
        <v>6.5570867341996353</v>
      </c>
      <c r="X20" s="3">
        <f>W20*$AF20</f>
        <v>5.0921024160447521</v>
      </c>
      <c r="Y20" s="3">
        <f>1/($J20+(VLOOKUP($BD20,'5_Weighting REM'!$BK$24:$BT$34,10,FALSE)))</f>
        <v>5.2286714765996729</v>
      </c>
      <c r="Z20" s="3">
        <f>Y20*$AF20</f>
        <v>4.0604816952977734</v>
      </c>
      <c r="AA20" s="3">
        <f>1/($J20+(VLOOKUP($BD20,'5_Weighting REM'!$BX$24:$CG$35,10,FALSE)))</f>
        <v>6.4335710452117363</v>
      </c>
      <c r="AB20" s="3">
        <f>AA20*$AF20</f>
        <v>4.9961826022905296</v>
      </c>
      <c r="AC20" s="3">
        <f>1/($J20+(VLOOKUP($BD20,'5_Weighting REM'!$CK$24:$CT$35,10,FALSE)))</f>
        <v>6.3518149245828877</v>
      </c>
      <c r="AD20" s="3">
        <f>AC20*$AF20</f>
        <v>4.9326924341325782</v>
      </c>
      <c r="AE20" s="3" t="s">
        <v>1301</v>
      </c>
      <c r="AF20" s="6">
        <v>0.77657999999999994</v>
      </c>
      <c r="AG20" s="3" t="s">
        <v>134</v>
      </c>
      <c r="AH20" s="3">
        <v>0.38527999999999996</v>
      </c>
      <c r="AI20" s="3" t="s">
        <v>1305</v>
      </c>
      <c r="AJ20" s="3" t="s">
        <v>5</v>
      </c>
      <c r="AK20" s="3" t="s">
        <v>6</v>
      </c>
      <c r="AL20" s="3" t="s">
        <v>5</v>
      </c>
      <c r="AM20" s="3" t="s">
        <v>7</v>
      </c>
      <c r="AN20" s="3" t="s">
        <v>135</v>
      </c>
      <c r="AO20" s="3" t="s">
        <v>38</v>
      </c>
      <c r="AP20" s="3" t="s">
        <v>10</v>
      </c>
      <c r="AQ20" s="3" t="s">
        <v>11</v>
      </c>
      <c r="AR20" s="4" t="s">
        <v>651</v>
      </c>
      <c r="AS20" s="4" t="s">
        <v>1334</v>
      </c>
      <c r="AT20" s="4">
        <v>2015</v>
      </c>
      <c r="AU20" s="3" t="str">
        <f>IF(AT20&lt;2010,"Pre-2010",IF(AT20&lt;2018,"2010 - 2017","2018 - 2019"))</f>
        <v>2010 - 2017</v>
      </c>
      <c r="AV20" s="3" t="s">
        <v>1951</v>
      </c>
      <c r="AW20" s="3">
        <v>150</v>
      </c>
      <c r="AX20" s="3">
        <v>0</v>
      </c>
      <c r="AY20" s="3">
        <v>0</v>
      </c>
      <c r="AZ20" s="3">
        <v>0</v>
      </c>
      <c r="BA20" s="3">
        <v>0</v>
      </c>
      <c r="BB20" s="4" t="s">
        <v>1347</v>
      </c>
      <c r="BC20" s="4" t="s">
        <v>1366</v>
      </c>
      <c r="BD20" s="4" t="s">
        <v>465</v>
      </c>
      <c r="BE20" s="4" t="s">
        <v>18</v>
      </c>
      <c r="BF20" s="4"/>
      <c r="BG20" s="3">
        <v>0.25800000000000001</v>
      </c>
      <c r="BH20" s="3"/>
      <c r="BI20" s="3"/>
      <c r="BJ20" s="3"/>
      <c r="BK20" s="3">
        <v>2.015625</v>
      </c>
      <c r="BL20" s="3" t="s">
        <v>125</v>
      </c>
    </row>
    <row r="21" spans="1:64" x14ac:dyDescent="0.35">
      <c r="A21" s="2">
        <v>30</v>
      </c>
      <c r="B21" s="3" t="s">
        <v>786</v>
      </c>
      <c r="C21" s="3">
        <v>30.1</v>
      </c>
      <c r="D21" s="3" t="s">
        <v>923</v>
      </c>
      <c r="E21" s="3" t="s">
        <v>788</v>
      </c>
      <c r="F21" s="3"/>
      <c r="G21" s="3"/>
      <c r="H21" s="3" t="str">
        <f>IF(AF21&lt;'2 - Outliers'!$F$11,"Low outlier",IF(AF21&gt;'2 - Outliers'!$F$12,"High outlier",""))</f>
        <v>High outlier</v>
      </c>
      <c r="I21" s="3">
        <f>IF(AH21="",VLOOKUP(BD21,'3 -Impute_SE'!$B$10:$C$21,2,FALSE),AH21)</f>
        <v>0.38279999999999997</v>
      </c>
      <c r="J21" s="3">
        <f>I21^2</f>
        <v>0.14653583999999997</v>
      </c>
      <c r="K21" s="3">
        <f>1/J21</f>
        <v>6.8242690661888599</v>
      </c>
      <c r="L21" s="3">
        <f>K21*AF21</f>
        <v>5.937114087584308</v>
      </c>
      <c r="M21" s="3">
        <f>K21*AF21^2</f>
        <v>5.1652892561983483</v>
      </c>
      <c r="N21" s="3">
        <f>K21^2</f>
        <v>46.570648287742173</v>
      </c>
      <c r="O21" s="3">
        <f>1/($J21+(VLOOKUP($BD21,'5_Weighting REM'!$B$23:$K$35,10,FALSE)))</f>
        <v>6.818326951743356</v>
      </c>
      <c r="P21" s="3">
        <f>O21*$AF21</f>
        <v>5.9319444480167194</v>
      </c>
      <c r="Q21" s="3">
        <f>1/($J21+(VLOOKUP($BD21,'5_Weighting REM'!$N$22:$W$31,10,FALSE)))</f>
        <v>4.7453819939477189</v>
      </c>
      <c r="R21" s="3">
        <f>Q21*$AF21</f>
        <v>4.1284823347345156</v>
      </c>
      <c r="S21" s="3">
        <f>1/($J21+(VLOOKUP($BD21,'5_Weighting REM'!$Z$26:$AI$35,10,FALSE)))</f>
        <v>5.4278424478725853</v>
      </c>
      <c r="T21" s="3">
        <f>S21*$AF21</f>
        <v>4.7222229296491491</v>
      </c>
      <c r="U21" s="3">
        <f>1/($J21+(VLOOKUP($BD21,'5_Weighting REM'!$AL$24:$AU$35,10,FALSE)))</f>
        <v>6.0549782717035443</v>
      </c>
      <c r="V21" s="3">
        <f>U21*$AF21</f>
        <v>5.2678310963820838</v>
      </c>
      <c r="W21" s="3">
        <f>1/($J21+(VLOOKUP($BD21,'5_Weighting REM'!$AX$24:$BG$35,10,FALSE)))</f>
        <v>6.1771855105014328</v>
      </c>
      <c r="X21" s="3">
        <f>W21*$AF21</f>
        <v>5.3741513941362467</v>
      </c>
      <c r="Y21" s="3">
        <f>1/($J21+(VLOOKUP($BD21,'5_Weighting REM'!$BK$24:$BT$34,10,FALSE)))</f>
        <v>4.0315932136729771</v>
      </c>
      <c r="Z21" s="3">
        <f>Y21*$AF21</f>
        <v>3.5074860958954899</v>
      </c>
      <c r="AA21" s="3">
        <f>1/($J21+(VLOOKUP($BD21,'5_Weighting REM'!$BX$24:$CG$35,10,FALSE)))</f>
        <v>6.3519610355104721</v>
      </c>
      <c r="AB21" s="3">
        <f>AA21*$AF21</f>
        <v>5.526206100894111</v>
      </c>
      <c r="AC21" s="3">
        <f>1/($J21+(VLOOKUP($BD21,'5_Weighting REM'!$CK$24:$CT$35,10,FALSE)))</f>
        <v>6.818326951743356</v>
      </c>
      <c r="AD21" s="3">
        <f>AC21*$AF21</f>
        <v>5.9319444480167194</v>
      </c>
      <c r="AE21" s="3" t="s">
        <v>841</v>
      </c>
      <c r="AF21" s="6">
        <v>0.87</v>
      </c>
      <c r="AG21" s="3" t="s">
        <v>134</v>
      </c>
      <c r="AH21" s="3">
        <v>0.38279999999999997</v>
      </c>
      <c r="AI21" s="3" t="s">
        <v>26</v>
      </c>
      <c r="AJ21" s="3" t="s">
        <v>5</v>
      </c>
      <c r="AK21" s="3" t="s">
        <v>6</v>
      </c>
      <c r="AL21" s="3" t="s">
        <v>5</v>
      </c>
      <c r="AM21" s="3" t="s">
        <v>7</v>
      </c>
      <c r="AN21" s="3" t="s">
        <v>790</v>
      </c>
      <c r="AO21" s="3" t="s">
        <v>9</v>
      </c>
      <c r="AP21" s="3" t="s">
        <v>10</v>
      </c>
      <c r="AQ21" s="3" t="s">
        <v>11</v>
      </c>
      <c r="AR21" s="4" t="s">
        <v>12</v>
      </c>
      <c r="AS21" s="4" t="s">
        <v>791</v>
      </c>
      <c r="AT21" s="4">
        <v>2005</v>
      </c>
      <c r="AU21" s="3" t="str">
        <f>IF(AT21&lt;2010,"Pre-2010",IF(AT21&lt;2018,"2010 - 2017","2018 - 2019"))</f>
        <v>Pre-2010</v>
      </c>
      <c r="AV21" s="3" t="s">
        <v>30</v>
      </c>
      <c r="AW21" s="3">
        <v>148</v>
      </c>
      <c r="AX21" s="3">
        <v>0</v>
      </c>
      <c r="AY21" s="3">
        <v>0</v>
      </c>
      <c r="AZ21" s="3">
        <v>0</v>
      </c>
      <c r="BA21" s="3">
        <v>0</v>
      </c>
      <c r="BB21" s="4" t="s">
        <v>330</v>
      </c>
      <c r="BC21" s="4" t="s">
        <v>924</v>
      </c>
      <c r="BD21" s="4" t="s">
        <v>332</v>
      </c>
      <c r="BE21" s="4" t="s">
        <v>18</v>
      </c>
      <c r="BF21" s="4"/>
      <c r="BG21" s="3">
        <v>0.25</v>
      </c>
      <c r="BH21" s="3"/>
      <c r="BI21" s="3">
        <v>1.2840254166877414</v>
      </c>
      <c r="BJ21" s="3" t="s">
        <v>19</v>
      </c>
      <c r="BK21" s="3">
        <v>2.2727272727272729</v>
      </c>
      <c r="BL21" s="3" t="s">
        <v>125</v>
      </c>
    </row>
    <row r="22" spans="1:64" x14ac:dyDescent="0.35">
      <c r="A22" s="2">
        <v>30</v>
      </c>
      <c r="B22" s="3" t="s">
        <v>786</v>
      </c>
      <c r="C22" s="3">
        <v>30.2</v>
      </c>
      <c r="D22" s="3" t="s">
        <v>925</v>
      </c>
      <c r="E22" s="3" t="s">
        <v>840</v>
      </c>
      <c r="F22" s="3"/>
      <c r="G22" s="3"/>
      <c r="H22" s="3" t="str">
        <f>IF(AF22&lt;'2 - Outliers'!$F$11,"Low outlier",IF(AF22&gt;'2 - Outliers'!$F$12,"High outlier",""))</f>
        <v/>
      </c>
      <c r="I22" s="3">
        <f>IF(AH22="",VLOOKUP(BD22,'3 -Impute_SE'!$B$10:$C$21,2,FALSE),AH22)</f>
        <v>0.38279999999999997</v>
      </c>
      <c r="J22" s="3">
        <f>I22^2</f>
        <v>0.14653583999999997</v>
      </c>
      <c r="K22" s="3">
        <f>1/J22</f>
        <v>6.8242690661888599</v>
      </c>
      <c r="L22" s="3">
        <f>K22*AF22</f>
        <v>5.2246603970741905</v>
      </c>
      <c r="M22" s="3">
        <f>K22*AF22^2</f>
        <v>4</v>
      </c>
      <c r="N22" s="3">
        <f>K22^2</f>
        <v>46.570648287742173</v>
      </c>
      <c r="O22" s="3">
        <f>1/($J22+(VLOOKUP($BD22,'5_Weighting REM'!$B$23:$K$35,10,FALSE)))</f>
        <v>6.818326951743356</v>
      </c>
      <c r="P22" s="3">
        <f>O22*$AF22</f>
        <v>5.2201111142547134</v>
      </c>
      <c r="Q22" s="3">
        <f>1/($J22+(VLOOKUP($BD22,'5_Weighting REM'!$N$22:$W$31,10,FALSE)))</f>
        <v>4.7453819939477189</v>
      </c>
      <c r="R22" s="3">
        <f>Q22*$AF22</f>
        <v>3.6330644545663735</v>
      </c>
      <c r="S22" s="3">
        <f>1/($J22+(VLOOKUP($BD22,'5_Weighting REM'!$Z$26:$AI$35,10,FALSE)))</f>
        <v>5.4278424478725853</v>
      </c>
      <c r="T22" s="3">
        <f>S22*$AF22</f>
        <v>4.1555561780912509</v>
      </c>
      <c r="U22" s="3">
        <f>1/($J22+(VLOOKUP($BD22,'5_Weighting REM'!$AL$24:$AU$35,10,FALSE)))</f>
        <v>6.0549782717035443</v>
      </c>
      <c r="V22" s="3">
        <f>U22*$AF22</f>
        <v>4.6356913648162328</v>
      </c>
      <c r="W22" s="3">
        <f>1/($J22+(VLOOKUP($BD22,'5_Weighting REM'!$AX$24:$BG$35,10,FALSE)))</f>
        <v>6.1771855105014328</v>
      </c>
      <c r="X22" s="3">
        <f>W22*$AF22</f>
        <v>4.729253226839897</v>
      </c>
      <c r="Y22" s="3">
        <f>1/($J22+(VLOOKUP($BD22,'5_Weighting REM'!$BK$24:$BT$34,10,FALSE)))</f>
        <v>4.0315932136729771</v>
      </c>
      <c r="Z22" s="3">
        <f>Y22*$AF22</f>
        <v>3.0865877643880308</v>
      </c>
      <c r="AA22" s="3">
        <f>1/($J22+(VLOOKUP($BD22,'5_Weighting REM'!$BX$24:$CG$35,10,FALSE)))</f>
        <v>6.3519610355104721</v>
      </c>
      <c r="AB22" s="3">
        <f>AA22*$AF22</f>
        <v>4.8630613687868172</v>
      </c>
      <c r="AC22" s="3">
        <f>1/($J22+(VLOOKUP($BD22,'5_Weighting REM'!$CK$24:$CT$35,10,FALSE)))</f>
        <v>6.818326951743356</v>
      </c>
      <c r="AD22" s="3">
        <f>AC22*$AF22</f>
        <v>5.2201111142547134</v>
      </c>
      <c r="AE22" s="3" t="s">
        <v>841</v>
      </c>
      <c r="AF22" s="6">
        <v>0.76559999999999995</v>
      </c>
      <c r="AG22" s="3" t="s">
        <v>134</v>
      </c>
      <c r="AH22" s="3">
        <v>0.38279999999999997</v>
      </c>
      <c r="AI22" s="3" t="s">
        <v>26</v>
      </c>
      <c r="AJ22" s="3" t="s">
        <v>5</v>
      </c>
      <c r="AK22" s="3" t="s">
        <v>6</v>
      </c>
      <c r="AL22" s="3" t="s">
        <v>5</v>
      </c>
      <c r="AM22" s="3" t="s">
        <v>7</v>
      </c>
      <c r="AN22" s="3" t="s">
        <v>790</v>
      </c>
      <c r="AO22" s="3" t="s">
        <v>9</v>
      </c>
      <c r="AP22" s="3" t="s">
        <v>10</v>
      </c>
      <c r="AQ22" s="3" t="s">
        <v>11</v>
      </c>
      <c r="AR22" s="3" t="s">
        <v>12</v>
      </c>
      <c r="AS22" s="3" t="s">
        <v>791</v>
      </c>
      <c r="AT22" s="3">
        <v>2005</v>
      </c>
      <c r="AU22" s="3" t="s">
        <v>30</v>
      </c>
      <c r="AV22" s="3" t="s">
        <v>30</v>
      </c>
      <c r="AW22" s="3">
        <v>141</v>
      </c>
      <c r="AX22" s="3">
        <v>0</v>
      </c>
      <c r="AY22" s="3">
        <v>0</v>
      </c>
      <c r="AZ22" s="3">
        <v>0</v>
      </c>
      <c r="BA22" s="3">
        <v>0</v>
      </c>
      <c r="BB22" s="3" t="s">
        <v>330</v>
      </c>
      <c r="BC22" s="3" t="s">
        <v>924</v>
      </c>
      <c r="BD22" s="3" t="s">
        <v>332</v>
      </c>
      <c r="BE22" s="3" t="s">
        <v>18</v>
      </c>
      <c r="BF22" s="4"/>
      <c r="BG22" s="3">
        <v>0.22</v>
      </c>
      <c r="BH22" s="3"/>
      <c r="BI22" s="3">
        <v>1.2460767305873808</v>
      </c>
      <c r="BJ22" s="3" t="s">
        <v>19</v>
      </c>
      <c r="BK22" s="3">
        <v>2</v>
      </c>
      <c r="BL22" s="3" t="s">
        <v>125</v>
      </c>
    </row>
    <row r="23" spans="1:64" x14ac:dyDescent="0.35">
      <c r="A23" s="2">
        <v>30</v>
      </c>
      <c r="B23" s="3" t="s">
        <v>786</v>
      </c>
      <c r="C23" s="3">
        <v>30.2</v>
      </c>
      <c r="D23" s="3" t="s">
        <v>839</v>
      </c>
      <c r="E23" s="3" t="s">
        <v>840</v>
      </c>
      <c r="F23" s="3"/>
      <c r="G23" s="3"/>
      <c r="H23" s="3" t="str">
        <f>IF(AF23&lt;'2 - Outliers'!$F$11,"Low outlier",IF(AF23&gt;'2 - Outliers'!$F$12,"High outlier",""))</f>
        <v/>
      </c>
      <c r="I23" s="3">
        <f>IF(AH23="",VLOOKUP(BD23,'3 -Impute_SE'!$B$10:$C$21,2,FALSE),AH23)</f>
        <v>0.37399999999999994</v>
      </c>
      <c r="J23" s="3">
        <f>I23^2</f>
        <v>0.13987599999999994</v>
      </c>
      <c r="K23" s="3">
        <f>1/J23</f>
        <v>7.1491892819354312</v>
      </c>
      <c r="L23" s="3">
        <f>K23*AF23</f>
        <v>-0.72349795533186567</v>
      </c>
      <c r="M23" s="3">
        <f>K23*AF23^2</f>
        <v>7.3217993079584792E-2</v>
      </c>
      <c r="N23" s="3">
        <f>K23^2</f>
        <v>51.110907388940447</v>
      </c>
      <c r="O23" s="3">
        <f>1/($J23+(VLOOKUP($BD23,'5_Weighting REM'!$B$23:$K$35,10,FALSE)))</f>
        <v>6.259123138497829</v>
      </c>
      <c r="P23" s="3">
        <f>O23*$AF23</f>
        <v>-0.63342326161598028</v>
      </c>
      <c r="Q23" s="3">
        <f>1/($J23+(VLOOKUP($BD23,'5_Weighting REM'!$N$22:$W$31,10,FALSE)))</f>
        <v>7.1491892819354312</v>
      </c>
      <c r="R23" s="3">
        <f>Q23*$AF23</f>
        <v>-0.72349795533186567</v>
      </c>
      <c r="S23" s="3">
        <f>1/($J23+(VLOOKUP($BD23,'5_Weighting REM'!$Z$26:$AI$35,10,FALSE)))</f>
        <v>3.8389733674989741</v>
      </c>
      <c r="T23" s="3">
        <f>S23*$AF23</f>
        <v>-0.3885041047908962</v>
      </c>
      <c r="U23" s="3">
        <f>1/($J23+(VLOOKUP($BD23,'5_Weighting REM'!$AL$24:$AU$35,10,FALSE)))</f>
        <v>6.270055687804148</v>
      </c>
      <c r="V23" s="3">
        <f>U23*$AF23</f>
        <v>-0.6345296356057798</v>
      </c>
      <c r="W23" s="3">
        <f>1/($J23+(VLOOKUP($BD23,'5_Weighting REM'!$AX$24:$BG$35,10,FALSE)))</f>
        <v>6.4443516484760632</v>
      </c>
      <c r="X23" s="3">
        <f>W23*$AF23</f>
        <v>-0.6521683868257776</v>
      </c>
      <c r="Y23" s="3">
        <f>1/($J23+(VLOOKUP($BD23,'5_Weighting REM'!$BK$24:$BT$34,10,FALSE)))</f>
        <v>2.8544199744362553</v>
      </c>
      <c r="Z23" s="3">
        <f>Y23*$AF23</f>
        <v>-0.28886730141294903</v>
      </c>
      <c r="AA23" s="3">
        <f>1/($J23+(VLOOKUP($BD23,'5_Weighting REM'!$BX$24:$CG$35,10,FALSE)))</f>
        <v>6.2248979550158374</v>
      </c>
      <c r="AB23" s="3">
        <f>AA23*$AF23</f>
        <v>-0.6299596730476027</v>
      </c>
      <c r="AC23" s="3">
        <f>1/($J23+(VLOOKUP($BD23,'5_Weighting REM'!$CK$24:$CT$35,10,FALSE)))</f>
        <v>6.259123138497829</v>
      </c>
      <c r="AD23" s="3">
        <f>AC23*$AF23</f>
        <v>-0.63342326161598028</v>
      </c>
      <c r="AE23" s="3" t="s">
        <v>841</v>
      </c>
      <c r="AF23" s="6">
        <v>-0.1012</v>
      </c>
      <c r="AG23" s="3" t="s">
        <v>134</v>
      </c>
      <c r="AH23" s="3">
        <v>0.37399999999999994</v>
      </c>
      <c r="AI23" s="3" t="s">
        <v>26</v>
      </c>
      <c r="AJ23" s="3" t="s">
        <v>53</v>
      </c>
      <c r="AK23" s="3" t="s">
        <v>143</v>
      </c>
      <c r="AL23" s="3" t="s">
        <v>54</v>
      </c>
      <c r="AM23" s="3" t="s">
        <v>7</v>
      </c>
      <c r="AN23" s="3" t="s">
        <v>790</v>
      </c>
      <c r="AO23" s="3" t="s">
        <v>9</v>
      </c>
      <c r="AP23" s="3" t="s">
        <v>10</v>
      </c>
      <c r="AQ23" s="3" t="s">
        <v>11</v>
      </c>
      <c r="AR23" s="3" t="s">
        <v>12</v>
      </c>
      <c r="AS23" s="3" t="s">
        <v>791</v>
      </c>
      <c r="AT23" s="3">
        <v>2005</v>
      </c>
      <c r="AU23" s="3" t="s">
        <v>30</v>
      </c>
      <c r="AV23" s="3" t="s">
        <v>30</v>
      </c>
      <c r="AW23" s="3">
        <v>141</v>
      </c>
      <c r="AX23" s="3">
        <v>0</v>
      </c>
      <c r="AY23" s="3">
        <v>0</v>
      </c>
      <c r="AZ23" s="3">
        <v>0</v>
      </c>
      <c r="BA23" s="3">
        <v>0</v>
      </c>
      <c r="BB23" s="3" t="s">
        <v>346</v>
      </c>
      <c r="BC23" s="3" t="s">
        <v>792</v>
      </c>
      <c r="BD23" s="3" t="s">
        <v>642</v>
      </c>
      <c r="BE23" s="3" t="s">
        <v>18</v>
      </c>
      <c r="BF23" s="3"/>
      <c r="BG23" s="3">
        <v>-0.23</v>
      </c>
      <c r="BH23" s="3"/>
      <c r="BI23" s="3">
        <v>0.79453360250333405</v>
      </c>
      <c r="BJ23" s="3" t="s">
        <v>19</v>
      </c>
      <c r="BK23" s="3">
        <v>-0.27058823529411768</v>
      </c>
      <c r="BL23" s="3" t="s">
        <v>125</v>
      </c>
    </row>
    <row r="24" spans="1:64" x14ac:dyDescent="0.35">
      <c r="A24" s="2">
        <v>187</v>
      </c>
      <c r="B24" s="3" t="s">
        <v>2009</v>
      </c>
      <c r="C24" s="25">
        <v>188.1</v>
      </c>
      <c r="D24" s="25" t="s">
        <v>2012</v>
      </c>
      <c r="E24" s="25" t="s">
        <v>2011</v>
      </c>
      <c r="F24" s="3">
        <v>1</v>
      </c>
      <c r="G24" s="3" t="s">
        <v>1958</v>
      </c>
      <c r="H24" s="3"/>
      <c r="I24" s="3">
        <f>IF(AH24="",VLOOKUP(BD24,'3 -Impute_SE'!$B$10:$C$21,2,FALSE),AH24)</f>
        <v>0.35599999999999998</v>
      </c>
      <c r="J24" s="3">
        <f>I24^2</f>
        <v>0.12673599999999999</v>
      </c>
      <c r="K24" s="3">
        <f>1/J24</f>
        <v>7.8904178765307416</v>
      </c>
      <c r="L24" s="3">
        <f>K24*AF24</f>
        <v>-2.808988764044944</v>
      </c>
      <c r="M24" s="3">
        <f>K24*AF24^2</f>
        <v>1</v>
      </c>
      <c r="N24" s="3">
        <f>K24^2</f>
        <v>62.258694266275896</v>
      </c>
      <c r="O24" s="3">
        <f>1/($J24+(VLOOKUP($BD24,'5_Weighting REM'!$B$23:$K$35,10,FALSE)))</f>
        <v>7.2247123692417992</v>
      </c>
      <c r="P24" s="3">
        <f>O24*$AF24</f>
        <v>-2.5719976034500802</v>
      </c>
      <c r="Q24" s="3">
        <f>1/($J24+(VLOOKUP($BD24,'5_Weighting REM'!$N$22:$W$31,10,FALSE)))</f>
        <v>7.831934534782409</v>
      </c>
      <c r="R24" s="3">
        <f>Q24*$AF24</f>
        <v>-2.7881686943825374</v>
      </c>
      <c r="S24" s="3">
        <f>1/($J24+(VLOOKUP($BD24,'5_Weighting REM'!$Z$26:$AI$35,10,FALSE)))</f>
        <v>3.3509742700825553</v>
      </c>
      <c r="T24" s="3">
        <f>S24*$AF24</f>
        <v>-1.1929468401493897</v>
      </c>
      <c r="U24" s="3">
        <f>1/($J24+(VLOOKUP($BD24,'5_Weighting REM'!$AL$24:$AU$35,10,FALSE)))</f>
        <v>7.4932845109803026</v>
      </c>
      <c r="V24" s="3">
        <f>U24*$AF24</f>
        <v>-2.6676092859089877</v>
      </c>
      <c r="W24" s="3">
        <f>1/($J24+(VLOOKUP($BD24,'5_Weighting REM'!$AX$24:$BG$35,10,FALSE)))</f>
        <v>4.7402539889243673</v>
      </c>
      <c r="X24" s="3">
        <f>W24*$AF24</f>
        <v>-1.6875304200570747</v>
      </c>
      <c r="Y24" s="3">
        <f>1/($J24+(VLOOKUP($BD24,'5_Weighting REM'!$BK$24:$BT$34,10,FALSE)))</f>
        <v>7.4739397772454268</v>
      </c>
      <c r="Z24" s="3"/>
      <c r="AA24" s="3">
        <f>1/($J24+(VLOOKUP($BD24,'5_Weighting REM'!$BX$24:$CG$35,10,FALSE)))</f>
        <v>7.6819803482950997</v>
      </c>
      <c r="AB24" s="3">
        <f>AA24*$AF24</f>
        <v>-2.7347850039930552</v>
      </c>
      <c r="AC24" s="3">
        <f>1/($J24+(VLOOKUP($BD24,'5_Weighting REM'!$CK$24:$CT$35,10,FALSE)))</f>
        <v>7.2247123692417992</v>
      </c>
      <c r="AD24" s="3">
        <f>AC24*$AF24</f>
        <v>-2.5719976034500802</v>
      </c>
      <c r="AE24" s="3"/>
      <c r="AF24" s="6">
        <v>-0.35599999999999998</v>
      </c>
      <c r="AG24" s="25" t="s">
        <v>1300</v>
      </c>
      <c r="AH24" s="25">
        <v>0.35599999999999998</v>
      </c>
      <c r="AI24" s="25" t="s">
        <v>2017</v>
      </c>
      <c r="AJ24" s="25" t="s">
        <v>5</v>
      </c>
      <c r="AK24" s="25" t="s">
        <v>1309</v>
      </c>
      <c r="AL24" s="25" t="s">
        <v>53</v>
      </c>
      <c r="AM24" s="25" t="s">
        <v>1320</v>
      </c>
      <c r="AN24" s="25" t="s">
        <v>2018</v>
      </c>
      <c r="AO24" s="25" t="s">
        <v>73</v>
      </c>
      <c r="AP24" s="25" t="s">
        <v>57</v>
      </c>
      <c r="AQ24" s="25" t="s">
        <v>191</v>
      </c>
      <c r="AR24" s="25" t="s">
        <v>12</v>
      </c>
      <c r="AS24" s="25" t="s">
        <v>2019</v>
      </c>
      <c r="AT24" s="25">
        <v>1997</v>
      </c>
      <c r="AU24" s="3" t="s">
        <v>30</v>
      </c>
      <c r="AV24" s="3" t="s">
        <v>30</v>
      </c>
      <c r="AW24" s="3">
        <v>509</v>
      </c>
      <c r="AX24" s="3">
        <v>0</v>
      </c>
      <c r="AY24" s="3">
        <v>0</v>
      </c>
      <c r="AZ24" s="3">
        <v>0</v>
      </c>
      <c r="BA24" s="3">
        <v>0</v>
      </c>
      <c r="BB24" s="25" t="s">
        <v>15</v>
      </c>
      <c r="BC24" s="25" t="s">
        <v>2022</v>
      </c>
      <c r="BD24" s="25" t="s">
        <v>972</v>
      </c>
      <c r="BE24" s="25" t="s">
        <v>2023</v>
      </c>
      <c r="BF24" s="4" t="s">
        <v>2026</v>
      </c>
      <c r="BG24" s="25">
        <v>-1E-3</v>
      </c>
      <c r="BH24" s="3"/>
      <c r="BI24" s="3"/>
      <c r="BJ24" s="3"/>
      <c r="BK24" s="3"/>
      <c r="BL24" s="3"/>
    </row>
    <row r="25" spans="1:64" x14ac:dyDescent="0.35">
      <c r="A25" s="2">
        <v>30</v>
      </c>
      <c r="B25" s="3" t="s">
        <v>786</v>
      </c>
      <c r="C25" s="3">
        <v>30.1</v>
      </c>
      <c r="D25" s="3" t="s">
        <v>787</v>
      </c>
      <c r="E25" s="3" t="s">
        <v>788</v>
      </c>
      <c r="F25" s="3"/>
      <c r="G25" s="3"/>
      <c r="H25" s="3" t="str">
        <f>IF(AF25&lt;'2 - Outliers'!$F$11,"Low outlier",IF(AF25&gt;'2 - Outliers'!$F$12,"High outlier",""))</f>
        <v/>
      </c>
      <c r="I25" s="3">
        <f>IF(AH25="",VLOOKUP(BD25,'3 -Impute_SE'!$B$10:$C$21,2,FALSE),AH25)</f>
        <v>0.35200000000000004</v>
      </c>
      <c r="J25" s="3">
        <f>I25^2</f>
        <v>0.12390400000000003</v>
      </c>
      <c r="K25" s="3">
        <f>1/J25</f>
        <v>8.0707644628099153</v>
      </c>
      <c r="L25" s="3">
        <f>K25*AF25</f>
        <v>-0.17755681818181815</v>
      </c>
      <c r="M25" s="3">
        <f>K25*AF25^2</f>
        <v>3.90625E-3</v>
      </c>
      <c r="N25" s="3">
        <f>K25^2</f>
        <v>65.137239014155426</v>
      </c>
      <c r="O25" s="3">
        <f>1/($J25+(VLOOKUP($BD25,'5_Weighting REM'!$B$23:$K$35,10,FALSE)))</f>
        <v>6.9543549762217145</v>
      </c>
      <c r="P25" s="3">
        <f>O25*$AF25</f>
        <v>-0.15299580947687774</v>
      </c>
      <c r="Q25" s="3">
        <f>1/($J25+(VLOOKUP($BD25,'5_Weighting REM'!$N$22:$W$31,10,FALSE)))</f>
        <v>8.0707644628099153</v>
      </c>
      <c r="R25" s="3">
        <f>Q25*$AF25</f>
        <v>-0.17755681818181815</v>
      </c>
      <c r="S25" s="3">
        <f>1/($J25+(VLOOKUP($BD25,'5_Weighting REM'!$Z$26:$AI$35,10,FALSE)))</f>
        <v>4.089740216533567</v>
      </c>
      <c r="T25" s="3">
        <f>S25*$AF25</f>
        <v>-8.9974284763738477E-2</v>
      </c>
      <c r="U25" s="3">
        <f>1/($J25+(VLOOKUP($BD25,'5_Weighting REM'!$AL$24:$AU$35,10,FALSE)))</f>
        <v>6.9678536912424098</v>
      </c>
      <c r="V25" s="3">
        <f>U25*$AF25</f>
        <v>-0.15329278120733303</v>
      </c>
      <c r="W25" s="3">
        <f>1/($J25+(VLOOKUP($BD25,'5_Weighting REM'!$AX$24:$BG$35,10,FALSE)))</f>
        <v>7.1837713782894657</v>
      </c>
      <c r="X25" s="3">
        <f>W25*$AF25</f>
        <v>-0.15804297032236825</v>
      </c>
      <c r="Y25" s="3">
        <f>1/($J25+(VLOOKUP($BD25,'5_Weighting REM'!$BK$24:$BT$34,10,FALSE)))</f>
        <v>2.9907716333516157</v>
      </c>
      <c r="Z25" s="3">
        <f>Y25*$AF25</f>
        <v>-6.5796975933735555E-2</v>
      </c>
      <c r="AA25" s="3">
        <f>1/($J25+(VLOOKUP($BD25,'5_Weighting REM'!$BX$24:$CG$35,10,FALSE)))</f>
        <v>6.9121300587795433</v>
      </c>
      <c r="AB25" s="3">
        <f>AA25*$AF25</f>
        <v>-0.15206686129314997</v>
      </c>
      <c r="AC25" s="3">
        <f>1/($J25+(VLOOKUP($BD25,'5_Weighting REM'!$CK$24:$CT$35,10,FALSE)))</f>
        <v>6.9543549762217145</v>
      </c>
      <c r="AD25" s="3">
        <f>AC25*$AF25</f>
        <v>-0.15299580947687774</v>
      </c>
      <c r="AE25" s="3" t="s">
        <v>789</v>
      </c>
      <c r="AF25" s="6">
        <v>-2.2000000000000002E-2</v>
      </c>
      <c r="AG25" s="3" t="s">
        <v>134</v>
      </c>
      <c r="AH25" s="3">
        <v>0.35200000000000004</v>
      </c>
      <c r="AI25" s="3" t="s">
        <v>26</v>
      </c>
      <c r="AJ25" s="3" t="s">
        <v>53</v>
      </c>
      <c r="AK25" s="3" t="s">
        <v>143</v>
      </c>
      <c r="AL25" s="3" t="s">
        <v>54</v>
      </c>
      <c r="AM25" s="3" t="s">
        <v>7</v>
      </c>
      <c r="AN25" s="3" t="s">
        <v>790</v>
      </c>
      <c r="AO25" s="3" t="s">
        <v>9</v>
      </c>
      <c r="AP25" s="3" t="s">
        <v>10</v>
      </c>
      <c r="AQ25" s="3" t="s">
        <v>11</v>
      </c>
      <c r="AR25" s="4" t="s">
        <v>12</v>
      </c>
      <c r="AS25" s="4" t="s">
        <v>791</v>
      </c>
      <c r="AT25" s="4">
        <v>2005</v>
      </c>
      <c r="AU25" s="3" t="s">
        <v>30</v>
      </c>
      <c r="AV25" s="3" t="s">
        <v>30</v>
      </c>
      <c r="AW25" s="3">
        <v>148</v>
      </c>
      <c r="AX25" s="3">
        <v>0</v>
      </c>
      <c r="AY25" s="3">
        <v>0</v>
      </c>
      <c r="AZ25" s="3">
        <v>0</v>
      </c>
      <c r="BA25" s="3">
        <v>0</v>
      </c>
      <c r="BB25" s="4" t="s">
        <v>346</v>
      </c>
      <c r="BC25" s="4" t="s">
        <v>792</v>
      </c>
      <c r="BD25" s="4" t="s">
        <v>642</v>
      </c>
      <c r="BE25" s="4" t="s">
        <v>18</v>
      </c>
      <c r="BF25" s="4"/>
      <c r="BG25" s="3">
        <v>-0.05</v>
      </c>
      <c r="BH25" s="3"/>
      <c r="BI25" s="3">
        <v>0.95122942450071402</v>
      </c>
      <c r="BJ25" s="3" t="s">
        <v>19</v>
      </c>
      <c r="BK25" s="3">
        <v>-6.25E-2</v>
      </c>
      <c r="BL25" s="3" t="s">
        <v>125</v>
      </c>
    </row>
    <row r="26" spans="1:64" x14ac:dyDescent="0.35">
      <c r="A26" s="2">
        <v>45</v>
      </c>
      <c r="B26" s="3" t="s">
        <v>763</v>
      </c>
      <c r="C26" s="3">
        <v>45.1</v>
      </c>
      <c r="D26" s="3" t="s">
        <v>764</v>
      </c>
      <c r="E26" s="3" t="s">
        <v>765</v>
      </c>
      <c r="F26" s="3"/>
      <c r="G26" s="3"/>
      <c r="H26" s="3" t="str">
        <f>IF(AF26&lt;'2 - Outliers'!$F$11,"Low outlier",IF(AF26&gt;'2 - Outliers'!$F$12,"High outlier",""))</f>
        <v/>
      </c>
      <c r="I26" s="3">
        <f>IF(AH26="",VLOOKUP(BD26,'3 -Impute_SE'!$B$10:$C$21,2,FALSE),AH26)</f>
        <v>0.33489510489510493</v>
      </c>
      <c r="J26" s="3">
        <f>I26^2</f>
        <v>0.11215473128270334</v>
      </c>
      <c r="K26" s="3">
        <f>1/J26</f>
        <v>8.9162533632160859</v>
      </c>
      <c r="L26" s="3">
        <f>K26*AF26</f>
        <v>2.9860096053455831</v>
      </c>
      <c r="M26" s="3">
        <f>K26*AF26^2</f>
        <v>1</v>
      </c>
      <c r="N26" s="3">
        <f>K26^2</f>
        <v>79.49957403706216</v>
      </c>
      <c r="O26" s="3">
        <f>1/($J26+(VLOOKUP($BD26,'5_Weighting REM'!$B$23:$K$35,10,FALSE)))</f>
        <v>8.0754214580639871</v>
      </c>
      <c r="P26" s="3">
        <f>O26*$AF26</f>
        <v>2.70441911627052</v>
      </c>
      <c r="Q26" s="3">
        <f>1/($J26+(VLOOKUP($BD26,'5_Weighting REM'!$N$22:$W$31,10,FALSE)))</f>
        <v>8.8416465178994379</v>
      </c>
      <c r="R26" s="3">
        <f>Q26*$AF26</f>
        <v>2.9610241380573714</v>
      </c>
      <c r="S26" s="3">
        <f>1/($J26+(VLOOKUP($BD26,'5_Weighting REM'!$Z$26:$AI$35,10,FALSE)))</f>
        <v>3.5231189948793511</v>
      </c>
      <c r="T26" s="3">
        <f>S26*$AF26</f>
        <v>1.1798753053480568</v>
      </c>
      <c r="U26" s="3">
        <f>1/($J26+(VLOOKUP($BD26,'5_Weighting REM'!$AL$24:$AU$35,10,FALSE)))</f>
        <v>8.4124412612821633</v>
      </c>
      <c r="V26" s="3">
        <f>U26*$AF26</f>
        <v>2.8172853986209989</v>
      </c>
      <c r="W26" s="3">
        <f>1/($J26+(VLOOKUP($BD26,'5_Weighting REM'!$AX$24:$BG$35,10,FALSE)))</f>
        <v>5.0922229235445728</v>
      </c>
      <c r="X26" s="3">
        <f>W26*$AF26</f>
        <v>1.7053605301297177</v>
      </c>
      <c r="Y26" s="3">
        <f>1/($J26+(VLOOKUP($BD26,'5_Weighting REM'!$BK$24:$BT$34,10,FALSE)))</f>
        <v>8.3880673686123508</v>
      </c>
      <c r="Z26" s="3">
        <f>Y26*$AF26</f>
        <v>2.8091227012786399</v>
      </c>
      <c r="AA26" s="3">
        <f>1/($J26+(VLOOKUP($BD26,'5_Weighting REM'!$BX$24:$CG$35,10,FALSE)))</f>
        <v>8.6510056105117261</v>
      </c>
      <c r="AB26" s="3">
        <f>AA26*$AF26</f>
        <v>2.897179431380466</v>
      </c>
      <c r="AC26" s="3">
        <f>1/($J26+(VLOOKUP($BD26,'5_Weighting REM'!$CK$24:$CT$35,10,FALSE)))</f>
        <v>8.0754214580639871</v>
      </c>
      <c r="AD26" s="3">
        <f>AC26*$AF26</f>
        <v>2.70441911627052</v>
      </c>
      <c r="AE26" s="3" t="s">
        <v>766</v>
      </c>
      <c r="AF26" s="6">
        <v>0.33489510489510493</v>
      </c>
      <c r="AG26" s="3" t="s">
        <v>25</v>
      </c>
      <c r="AH26" s="3">
        <v>0.33489510489510493</v>
      </c>
      <c r="AI26" s="3" t="s">
        <v>26</v>
      </c>
      <c r="AJ26" s="3" t="s">
        <v>53</v>
      </c>
      <c r="AK26" s="3" t="s">
        <v>6</v>
      </c>
      <c r="AL26" s="3" t="s">
        <v>54</v>
      </c>
      <c r="AM26" s="3" t="s">
        <v>7</v>
      </c>
      <c r="AN26" s="3" t="s">
        <v>37</v>
      </c>
      <c r="AO26" s="3" t="s">
        <v>28</v>
      </c>
      <c r="AP26" s="3" t="s">
        <v>10</v>
      </c>
      <c r="AQ26" s="3" t="s">
        <v>182</v>
      </c>
      <c r="AR26" s="4" t="s">
        <v>474</v>
      </c>
      <c r="AS26" s="4" t="s">
        <v>767</v>
      </c>
      <c r="AT26" s="4">
        <v>2012</v>
      </c>
      <c r="AU26" s="3" t="s">
        <v>14</v>
      </c>
      <c r="AV26" s="3" t="s">
        <v>14</v>
      </c>
      <c r="AW26" s="3">
        <v>200</v>
      </c>
      <c r="AX26" s="3">
        <v>1</v>
      </c>
      <c r="AY26" s="3">
        <v>0</v>
      </c>
      <c r="AZ26" s="3">
        <v>0</v>
      </c>
      <c r="BA26" s="3">
        <v>0</v>
      </c>
      <c r="BB26" s="4" t="s">
        <v>15</v>
      </c>
      <c r="BC26" s="4" t="s">
        <v>768</v>
      </c>
      <c r="BD26" s="4" t="s">
        <v>42</v>
      </c>
      <c r="BE26" s="4" t="s">
        <v>33</v>
      </c>
      <c r="BF26" s="4"/>
      <c r="BG26" s="3">
        <v>1E-3</v>
      </c>
      <c r="BH26" s="3"/>
      <c r="BI26" s="3"/>
      <c r="BJ26" s="3" t="s">
        <v>20</v>
      </c>
      <c r="BK26" s="3">
        <v>1</v>
      </c>
      <c r="BL26" s="3" t="s">
        <v>91</v>
      </c>
    </row>
    <row r="27" spans="1:64" x14ac:dyDescent="0.35">
      <c r="A27" s="2">
        <v>30</v>
      </c>
      <c r="B27" s="3" t="s">
        <v>786</v>
      </c>
      <c r="C27" s="3">
        <v>30.2</v>
      </c>
      <c r="D27" s="3" t="s">
        <v>1018</v>
      </c>
      <c r="E27" s="3" t="s">
        <v>840</v>
      </c>
      <c r="F27" s="3"/>
      <c r="G27" s="3"/>
      <c r="H27" s="3" t="str">
        <f>IF(AF27&lt;'2 - Outliers'!$F$11,"Low outlier",IF(AF27&gt;'2 - Outliers'!$F$12,"High outlier",""))</f>
        <v/>
      </c>
      <c r="I27" s="3">
        <f>IF(AH27="",VLOOKUP(BD27,'3 -Impute_SE'!$B$10:$C$21,2,FALSE),AH27)</f>
        <v>0.32299999999999995</v>
      </c>
      <c r="J27" s="3">
        <f>I27^2</f>
        <v>0.10432899999999996</v>
      </c>
      <c r="K27" s="3">
        <f>1/J27</f>
        <v>9.5850626383843451</v>
      </c>
      <c r="L27" s="3">
        <f>K27*AF27</f>
        <v>-3.0959752321981431</v>
      </c>
      <c r="M27" s="3">
        <f>K27*AF27^2</f>
        <v>1</v>
      </c>
      <c r="N27" s="3">
        <f>K27^2</f>
        <v>91.873425781751465</v>
      </c>
      <c r="O27" s="3">
        <f>1/($J27+(VLOOKUP($BD27,'5_Weighting REM'!$B$23:$K$35,10,FALSE)))</f>
        <v>8.8242842097459349</v>
      </c>
      <c r="P27" s="3">
        <f>O27*$AF27</f>
        <v>-2.8502437997479366</v>
      </c>
      <c r="Q27" s="3">
        <f>1/($J27+(VLOOKUP($BD27,'5_Weighting REM'!$N$22:$W$31,10,FALSE)))</f>
        <v>7.6087485519599509</v>
      </c>
      <c r="R27" s="3">
        <f>Q27*$AF27</f>
        <v>-2.4576257822830638</v>
      </c>
      <c r="S27" s="3">
        <f>1/($J27+(VLOOKUP($BD27,'5_Weighting REM'!$Z$26:$AI$35,10,FALSE)))</f>
        <v>7.4424758396230271</v>
      </c>
      <c r="T27" s="3">
        <f>S27*$AF27</f>
        <v>-2.4039196961982374</v>
      </c>
      <c r="U27" s="3">
        <f>1/($J27+(VLOOKUP($BD27,'5_Weighting REM'!$AL$24:$AU$35,10,FALSE)))</f>
        <v>8.9304711114103572</v>
      </c>
      <c r="V27" s="3">
        <f>U27*$AF27</f>
        <v>-2.8845421689855448</v>
      </c>
      <c r="W27" s="3">
        <f>1/($J27+(VLOOKUP($BD27,'5_Weighting REM'!$AX$24:$BG$35,10,FALSE)))</f>
        <v>9.2255115234682492</v>
      </c>
      <c r="X27" s="3">
        <f>W27*$AF27</f>
        <v>-2.9798402220802442</v>
      </c>
      <c r="Y27" s="3">
        <f>1/($J27+(VLOOKUP($BD27,'5_Weighting REM'!$BK$24:$BT$34,10,FALSE)))</f>
        <v>6.7961795300017096</v>
      </c>
      <c r="Z27" s="3">
        <f>Y27*$AF27</f>
        <v>-2.1951659881905519</v>
      </c>
      <c r="AA27" s="3">
        <f>1/($J27+(VLOOKUP($BD27,'5_Weighting REM'!$BX$24:$CG$35,10,FALSE)))</f>
        <v>8.982870249207437</v>
      </c>
      <c r="AB27" s="3">
        <f>AA27*$AF27</f>
        <v>-2.9014670904940019</v>
      </c>
      <c r="AC27" s="3">
        <f>1/($J27+(VLOOKUP($BD27,'5_Weighting REM'!$CK$24:$CT$35,10,FALSE)))</f>
        <v>8.8242842097459349</v>
      </c>
      <c r="AD27" s="3">
        <f>AC27*$AF27</f>
        <v>-2.8502437997479366</v>
      </c>
      <c r="AE27" s="3" t="s">
        <v>841</v>
      </c>
      <c r="AF27" s="6">
        <v>-0.32299999999999995</v>
      </c>
      <c r="AG27" s="3" t="s">
        <v>134</v>
      </c>
      <c r="AH27" s="3">
        <v>0.32299999999999995</v>
      </c>
      <c r="AI27" s="3" t="s">
        <v>26</v>
      </c>
      <c r="AJ27" s="3" t="s">
        <v>5</v>
      </c>
      <c r="AK27" s="3" t="s">
        <v>143</v>
      </c>
      <c r="AL27" s="3" t="s">
        <v>53</v>
      </c>
      <c r="AM27" s="3" t="s">
        <v>7</v>
      </c>
      <c r="AN27" s="3" t="s">
        <v>790</v>
      </c>
      <c r="AO27" s="3" t="s">
        <v>9</v>
      </c>
      <c r="AP27" s="3" t="s">
        <v>10</v>
      </c>
      <c r="AQ27" s="3" t="s">
        <v>11</v>
      </c>
      <c r="AR27" s="4" t="s">
        <v>12</v>
      </c>
      <c r="AS27" s="4" t="s">
        <v>791</v>
      </c>
      <c r="AT27" s="4">
        <v>2005</v>
      </c>
      <c r="AU27" s="3" t="s">
        <v>30</v>
      </c>
      <c r="AV27" s="3" t="s">
        <v>30</v>
      </c>
      <c r="AW27" s="3">
        <v>141</v>
      </c>
      <c r="AX27" s="3">
        <v>0</v>
      </c>
      <c r="AY27" s="3">
        <v>0</v>
      </c>
      <c r="AZ27" s="3">
        <v>0</v>
      </c>
      <c r="BA27" s="3">
        <v>0</v>
      </c>
      <c r="BB27" s="4" t="s">
        <v>330</v>
      </c>
      <c r="BC27" s="4" t="s">
        <v>529</v>
      </c>
      <c r="BD27" s="4" t="s">
        <v>465</v>
      </c>
      <c r="BE27" s="4" t="s">
        <v>18</v>
      </c>
      <c r="BF27" s="4"/>
      <c r="BG27" s="3">
        <v>-0.01</v>
      </c>
      <c r="BH27" s="3"/>
      <c r="BI27" s="3">
        <v>0.99004983374916811</v>
      </c>
      <c r="BJ27" s="3" t="s">
        <v>19</v>
      </c>
      <c r="BK27" s="3">
        <v>-1</v>
      </c>
      <c r="BL27" s="3" t="s">
        <v>125</v>
      </c>
    </row>
    <row r="28" spans="1:64" x14ac:dyDescent="0.35">
      <c r="A28" s="2">
        <v>3</v>
      </c>
      <c r="B28" s="3" t="s">
        <v>2056</v>
      </c>
      <c r="C28" s="3">
        <v>3.1</v>
      </c>
      <c r="D28" s="3" t="s">
        <v>933</v>
      </c>
      <c r="E28" s="3" t="s">
        <v>122</v>
      </c>
      <c r="F28" s="3">
        <v>1</v>
      </c>
      <c r="G28" s="3"/>
      <c r="H28" s="3" t="str">
        <f>IF(AF28&lt;'2 - Outliers'!$F$11,"Low outlier",IF(AF28&gt;'2 - Outliers'!$F$12,"High outlier",""))</f>
        <v/>
      </c>
      <c r="I28" s="3">
        <f>IF(AH28="",VLOOKUP(BD28,'3 -Impute_SE'!$B$10:$C$21,2,FALSE),AH28)</f>
        <v>0.31385322271857052</v>
      </c>
      <c r="J28" s="3">
        <f>I28^2</f>
        <v>9.8503845410832638E-2</v>
      </c>
      <c r="K28" s="3">
        <f>1/J28</f>
        <v>10.151887937260451</v>
      </c>
      <c r="L28" s="3">
        <f>K28*AF28</f>
        <v>3.3196673554841674</v>
      </c>
      <c r="M28" s="3">
        <f>K28*AF28^2</f>
        <v>1.0855312252433229</v>
      </c>
      <c r="N28" s="3">
        <f>K28^2</f>
        <v>103.06082869069425</v>
      </c>
      <c r="O28" s="3">
        <f>1/($J28+(VLOOKUP($BD28,'5_Weighting REM'!$B$23:$K$35,10,FALSE)))</f>
        <v>9.3024567146488053</v>
      </c>
      <c r="P28" s="3">
        <f>O28*$AF28</f>
        <v>3.0419033456901596</v>
      </c>
      <c r="Q28" s="3">
        <f>1/($J28+(VLOOKUP($BD28,'5_Weighting REM'!$N$22:$W$31,10,FALSE)))</f>
        <v>7.9616247722372533</v>
      </c>
      <c r="R28" s="3">
        <f>Q28*$AF28</f>
        <v>2.603451300521582</v>
      </c>
      <c r="S28" s="3">
        <f>1/($J28+(VLOOKUP($BD28,'5_Weighting REM'!$Z$26:$AI$35,10,FALSE)))</f>
        <v>7.7797560562200765</v>
      </c>
      <c r="T28" s="3">
        <f>S28*$AF28</f>
        <v>2.5439802303839651</v>
      </c>
      <c r="U28" s="3">
        <f>1/($J28+(VLOOKUP($BD28,'5_Weighting REM'!$AL$24:$AU$35,10,FALSE)))</f>
        <v>9.4205405837284015</v>
      </c>
      <c r="V28" s="3">
        <f>U28*$AF28</f>
        <v>3.0805167708791874</v>
      </c>
      <c r="W28" s="3">
        <f>1/($J28+(VLOOKUP($BD28,'5_Weighting REM'!$AX$24:$BG$35,10,FALSE)))</f>
        <v>9.7494471114044874</v>
      </c>
      <c r="X28" s="3">
        <f>W28*$AF28</f>
        <v>3.1880692054292674</v>
      </c>
      <c r="Y28" s="3">
        <f>1/($J28+(VLOOKUP($BD28,'5_Weighting REM'!$BK$24:$BT$34,10,FALSE)))</f>
        <v>7.0763226255287632</v>
      </c>
      <c r="Z28" s="3">
        <f>Y28*$AF28</f>
        <v>2.3139574985479059</v>
      </c>
      <c r="AA28" s="3">
        <f>1/($J28+(VLOOKUP($BD28,'5_Weighting REM'!$BX$24:$CG$35,10,FALSE)))</f>
        <v>9.4788672169906167</v>
      </c>
      <c r="AB28" s="3">
        <f>AA28*$AF28</f>
        <v>3.0995895799559317</v>
      </c>
      <c r="AC28" s="3">
        <f>1/($J28+(VLOOKUP($BD28,'5_Weighting REM'!$CK$24:$CT$35,10,FALSE)))</f>
        <v>9.3024567146488053</v>
      </c>
      <c r="AD28" s="3">
        <f>AC28*$AF28</f>
        <v>3.0419033456901596</v>
      </c>
      <c r="AE28" s="3" t="s">
        <v>123</v>
      </c>
      <c r="AF28" s="6">
        <v>0.32700000000000001</v>
      </c>
      <c r="AG28" s="3" t="s">
        <v>4</v>
      </c>
      <c r="AH28" s="3">
        <v>0.31385322271857052</v>
      </c>
      <c r="AI28" s="3" t="s">
        <v>26</v>
      </c>
      <c r="AJ28" s="3" t="s">
        <v>53</v>
      </c>
      <c r="AK28" s="3" t="s">
        <v>6</v>
      </c>
      <c r="AL28" s="3" t="s">
        <v>54</v>
      </c>
      <c r="AM28" s="3" t="s">
        <v>55</v>
      </c>
      <c r="AN28" s="3" t="s">
        <v>37</v>
      </c>
      <c r="AO28" s="3" t="s">
        <v>95</v>
      </c>
      <c r="AP28" s="3" t="s">
        <v>57</v>
      </c>
      <c r="AQ28" s="3" t="s">
        <v>11</v>
      </c>
      <c r="AR28" s="3" t="s">
        <v>12</v>
      </c>
      <c r="AS28" s="3" t="s">
        <v>124</v>
      </c>
      <c r="AT28" s="3">
        <v>1994</v>
      </c>
      <c r="AU28" s="3" t="s">
        <v>30</v>
      </c>
      <c r="AV28" s="3" t="s">
        <v>30</v>
      </c>
      <c r="AW28" s="3">
        <v>1960</v>
      </c>
      <c r="AX28" s="3">
        <v>0</v>
      </c>
      <c r="AY28" s="3">
        <v>0</v>
      </c>
      <c r="AZ28" s="3">
        <v>1</v>
      </c>
      <c r="BA28" s="3">
        <v>1</v>
      </c>
      <c r="BB28" s="3" t="s">
        <v>330</v>
      </c>
      <c r="BC28" s="3" t="s">
        <v>934</v>
      </c>
      <c r="BD28" s="3" t="s">
        <v>465</v>
      </c>
      <c r="BE28" s="3" t="s">
        <v>89</v>
      </c>
      <c r="BF28" s="3" t="s">
        <v>59</v>
      </c>
      <c r="BG28" s="3">
        <v>0.47010000000000002</v>
      </c>
      <c r="BH28" s="3">
        <v>1.6001542006369196</v>
      </c>
      <c r="BI28" s="3"/>
      <c r="BJ28" s="3" t="s">
        <v>60</v>
      </c>
      <c r="BK28" s="3">
        <v>1.0418882978723405</v>
      </c>
      <c r="BL28" s="3" t="s">
        <v>125</v>
      </c>
    </row>
    <row r="29" spans="1:64" x14ac:dyDescent="0.35">
      <c r="A29" s="2">
        <v>174</v>
      </c>
      <c r="B29" s="3" t="s">
        <v>1243</v>
      </c>
      <c r="C29" s="3">
        <v>174.1</v>
      </c>
      <c r="D29" s="3" t="s">
        <v>1246</v>
      </c>
      <c r="E29" s="3" t="s">
        <v>422</v>
      </c>
      <c r="F29" s="3"/>
      <c r="G29" s="3"/>
      <c r="H29" s="3" t="str">
        <f>IF(AF29&lt;'2 - Outliers'!$F$11,"Low outlier",IF(AF29&gt;'2 - Outliers'!$F$12,"High outlier",""))</f>
        <v/>
      </c>
      <c r="I29" s="3">
        <f>IF(AH29="",VLOOKUP(BD29,'3 -Impute_SE'!$B$10:$C$21,2,FALSE),AH29)</f>
        <v>0.31248887532820285</v>
      </c>
      <c r="J29" s="3">
        <f>I29^2</f>
        <v>9.7649297203885099E-2</v>
      </c>
      <c r="K29" s="3">
        <f>1/J29</f>
        <v>10.240729105423748</v>
      </c>
      <c r="L29" s="3">
        <f>K29*AF29</f>
        <v>3.6552029581406877</v>
      </c>
      <c r="M29" s="3">
        <f>K29*AF29^2</f>
        <v>1.3046442814432395</v>
      </c>
      <c r="N29" s="3">
        <f>K29^2</f>
        <v>104.87253261067308</v>
      </c>
      <c r="O29" s="3">
        <f>1/($J29+(VLOOKUP($BD29,'5_Weighting REM'!$B$23:$K$35,10,FALSE)))</f>
        <v>8.50773587268006</v>
      </c>
      <c r="P29" s="3">
        <f>O29*$AF29</f>
        <v>3.0366491495639485</v>
      </c>
      <c r="Q29" s="3">
        <f>1/($J29+(VLOOKUP($BD29,'5_Weighting REM'!$N$22:$W$31,10,FALSE)))</f>
        <v>10.240729105423748</v>
      </c>
      <c r="R29" s="3">
        <f>Q29*$AF29</f>
        <v>3.6552029581406877</v>
      </c>
      <c r="S29" s="3">
        <f>1/($J29+(VLOOKUP($BD29,'5_Weighting REM'!$Z$26:$AI$35,10,FALSE)))</f>
        <v>4.5816998426460316</v>
      </c>
      <c r="T29" s="3">
        <f>S29*$AF29</f>
        <v>1.635336961435963</v>
      </c>
      <c r="U29" s="3">
        <f>1/($J29+(VLOOKUP($BD29,'5_Weighting REM'!$AL$24:$AU$35,10,FALSE)))</f>
        <v>8.5279472101135632</v>
      </c>
      <c r="V29" s="3">
        <f>U29*$AF29</f>
        <v>3.0438631418114142</v>
      </c>
      <c r="W29" s="3">
        <f>1/($J29+(VLOOKUP($BD29,'5_Weighting REM'!$AX$24:$BG$35,10,FALSE)))</f>
        <v>8.8536360385051935</v>
      </c>
      <c r="X29" s="3">
        <f>W29*$AF29</f>
        <v>3.1601106039515821</v>
      </c>
      <c r="Y29" s="3">
        <f>1/($J29+(VLOOKUP($BD29,'5_Weighting REM'!$BK$24:$BT$34,10,FALSE)))</f>
        <v>3.2456239327721117</v>
      </c>
      <c r="Z29" s="3">
        <f>Y29*$AF29</f>
        <v>1.1584540590764845</v>
      </c>
      <c r="AA29" s="3">
        <f>1/($J29+(VLOOKUP($BD29,'5_Weighting REM'!$BX$24:$CG$35,10,FALSE)))</f>
        <v>8.4446264085473146</v>
      </c>
      <c r="AB29" s="3">
        <f>AA29*$AF29</f>
        <v>3.0141236147499759</v>
      </c>
      <c r="AC29" s="3">
        <f>1/($J29+(VLOOKUP($BD29,'5_Weighting REM'!$CK$24:$CT$35,10,FALSE)))</f>
        <v>8.50773587268006</v>
      </c>
      <c r="AD29" s="3">
        <f>AC29*$AF29</f>
        <v>3.0366491495639485</v>
      </c>
      <c r="AE29" s="3" t="s">
        <v>82</v>
      </c>
      <c r="AF29" s="6">
        <v>0.35692800000000002</v>
      </c>
      <c r="AG29" s="3" t="s">
        <v>459</v>
      </c>
      <c r="AH29" s="3">
        <v>0.31248887532820285</v>
      </c>
      <c r="AI29" s="3" t="s">
        <v>1305</v>
      </c>
      <c r="AJ29" s="3" t="s">
        <v>5</v>
      </c>
      <c r="AK29" s="3" t="s">
        <v>1307</v>
      </c>
      <c r="AL29" s="3" t="s">
        <v>5</v>
      </c>
      <c r="AM29" s="3" t="s">
        <v>1320</v>
      </c>
      <c r="AN29" s="3" t="s">
        <v>37</v>
      </c>
      <c r="AO29" s="3" t="s">
        <v>1321</v>
      </c>
      <c r="AP29" s="3" t="s">
        <v>57</v>
      </c>
      <c r="AQ29" s="3" t="s">
        <v>11</v>
      </c>
      <c r="AR29" s="3" t="s">
        <v>12</v>
      </c>
      <c r="AS29" s="3" t="s">
        <v>13</v>
      </c>
      <c r="AT29" s="3">
        <v>2011</v>
      </c>
      <c r="AU29" s="3" t="s">
        <v>14</v>
      </c>
      <c r="AV29" s="3" t="s">
        <v>1951</v>
      </c>
      <c r="AW29" s="3">
        <v>2209</v>
      </c>
      <c r="AX29" s="3">
        <v>1</v>
      </c>
      <c r="AY29" s="3">
        <v>0</v>
      </c>
      <c r="AZ29" s="3">
        <v>0</v>
      </c>
      <c r="BA29" s="3">
        <v>0</v>
      </c>
      <c r="BB29" s="3" t="s">
        <v>346</v>
      </c>
      <c r="BC29" s="3" t="s">
        <v>1381</v>
      </c>
      <c r="BD29" s="3" t="s">
        <v>642</v>
      </c>
      <c r="BE29" s="3" t="s">
        <v>1402</v>
      </c>
      <c r="BF29" s="4" t="s">
        <v>59</v>
      </c>
      <c r="BG29" s="3">
        <v>0.88</v>
      </c>
      <c r="BH29" s="3"/>
      <c r="BI29" s="3"/>
      <c r="BJ29" s="3"/>
      <c r="BK29" s="3">
        <v>1.4642262895174709</v>
      </c>
      <c r="BL29" s="3" t="s">
        <v>125</v>
      </c>
    </row>
    <row r="30" spans="1:64" x14ac:dyDescent="0.35">
      <c r="A30" s="2">
        <v>86</v>
      </c>
      <c r="B30" s="3" t="s">
        <v>582</v>
      </c>
      <c r="C30" s="3">
        <v>86.2</v>
      </c>
      <c r="D30" s="3" t="s">
        <v>967</v>
      </c>
      <c r="E30" s="3" t="s">
        <v>590</v>
      </c>
      <c r="F30" s="3"/>
      <c r="G30" s="3"/>
      <c r="H30" s="3" t="str">
        <f>IF(AF30&lt;'2 - Outliers'!$F$11,"Low outlier",IF(AF30&gt;'2 - Outliers'!$F$12,"High outlier",""))</f>
        <v>High outlier</v>
      </c>
      <c r="I30" s="3">
        <f>IF(AH30="",VLOOKUP(BD30,'3 -Impute_SE'!$B$10:$C$21,2,FALSE),AH30)</f>
        <v>0.29561638727755546</v>
      </c>
      <c r="J30" s="3">
        <f>I30^2</f>
        <v>8.7389048427033655E-2</v>
      </c>
      <c r="K30" s="3">
        <f>1/J30</f>
        <v>11.443081461574213</v>
      </c>
      <c r="L30" s="3">
        <f>K30*AF30</f>
        <v>10.424647211494108</v>
      </c>
      <c r="M30" s="3">
        <f>K30*AF30^2</f>
        <v>9.4968536096711329</v>
      </c>
      <c r="N30" s="3">
        <f>K30^2</f>
        <v>130.94411333622344</v>
      </c>
      <c r="O30" s="3">
        <f>1/($J30+(VLOOKUP($BD30,'5_Weighting REM'!$B$23:$K$35,10,FALSE)))</f>
        <v>10.375199627661129</v>
      </c>
      <c r="P30" s="3">
        <f>O30*$AF30</f>
        <v>9.4518068607992891</v>
      </c>
      <c r="Q30" s="3">
        <f>1/($J30+(VLOOKUP($BD30,'5_Weighting REM'!$N$22:$W$31,10,FALSE)))</f>
        <v>8.7345622868380417</v>
      </c>
      <c r="R30" s="3">
        <f>Q30*$AF30</f>
        <v>7.9571862433094562</v>
      </c>
      <c r="S30" s="3">
        <f>1/($J30+(VLOOKUP($BD30,'5_Weighting REM'!$Z$26:$AI$35,10,FALSE)))</f>
        <v>8.516151128686964</v>
      </c>
      <c r="T30" s="3">
        <f>S30*$AF30</f>
        <v>7.7582136782338242</v>
      </c>
      <c r="U30" s="3">
        <f>1/($J30+(VLOOKUP($BD30,'5_Weighting REM'!$AL$24:$AU$35,10,FALSE)))</f>
        <v>10.522303593631118</v>
      </c>
      <c r="V30" s="3">
        <f>U30*$AF30</f>
        <v>9.5858185737979493</v>
      </c>
      <c r="W30" s="3">
        <f>1/($J30+(VLOOKUP($BD30,'5_Weighting REM'!$AX$24:$BG$35,10,FALSE)))</f>
        <v>10.934324710611225</v>
      </c>
      <c r="X30" s="3">
        <f>W30*$AF30</f>
        <v>9.9611698113668261</v>
      </c>
      <c r="Y30" s="3">
        <f>1/($J30+(VLOOKUP($BD30,'5_Weighting REM'!$BK$24:$BT$34,10,FALSE)))</f>
        <v>7.6804006476179358</v>
      </c>
      <c r="Z30" s="3">
        <f>Y30*$AF30</f>
        <v>6.9968449899799401</v>
      </c>
      <c r="AA30" s="3">
        <f>1/($J30+(VLOOKUP($BD30,'5_Weighting REM'!$BX$24:$CG$35,10,FALSE)))</f>
        <v>10.59512373291742</v>
      </c>
      <c r="AB30" s="3">
        <f>AA30*$AF30</f>
        <v>9.6521577206877698</v>
      </c>
      <c r="AC30" s="3">
        <f>1/($J30+(VLOOKUP($BD30,'5_Weighting REM'!$CK$24:$CT$35,10,FALSE)))</f>
        <v>10.375199627661129</v>
      </c>
      <c r="AD30" s="3">
        <f>AC30*$AF30</f>
        <v>9.4518068607992891</v>
      </c>
      <c r="AE30" s="3"/>
      <c r="AF30" s="6">
        <v>0.91100000000000003</v>
      </c>
      <c r="AG30" s="3" t="s">
        <v>4</v>
      </c>
      <c r="AH30" s="3"/>
      <c r="AI30" s="3"/>
      <c r="AJ30" s="3" t="s">
        <v>5</v>
      </c>
      <c r="AK30" s="3" t="s">
        <v>6</v>
      </c>
      <c r="AL30" s="3" t="s">
        <v>5</v>
      </c>
      <c r="AM30" s="3" t="s">
        <v>7</v>
      </c>
      <c r="AN30" s="3" t="s">
        <v>8</v>
      </c>
      <c r="AO30" s="3" t="s">
        <v>28</v>
      </c>
      <c r="AP30" s="3" t="s">
        <v>10</v>
      </c>
      <c r="AQ30" s="3" t="s">
        <v>107</v>
      </c>
      <c r="AR30" s="4" t="s">
        <v>12</v>
      </c>
      <c r="AS30" s="4" t="s">
        <v>232</v>
      </c>
      <c r="AT30" s="4" t="s">
        <v>585</v>
      </c>
      <c r="AU30" s="3" t="str">
        <f>IF(AT30&lt;2010,"Pre-2010",IF(AT30&lt;2018,"2010 - 2017","2018 - 2019"))</f>
        <v>2018 - 2019</v>
      </c>
      <c r="AV30" s="3" t="s">
        <v>14</v>
      </c>
      <c r="AW30" s="3">
        <v>120</v>
      </c>
      <c r="AX30" s="3">
        <v>1</v>
      </c>
      <c r="AY30" s="3">
        <v>0</v>
      </c>
      <c r="AZ30" s="3">
        <v>1</v>
      </c>
      <c r="BA30" s="3">
        <v>1</v>
      </c>
      <c r="BB30" s="4" t="s">
        <v>330</v>
      </c>
      <c r="BC30" s="4" t="s">
        <v>531</v>
      </c>
      <c r="BD30" s="3" t="s">
        <v>465</v>
      </c>
      <c r="BE30" s="4" t="s">
        <v>33</v>
      </c>
      <c r="BF30" s="4"/>
      <c r="BG30" s="3">
        <v>0.03</v>
      </c>
      <c r="BH30" s="3"/>
      <c r="BI30" s="3"/>
      <c r="BJ30" s="3" t="s">
        <v>20</v>
      </c>
      <c r="BK30" s="3" t="s">
        <v>20</v>
      </c>
      <c r="BL30" s="3"/>
    </row>
    <row r="31" spans="1:64" x14ac:dyDescent="0.35">
      <c r="A31" s="2">
        <v>8</v>
      </c>
      <c r="B31" s="3" t="s">
        <v>324</v>
      </c>
      <c r="C31" s="3">
        <v>8.1</v>
      </c>
      <c r="D31" s="3" t="s">
        <v>963</v>
      </c>
      <c r="E31" s="3" t="s">
        <v>326</v>
      </c>
      <c r="F31" s="3"/>
      <c r="G31" s="3"/>
      <c r="H31" s="3" t="str">
        <f>IF(AF31&lt;'2 - Outliers'!$F$11,"Low outlier",IF(AF31&gt;'2 - Outliers'!$F$12,"High outlier",""))</f>
        <v/>
      </c>
      <c r="I31" s="3">
        <f>IF(AH31="",VLOOKUP(BD31,'3 -Impute_SE'!$B$10:$C$21,2,FALSE),AH31)</f>
        <v>0.29561638727755546</v>
      </c>
      <c r="J31" s="3">
        <f>I31^2</f>
        <v>8.7389048427033655E-2</v>
      </c>
      <c r="K31" s="3">
        <f>1/J31</f>
        <v>11.443081461574213</v>
      </c>
      <c r="L31" s="3">
        <f>K31*AF31</f>
        <v>9.2703444751993622</v>
      </c>
      <c r="M31" s="3">
        <f>K31*AF31^2</f>
        <v>7.510152486237458</v>
      </c>
      <c r="N31" s="3">
        <f>K31^2</f>
        <v>130.94411333622344</v>
      </c>
      <c r="O31" s="3">
        <f>1/($J31+(VLOOKUP($BD31,'5_Weighting REM'!$B$23:$K$35,10,FALSE)))</f>
        <v>10.375199627661129</v>
      </c>
      <c r="P31" s="3">
        <f>O31*$AF31</f>
        <v>8.4052250148140786</v>
      </c>
      <c r="Q31" s="3">
        <f>1/($J31+(VLOOKUP($BD31,'5_Weighting REM'!$N$22:$W$31,10,FALSE)))</f>
        <v>8.7345622868380417</v>
      </c>
      <c r="R31" s="3">
        <f>Q31*$AF31</f>
        <v>7.076101093134616</v>
      </c>
      <c r="S31" s="3">
        <f>1/($J31+(VLOOKUP($BD31,'5_Weighting REM'!$Z$26:$AI$35,10,FALSE)))</f>
        <v>8.516151128686964</v>
      </c>
      <c r="T31" s="3">
        <f>S31*$AF31</f>
        <v>6.8991604080501983</v>
      </c>
      <c r="U31" s="3">
        <f>1/($J31+(VLOOKUP($BD31,'5_Weighting REM'!$AL$24:$AU$35,10,FALSE)))</f>
        <v>10.522303593631118</v>
      </c>
      <c r="V31" s="3">
        <f>U31*$AF31</f>
        <v>8.5243978480049574</v>
      </c>
      <c r="W31" s="3">
        <f>1/($J31+(VLOOKUP($BD31,'5_Weighting REM'!$AX$24:$BG$35,10,FALSE)))</f>
        <v>10.934324710611225</v>
      </c>
      <c r="X31" s="3">
        <f>W31*$AF31</f>
        <v>8.8581871073306129</v>
      </c>
      <c r="Y31" s="3">
        <f>1/($J31+(VLOOKUP($BD31,'5_Weighting REM'!$BK$24:$BT$34,10,FALSE)))</f>
        <v>7.6804006476179358</v>
      </c>
      <c r="Z31" s="3">
        <f>Y31*$AF31</f>
        <v>6.2220967271841507</v>
      </c>
      <c r="AA31" s="3">
        <f>1/($J31+(VLOOKUP($BD31,'5_Weighting REM'!$BX$24:$CG$35,10,FALSE)))</f>
        <v>10.59512373291742</v>
      </c>
      <c r="AB31" s="3">
        <f>AA31*$AF31</f>
        <v>8.5833913785660112</v>
      </c>
      <c r="AC31" s="3">
        <f>1/($J31+(VLOOKUP($BD31,'5_Weighting REM'!$CK$24:$CT$35,10,FALSE)))</f>
        <v>10.375199627661129</v>
      </c>
      <c r="AD31" s="3">
        <f>AC31*$AF31</f>
        <v>8.4052250148140786</v>
      </c>
      <c r="AE31" s="3" t="s">
        <v>327</v>
      </c>
      <c r="AF31" s="6">
        <v>0.810126582278481</v>
      </c>
      <c r="AG31" s="3" t="s">
        <v>25</v>
      </c>
      <c r="AH31" s="3"/>
      <c r="AI31" s="3"/>
      <c r="AJ31" s="3" t="s">
        <v>5</v>
      </c>
      <c r="AK31" s="3" t="s">
        <v>6</v>
      </c>
      <c r="AL31" s="3" t="s">
        <v>5</v>
      </c>
      <c r="AM31" s="3" t="s">
        <v>102</v>
      </c>
      <c r="AN31" s="3" t="s">
        <v>37</v>
      </c>
      <c r="AO31" s="3" t="s">
        <v>28</v>
      </c>
      <c r="AP31" s="3" t="s">
        <v>10</v>
      </c>
      <c r="AQ31" s="3" t="s">
        <v>39</v>
      </c>
      <c r="AR31" s="4" t="s">
        <v>12</v>
      </c>
      <c r="AS31" s="4" t="s">
        <v>328</v>
      </c>
      <c r="AT31" s="4" t="s">
        <v>329</v>
      </c>
      <c r="AU31" s="3" t="str">
        <f>IF(AT31&lt;2010,"Pre-2010",IF(AT31&lt;2018,"2010 - 2017","2018 - 2019"))</f>
        <v>2018 - 2019</v>
      </c>
      <c r="AV31" s="3" t="s">
        <v>14</v>
      </c>
      <c r="AW31" s="3">
        <v>592</v>
      </c>
      <c r="AX31" s="3">
        <v>1</v>
      </c>
      <c r="AY31" s="3">
        <v>0</v>
      </c>
      <c r="AZ31" s="3">
        <v>0</v>
      </c>
      <c r="BA31" s="3">
        <v>0</v>
      </c>
      <c r="BB31" s="4" t="s">
        <v>330</v>
      </c>
      <c r="BC31" s="4" t="s">
        <v>964</v>
      </c>
      <c r="BD31" s="4" t="s">
        <v>465</v>
      </c>
      <c r="BE31" s="4" t="s">
        <v>33</v>
      </c>
      <c r="BF31" s="4"/>
      <c r="BG31" s="3">
        <v>0.08</v>
      </c>
      <c r="BH31" s="3"/>
      <c r="BI31" s="3"/>
      <c r="BJ31" s="3" t="s">
        <v>20</v>
      </c>
      <c r="BK31" s="3" t="s">
        <v>20</v>
      </c>
      <c r="BL31" s="3"/>
    </row>
    <row r="32" spans="1:64" x14ac:dyDescent="0.35">
      <c r="A32" s="2">
        <v>164</v>
      </c>
      <c r="B32" s="3" t="s">
        <v>1218</v>
      </c>
      <c r="C32" s="3">
        <v>164.1</v>
      </c>
      <c r="D32" s="3" t="s">
        <v>1221</v>
      </c>
      <c r="E32" s="3" t="s">
        <v>1220</v>
      </c>
      <c r="F32" s="3"/>
      <c r="G32" s="3"/>
      <c r="H32" s="3" t="str">
        <f>IF(AF32&lt;'2 - Outliers'!$F$11,"Low outlier",IF(AF32&gt;'2 - Outliers'!$F$12,"High outlier",""))</f>
        <v/>
      </c>
      <c r="I32" s="3">
        <f>IF(AH32="",VLOOKUP(BD32,'3 -Impute_SE'!$B$10:$C$21,2,FALSE),AH32)</f>
        <v>0.29561638727755546</v>
      </c>
      <c r="J32" s="3">
        <f>I32^2</f>
        <v>8.7389048427033655E-2</v>
      </c>
      <c r="K32" s="3">
        <f>1/J32</f>
        <v>11.443081461574213</v>
      </c>
      <c r="L32" s="3">
        <f>K32*AF32</f>
        <v>5.7587218177213542</v>
      </c>
      <c r="M32" s="3">
        <f>K32*AF32^2</f>
        <v>2.8980722618519006</v>
      </c>
      <c r="N32" s="3">
        <f>K32^2</f>
        <v>130.94411333622344</v>
      </c>
      <c r="O32" s="3">
        <f>1/($J32+(VLOOKUP($BD32,'5_Weighting REM'!$B$23:$K$35,10,FALSE)))</f>
        <v>10.375199627661129</v>
      </c>
      <c r="P32" s="3">
        <f>O32*$AF32</f>
        <v>5.2213111179588818</v>
      </c>
      <c r="Q32" s="3">
        <f>1/($J32+(VLOOKUP($BD32,'5_Weighting REM'!$N$22:$W$31,10,FALSE)))</f>
        <v>8.7345622868380417</v>
      </c>
      <c r="R32" s="3">
        <f>Q32*$AF32</f>
        <v>4.3956616562039788</v>
      </c>
      <c r="S32" s="3">
        <f>1/($J32+(VLOOKUP($BD32,'5_Weighting REM'!$Z$26:$AI$35,10,FALSE)))</f>
        <v>8.516151128686964</v>
      </c>
      <c r="T32" s="3">
        <f>S32*$AF32</f>
        <v>4.2857464112673789</v>
      </c>
      <c r="U32" s="3">
        <f>1/($J32+(VLOOKUP($BD32,'5_Weighting REM'!$AL$24:$AU$35,10,FALSE)))</f>
        <v>10.522303593631118</v>
      </c>
      <c r="V32" s="3">
        <f>U32*$AF32</f>
        <v>5.2953410740637459</v>
      </c>
      <c r="W32" s="3">
        <f>1/($J32+(VLOOKUP($BD32,'5_Weighting REM'!$AX$24:$BG$35,10,FALSE)))</f>
        <v>10.934324710611225</v>
      </c>
      <c r="X32" s="3">
        <f>W32*$AF32</f>
        <v>5.5026903797278557</v>
      </c>
      <c r="Y32" s="3">
        <f>1/($J32+(VLOOKUP($BD32,'5_Weighting REM'!$BK$24:$BT$34,10,FALSE)))</f>
        <v>7.6804006476179358</v>
      </c>
      <c r="Z32" s="3">
        <f>Y32*$AF32</f>
        <v>3.865155633716344</v>
      </c>
      <c r="AA32" s="3">
        <f>1/($J32+(VLOOKUP($BD32,'5_Weighting REM'!$BX$24:$CG$35,10,FALSE)))</f>
        <v>10.59512373291742</v>
      </c>
      <c r="AB32" s="3">
        <f>AA32*$AF32</f>
        <v>5.3319877523457899</v>
      </c>
      <c r="AC32" s="3">
        <f>1/($J32+(VLOOKUP($BD32,'5_Weighting REM'!$CK$24:$CT$35,10,FALSE)))</f>
        <v>10.375199627661129</v>
      </c>
      <c r="AD32" s="3">
        <f>AC32*$AF32</f>
        <v>5.2213111179588818</v>
      </c>
      <c r="AE32" s="3" t="s">
        <v>1302</v>
      </c>
      <c r="AF32" s="6">
        <v>0.5032492198066667</v>
      </c>
      <c r="AG32" s="3" t="s">
        <v>459</v>
      </c>
      <c r="AH32" s="3"/>
      <c r="AI32" s="3"/>
      <c r="AJ32" s="3" t="s">
        <v>5</v>
      </c>
      <c r="AK32" s="3" t="s">
        <v>1307</v>
      </c>
      <c r="AL32" s="3" t="s">
        <v>5</v>
      </c>
      <c r="AM32" s="3" t="s">
        <v>102</v>
      </c>
      <c r="AN32" s="3" t="s">
        <v>1316</v>
      </c>
      <c r="AO32" s="3" t="s">
        <v>1312</v>
      </c>
      <c r="AP32" s="3" t="s">
        <v>10</v>
      </c>
      <c r="AQ32" s="3" t="s">
        <v>191</v>
      </c>
      <c r="AR32" s="4" t="s">
        <v>12</v>
      </c>
      <c r="AS32" s="4" t="s">
        <v>13</v>
      </c>
      <c r="AT32" s="4">
        <v>2013</v>
      </c>
      <c r="AU32" s="3" t="s">
        <v>14</v>
      </c>
      <c r="AV32" s="3" t="s">
        <v>1951</v>
      </c>
      <c r="AW32" s="3">
        <v>120</v>
      </c>
      <c r="AX32" s="3">
        <v>1</v>
      </c>
      <c r="AY32" s="3">
        <v>0</v>
      </c>
      <c r="AZ32" s="3">
        <v>1</v>
      </c>
      <c r="BA32" s="3">
        <v>1</v>
      </c>
      <c r="BB32" s="4" t="s">
        <v>1347</v>
      </c>
      <c r="BC32" s="4" t="s">
        <v>1368</v>
      </c>
      <c r="BD32" s="3" t="s">
        <v>465</v>
      </c>
      <c r="BE32" s="4" t="s">
        <v>1399</v>
      </c>
      <c r="BF32" s="4" t="s">
        <v>1400</v>
      </c>
      <c r="BG32" s="3">
        <v>0.77600000000000002</v>
      </c>
      <c r="BH32" s="3"/>
      <c r="BI32" s="3"/>
      <c r="BJ32" s="3"/>
      <c r="BK32" s="3"/>
      <c r="BL32" s="3"/>
    </row>
    <row r="33" spans="1:64" x14ac:dyDescent="0.35">
      <c r="A33" s="2">
        <v>86</v>
      </c>
      <c r="B33" s="3" t="s">
        <v>582</v>
      </c>
      <c r="C33" s="3">
        <v>86.1</v>
      </c>
      <c r="D33" s="3" t="s">
        <v>583</v>
      </c>
      <c r="E33" s="3" t="s">
        <v>584</v>
      </c>
      <c r="F33" s="3"/>
      <c r="G33" s="3"/>
      <c r="H33" s="3" t="str">
        <f>IF(AF33&lt;'2 - Outliers'!$F$11,"Low outlier",IF(AF33&gt;'2 - Outliers'!$F$12,"High outlier",""))</f>
        <v/>
      </c>
      <c r="I33" s="3">
        <f>IF(AH33="",VLOOKUP(BD33,'3 -Impute_SE'!$B$10:$C$21,2,FALSE),AH33)</f>
        <v>0.29561638727755546</v>
      </c>
      <c r="J33" s="3">
        <f>I33^2</f>
        <v>8.7389048427033655E-2</v>
      </c>
      <c r="K33" s="3">
        <f>1/J33</f>
        <v>11.443081461574213</v>
      </c>
      <c r="L33" s="3">
        <f>K33*AF33</f>
        <v>4.3941432812444976</v>
      </c>
      <c r="M33" s="3">
        <f>K33*AF33^2</f>
        <v>1.6873510199978872</v>
      </c>
      <c r="N33" s="3">
        <f>K33^2</f>
        <v>130.94411333622344</v>
      </c>
      <c r="O33" s="3">
        <f>1/($J33+(VLOOKUP($BD33,'5_Weighting REM'!$B$23:$K$35,10,FALSE)))</f>
        <v>10.375199627661129</v>
      </c>
      <c r="P33" s="3">
        <f>O33*$AF33</f>
        <v>3.9840766570218733</v>
      </c>
      <c r="Q33" s="3">
        <f>1/($J33+(VLOOKUP($BD33,'5_Weighting REM'!$N$22:$W$31,10,FALSE)))</f>
        <v>8.7345622868380417</v>
      </c>
      <c r="R33" s="3">
        <f>Q33*$AF33</f>
        <v>3.3540719181458081</v>
      </c>
      <c r="S33" s="3">
        <f>1/($J33+(VLOOKUP($BD33,'5_Weighting REM'!$Z$26:$AI$35,10,FALSE)))</f>
        <v>8.516151128686964</v>
      </c>
      <c r="T33" s="3">
        <f>S33*$AF33</f>
        <v>3.2702020334157944</v>
      </c>
      <c r="U33" s="3">
        <f>1/($J33+(VLOOKUP($BD33,'5_Weighting REM'!$AL$24:$AU$35,10,FALSE)))</f>
        <v>10.522303593631118</v>
      </c>
      <c r="V33" s="3">
        <f>U33*$AF33</f>
        <v>4.0405645799543493</v>
      </c>
      <c r="W33" s="3">
        <f>1/($J33+(VLOOKUP($BD33,'5_Weighting REM'!$AX$24:$BG$35,10,FALSE)))</f>
        <v>10.934324710611225</v>
      </c>
      <c r="X33" s="3">
        <f>W33*$AF33</f>
        <v>4.1987806888747103</v>
      </c>
      <c r="Y33" s="3">
        <f>1/($J33+(VLOOKUP($BD33,'5_Weighting REM'!$BK$24:$BT$34,10,FALSE)))</f>
        <v>7.6804006476179358</v>
      </c>
      <c r="Z33" s="3">
        <f>Y33*$AF33</f>
        <v>2.9492738486852876</v>
      </c>
      <c r="AA33" s="3">
        <f>1/($J33+(VLOOKUP($BD33,'5_Weighting REM'!$BX$24:$CG$35,10,FALSE)))</f>
        <v>10.59512373291742</v>
      </c>
      <c r="AB33" s="3">
        <f>AA33*$AF33</f>
        <v>4.0685275134402898</v>
      </c>
      <c r="AC33" s="3">
        <f>1/($J33+(VLOOKUP($BD33,'5_Weighting REM'!$CK$24:$CT$35,10,FALSE)))</f>
        <v>10.375199627661129</v>
      </c>
      <c r="AD33" s="3">
        <f>AC33*$AF33</f>
        <v>3.9840766570218733</v>
      </c>
      <c r="AE33" s="3"/>
      <c r="AF33" s="6">
        <v>0.38400000000000001</v>
      </c>
      <c r="AG33" s="3" t="s">
        <v>4</v>
      </c>
      <c r="AH33" s="3"/>
      <c r="AI33" s="3"/>
      <c r="AJ33" s="3" t="s">
        <v>5</v>
      </c>
      <c r="AK33" s="3" t="s">
        <v>6</v>
      </c>
      <c r="AL33" s="3" t="s">
        <v>5</v>
      </c>
      <c r="AM33" s="3" t="s">
        <v>7</v>
      </c>
      <c r="AN33" s="3" t="s">
        <v>8</v>
      </c>
      <c r="AO33" s="3" t="s">
        <v>28</v>
      </c>
      <c r="AP33" s="3" t="s">
        <v>10</v>
      </c>
      <c r="AQ33" s="3" t="s">
        <v>182</v>
      </c>
      <c r="AR33" s="4" t="s">
        <v>12</v>
      </c>
      <c r="AS33" s="4" t="s">
        <v>232</v>
      </c>
      <c r="AT33" s="4" t="s">
        <v>585</v>
      </c>
      <c r="AU33" s="3" t="s">
        <v>1951</v>
      </c>
      <c r="AV33" s="3" t="s">
        <v>14</v>
      </c>
      <c r="AW33" s="3">
        <v>120</v>
      </c>
      <c r="AX33" s="3">
        <v>1</v>
      </c>
      <c r="AY33" s="3">
        <v>0</v>
      </c>
      <c r="AZ33" s="3">
        <v>1</v>
      </c>
      <c r="BA33" s="3">
        <v>1</v>
      </c>
      <c r="BB33" s="4" t="s">
        <v>330</v>
      </c>
      <c r="BC33" s="4" t="s">
        <v>586</v>
      </c>
      <c r="BD33" s="4" t="s">
        <v>465</v>
      </c>
      <c r="BE33" s="4" t="s">
        <v>33</v>
      </c>
      <c r="BF33" s="4"/>
      <c r="BG33" s="3">
        <v>2.74</v>
      </c>
      <c r="BH33" s="3"/>
      <c r="BI33" s="3"/>
      <c r="BJ33" s="3" t="s">
        <v>20</v>
      </c>
      <c r="BK33" s="3" t="s">
        <v>20</v>
      </c>
      <c r="BL33" s="3"/>
    </row>
    <row r="34" spans="1:64" x14ac:dyDescent="0.35">
      <c r="A34" s="86">
        <v>115</v>
      </c>
      <c r="B34" s="81" t="s">
        <v>476</v>
      </c>
      <c r="C34" s="81">
        <v>115.1</v>
      </c>
      <c r="D34" s="81" t="s">
        <v>2033</v>
      </c>
      <c r="E34" s="81" t="s">
        <v>2034</v>
      </c>
      <c r="F34" s="3">
        <v>1</v>
      </c>
      <c r="G34" s="3"/>
      <c r="H34" s="3"/>
      <c r="I34" s="3">
        <f>IF(AH34="",VLOOKUP(BD34,'3 -Impute_SE'!$B$10:$C$21,2,FALSE),AH34)</f>
        <v>0.29561638727755546</v>
      </c>
      <c r="J34" s="3">
        <f>I34^2</f>
        <v>8.7389048427033655E-2</v>
      </c>
      <c r="K34" s="3">
        <f>1/J34</f>
        <v>11.443081461574213</v>
      </c>
      <c r="L34" s="3">
        <f>K34*AF34</f>
        <v>12.358527978500151</v>
      </c>
      <c r="M34" s="3">
        <f>K34*AF34^2</f>
        <v>13.347210216780162</v>
      </c>
      <c r="N34" s="3">
        <f>K34^2</f>
        <v>130.94411333622344</v>
      </c>
      <c r="O34" s="3">
        <f>1/($J34+(VLOOKUP($BD34,'5_Weighting REM'!$B$23:$K$35,10,FALSE)))</f>
        <v>10.375199627661129</v>
      </c>
      <c r="P34" s="3">
        <f>O34*$AF34</f>
        <v>11.20521559787402</v>
      </c>
      <c r="Q34" s="3">
        <f>1/($J34+(VLOOKUP($BD34,'5_Weighting REM'!$N$22:$W$31,10,FALSE)))</f>
        <v>8.7345622868380417</v>
      </c>
      <c r="R34" s="3">
        <f>Q34*$AF34</f>
        <v>9.4333272697850852</v>
      </c>
      <c r="S34" s="3">
        <f>1/($J34+(VLOOKUP($BD34,'5_Weighting REM'!$Z$26:$AI$35,10,FALSE)))</f>
        <v>8.516151128686964</v>
      </c>
      <c r="T34" s="3">
        <f>S34*$AF34</f>
        <v>9.1974432189819222</v>
      </c>
      <c r="U34" s="3">
        <f>1/($J34+(VLOOKUP($BD34,'5_Weighting REM'!$AL$24:$AU$35,10,FALSE)))</f>
        <v>10.522303593631118</v>
      </c>
      <c r="V34" s="3">
        <f>U34*$AF34</f>
        <v>11.364087881121609</v>
      </c>
      <c r="W34" s="3">
        <f>1/($J34+(VLOOKUP($BD34,'5_Weighting REM'!$AX$24:$BG$35,10,FALSE)))</f>
        <v>10.934324710611225</v>
      </c>
      <c r="X34" s="3">
        <f>W34*$AF34</f>
        <v>11.809070687460125</v>
      </c>
      <c r="Y34" s="3">
        <f>1/($J34+(VLOOKUP($BD34,'5_Weighting REM'!$BK$24:$BT$34,10,FALSE)))</f>
        <v>7.6804006476179358</v>
      </c>
      <c r="Z34" s="3">
        <f>Y34*$AF34</f>
        <v>8.2948326994273707</v>
      </c>
      <c r="AA34" s="3">
        <f>1/($J34+(VLOOKUP($BD34,'5_Weighting REM'!$BX$24:$CG$35,10,FALSE)))</f>
        <v>10.59512373291742</v>
      </c>
      <c r="AB34" s="3">
        <f>AA34*$AF34</f>
        <v>11.442733631550814</v>
      </c>
      <c r="AC34" s="3">
        <f>1/($J34+(VLOOKUP($BD34,'5_Weighting REM'!$CK$24:$CT$35,10,FALSE)))</f>
        <v>10.375199627661129</v>
      </c>
      <c r="AD34" s="3">
        <f>AC34*$AF34</f>
        <v>11.20521559787402</v>
      </c>
      <c r="AE34" s="3"/>
      <c r="AF34" s="6">
        <v>1.08</v>
      </c>
      <c r="AG34" s="81" t="s">
        <v>2048</v>
      </c>
      <c r="AH34" s="81"/>
      <c r="AI34" s="81"/>
      <c r="AJ34" s="81" t="s">
        <v>5</v>
      </c>
      <c r="AK34" s="81" t="s">
        <v>6</v>
      </c>
      <c r="AL34" s="81" t="s">
        <v>5</v>
      </c>
      <c r="AM34" s="81" t="s">
        <v>55</v>
      </c>
      <c r="AN34" s="81" t="s">
        <v>37</v>
      </c>
      <c r="AO34" s="81" t="s">
        <v>95</v>
      </c>
      <c r="AP34" s="81" t="s">
        <v>57</v>
      </c>
      <c r="AQ34" s="81" t="s">
        <v>11</v>
      </c>
      <c r="AR34" s="83" t="s">
        <v>12</v>
      </c>
      <c r="AS34" s="83" t="s">
        <v>223</v>
      </c>
      <c r="AT34" s="83">
        <v>2003</v>
      </c>
      <c r="AU34" s="3" t="s">
        <v>30</v>
      </c>
      <c r="AV34" s="3" t="s">
        <v>30</v>
      </c>
      <c r="AW34" s="81">
        <v>967</v>
      </c>
      <c r="AX34" s="83">
        <v>1</v>
      </c>
      <c r="AY34" s="81">
        <v>1</v>
      </c>
      <c r="AZ34" s="81">
        <v>0</v>
      </c>
      <c r="BA34" s="81">
        <v>0</v>
      </c>
      <c r="BB34" s="3" t="s">
        <v>2020</v>
      </c>
      <c r="BC34" s="83" t="s">
        <v>586</v>
      </c>
      <c r="BD34" s="83" t="s">
        <v>465</v>
      </c>
      <c r="BE34" s="83" t="s">
        <v>89</v>
      </c>
      <c r="BF34" s="3" t="s">
        <v>99</v>
      </c>
      <c r="BG34" s="81">
        <v>4.1369999999999996</v>
      </c>
      <c r="BH34" s="3"/>
      <c r="BI34" s="3"/>
      <c r="BJ34" s="3"/>
      <c r="BK34" s="81">
        <v>16.809999999999999</v>
      </c>
      <c r="BL34" s="81"/>
    </row>
    <row r="35" spans="1:64" x14ac:dyDescent="0.35">
      <c r="A35" s="2">
        <v>86</v>
      </c>
      <c r="B35" s="3" t="s">
        <v>582</v>
      </c>
      <c r="C35" s="3">
        <v>86.3</v>
      </c>
      <c r="D35" s="3" t="s">
        <v>587</v>
      </c>
      <c r="E35" s="3" t="s">
        <v>588</v>
      </c>
      <c r="F35" s="3"/>
      <c r="G35" s="3"/>
      <c r="H35" s="3" t="str">
        <f>IF(AF35&lt;'2 - Outliers'!$F$11,"Low outlier",IF(AF35&gt;'2 - Outliers'!$F$12,"High outlier",""))</f>
        <v/>
      </c>
      <c r="I35" s="3">
        <f>IF(AH35="",VLOOKUP(BD35,'3 -Impute_SE'!$B$10:$C$21,2,FALSE),AH35)</f>
        <v>0.29561638727755546</v>
      </c>
      <c r="J35" s="3">
        <f>I35^2</f>
        <v>8.7389048427033655E-2</v>
      </c>
      <c r="K35" s="3">
        <f>1/J35</f>
        <v>11.443081461574213</v>
      </c>
      <c r="L35" s="3">
        <f>K35*AF35</f>
        <v>2.5060348400847525</v>
      </c>
      <c r="M35" s="3">
        <f>K35*AF35^2</f>
        <v>0.54882162997856077</v>
      </c>
      <c r="N35" s="3">
        <f>K35^2</f>
        <v>130.94411333622344</v>
      </c>
      <c r="O35" s="3">
        <f>1/($J35+(VLOOKUP($BD35,'5_Weighting REM'!$B$23:$K$35,10,FALSE)))</f>
        <v>10.375199627661129</v>
      </c>
      <c r="P35" s="3">
        <f>O35*$AF35</f>
        <v>2.2721687184577872</v>
      </c>
      <c r="Q35" s="3">
        <f>1/($J35+(VLOOKUP($BD35,'5_Weighting REM'!$N$22:$W$31,10,FALSE)))</f>
        <v>8.7345622868380417</v>
      </c>
      <c r="R35" s="3">
        <f>Q35*$AF35</f>
        <v>1.9128691408175311</v>
      </c>
      <c r="S35" s="3">
        <f>1/($J35+(VLOOKUP($BD35,'5_Weighting REM'!$Z$26:$AI$35,10,FALSE)))</f>
        <v>8.516151128686964</v>
      </c>
      <c r="T35" s="3">
        <f>S35*$AF35</f>
        <v>1.865037097182445</v>
      </c>
      <c r="U35" s="3">
        <f>1/($J35+(VLOOKUP($BD35,'5_Weighting REM'!$AL$24:$AU$35,10,FALSE)))</f>
        <v>10.522303593631118</v>
      </c>
      <c r="V35" s="3">
        <f>U35*$AF35</f>
        <v>2.304384487005215</v>
      </c>
      <c r="W35" s="3">
        <f>1/($J35+(VLOOKUP($BD35,'5_Weighting REM'!$AX$24:$BG$35,10,FALSE)))</f>
        <v>10.934324710611225</v>
      </c>
      <c r="X35" s="3">
        <f>W35*$AF35</f>
        <v>2.3946171116238584</v>
      </c>
      <c r="Y35" s="3">
        <f>1/($J35+(VLOOKUP($BD35,'5_Weighting REM'!$BK$24:$BT$34,10,FALSE)))</f>
        <v>7.6804006476179358</v>
      </c>
      <c r="Z35" s="3">
        <f>Y35*$AF35</f>
        <v>1.6820077418283279</v>
      </c>
      <c r="AA35" s="3">
        <f>1/($J35+(VLOOKUP($BD35,'5_Weighting REM'!$BX$24:$CG$35,10,FALSE)))</f>
        <v>10.59512373291742</v>
      </c>
      <c r="AB35" s="3">
        <f>AA35*$AF35</f>
        <v>2.3203320975089152</v>
      </c>
      <c r="AC35" s="3">
        <f>1/($J35+(VLOOKUP($BD35,'5_Weighting REM'!$CK$24:$CT$35,10,FALSE)))</f>
        <v>10.375199627661129</v>
      </c>
      <c r="AD35" s="3">
        <f>AC35*$AF35</f>
        <v>2.2721687184577872</v>
      </c>
      <c r="AE35" s="3"/>
      <c r="AF35" s="6">
        <v>0.219</v>
      </c>
      <c r="AG35" s="3" t="s">
        <v>4</v>
      </c>
      <c r="AH35" s="3"/>
      <c r="AI35" s="3"/>
      <c r="AJ35" s="3" t="s">
        <v>53</v>
      </c>
      <c r="AK35" s="3" t="s">
        <v>6</v>
      </c>
      <c r="AL35" s="3" t="s">
        <v>54</v>
      </c>
      <c r="AM35" s="3" t="s">
        <v>7</v>
      </c>
      <c r="AN35" s="3" t="s">
        <v>8</v>
      </c>
      <c r="AO35" s="3" t="s">
        <v>28</v>
      </c>
      <c r="AP35" s="3" t="s">
        <v>10</v>
      </c>
      <c r="AQ35" s="3" t="s">
        <v>197</v>
      </c>
      <c r="AR35" s="4" t="s">
        <v>12</v>
      </c>
      <c r="AS35" s="4" t="s">
        <v>232</v>
      </c>
      <c r="AT35" s="4" t="s">
        <v>585</v>
      </c>
      <c r="AU35" s="3" t="s">
        <v>1951</v>
      </c>
      <c r="AV35" s="3" t="s">
        <v>14</v>
      </c>
      <c r="AW35" s="3">
        <v>120</v>
      </c>
      <c r="AX35" s="3">
        <v>1</v>
      </c>
      <c r="AY35" s="3">
        <v>0</v>
      </c>
      <c r="AZ35" s="3">
        <v>1</v>
      </c>
      <c r="BA35" s="3">
        <v>1</v>
      </c>
      <c r="BB35" s="4" t="s">
        <v>330</v>
      </c>
      <c r="BC35" s="4" t="s">
        <v>586</v>
      </c>
      <c r="BD35" s="4" t="s">
        <v>465</v>
      </c>
      <c r="BE35" s="4" t="s">
        <v>33</v>
      </c>
      <c r="BF35" s="4"/>
      <c r="BG35" s="3">
        <v>1.23</v>
      </c>
      <c r="BH35" s="3"/>
      <c r="BI35" s="3"/>
      <c r="BJ35" s="3" t="s">
        <v>20</v>
      </c>
      <c r="BK35" s="3" t="s">
        <v>20</v>
      </c>
      <c r="BL35" s="3"/>
    </row>
    <row r="36" spans="1:64" x14ac:dyDescent="0.35">
      <c r="A36" s="2">
        <v>86</v>
      </c>
      <c r="B36" s="3" t="s">
        <v>582</v>
      </c>
      <c r="C36" s="3">
        <v>86.2</v>
      </c>
      <c r="D36" s="3" t="s">
        <v>589</v>
      </c>
      <c r="E36" s="3" t="s">
        <v>590</v>
      </c>
      <c r="F36" s="3"/>
      <c r="G36" s="3"/>
      <c r="H36" s="3" t="str">
        <f>IF(AF36&lt;'2 - Outliers'!$F$11,"Low outlier",IF(AF36&gt;'2 - Outliers'!$F$12,"High outlier",""))</f>
        <v/>
      </c>
      <c r="I36" s="3">
        <f>IF(AH36="",VLOOKUP(BD36,'3 -Impute_SE'!$B$10:$C$21,2,FALSE),AH36)</f>
        <v>0.29561638727755546</v>
      </c>
      <c r="J36" s="3">
        <f>I36^2</f>
        <v>8.7389048427033655E-2</v>
      </c>
      <c r="K36" s="3">
        <f>1/J36</f>
        <v>11.443081461574213</v>
      </c>
      <c r="L36" s="3">
        <f>K36*AF36</f>
        <v>1.7965637894671513</v>
      </c>
      <c r="M36" s="3">
        <f>K36*AF36^2</f>
        <v>0.28206051494634277</v>
      </c>
      <c r="N36" s="3">
        <f>K36^2</f>
        <v>130.94411333622344</v>
      </c>
      <c r="O36" s="3">
        <f>1/($J36+(VLOOKUP($BD36,'5_Weighting REM'!$B$23:$K$35,10,FALSE)))</f>
        <v>10.375199627661129</v>
      </c>
      <c r="P36" s="3">
        <f>O36*$AF36</f>
        <v>1.6289063415427971</v>
      </c>
      <c r="Q36" s="3">
        <f>1/($J36+(VLOOKUP($BD36,'5_Weighting REM'!$N$22:$W$31,10,FALSE)))</f>
        <v>8.7345622868380417</v>
      </c>
      <c r="R36" s="3">
        <f>Q36*$AF36</f>
        <v>1.3713262790335725</v>
      </c>
      <c r="S36" s="3">
        <f>1/($J36+(VLOOKUP($BD36,'5_Weighting REM'!$Z$26:$AI$35,10,FALSE)))</f>
        <v>8.516151128686964</v>
      </c>
      <c r="T36" s="3">
        <f>S36*$AF36</f>
        <v>1.3370357272038533</v>
      </c>
      <c r="U36" s="3">
        <f>1/($J36+(VLOOKUP($BD36,'5_Weighting REM'!$AL$24:$AU$35,10,FALSE)))</f>
        <v>10.522303593631118</v>
      </c>
      <c r="V36" s="3">
        <f>U36*$AF36</f>
        <v>1.6520016642000857</v>
      </c>
      <c r="W36" s="3">
        <f>1/($J36+(VLOOKUP($BD36,'5_Weighting REM'!$AX$24:$BG$35,10,FALSE)))</f>
        <v>10.934324710611225</v>
      </c>
      <c r="X36" s="3">
        <f>W36*$AF36</f>
        <v>1.7166889795659623</v>
      </c>
      <c r="Y36" s="3">
        <f>1/($J36+(VLOOKUP($BD36,'5_Weighting REM'!$BK$24:$BT$34,10,FALSE)))</f>
        <v>7.6804006476179358</v>
      </c>
      <c r="Z36" s="3">
        <f>Y36*$AF36</f>
        <v>1.205822901676016</v>
      </c>
      <c r="AA36" s="3">
        <f>1/($J36+(VLOOKUP($BD36,'5_Weighting REM'!$BX$24:$CG$35,10,FALSE)))</f>
        <v>10.59512373291742</v>
      </c>
      <c r="AB36" s="3">
        <f>AA36*$AF36</f>
        <v>1.6634344260680349</v>
      </c>
      <c r="AC36" s="3">
        <f>1/($J36+(VLOOKUP($BD36,'5_Weighting REM'!$CK$24:$CT$35,10,FALSE)))</f>
        <v>10.375199627661129</v>
      </c>
      <c r="AD36" s="3">
        <f>AC36*$AF36</f>
        <v>1.6289063415427971</v>
      </c>
      <c r="AE36" s="3"/>
      <c r="AF36" s="6">
        <v>0.157</v>
      </c>
      <c r="AG36" s="3" t="s">
        <v>4</v>
      </c>
      <c r="AH36" s="3"/>
      <c r="AI36" s="3"/>
      <c r="AJ36" s="3" t="s">
        <v>53</v>
      </c>
      <c r="AK36" s="3" t="s">
        <v>6</v>
      </c>
      <c r="AL36" s="3" t="s">
        <v>54</v>
      </c>
      <c r="AM36" s="3" t="s">
        <v>7</v>
      </c>
      <c r="AN36" s="3" t="s">
        <v>8</v>
      </c>
      <c r="AO36" s="3" t="s">
        <v>28</v>
      </c>
      <c r="AP36" s="3" t="s">
        <v>10</v>
      </c>
      <c r="AQ36" s="3" t="s">
        <v>107</v>
      </c>
      <c r="AR36" s="4" t="s">
        <v>12</v>
      </c>
      <c r="AS36" s="4" t="s">
        <v>232</v>
      </c>
      <c r="AT36" s="4" t="s">
        <v>585</v>
      </c>
      <c r="AU36" s="3" t="s">
        <v>1951</v>
      </c>
      <c r="AV36" s="3" t="s">
        <v>14</v>
      </c>
      <c r="AW36" s="3">
        <v>120</v>
      </c>
      <c r="AX36" s="3">
        <v>1</v>
      </c>
      <c r="AY36" s="3">
        <v>0</v>
      </c>
      <c r="AZ36" s="3">
        <v>1</v>
      </c>
      <c r="BA36" s="3">
        <v>1</v>
      </c>
      <c r="BB36" s="4" t="s">
        <v>330</v>
      </c>
      <c r="BC36" s="4" t="s">
        <v>586</v>
      </c>
      <c r="BD36" s="4" t="s">
        <v>465</v>
      </c>
      <c r="BE36" s="4" t="s">
        <v>33</v>
      </c>
      <c r="BF36" s="4"/>
      <c r="BG36" s="3">
        <v>1.01</v>
      </c>
      <c r="BH36" s="3"/>
      <c r="BI36" s="3"/>
      <c r="BJ36" s="3" t="s">
        <v>20</v>
      </c>
      <c r="BK36" s="3" t="s">
        <v>20</v>
      </c>
      <c r="BL36" s="3"/>
    </row>
    <row r="37" spans="1:64" x14ac:dyDescent="0.35">
      <c r="A37" s="2">
        <v>38</v>
      </c>
      <c r="B37" s="3" t="s">
        <v>104</v>
      </c>
      <c r="C37" s="3">
        <v>38.299999999999997</v>
      </c>
      <c r="D37" s="3" t="s">
        <v>463</v>
      </c>
      <c r="E37" s="3" t="s">
        <v>126</v>
      </c>
      <c r="F37" s="3"/>
      <c r="G37" s="3"/>
      <c r="H37" s="3" t="str">
        <f>IF(AF37&lt;'2 - Outliers'!$F$11,"Low outlier",IF(AF37&gt;'2 - Outliers'!$F$12,"High outlier",""))</f>
        <v/>
      </c>
      <c r="I37" s="3">
        <f>IF(AH37="",VLOOKUP(BD37,'3 -Impute_SE'!$B$10:$C$21,2,FALSE),AH37)</f>
        <v>0.29561638727755546</v>
      </c>
      <c r="J37" s="3">
        <f>I37^2</f>
        <v>8.7389048427033655E-2</v>
      </c>
      <c r="K37" s="3">
        <f>1/J37</f>
        <v>11.443081461574213</v>
      </c>
      <c r="L37" s="3">
        <f>K37*AF37</f>
        <v>1.0756496573879759</v>
      </c>
      <c r="M37" s="3">
        <f>K37*AF37^2</f>
        <v>0.10111106779446975</v>
      </c>
      <c r="N37" s="3">
        <f>K37^2</f>
        <v>130.94411333622344</v>
      </c>
      <c r="O37" s="3">
        <f>1/($J37+(VLOOKUP($BD37,'5_Weighting REM'!$B$23:$K$35,10,FALSE)))</f>
        <v>10.375199627661129</v>
      </c>
      <c r="P37" s="3">
        <f>O37*$AF37</f>
        <v>0.97526876500014614</v>
      </c>
      <c r="Q37" s="3">
        <f>1/($J37+(VLOOKUP($BD37,'5_Weighting REM'!$N$22:$W$31,10,FALSE)))</f>
        <v>8.7345622868380417</v>
      </c>
      <c r="R37" s="3">
        <f>Q37*$AF37</f>
        <v>0.82104885496277591</v>
      </c>
      <c r="S37" s="3">
        <f>1/($J37+(VLOOKUP($BD37,'5_Weighting REM'!$Z$26:$AI$35,10,FALSE)))</f>
        <v>8.516151128686964</v>
      </c>
      <c r="T37" s="3">
        <f>S37*$AF37</f>
        <v>0.80051820609657465</v>
      </c>
      <c r="U37" s="3">
        <f>1/($J37+(VLOOKUP($BD37,'5_Weighting REM'!$AL$24:$AU$35,10,FALSE)))</f>
        <v>10.522303593631118</v>
      </c>
      <c r="V37" s="3">
        <f>U37*$AF37</f>
        <v>0.98909653780132512</v>
      </c>
      <c r="W37" s="3">
        <f>1/($J37+(VLOOKUP($BD37,'5_Weighting REM'!$AX$24:$BG$35,10,FALSE)))</f>
        <v>10.934324710611225</v>
      </c>
      <c r="X37" s="3">
        <f>W37*$AF37</f>
        <v>1.0278265227974552</v>
      </c>
      <c r="Y37" s="3">
        <f>1/($J37+(VLOOKUP($BD37,'5_Weighting REM'!$BK$24:$BT$34,10,FALSE)))</f>
        <v>7.6804006476179358</v>
      </c>
      <c r="Z37" s="3">
        <f>Y37*$AF37</f>
        <v>0.72195766087608593</v>
      </c>
      <c r="AA37" s="3">
        <f>1/($J37+(VLOOKUP($BD37,'5_Weighting REM'!$BX$24:$CG$35,10,FALSE)))</f>
        <v>10.59512373291742</v>
      </c>
      <c r="AB37" s="3">
        <f>AA37*$AF37</f>
        <v>0.99594163089423748</v>
      </c>
      <c r="AC37" s="3">
        <f>1/($J37+(VLOOKUP($BD37,'5_Weighting REM'!$CK$24:$CT$35,10,FALSE)))</f>
        <v>10.375199627661129</v>
      </c>
      <c r="AD37" s="3">
        <f>AC37*$AF37</f>
        <v>0.97526876500014614</v>
      </c>
      <c r="AE37" s="3" t="s">
        <v>196</v>
      </c>
      <c r="AF37" s="6">
        <v>9.4E-2</v>
      </c>
      <c r="AG37" s="3" t="s">
        <v>157</v>
      </c>
      <c r="AH37" s="3"/>
      <c r="AI37" s="3"/>
      <c r="AJ37" s="3" t="s">
        <v>5</v>
      </c>
      <c r="AK37" s="3" t="s">
        <v>6</v>
      </c>
      <c r="AL37" s="3" t="s">
        <v>5</v>
      </c>
      <c r="AM37" s="3" t="s">
        <v>7</v>
      </c>
      <c r="AN37" s="3" t="s">
        <v>37</v>
      </c>
      <c r="AO37" s="3" t="s">
        <v>28</v>
      </c>
      <c r="AP37" s="3" t="s">
        <v>10</v>
      </c>
      <c r="AQ37" s="3" t="s">
        <v>107</v>
      </c>
      <c r="AR37" s="4" t="s">
        <v>108</v>
      </c>
      <c r="AS37" s="4" t="s">
        <v>109</v>
      </c>
      <c r="AT37" s="4">
        <v>2010</v>
      </c>
      <c r="AU37" s="3" t="s">
        <v>14</v>
      </c>
      <c r="AV37" s="3" t="s">
        <v>14</v>
      </c>
      <c r="AW37" s="3">
        <v>1000</v>
      </c>
      <c r="AX37" s="3">
        <v>1</v>
      </c>
      <c r="AY37" s="3">
        <v>0</v>
      </c>
      <c r="AZ37" s="3">
        <v>0</v>
      </c>
      <c r="BA37" s="3">
        <v>0</v>
      </c>
      <c r="BB37" s="4" t="s">
        <v>330</v>
      </c>
      <c r="BC37" s="4" t="s">
        <v>464</v>
      </c>
      <c r="BD37" s="4" t="s">
        <v>465</v>
      </c>
      <c r="BE37" s="4" t="s">
        <v>119</v>
      </c>
      <c r="BF37" s="4"/>
      <c r="BG37" s="3">
        <v>9.4E-2</v>
      </c>
      <c r="BH37" s="3"/>
      <c r="BI37" s="3"/>
      <c r="BJ37" s="3" t="s">
        <v>20</v>
      </c>
      <c r="BK37" s="3" t="s">
        <v>20</v>
      </c>
      <c r="BL37" s="3"/>
    </row>
    <row r="38" spans="1:64" x14ac:dyDescent="0.35">
      <c r="A38" s="2">
        <v>38</v>
      </c>
      <c r="B38" s="3" t="s">
        <v>104</v>
      </c>
      <c r="C38" s="3">
        <v>38.1</v>
      </c>
      <c r="D38" s="3" t="s">
        <v>466</v>
      </c>
      <c r="E38" s="3" t="s">
        <v>117</v>
      </c>
      <c r="F38" s="3"/>
      <c r="G38" s="3"/>
      <c r="H38" s="3" t="str">
        <f>IF(AF38&lt;'2 - Outliers'!$F$11,"Low outlier",IF(AF38&gt;'2 - Outliers'!$F$12,"High outlier",""))</f>
        <v/>
      </c>
      <c r="I38" s="3">
        <f>IF(AH38="",VLOOKUP(BD38,'3 -Impute_SE'!$B$10:$C$21,2,FALSE),AH38)</f>
        <v>0.29561638727755546</v>
      </c>
      <c r="J38" s="3">
        <f>I38^2</f>
        <v>8.7389048427033655E-2</v>
      </c>
      <c r="K38" s="3">
        <f>1/J38</f>
        <v>11.443081461574213</v>
      </c>
      <c r="L38" s="3">
        <f>K38*AF38</f>
        <v>0.97266192423380815</v>
      </c>
      <c r="M38" s="3">
        <f>K38*AF38^2</f>
        <v>8.2676263559873703E-2</v>
      </c>
      <c r="N38" s="3">
        <f>K38^2</f>
        <v>130.94411333622344</v>
      </c>
      <c r="O38" s="3">
        <f>1/($J38+(VLOOKUP($BD38,'5_Weighting REM'!$B$23:$K$35,10,FALSE)))</f>
        <v>10.375199627661129</v>
      </c>
      <c r="P38" s="3">
        <f>O38*$AF38</f>
        <v>0.88189196835119599</v>
      </c>
      <c r="Q38" s="3">
        <f>1/($J38+(VLOOKUP($BD38,'5_Weighting REM'!$N$22:$W$31,10,FALSE)))</f>
        <v>8.7345622868380417</v>
      </c>
      <c r="R38" s="3">
        <f>Q38*$AF38</f>
        <v>0.74243779438123358</v>
      </c>
      <c r="S38" s="3">
        <f>1/($J38+(VLOOKUP($BD38,'5_Weighting REM'!$Z$26:$AI$35,10,FALSE)))</f>
        <v>8.516151128686964</v>
      </c>
      <c r="T38" s="3">
        <f>S38*$AF38</f>
        <v>0.72387284593839196</v>
      </c>
      <c r="U38" s="3">
        <f>1/($J38+(VLOOKUP($BD38,'5_Weighting REM'!$AL$24:$AU$35,10,FALSE)))</f>
        <v>10.522303593631118</v>
      </c>
      <c r="V38" s="3">
        <f>U38*$AF38</f>
        <v>0.89439580545864517</v>
      </c>
      <c r="W38" s="3">
        <f>1/($J38+(VLOOKUP($BD38,'5_Weighting REM'!$AX$24:$BG$35,10,FALSE)))</f>
        <v>10.934324710611225</v>
      </c>
      <c r="X38" s="3">
        <f>W38*$AF38</f>
        <v>0.9294176004019542</v>
      </c>
      <c r="Y38" s="3">
        <f>1/($J38+(VLOOKUP($BD38,'5_Weighting REM'!$BK$24:$BT$34,10,FALSE)))</f>
        <v>7.6804006476179358</v>
      </c>
      <c r="Z38" s="3">
        <f>Y38*$AF38</f>
        <v>0.65283405504752456</v>
      </c>
      <c r="AA38" s="3">
        <f>1/($J38+(VLOOKUP($BD38,'5_Weighting REM'!$BX$24:$CG$35,10,FALSE)))</f>
        <v>10.59512373291742</v>
      </c>
      <c r="AB38" s="3">
        <f>AA38*$AF38</f>
        <v>0.90058551729798075</v>
      </c>
      <c r="AC38" s="3">
        <f>1/($J38+(VLOOKUP($BD38,'5_Weighting REM'!$CK$24:$CT$35,10,FALSE)))</f>
        <v>10.375199627661129</v>
      </c>
      <c r="AD38" s="3">
        <f>AC38*$AF38</f>
        <v>0.88189196835119599</v>
      </c>
      <c r="AE38" s="3" t="s">
        <v>118</v>
      </c>
      <c r="AF38" s="6">
        <v>8.5000000000000006E-2</v>
      </c>
      <c r="AG38" s="3" t="s">
        <v>157</v>
      </c>
      <c r="AH38" s="3"/>
      <c r="AI38" s="3"/>
      <c r="AJ38" s="3" t="s">
        <v>5</v>
      </c>
      <c r="AK38" s="3" t="s">
        <v>6</v>
      </c>
      <c r="AL38" s="3" t="s">
        <v>5</v>
      </c>
      <c r="AM38" s="3" t="s">
        <v>7</v>
      </c>
      <c r="AN38" s="3" t="s">
        <v>37</v>
      </c>
      <c r="AO38" s="3" t="s">
        <v>28</v>
      </c>
      <c r="AP38" s="3" t="s">
        <v>10</v>
      </c>
      <c r="AQ38" s="3" t="s">
        <v>107</v>
      </c>
      <c r="AR38" s="4" t="s">
        <v>108</v>
      </c>
      <c r="AS38" s="4" t="s">
        <v>109</v>
      </c>
      <c r="AT38" s="4">
        <v>2010</v>
      </c>
      <c r="AU38" s="3" t="s">
        <v>14</v>
      </c>
      <c r="AV38" s="3" t="s">
        <v>14</v>
      </c>
      <c r="AW38" s="3">
        <v>2000</v>
      </c>
      <c r="AX38" s="3">
        <v>1</v>
      </c>
      <c r="AY38" s="3">
        <v>0</v>
      </c>
      <c r="AZ38" s="3">
        <v>0</v>
      </c>
      <c r="BA38" s="3">
        <v>0</v>
      </c>
      <c r="BB38" s="4" t="s">
        <v>330</v>
      </c>
      <c r="BC38" s="4" t="s">
        <v>464</v>
      </c>
      <c r="BD38" s="4" t="s">
        <v>465</v>
      </c>
      <c r="BE38" s="4" t="s">
        <v>119</v>
      </c>
      <c r="BF38" s="4"/>
      <c r="BG38" s="3">
        <v>8.5000000000000006E-2</v>
      </c>
      <c r="BH38" s="3"/>
      <c r="BI38" s="3"/>
      <c r="BJ38" s="3" t="s">
        <v>20</v>
      </c>
      <c r="BK38" s="3" t="s">
        <v>20</v>
      </c>
      <c r="BL38" s="3"/>
    </row>
    <row r="39" spans="1:64" x14ac:dyDescent="0.35">
      <c r="A39" s="87">
        <v>131</v>
      </c>
      <c r="B39" s="80" t="s">
        <v>68</v>
      </c>
      <c r="C39" s="80">
        <v>131.1</v>
      </c>
      <c r="D39" s="80" t="s">
        <v>2030</v>
      </c>
      <c r="E39" s="80" t="s">
        <v>306</v>
      </c>
      <c r="F39" s="3">
        <v>1</v>
      </c>
      <c r="G39" s="3"/>
      <c r="H39" s="3"/>
      <c r="I39" s="3">
        <f>IF(AH39="",VLOOKUP(BD39,'3 -Impute_SE'!$B$10:$C$21,2,FALSE),AH39)</f>
        <v>0.29561638727755546</v>
      </c>
      <c r="J39" s="3">
        <f>I39^2</f>
        <v>8.7389048427033655E-2</v>
      </c>
      <c r="K39" s="3">
        <f>1/J39</f>
        <v>11.443081461574213</v>
      </c>
      <c r="L39" s="3">
        <f>K39*AF39</f>
        <v>0.94977576131065977</v>
      </c>
      <c r="M39" s="3">
        <f>K39*AF39^2</f>
        <v>7.8831388188784768E-2</v>
      </c>
      <c r="N39" s="3">
        <f>K39^2</f>
        <v>130.94411333622344</v>
      </c>
      <c r="O39" s="3">
        <f>1/($J39+(VLOOKUP($BD39,'5_Weighting REM'!$B$23:$K$35,10,FALSE)))</f>
        <v>10.375199627661129</v>
      </c>
      <c r="P39" s="3">
        <f>O39*$AF39</f>
        <v>0.86114156909587369</v>
      </c>
      <c r="Q39" s="3">
        <f>1/($J39+(VLOOKUP($BD39,'5_Weighting REM'!$N$22:$W$31,10,FALSE)))</f>
        <v>8.7345622868380417</v>
      </c>
      <c r="R39" s="3">
        <f>Q39*$AF39</f>
        <v>0.72496866980755748</v>
      </c>
      <c r="S39" s="3">
        <f>1/($J39+(VLOOKUP($BD39,'5_Weighting REM'!$Z$26:$AI$35,10,FALSE)))</f>
        <v>8.516151128686964</v>
      </c>
      <c r="T39" s="3">
        <f>S39*$AF39</f>
        <v>0.70684054368101801</v>
      </c>
      <c r="U39" s="3">
        <f>1/($J39+(VLOOKUP($BD39,'5_Weighting REM'!$AL$24:$AU$35,10,FALSE)))</f>
        <v>10.522303593631118</v>
      </c>
      <c r="V39" s="3">
        <f>U39*$AF39</f>
        <v>0.87335119827138286</v>
      </c>
      <c r="W39" s="3">
        <f>1/($J39+(VLOOKUP($BD39,'5_Weighting REM'!$AX$24:$BG$35,10,FALSE)))</f>
        <v>10.934324710611225</v>
      </c>
      <c r="X39" s="3">
        <f>W39*$AF39</f>
        <v>0.90754895098073174</v>
      </c>
      <c r="Y39" s="3">
        <f>1/($J39+(VLOOKUP($BD39,'5_Weighting REM'!$BK$24:$BT$34,10,FALSE)))</f>
        <v>7.6804006476179358</v>
      </c>
      <c r="Z39" s="3">
        <f>Y39*$AF39</f>
        <v>0.63747325375228869</v>
      </c>
      <c r="AA39" s="3">
        <f>1/($J39+(VLOOKUP($BD39,'5_Weighting REM'!$BX$24:$CG$35,10,FALSE)))</f>
        <v>10.59512373291742</v>
      </c>
      <c r="AB39" s="3">
        <f>AA39*$AF39</f>
        <v>0.87939526983214589</v>
      </c>
      <c r="AC39" s="3">
        <f>1/($J39+(VLOOKUP($BD39,'5_Weighting REM'!$CK$24:$CT$35,10,FALSE)))</f>
        <v>10.375199627661129</v>
      </c>
      <c r="AD39" s="3">
        <f>AC39*$AF39</f>
        <v>0.86114156909587369</v>
      </c>
      <c r="AE39" s="3"/>
      <c r="AF39" s="6">
        <v>8.3000000000000004E-2</v>
      </c>
      <c r="AG39" s="80" t="s">
        <v>4</v>
      </c>
      <c r="AH39" s="84"/>
      <c r="AI39" s="80"/>
      <c r="AJ39" s="80" t="s">
        <v>5</v>
      </c>
      <c r="AK39" s="80" t="s">
        <v>6</v>
      </c>
      <c r="AL39" s="80" t="s">
        <v>5</v>
      </c>
      <c r="AM39" s="80" t="s">
        <v>55</v>
      </c>
      <c r="AN39" s="80" t="s">
        <v>37</v>
      </c>
      <c r="AO39" s="80" t="s">
        <v>73</v>
      </c>
      <c r="AP39" s="80" t="s">
        <v>57</v>
      </c>
      <c r="AQ39" s="80" t="s">
        <v>191</v>
      </c>
      <c r="AR39" s="80" t="s">
        <v>12</v>
      </c>
      <c r="AS39" s="80" t="s">
        <v>232</v>
      </c>
      <c r="AT39" s="80">
        <v>1991</v>
      </c>
      <c r="AU39" s="3" t="s">
        <v>30</v>
      </c>
      <c r="AV39" s="3" t="s">
        <v>30</v>
      </c>
      <c r="AW39" s="80">
        <v>1619</v>
      </c>
      <c r="AX39" s="80">
        <v>0</v>
      </c>
      <c r="AY39" s="80">
        <v>0</v>
      </c>
      <c r="AZ39" s="80">
        <v>1</v>
      </c>
      <c r="BA39" s="80">
        <v>1</v>
      </c>
      <c r="BB39" s="80" t="s">
        <v>346</v>
      </c>
      <c r="BC39" s="80" t="s">
        <v>2042</v>
      </c>
      <c r="BD39" s="80" t="s">
        <v>465</v>
      </c>
      <c r="BE39" s="80" t="s">
        <v>233</v>
      </c>
      <c r="BF39" s="3" t="s">
        <v>78</v>
      </c>
      <c r="BG39" s="3"/>
      <c r="BH39" s="3"/>
      <c r="BI39" s="3"/>
      <c r="BJ39" s="3"/>
      <c r="BK39" s="80"/>
      <c r="BL39" s="80"/>
    </row>
    <row r="40" spans="1:64" x14ac:dyDescent="0.35">
      <c r="A40" s="2">
        <v>37</v>
      </c>
      <c r="B40" s="3" t="s">
        <v>242</v>
      </c>
      <c r="C40" s="3">
        <v>37.1</v>
      </c>
      <c r="D40" s="3" t="s">
        <v>530</v>
      </c>
      <c r="E40" s="3" t="s">
        <v>244</v>
      </c>
      <c r="F40" s="3"/>
      <c r="G40" s="3"/>
      <c r="H40" s="3" t="str">
        <f>IF(AF40&lt;'2 - Outliers'!$F$11,"Low outlier",IF(AF40&gt;'2 - Outliers'!$F$12,"High outlier",""))</f>
        <v/>
      </c>
      <c r="I40" s="3">
        <f>IF(AH40="",VLOOKUP(BD40,'3 -Impute_SE'!$B$10:$C$21,2,FALSE),AH40)</f>
        <v>0.29561638727755546</v>
      </c>
      <c r="J40" s="3">
        <f>I40^2</f>
        <v>8.7389048427033655E-2</v>
      </c>
      <c r="K40" s="3">
        <f>1/J40</f>
        <v>11.443081461574213</v>
      </c>
      <c r="L40" s="3">
        <f>K40*AF40</f>
        <v>0.51520676343778649</v>
      </c>
      <c r="M40" s="3">
        <f>K40*AF40^2</f>
        <v>2.3196375030919626E-2</v>
      </c>
      <c r="N40" s="3">
        <f>K40^2</f>
        <v>130.94411333622344</v>
      </c>
      <c r="O40" s="3">
        <f>1/($J40+(VLOOKUP($BD40,'5_Weighting REM'!$B$23:$K$35,10,FALSE)))</f>
        <v>10.375199627661129</v>
      </c>
      <c r="P40" s="3">
        <f>O40*$AF40</f>
        <v>0.46712706172178736</v>
      </c>
      <c r="Q40" s="3">
        <f>1/($J40+(VLOOKUP($BD40,'5_Weighting REM'!$N$22:$W$31,10,FALSE)))</f>
        <v>8.7345622868380417</v>
      </c>
      <c r="R40" s="3">
        <f>Q40*$AF40</f>
        <v>0.39325994322061775</v>
      </c>
      <c r="S40" s="3">
        <f>1/($J40+(VLOOKUP($BD40,'5_Weighting REM'!$Z$26:$AI$35,10,FALSE)))</f>
        <v>8.516151128686964</v>
      </c>
      <c r="T40" s="3">
        <f>S40*$AF40</f>
        <v>0.38342632399247717</v>
      </c>
      <c r="U40" s="3">
        <f>1/($J40+(VLOOKUP($BD40,'5_Weighting REM'!$AL$24:$AU$35,10,FALSE)))</f>
        <v>10.522303593631118</v>
      </c>
      <c r="V40" s="3">
        <f>U40*$AF40</f>
        <v>0.47375018665983482</v>
      </c>
      <c r="W40" s="3">
        <f>1/($J40+(VLOOKUP($BD40,'5_Weighting REM'!$AX$24:$BG$35,10,FALSE)))</f>
        <v>10.934324710611225</v>
      </c>
      <c r="X40" s="3">
        <f>W40*$AF40</f>
        <v>0.49230079008428512</v>
      </c>
      <c r="Y40" s="3">
        <f>1/($J40+(VLOOKUP($BD40,'5_Weighting REM'!$BK$24:$BT$34,10,FALSE)))</f>
        <v>7.6804006476179358</v>
      </c>
      <c r="Z40" s="3">
        <f>Y40*$AF40</f>
        <v>0.34579797171350002</v>
      </c>
      <c r="AA40" s="3">
        <f>1/($J40+(VLOOKUP($BD40,'5_Weighting REM'!$BX$24:$CG$35,10,FALSE)))</f>
        <v>10.59512373291742</v>
      </c>
      <c r="AB40" s="3">
        <f>AA40*$AF40</f>
        <v>0.47702879901619771</v>
      </c>
      <c r="AC40" s="3">
        <f>1/($J40+(VLOOKUP($BD40,'5_Weighting REM'!$CK$24:$CT$35,10,FALSE)))</f>
        <v>10.375199627661129</v>
      </c>
      <c r="AD40" s="3">
        <f>AC40*$AF40</f>
        <v>0.46712706172178736</v>
      </c>
      <c r="AE40" s="3" t="s">
        <v>245</v>
      </c>
      <c r="AF40" s="6">
        <v>4.5023428800000001E-2</v>
      </c>
      <c r="AG40" s="3" t="s">
        <v>72</v>
      </c>
      <c r="AH40" s="3"/>
      <c r="AI40" s="3"/>
      <c r="AJ40" s="3" t="s">
        <v>5</v>
      </c>
      <c r="AK40" s="3" t="s">
        <v>6</v>
      </c>
      <c r="AL40" s="3" t="s">
        <v>5</v>
      </c>
      <c r="AM40" s="3" t="s">
        <v>83</v>
      </c>
      <c r="AN40" s="3" t="s">
        <v>84</v>
      </c>
      <c r="AO40" s="3" t="s">
        <v>95</v>
      </c>
      <c r="AP40" s="3" t="s">
        <v>10</v>
      </c>
      <c r="AQ40" s="3" t="s">
        <v>39</v>
      </c>
      <c r="AR40" s="4" t="s">
        <v>96</v>
      </c>
      <c r="AS40" s="4" t="s">
        <v>246</v>
      </c>
      <c r="AT40" s="4">
        <v>2006</v>
      </c>
      <c r="AU40" s="3" t="s">
        <v>30</v>
      </c>
      <c r="AV40" s="3" t="s">
        <v>14</v>
      </c>
      <c r="AW40" s="3">
        <v>761</v>
      </c>
      <c r="AX40" s="3">
        <v>1</v>
      </c>
      <c r="AY40" s="3">
        <v>0</v>
      </c>
      <c r="AZ40" s="3">
        <v>1</v>
      </c>
      <c r="BA40" s="3">
        <v>1</v>
      </c>
      <c r="BB40" s="4" t="s">
        <v>330</v>
      </c>
      <c r="BC40" s="4" t="s">
        <v>531</v>
      </c>
      <c r="BD40" s="4" t="s">
        <v>465</v>
      </c>
      <c r="BE40" s="4" t="s">
        <v>89</v>
      </c>
      <c r="BF40" s="4" t="s">
        <v>99</v>
      </c>
      <c r="BG40" s="3">
        <v>2.1299999999999999E-3</v>
      </c>
      <c r="BH40" s="3">
        <v>1.0021322700614574</v>
      </c>
      <c r="BI40" s="3"/>
      <c r="BJ40" s="3" t="s">
        <v>60</v>
      </c>
      <c r="BK40" s="3" t="s">
        <v>20</v>
      </c>
      <c r="BL40" s="3"/>
    </row>
    <row r="41" spans="1:64" x14ac:dyDescent="0.35">
      <c r="A41" s="86">
        <v>131</v>
      </c>
      <c r="B41" s="81" t="s">
        <v>68</v>
      </c>
      <c r="C41" s="81">
        <v>131.19999999999999</v>
      </c>
      <c r="D41" s="81" t="s">
        <v>2029</v>
      </c>
      <c r="E41" s="81" t="s">
        <v>231</v>
      </c>
      <c r="F41" s="3">
        <v>1</v>
      </c>
      <c r="G41" s="3"/>
      <c r="H41" s="3"/>
      <c r="I41" s="3">
        <f>IF(AH41="",VLOOKUP(BD41,'3 -Impute_SE'!$B$10:$C$21,2,FALSE),AH41)</f>
        <v>0.29561638727755546</v>
      </c>
      <c r="J41" s="3">
        <f>I41^2</f>
        <v>8.7389048427033655E-2</v>
      </c>
      <c r="K41" s="3">
        <f>1/J41</f>
        <v>11.443081461574213</v>
      </c>
      <c r="L41" s="3">
        <f>K41*AF41</f>
        <v>0.50349558430926533</v>
      </c>
      <c r="M41" s="3">
        <f>K41*AF41^2</f>
        <v>2.2153805709607673E-2</v>
      </c>
      <c r="N41" s="3">
        <f>K41^2</f>
        <v>130.94411333622344</v>
      </c>
      <c r="O41" s="3">
        <f>1/($J41+(VLOOKUP($BD41,'5_Weighting REM'!$B$23:$K$35,10,FALSE)))</f>
        <v>10.375199627661129</v>
      </c>
      <c r="P41" s="3">
        <f>O41*$AF41</f>
        <v>0.45650878361708963</v>
      </c>
      <c r="Q41" s="3">
        <f>1/($J41+(VLOOKUP($BD41,'5_Weighting REM'!$N$22:$W$31,10,FALSE)))</f>
        <v>8.7345622868380417</v>
      </c>
      <c r="R41" s="3">
        <f>Q41*$AF41</f>
        <v>0.38432074062087379</v>
      </c>
      <c r="S41" s="3">
        <f>1/($J41+(VLOOKUP($BD41,'5_Weighting REM'!$Z$26:$AI$35,10,FALSE)))</f>
        <v>8.516151128686964</v>
      </c>
      <c r="T41" s="3">
        <f>S41*$AF41</f>
        <v>0.37471064966222639</v>
      </c>
      <c r="U41" s="3">
        <f>1/($J41+(VLOOKUP($BD41,'5_Weighting REM'!$AL$24:$AU$35,10,FALSE)))</f>
        <v>10.522303593631118</v>
      </c>
      <c r="V41" s="3">
        <f>U41*$AF41</f>
        <v>0.4629813581197692</v>
      </c>
      <c r="W41" s="3">
        <f>1/($J41+(VLOOKUP($BD41,'5_Weighting REM'!$AX$24:$BG$35,10,FALSE)))</f>
        <v>10.934324710611225</v>
      </c>
      <c r="X41" s="3">
        <f>W41*$AF41</f>
        <v>0.48111028726689387</v>
      </c>
      <c r="Y41" s="3">
        <f>1/($J41+(VLOOKUP($BD41,'5_Weighting REM'!$BK$24:$BT$34,10,FALSE)))</f>
        <v>7.6804006476179358</v>
      </c>
      <c r="Z41" s="3">
        <f>Y41*$AF41</f>
        <v>0.33793762849518916</v>
      </c>
      <c r="AA41" s="3">
        <f>1/($J41+(VLOOKUP($BD41,'5_Weighting REM'!$BX$24:$CG$35,10,FALSE)))</f>
        <v>10.59512373291742</v>
      </c>
      <c r="AB41" s="3">
        <f>AA41*$AF41</f>
        <v>0.46618544424836644</v>
      </c>
      <c r="AC41" s="3">
        <f>1/($J41+(VLOOKUP($BD41,'5_Weighting REM'!$CK$24:$CT$35,10,FALSE)))</f>
        <v>10.375199627661129</v>
      </c>
      <c r="AD41" s="3">
        <f>AC41*$AF41</f>
        <v>0.45650878361708963</v>
      </c>
      <c r="AE41" s="3"/>
      <c r="AF41" s="6">
        <v>4.3999999999999997E-2</v>
      </c>
      <c r="AG41" s="81" t="s">
        <v>4</v>
      </c>
      <c r="AH41" s="85"/>
      <c r="AI41" s="81"/>
      <c r="AJ41" s="81" t="s">
        <v>5</v>
      </c>
      <c r="AK41" s="81" t="s">
        <v>6</v>
      </c>
      <c r="AL41" s="81" t="s">
        <v>5</v>
      </c>
      <c r="AM41" s="81" t="s">
        <v>55</v>
      </c>
      <c r="AN41" s="81" t="s">
        <v>37</v>
      </c>
      <c r="AO41" s="81" t="s">
        <v>73</v>
      </c>
      <c r="AP41" s="81" t="s">
        <v>57</v>
      </c>
      <c r="AQ41" s="81" t="s">
        <v>2039</v>
      </c>
      <c r="AR41" s="81" t="s">
        <v>12</v>
      </c>
      <c r="AS41" s="81" t="s">
        <v>232</v>
      </c>
      <c r="AT41" s="81">
        <v>1991</v>
      </c>
      <c r="AU41" s="3" t="s">
        <v>30</v>
      </c>
      <c r="AV41" s="3" t="s">
        <v>30</v>
      </c>
      <c r="AW41" s="81">
        <v>1036</v>
      </c>
      <c r="AX41" s="81">
        <v>0</v>
      </c>
      <c r="AY41" s="81">
        <v>0</v>
      </c>
      <c r="AZ41" s="81">
        <v>1</v>
      </c>
      <c r="BA41" s="81">
        <v>1</v>
      </c>
      <c r="BB41" s="81" t="s">
        <v>346</v>
      </c>
      <c r="BC41" s="81" t="s">
        <v>2042</v>
      </c>
      <c r="BD41" s="80" t="s">
        <v>465</v>
      </c>
      <c r="BE41" s="81" t="s">
        <v>233</v>
      </c>
      <c r="BF41" s="3" t="s">
        <v>78</v>
      </c>
      <c r="BG41" s="3"/>
      <c r="BH41" s="3"/>
      <c r="BI41" s="3"/>
      <c r="BJ41" s="3"/>
      <c r="BK41" s="81"/>
      <c r="BL41" s="81"/>
    </row>
    <row r="42" spans="1:64" x14ac:dyDescent="0.35">
      <c r="A42" s="2">
        <v>37</v>
      </c>
      <c r="B42" s="3" t="s">
        <v>242</v>
      </c>
      <c r="C42" s="3">
        <v>37.1</v>
      </c>
      <c r="D42" s="3" t="s">
        <v>528</v>
      </c>
      <c r="E42" s="3" t="s">
        <v>244</v>
      </c>
      <c r="F42" s="3"/>
      <c r="G42" s="3"/>
      <c r="H42" s="3" t="str">
        <f>IF(AF42&lt;'2 - Outliers'!$F$11,"Low outlier",IF(AF42&gt;'2 - Outliers'!$F$12,"High outlier",""))</f>
        <v/>
      </c>
      <c r="I42" s="3">
        <f>IF(AH42="",VLOOKUP(BD42,'3 -Impute_SE'!$B$10:$C$21,2,FALSE),AH42)</f>
        <v>0.29561638727755546</v>
      </c>
      <c r="J42" s="3">
        <f>I42^2</f>
        <v>8.7389048427033655E-2</v>
      </c>
      <c r="K42" s="3">
        <f>1/J42</f>
        <v>11.443081461574213</v>
      </c>
      <c r="L42" s="3">
        <f>K42*AF42</f>
        <v>0.21777604794369998</v>
      </c>
      <c r="M42" s="3">
        <f>K42*AF42^2</f>
        <v>4.1445485831097381E-3</v>
      </c>
      <c r="N42" s="3">
        <f>K42^2</f>
        <v>130.94411333622344</v>
      </c>
      <c r="O42" s="3">
        <f>1/($J42+(VLOOKUP($BD42,'5_Weighting REM'!$B$23:$K$35,10,FALSE)))</f>
        <v>10.375199627661129</v>
      </c>
      <c r="P42" s="3">
        <f>O42*$AF42</f>
        <v>0.19745293076224901</v>
      </c>
      <c r="Q42" s="3">
        <f>1/($J42+(VLOOKUP($BD42,'5_Weighting REM'!$N$22:$W$31,10,FALSE)))</f>
        <v>8.7345622868380417</v>
      </c>
      <c r="R42" s="3">
        <f>Q42*$AF42</f>
        <v>0.1662295651510633</v>
      </c>
      <c r="S42" s="3">
        <f>1/($J42+(VLOOKUP($BD42,'5_Weighting REM'!$Z$26:$AI$35,10,FALSE)))</f>
        <v>8.516151128686964</v>
      </c>
      <c r="T42" s="3">
        <f>S42*$AF42</f>
        <v>0.16207292963215431</v>
      </c>
      <c r="U42" s="3">
        <f>1/($J42+(VLOOKUP($BD42,'5_Weighting REM'!$AL$24:$AU$35,10,FALSE)))</f>
        <v>10.522303593631118</v>
      </c>
      <c r="V42" s="3">
        <f>U42*$AF42</f>
        <v>0.20025250187894206</v>
      </c>
      <c r="W42" s="3">
        <f>1/($J42+(VLOOKUP($BD42,'5_Weighting REM'!$AX$24:$BG$35,10,FALSE)))</f>
        <v>10.934324710611225</v>
      </c>
      <c r="X42" s="3">
        <f>W42*$AF42</f>
        <v>0.20809377530049233</v>
      </c>
      <c r="Y42" s="3">
        <f>1/($J42+(VLOOKUP($BD42,'5_Weighting REM'!$BK$24:$BT$34,10,FALSE)))</f>
        <v>7.6804006476179358</v>
      </c>
      <c r="Z42" s="3">
        <f>Y42*$AF42</f>
        <v>0.14616756030961342</v>
      </c>
      <c r="AA42" s="3">
        <f>1/($J42+(VLOOKUP($BD42,'5_Weighting REM'!$BX$24:$CG$35,10,FALSE)))</f>
        <v>10.59512373291742</v>
      </c>
      <c r="AB42" s="3">
        <f>AA42*$AF42</f>
        <v>0.20163835954304532</v>
      </c>
      <c r="AC42" s="3">
        <f>1/($J42+(VLOOKUP($BD42,'5_Weighting REM'!$CK$24:$CT$35,10,FALSE)))</f>
        <v>10.375199627661129</v>
      </c>
      <c r="AD42" s="3">
        <f>AC42*$AF42</f>
        <v>0.19745293076224901</v>
      </c>
      <c r="AE42" s="3" t="s">
        <v>245</v>
      </c>
      <c r="AF42" s="6">
        <v>1.9031241600000002E-2</v>
      </c>
      <c r="AG42" s="3" t="s">
        <v>72</v>
      </c>
      <c r="AH42" s="3"/>
      <c r="AI42" s="3"/>
      <c r="AJ42" s="3" t="s">
        <v>5</v>
      </c>
      <c r="AK42" s="3" t="s">
        <v>6</v>
      </c>
      <c r="AL42" s="3" t="s">
        <v>5</v>
      </c>
      <c r="AM42" s="3" t="s">
        <v>83</v>
      </c>
      <c r="AN42" s="3" t="s">
        <v>84</v>
      </c>
      <c r="AO42" s="3" t="s">
        <v>95</v>
      </c>
      <c r="AP42" s="3" t="s">
        <v>10</v>
      </c>
      <c r="AQ42" s="3" t="s">
        <v>39</v>
      </c>
      <c r="AR42" s="4" t="s">
        <v>96</v>
      </c>
      <c r="AS42" s="4" t="s">
        <v>246</v>
      </c>
      <c r="AT42" s="4">
        <v>2006</v>
      </c>
      <c r="AU42" s="3" t="s">
        <v>30</v>
      </c>
      <c r="AV42" s="3" t="s">
        <v>14</v>
      </c>
      <c r="AW42" s="3">
        <v>761</v>
      </c>
      <c r="AX42" s="3">
        <v>1</v>
      </c>
      <c r="AY42" s="3">
        <v>0</v>
      </c>
      <c r="AZ42" s="3">
        <v>1</v>
      </c>
      <c r="BA42" s="3">
        <v>1</v>
      </c>
      <c r="BB42" s="4" t="s">
        <v>330</v>
      </c>
      <c r="BC42" s="4" t="s">
        <v>529</v>
      </c>
      <c r="BD42" s="4" t="s">
        <v>465</v>
      </c>
      <c r="BE42" s="4" t="s">
        <v>89</v>
      </c>
      <c r="BF42" s="4" t="s">
        <v>99</v>
      </c>
      <c r="BG42" s="3">
        <v>3.4000000000000002E-4</v>
      </c>
      <c r="BH42" s="3">
        <v>1.0003400578065513</v>
      </c>
      <c r="BI42" s="3"/>
      <c r="BJ42" s="3" t="s">
        <v>60</v>
      </c>
      <c r="BK42" s="3" t="s">
        <v>20</v>
      </c>
      <c r="BL42" s="3"/>
    </row>
    <row r="43" spans="1:64" x14ac:dyDescent="0.35">
      <c r="A43" s="2">
        <v>164</v>
      </c>
      <c r="B43" s="3" t="s">
        <v>1218</v>
      </c>
      <c r="C43" s="3">
        <v>164.1</v>
      </c>
      <c r="D43" s="3" t="s">
        <v>1223</v>
      </c>
      <c r="E43" s="3" t="s">
        <v>1220</v>
      </c>
      <c r="F43" s="3"/>
      <c r="G43" s="3"/>
      <c r="H43" s="3" t="str">
        <f>IF(AF43&lt;'2 - Outliers'!$F$11,"Low outlier",IF(AF43&gt;'2 - Outliers'!$F$12,"High outlier",""))</f>
        <v/>
      </c>
      <c r="I43" s="3">
        <f>IF(AH43="",VLOOKUP(BD43,'3 -Impute_SE'!$B$10:$C$21,2,FALSE),AH43)</f>
        <v>0.29561638727755546</v>
      </c>
      <c r="J43" s="3">
        <f>I43^2</f>
        <v>8.7389048427033655E-2</v>
      </c>
      <c r="K43" s="3">
        <f>1/J43</f>
        <v>11.443081461574213</v>
      </c>
      <c r="L43" s="3">
        <f>K43*AF43</f>
        <v>4.5365496758747993E-2</v>
      </c>
      <c r="M43" s="3">
        <f>K43*AF43^2</f>
        <v>1.7984913443802874E-4</v>
      </c>
      <c r="N43" s="3">
        <f>K43^2</f>
        <v>130.94411333622344</v>
      </c>
      <c r="O43" s="3">
        <f>1/($J43+(VLOOKUP($BD43,'5_Weighting REM'!$B$23:$K$35,10,FALSE)))</f>
        <v>10.375199627661129</v>
      </c>
      <c r="P43" s="3">
        <f>O43*$AF43</f>
        <v>4.1131935192504861E-2</v>
      </c>
      <c r="Q43" s="3">
        <f>1/($J43+(VLOOKUP($BD43,'5_Weighting REM'!$N$22:$W$31,10,FALSE)))</f>
        <v>8.7345622868380417</v>
      </c>
      <c r="R43" s="3">
        <f>Q43*$AF43</f>
        <v>3.4627714435419413E-2</v>
      </c>
      <c r="S43" s="3">
        <f>1/($J43+(VLOOKUP($BD43,'5_Weighting REM'!$Z$26:$AI$35,10,FALSE)))</f>
        <v>8.516151128686964</v>
      </c>
      <c r="T43" s="3">
        <f>S43*$AF43</f>
        <v>3.3761834845166629E-2</v>
      </c>
      <c r="U43" s="3">
        <f>1/($J43+(VLOOKUP($BD43,'5_Weighting REM'!$AL$24:$AU$35,10,FALSE)))</f>
        <v>10.522303593631118</v>
      </c>
      <c r="V43" s="3">
        <f>U43*$AF43</f>
        <v>4.1715121156339859E-2</v>
      </c>
      <c r="W43" s="3">
        <f>1/($J43+(VLOOKUP($BD43,'5_Weighting REM'!$AX$24:$BG$35,10,FALSE)))</f>
        <v>10.934324710611225</v>
      </c>
      <c r="X43" s="3">
        <f>W43*$AF43</f>
        <v>4.3348557281885483E-2</v>
      </c>
      <c r="Y43" s="3">
        <f>1/($J43+(VLOOKUP($BD43,'5_Weighting REM'!$BK$24:$BT$34,10,FALSE)))</f>
        <v>7.6804006476179358</v>
      </c>
      <c r="Z43" s="3">
        <f>Y43*$AF43</f>
        <v>3.0448545862004638E-2</v>
      </c>
      <c r="AA43" s="3">
        <f>1/($J43+(VLOOKUP($BD43,'5_Weighting REM'!$BX$24:$CG$35,10,FALSE)))</f>
        <v>10.59512373291742</v>
      </c>
      <c r="AB43" s="3">
        <f>AA43*$AF43</f>
        <v>4.2003812782267502E-2</v>
      </c>
      <c r="AC43" s="3">
        <f>1/($J43+(VLOOKUP($BD43,'5_Weighting REM'!$CK$24:$CT$35,10,FALSE)))</f>
        <v>10.375199627661129</v>
      </c>
      <c r="AD43" s="3">
        <f>AC43*$AF43</f>
        <v>4.1131935192504861E-2</v>
      </c>
      <c r="AE43" s="3" t="s">
        <v>1302</v>
      </c>
      <c r="AF43" s="6">
        <v>3.9644475931666671E-3</v>
      </c>
      <c r="AG43" s="3" t="s">
        <v>459</v>
      </c>
      <c r="AH43" s="3"/>
      <c r="AI43" s="3"/>
      <c r="AJ43" s="3" t="s">
        <v>53</v>
      </c>
      <c r="AK43" s="3" t="s">
        <v>1307</v>
      </c>
      <c r="AL43" s="3" t="s">
        <v>5</v>
      </c>
      <c r="AM43" s="3" t="s">
        <v>102</v>
      </c>
      <c r="AN43" s="3" t="s">
        <v>1316</v>
      </c>
      <c r="AO43" s="3" t="s">
        <v>1312</v>
      </c>
      <c r="AP43" s="3" t="s">
        <v>10</v>
      </c>
      <c r="AQ43" s="3" t="s">
        <v>191</v>
      </c>
      <c r="AR43" s="4" t="s">
        <v>12</v>
      </c>
      <c r="AS43" s="4" t="s">
        <v>13</v>
      </c>
      <c r="AT43" s="4">
        <v>2013</v>
      </c>
      <c r="AU43" s="3" t="s">
        <v>14</v>
      </c>
      <c r="AV43" s="3" t="s">
        <v>1951</v>
      </c>
      <c r="AW43" s="3">
        <v>120</v>
      </c>
      <c r="AX43" s="3">
        <v>1</v>
      </c>
      <c r="AY43" s="3">
        <v>0</v>
      </c>
      <c r="AZ43" s="3">
        <v>1</v>
      </c>
      <c r="BA43" s="3">
        <v>1</v>
      </c>
      <c r="BB43" s="4" t="s">
        <v>1347</v>
      </c>
      <c r="BC43" s="4" t="s">
        <v>1370</v>
      </c>
      <c r="BD43" s="4" t="s">
        <v>465</v>
      </c>
      <c r="BE43" s="4" t="s">
        <v>1399</v>
      </c>
      <c r="BF43" s="4" t="s">
        <v>1400</v>
      </c>
      <c r="BG43" s="3">
        <v>1.66E-3</v>
      </c>
      <c r="BH43" s="3"/>
      <c r="BI43" s="3"/>
      <c r="BJ43" s="3"/>
      <c r="BK43" s="3"/>
      <c r="BL43" s="3"/>
    </row>
    <row r="44" spans="1:64" x14ac:dyDescent="0.35">
      <c r="A44" s="2">
        <v>178</v>
      </c>
      <c r="B44" s="3" t="s">
        <v>1263</v>
      </c>
      <c r="C44" s="3">
        <v>178.1</v>
      </c>
      <c r="D44" s="3" t="s">
        <v>1268</v>
      </c>
      <c r="E44" s="3" t="s">
        <v>1265</v>
      </c>
      <c r="F44" s="3"/>
      <c r="G44" s="3"/>
      <c r="H44" s="3" t="str">
        <f>IF(AF44&lt;'2 - Outliers'!$F$11,"Low outlier",IF(AF44&gt;'2 - Outliers'!$F$12,"High outlier",""))</f>
        <v/>
      </c>
      <c r="I44" s="3">
        <f>IF(AH44="",VLOOKUP(BD44,'3 -Impute_SE'!$B$10:$C$21,2,FALSE),AH44)</f>
        <v>0.29561638727755546</v>
      </c>
      <c r="J44" s="3">
        <f>I44^2</f>
        <v>8.7389048427033655E-2</v>
      </c>
      <c r="K44" s="3">
        <f>1/J44</f>
        <v>11.443081461574213</v>
      </c>
      <c r="L44" s="3">
        <f>K44*AF44</f>
        <v>0</v>
      </c>
      <c r="M44" s="3">
        <f>K44*AF44^2</f>
        <v>0</v>
      </c>
      <c r="N44" s="3">
        <f>K44^2</f>
        <v>130.94411333622344</v>
      </c>
      <c r="O44" s="3">
        <f>1/($J44+(VLOOKUP($BD44,'5_Weighting REM'!$B$23:$K$35,10,FALSE)))</f>
        <v>10.375199627661129</v>
      </c>
      <c r="P44" s="3">
        <f>O44*$AF44</f>
        <v>0</v>
      </c>
      <c r="Q44" s="3">
        <f>1/($J44+(VLOOKUP($BD44,'5_Weighting REM'!$N$22:$W$31,10,FALSE)))</f>
        <v>8.7345622868380417</v>
      </c>
      <c r="R44" s="3">
        <f>Q44*$AF44</f>
        <v>0</v>
      </c>
      <c r="S44" s="3">
        <f>1/($J44+(VLOOKUP($BD44,'5_Weighting REM'!$Z$26:$AI$35,10,FALSE)))</f>
        <v>8.516151128686964</v>
      </c>
      <c r="T44" s="3">
        <f>S44*$AF44</f>
        <v>0</v>
      </c>
      <c r="U44" s="3">
        <f>1/($J44+(VLOOKUP($BD44,'5_Weighting REM'!$AL$24:$AU$35,10,FALSE)))</f>
        <v>10.522303593631118</v>
      </c>
      <c r="V44" s="3">
        <f>U44*$AF44</f>
        <v>0</v>
      </c>
      <c r="W44" s="3">
        <f>1/($J44+(VLOOKUP($BD44,'5_Weighting REM'!$AX$24:$BG$35,10,FALSE)))</f>
        <v>10.934324710611225</v>
      </c>
      <c r="X44" s="3">
        <f>W44*$AF44</f>
        <v>0</v>
      </c>
      <c r="Y44" s="3">
        <f>1/($J44+(VLOOKUP($BD44,'5_Weighting REM'!$BK$24:$BT$34,10,FALSE)))</f>
        <v>7.6804006476179358</v>
      </c>
      <c r="Z44" s="3">
        <f>Y44*$AF44</f>
        <v>0</v>
      </c>
      <c r="AA44" s="3">
        <f>1/($J44+(VLOOKUP($BD44,'5_Weighting REM'!$BX$24:$CG$35,10,FALSE)))</f>
        <v>10.59512373291742</v>
      </c>
      <c r="AB44" s="3">
        <f>AA44*$AF44</f>
        <v>0</v>
      </c>
      <c r="AC44" s="3">
        <f>1/($J44+(VLOOKUP($BD44,'5_Weighting REM'!$CK$24:$CT$35,10,FALSE)))</f>
        <v>10.375199627661129</v>
      </c>
      <c r="AD44" s="3">
        <f>AC44*$AF44</f>
        <v>0</v>
      </c>
      <c r="AE44" s="3" t="s">
        <v>1304</v>
      </c>
      <c r="AF44" s="6">
        <v>0</v>
      </c>
      <c r="AG44" s="3" t="s">
        <v>134</v>
      </c>
      <c r="AH44" s="3"/>
      <c r="AI44" s="3"/>
      <c r="AJ44" s="3" t="s">
        <v>53</v>
      </c>
      <c r="AK44" s="3" t="s">
        <v>1307</v>
      </c>
      <c r="AL44" s="3" t="s">
        <v>54</v>
      </c>
      <c r="AM44" s="3" t="s">
        <v>201</v>
      </c>
      <c r="AN44" s="3" t="s">
        <v>1323</v>
      </c>
      <c r="AO44" s="3" t="s">
        <v>38</v>
      </c>
      <c r="AP44" s="3" t="s">
        <v>57</v>
      </c>
      <c r="AQ44" s="3" t="s">
        <v>11</v>
      </c>
      <c r="AR44" s="4" t="s">
        <v>12</v>
      </c>
      <c r="AS44" s="4" t="s">
        <v>13</v>
      </c>
      <c r="AT44" s="4">
        <v>2012</v>
      </c>
      <c r="AU44" s="3" t="s">
        <v>14</v>
      </c>
      <c r="AV44" s="3" t="s">
        <v>1951</v>
      </c>
      <c r="AW44" s="3">
        <v>2431</v>
      </c>
      <c r="AX44" s="3">
        <v>1</v>
      </c>
      <c r="AY44" s="3">
        <v>0</v>
      </c>
      <c r="AZ44" s="3">
        <v>1</v>
      </c>
      <c r="BA44" s="3">
        <v>1</v>
      </c>
      <c r="BB44" s="4" t="s">
        <v>1347</v>
      </c>
      <c r="BC44" s="4" t="s">
        <v>1390</v>
      </c>
      <c r="BD44" s="4" t="s">
        <v>465</v>
      </c>
      <c r="BE44" s="4" t="s">
        <v>1403</v>
      </c>
      <c r="BF44" s="4"/>
      <c r="BG44" s="3">
        <v>0</v>
      </c>
      <c r="BH44" s="3"/>
      <c r="BI44" s="3"/>
      <c r="BJ44" s="3"/>
      <c r="BK44" s="3"/>
      <c r="BL44" s="3"/>
    </row>
    <row r="45" spans="1:64" x14ac:dyDescent="0.35">
      <c r="A45" s="2">
        <v>178</v>
      </c>
      <c r="B45" s="3" t="s">
        <v>1263</v>
      </c>
      <c r="C45" s="3">
        <v>178.2</v>
      </c>
      <c r="D45" s="3" t="s">
        <v>1272</v>
      </c>
      <c r="E45" s="3" t="s">
        <v>1265</v>
      </c>
      <c r="F45" s="3"/>
      <c r="G45" s="3"/>
      <c r="H45" s="3" t="str">
        <f>IF(AF45&lt;'2 - Outliers'!$F$11,"Low outlier",IF(AF45&gt;'2 - Outliers'!$F$12,"High outlier",""))</f>
        <v/>
      </c>
      <c r="I45" s="3">
        <f>IF(AH45="",VLOOKUP(BD45,'3 -Impute_SE'!$B$10:$C$21,2,FALSE),AH45)</f>
        <v>0.29561638727755546</v>
      </c>
      <c r="J45" s="3">
        <f>I45^2</f>
        <v>8.7389048427033655E-2</v>
      </c>
      <c r="K45" s="3">
        <f>1/J45</f>
        <v>11.443081461574213</v>
      </c>
      <c r="L45" s="3">
        <f>K45*AF45</f>
        <v>0</v>
      </c>
      <c r="M45" s="3">
        <f>K45*AF45^2</f>
        <v>0</v>
      </c>
      <c r="N45" s="3">
        <f>K45^2</f>
        <v>130.94411333622344</v>
      </c>
      <c r="O45" s="3">
        <f>1/($J45+(VLOOKUP($BD45,'5_Weighting REM'!$B$23:$K$35,10,FALSE)))</f>
        <v>10.375199627661129</v>
      </c>
      <c r="P45" s="3">
        <f>O45*$AF45</f>
        <v>0</v>
      </c>
      <c r="Q45" s="3">
        <f>1/($J45+(VLOOKUP($BD45,'5_Weighting REM'!$N$22:$W$31,10,FALSE)))</f>
        <v>8.7345622868380417</v>
      </c>
      <c r="R45" s="3">
        <f>Q45*$AF45</f>
        <v>0</v>
      </c>
      <c r="S45" s="3">
        <f>1/($J45+(VLOOKUP($BD45,'5_Weighting REM'!$Z$26:$AI$35,10,FALSE)))</f>
        <v>8.516151128686964</v>
      </c>
      <c r="T45" s="3">
        <f>S45*$AF45</f>
        <v>0</v>
      </c>
      <c r="U45" s="3">
        <f>1/($J45+(VLOOKUP($BD45,'5_Weighting REM'!$AL$24:$AU$35,10,FALSE)))</f>
        <v>10.522303593631118</v>
      </c>
      <c r="V45" s="3">
        <f>U45*$AF45</f>
        <v>0</v>
      </c>
      <c r="W45" s="3">
        <f>1/($J45+(VLOOKUP($BD45,'5_Weighting REM'!$AX$24:$BG$35,10,FALSE)))</f>
        <v>10.934324710611225</v>
      </c>
      <c r="X45" s="3">
        <f>W45*$AF45</f>
        <v>0</v>
      </c>
      <c r="Y45" s="3">
        <f>1/($J45+(VLOOKUP($BD45,'5_Weighting REM'!$BK$24:$BT$34,10,FALSE)))</f>
        <v>7.6804006476179358</v>
      </c>
      <c r="Z45" s="3">
        <f>Y45*$AF45</f>
        <v>0</v>
      </c>
      <c r="AA45" s="3">
        <f>1/($J45+(VLOOKUP($BD45,'5_Weighting REM'!$BX$24:$CG$35,10,FALSE)))</f>
        <v>10.59512373291742</v>
      </c>
      <c r="AB45" s="3">
        <f>AA45*$AF45</f>
        <v>0</v>
      </c>
      <c r="AC45" s="3">
        <f>1/($J45+(VLOOKUP($BD45,'5_Weighting REM'!$CK$24:$CT$35,10,FALSE)))</f>
        <v>10.375199627661129</v>
      </c>
      <c r="AD45" s="3">
        <f>AC45*$AF45</f>
        <v>0</v>
      </c>
      <c r="AE45" s="3" t="s">
        <v>1304</v>
      </c>
      <c r="AF45" s="6">
        <v>0</v>
      </c>
      <c r="AG45" s="3" t="s">
        <v>134</v>
      </c>
      <c r="AH45" s="3"/>
      <c r="AI45" s="3"/>
      <c r="AJ45" s="3" t="s">
        <v>53</v>
      </c>
      <c r="AK45" s="3" t="s">
        <v>1307</v>
      </c>
      <c r="AL45" s="3" t="s">
        <v>54</v>
      </c>
      <c r="AM45" s="3" t="s">
        <v>7</v>
      </c>
      <c r="AN45" s="3" t="s">
        <v>1324</v>
      </c>
      <c r="AO45" s="3" t="s">
        <v>38</v>
      </c>
      <c r="AP45" s="3" t="s">
        <v>57</v>
      </c>
      <c r="AQ45" s="3" t="s">
        <v>11</v>
      </c>
      <c r="AR45" s="4" t="s">
        <v>12</v>
      </c>
      <c r="AS45" s="4" t="s">
        <v>13</v>
      </c>
      <c r="AT45" s="4">
        <v>2012</v>
      </c>
      <c r="AU45" s="3" t="s">
        <v>14</v>
      </c>
      <c r="AV45" s="3" t="s">
        <v>1951</v>
      </c>
      <c r="AW45" s="3">
        <v>977</v>
      </c>
      <c r="AX45" s="3">
        <v>1</v>
      </c>
      <c r="AY45" s="3">
        <v>0</v>
      </c>
      <c r="AZ45" s="3">
        <v>1</v>
      </c>
      <c r="BA45" s="3">
        <v>1</v>
      </c>
      <c r="BB45" s="4" t="s">
        <v>1347</v>
      </c>
      <c r="BC45" s="4" t="s">
        <v>1390</v>
      </c>
      <c r="BD45" s="4" t="s">
        <v>465</v>
      </c>
      <c r="BE45" s="4" t="s">
        <v>1403</v>
      </c>
      <c r="BF45" s="4"/>
      <c r="BG45" s="3">
        <v>0</v>
      </c>
      <c r="BH45" s="3"/>
      <c r="BI45" s="3"/>
      <c r="BJ45" s="3"/>
      <c r="BK45" s="3"/>
      <c r="BL45" s="3"/>
    </row>
    <row r="46" spans="1:64" x14ac:dyDescent="0.35">
      <c r="A46" s="2">
        <v>54</v>
      </c>
      <c r="B46" s="3" t="s">
        <v>536</v>
      </c>
      <c r="C46" s="3">
        <v>54.3</v>
      </c>
      <c r="D46" s="3" t="s">
        <v>537</v>
      </c>
      <c r="E46" s="3" t="s">
        <v>538</v>
      </c>
      <c r="F46" s="3"/>
      <c r="G46" s="3"/>
      <c r="H46" s="3" t="str">
        <f>IF(AF46&lt;'2 - Outliers'!$F$11,"Low outlier",IF(AF46&gt;'2 - Outliers'!$F$12,"High outlier",""))</f>
        <v/>
      </c>
      <c r="I46" s="3">
        <f>IF(AH46="",VLOOKUP(BD46,'3 -Impute_SE'!$B$10:$C$21,2,FALSE),AH46)</f>
        <v>0.29561638727755546</v>
      </c>
      <c r="J46" s="3">
        <f>I46^2</f>
        <v>8.7389048427033655E-2</v>
      </c>
      <c r="K46" s="3">
        <f>1/J46</f>
        <v>11.443081461574213</v>
      </c>
      <c r="L46" s="3">
        <f>K46*AF46</f>
        <v>-1.2303601187484592</v>
      </c>
      <c r="M46" s="3">
        <f>K46*AF46^2</f>
        <v>0.13228831996783433</v>
      </c>
      <c r="N46" s="3">
        <f>K46^2</f>
        <v>130.94411333622344</v>
      </c>
      <c r="O46" s="3">
        <f>1/($J46+(VLOOKUP($BD46,'5_Weighting REM'!$B$23:$K$35,10,FALSE)))</f>
        <v>10.375199627661129</v>
      </c>
      <c r="P46" s="3">
        <f>O46*$AF46</f>
        <v>-1.1155414639661245</v>
      </c>
      <c r="Q46" s="3">
        <f>1/($J46+(VLOOKUP($BD46,'5_Weighting REM'!$N$22:$W$31,10,FALSE)))</f>
        <v>8.7345622868380417</v>
      </c>
      <c r="R46" s="3">
        <f>Q46*$AF46</f>
        <v>-0.93914013708082611</v>
      </c>
      <c r="S46" s="3">
        <f>1/($J46+(VLOOKUP($BD46,'5_Weighting REM'!$Z$26:$AI$35,10,FALSE)))</f>
        <v>8.516151128686964</v>
      </c>
      <c r="T46" s="3">
        <f>S46*$AF46</f>
        <v>-0.91565656935642226</v>
      </c>
      <c r="U46" s="3">
        <f>1/($J46+(VLOOKUP($BD46,'5_Weighting REM'!$AL$24:$AU$35,10,FALSE)))</f>
        <v>10.522303593631118</v>
      </c>
      <c r="V46" s="3">
        <f>U46*$AF46</f>
        <v>-1.1313580823872178</v>
      </c>
      <c r="W46" s="3">
        <f>1/($J46+(VLOOKUP($BD46,'5_Weighting REM'!$AX$24:$BG$35,10,FALSE)))</f>
        <v>10.934324710611225</v>
      </c>
      <c r="X46" s="3">
        <f>W46*$AF46</f>
        <v>-1.1756585928849188</v>
      </c>
      <c r="Y46" s="3">
        <f>1/($J46+(VLOOKUP($BD46,'5_Weighting REM'!$BK$24:$BT$34,10,FALSE)))</f>
        <v>7.6804006476179358</v>
      </c>
      <c r="Z46" s="3">
        <f>Y46*$AF46</f>
        <v>-0.82579667763188036</v>
      </c>
      <c r="AA46" s="3">
        <f>1/($J46+(VLOOKUP($BD46,'5_Weighting REM'!$BX$24:$CG$35,10,FALSE)))</f>
        <v>10.59512373291742</v>
      </c>
      <c r="AB46" s="3">
        <f>AA46*$AF46</f>
        <v>-1.1391877037632809</v>
      </c>
      <c r="AC46" s="3">
        <f>1/($J46+(VLOOKUP($BD46,'5_Weighting REM'!$CK$24:$CT$35,10,FALSE)))</f>
        <v>10.375199627661129</v>
      </c>
      <c r="AD46" s="3">
        <f>AC46*$AF46</f>
        <v>-1.1155414639661245</v>
      </c>
      <c r="AE46" s="3" t="s">
        <v>539</v>
      </c>
      <c r="AF46" s="6">
        <v>-0.10751999999999999</v>
      </c>
      <c r="AG46" s="3" t="s">
        <v>72</v>
      </c>
      <c r="AH46" s="3"/>
      <c r="AI46" s="3"/>
      <c r="AJ46" s="3" t="s">
        <v>5</v>
      </c>
      <c r="AK46" s="3" t="s">
        <v>6</v>
      </c>
      <c r="AL46" s="3" t="s">
        <v>5</v>
      </c>
      <c r="AM46" s="3" t="s">
        <v>83</v>
      </c>
      <c r="AN46" s="3" t="s">
        <v>84</v>
      </c>
      <c r="AO46" s="3" t="s">
        <v>95</v>
      </c>
      <c r="AP46" s="3" t="s">
        <v>57</v>
      </c>
      <c r="AQ46" s="3" t="s">
        <v>74</v>
      </c>
      <c r="AR46" s="4" t="s">
        <v>12</v>
      </c>
      <c r="AS46" s="4" t="s">
        <v>29</v>
      </c>
      <c r="AT46" s="4">
        <v>2009</v>
      </c>
      <c r="AU46" s="3" t="s">
        <v>30</v>
      </c>
      <c r="AV46" s="3" t="s">
        <v>14</v>
      </c>
      <c r="AW46" s="3">
        <v>8181</v>
      </c>
      <c r="AX46" s="3">
        <v>1</v>
      </c>
      <c r="AY46" s="3">
        <v>0</v>
      </c>
      <c r="AZ46" s="3">
        <v>1</v>
      </c>
      <c r="BA46" s="3">
        <v>1</v>
      </c>
      <c r="BB46" s="4" t="s">
        <v>330</v>
      </c>
      <c r="BC46" s="4" t="s">
        <v>540</v>
      </c>
      <c r="BD46" s="4" t="s">
        <v>465</v>
      </c>
      <c r="BE46" s="4" t="s">
        <v>89</v>
      </c>
      <c r="BF46" s="4" t="s">
        <v>90</v>
      </c>
      <c r="BG46" s="3">
        <v>0.32</v>
      </c>
      <c r="BH46" s="3">
        <v>1.3771277643359572</v>
      </c>
      <c r="BI46" s="3"/>
      <c r="BJ46" s="3" t="s">
        <v>60</v>
      </c>
      <c r="BK46" s="3" t="s">
        <v>20</v>
      </c>
      <c r="BL46" s="3"/>
    </row>
    <row r="47" spans="1:64" x14ac:dyDescent="0.35">
      <c r="A47" s="2">
        <v>54</v>
      </c>
      <c r="B47" s="3" t="s">
        <v>536</v>
      </c>
      <c r="C47" s="3">
        <v>54.1</v>
      </c>
      <c r="D47" s="3" t="s">
        <v>565</v>
      </c>
      <c r="E47" s="3" t="s">
        <v>566</v>
      </c>
      <c r="F47" s="3"/>
      <c r="G47" s="3"/>
      <c r="H47" s="3" t="str">
        <f>IF(AF47&lt;'2 - Outliers'!$F$11,"Low outlier",IF(AF47&gt;'2 - Outliers'!$F$12,"High outlier",""))</f>
        <v/>
      </c>
      <c r="I47" s="3">
        <f>IF(AH47="",VLOOKUP(BD47,'3 -Impute_SE'!$B$10:$C$21,2,FALSE),AH47)</f>
        <v>0.29561638727755546</v>
      </c>
      <c r="J47" s="3">
        <f>I47^2</f>
        <v>8.7389048427033655E-2</v>
      </c>
      <c r="K47" s="3">
        <f>1/J47</f>
        <v>11.443081461574213</v>
      </c>
      <c r="L47" s="3">
        <f>K47*AF47</f>
        <v>-1.4610526410137954</v>
      </c>
      <c r="M47" s="3">
        <f>K47*AF47^2</f>
        <v>0.18654720120464138</v>
      </c>
      <c r="N47" s="3">
        <f>K47^2</f>
        <v>130.94411333622344</v>
      </c>
      <c r="O47" s="3">
        <f>1/($J47+(VLOOKUP($BD47,'5_Weighting REM'!$B$23:$K$35,10,FALSE)))</f>
        <v>10.375199627661129</v>
      </c>
      <c r="P47" s="3">
        <f>O47*$AF47</f>
        <v>-1.3247054884597729</v>
      </c>
      <c r="Q47" s="3">
        <f>1/($J47+(VLOOKUP($BD47,'5_Weighting REM'!$N$22:$W$31,10,FALSE)))</f>
        <v>8.7345622868380417</v>
      </c>
      <c r="R47" s="3">
        <f>Q47*$AF47</f>
        <v>-1.1152289127834811</v>
      </c>
      <c r="S47" s="3">
        <f>1/($J47+(VLOOKUP($BD47,'5_Weighting REM'!$Z$26:$AI$35,10,FALSE)))</f>
        <v>8.516151128686964</v>
      </c>
      <c r="T47" s="3">
        <f>S47*$AF47</f>
        <v>-1.0873421761107516</v>
      </c>
      <c r="U47" s="3">
        <f>1/($J47+(VLOOKUP($BD47,'5_Weighting REM'!$AL$24:$AU$35,10,FALSE)))</f>
        <v>10.522303593631118</v>
      </c>
      <c r="V47" s="3">
        <f>U47*$AF47</f>
        <v>-1.343487722834821</v>
      </c>
      <c r="W47" s="3">
        <f>1/($J47+(VLOOKUP($BD47,'5_Weighting REM'!$AX$24:$BG$35,10,FALSE)))</f>
        <v>10.934324710611225</v>
      </c>
      <c r="X47" s="3">
        <f>W47*$AF47</f>
        <v>-1.396094579050841</v>
      </c>
      <c r="Y47" s="3">
        <f>1/($J47+(VLOOKUP($BD47,'5_Weighting REM'!$BK$24:$BT$34,10,FALSE)))</f>
        <v>7.6804006476179358</v>
      </c>
      <c r="Z47" s="3">
        <f>Y47*$AF47</f>
        <v>-0.98063355468785796</v>
      </c>
      <c r="AA47" s="3">
        <f>1/($J47+(VLOOKUP($BD47,'5_Weighting REM'!$BX$24:$CG$35,10,FALSE)))</f>
        <v>10.59512373291742</v>
      </c>
      <c r="AB47" s="3">
        <f>AA47*$AF47</f>
        <v>-1.352785398218896</v>
      </c>
      <c r="AC47" s="3">
        <f>1/($J47+(VLOOKUP($BD47,'5_Weighting REM'!$CK$24:$CT$35,10,FALSE)))</f>
        <v>10.375199627661129</v>
      </c>
      <c r="AD47" s="3">
        <f>AC47*$AF47</f>
        <v>-1.3247054884597729</v>
      </c>
      <c r="AE47" s="3" t="s">
        <v>567</v>
      </c>
      <c r="AF47" s="6">
        <v>-0.12767999999999999</v>
      </c>
      <c r="AG47" s="3" t="s">
        <v>72</v>
      </c>
      <c r="AH47" s="3"/>
      <c r="AI47" s="3"/>
      <c r="AJ47" s="3" t="s">
        <v>5</v>
      </c>
      <c r="AK47" s="3" t="s">
        <v>6</v>
      </c>
      <c r="AL47" s="3" t="s">
        <v>5</v>
      </c>
      <c r="AM47" s="3" t="s">
        <v>55</v>
      </c>
      <c r="AN47" s="3" t="s">
        <v>37</v>
      </c>
      <c r="AO47" s="3" t="s">
        <v>56</v>
      </c>
      <c r="AP47" s="3" t="s">
        <v>57</v>
      </c>
      <c r="AQ47" s="3" t="s">
        <v>39</v>
      </c>
      <c r="AR47" s="4" t="s">
        <v>12</v>
      </c>
      <c r="AS47" s="4" t="s">
        <v>29</v>
      </c>
      <c r="AT47" s="4">
        <v>2009</v>
      </c>
      <c r="AU47" s="3" t="s">
        <v>30</v>
      </c>
      <c r="AV47" s="3" t="s">
        <v>14</v>
      </c>
      <c r="AW47" s="3">
        <v>4934</v>
      </c>
      <c r="AX47" s="3">
        <v>1</v>
      </c>
      <c r="AY47" s="3">
        <v>0</v>
      </c>
      <c r="AZ47" s="3">
        <v>1</v>
      </c>
      <c r="BA47" s="3">
        <v>1</v>
      </c>
      <c r="BB47" s="4" t="s">
        <v>330</v>
      </c>
      <c r="BC47" s="4" t="s">
        <v>540</v>
      </c>
      <c r="BD47" s="4" t="s">
        <v>465</v>
      </c>
      <c r="BE47" s="4" t="s">
        <v>58</v>
      </c>
      <c r="BF47" s="4" t="s">
        <v>59</v>
      </c>
      <c r="BG47" s="3">
        <v>0.38</v>
      </c>
      <c r="BH47" s="3"/>
      <c r="BI47" s="3">
        <v>1.4622845894342245</v>
      </c>
      <c r="BJ47" s="3" t="s">
        <v>19</v>
      </c>
      <c r="BK47" s="3" t="s">
        <v>20</v>
      </c>
      <c r="BL47" s="3"/>
    </row>
    <row r="48" spans="1:64" x14ac:dyDescent="0.35">
      <c r="A48" s="2">
        <v>54</v>
      </c>
      <c r="B48" s="3" t="s">
        <v>536</v>
      </c>
      <c r="C48" s="3">
        <v>54.2</v>
      </c>
      <c r="D48" s="3" t="s">
        <v>569</v>
      </c>
      <c r="E48" s="3" t="s">
        <v>570</v>
      </c>
      <c r="F48" s="3"/>
      <c r="G48" s="3"/>
      <c r="H48" s="3" t="str">
        <f>IF(AF48&lt;'2 - Outliers'!$F$11,"Low outlier",IF(AF48&gt;'2 - Outliers'!$F$12,"High outlier",""))</f>
        <v/>
      </c>
      <c r="I48" s="3">
        <f>IF(AH48="",VLOOKUP(BD48,'3 -Impute_SE'!$B$10:$C$21,2,FALSE),AH48)</f>
        <v>0.29561638727755546</v>
      </c>
      <c r="J48" s="3">
        <f>I48^2</f>
        <v>8.7389048427033655E-2</v>
      </c>
      <c r="K48" s="3">
        <f>1/J48</f>
        <v>11.443081461574213</v>
      </c>
      <c r="L48" s="3">
        <f>K48*AF48</f>
        <v>-1.5379501484355742</v>
      </c>
      <c r="M48" s="3">
        <f>K48*AF48^2</f>
        <v>0.20670049994974113</v>
      </c>
      <c r="N48" s="3">
        <f>K48^2</f>
        <v>130.94411333622344</v>
      </c>
      <c r="O48" s="3">
        <f>1/($J48+(VLOOKUP($BD48,'5_Weighting REM'!$B$23:$K$35,10,FALSE)))</f>
        <v>10.375199627661129</v>
      </c>
      <c r="P48" s="3">
        <f>O48*$AF48</f>
        <v>-1.3944268299576557</v>
      </c>
      <c r="Q48" s="3">
        <f>1/($J48+(VLOOKUP($BD48,'5_Weighting REM'!$N$22:$W$31,10,FALSE)))</f>
        <v>8.7345622868380417</v>
      </c>
      <c r="R48" s="3">
        <f>Q48*$AF48</f>
        <v>-1.1739251713510328</v>
      </c>
      <c r="S48" s="3">
        <f>1/($J48+(VLOOKUP($BD48,'5_Weighting REM'!$Z$26:$AI$35,10,FALSE)))</f>
        <v>8.516151128686964</v>
      </c>
      <c r="T48" s="3">
        <f>S48*$AF48</f>
        <v>-1.1445707116955279</v>
      </c>
      <c r="U48" s="3">
        <f>1/($J48+(VLOOKUP($BD48,'5_Weighting REM'!$AL$24:$AU$35,10,FALSE)))</f>
        <v>10.522303593631118</v>
      </c>
      <c r="V48" s="3">
        <f>U48*$AF48</f>
        <v>-1.4141976029840222</v>
      </c>
      <c r="W48" s="3">
        <f>1/($J48+(VLOOKUP($BD48,'5_Weighting REM'!$AX$24:$BG$35,10,FALSE)))</f>
        <v>10.934324710611225</v>
      </c>
      <c r="X48" s="3">
        <f>W48*$AF48</f>
        <v>-1.4695732411061486</v>
      </c>
      <c r="Y48" s="3">
        <f>1/($J48+(VLOOKUP($BD48,'5_Weighting REM'!$BK$24:$BT$34,10,FALSE)))</f>
        <v>7.6804006476179358</v>
      </c>
      <c r="Z48" s="3">
        <f>Y48*$AF48</f>
        <v>-1.0322458470398506</v>
      </c>
      <c r="AA48" s="3">
        <f>1/($J48+(VLOOKUP($BD48,'5_Weighting REM'!$BX$24:$CG$35,10,FALSE)))</f>
        <v>10.59512373291742</v>
      </c>
      <c r="AB48" s="3">
        <f>AA48*$AF48</f>
        <v>-1.4239846297041012</v>
      </c>
      <c r="AC48" s="3">
        <f>1/($J48+(VLOOKUP($BD48,'5_Weighting REM'!$CK$24:$CT$35,10,FALSE)))</f>
        <v>10.375199627661129</v>
      </c>
      <c r="AD48" s="3">
        <f>AC48*$AF48</f>
        <v>-1.3944268299576557</v>
      </c>
      <c r="AE48" s="3" t="s">
        <v>539</v>
      </c>
      <c r="AF48" s="6">
        <v>-0.13439999999999999</v>
      </c>
      <c r="AG48" s="3" t="s">
        <v>72</v>
      </c>
      <c r="AH48" s="3"/>
      <c r="AI48" s="3"/>
      <c r="AJ48" s="3" t="s">
        <v>5</v>
      </c>
      <c r="AK48" s="3" t="s">
        <v>6</v>
      </c>
      <c r="AL48" s="3" t="s">
        <v>5</v>
      </c>
      <c r="AM48" s="3" t="s">
        <v>83</v>
      </c>
      <c r="AN48" s="3" t="s">
        <v>84</v>
      </c>
      <c r="AO48" s="3" t="s">
        <v>95</v>
      </c>
      <c r="AP48" s="3" t="s">
        <v>57</v>
      </c>
      <c r="AQ48" s="3" t="s">
        <v>39</v>
      </c>
      <c r="AR48" s="4" t="s">
        <v>12</v>
      </c>
      <c r="AS48" s="4" t="s">
        <v>29</v>
      </c>
      <c r="AT48" s="4">
        <v>2009</v>
      </c>
      <c r="AU48" s="3" t="s">
        <v>30</v>
      </c>
      <c r="AV48" s="3" t="s">
        <v>14</v>
      </c>
      <c r="AW48" s="3">
        <v>3334</v>
      </c>
      <c r="AX48" s="3">
        <v>1</v>
      </c>
      <c r="AY48" s="3">
        <v>0</v>
      </c>
      <c r="AZ48" s="3">
        <v>1</v>
      </c>
      <c r="BA48" s="3">
        <v>1</v>
      </c>
      <c r="BB48" s="4" t="s">
        <v>330</v>
      </c>
      <c r="BC48" s="4" t="s">
        <v>540</v>
      </c>
      <c r="BD48" s="4" t="s">
        <v>465</v>
      </c>
      <c r="BE48" s="4" t="s">
        <v>89</v>
      </c>
      <c r="BF48" s="4" t="s">
        <v>90</v>
      </c>
      <c r="BG48" s="3">
        <v>0.4</v>
      </c>
      <c r="BH48" s="3">
        <v>1.4918246976412703</v>
      </c>
      <c r="BI48" s="3"/>
      <c r="BJ48" s="3" t="s">
        <v>60</v>
      </c>
      <c r="BK48" s="3" t="s">
        <v>20</v>
      </c>
      <c r="BL48" s="3"/>
    </row>
    <row r="49" spans="1:64" x14ac:dyDescent="0.35">
      <c r="A49" s="2">
        <v>38</v>
      </c>
      <c r="B49" s="3" t="s">
        <v>104</v>
      </c>
      <c r="C49" s="3">
        <v>38.6</v>
      </c>
      <c r="D49" s="3" t="s">
        <v>606</v>
      </c>
      <c r="E49" s="3" t="s">
        <v>312</v>
      </c>
      <c r="F49" s="3"/>
      <c r="G49" s="3"/>
      <c r="H49" s="3" t="str">
        <f>IF(AF49&lt;'2 - Outliers'!$F$11,"Low outlier",IF(AF49&gt;'2 - Outliers'!$F$12,"High outlier",""))</f>
        <v/>
      </c>
      <c r="I49" s="3">
        <f>IF(AH49="",VLOOKUP(BD49,'3 -Impute_SE'!$B$10:$C$21,2,FALSE),AH49)</f>
        <v>0.29561638727755546</v>
      </c>
      <c r="J49" s="3">
        <f>I49^2</f>
        <v>8.7389048427033655E-2</v>
      </c>
      <c r="K49" s="3">
        <f>1/J49</f>
        <v>11.443081461574213</v>
      </c>
      <c r="L49" s="3">
        <f>K49*AF49</f>
        <v>-2.0254254186986356</v>
      </c>
      <c r="M49" s="3">
        <f>K49*AF49^2</f>
        <v>0.35850029910965847</v>
      </c>
      <c r="N49" s="3">
        <f>K49^2</f>
        <v>130.94411333622344</v>
      </c>
      <c r="O49" s="3">
        <f>1/($J49+(VLOOKUP($BD49,'5_Weighting REM'!$B$23:$K$35,10,FALSE)))</f>
        <v>10.375199627661129</v>
      </c>
      <c r="P49" s="3">
        <f>O49*$AF49</f>
        <v>-1.8364103340960196</v>
      </c>
      <c r="Q49" s="3">
        <f>1/($J49+(VLOOKUP($BD49,'5_Weighting REM'!$N$22:$W$31,10,FALSE)))</f>
        <v>8.7345622868380417</v>
      </c>
      <c r="R49" s="3">
        <f>Q49*$AF49</f>
        <v>-1.5460175247703334</v>
      </c>
      <c r="S49" s="3">
        <f>1/($J49+(VLOOKUP($BD49,'5_Weighting REM'!$Z$26:$AI$35,10,FALSE)))</f>
        <v>8.516151128686964</v>
      </c>
      <c r="T49" s="3">
        <f>S49*$AF49</f>
        <v>-1.5073587497775927</v>
      </c>
      <c r="U49" s="3">
        <f>1/($J49+(VLOOKUP($BD49,'5_Weighting REM'!$AL$24:$AU$35,10,FALSE)))</f>
        <v>10.522303593631118</v>
      </c>
      <c r="V49" s="3">
        <f>U49*$AF49</f>
        <v>-1.8624477360727079</v>
      </c>
      <c r="W49" s="3">
        <f>1/($J49+(VLOOKUP($BD49,'5_Weighting REM'!$AX$24:$BG$35,10,FALSE)))</f>
        <v>10.934324710611225</v>
      </c>
      <c r="X49" s="3">
        <f>W49*$AF49</f>
        <v>-1.9353754737781868</v>
      </c>
      <c r="Y49" s="3">
        <f>1/($J49+(VLOOKUP($BD49,'5_Weighting REM'!$BK$24:$BT$34,10,FALSE)))</f>
        <v>7.6804006476179358</v>
      </c>
      <c r="Z49" s="3">
        <f>Y49*$AF49</f>
        <v>-1.3594309146283745</v>
      </c>
      <c r="AA49" s="3">
        <f>1/($J49+(VLOOKUP($BD49,'5_Weighting REM'!$BX$24:$CG$35,10,FALSE)))</f>
        <v>10.59512373291742</v>
      </c>
      <c r="AB49" s="3">
        <f>AA49*$AF49</f>
        <v>-1.8753369007263834</v>
      </c>
      <c r="AC49" s="3">
        <f>1/($J49+(VLOOKUP($BD49,'5_Weighting REM'!$CK$24:$CT$35,10,FALSE)))</f>
        <v>10.375199627661129</v>
      </c>
      <c r="AD49" s="3">
        <f>AC49*$AF49</f>
        <v>-1.8364103340960196</v>
      </c>
      <c r="AE49" s="3"/>
      <c r="AF49" s="6">
        <v>-0.17699999999999999</v>
      </c>
      <c r="AG49" s="3" t="s">
        <v>4</v>
      </c>
      <c r="AH49" s="3"/>
      <c r="AI49" s="3"/>
      <c r="AJ49" s="3" t="s">
        <v>5</v>
      </c>
      <c r="AK49" s="3" t="s">
        <v>143</v>
      </c>
      <c r="AL49" s="3" t="s">
        <v>53</v>
      </c>
      <c r="AM49" s="3" t="s">
        <v>7</v>
      </c>
      <c r="AN49" s="3" t="s">
        <v>37</v>
      </c>
      <c r="AO49" s="3" t="s">
        <v>9</v>
      </c>
      <c r="AP49" s="3" t="s">
        <v>10</v>
      </c>
      <c r="AQ49" s="3" t="s">
        <v>197</v>
      </c>
      <c r="AR49" s="4" t="s">
        <v>108</v>
      </c>
      <c r="AS49" s="4" t="s">
        <v>109</v>
      </c>
      <c r="AT49" s="4">
        <v>2010</v>
      </c>
      <c r="AU49" s="3" t="s">
        <v>14</v>
      </c>
      <c r="AV49" s="3" t="s">
        <v>14</v>
      </c>
      <c r="AW49" s="3">
        <v>1000</v>
      </c>
      <c r="AX49" s="3">
        <v>1</v>
      </c>
      <c r="AY49" s="3">
        <v>0</v>
      </c>
      <c r="AZ49" s="3">
        <v>0</v>
      </c>
      <c r="BA49" s="3">
        <v>0</v>
      </c>
      <c r="BB49" s="4" t="s">
        <v>330</v>
      </c>
      <c r="BC49" s="4" t="s">
        <v>607</v>
      </c>
      <c r="BD49" s="4" t="s">
        <v>465</v>
      </c>
      <c r="BE49" s="4" t="s">
        <v>111</v>
      </c>
      <c r="BF49" s="4"/>
      <c r="BG49" s="3">
        <v>-6.6000000000000005E-5</v>
      </c>
      <c r="BH49" s="3"/>
      <c r="BI49" s="3">
        <v>0.99993400217795203</v>
      </c>
      <c r="BJ49" s="3" t="s">
        <v>19</v>
      </c>
      <c r="BK49" s="3" t="s">
        <v>20</v>
      </c>
      <c r="BL49" s="3"/>
    </row>
    <row r="50" spans="1:64" x14ac:dyDescent="0.35">
      <c r="A50" s="2">
        <v>30</v>
      </c>
      <c r="B50" s="3" t="s">
        <v>786</v>
      </c>
      <c r="C50" s="3">
        <v>30.1</v>
      </c>
      <c r="D50" s="3" t="s">
        <v>1016</v>
      </c>
      <c r="E50" s="3" t="s">
        <v>788</v>
      </c>
      <c r="F50" s="3"/>
      <c r="G50" s="3"/>
      <c r="H50" s="3" t="str">
        <f>IF(AF50&lt;'2 - Outliers'!$F$11,"Low outlier",IF(AF50&gt;'2 - Outliers'!$F$12,"High outlier",""))</f>
        <v/>
      </c>
      <c r="I50" s="3">
        <f>IF(AH50="",VLOOKUP(BD50,'3 -Impute_SE'!$B$10:$C$21,2,FALSE),AH50)</f>
        <v>0.29561638727755546</v>
      </c>
      <c r="J50" s="3">
        <f>I50^2</f>
        <v>8.7389048427033655E-2</v>
      </c>
      <c r="K50" s="3">
        <f>1/J50</f>
        <v>11.443081461574213</v>
      </c>
      <c r="L50" s="3">
        <f>K50*AF50</f>
        <v>-3.6961153120884704</v>
      </c>
      <c r="M50" s="3">
        <f>K50*AF50^2</f>
        <v>1.1938452458045756</v>
      </c>
      <c r="N50" s="3">
        <f>K50^2</f>
        <v>130.94411333622344</v>
      </c>
      <c r="O50" s="3">
        <f>1/($J50+(VLOOKUP($BD50,'5_Weighting REM'!$B$23:$K$35,10,FALSE)))</f>
        <v>10.375199627661129</v>
      </c>
      <c r="P50" s="3">
        <f>O50*$AF50</f>
        <v>-3.3511894797345443</v>
      </c>
      <c r="Q50" s="3">
        <f>1/($J50+(VLOOKUP($BD50,'5_Weighting REM'!$N$22:$W$31,10,FALSE)))</f>
        <v>8.7345622868380417</v>
      </c>
      <c r="R50" s="3">
        <f>Q50*$AF50</f>
        <v>-2.821263618648687</v>
      </c>
      <c r="S50" s="3">
        <f>1/($J50+(VLOOKUP($BD50,'5_Weighting REM'!$Z$26:$AI$35,10,FALSE)))</f>
        <v>8.516151128686964</v>
      </c>
      <c r="T50" s="3">
        <f>S50*$AF50</f>
        <v>-2.7507168145658891</v>
      </c>
      <c r="U50" s="3">
        <f>1/($J50+(VLOOKUP($BD50,'5_Weighting REM'!$AL$24:$AU$35,10,FALSE)))</f>
        <v>10.522303593631118</v>
      </c>
      <c r="V50" s="3">
        <f>U50*$AF50</f>
        <v>-3.3987040607428507</v>
      </c>
      <c r="W50" s="3">
        <f>1/($J50+(VLOOKUP($BD50,'5_Weighting REM'!$AX$24:$BG$35,10,FALSE)))</f>
        <v>10.934324710611225</v>
      </c>
      <c r="X50" s="3">
        <f>W50*$AF50</f>
        <v>-3.5317868815274251</v>
      </c>
      <c r="Y50" s="3">
        <f>1/($J50+(VLOOKUP($BD50,'5_Weighting REM'!$BK$24:$BT$34,10,FALSE)))</f>
        <v>7.6804006476179358</v>
      </c>
      <c r="Z50" s="3">
        <f>Y50*$AF50</f>
        <v>-2.480769409180593</v>
      </c>
      <c r="AA50" s="3">
        <f>1/($J50+(VLOOKUP($BD50,'5_Weighting REM'!$BX$24:$CG$35,10,FALSE)))</f>
        <v>10.59512373291742</v>
      </c>
      <c r="AB50" s="3">
        <f>AA50*$AF50</f>
        <v>-3.422224965732326</v>
      </c>
      <c r="AC50" s="3">
        <f>1/($J50+(VLOOKUP($BD50,'5_Weighting REM'!$CK$24:$CT$35,10,FALSE)))</f>
        <v>10.375199627661129</v>
      </c>
      <c r="AD50" s="3">
        <f>AC50*$AF50</f>
        <v>-3.3511894797345443</v>
      </c>
      <c r="AE50" s="3" t="s">
        <v>1017</v>
      </c>
      <c r="AF50" s="6">
        <v>-0.32299999999999995</v>
      </c>
      <c r="AG50" s="3" t="s">
        <v>134</v>
      </c>
      <c r="AH50" s="3"/>
      <c r="AI50" s="3"/>
      <c r="AJ50" s="3" t="s">
        <v>5</v>
      </c>
      <c r="AK50" s="3" t="s">
        <v>143</v>
      </c>
      <c r="AL50" s="3" t="s">
        <v>53</v>
      </c>
      <c r="AM50" s="3" t="s">
        <v>7</v>
      </c>
      <c r="AN50" s="3" t="s">
        <v>790</v>
      </c>
      <c r="AO50" s="3" t="s">
        <v>9</v>
      </c>
      <c r="AP50" s="3" t="s">
        <v>10</v>
      </c>
      <c r="AQ50" s="3" t="s">
        <v>11</v>
      </c>
      <c r="AR50" s="4" t="s">
        <v>12</v>
      </c>
      <c r="AS50" s="4" t="s">
        <v>791</v>
      </c>
      <c r="AT50" s="4">
        <v>2005</v>
      </c>
      <c r="AU50" s="3" t="s">
        <v>30</v>
      </c>
      <c r="AV50" s="3" t="s">
        <v>30</v>
      </c>
      <c r="AW50" s="3">
        <v>148</v>
      </c>
      <c r="AX50" s="3">
        <v>0</v>
      </c>
      <c r="AY50" s="3">
        <v>0</v>
      </c>
      <c r="AZ50" s="3">
        <v>0</v>
      </c>
      <c r="BA50" s="3">
        <v>0</v>
      </c>
      <c r="BB50" s="4" t="s">
        <v>330</v>
      </c>
      <c r="BC50" s="4" t="s">
        <v>529</v>
      </c>
      <c r="BD50" s="4" t="s">
        <v>465</v>
      </c>
      <c r="BE50" s="4" t="s">
        <v>18</v>
      </c>
      <c r="BF50" s="4"/>
      <c r="BG50" s="3">
        <v>-0.01</v>
      </c>
      <c r="BH50" s="6"/>
      <c r="BI50" s="3">
        <v>0.99004983374916811</v>
      </c>
      <c r="BJ50" s="3" t="s">
        <v>19</v>
      </c>
      <c r="BK50" s="3"/>
      <c r="BL50" s="3"/>
    </row>
    <row r="51" spans="1:64" x14ac:dyDescent="0.35">
      <c r="A51" s="2">
        <v>25</v>
      </c>
      <c r="B51" s="3" t="s">
        <v>484</v>
      </c>
      <c r="C51" s="3">
        <v>25.1</v>
      </c>
      <c r="D51" s="3" t="s">
        <v>671</v>
      </c>
      <c r="E51" s="3" t="s">
        <v>672</v>
      </c>
      <c r="F51" s="3"/>
      <c r="G51" s="3"/>
      <c r="H51" s="3" t="str">
        <f>IF(AF51&lt;'2 - Outliers'!$F$11,"Low outlier",IF(AF51&gt;'2 - Outliers'!$F$12,"High outlier",""))</f>
        <v/>
      </c>
      <c r="I51" s="3">
        <f>IF(AH51="",VLOOKUP(BD51,'3 -Impute_SE'!$B$10:$C$21,2,FALSE),AH51)</f>
        <v>0.29144500000000001</v>
      </c>
      <c r="J51" s="3">
        <f>I51^2</f>
        <v>8.4940188025000002E-2</v>
      </c>
      <c r="K51" s="3">
        <f>1/J51</f>
        <v>11.772990185819641</v>
      </c>
      <c r="L51" s="3">
        <f>K51*AF51</f>
        <v>-5.2124914047716455</v>
      </c>
      <c r="M51" s="3">
        <f>K51*AF51^2</f>
        <v>2.307830569462646</v>
      </c>
      <c r="N51" s="3">
        <f>K51^2</f>
        <v>138.60329791540556</v>
      </c>
      <c r="O51" s="3">
        <f>1/($J51+(VLOOKUP($BD51,'5_Weighting REM'!$B$23:$K$35,10,FALSE)))</f>
        <v>9.8230029193423221</v>
      </c>
      <c r="P51" s="3">
        <f>O51*$AF51</f>
        <v>-4.3491345425388133</v>
      </c>
      <c r="Q51" s="3">
        <f>1/($J51+(VLOOKUP($BD51,'5_Weighting REM'!$N$22:$W$31,10,FALSE)))</f>
        <v>11.772990185819641</v>
      </c>
      <c r="R51" s="3">
        <f>Q51*$AF51</f>
        <v>-5.2124914047716455</v>
      </c>
      <c r="S51" s="3">
        <f>1/($J51+(VLOOKUP($BD51,'5_Weighting REM'!$Z$26:$AI$35,10,FALSE)))</f>
        <v>2.8729569876496108</v>
      </c>
      <c r="T51" s="3">
        <f>S51*$AF51</f>
        <v>-1.2720017062818652</v>
      </c>
      <c r="U51" s="3">
        <f>1/($J51+(VLOOKUP($BD51,'5_Weighting REM'!$AL$24:$AU$35,10,FALSE)))</f>
        <v>11.154610019923032</v>
      </c>
      <c r="V51" s="3">
        <f>U51*$AF51</f>
        <v>-4.9387035863209219</v>
      </c>
      <c r="W51" s="3">
        <f>1/($J51+(VLOOKUP($BD51,'5_Weighting REM'!$AX$24:$BG$35,10,FALSE)))</f>
        <v>7.8475213255501135</v>
      </c>
      <c r="X51" s="3">
        <f>W51*$AF51</f>
        <v>-3.4744900668873124</v>
      </c>
      <c r="Y51" s="3">
        <f>1/($J51+(VLOOKUP($BD51,'5_Weighting REM'!$BK$24:$BT$34,10,FALSE)))</f>
        <v>10.612053394598513</v>
      </c>
      <c r="Z51" s="3">
        <f>Y51*$AF51</f>
        <v>-4.6984866404584915</v>
      </c>
      <c r="AA51" s="3">
        <f>1/($J51+(VLOOKUP($BD51,'5_Weighting REM'!$BX$24:$CG$35,10,FALSE)))</f>
        <v>11.172820385394042</v>
      </c>
      <c r="AB51" s="3">
        <f>AA51*$AF51</f>
        <v>-4.9467662256332119</v>
      </c>
      <c r="AC51" s="3">
        <f>1/($J51+(VLOOKUP($BD51,'5_Weighting REM'!$CK$24:$CT$35,10,FALSE)))</f>
        <v>9.8230029193423221</v>
      </c>
      <c r="AD51" s="3">
        <f>AC51*$AF51</f>
        <v>-4.3491345425388133</v>
      </c>
      <c r="AE51" s="3" t="s">
        <v>673</v>
      </c>
      <c r="AF51" s="6">
        <v>-0.44274999999999998</v>
      </c>
      <c r="AG51" s="3" t="s">
        <v>134</v>
      </c>
      <c r="AH51" s="3">
        <v>0.29144500000000001</v>
      </c>
      <c r="AI51" s="3" t="s">
        <v>26</v>
      </c>
      <c r="AJ51" s="3" t="s">
        <v>53</v>
      </c>
      <c r="AK51" s="3" t="s">
        <v>143</v>
      </c>
      <c r="AL51" s="3" t="s">
        <v>54</v>
      </c>
      <c r="AM51" s="3" t="s">
        <v>135</v>
      </c>
      <c r="AN51" s="3" t="s">
        <v>37</v>
      </c>
      <c r="AO51" s="3" t="s">
        <v>38</v>
      </c>
      <c r="AP51" s="3" t="s">
        <v>10</v>
      </c>
      <c r="AQ51" s="3" t="s">
        <v>39</v>
      </c>
      <c r="AR51" s="4" t="s">
        <v>12</v>
      </c>
      <c r="AS51" s="4" t="s">
        <v>29</v>
      </c>
      <c r="AT51" s="4">
        <v>2000</v>
      </c>
      <c r="AU51" s="3" t="s">
        <v>30</v>
      </c>
      <c r="AV51" s="3" t="s">
        <v>30</v>
      </c>
      <c r="AW51" s="3">
        <v>2576</v>
      </c>
      <c r="AX51" s="3">
        <v>1</v>
      </c>
      <c r="AY51" s="3">
        <v>1</v>
      </c>
      <c r="AZ51" s="3">
        <v>1</v>
      </c>
      <c r="BA51" s="3">
        <v>1</v>
      </c>
      <c r="BB51" s="4" t="s">
        <v>346</v>
      </c>
      <c r="BC51" s="4" t="s">
        <v>488</v>
      </c>
      <c r="BD51" s="4" t="s">
        <v>348</v>
      </c>
      <c r="BE51" s="4" t="s">
        <v>18</v>
      </c>
      <c r="BF51" s="4"/>
      <c r="BG51" s="3">
        <v>-1.1499999999999999</v>
      </c>
      <c r="BH51" s="3"/>
      <c r="BI51" s="3">
        <v>0.31663676937905327</v>
      </c>
      <c r="BJ51" s="3" t="s">
        <v>19</v>
      </c>
      <c r="BK51" s="3">
        <v>-1.5191545574636722</v>
      </c>
      <c r="BL51" s="3" t="s">
        <v>125</v>
      </c>
    </row>
    <row r="52" spans="1:64" x14ac:dyDescent="0.35">
      <c r="A52" s="2">
        <v>30</v>
      </c>
      <c r="B52" s="3" t="s">
        <v>786</v>
      </c>
      <c r="C52" s="3">
        <v>30.2</v>
      </c>
      <c r="D52" s="3" t="s">
        <v>936</v>
      </c>
      <c r="E52" s="3" t="s">
        <v>840</v>
      </c>
      <c r="F52" s="3"/>
      <c r="G52" s="3"/>
      <c r="H52" s="3" t="str">
        <f>IF(AF52&lt;'2 - Outliers'!$F$11,"Low outlier",IF(AF52&gt;'2 - Outliers'!$F$12,"High outlier",""))</f>
        <v/>
      </c>
      <c r="I52" s="3">
        <f>IF(AH52="",VLOOKUP(BD52,'3 -Impute_SE'!$B$10:$C$21,2,FALSE),AH52)</f>
        <v>0.29039999999999994</v>
      </c>
      <c r="J52" s="3">
        <f>I52^2</f>
        <v>8.4332159999999962E-2</v>
      </c>
      <c r="K52" s="3">
        <f>1/J52</f>
        <v>11.857872488976927</v>
      </c>
      <c r="L52" s="3">
        <f>K52*AF52</f>
        <v>3.7304866850321412</v>
      </c>
      <c r="M52" s="3">
        <f>K52*AF52^2</f>
        <v>1.1736111111111116</v>
      </c>
      <c r="N52" s="3">
        <f>K52^2</f>
        <v>140.60913996483586</v>
      </c>
      <c r="O52" s="3">
        <f>1/($J52+(VLOOKUP($BD52,'5_Weighting REM'!$B$23:$K$35,10,FALSE)))</f>
        <v>10.715035858424375</v>
      </c>
      <c r="P52" s="3">
        <f>O52*$AF52</f>
        <v>3.3709502810603085</v>
      </c>
      <c r="Q52" s="3">
        <f>1/($J52+(VLOOKUP($BD52,'5_Weighting REM'!$N$22:$W$31,10,FALSE)))</f>
        <v>8.9741780675317866</v>
      </c>
      <c r="R52" s="3">
        <f>Q52*$AF52</f>
        <v>2.8232764200455001</v>
      </c>
      <c r="S52" s="3">
        <f>1/($J52+(VLOOKUP($BD52,'5_Weighting REM'!$Z$26:$AI$35,10,FALSE)))</f>
        <v>8.743777214892603</v>
      </c>
      <c r="T52" s="3">
        <f>S52*$AF52</f>
        <v>2.7507923118052129</v>
      </c>
      <c r="U52" s="3">
        <f>1/($J52+(VLOOKUP($BD52,'5_Weighting REM'!$AL$24:$AU$35,10,FALSE)))</f>
        <v>10.872007230047039</v>
      </c>
      <c r="V52" s="3">
        <f>U52*$AF52</f>
        <v>3.4203334745727982</v>
      </c>
      <c r="W52" s="3">
        <f>1/($J52+(VLOOKUP($BD52,'5_Weighting REM'!$AX$24:$BG$35,10,FALSE)))</f>
        <v>11.312443246785589</v>
      </c>
      <c r="X52" s="3">
        <f>W52*$AF52</f>
        <v>3.5588946454387465</v>
      </c>
      <c r="Y52" s="3">
        <f>1/($J52+(VLOOKUP($BD52,'5_Weighting REM'!$BK$24:$BT$34,10,FALSE)))</f>
        <v>7.8650574725427429</v>
      </c>
      <c r="Z52" s="3">
        <f>Y52*$AF52</f>
        <v>2.4743470808619468</v>
      </c>
      <c r="AA52" s="3">
        <f>1/($J52+(VLOOKUP($BD52,'5_Weighting REM'!$BX$24:$CG$35,10,FALSE)))</f>
        <v>10.949765969912429</v>
      </c>
      <c r="AB52" s="3">
        <f>AA52*$AF52</f>
        <v>3.4447963741344498</v>
      </c>
      <c r="AC52" s="3">
        <f>1/($J52+(VLOOKUP($BD52,'5_Weighting REM'!$CK$24:$CT$35,10,FALSE)))</f>
        <v>10.715035858424375</v>
      </c>
      <c r="AD52" s="3">
        <f>AC52*$AF52</f>
        <v>3.3709502810603085</v>
      </c>
      <c r="AE52" s="3" t="s">
        <v>841</v>
      </c>
      <c r="AF52" s="6">
        <v>0.31459999999999999</v>
      </c>
      <c r="AG52" s="3" t="s">
        <v>134</v>
      </c>
      <c r="AH52" s="3">
        <v>0.29039999999999994</v>
      </c>
      <c r="AI52" s="3" t="s">
        <v>26</v>
      </c>
      <c r="AJ52" s="3" t="s">
        <v>53</v>
      </c>
      <c r="AK52" s="3" t="s">
        <v>6</v>
      </c>
      <c r="AL52" s="3" t="s">
        <v>54</v>
      </c>
      <c r="AM52" s="3" t="s">
        <v>7</v>
      </c>
      <c r="AN52" s="3" t="s">
        <v>790</v>
      </c>
      <c r="AO52" s="3" t="s">
        <v>9</v>
      </c>
      <c r="AP52" s="3" t="s">
        <v>10</v>
      </c>
      <c r="AQ52" s="3" t="s">
        <v>11</v>
      </c>
      <c r="AR52" s="3" t="s">
        <v>12</v>
      </c>
      <c r="AS52" s="3" t="s">
        <v>791</v>
      </c>
      <c r="AT52" s="3">
        <v>2005</v>
      </c>
      <c r="AU52" s="3" t="s">
        <v>30</v>
      </c>
      <c r="AV52" s="3" t="s">
        <v>30</v>
      </c>
      <c r="AW52" s="3">
        <v>141</v>
      </c>
      <c r="AX52" s="3">
        <v>0</v>
      </c>
      <c r="AY52" s="3">
        <v>0</v>
      </c>
      <c r="AZ52" s="3">
        <v>0</v>
      </c>
      <c r="BA52" s="3">
        <v>0</v>
      </c>
      <c r="BB52" s="3" t="s">
        <v>330</v>
      </c>
      <c r="BC52" s="3" t="s">
        <v>937</v>
      </c>
      <c r="BD52" s="3" t="s">
        <v>465</v>
      </c>
      <c r="BE52" s="3" t="s">
        <v>18</v>
      </c>
      <c r="BF52" s="4"/>
      <c r="BG52" s="3">
        <v>0.13</v>
      </c>
      <c r="BH52" s="3"/>
      <c r="BI52" s="3">
        <v>1.1388283833246218</v>
      </c>
      <c r="BJ52" s="3" t="s">
        <v>19</v>
      </c>
      <c r="BK52" s="3">
        <v>1.0833333333333335</v>
      </c>
      <c r="BL52" s="3" t="s">
        <v>125</v>
      </c>
    </row>
    <row r="53" spans="1:64" x14ac:dyDescent="0.35">
      <c r="A53" s="2">
        <v>30</v>
      </c>
      <c r="B53" s="3" t="s">
        <v>786</v>
      </c>
      <c r="C53" s="3">
        <v>30.1</v>
      </c>
      <c r="D53" s="3" t="s">
        <v>938</v>
      </c>
      <c r="E53" s="3" t="s">
        <v>788</v>
      </c>
      <c r="F53" s="3"/>
      <c r="G53" s="3"/>
      <c r="H53" s="3" t="str">
        <f>IF(AF53&lt;'2 - Outliers'!$F$11,"Low outlier",IF(AF53&gt;'2 - Outliers'!$F$12,"High outlier",""))</f>
        <v/>
      </c>
      <c r="I53" s="3">
        <f>IF(AH53="",VLOOKUP(BD53,'3 -Impute_SE'!$B$10:$C$21,2,FALSE),AH53)</f>
        <v>0.26619999999999999</v>
      </c>
      <c r="J53" s="3">
        <f>I53^2</f>
        <v>7.0862439999999999E-2</v>
      </c>
      <c r="K53" s="3">
        <f>1/J53</f>
        <v>14.111848251344435</v>
      </c>
      <c r="L53" s="3">
        <f>K53*AF53</f>
        <v>3.7565740045078884</v>
      </c>
      <c r="M53" s="3">
        <f>K53*AF53^2</f>
        <v>0.99999999999999989</v>
      </c>
      <c r="N53" s="3">
        <f>K53^2</f>
        <v>199.14426106897298</v>
      </c>
      <c r="O53" s="3">
        <f>1/($J53+(VLOOKUP($BD53,'5_Weighting REM'!$B$23:$K$35,10,FALSE)))</f>
        <v>12.522371341332409</v>
      </c>
      <c r="P53" s="3">
        <f>O53*$AF53</f>
        <v>3.3334552510626874</v>
      </c>
      <c r="Q53" s="3">
        <f>1/($J53+(VLOOKUP($BD53,'5_Weighting REM'!$N$22:$W$31,10,FALSE)))</f>
        <v>10.208133879301279</v>
      </c>
      <c r="R53" s="3">
        <f>Q53*$AF53</f>
        <v>2.7174052386700005</v>
      </c>
      <c r="S53" s="3">
        <f>1/($J53+(VLOOKUP($BD53,'5_Weighting REM'!$Z$26:$AI$35,10,FALSE)))</f>
        <v>9.9110651066326234</v>
      </c>
      <c r="T53" s="3">
        <f>S53*$AF53</f>
        <v>2.6383255313856044</v>
      </c>
      <c r="U53" s="3">
        <f>1/($J53+(VLOOKUP($BD53,'5_Weighting REM'!$AL$24:$AU$35,10,FALSE)))</f>
        <v>12.737293314968198</v>
      </c>
      <c r="V53" s="3">
        <f>U53*$AF53</f>
        <v>3.3906674804445345</v>
      </c>
      <c r="W53" s="3">
        <f>1/($J53+(VLOOKUP($BD53,'5_Weighting REM'!$AX$24:$BG$35,10,FALSE)))</f>
        <v>13.346054162815065</v>
      </c>
      <c r="X53" s="3">
        <f>W53*$AF53</f>
        <v>3.5527196181413703</v>
      </c>
      <c r="Y53" s="3">
        <f>1/($J53+(VLOOKUP($BD53,'5_Weighting REM'!$BK$24:$BT$34,10,FALSE)))</f>
        <v>8.797014233096629</v>
      </c>
      <c r="Z53" s="3">
        <f>Y53*$AF53</f>
        <v>2.3417651888503226</v>
      </c>
      <c r="AA53" s="3">
        <f>1/($J53+(VLOOKUP($BD53,'5_Weighting REM'!$BX$24:$CG$35,10,FALSE)))</f>
        <v>12.844153837323752</v>
      </c>
      <c r="AB53" s="3">
        <f>AA53*$AF53</f>
        <v>3.4191137514955825</v>
      </c>
      <c r="AC53" s="3">
        <f>1/($J53+(VLOOKUP($BD53,'5_Weighting REM'!$CK$24:$CT$35,10,FALSE)))</f>
        <v>12.522371341332409</v>
      </c>
      <c r="AD53" s="3">
        <f>AC53*$AF53</f>
        <v>3.3334552510626874</v>
      </c>
      <c r="AE53" s="3" t="s">
        <v>841</v>
      </c>
      <c r="AF53" s="6">
        <v>0.26619999999999999</v>
      </c>
      <c r="AG53" s="3" t="s">
        <v>134</v>
      </c>
      <c r="AH53" s="3">
        <v>0.26619999999999999</v>
      </c>
      <c r="AI53" s="3" t="s">
        <v>26</v>
      </c>
      <c r="AJ53" s="3" t="s">
        <v>53</v>
      </c>
      <c r="AK53" s="3" t="s">
        <v>6</v>
      </c>
      <c r="AL53" s="3" t="s">
        <v>54</v>
      </c>
      <c r="AM53" s="3" t="s">
        <v>7</v>
      </c>
      <c r="AN53" s="3" t="s">
        <v>790</v>
      </c>
      <c r="AO53" s="3" t="s">
        <v>9</v>
      </c>
      <c r="AP53" s="3" t="s">
        <v>10</v>
      </c>
      <c r="AQ53" s="3" t="s">
        <v>11</v>
      </c>
      <c r="AR53" s="4" t="s">
        <v>12</v>
      </c>
      <c r="AS53" s="4" t="s">
        <v>791</v>
      </c>
      <c r="AT53" s="4">
        <v>2005</v>
      </c>
      <c r="AU53" s="3" t="s">
        <v>30</v>
      </c>
      <c r="AV53" s="3" t="s">
        <v>30</v>
      </c>
      <c r="AW53" s="3">
        <v>148</v>
      </c>
      <c r="AX53" s="3">
        <v>0</v>
      </c>
      <c r="AY53" s="3">
        <v>0</v>
      </c>
      <c r="AZ53" s="3">
        <v>0</v>
      </c>
      <c r="BA53" s="3">
        <v>0</v>
      </c>
      <c r="BB53" s="4" t="s">
        <v>330</v>
      </c>
      <c r="BC53" s="4" t="s">
        <v>937</v>
      </c>
      <c r="BD53" s="4" t="s">
        <v>465</v>
      </c>
      <c r="BE53" s="4" t="s">
        <v>18</v>
      </c>
      <c r="BF53" s="4"/>
      <c r="BG53" s="3">
        <v>0.11</v>
      </c>
      <c r="BH53" s="3"/>
      <c r="BI53" s="3">
        <v>1.1162780704588713</v>
      </c>
      <c r="BJ53" s="3" t="s">
        <v>19</v>
      </c>
      <c r="BK53" s="3">
        <v>1</v>
      </c>
      <c r="BL53" s="3" t="s">
        <v>125</v>
      </c>
    </row>
    <row r="54" spans="1:64" x14ac:dyDescent="0.35">
      <c r="A54" s="2">
        <v>3</v>
      </c>
      <c r="B54" s="3" t="s">
        <v>120</v>
      </c>
      <c r="C54" s="3">
        <v>3.1</v>
      </c>
      <c r="D54" s="3" t="s">
        <v>656</v>
      </c>
      <c r="E54" s="3" t="s">
        <v>122</v>
      </c>
      <c r="F54" s="3">
        <v>1</v>
      </c>
      <c r="G54" s="3"/>
      <c r="H54" s="3" t="str">
        <f>IF(AF54&lt;'2 - Outliers'!$F$11,"Low outlier",IF(AF54&gt;'2 - Outliers'!$F$12,"High outlier",""))</f>
        <v/>
      </c>
      <c r="I54" s="3">
        <f>IF(AH54="",VLOOKUP(BD54,'3 -Impute_SE'!$B$10:$C$21,2,FALSE),AH54)</f>
        <v>0.24978104259295059</v>
      </c>
      <c r="J54" s="3">
        <f>I54^2</f>
        <v>6.2390569238821393E-2</v>
      </c>
      <c r="K54" s="3">
        <f>1/J54</f>
        <v>16.028063410868324</v>
      </c>
      <c r="L54" s="3">
        <f>K54*AF54</f>
        <v>7.2446846617124825</v>
      </c>
      <c r="M54" s="3">
        <f>K54*AF54^2</f>
        <v>3.2745974670940421</v>
      </c>
      <c r="N54" s="3">
        <f>K54^2</f>
        <v>256.89881670281591</v>
      </c>
      <c r="O54" s="3">
        <f>1/($J54+(VLOOKUP($BD54,'5_Weighting REM'!$B$23:$K$35,10,FALSE)))</f>
        <v>12.617939171767782</v>
      </c>
      <c r="P54" s="3">
        <f>O54*$AF54</f>
        <v>5.703308505639038</v>
      </c>
      <c r="Q54" s="3">
        <f>1/($J54+(VLOOKUP($BD54,'5_Weighting REM'!$N$22:$W$31,10,FALSE)))</f>
        <v>16.028063410868324</v>
      </c>
      <c r="R54" s="3">
        <f>Q54*$AF54</f>
        <v>7.2446846617124825</v>
      </c>
      <c r="S54" s="3">
        <f>1/($J54+(VLOOKUP($BD54,'5_Weighting REM'!$Z$26:$AI$35,10,FALSE)))</f>
        <v>3.0719718742396904</v>
      </c>
      <c r="T54" s="3">
        <f>S54*$AF54</f>
        <v>1.3885312871563402</v>
      </c>
      <c r="U54" s="3">
        <f>1/($J54+(VLOOKUP($BD54,'5_Weighting REM'!$AL$24:$AU$35,10,FALSE)))</f>
        <v>14.903259798798915</v>
      </c>
      <c r="V54" s="3">
        <f>U54*$AF54</f>
        <v>6.7362734290571096</v>
      </c>
      <c r="W54" s="3">
        <f>1/($J54+(VLOOKUP($BD54,'5_Weighting REM'!$AX$24:$BG$35,10,FALSE)))</f>
        <v>9.5347833802401905</v>
      </c>
      <c r="X54" s="3">
        <f>W54*$AF54</f>
        <v>4.3097220878685665</v>
      </c>
      <c r="Y54" s="3">
        <f>1/($J54+(VLOOKUP($BD54,'5_Weighting REM'!$BK$24:$BT$34,10,FALSE)))</f>
        <v>13.95033801252309</v>
      </c>
      <c r="Z54" s="3">
        <f>Y54*$AF54</f>
        <v>6.3055527816604373</v>
      </c>
      <c r="AA54" s="3">
        <f>1/($J54+(VLOOKUP($BD54,'5_Weighting REM'!$BX$24:$CG$35,10,FALSE)))</f>
        <v>14.935784308542548</v>
      </c>
      <c r="AB54" s="3">
        <f>AA54*$AF54</f>
        <v>6.7509745074612315</v>
      </c>
      <c r="AC54" s="3">
        <f>1/($J54+(VLOOKUP($BD54,'5_Weighting REM'!$CK$24:$CT$35,10,FALSE)))</f>
        <v>12.617939171767782</v>
      </c>
      <c r="AD54" s="3">
        <f>AC54*$AF54</f>
        <v>5.703308505639038</v>
      </c>
      <c r="AE54" s="3" t="s">
        <v>123</v>
      </c>
      <c r="AF54" s="6">
        <v>0.45200000000000001</v>
      </c>
      <c r="AG54" s="3" t="s">
        <v>4</v>
      </c>
      <c r="AH54" s="3">
        <v>0.24978104259295059</v>
      </c>
      <c r="AI54" s="3" t="s">
        <v>26</v>
      </c>
      <c r="AJ54" s="3" t="s">
        <v>5</v>
      </c>
      <c r="AK54" s="3" t="s">
        <v>6</v>
      </c>
      <c r="AL54" s="3" t="s">
        <v>5</v>
      </c>
      <c r="AM54" s="3" t="s">
        <v>55</v>
      </c>
      <c r="AN54" s="3" t="s">
        <v>37</v>
      </c>
      <c r="AO54" s="3" t="s">
        <v>95</v>
      </c>
      <c r="AP54" s="3" t="s">
        <v>57</v>
      </c>
      <c r="AQ54" s="3" t="s">
        <v>11</v>
      </c>
      <c r="AR54" s="4" t="s">
        <v>12</v>
      </c>
      <c r="AS54" s="4" t="s">
        <v>124</v>
      </c>
      <c r="AT54" s="4">
        <v>1994</v>
      </c>
      <c r="AU54" s="3" t="s">
        <v>30</v>
      </c>
      <c r="AV54" s="3" t="s">
        <v>30</v>
      </c>
      <c r="AW54" s="3">
        <v>1960</v>
      </c>
      <c r="AX54" s="3">
        <v>0</v>
      </c>
      <c r="AY54" s="3">
        <v>0</v>
      </c>
      <c r="AZ54" s="3">
        <v>1</v>
      </c>
      <c r="BA54" s="3">
        <v>1</v>
      </c>
      <c r="BB54" s="4" t="s">
        <v>346</v>
      </c>
      <c r="BC54" s="4" t="s">
        <v>655</v>
      </c>
      <c r="BD54" s="4" t="s">
        <v>348</v>
      </c>
      <c r="BE54" s="4" t="s">
        <v>89</v>
      </c>
      <c r="BF54" s="4" t="s">
        <v>59</v>
      </c>
      <c r="BG54" s="3">
        <v>1.5519000000000001</v>
      </c>
      <c r="BH54" s="3">
        <v>4.7204304855298984</v>
      </c>
      <c r="BI54" s="3"/>
      <c r="BJ54" s="3" t="s">
        <v>60</v>
      </c>
      <c r="BK54" s="3">
        <v>1.8095848880597014</v>
      </c>
      <c r="BL54" s="3" t="s">
        <v>125</v>
      </c>
    </row>
    <row r="55" spans="1:64" x14ac:dyDescent="0.35">
      <c r="A55" s="87">
        <v>27</v>
      </c>
      <c r="B55" s="80" t="s">
        <v>1526</v>
      </c>
      <c r="C55" s="80">
        <v>27.1</v>
      </c>
      <c r="D55" s="80" t="s">
        <v>2031</v>
      </c>
      <c r="E55" s="80" t="s">
        <v>2032</v>
      </c>
      <c r="F55" s="3">
        <v>1</v>
      </c>
      <c r="G55" s="3"/>
      <c r="H55" s="3"/>
      <c r="I55" s="3">
        <f>IF(AH55="",VLOOKUP(BD55,'3 -Impute_SE'!$B$10:$C$21,2,FALSE),AH55)</f>
        <v>0.24610350981558596</v>
      </c>
      <c r="J55" s="3">
        <f>I55^2</f>
        <v>6.0566937543550213E-2</v>
      </c>
      <c r="K55" s="3">
        <f>1/J55</f>
        <v>16.510658133919307</v>
      </c>
      <c r="L55" s="3">
        <f>K55*AF55</f>
        <v>17.831510784632854</v>
      </c>
      <c r="M55" s="3">
        <f>K55*AF55^2</f>
        <v>19.258031647403481</v>
      </c>
      <c r="N55" s="3">
        <f>K55^2</f>
        <v>272.60183201515576</v>
      </c>
      <c r="O55" s="3">
        <f>1/($J55+(VLOOKUP($BD55,'5_Weighting REM'!$B$23:$K$35,10,FALSE)))</f>
        <v>14.375752344714476</v>
      </c>
      <c r="P55" s="3">
        <f>O55*$AF55</f>
        <v>15.525812532291635</v>
      </c>
      <c r="Q55" s="3">
        <f>1/($J55+(VLOOKUP($BD55,'5_Weighting REM'!$N$22:$W$31,10,FALSE)))</f>
        <v>11.406983521188668</v>
      </c>
      <c r="R55" s="3">
        <f>Q55*$AF55</f>
        <v>12.319542202883762</v>
      </c>
      <c r="S55" s="3">
        <f>1/($J55+(VLOOKUP($BD55,'5_Weighting REM'!$Z$26:$AI$35,10,FALSE)))</f>
        <v>11.037305036676235</v>
      </c>
      <c r="T55" s="3">
        <f>S55*$AF55</f>
        <v>11.920289439610334</v>
      </c>
      <c r="U55" s="3">
        <f>1/($J55+(VLOOKUP($BD55,'5_Weighting REM'!$AL$24:$AU$35,10,FALSE)))</f>
        <v>14.659722983298076</v>
      </c>
      <c r="V55" s="3">
        <f>U55*$AF55</f>
        <v>15.832500821961924</v>
      </c>
      <c r="W55" s="3">
        <f>1/($J55+(VLOOKUP($BD55,'5_Weighting REM'!$AX$24:$BG$35,10,FALSE)))</f>
        <v>15.471969869365893</v>
      </c>
      <c r="X55" s="3">
        <f>W55*$AF55</f>
        <v>16.709727458915165</v>
      </c>
      <c r="Y55" s="3">
        <f>1/($J55+(VLOOKUP($BD55,'5_Weighting REM'!$BK$24:$BT$34,10,FALSE)))</f>
        <v>9.6731042011235893</v>
      </c>
      <c r="Z55" s="3">
        <f>Y55*$AF55</f>
        <v>10.446952537213477</v>
      </c>
      <c r="AA55" s="3">
        <f>1/($J55+(VLOOKUP($BD55,'5_Weighting REM'!$BX$24:$CG$35,10,FALSE)))</f>
        <v>14.801453962222602</v>
      </c>
      <c r="AB55" s="3">
        <f>AA55*$AF55</f>
        <v>15.985570279200411</v>
      </c>
      <c r="AC55" s="3">
        <f>1/($J55+(VLOOKUP($BD55,'5_Weighting REM'!$CK$24:$CT$35,10,FALSE)))</f>
        <v>14.375752344714476</v>
      </c>
      <c r="AD55" s="3">
        <f>AC55*$AF55</f>
        <v>15.525812532291635</v>
      </c>
      <c r="AE55" s="3"/>
      <c r="AF55" s="6">
        <v>1.08</v>
      </c>
      <c r="AG55" s="80" t="s">
        <v>2047</v>
      </c>
      <c r="AH55" s="80">
        <v>0.24610350981558596</v>
      </c>
      <c r="AI55" s="80" t="s">
        <v>26</v>
      </c>
      <c r="AJ55" s="80" t="s">
        <v>5</v>
      </c>
      <c r="AK55" s="80" t="s">
        <v>6</v>
      </c>
      <c r="AL55" s="80" t="s">
        <v>5</v>
      </c>
      <c r="AM55" s="80" t="s">
        <v>55</v>
      </c>
      <c r="AN55" s="80" t="s">
        <v>37</v>
      </c>
      <c r="AO55" s="80" t="s">
        <v>95</v>
      </c>
      <c r="AP55" s="80" t="s">
        <v>57</v>
      </c>
      <c r="AQ55" s="80" t="s">
        <v>39</v>
      </c>
      <c r="AR55" s="82" t="s">
        <v>12</v>
      </c>
      <c r="AS55" s="82" t="s">
        <v>2040</v>
      </c>
      <c r="AT55" s="82">
        <v>2000</v>
      </c>
      <c r="AU55" s="3" t="s">
        <v>30</v>
      </c>
      <c r="AV55" s="3" t="s">
        <v>30</v>
      </c>
      <c r="AW55" s="80">
        <v>726</v>
      </c>
      <c r="AX55" s="82">
        <v>1</v>
      </c>
      <c r="AY55" s="80">
        <v>1</v>
      </c>
      <c r="AZ55" s="80">
        <v>0</v>
      </c>
      <c r="BA55" s="80">
        <v>0</v>
      </c>
      <c r="BB55" s="3" t="s">
        <v>2020</v>
      </c>
      <c r="BC55" s="82" t="s">
        <v>2041</v>
      </c>
      <c r="BD55" s="82" t="s">
        <v>465</v>
      </c>
      <c r="BE55" s="82" t="s">
        <v>89</v>
      </c>
      <c r="BF55" s="3" t="s">
        <v>99</v>
      </c>
      <c r="BG55" s="80">
        <v>4.1369999999999996</v>
      </c>
      <c r="BH55" s="3"/>
      <c r="BI55" s="3"/>
      <c r="BJ55" s="3"/>
      <c r="BK55" s="80">
        <v>16.809999999999999</v>
      </c>
      <c r="BL55" s="80"/>
    </row>
    <row r="56" spans="1:64" x14ac:dyDescent="0.35">
      <c r="A56" s="2">
        <v>3</v>
      </c>
      <c r="B56" s="3" t="s">
        <v>120</v>
      </c>
      <c r="C56" s="3">
        <v>3.1</v>
      </c>
      <c r="D56" s="3" t="s">
        <v>654</v>
      </c>
      <c r="E56" s="3" t="s">
        <v>122</v>
      </c>
      <c r="F56" s="3">
        <v>1</v>
      </c>
      <c r="G56" s="3"/>
      <c r="H56" s="3" t="str">
        <f>IF(AF56&lt;'2 - Outliers'!$F$11,"Low outlier",IF(AF56&gt;'2 - Outliers'!$F$12,"High outlier",""))</f>
        <v/>
      </c>
      <c r="I56" s="3">
        <f>IF(AH56="",VLOOKUP(BD56,'3 -Impute_SE'!$B$10:$C$21,2,FALSE),AH56)</f>
        <v>0.23018693887590705</v>
      </c>
      <c r="J56" s="3">
        <f>I56^2</f>
        <v>5.2986026829060569E-2</v>
      </c>
      <c r="K56" s="3">
        <f>1/J56</f>
        <v>18.872900269086468</v>
      </c>
      <c r="L56" s="3">
        <f>K56*AF56</f>
        <v>11.606833665488178</v>
      </c>
      <c r="M56" s="3">
        <f>K56*AF56^2</f>
        <v>7.138202704275229</v>
      </c>
      <c r="N56" s="3">
        <f>K56^2</f>
        <v>356.18636456688409</v>
      </c>
      <c r="O56" s="3">
        <f>1/($J56+(VLOOKUP($BD56,'5_Weighting REM'!$B$23:$K$35,10,FALSE)))</f>
        <v>14.316863267443836</v>
      </c>
      <c r="P56" s="3">
        <f>O56*$AF56</f>
        <v>8.8048709094779589</v>
      </c>
      <c r="Q56" s="3">
        <f>1/($J56+(VLOOKUP($BD56,'5_Weighting REM'!$N$22:$W$31,10,FALSE)))</f>
        <v>18.872900269086468</v>
      </c>
      <c r="R56" s="3">
        <f>Q56*$AF56</f>
        <v>11.606833665488178</v>
      </c>
      <c r="S56" s="3">
        <f>1/($J56+(VLOOKUP($BD56,'5_Weighting REM'!$Z$26:$AI$35,10,FALSE)))</f>
        <v>3.16336298006311</v>
      </c>
      <c r="T56" s="3">
        <f>S56*$AF56</f>
        <v>1.9454682327388126</v>
      </c>
      <c r="U56" s="3">
        <f>1/($J56+(VLOOKUP($BD56,'5_Weighting REM'!$AL$24:$AU$35,10,FALSE)))</f>
        <v>17.332563042330701</v>
      </c>
      <c r="V56" s="3">
        <f>U56*$AF56</f>
        <v>10.65952627103338</v>
      </c>
      <c r="W56" s="3">
        <f>1/($J56+(VLOOKUP($BD56,'5_Weighting REM'!$AX$24:$BG$35,10,FALSE)))</f>
        <v>10.473988836029751</v>
      </c>
      <c r="X56" s="3">
        <f>W56*$AF56</f>
        <v>6.4415031341582969</v>
      </c>
      <c r="Y56" s="3">
        <f>1/($J56+(VLOOKUP($BD56,'5_Weighting REM'!$BK$24:$BT$34,10,FALSE)))</f>
        <v>16.056955045210046</v>
      </c>
      <c r="Z56" s="3">
        <f>Y56*$AF56</f>
        <v>9.8750273528041781</v>
      </c>
      <c r="AA56" s="3">
        <f>1/($J56+(VLOOKUP($BD56,'5_Weighting REM'!$BX$24:$CG$35,10,FALSE)))</f>
        <v>17.376570706098381</v>
      </c>
      <c r="AB56" s="3">
        <f>AA56*$AF56</f>
        <v>10.686590984250504</v>
      </c>
      <c r="AC56" s="3">
        <f>1/($J56+(VLOOKUP($BD56,'5_Weighting REM'!$CK$24:$CT$35,10,FALSE)))</f>
        <v>14.316863267443836</v>
      </c>
      <c r="AD56" s="3">
        <f>AC56*$AF56</f>
        <v>8.8048709094779589</v>
      </c>
      <c r="AE56" s="3" t="s">
        <v>123</v>
      </c>
      <c r="AF56" s="6">
        <v>0.61499999999999999</v>
      </c>
      <c r="AG56" s="3" t="s">
        <v>4</v>
      </c>
      <c r="AH56" s="3">
        <v>0.23018693887590705</v>
      </c>
      <c r="AI56" s="3" t="s">
        <v>26</v>
      </c>
      <c r="AJ56" s="3" t="s">
        <v>5</v>
      </c>
      <c r="AK56" s="3" t="s">
        <v>6</v>
      </c>
      <c r="AL56" s="3" t="s">
        <v>5</v>
      </c>
      <c r="AM56" s="3" t="s">
        <v>55</v>
      </c>
      <c r="AN56" s="3" t="s">
        <v>37</v>
      </c>
      <c r="AO56" s="3" t="s">
        <v>95</v>
      </c>
      <c r="AP56" s="3" t="s">
        <v>57</v>
      </c>
      <c r="AQ56" s="3" t="s">
        <v>11</v>
      </c>
      <c r="AR56" s="3" t="s">
        <v>12</v>
      </c>
      <c r="AS56" s="3" t="s">
        <v>124</v>
      </c>
      <c r="AT56" s="3">
        <v>1994</v>
      </c>
      <c r="AU56" s="3" t="s">
        <v>30</v>
      </c>
      <c r="AV56" s="3" t="s">
        <v>30</v>
      </c>
      <c r="AW56" s="3">
        <v>1960</v>
      </c>
      <c r="AX56" s="3">
        <v>0</v>
      </c>
      <c r="AY56" s="3">
        <v>0</v>
      </c>
      <c r="AZ56" s="3">
        <v>1</v>
      </c>
      <c r="BA56" s="3">
        <v>1</v>
      </c>
      <c r="BB56" s="3" t="s">
        <v>346</v>
      </c>
      <c r="BC56" s="3" t="s">
        <v>655</v>
      </c>
      <c r="BD56" s="3" t="s">
        <v>348</v>
      </c>
      <c r="BE56" s="3" t="s">
        <v>89</v>
      </c>
      <c r="BF56" s="4" t="s">
        <v>59</v>
      </c>
      <c r="BG56" s="3">
        <v>2.4392999999999998</v>
      </c>
      <c r="BH56" s="3">
        <v>11.465012424514097</v>
      </c>
      <c r="BI56" s="3"/>
      <c r="BJ56" s="3" t="s">
        <v>60</v>
      </c>
      <c r="BK56" s="3">
        <v>2.6717415115005472</v>
      </c>
      <c r="BL56" s="3" t="s">
        <v>125</v>
      </c>
    </row>
    <row r="57" spans="1:64" x14ac:dyDescent="0.35">
      <c r="A57" s="2">
        <v>29</v>
      </c>
      <c r="B57" s="3" t="s">
        <v>100</v>
      </c>
      <c r="C57" s="3">
        <v>29.1</v>
      </c>
      <c r="D57" s="3" t="s">
        <v>489</v>
      </c>
      <c r="E57" s="3" t="s">
        <v>101</v>
      </c>
      <c r="F57" s="3"/>
      <c r="G57" s="3"/>
      <c r="H57" s="3" t="str">
        <f>IF(AF57&lt;'2 - Outliers'!$F$11,"Low outlier",IF(AF57&gt;'2 - Outliers'!$F$12,"High outlier",""))</f>
        <v/>
      </c>
      <c r="I57" s="3">
        <f>IF(AH57="",VLOOKUP(BD57,'3 -Impute_SE'!$B$10:$C$21,2,FALSE),AH57)</f>
        <v>0.22972178581468936</v>
      </c>
      <c r="J57" s="3">
        <f>I57^2</f>
        <v>5.2772098877890014E-2</v>
      </c>
      <c r="K57" s="3">
        <f>1/J57</f>
        <v>18.949407381235904</v>
      </c>
      <c r="L57" s="3">
        <f>K57*AF57</f>
        <v>4.2224989526351404</v>
      </c>
      <c r="M57" s="3">
        <f>K57*AF57^2</f>
        <v>0.94089999999999996</v>
      </c>
      <c r="N57" s="3">
        <f>K57^2</f>
        <v>359.08004010003776</v>
      </c>
      <c r="O57" s="3">
        <f>1/($J57+(VLOOKUP($BD57,'5_Weighting REM'!$B$23:$K$35,10,FALSE)))</f>
        <v>14.360847343633882</v>
      </c>
      <c r="P57" s="3">
        <f>O57*$AF57</f>
        <v>3.2000295126639617</v>
      </c>
      <c r="Q57" s="3">
        <f>1/($J57+(VLOOKUP($BD57,'5_Weighting REM'!$N$22:$W$31,10,FALSE)))</f>
        <v>18.949407381235904</v>
      </c>
      <c r="R57" s="3">
        <f>Q57*$AF57</f>
        <v>4.2224989526351404</v>
      </c>
      <c r="S57" s="3">
        <f>1/($J57+(VLOOKUP($BD57,'5_Weighting REM'!$Z$26:$AI$35,10,FALSE)))</f>
        <v>3.1655051779570664</v>
      </c>
      <c r="T57" s="3">
        <f>S57*$AF57</f>
        <v>0.705369937411365</v>
      </c>
      <c r="U57" s="3">
        <f>1/($J57+(VLOOKUP($BD57,'5_Weighting REM'!$AL$24:$AU$35,10,FALSE)))</f>
        <v>17.397069980838065</v>
      </c>
      <c r="V57" s="3">
        <f>U57*$AF57</f>
        <v>3.8765914044230065</v>
      </c>
      <c r="W57" s="3">
        <f>1/($J57+(VLOOKUP($BD57,'5_Weighting REM'!$AX$24:$BG$35,10,FALSE)))</f>
        <v>10.497510386814726</v>
      </c>
      <c r="X57" s="3">
        <f>W57*$AF57</f>
        <v>2.3391616276873095</v>
      </c>
      <c r="Y57" s="3">
        <f>1/($J57+(VLOOKUP($BD57,'5_Weighting REM'!$BK$24:$BT$34,10,FALSE)))</f>
        <v>16.112301307656512</v>
      </c>
      <c r="Z57" s="3">
        <f>Y57*$AF57</f>
        <v>3.5903062310798322</v>
      </c>
      <c r="AA57" s="3">
        <f>1/($J57+(VLOOKUP($BD57,'5_Weighting REM'!$BX$24:$CG$35,10,FALSE)))</f>
        <v>17.441406241484433</v>
      </c>
      <c r="AB57" s="3">
        <f>AA57*$AF57</f>
        <v>3.8864708592458745</v>
      </c>
      <c r="AC57" s="3">
        <f>1/($J57+(VLOOKUP($BD57,'5_Weighting REM'!$CK$24:$CT$35,10,FALSE)))</f>
        <v>14.360847343633882</v>
      </c>
      <c r="AD57" s="3">
        <f>AC57*$AF57</f>
        <v>3.2000295126639617</v>
      </c>
      <c r="AE57" s="3" t="s">
        <v>490</v>
      </c>
      <c r="AF57" s="6">
        <v>0.22283013224024867</v>
      </c>
      <c r="AG57" s="3" t="s">
        <v>472</v>
      </c>
      <c r="AH57" s="3">
        <v>0.22972178581468936</v>
      </c>
      <c r="AI57" s="3" t="s">
        <v>26</v>
      </c>
      <c r="AJ57" s="3" t="s">
        <v>53</v>
      </c>
      <c r="AK57" s="3" t="s">
        <v>6</v>
      </c>
      <c r="AL57" s="3" t="s">
        <v>54</v>
      </c>
      <c r="AM57" s="3" t="s">
        <v>102</v>
      </c>
      <c r="AN57" s="3" t="s">
        <v>37</v>
      </c>
      <c r="AO57" s="3" t="s">
        <v>103</v>
      </c>
      <c r="AP57" s="3" t="s">
        <v>10</v>
      </c>
      <c r="AQ57" s="3" t="s">
        <v>39</v>
      </c>
      <c r="AR57" s="4" t="s">
        <v>12</v>
      </c>
      <c r="AS57" s="4" t="s">
        <v>29</v>
      </c>
      <c r="AT57" s="4">
        <v>2000</v>
      </c>
      <c r="AU57" s="3" t="s">
        <v>30</v>
      </c>
      <c r="AV57" s="3" t="s">
        <v>30</v>
      </c>
      <c r="AW57" s="3">
        <v>3394</v>
      </c>
      <c r="AX57" s="3">
        <v>1</v>
      </c>
      <c r="AY57" s="3">
        <v>1</v>
      </c>
      <c r="AZ57" s="3">
        <v>1</v>
      </c>
      <c r="BA57" s="3">
        <v>1</v>
      </c>
      <c r="BB57" s="4" t="s">
        <v>346</v>
      </c>
      <c r="BC57" s="4" t="s">
        <v>491</v>
      </c>
      <c r="BD57" s="4" t="s">
        <v>348</v>
      </c>
      <c r="BE57" s="4" t="s">
        <v>33</v>
      </c>
      <c r="BF57" s="4"/>
      <c r="BG57" s="3">
        <v>1.0999999999999999E-2</v>
      </c>
      <c r="BH57" s="3"/>
      <c r="BI57" s="3"/>
      <c r="BJ57" s="3" t="s">
        <v>20</v>
      </c>
      <c r="BK57" s="3">
        <v>0.97</v>
      </c>
      <c r="BL57" s="3"/>
    </row>
    <row r="58" spans="1:64" x14ac:dyDescent="0.35">
      <c r="A58" s="2">
        <v>34</v>
      </c>
      <c r="B58" s="3" t="s">
        <v>732</v>
      </c>
      <c r="C58" s="3">
        <v>34.200000000000003</v>
      </c>
      <c r="D58" s="3" t="s">
        <v>1006</v>
      </c>
      <c r="E58" s="3" t="s">
        <v>734</v>
      </c>
      <c r="F58" s="3"/>
      <c r="G58" s="3"/>
      <c r="H58" s="3" t="str">
        <f>IF(AF58&lt;'2 - Outliers'!$F$11,"Low outlier",IF(AF58&gt;'2 - Outliers'!$F$12,"High outlier",""))</f>
        <v/>
      </c>
      <c r="I58" s="3">
        <f>IF(AH58="",VLOOKUP(BD58,'3 -Impute_SE'!$B$10:$C$21,2,FALSE),AH58)</f>
        <v>0.22162162162162163</v>
      </c>
      <c r="J58" s="3">
        <f>I58^2</f>
        <v>4.9116143170197232E-2</v>
      </c>
      <c r="K58" s="3">
        <f>1/J58</f>
        <v>20.359904818560377</v>
      </c>
      <c r="L58" s="3">
        <f>K58*AF58</f>
        <v>-1.6695121951219509</v>
      </c>
      <c r="M58" s="3">
        <f>K58*AF58^2</f>
        <v>0.13689999999999999</v>
      </c>
      <c r="N58" s="3">
        <f>K58^2</f>
        <v>414.52572422083807</v>
      </c>
      <c r="O58" s="3">
        <f>1/($J58+(VLOOKUP($BD58,'5_Weighting REM'!$B$23:$K$35,10,FALSE)))</f>
        <v>17.208510351784458</v>
      </c>
      <c r="P58" s="3">
        <f>O58*$AF58</f>
        <v>-1.4110978488463257</v>
      </c>
      <c r="Q58" s="3">
        <f>1/($J58+(VLOOKUP($BD58,'5_Weighting REM'!$N$22:$W$31,10,FALSE)))</f>
        <v>13.120811036025982</v>
      </c>
      <c r="R58" s="3">
        <f>Q58*$AF58</f>
        <v>-1.0759065049541305</v>
      </c>
      <c r="S58" s="3">
        <f>1/($J58+(VLOOKUP($BD58,'5_Weighting REM'!$Z$26:$AI$35,10,FALSE)))</f>
        <v>12.634073978669738</v>
      </c>
      <c r="T58" s="3">
        <f>S58*$AF58</f>
        <v>-1.0359940662509186</v>
      </c>
      <c r="U58" s="3">
        <f>1/($J58+(VLOOKUP($BD58,'5_Weighting REM'!$AL$24:$AU$35,10,FALSE)))</f>
        <v>17.617010850532917</v>
      </c>
      <c r="V58" s="3">
        <f>U58*$AF58</f>
        <v>-1.4445948897436993</v>
      </c>
      <c r="W58" s="3">
        <f>1/($J58+(VLOOKUP($BD58,'5_Weighting REM'!$AX$24:$BG$35,10,FALSE)))</f>
        <v>18.803277898537416</v>
      </c>
      <c r="X58" s="3">
        <f>W58*$AF58</f>
        <v>-1.5418687876800683</v>
      </c>
      <c r="Y58" s="3">
        <f>1/($J58+(VLOOKUP($BD58,'5_Weighting REM'!$BK$24:$BT$34,10,FALSE)))</f>
        <v>10.87800326478288</v>
      </c>
      <c r="Z58" s="3">
        <f>Y58*$AF58</f>
        <v>-0.8919962677121962</v>
      </c>
      <c r="AA58" s="3">
        <f>1/($J58+(VLOOKUP($BD58,'5_Weighting REM'!$BX$24:$CG$35,10,FALSE)))</f>
        <v>17.822091906561077</v>
      </c>
      <c r="AB58" s="3">
        <f>AA58*$AF58</f>
        <v>-1.4614115363380085</v>
      </c>
      <c r="AC58" s="3">
        <f>1/($J58+(VLOOKUP($BD58,'5_Weighting REM'!$CK$24:$CT$35,10,FALSE)))</f>
        <v>17.208510351784458</v>
      </c>
      <c r="AD58" s="3">
        <f>AC58*$AF58</f>
        <v>-1.4110978488463257</v>
      </c>
      <c r="AE58" s="3" t="s">
        <v>266</v>
      </c>
      <c r="AF58" s="6">
        <v>-8.2000000000000003E-2</v>
      </c>
      <c r="AG58" s="3" t="s">
        <v>157</v>
      </c>
      <c r="AH58" s="3">
        <v>0.22162162162162163</v>
      </c>
      <c r="AI58" s="3" t="s">
        <v>26</v>
      </c>
      <c r="AJ58" s="3" t="s">
        <v>53</v>
      </c>
      <c r="AK58" s="3" t="s">
        <v>143</v>
      </c>
      <c r="AL58" s="3" t="s">
        <v>54</v>
      </c>
      <c r="AM58" s="3" t="s">
        <v>102</v>
      </c>
      <c r="AN58" s="3" t="s">
        <v>603</v>
      </c>
      <c r="AO58" s="3" t="s">
        <v>103</v>
      </c>
      <c r="AP58" s="3" t="s">
        <v>10</v>
      </c>
      <c r="AQ58" s="3" t="s">
        <v>39</v>
      </c>
      <c r="AR58" s="4" t="s">
        <v>12</v>
      </c>
      <c r="AS58" s="4" t="s">
        <v>13</v>
      </c>
      <c r="AT58" s="4" t="s">
        <v>735</v>
      </c>
      <c r="AU58" s="3" t="s">
        <v>1951</v>
      </c>
      <c r="AV58" s="3" t="s">
        <v>14</v>
      </c>
      <c r="AW58" s="3">
        <v>451</v>
      </c>
      <c r="AX58" s="3">
        <v>0</v>
      </c>
      <c r="AY58" s="3">
        <v>0</v>
      </c>
      <c r="AZ58" s="3">
        <v>1</v>
      </c>
      <c r="BA58" s="3">
        <v>1</v>
      </c>
      <c r="BB58" s="4" t="s">
        <v>330</v>
      </c>
      <c r="BC58" s="4" t="s">
        <v>1007</v>
      </c>
      <c r="BD58" s="4" t="s">
        <v>465</v>
      </c>
      <c r="BE58" s="4" t="s">
        <v>33</v>
      </c>
      <c r="BF58" s="4"/>
      <c r="BG58" s="3">
        <v>-8.2000000000000003E-2</v>
      </c>
      <c r="BH58" s="3"/>
      <c r="BI58" s="3"/>
      <c r="BJ58" s="3" t="s">
        <v>20</v>
      </c>
      <c r="BK58" s="3">
        <v>-0.37</v>
      </c>
      <c r="BL58" s="3"/>
    </row>
    <row r="59" spans="1:64" x14ac:dyDescent="0.35">
      <c r="A59" s="2">
        <v>103</v>
      </c>
      <c r="B59" s="3" t="s">
        <v>263</v>
      </c>
      <c r="C59" s="3">
        <v>103.1</v>
      </c>
      <c r="D59" s="3" t="s">
        <v>508</v>
      </c>
      <c r="E59" s="3" t="s">
        <v>265</v>
      </c>
      <c r="F59" s="3"/>
      <c r="G59" s="3"/>
      <c r="H59" s="3" t="str">
        <f>IF(AF59&lt;'2 - Outliers'!$F$11,"Low outlier",IF(AF59&gt;'2 - Outliers'!$F$12,"High outlier",""))</f>
        <v/>
      </c>
      <c r="I59" s="3">
        <f>IF(AH59="",VLOOKUP(BD59,'3 -Impute_SE'!$B$10:$C$21,2,FALSE),AH59)</f>
        <v>0.21624649859943978</v>
      </c>
      <c r="J59" s="3">
        <f>I59^2</f>
        <v>4.6762548156517515E-2</v>
      </c>
      <c r="K59" s="3">
        <f>1/J59</f>
        <v>21.384634486831857</v>
      </c>
      <c r="L59" s="3">
        <f>K59*AF59</f>
        <v>8.2544689119170975</v>
      </c>
      <c r="M59" s="3">
        <f>K59*AF59^2</f>
        <v>3.1862249999999999</v>
      </c>
      <c r="N59" s="3">
        <f>K59^2</f>
        <v>457.30259213539841</v>
      </c>
      <c r="O59" s="3">
        <f>1/($J59+(VLOOKUP($BD59,'5_Weighting REM'!$B$23:$K$35,10,FALSE)))</f>
        <v>5.1874242237469241</v>
      </c>
      <c r="P59" s="3">
        <f>O59*$AF59</f>
        <v>2.0023457503663127</v>
      </c>
      <c r="Q59" s="3" t="e">
        <f>1/($J59+(VLOOKUP($BD59,'5_Weighting REM'!$N$22:$W$31,10,FALSE)))</f>
        <v>#N/A</v>
      </c>
      <c r="R59" s="3" t="e">
        <f>Q59*$AF59</f>
        <v>#N/A</v>
      </c>
      <c r="S59" s="3">
        <f>1/($J59+(VLOOKUP($BD59,'5_Weighting REM'!$Z$26:$AI$35,10,FALSE)))</f>
        <v>0.13809872210836419</v>
      </c>
      <c r="T59" s="3">
        <f>S59*$AF59</f>
        <v>5.330610673382858E-2</v>
      </c>
      <c r="U59" s="3">
        <f>1/($J59+(VLOOKUP($BD59,'5_Weighting REM'!$AL$24:$AU$35,10,FALSE)))</f>
        <v>14.934570136669514</v>
      </c>
      <c r="V59" s="3">
        <f>U59*$AF59</f>
        <v>5.7647440727544321</v>
      </c>
      <c r="W59" s="3">
        <f>1/($J59+(VLOOKUP($BD59,'5_Weighting REM'!$AX$24:$BG$35,10,FALSE)))</f>
        <v>20.051170905078248</v>
      </c>
      <c r="X59" s="3">
        <f>W59*$AF59</f>
        <v>7.7397519693602037</v>
      </c>
      <c r="Y59" s="3">
        <f>1/($J59+(VLOOKUP($BD59,'5_Weighting REM'!$BK$24:$BT$34,10,FALSE)))</f>
        <v>20.353612208467531</v>
      </c>
      <c r="Z59" s="3">
        <f>Y59*$AF59</f>
        <v>7.8564943124684676</v>
      </c>
      <c r="AA59" s="3">
        <f>1/($J59+(VLOOKUP($BD59,'5_Weighting REM'!$BX$24:$CG$35,10,FALSE)))</f>
        <v>20.35150647530309</v>
      </c>
      <c r="AB59" s="3">
        <f>AA59*$AF59</f>
        <v>7.8556814994669928</v>
      </c>
      <c r="AC59" s="3">
        <f>1/($J59+(VLOOKUP($BD59,'5_Weighting REM'!$CK$24:$CT$35,10,FALSE)))</f>
        <v>5.1874242237469241</v>
      </c>
      <c r="AD59" s="3">
        <f>AC59*$AF59</f>
        <v>2.0023457503663127</v>
      </c>
      <c r="AE59" s="3" t="s">
        <v>266</v>
      </c>
      <c r="AF59" s="6">
        <v>0.38600000000000001</v>
      </c>
      <c r="AG59" s="3" t="s">
        <v>176</v>
      </c>
      <c r="AH59" s="3">
        <v>0.21624649859943978</v>
      </c>
      <c r="AI59" s="3" t="s">
        <v>26</v>
      </c>
      <c r="AJ59" s="3" t="s">
        <v>5</v>
      </c>
      <c r="AK59" s="3" t="s">
        <v>6</v>
      </c>
      <c r="AL59" s="3" t="s">
        <v>5</v>
      </c>
      <c r="AM59" s="3" t="s">
        <v>267</v>
      </c>
      <c r="AN59" s="3" t="s">
        <v>268</v>
      </c>
      <c r="AO59" s="3" t="s">
        <v>103</v>
      </c>
      <c r="AP59" s="3" t="s">
        <v>10</v>
      </c>
      <c r="AQ59" s="3" t="s">
        <v>39</v>
      </c>
      <c r="AR59" s="4" t="s">
        <v>12</v>
      </c>
      <c r="AS59" s="4" t="s">
        <v>13</v>
      </c>
      <c r="AT59" s="4">
        <v>2010</v>
      </c>
      <c r="AU59" s="3" t="s">
        <v>14</v>
      </c>
      <c r="AV59" s="3" t="s">
        <v>14</v>
      </c>
      <c r="AW59" s="3">
        <v>4399</v>
      </c>
      <c r="AX59" s="3">
        <v>1</v>
      </c>
      <c r="AY59" s="3">
        <v>0</v>
      </c>
      <c r="AZ59" s="3">
        <v>1</v>
      </c>
      <c r="BA59" s="3">
        <v>1</v>
      </c>
      <c r="BB59" s="4" t="s">
        <v>97</v>
      </c>
      <c r="BC59" s="4" t="s">
        <v>509</v>
      </c>
      <c r="BD59" s="4" t="s">
        <v>1396</v>
      </c>
      <c r="BE59" s="4" t="s">
        <v>270</v>
      </c>
      <c r="BF59" s="4"/>
      <c r="BG59" s="3">
        <v>0.38600000000000001</v>
      </c>
      <c r="BH59" s="3"/>
      <c r="BI59" s="3"/>
      <c r="BJ59" s="3" t="s">
        <v>20</v>
      </c>
      <c r="BK59" s="3">
        <v>1.7849999999999999</v>
      </c>
      <c r="BL59" s="3"/>
    </row>
    <row r="60" spans="1:64" x14ac:dyDescent="0.35">
      <c r="A60" s="2">
        <v>34</v>
      </c>
      <c r="B60" s="3" t="s">
        <v>732</v>
      </c>
      <c r="C60" s="3">
        <v>34.200000000000003</v>
      </c>
      <c r="D60" s="3" t="s">
        <v>845</v>
      </c>
      <c r="E60" s="3" t="s">
        <v>734</v>
      </c>
      <c r="F60" s="3"/>
      <c r="G60" s="3"/>
      <c r="H60" s="3" t="str">
        <f>IF(AF60&lt;'2 - Outliers'!$F$11,"Low outlier",IF(AF60&gt;'2 - Outliers'!$F$12,"High outlier",""))</f>
        <v>High outlier</v>
      </c>
      <c r="I60" s="3">
        <f>IF(AH60="",VLOOKUP(BD60,'3 -Impute_SE'!$B$10:$C$21,2,FALSE),AH60)</f>
        <v>0.21501014198782964</v>
      </c>
      <c r="J60" s="3">
        <f>I60^2</f>
        <v>4.6229361157626665E-2</v>
      </c>
      <c r="K60" s="3">
        <f>1/J60</f>
        <v>21.631274474902092</v>
      </c>
      <c r="L60" s="3">
        <f>K60*AF60</f>
        <v>22.92915094339622</v>
      </c>
      <c r="M60" s="3">
        <f>K60*AF60^2</f>
        <v>24.304899999999993</v>
      </c>
      <c r="N60" s="3">
        <f>K60^2</f>
        <v>467.91203540855076</v>
      </c>
      <c r="O60" s="3">
        <f>1/($J60+(VLOOKUP($BD60,'5_Weighting REM'!$B$23:$K$35,10,FALSE)))</f>
        <v>5.2018117439900511</v>
      </c>
      <c r="P60" s="3">
        <f>O60*$AF60</f>
        <v>5.5139204486294542</v>
      </c>
      <c r="Q60" s="3" t="e">
        <f>1/($J60+(VLOOKUP($BD60,'5_Weighting REM'!$N$22:$W$31,10,FALSE)))</f>
        <v>#N/A</v>
      </c>
      <c r="R60" s="3" t="e">
        <f>Q60*$AF60</f>
        <v>#N/A</v>
      </c>
      <c r="S60" s="3">
        <f>1/($J60+(VLOOKUP($BD60,'5_Weighting REM'!$Z$26:$AI$35,10,FALSE)))</f>
        <v>0.13810889140346469</v>
      </c>
      <c r="T60" s="3">
        <f>S60*$AF60</f>
        <v>0.14639542488767257</v>
      </c>
      <c r="U60" s="3">
        <f>1/($J60+(VLOOKUP($BD60,'5_Weighting REM'!$AL$24:$AU$35,10,FALSE)))</f>
        <v>15.054447476961652</v>
      </c>
      <c r="V60" s="3">
        <f>U60*$AF60</f>
        <v>15.957714325579351</v>
      </c>
      <c r="W60" s="3">
        <f>1/($J60+(VLOOKUP($BD60,'5_Weighting REM'!$AX$24:$BG$35,10,FALSE)))</f>
        <v>20.267855022235349</v>
      </c>
      <c r="X60" s="3">
        <f>W60*$AF60</f>
        <v>21.48392632356947</v>
      </c>
      <c r="Y60" s="3">
        <f>1/($J60+(VLOOKUP($BD60,'5_Weighting REM'!$BK$24:$BT$34,10,FALSE)))</f>
        <v>20.576918720978718</v>
      </c>
      <c r="Z60" s="3">
        <f>Y60*$AF60</f>
        <v>21.811533844237442</v>
      </c>
      <c r="AA60" s="3">
        <f>1/($J60+(VLOOKUP($BD60,'5_Weighting REM'!$BX$24:$CG$35,10,FALSE)))</f>
        <v>20.574766531336849</v>
      </c>
      <c r="AB60" s="3">
        <f>AA60*$AF60</f>
        <v>21.809252523217062</v>
      </c>
      <c r="AC60" s="3">
        <f>1/($J60+(VLOOKUP($BD60,'5_Weighting REM'!$CK$24:$CT$35,10,FALSE)))</f>
        <v>5.2018117439900511</v>
      </c>
      <c r="AD60" s="3">
        <f>AC60*$AF60</f>
        <v>5.5139204486294542</v>
      </c>
      <c r="AE60" s="3" t="s">
        <v>266</v>
      </c>
      <c r="AF60" s="6">
        <v>1.06</v>
      </c>
      <c r="AG60" s="3" t="s">
        <v>157</v>
      </c>
      <c r="AH60" s="3">
        <v>0.21501014198782964</v>
      </c>
      <c r="AI60" s="3" t="s">
        <v>26</v>
      </c>
      <c r="AJ60" s="3" t="s">
        <v>5</v>
      </c>
      <c r="AK60" s="3" t="s">
        <v>6</v>
      </c>
      <c r="AL60" s="3" t="s">
        <v>5</v>
      </c>
      <c r="AM60" s="3" t="s">
        <v>102</v>
      </c>
      <c r="AN60" s="3" t="s">
        <v>603</v>
      </c>
      <c r="AO60" s="3" t="s">
        <v>103</v>
      </c>
      <c r="AP60" s="3" t="s">
        <v>10</v>
      </c>
      <c r="AQ60" s="3" t="s">
        <v>39</v>
      </c>
      <c r="AR60" s="4" t="s">
        <v>12</v>
      </c>
      <c r="AS60" s="4" t="s">
        <v>13</v>
      </c>
      <c r="AT60" s="4" t="s">
        <v>735</v>
      </c>
      <c r="AU60" s="3" t="str">
        <f>IF(AT60&lt;2010,"Pre-2010",IF(AT60&lt;2018,"2010 - 2017","2018 - 2019"))</f>
        <v>2018 - 2019</v>
      </c>
      <c r="AV60" s="3" t="s">
        <v>151</v>
      </c>
      <c r="AW60" s="3">
        <v>451</v>
      </c>
      <c r="AX60" s="3">
        <v>0</v>
      </c>
      <c r="AY60" s="3">
        <v>0</v>
      </c>
      <c r="AZ60" s="3">
        <v>1</v>
      </c>
      <c r="BA60" s="3">
        <v>1</v>
      </c>
      <c r="BB60" s="4" t="s">
        <v>97</v>
      </c>
      <c r="BC60" s="4" t="s">
        <v>846</v>
      </c>
      <c r="BD60" s="4" t="s">
        <v>1396</v>
      </c>
      <c r="BE60" s="4" t="s">
        <v>33</v>
      </c>
      <c r="BF60" s="4"/>
      <c r="BG60" s="3">
        <v>1.06</v>
      </c>
      <c r="BH60" s="3"/>
      <c r="BI60" s="3"/>
      <c r="BJ60" s="3" t="s">
        <v>20</v>
      </c>
      <c r="BK60" s="3">
        <v>4.93</v>
      </c>
      <c r="BL60" s="3"/>
    </row>
    <row r="61" spans="1:64" x14ac:dyDescent="0.35">
      <c r="A61" s="2">
        <v>34</v>
      </c>
      <c r="B61" s="3" t="s">
        <v>732</v>
      </c>
      <c r="C61" s="3">
        <v>34.200000000000003</v>
      </c>
      <c r="D61" s="3" t="s">
        <v>733</v>
      </c>
      <c r="E61" s="3" t="s">
        <v>734</v>
      </c>
      <c r="F61" s="3"/>
      <c r="G61" s="3"/>
      <c r="H61" s="3" t="str">
        <f>IF(AF61&lt;'2 - Outliers'!$F$11,"Low outlier",IF(AF61&gt;'2 - Outliers'!$F$12,"High outlier",""))</f>
        <v/>
      </c>
      <c r="I61" s="3">
        <f>IF(AH61="",VLOOKUP(BD61,'3 -Impute_SE'!$B$10:$C$21,2,FALSE),AH61)</f>
        <v>0.20232558139534881</v>
      </c>
      <c r="J61" s="3">
        <f>I61^2</f>
        <v>4.093564088696592E-2</v>
      </c>
      <c r="K61" s="3">
        <f>1/J61</f>
        <v>24.428590302549878</v>
      </c>
      <c r="L61" s="3">
        <f>K61*AF61</f>
        <v>2.1252873563218393</v>
      </c>
      <c r="M61" s="3">
        <f>K61*AF61^2</f>
        <v>0.18490000000000001</v>
      </c>
      <c r="N61" s="3">
        <f>K61^2</f>
        <v>596.75602416983395</v>
      </c>
      <c r="O61" s="3">
        <f>1/($J61+(VLOOKUP($BD61,'5_Weighting REM'!$B$23:$K$35,10,FALSE)))</f>
        <v>16.440222072465179</v>
      </c>
      <c r="P61" s="3">
        <f>O61*$AF61</f>
        <v>1.4302993203044705</v>
      </c>
      <c r="Q61" s="3">
        <f>1/($J61+(VLOOKUP($BD61,'5_Weighting REM'!$N$22:$W$31,10,FALSE)))</f>
        <v>24.428590302549878</v>
      </c>
      <c r="R61" s="3">
        <f>Q61*$AF61</f>
        <v>2.1252873563218393</v>
      </c>
      <c r="S61" s="3">
        <f>1/($J61+(VLOOKUP($BD61,'5_Weighting REM'!$Z$26:$AI$35,10,FALSE)))</f>
        <v>6.1901892637591587</v>
      </c>
      <c r="T61" s="3">
        <f>S61*$AF61</f>
        <v>0.5385464659470468</v>
      </c>
      <c r="U61" s="3">
        <f>1/($J61+(VLOOKUP($BD61,'5_Weighting REM'!$AL$24:$AU$35,10,FALSE)))</f>
        <v>16.515861015266442</v>
      </c>
      <c r="V61" s="3">
        <f>U61*$AF61</f>
        <v>1.4368799083281802</v>
      </c>
      <c r="W61" s="3">
        <f>1/($J61+(VLOOKUP($BD61,'5_Weighting REM'!$AX$24:$BG$35,10,FALSE)))</f>
        <v>17.782744585933834</v>
      </c>
      <c r="X61" s="3">
        <f>W61*$AF61</f>
        <v>1.5470987789762434</v>
      </c>
      <c r="Y61" s="3">
        <f>1/($J61+(VLOOKUP($BD61,'5_Weighting REM'!$BK$24:$BT$34,10,FALSE)))</f>
        <v>3.9778273959630166</v>
      </c>
      <c r="Z61" s="3">
        <f>Y61*$AF61</f>
        <v>0.3460709834487824</v>
      </c>
      <c r="AA61" s="3">
        <f>1/($J61+(VLOOKUP($BD61,'5_Weighting REM'!$BX$24:$CG$35,10,FALSE)))</f>
        <v>16.2061829452986</v>
      </c>
      <c r="AB61" s="3">
        <f>AA61*$AF61</f>
        <v>1.4099379162409782</v>
      </c>
      <c r="AC61" s="3">
        <f>1/($J61+(VLOOKUP($BD61,'5_Weighting REM'!$CK$24:$CT$35,10,FALSE)))</f>
        <v>16.440222072465179</v>
      </c>
      <c r="AD61" s="3">
        <f>AC61*$AF61</f>
        <v>1.4302993203044705</v>
      </c>
      <c r="AE61" s="3" t="s">
        <v>266</v>
      </c>
      <c r="AF61" s="6">
        <v>8.6999999999999994E-2</v>
      </c>
      <c r="AG61" s="3" t="s">
        <v>157</v>
      </c>
      <c r="AH61" s="3">
        <v>0.20232558139534881</v>
      </c>
      <c r="AI61" s="3" t="s">
        <v>26</v>
      </c>
      <c r="AJ61" s="3" t="s">
        <v>53</v>
      </c>
      <c r="AK61" s="3" t="s">
        <v>6</v>
      </c>
      <c r="AL61" s="3" t="s">
        <v>54</v>
      </c>
      <c r="AM61" s="3" t="s">
        <v>102</v>
      </c>
      <c r="AN61" s="3" t="s">
        <v>603</v>
      </c>
      <c r="AO61" s="3" t="s">
        <v>103</v>
      </c>
      <c r="AP61" s="3" t="s">
        <v>10</v>
      </c>
      <c r="AQ61" s="3" t="s">
        <v>39</v>
      </c>
      <c r="AR61" s="4" t="s">
        <v>12</v>
      </c>
      <c r="AS61" s="4" t="s">
        <v>13</v>
      </c>
      <c r="AT61" s="4" t="s">
        <v>735</v>
      </c>
      <c r="AU61" s="3" t="s">
        <v>1951</v>
      </c>
      <c r="AV61" s="3" t="s">
        <v>14</v>
      </c>
      <c r="AW61" s="3">
        <v>451</v>
      </c>
      <c r="AX61" s="3">
        <v>0</v>
      </c>
      <c r="AY61" s="3">
        <v>0</v>
      </c>
      <c r="AZ61" s="3">
        <v>1</v>
      </c>
      <c r="BA61" s="3">
        <v>1</v>
      </c>
      <c r="BB61" s="4" t="s">
        <v>346</v>
      </c>
      <c r="BC61" s="4" t="s">
        <v>736</v>
      </c>
      <c r="BD61" s="4" t="s">
        <v>642</v>
      </c>
      <c r="BE61" s="4" t="s">
        <v>33</v>
      </c>
      <c r="BF61" s="4"/>
      <c r="BG61" s="3">
        <v>8.6999999999999994E-2</v>
      </c>
      <c r="BH61" s="3"/>
      <c r="BI61" s="3"/>
      <c r="BJ61" s="3" t="s">
        <v>20</v>
      </c>
      <c r="BK61" s="3">
        <v>0.43</v>
      </c>
      <c r="BL61" s="3"/>
    </row>
    <row r="62" spans="1:64" x14ac:dyDescent="0.35">
      <c r="A62" s="2">
        <v>69</v>
      </c>
      <c r="B62" s="3" t="s">
        <v>61</v>
      </c>
      <c r="C62" s="3">
        <v>69.099999999999994</v>
      </c>
      <c r="D62" s="3" t="s">
        <v>62</v>
      </c>
      <c r="E62" s="3" t="s">
        <v>63</v>
      </c>
      <c r="F62" s="3"/>
      <c r="G62" s="3"/>
      <c r="H62" s="3" t="str">
        <f>IF(AF62&lt;'2 - Outliers'!$F$11,"Low outlier",IF(AF62&gt;'2 - Outliers'!$F$12,"High outlier",""))</f>
        <v/>
      </c>
      <c r="I62" s="3">
        <f>IF(AH62="",VLOOKUP(BD62,'3 -Impute_SE'!$B$10:$C$21,2,FALSE),AH62)</f>
        <v>0.2010178117048346</v>
      </c>
      <c r="J62" s="3">
        <f>I62^2</f>
        <v>4.0408160622600338E-2</v>
      </c>
      <c r="K62" s="3">
        <f>1/J62</f>
        <v>24.747476365966993</v>
      </c>
      <c r="L62" s="3">
        <f>K62*AF62</f>
        <v>19.550506329113926</v>
      </c>
      <c r="M62" s="3">
        <f>K62*AF62^2</f>
        <v>15.444900000000002</v>
      </c>
      <c r="N62" s="3">
        <f>K62^2</f>
        <v>612.43758648409482</v>
      </c>
      <c r="O62" s="3">
        <f>1/($J62+(VLOOKUP($BD62,'5_Weighting REM'!$B$23:$K$35,10,FALSE)))</f>
        <v>19.19902606245018</v>
      </c>
      <c r="P62" s="3">
        <f>O62*$AF62</f>
        <v>15.167230589335643</v>
      </c>
      <c r="Q62" s="3">
        <f>1/($J62+(VLOOKUP($BD62,'5_Weighting REM'!$N$22:$W$31,10,FALSE)))</f>
        <v>24.18114462846513</v>
      </c>
      <c r="R62" s="3">
        <f>Q62*$AF62</f>
        <v>19.103104256487455</v>
      </c>
      <c r="S62" s="3">
        <f>1/($J62+(VLOOKUP($BD62,'5_Weighting REM'!$Z$26:$AI$35,10,FALSE)))</f>
        <v>4.7149164756538289</v>
      </c>
      <c r="T62" s="3">
        <f>S62*$AF62</f>
        <v>3.7247840157665251</v>
      </c>
      <c r="U62" s="3">
        <f>1/($J62+(VLOOKUP($BD62,'5_Weighting REM'!$AL$24:$AU$35,10,FALSE)))</f>
        <v>21.22016481515654</v>
      </c>
      <c r="V62" s="3">
        <f>U62*$AF62</f>
        <v>16.763930203973668</v>
      </c>
      <c r="W62" s="3">
        <f>1/($J62+(VLOOKUP($BD62,'5_Weighting REM'!$AX$24:$BG$35,10,FALSE)))</f>
        <v>8.0236652751488418</v>
      </c>
      <c r="X62" s="3">
        <f>W62*$AF62</f>
        <v>6.3386955673675853</v>
      </c>
      <c r="Y62" s="3">
        <f>1/($J62+(VLOOKUP($BD62,'5_Weighting REM'!$BK$24:$BT$34,10,FALSE)))</f>
        <v>21.065757887754483</v>
      </c>
      <c r="Z62" s="3">
        <f>Y62*$AF62</f>
        <v>16.641948731326043</v>
      </c>
      <c r="AA62" s="3">
        <f>1/($J62+(VLOOKUP($BD62,'5_Weighting REM'!$BX$24:$CG$35,10,FALSE)))</f>
        <v>22.806615194581362</v>
      </c>
      <c r="AB62" s="3">
        <f>AA62*$AF62</f>
        <v>18.017226003719276</v>
      </c>
      <c r="AC62" s="3">
        <f>1/($J62+(VLOOKUP($BD62,'5_Weighting REM'!$CK$24:$CT$35,10,FALSE)))</f>
        <v>19.19902606245018</v>
      </c>
      <c r="AD62" s="3">
        <f>AC62*$AF62</f>
        <v>15.167230589335643</v>
      </c>
      <c r="AE62" s="3" t="s">
        <v>64</v>
      </c>
      <c r="AF62" s="6">
        <v>0.79</v>
      </c>
      <c r="AG62" s="3" t="s">
        <v>4</v>
      </c>
      <c r="AH62" s="3">
        <v>0.2010178117048346</v>
      </c>
      <c r="AI62" s="3" t="s">
        <v>26</v>
      </c>
      <c r="AJ62" s="3" t="s">
        <v>5</v>
      </c>
      <c r="AK62" s="3" t="s">
        <v>6</v>
      </c>
      <c r="AL62" s="3" t="s">
        <v>5</v>
      </c>
      <c r="AM62" s="3" t="s">
        <v>7</v>
      </c>
      <c r="AN62" s="3" t="s">
        <v>65</v>
      </c>
      <c r="AO62" s="3" t="s">
        <v>28</v>
      </c>
      <c r="AP62" s="3" t="s">
        <v>10</v>
      </c>
      <c r="AQ62" s="3" t="s">
        <v>11</v>
      </c>
      <c r="AR62" s="4" t="s">
        <v>66</v>
      </c>
      <c r="AS62" s="4" t="s">
        <v>67</v>
      </c>
      <c r="AT62" s="4">
        <v>2009</v>
      </c>
      <c r="AU62" s="3" t="str">
        <f>IF(AT62&lt;2010,"Pre-2010",IF(AT62&lt;2018,"2010 - 2017","2018 - 2019"))</f>
        <v>Pre-2010</v>
      </c>
      <c r="AV62" s="3" t="s">
        <v>30</v>
      </c>
      <c r="AW62" s="3">
        <v>236</v>
      </c>
      <c r="AX62" s="3">
        <v>0</v>
      </c>
      <c r="AY62" s="3">
        <v>0</v>
      </c>
      <c r="AZ62" s="3">
        <v>1</v>
      </c>
      <c r="BA62" s="3">
        <v>1</v>
      </c>
      <c r="BB62" s="4" t="s">
        <v>15</v>
      </c>
      <c r="BC62" s="4" t="s">
        <v>41</v>
      </c>
      <c r="BD62" s="4" t="s">
        <v>42</v>
      </c>
      <c r="BE62" s="4" t="s">
        <v>33</v>
      </c>
      <c r="BF62" s="4"/>
      <c r="BG62" s="3">
        <v>0.59599999999999997</v>
      </c>
      <c r="BH62" s="3"/>
      <c r="BI62" s="3"/>
      <c r="BJ62" s="3" t="s">
        <v>20</v>
      </c>
      <c r="BK62" s="3">
        <v>3.93</v>
      </c>
      <c r="BL62" s="3"/>
    </row>
    <row r="63" spans="1:64" x14ac:dyDescent="0.35">
      <c r="A63" s="2">
        <v>115</v>
      </c>
      <c r="B63" s="3" t="s">
        <v>476</v>
      </c>
      <c r="C63" s="3">
        <v>115.4</v>
      </c>
      <c r="D63" s="3" t="s">
        <v>477</v>
      </c>
      <c r="E63" s="3" t="s">
        <v>478</v>
      </c>
      <c r="F63" s="3">
        <v>1</v>
      </c>
      <c r="G63" s="3"/>
      <c r="H63" s="3" t="str">
        <f>IF(AF63&lt;'2 - Outliers'!$F$11,"Low outlier",IF(AF63&gt;'2 - Outliers'!$F$12,"High outlier",""))</f>
        <v/>
      </c>
      <c r="I63" s="3">
        <f>IF(AH63="",VLOOKUP(BD63,'3 -Impute_SE'!$B$10:$C$21,2,FALSE),AH63)</f>
        <v>0.19229397074562971</v>
      </c>
      <c r="J63" s="3">
        <f>I63^2</f>
        <v>3.6976971185121096E-2</v>
      </c>
      <c r="K63" s="3">
        <f>1/J63</f>
        <v>27.043859135828381</v>
      </c>
      <c r="L63" s="3">
        <f>K63*AF63</f>
        <v>14.576640074211499</v>
      </c>
      <c r="M63" s="3">
        <f>K63*AF63^2</f>
        <v>7.8568089999999975</v>
      </c>
      <c r="N63" s="3">
        <f>K63^2</f>
        <v>731.37031695852818</v>
      </c>
      <c r="O63" s="3">
        <f>1/($J63+(VLOOKUP($BD63,'5_Weighting REM'!$B$23:$K$35,10,FALSE)))</f>
        <v>26.950781130032492</v>
      </c>
      <c r="P63" s="3">
        <f>O63*$AF63</f>
        <v>14.526471029087514</v>
      </c>
      <c r="Q63" s="3">
        <f>1/($J63+(VLOOKUP($BD63,'5_Weighting REM'!$N$22:$W$31,10,FALSE)))</f>
        <v>9.884126182101399</v>
      </c>
      <c r="R63" s="3">
        <f>Q63*$AF63</f>
        <v>5.3275440121526545</v>
      </c>
      <c r="S63" s="3">
        <f>1/($J63+(VLOOKUP($BD63,'5_Weighting REM'!$Z$26:$AI$35,10,FALSE)))</f>
        <v>13.391111927751075</v>
      </c>
      <c r="T63" s="3">
        <f>S63*$AF63</f>
        <v>7.2178093290578298</v>
      </c>
      <c r="U63" s="3">
        <f>1/($J63+(VLOOKUP($BD63,'5_Weighting REM'!$AL$24:$AU$35,10,FALSE)))</f>
        <v>17.987394027619796</v>
      </c>
      <c r="V63" s="3">
        <f>U63*$AF63</f>
        <v>9.6952053808870708</v>
      </c>
      <c r="W63" s="3">
        <f>1/($J63+(VLOOKUP($BD63,'5_Weighting REM'!$AX$24:$BG$35,10,FALSE)))</f>
        <v>19.110536432716888</v>
      </c>
      <c r="X63" s="3">
        <f>W63*$AF63</f>
        <v>10.300579137234402</v>
      </c>
      <c r="Y63" s="3">
        <f>1/($J63+(VLOOKUP($BD63,'5_Weighting REM'!$BK$24:$BT$34,10,FALSE)))</f>
        <v>7.2211535882091011</v>
      </c>
      <c r="Z63" s="3">
        <f>Y63*$AF63</f>
        <v>3.8922017840447056</v>
      </c>
      <c r="AA63" s="3">
        <f>1/($J63+(VLOOKUP($BD63,'5_Weighting REM'!$BX$24:$CG$35,10,FALSE)))</f>
        <v>20.888676409486337</v>
      </c>
      <c r="AB63" s="3">
        <f>AA63*$AF63</f>
        <v>11.258996584713136</v>
      </c>
      <c r="AC63" s="3">
        <f>1/($J63+(VLOOKUP($BD63,'5_Weighting REM'!$CK$24:$CT$35,10,FALSE)))</f>
        <v>26.950781130032492</v>
      </c>
      <c r="AD63" s="3">
        <f>AC63*$AF63</f>
        <v>14.526471029087514</v>
      </c>
      <c r="AE63" s="3" t="s">
        <v>479</v>
      </c>
      <c r="AF63" s="6">
        <v>0.53900000000000003</v>
      </c>
      <c r="AG63" s="3" t="s">
        <v>4</v>
      </c>
      <c r="AH63" s="3">
        <v>0.19229397074562971</v>
      </c>
      <c r="AI63" s="3" t="s">
        <v>26</v>
      </c>
      <c r="AJ63" s="3" t="s">
        <v>5</v>
      </c>
      <c r="AK63" s="3" t="s">
        <v>6</v>
      </c>
      <c r="AL63" s="3" t="s">
        <v>5</v>
      </c>
      <c r="AM63" s="3" t="s">
        <v>102</v>
      </c>
      <c r="AN63" s="3" t="s">
        <v>37</v>
      </c>
      <c r="AO63" s="3" t="s">
        <v>480</v>
      </c>
      <c r="AP63" s="3" t="s">
        <v>10</v>
      </c>
      <c r="AQ63" s="3" t="s">
        <v>11</v>
      </c>
      <c r="AR63" s="4" t="s">
        <v>12</v>
      </c>
      <c r="AS63" s="4" t="s">
        <v>223</v>
      </c>
      <c r="AT63" s="4">
        <v>2003</v>
      </c>
      <c r="AU63" s="3" t="s">
        <v>30</v>
      </c>
      <c r="AV63" s="3" t="s">
        <v>30</v>
      </c>
      <c r="AW63" s="3">
        <v>22</v>
      </c>
      <c r="AX63" s="3">
        <v>1</v>
      </c>
      <c r="AY63" s="3">
        <v>1</v>
      </c>
      <c r="AZ63" s="3">
        <v>0</v>
      </c>
      <c r="BA63" s="3">
        <v>1</v>
      </c>
      <c r="BB63" s="4" t="s">
        <v>330</v>
      </c>
      <c r="BC63" s="4" t="s">
        <v>481</v>
      </c>
      <c r="BD63" s="4" t="s">
        <v>332</v>
      </c>
      <c r="BE63" s="4" t="s">
        <v>33</v>
      </c>
      <c r="BF63" s="4"/>
      <c r="BG63" s="3">
        <v>1.2E-2</v>
      </c>
      <c r="BH63" s="3"/>
      <c r="BI63" s="3">
        <v>1.0120722888660778</v>
      </c>
      <c r="BJ63" s="3" t="s">
        <v>19</v>
      </c>
      <c r="BK63" s="3">
        <v>2.8029999999999999</v>
      </c>
      <c r="BL63" s="3"/>
    </row>
    <row r="64" spans="1:64" x14ac:dyDescent="0.35">
      <c r="A64" s="3">
        <v>34</v>
      </c>
      <c r="B64" s="3" t="s">
        <v>732</v>
      </c>
      <c r="C64" s="3">
        <v>34.1</v>
      </c>
      <c r="D64" s="3" t="s">
        <v>847</v>
      </c>
      <c r="E64" s="3" t="s">
        <v>848</v>
      </c>
      <c r="F64" s="3"/>
      <c r="G64" s="3"/>
      <c r="H64" s="3" t="str">
        <f>IF(AF64&lt;'2 - Outliers'!$F$11,"Low outlier",IF(AF64&gt;'2 - Outliers'!$F$12,"High outlier",""))</f>
        <v>High outlier</v>
      </c>
      <c r="I64" s="3">
        <f>IF(AH64="",VLOOKUP(BD64,'3 -Impute_SE'!$B$10:$C$21,2,FALSE),AH64)</f>
        <v>0.19117647058823528</v>
      </c>
      <c r="J64" s="3">
        <f>I64^2</f>
        <v>3.6548442906574392E-2</v>
      </c>
      <c r="K64" s="3">
        <f>1/J64</f>
        <v>27.360946745562131</v>
      </c>
      <c r="L64" s="3">
        <f>K64*AF64</f>
        <v>28.455384615384617</v>
      </c>
      <c r="M64" s="3">
        <f>K64*AF64^2</f>
        <v>29.593600000000006</v>
      </c>
      <c r="N64" s="3">
        <f>K64^2</f>
        <v>748.62140681348694</v>
      </c>
      <c r="O64" s="3">
        <f>1/($J64+(VLOOKUP($BD64,'5_Weighting REM'!$B$23:$K$35,10,FALSE)))</f>
        <v>5.4776573333413747</v>
      </c>
      <c r="P64" s="3">
        <f>O64*$AF64</f>
        <v>5.6967636266750299</v>
      </c>
      <c r="Q64" s="3" t="e">
        <f>1/($J64+(VLOOKUP($BD64,'5_Weighting REM'!$N$22:$W$31,10,FALSE)))</f>
        <v>#N/A</v>
      </c>
      <c r="R64" s="3" t="e">
        <f>Q64*$AF64</f>
        <v>#N/A</v>
      </c>
      <c r="S64" s="3">
        <f>1/($J64+(VLOOKUP($BD64,'5_Weighting REM'!$Z$26:$AI$35,10,FALSE)))</f>
        <v>0.13829379309343121</v>
      </c>
      <c r="T64" s="3">
        <f>S64*$AF64</f>
        <v>0.14382554481716847</v>
      </c>
      <c r="U64" s="3">
        <f>1/($J64+(VLOOKUP($BD64,'5_Weighting REM'!$AL$24:$AU$35,10,FALSE)))</f>
        <v>17.6228114425348</v>
      </c>
      <c r="V64" s="3">
        <f>U64*$AF64</f>
        <v>18.327723900236194</v>
      </c>
      <c r="W64" s="3">
        <f>1/($J64+(VLOOKUP($BD64,'5_Weighting REM'!$AX$24:$BG$35,10,FALSE)))</f>
        <v>25.21540641699632</v>
      </c>
      <c r="X64" s="3">
        <f>W64*$AF64</f>
        <v>26.224022673676174</v>
      </c>
      <c r="Y64" s="3">
        <f>1/($J64+(VLOOKUP($BD64,'5_Weighting REM'!$BK$24:$BT$34,10,FALSE)))</f>
        <v>25.695564227149685</v>
      </c>
      <c r="Z64" s="3">
        <f>Y64*$AF64</f>
        <v>26.723386796235673</v>
      </c>
      <c r="AA64" s="3">
        <f>1/($J64+(VLOOKUP($BD64,'5_Weighting REM'!$BX$24:$CG$35,10,FALSE)))</f>
        <v>25.692208204600821</v>
      </c>
      <c r="AB64" s="3">
        <f>AA64*$AF64</f>
        <v>26.719896532784855</v>
      </c>
      <c r="AC64" s="3">
        <f>1/($J64+(VLOOKUP($BD64,'5_Weighting REM'!$CK$24:$CT$35,10,FALSE)))</f>
        <v>5.4776573333413747</v>
      </c>
      <c r="AD64" s="3">
        <f>AC64*$AF64</f>
        <v>5.6967636266750299</v>
      </c>
      <c r="AE64" s="3" t="s">
        <v>266</v>
      </c>
      <c r="AF64" s="6">
        <v>1.04</v>
      </c>
      <c r="AG64" s="3" t="s">
        <v>157</v>
      </c>
      <c r="AH64" s="3">
        <v>0.19117647058823528</v>
      </c>
      <c r="AI64" s="3" t="s">
        <v>26</v>
      </c>
      <c r="AJ64" s="3" t="s">
        <v>5</v>
      </c>
      <c r="AK64" s="3" t="s">
        <v>6</v>
      </c>
      <c r="AL64" s="3" t="s">
        <v>5</v>
      </c>
      <c r="AM64" s="3" t="s">
        <v>102</v>
      </c>
      <c r="AN64" s="3" t="s">
        <v>603</v>
      </c>
      <c r="AO64" s="3" t="s">
        <v>103</v>
      </c>
      <c r="AP64" s="3" t="s">
        <v>10</v>
      </c>
      <c r="AQ64" s="3" t="s">
        <v>39</v>
      </c>
      <c r="AR64" s="4" t="s">
        <v>12</v>
      </c>
      <c r="AS64" s="4" t="s">
        <v>13</v>
      </c>
      <c r="AT64" s="4" t="s">
        <v>735</v>
      </c>
      <c r="AU64" s="3" t="str">
        <f>IF(AT64&lt;2010,"Pre-2010",IF(AT64&lt;2018,"2010 - 2017","2018 - 2019"))</f>
        <v>2018 - 2019</v>
      </c>
      <c r="AV64" s="3" t="s">
        <v>151</v>
      </c>
      <c r="AW64" s="3">
        <v>451</v>
      </c>
      <c r="AX64" s="3">
        <v>0</v>
      </c>
      <c r="AY64" s="3">
        <v>0</v>
      </c>
      <c r="AZ64" s="3">
        <v>1</v>
      </c>
      <c r="BA64" s="3">
        <v>1</v>
      </c>
      <c r="BB64" s="4" t="s">
        <v>97</v>
      </c>
      <c r="BC64" s="4" t="s">
        <v>849</v>
      </c>
      <c r="BD64" s="4" t="s">
        <v>1396</v>
      </c>
      <c r="BE64" s="4" t="s">
        <v>33</v>
      </c>
      <c r="BF64" s="4"/>
      <c r="BG64" s="3">
        <v>1.04</v>
      </c>
      <c r="BH64" s="3"/>
      <c r="BI64" s="3"/>
      <c r="BJ64" s="3" t="s">
        <v>20</v>
      </c>
      <c r="BK64" s="3">
        <v>5.44</v>
      </c>
      <c r="BL64" s="3"/>
    </row>
    <row r="65" spans="1:64" x14ac:dyDescent="0.35">
      <c r="A65" s="3">
        <v>31</v>
      </c>
      <c r="B65" s="3" t="s">
        <v>162</v>
      </c>
      <c r="C65" s="3">
        <v>31.2</v>
      </c>
      <c r="D65" s="3" t="s">
        <v>679</v>
      </c>
      <c r="E65" s="3" t="s">
        <v>164</v>
      </c>
      <c r="F65" s="3">
        <v>1</v>
      </c>
      <c r="G65" s="3"/>
      <c r="H65" s="3" t="str">
        <f>IF(AF65&lt;'2 - Outliers'!$F$11,"Low outlier",IF(AF65&gt;'2 - Outliers'!$F$12,"High outlier",""))</f>
        <v/>
      </c>
      <c r="I65" s="3">
        <f>IF(AH65="",VLOOKUP(BD65,'3 -Impute_SE'!$B$10:$C$21,2,FALSE),AH65)</f>
        <v>0.18749999999999997</v>
      </c>
      <c r="J65" s="3">
        <f>I65^2</f>
        <v>3.5156249999999986E-2</v>
      </c>
      <c r="K65" s="3">
        <f>1/J65</f>
        <v>28.444444444444457</v>
      </c>
      <c r="L65" s="3">
        <f>K65*AF65</f>
        <v>8.5333333333333368</v>
      </c>
      <c r="M65" s="3">
        <f>K65*AF65^2</f>
        <v>2.5600000000000009</v>
      </c>
      <c r="N65" s="3">
        <f>K65^2</f>
        <v>809.08641975308717</v>
      </c>
      <c r="O65" s="3">
        <f>1/($J65+(VLOOKUP($BD65,'5_Weighting REM'!$B$23:$K$35,10,FALSE)))</f>
        <v>18.166281692546288</v>
      </c>
      <c r="P65" s="3">
        <f>O65*$AF65</f>
        <v>5.449884507763886</v>
      </c>
      <c r="Q65" s="3">
        <f>1/($J65+(VLOOKUP($BD65,'5_Weighting REM'!$N$22:$W$31,10,FALSE)))</f>
        <v>28.444444444444457</v>
      </c>
      <c r="R65" s="3">
        <f>Q65*$AF65</f>
        <v>8.5333333333333368</v>
      </c>
      <c r="S65" s="3">
        <f>1/($J65+(VLOOKUP($BD65,'5_Weighting REM'!$Z$26:$AI$35,10,FALSE)))</f>
        <v>6.4198632311350279</v>
      </c>
      <c r="T65" s="3">
        <f>S65*$AF65</f>
        <v>1.9259589693405084</v>
      </c>
      <c r="U65" s="3">
        <f>1/($J65+(VLOOKUP($BD65,'5_Weighting REM'!$AL$24:$AU$35,10,FALSE)))</f>
        <v>18.258681701419082</v>
      </c>
      <c r="V65" s="3">
        <f>U65*$AF65</f>
        <v>5.4776045104257243</v>
      </c>
      <c r="W65" s="3">
        <f>1/($J65+(VLOOKUP($BD65,'5_Weighting REM'!$AX$24:$BG$35,10,FALSE)))</f>
        <v>19.819681249158766</v>
      </c>
      <c r="X65" s="3">
        <f>W65*$AF65</f>
        <v>5.9459043747476299</v>
      </c>
      <c r="Y65" s="3">
        <f>1/($J65+(VLOOKUP($BD65,'5_Weighting REM'!$BK$24:$BT$34,10,FALSE)))</f>
        <v>4.0714271420980133</v>
      </c>
      <c r="Z65" s="3">
        <f>Y65*$AF65</f>
        <v>1.221428142629404</v>
      </c>
      <c r="AA65" s="3">
        <f>1/($J65+(VLOOKUP($BD65,'5_Weighting REM'!$BX$24:$CG$35,10,FALSE)))</f>
        <v>17.880945684421068</v>
      </c>
      <c r="AB65" s="3">
        <f>AA65*$AF65</f>
        <v>5.3642837053263204</v>
      </c>
      <c r="AC65" s="3">
        <f>1/($J65+(VLOOKUP($BD65,'5_Weighting REM'!$CK$24:$CT$35,10,FALSE)))</f>
        <v>18.166281692546288</v>
      </c>
      <c r="AD65" s="3">
        <f>AC65*$AF65</f>
        <v>5.449884507763886</v>
      </c>
      <c r="AE65" s="3" t="s">
        <v>94</v>
      </c>
      <c r="AF65" s="6">
        <v>0.3</v>
      </c>
      <c r="AG65" s="3" t="s">
        <v>4</v>
      </c>
      <c r="AH65" s="3">
        <v>0.18749999999999997</v>
      </c>
      <c r="AI65" s="3" t="s">
        <v>26</v>
      </c>
      <c r="AJ65" s="3" t="s">
        <v>5</v>
      </c>
      <c r="AK65" s="3" t="s">
        <v>6</v>
      </c>
      <c r="AL65" s="3" t="s">
        <v>5</v>
      </c>
      <c r="AM65" s="3" t="s">
        <v>55</v>
      </c>
      <c r="AN65" s="3" t="s">
        <v>165</v>
      </c>
      <c r="AO65" s="3" t="s">
        <v>95</v>
      </c>
      <c r="AP65" s="3" t="s">
        <v>57</v>
      </c>
      <c r="AQ65" s="3" t="s">
        <v>74</v>
      </c>
      <c r="AR65" s="4" t="s">
        <v>12</v>
      </c>
      <c r="AS65" s="4" t="s">
        <v>166</v>
      </c>
      <c r="AT65" s="4">
        <v>1999</v>
      </c>
      <c r="AU65" s="3" t="s">
        <v>30</v>
      </c>
      <c r="AV65" s="3" t="s">
        <v>30</v>
      </c>
      <c r="AW65" s="3">
        <v>10475</v>
      </c>
      <c r="AX65" s="3">
        <v>0</v>
      </c>
      <c r="AY65" s="3">
        <v>0</v>
      </c>
      <c r="AZ65" s="3">
        <v>0</v>
      </c>
      <c r="BA65" s="3">
        <v>0</v>
      </c>
      <c r="BB65" s="4" t="s">
        <v>346</v>
      </c>
      <c r="BC65" s="4" t="s">
        <v>680</v>
      </c>
      <c r="BD65" s="4" t="s">
        <v>642</v>
      </c>
      <c r="BE65" s="4" t="s">
        <v>168</v>
      </c>
      <c r="BF65" s="4" t="s">
        <v>99</v>
      </c>
      <c r="BG65" s="3">
        <v>0.26200000000000001</v>
      </c>
      <c r="BH65" s="3">
        <v>1.2995265424293818</v>
      </c>
      <c r="BI65" s="3"/>
      <c r="BJ65" s="3" t="s">
        <v>60</v>
      </c>
      <c r="BK65" s="3">
        <v>1.6</v>
      </c>
      <c r="BL65" s="3"/>
    </row>
    <row r="66" spans="1:64" x14ac:dyDescent="0.35">
      <c r="A66" s="3">
        <v>169</v>
      </c>
      <c r="B66" s="3" t="s">
        <v>1228</v>
      </c>
      <c r="C66" s="3">
        <v>169.4</v>
      </c>
      <c r="D66" s="3" t="s">
        <v>1233</v>
      </c>
      <c r="E66" s="3" t="s">
        <v>1232</v>
      </c>
      <c r="F66" s="3"/>
      <c r="G66" s="3"/>
      <c r="H66" s="3" t="str">
        <f>IF(AF66&lt;'2 - Outliers'!$F$11,"Low outlier",IF(AF66&gt;'2 - Outliers'!$F$12,"High outlier",""))</f>
        <v/>
      </c>
      <c r="I66" s="3">
        <f>IF(AH66="",VLOOKUP(BD66,'3 -Impute_SE'!$B$10:$C$21,2,FALSE),AH66)</f>
        <v>0.18692518582980089</v>
      </c>
      <c r="J66" s="3">
        <f>I66^2</f>
        <v>3.4941025097505594E-2</v>
      </c>
      <c r="K66" s="3">
        <f>1/J66</f>
        <v>28.619652606339503</v>
      </c>
      <c r="L66" s="3">
        <f>K66*AF66</f>
        <v>-12.090398572923045</v>
      </c>
      <c r="M66" s="3">
        <f>K66*AF66^2</f>
        <v>5.1075999999999988</v>
      </c>
      <c r="N66" s="3">
        <f>K66^2</f>
        <v>819.08451530755553</v>
      </c>
      <c r="O66" s="3">
        <f>1/($J66+(VLOOKUP($BD66,'5_Weighting REM'!$B$23:$K$35,10,FALSE)))</f>
        <v>21.450555221481714</v>
      </c>
      <c r="P66" s="3">
        <f>O66*$AF66</f>
        <v>-9.0618067872969963</v>
      </c>
      <c r="Q66" s="3">
        <f>1/($J66+(VLOOKUP($BD66,'5_Weighting REM'!$N$22:$W$31,10,FALSE)))</f>
        <v>27.864933243208615</v>
      </c>
      <c r="R66" s="3">
        <f>Q66*$AF66</f>
        <v>-11.77156668364519</v>
      </c>
      <c r="S66" s="3">
        <f>1/($J66+(VLOOKUP($BD66,'5_Weighting REM'!$Z$26:$AI$35,10,FALSE)))</f>
        <v>4.8396690474937669</v>
      </c>
      <c r="T66" s="3">
        <f>S66*$AF66</f>
        <v>-2.0445226414899675</v>
      </c>
      <c r="U66" s="3">
        <f>1/($J66+(VLOOKUP($BD66,'5_Weighting REM'!$AL$24:$AU$35,10,FALSE)))</f>
        <v>24.005078381927554</v>
      </c>
      <c r="V66" s="3">
        <f>U66*$AF66</f>
        <v>-10.14096744652568</v>
      </c>
      <c r="W66" s="3">
        <f>1/($J66+(VLOOKUP($BD66,'5_Weighting REM'!$AX$24:$BG$35,10,FALSE)))</f>
        <v>8.3917831404896592</v>
      </c>
      <c r="X66" s="3">
        <f>W66*$AF66</f>
        <v>-3.5451165079334879</v>
      </c>
      <c r="Y66" s="3">
        <f>1/($J66+(VLOOKUP($BD66,'5_Weighting REM'!$BK$24:$BT$34,10,FALSE)))</f>
        <v>23.807672085710575</v>
      </c>
      <c r="Z66" s="3">
        <f>Y66*$AF66</f>
        <v>-10.057572975079891</v>
      </c>
      <c r="AA66" s="3">
        <f>1/($J66+(VLOOKUP($BD66,'5_Weighting REM'!$BX$24:$CG$35,10,FALSE)))</f>
        <v>26.055378414565393</v>
      </c>
      <c r="AB66" s="3">
        <f>AA66*$AF66</f>
        <v>-11.007118581539025</v>
      </c>
      <c r="AC66" s="3">
        <f>1/($J66+(VLOOKUP($BD66,'5_Weighting REM'!$CK$24:$CT$35,10,FALSE)))</f>
        <v>21.450555221481714</v>
      </c>
      <c r="AD66" s="3">
        <f>AC66*$AF66</f>
        <v>-9.0618067872969963</v>
      </c>
      <c r="AE66" s="3" t="s">
        <v>24</v>
      </c>
      <c r="AF66" s="6">
        <v>-0.42245091997534995</v>
      </c>
      <c r="AG66" s="3" t="s">
        <v>25</v>
      </c>
      <c r="AH66" s="13">
        <v>0.18692518582980089</v>
      </c>
      <c r="AI66" s="3" t="s">
        <v>26</v>
      </c>
      <c r="AJ66" s="3" t="s">
        <v>5</v>
      </c>
      <c r="AK66" s="3" t="s">
        <v>1309</v>
      </c>
      <c r="AL66" s="3" t="s">
        <v>53</v>
      </c>
      <c r="AM66" s="3" t="s">
        <v>7</v>
      </c>
      <c r="AN66" s="3" t="s">
        <v>1318</v>
      </c>
      <c r="AO66" s="3" t="s">
        <v>694</v>
      </c>
      <c r="AP66" s="3" t="s">
        <v>10</v>
      </c>
      <c r="AQ66" s="3" t="s">
        <v>11</v>
      </c>
      <c r="AR66" s="4" t="s">
        <v>1335</v>
      </c>
      <c r="AS66" s="4" t="s">
        <v>13</v>
      </c>
      <c r="AT66" s="4">
        <v>2012</v>
      </c>
      <c r="AU66" s="3" t="s">
        <v>14</v>
      </c>
      <c r="AV66" s="3" t="s">
        <v>1951</v>
      </c>
      <c r="AW66" s="3">
        <v>48</v>
      </c>
      <c r="AX66" s="3">
        <v>1</v>
      </c>
      <c r="AY66" s="3">
        <v>0</v>
      </c>
      <c r="AZ66" s="3">
        <v>1</v>
      </c>
      <c r="BA66" s="3">
        <v>1</v>
      </c>
      <c r="BB66" s="4" t="s">
        <v>15</v>
      </c>
      <c r="BC66" s="92" t="s">
        <v>1374</v>
      </c>
      <c r="BD66" s="4" t="s">
        <v>42</v>
      </c>
      <c r="BE66" s="4" t="s">
        <v>33</v>
      </c>
      <c r="BF66" s="4"/>
      <c r="BG66" s="3">
        <v>-0.06</v>
      </c>
      <c r="BH66" s="3"/>
      <c r="BI66" s="3"/>
      <c r="BJ66" s="3"/>
      <c r="BK66" s="13">
        <v>-2.2599999999999998</v>
      </c>
      <c r="BL66" s="13" t="s">
        <v>1300</v>
      </c>
    </row>
    <row r="67" spans="1:64" x14ac:dyDescent="0.35">
      <c r="A67" s="2">
        <v>178</v>
      </c>
      <c r="B67" s="3" t="s">
        <v>1263</v>
      </c>
      <c r="C67" s="3">
        <v>178.1</v>
      </c>
      <c r="D67" s="3" t="s">
        <v>1267</v>
      </c>
      <c r="E67" s="3" t="s">
        <v>1265</v>
      </c>
      <c r="F67" s="3"/>
      <c r="G67" s="3"/>
      <c r="H67" s="3" t="str">
        <f>IF(AF67&lt;'2 - Outliers'!$F$11,"Low outlier",IF(AF67&gt;'2 - Outliers'!$F$12,"High outlier",""))</f>
        <v/>
      </c>
      <c r="I67" s="3">
        <f>IF(AH67="",VLOOKUP(BD67,'3 -Impute_SE'!$B$10:$C$21,2,FALSE),AH67)</f>
        <v>0.18630000000000002</v>
      </c>
      <c r="J67" s="3">
        <f>I67^2</f>
        <v>3.4707690000000006E-2</v>
      </c>
      <c r="K67" s="3">
        <f>1/J67</f>
        <v>28.812058653284037</v>
      </c>
      <c r="L67" s="3">
        <f>K67*AF67</f>
        <v>11.132979463628953</v>
      </c>
      <c r="M67" s="3">
        <f>K67*AF67^2</f>
        <v>4.3017832647462271</v>
      </c>
      <c r="N67" s="3">
        <f>K67^2</f>
        <v>830.13472384027955</v>
      </c>
      <c r="O67" s="3">
        <f>1/($J67+(VLOOKUP($BD67,'5_Weighting REM'!$B$23:$K$35,10,FALSE)))</f>
        <v>18.315528843811261</v>
      </c>
      <c r="P67" s="3">
        <f>O67*$AF67</f>
        <v>7.0771203452486722</v>
      </c>
      <c r="Q67" s="3">
        <f>1/($J67+(VLOOKUP($BD67,'5_Weighting REM'!$N$22:$W$31,10,FALSE)))</f>
        <v>28.812058653284037</v>
      </c>
      <c r="R67" s="3">
        <f>Q67*$AF67</f>
        <v>11.132979463628953</v>
      </c>
      <c r="S67" s="3">
        <f>1/($J67+(VLOOKUP($BD67,'5_Weighting REM'!$Z$26:$AI$35,10,FALSE)))</f>
        <v>6.4384038631497233</v>
      </c>
      <c r="T67" s="3">
        <f>S67*$AF67</f>
        <v>2.4877992527210533</v>
      </c>
      <c r="U67" s="3">
        <f>1/($J67+(VLOOKUP($BD67,'5_Weighting REM'!$AL$24:$AU$35,10,FALSE)))</f>
        <v>18.409457259915801</v>
      </c>
      <c r="V67" s="3">
        <f>U67*$AF67</f>
        <v>7.1134142852314657</v>
      </c>
      <c r="W67" s="3">
        <f>1/($J67+(VLOOKUP($BD67,'5_Weighting REM'!$AX$24:$BG$35,10,FALSE)))</f>
        <v>19.997465036958161</v>
      </c>
      <c r="X67" s="3">
        <f>W67*$AF67</f>
        <v>7.7270204902806334</v>
      </c>
      <c r="Y67" s="3">
        <f>1/($J67+(VLOOKUP($BD67,'5_Weighting REM'!$BK$24:$BT$34,10,FALSE)))</f>
        <v>4.0788763097097771</v>
      </c>
      <c r="Z67" s="3">
        <f>Y67*$AF67</f>
        <v>1.5760778060718579</v>
      </c>
      <c r="AA67" s="3">
        <f>1/($J67+(VLOOKUP($BD67,'5_Weighting REM'!$BX$24:$CG$35,10,FALSE)))</f>
        <v>18.025522578712696</v>
      </c>
      <c r="AB67" s="3">
        <f>AA67*$AF67</f>
        <v>6.9650619244145862</v>
      </c>
      <c r="AC67" s="3">
        <f>1/($J67+(VLOOKUP($BD67,'5_Weighting REM'!$CK$24:$CT$35,10,FALSE)))</f>
        <v>18.315528843811261</v>
      </c>
      <c r="AD67" s="3">
        <f>AC67*$AF67</f>
        <v>7.0771203452486722</v>
      </c>
      <c r="AE67" s="3" t="s">
        <v>1301</v>
      </c>
      <c r="AF67" s="6">
        <v>0.38640000000000002</v>
      </c>
      <c r="AG67" s="3" t="s">
        <v>134</v>
      </c>
      <c r="AH67" s="3">
        <v>0.18630000000000002</v>
      </c>
      <c r="AI67" s="3" t="s">
        <v>1305</v>
      </c>
      <c r="AJ67" s="3" t="s">
        <v>5</v>
      </c>
      <c r="AK67" s="3" t="s">
        <v>1307</v>
      </c>
      <c r="AL67" s="3" t="s">
        <v>5</v>
      </c>
      <c r="AM67" s="3" t="s">
        <v>201</v>
      </c>
      <c r="AN67" s="3" t="s">
        <v>1323</v>
      </c>
      <c r="AO67" s="3" t="s">
        <v>38</v>
      </c>
      <c r="AP67" s="3" t="s">
        <v>57</v>
      </c>
      <c r="AQ67" s="3" t="s">
        <v>11</v>
      </c>
      <c r="AR67" s="4" t="s">
        <v>12</v>
      </c>
      <c r="AS67" s="4" t="s">
        <v>13</v>
      </c>
      <c r="AT67" s="4">
        <v>2012</v>
      </c>
      <c r="AU67" s="3" t="s">
        <v>14</v>
      </c>
      <c r="AV67" s="3" t="s">
        <v>1951</v>
      </c>
      <c r="AW67" s="3">
        <v>2431</v>
      </c>
      <c r="AX67" s="3">
        <v>1</v>
      </c>
      <c r="AY67" s="3">
        <v>0</v>
      </c>
      <c r="AZ67" s="3">
        <v>1</v>
      </c>
      <c r="BA67" s="3">
        <v>1</v>
      </c>
      <c r="BB67" s="4" t="s">
        <v>346</v>
      </c>
      <c r="BC67" s="4" t="s">
        <v>1389</v>
      </c>
      <c r="BD67" s="4" t="s">
        <v>642</v>
      </c>
      <c r="BE67" s="4" t="s">
        <v>1403</v>
      </c>
      <c r="BF67" s="4"/>
      <c r="BG67" s="3">
        <v>0.56000000000000005</v>
      </c>
      <c r="BH67" s="3"/>
      <c r="BI67" s="3"/>
      <c r="BJ67" s="3"/>
      <c r="BK67" s="3">
        <v>2.074074074074074</v>
      </c>
      <c r="BL67" s="3" t="s">
        <v>125</v>
      </c>
    </row>
    <row r="68" spans="1:64" x14ac:dyDescent="0.35">
      <c r="A68" s="2">
        <v>30</v>
      </c>
      <c r="B68" s="3" t="s">
        <v>786</v>
      </c>
      <c r="C68" s="3">
        <v>30.2</v>
      </c>
      <c r="D68" s="3" t="s">
        <v>869</v>
      </c>
      <c r="E68" s="3" t="s">
        <v>840</v>
      </c>
      <c r="F68" s="3"/>
      <c r="G68" s="3"/>
      <c r="H68" s="3" t="str">
        <f>IF(AF68&lt;'2 - Outliers'!$F$11,"Low outlier",IF(AF68&gt;'2 - Outliers'!$F$12,"High outlier",""))</f>
        <v/>
      </c>
      <c r="I68" s="3">
        <f>IF(AH68="",VLOOKUP(BD68,'3 -Impute_SE'!$B$10:$C$21,2,FALSE),AH68)</f>
        <v>0.17710000000000001</v>
      </c>
      <c r="J68" s="3">
        <f>I68^2</f>
        <v>3.1364410000000002E-2</v>
      </c>
      <c r="K68" s="3">
        <f>1/J68</f>
        <v>31.883271516983736</v>
      </c>
      <c r="L68" s="3">
        <f>K68*AF68</f>
        <v>17.966223499820334</v>
      </c>
      <c r="M68" s="3">
        <f>K68*AF68^2</f>
        <v>10.12396694214876</v>
      </c>
      <c r="N68" s="3">
        <f>K68^2</f>
        <v>1016.5430026257064</v>
      </c>
      <c r="O68" s="3">
        <f>1/($J68+(VLOOKUP($BD68,'5_Weighting REM'!$B$23:$K$35,10,FALSE)))</f>
        <v>31.819509356996257</v>
      </c>
      <c r="P68" s="3">
        <f>O68*$AF68</f>
        <v>17.930293522667391</v>
      </c>
      <c r="Q68" s="3">
        <f>1/($J68+(VLOOKUP($BD68,'5_Weighting REM'!$N$22:$W$31,10,FALSE)))</f>
        <v>28.475559364040418</v>
      </c>
      <c r="R68" s="3">
        <f>Q68*$AF68</f>
        <v>16.045977701636776</v>
      </c>
      <c r="S68" s="3">
        <f>1/($J68+(VLOOKUP($BD68,'5_Weighting REM'!$Z$26:$AI$35,10,FALSE)))</f>
        <v>16.776506622981518</v>
      </c>
      <c r="T68" s="3">
        <f>S68*$AF68</f>
        <v>9.4535614820500857</v>
      </c>
      <c r="U68" s="3">
        <f>1/($J68+(VLOOKUP($BD68,'5_Weighting REM'!$AL$24:$AU$35,10,FALSE)))</f>
        <v>31.834906649463594</v>
      </c>
      <c r="V68" s="3">
        <f>U68*$AF68</f>
        <v>17.938969896972736</v>
      </c>
      <c r="W68" s="3">
        <f>1/($J68+(VLOOKUP($BD68,'5_Weighting REM'!$AX$24:$BG$35,10,FALSE)))</f>
        <v>19.834515879218518</v>
      </c>
      <c r="X68" s="3">
        <f>W68*$AF68</f>
        <v>11.176749697939634</v>
      </c>
      <c r="Y68" s="3">
        <f>1/($J68+(VLOOKUP($BD68,'5_Weighting REM'!$BK$24:$BT$34,10,FALSE)))</f>
        <v>18.791958626602625</v>
      </c>
      <c r="Z68" s="3">
        <f>Y68*$AF68</f>
        <v>10.589268686090579</v>
      </c>
      <c r="AA68" s="3">
        <f>1/($J68+(VLOOKUP($BD68,'5_Weighting REM'!$BX$24:$CG$35,10,FALSE)))</f>
        <v>21.401184971867213</v>
      </c>
      <c r="AB68" s="3">
        <f>AA68*$AF68</f>
        <v>12.059567731647174</v>
      </c>
      <c r="AC68" s="3">
        <f>1/($J68+(VLOOKUP($BD68,'5_Weighting REM'!$CK$24:$CT$35,10,FALSE)))</f>
        <v>31.819509356996257</v>
      </c>
      <c r="AD68" s="3">
        <f>AC68*$AF68</f>
        <v>17.930293522667391</v>
      </c>
      <c r="AE68" s="3" t="s">
        <v>867</v>
      </c>
      <c r="AF68" s="6">
        <v>0.5635</v>
      </c>
      <c r="AG68" s="3" t="s">
        <v>355</v>
      </c>
      <c r="AH68" s="3">
        <v>0.17710000000000001</v>
      </c>
      <c r="AI68" s="3" t="s">
        <v>26</v>
      </c>
      <c r="AJ68" s="3" t="s">
        <v>5</v>
      </c>
      <c r="AK68" s="3" t="s">
        <v>6</v>
      </c>
      <c r="AL68" s="3" t="s">
        <v>5</v>
      </c>
      <c r="AM68" s="3" t="s">
        <v>7</v>
      </c>
      <c r="AN68" s="3" t="s">
        <v>790</v>
      </c>
      <c r="AO68" s="3" t="s">
        <v>9</v>
      </c>
      <c r="AP68" s="3" t="s">
        <v>10</v>
      </c>
      <c r="AQ68" s="3" t="s">
        <v>11</v>
      </c>
      <c r="AR68" s="3" t="s">
        <v>12</v>
      </c>
      <c r="AS68" s="3" t="s">
        <v>791</v>
      </c>
      <c r="AT68" s="3">
        <v>2005</v>
      </c>
      <c r="AU68" s="3" t="s">
        <v>30</v>
      </c>
      <c r="AV68" s="3" t="s">
        <v>30</v>
      </c>
      <c r="AW68" s="3">
        <v>141</v>
      </c>
      <c r="AX68" s="3">
        <v>0</v>
      </c>
      <c r="AY68" s="3">
        <v>0</v>
      </c>
      <c r="AZ68" s="3">
        <v>0</v>
      </c>
      <c r="BA68" s="3">
        <v>0</v>
      </c>
      <c r="BB68" s="3" t="s">
        <v>97</v>
      </c>
      <c r="BC68" s="3" t="s">
        <v>868</v>
      </c>
      <c r="BD68" s="3" t="s">
        <v>705</v>
      </c>
      <c r="BE68" s="3" t="s">
        <v>18</v>
      </c>
      <c r="BF68" s="3"/>
      <c r="BG68" s="3">
        <v>0.35</v>
      </c>
      <c r="BH68" s="3"/>
      <c r="BI68" s="3">
        <v>1.4190675485932571</v>
      </c>
      <c r="BJ68" s="3" t="s">
        <v>19</v>
      </c>
      <c r="BK68" s="3">
        <v>3.1818181818181817</v>
      </c>
      <c r="BL68" s="3" t="s">
        <v>125</v>
      </c>
    </row>
    <row r="69" spans="1:64" x14ac:dyDescent="0.35">
      <c r="A69" s="2">
        <v>117</v>
      </c>
      <c r="B69" s="3" t="s">
        <v>399</v>
      </c>
      <c r="C69" s="3">
        <v>117.1</v>
      </c>
      <c r="D69" s="3" t="s">
        <v>400</v>
      </c>
      <c r="E69" s="3" t="s">
        <v>401</v>
      </c>
      <c r="F69" s="3">
        <v>1</v>
      </c>
      <c r="G69" s="3"/>
      <c r="H69" s="3" t="str">
        <f>IF(AF69&lt;'2 - Outliers'!$F$11,"Low outlier",IF(AF69&gt;'2 - Outliers'!$F$12,"High outlier",""))</f>
        <v/>
      </c>
      <c r="I69" s="3">
        <f>IF(AH69="",VLOOKUP(BD69,'3 -Impute_SE'!$B$10:$C$21,2,FALSE),AH69)</f>
        <v>0.17690025108422736</v>
      </c>
      <c r="J69" s="3">
        <f>I69^2</f>
        <v>3.1293698833662682E-2</v>
      </c>
      <c r="K69" s="3">
        <f>1/J69</f>
        <v>31.955314880332981</v>
      </c>
      <c r="L69" s="3">
        <f>K69*AF69</f>
        <v>2.476536903225806</v>
      </c>
      <c r="M69" s="3">
        <f>K69*AF69^2</f>
        <v>0.19193160999999997</v>
      </c>
      <c r="N69" s="3">
        <f>K69^2</f>
        <v>1021.1421491012304</v>
      </c>
      <c r="O69" s="3">
        <f>1/($J69+(VLOOKUP($BD69,'5_Weighting REM'!$B$23:$K$35,10,FALSE)))</f>
        <v>23.271230519654782</v>
      </c>
      <c r="P69" s="3">
        <f>O69*$AF69</f>
        <v>1.8035203652732457</v>
      </c>
      <c r="Q69" s="3">
        <f>1/($J69+(VLOOKUP($BD69,'5_Weighting REM'!$N$22:$W$31,10,FALSE)))</f>
        <v>31.017298969365843</v>
      </c>
      <c r="R69" s="3">
        <f>Q69*$AF69</f>
        <v>2.4038406701258528</v>
      </c>
      <c r="S69" s="3">
        <f>1/($J69+(VLOOKUP($BD69,'5_Weighting REM'!$Z$26:$AI$35,10,FALSE)))</f>
        <v>4.9266332485802922</v>
      </c>
      <c r="T69" s="3">
        <f>S69*$AF69</f>
        <v>0.38181407676497264</v>
      </c>
      <c r="U69" s="3">
        <f>1/($J69+(VLOOKUP($BD69,'5_Weighting REM'!$AL$24:$AU$35,10,FALSE)))</f>
        <v>26.308502272825219</v>
      </c>
      <c r="V69" s="3">
        <f>U69*$AF69</f>
        <v>2.0389089261439546</v>
      </c>
      <c r="W69" s="3">
        <f>1/($J69+(VLOOKUP($BD69,'5_Weighting REM'!$AX$24:$BG$35,10,FALSE)))</f>
        <v>8.6567450805951704</v>
      </c>
      <c r="X69" s="3">
        <f>W69*$AF69</f>
        <v>0.67089774374612565</v>
      </c>
      <c r="Y69" s="3">
        <f>1/($J69+(VLOOKUP($BD69,'5_Weighting REM'!$BK$24:$BT$34,10,FALSE)))</f>
        <v>26.071580797200287</v>
      </c>
      <c r="Z69" s="3">
        <f>Y69*$AF69</f>
        <v>2.0205475117830223</v>
      </c>
      <c r="AA69" s="3">
        <f>1/($J69+(VLOOKUP($BD69,'5_Weighting REM'!$BX$24:$CG$35,10,FALSE)))</f>
        <v>28.79150625389471</v>
      </c>
      <c r="AB69" s="3">
        <f>AA69*$AF69</f>
        <v>2.2313417346768398</v>
      </c>
      <c r="AC69" s="3">
        <f>1/($J69+(VLOOKUP($BD69,'5_Weighting REM'!$CK$24:$CT$35,10,FALSE)))</f>
        <v>23.271230519654782</v>
      </c>
      <c r="AD69" s="3">
        <f>AC69*$AF69</f>
        <v>1.8035203652732457</v>
      </c>
      <c r="AE69" s="3" t="s">
        <v>94</v>
      </c>
      <c r="AF69" s="6">
        <v>7.7499999999999999E-2</v>
      </c>
      <c r="AG69" s="3" t="s">
        <v>4</v>
      </c>
      <c r="AH69" s="3">
        <v>0.17690025108422736</v>
      </c>
      <c r="AI69" s="3" t="s">
        <v>26</v>
      </c>
      <c r="AJ69" s="3" t="s">
        <v>5</v>
      </c>
      <c r="AK69" s="3" t="s">
        <v>6</v>
      </c>
      <c r="AL69" s="3" t="s">
        <v>5</v>
      </c>
      <c r="AM69" s="3" t="s">
        <v>55</v>
      </c>
      <c r="AN69" s="3" t="s">
        <v>402</v>
      </c>
      <c r="AO69" s="3" t="s">
        <v>56</v>
      </c>
      <c r="AP69" s="3" t="s">
        <v>10</v>
      </c>
      <c r="AQ69" s="3" t="s">
        <v>74</v>
      </c>
      <c r="AR69" s="4" t="s">
        <v>12</v>
      </c>
      <c r="AS69" s="4" t="s">
        <v>328</v>
      </c>
      <c r="AT69" s="4">
        <v>1995</v>
      </c>
      <c r="AU69" s="3" t="s">
        <v>30</v>
      </c>
      <c r="AV69" s="3" t="s">
        <v>30</v>
      </c>
      <c r="AW69" s="3">
        <v>131</v>
      </c>
      <c r="AX69" s="3">
        <v>0</v>
      </c>
      <c r="AY69" s="3">
        <v>0</v>
      </c>
      <c r="AZ69" s="3">
        <v>1</v>
      </c>
      <c r="BA69" s="3">
        <v>1</v>
      </c>
      <c r="BB69" s="4" t="s">
        <v>15</v>
      </c>
      <c r="BC69" s="4" t="s">
        <v>41</v>
      </c>
      <c r="BD69" s="4" t="s">
        <v>42</v>
      </c>
      <c r="BE69" s="4" t="s">
        <v>58</v>
      </c>
      <c r="BF69" s="4" t="s">
        <v>403</v>
      </c>
      <c r="BG69" s="3">
        <v>2.8899999999999999E-2</v>
      </c>
      <c r="BH69" s="3">
        <v>1.0293216571626347</v>
      </c>
      <c r="BI69" s="3"/>
      <c r="BJ69" s="3" t="s">
        <v>60</v>
      </c>
      <c r="BK69" s="3">
        <v>0.43809999999999999</v>
      </c>
      <c r="BL69" s="3"/>
    </row>
    <row r="70" spans="1:64" x14ac:dyDescent="0.35">
      <c r="A70" s="2">
        <v>30</v>
      </c>
      <c r="B70" s="3" t="s">
        <v>786</v>
      </c>
      <c r="C70" s="3">
        <v>30.2</v>
      </c>
      <c r="D70" s="3" t="s">
        <v>1021</v>
      </c>
      <c r="E70" s="3" t="s">
        <v>840</v>
      </c>
      <c r="F70" s="3"/>
      <c r="G70" s="3"/>
      <c r="H70" s="3" t="str">
        <f>IF(AF70&lt;'2 - Outliers'!$F$11,"Low outlier",IF(AF70&gt;'2 - Outliers'!$F$12,"High outlier",""))</f>
        <v/>
      </c>
      <c r="I70" s="3">
        <f>IF(AH70="",VLOOKUP(BD70,'3 -Impute_SE'!$B$10:$C$21,2,FALSE),AH70)</f>
        <v>0.17500000000000002</v>
      </c>
      <c r="J70" s="3">
        <f>I70^2</f>
        <v>3.0625000000000006E-2</v>
      </c>
      <c r="K70" s="3">
        <f>1/J70</f>
        <v>32.65306122448979</v>
      </c>
      <c r="L70" s="3">
        <f>K70*AF70</f>
        <v>-11.999999999999998</v>
      </c>
      <c r="M70" s="3">
        <f>K70*AF70^2</f>
        <v>4.4099999999999984</v>
      </c>
      <c r="N70" s="3">
        <f>K70^2</f>
        <v>1066.2224073302787</v>
      </c>
      <c r="O70" s="3">
        <f>1/($J70+(VLOOKUP($BD70,'5_Weighting REM'!$B$23:$K$35,10,FALSE)))</f>
        <v>32.517464989288904</v>
      </c>
      <c r="P70" s="3">
        <f>O70*$AF70</f>
        <v>-11.950168383563671</v>
      </c>
      <c r="Q70" s="3">
        <f>1/($J70+(VLOOKUP($BD70,'5_Weighting REM'!$N$22:$W$31,10,FALSE)))</f>
        <v>10.546259194095402</v>
      </c>
      <c r="R70" s="3">
        <f>Q70*$AF70</f>
        <v>-3.8757502538300601</v>
      </c>
      <c r="S70" s="3">
        <f>1/($J70+(VLOOKUP($BD70,'5_Weighting REM'!$Z$26:$AI$35,10,FALSE)))</f>
        <v>14.636054058070243</v>
      </c>
      <c r="T70" s="3">
        <f>S70*$AF70</f>
        <v>-5.3787498663408142</v>
      </c>
      <c r="U70" s="3">
        <f>1/($J70+(VLOOKUP($BD70,'5_Weighting REM'!$AL$24:$AU$35,10,FALSE)))</f>
        <v>20.307653246127789</v>
      </c>
      <c r="V70" s="3">
        <f>U70*$AF70</f>
        <v>-7.4630625679519618</v>
      </c>
      <c r="W70" s="3">
        <f>1/($J70+(VLOOKUP($BD70,'5_Weighting REM'!$AX$24:$BG$35,10,FALSE)))</f>
        <v>21.750864691643436</v>
      </c>
      <c r="X70" s="3">
        <f>W70*$AF70</f>
        <v>-7.9934427741789627</v>
      </c>
      <c r="Y70" s="3">
        <f>1/($J70+(VLOOKUP($BD70,'5_Weighting REM'!$BK$24:$BT$34,10,FALSE)))</f>
        <v>7.5683006363811929</v>
      </c>
      <c r="Z70" s="3">
        <f>Y70*$AF70</f>
        <v>-2.7813504838700882</v>
      </c>
      <c r="AA70" s="3">
        <f>1/($J70+(VLOOKUP($BD70,'5_Weighting REM'!$BX$24:$CG$35,10,FALSE)))</f>
        <v>24.084281770263761</v>
      </c>
      <c r="AB70" s="3">
        <f>AA70*$AF70</f>
        <v>-8.8509735505719327</v>
      </c>
      <c r="AC70" s="3">
        <f>1/($J70+(VLOOKUP($BD70,'5_Weighting REM'!$CK$24:$CT$35,10,FALSE)))</f>
        <v>32.517464989288904</v>
      </c>
      <c r="AD70" s="3">
        <f>AC70*$AF70</f>
        <v>-11.950168383563671</v>
      </c>
      <c r="AE70" s="3" t="s">
        <v>841</v>
      </c>
      <c r="AF70" s="6">
        <v>-0.36749999999999999</v>
      </c>
      <c r="AG70" s="3" t="s">
        <v>134</v>
      </c>
      <c r="AH70" s="3">
        <v>0.17500000000000002</v>
      </c>
      <c r="AI70" s="3" t="s">
        <v>26</v>
      </c>
      <c r="AJ70" s="3" t="s">
        <v>5</v>
      </c>
      <c r="AK70" s="3" t="s">
        <v>143</v>
      </c>
      <c r="AL70" s="3" t="s">
        <v>53</v>
      </c>
      <c r="AM70" s="3" t="s">
        <v>7</v>
      </c>
      <c r="AN70" s="3" t="s">
        <v>790</v>
      </c>
      <c r="AO70" s="3" t="s">
        <v>9</v>
      </c>
      <c r="AP70" s="3" t="s">
        <v>10</v>
      </c>
      <c r="AQ70" s="3" t="s">
        <v>11</v>
      </c>
      <c r="AR70" s="4" t="s">
        <v>12</v>
      </c>
      <c r="AS70" s="4" t="s">
        <v>791</v>
      </c>
      <c r="AT70" s="4">
        <v>2005</v>
      </c>
      <c r="AU70" s="3" t="s">
        <v>30</v>
      </c>
      <c r="AV70" s="3" t="s">
        <v>30</v>
      </c>
      <c r="AW70" s="3">
        <v>141</v>
      </c>
      <c r="AX70" s="3">
        <v>0</v>
      </c>
      <c r="AY70" s="3">
        <v>0</v>
      </c>
      <c r="AZ70" s="3">
        <v>0</v>
      </c>
      <c r="BA70" s="3">
        <v>0</v>
      </c>
      <c r="BB70" s="4" t="s">
        <v>330</v>
      </c>
      <c r="BC70" s="4" t="s">
        <v>1020</v>
      </c>
      <c r="BD70" s="4" t="s">
        <v>332</v>
      </c>
      <c r="BE70" s="4" t="s">
        <v>18</v>
      </c>
      <c r="BF70" s="4"/>
      <c r="BG70" s="3">
        <v>-0.21</v>
      </c>
      <c r="BH70" s="3"/>
      <c r="BI70" s="3">
        <v>0.81058424597018708</v>
      </c>
      <c r="BJ70" s="3" t="s">
        <v>19</v>
      </c>
      <c r="BK70" s="3">
        <v>-2.0999999999999996</v>
      </c>
      <c r="BL70" s="3" t="s">
        <v>125</v>
      </c>
    </row>
    <row r="71" spans="1:64" x14ac:dyDescent="0.35">
      <c r="A71" s="2">
        <v>115</v>
      </c>
      <c r="B71" s="3" t="s">
        <v>476</v>
      </c>
      <c r="C71" s="3">
        <v>115.4</v>
      </c>
      <c r="D71" s="3" t="s">
        <v>597</v>
      </c>
      <c r="E71" s="3" t="s">
        <v>478</v>
      </c>
      <c r="F71" s="3">
        <v>1</v>
      </c>
      <c r="G71" s="3"/>
      <c r="H71" s="3" t="str">
        <f>IF(AF71&lt;'2 - Outliers'!$F$11,"Low outlier",IF(AF71&gt;'2 - Outliers'!$F$12,"High outlier",""))</f>
        <v/>
      </c>
      <c r="I71" s="3">
        <f>IF(AH71="",VLOOKUP(BD71,'3 -Impute_SE'!$B$10:$C$21,2,FALSE),AH71)</f>
        <v>0.17435158501440923</v>
      </c>
      <c r="J71" s="3">
        <f>I71^2</f>
        <v>3.0398475197036767E-2</v>
      </c>
      <c r="K71" s="3">
        <f>1/J71</f>
        <v>32.896386858821117</v>
      </c>
      <c r="L71" s="3">
        <f>K71*AF71</f>
        <v>15.921851239669421</v>
      </c>
      <c r="M71" s="3">
        <f>K71*AF71^2</f>
        <v>7.7061759999999992</v>
      </c>
      <c r="N71" s="3">
        <f>K71^2</f>
        <v>1082.1722683652188</v>
      </c>
      <c r="O71" s="3">
        <f>1/($J71+(VLOOKUP($BD71,'5_Weighting REM'!$B$23:$K$35,10,FALSE)))</f>
        <v>25.385147004974318</v>
      </c>
      <c r="P71" s="3">
        <f>O71*$AF71</f>
        <v>12.28641115040757</v>
      </c>
      <c r="Q71" s="3">
        <f>1/($J71+(VLOOKUP($BD71,'5_Weighting REM'!$N$22:$W$31,10,FALSE)))</f>
        <v>17.392171576210171</v>
      </c>
      <c r="R71" s="3">
        <f>Q71*$AF71</f>
        <v>8.417811042885722</v>
      </c>
      <c r="S71" s="3">
        <f>1/($J71+(VLOOKUP($BD71,'5_Weighting REM'!$Z$26:$AI$35,10,FALSE)))</f>
        <v>16.547150865277541</v>
      </c>
      <c r="T71" s="3">
        <f>S71*$AF71</f>
        <v>8.0088210187943289</v>
      </c>
      <c r="U71" s="3">
        <f>1/($J71+(VLOOKUP($BD71,'5_Weighting REM'!$AL$24:$AU$35,10,FALSE)))</f>
        <v>26.284213387317607</v>
      </c>
      <c r="V71" s="3">
        <f>U71*$AF71</f>
        <v>12.72155927946172</v>
      </c>
      <c r="W71" s="3">
        <f>1/($J71+(VLOOKUP($BD71,'5_Weighting REM'!$AX$24:$BG$35,10,FALSE)))</f>
        <v>29.01532260659372</v>
      </c>
      <c r="X71" s="3">
        <f>W71*$AF71</f>
        <v>14.04341614159136</v>
      </c>
      <c r="Y71" s="3">
        <f>1/($J71+(VLOOKUP($BD71,'5_Weighting REM'!$BK$24:$BT$34,10,FALSE)))</f>
        <v>13.659155590137239</v>
      </c>
      <c r="Z71" s="3">
        <f>Y71*$AF71</f>
        <v>6.6110313056264234</v>
      </c>
      <c r="AA71" s="3">
        <f>1/($J71+(VLOOKUP($BD71,'5_Weighting REM'!$BX$24:$CG$35,10,FALSE)))</f>
        <v>26.743353776623501</v>
      </c>
      <c r="AB71" s="3">
        <f>AA71*$AF71</f>
        <v>12.943783227885774</v>
      </c>
      <c r="AC71" s="3">
        <f>1/($J71+(VLOOKUP($BD71,'5_Weighting REM'!$CK$24:$CT$35,10,FALSE)))</f>
        <v>25.385147004974318</v>
      </c>
      <c r="AD71" s="3">
        <f>AC71*$AF71</f>
        <v>12.28641115040757</v>
      </c>
      <c r="AE71" s="3" t="s">
        <v>479</v>
      </c>
      <c r="AF71" s="6">
        <v>0.48399999999999999</v>
      </c>
      <c r="AG71" s="3" t="s">
        <v>4</v>
      </c>
      <c r="AH71" s="3">
        <v>0.17435158501440923</v>
      </c>
      <c r="AI71" s="3" t="s">
        <v>26</v>
      </c>
      <c r="AJ71" s="3" t="s">
        <v>5</v>
      </c>
      <c r="AK71" s="3" t="s">
        <v>6</v>
      </c>
      <c r="AL71" s="3" t="s">
        <v>5</v>
      </c>
      <c r="AM71" s="3" t="s">
        <v>102</v>
      </c>
      <c r="AN71" s="3" t="s">
        <v>37</v>
      </c>
      <c r="AO71" s="3" t="s">
        <v>480</v>
      </c>
      <c r="AP71" s="3" t="s">
        <v>10</v>
      </c>
      <c r="AQ71" s="3" t="s">
        <v>11</v>
      </c>
      <c r="AR71" s="4" t="s">
        <v>12</v>
      </c>
      <c r="AS71" s="4" t="s">
        <v>223</v>
      </c>
      <c r="AT71" s="4">
        <v>2003</v>
      </c>
      <c r="AU71" s="3" t="s">
        <v>30</v>
      </c>
      <c r="AV71" s="3" t="s">
        <v>30</v>
      </c>
      <c r="AW71" s="3">
        <v>22</v>
      </c>
      <c r="AX71" s="3">
        <v>1</v>
      </c>
      <c r="AY71" s="3">
        <v>1</v>
      </c>
      <c r="AZ71" s="3">
        <v>0</v>
      </c>
      <c r="BA71" s="3">
        <v>1</v>
      </c>
      <c r="BB71" s="4" t="s">
        <v>330</v>
      </c>
      <c r="BC71" s="4" t="s">
        <v>598</v>
      </c>
      <c r="BD71" s="4" t="s">
        <v>465</v>
      </c>
      <c r="BE71" s="4" t="s">
        <v>33</v>
      </c>
      <c r="BF71" s="4"/>
      <c r="BG71" s="3">
        <v>2.3E-2</v>
      </c>
      <c r="BH71" s="3"/>
      <c r="BI71" s="3">
        <v>1.0232665395472176</v>
      </c>
      <c r="BJ71" s="3" t="s">
        <v>19</v>
      </c>
      <c r="BK71" s="3">
        <v>2.7759999999999998</v>
      </c>
      <c r="BL71" s="3"/>
    </row>
    <row r="72" spans="1:64" x14ac:dyDescent="0.35">
      <c r="A72" s="2">
        <v>30</v>
      </c>
      <c r="B72" s="3" t="s">
        <v>786</v>
      </c>
      <c r="C72" s="3">
        <v>30.2</v>
      </c>
      <c r="D72" s="3" t="s">
        <v>926</v>
      </c>
      <c r="E72" s="3" t="s">
        <v>840</v>
      </c>
      <c r="F72" s="3"/>
      <c r="G72" s="3"/>
      <c r="H72" s="3" t="str">
        <f>IF(AF72&lt;'2 - Outliers'!$F$11,"Low outlier",IF(AF72&gt;'2 - Outliers'!$F$12,"High outlier",""))</f>
        <v/>
      </c>
      <c r="I72" s="3">
        <f>IF(AH72="",VLOOKUP(BD72,'3 -Impute_SE'!$B$10:$C$21,2,FALSE),AH72)</f>
        <v>0.16660000000000003</v>
      </c>
      <c r="J72" s="3">
        <f>I72^2</f>
        <v>2.7755560000000009E-2</v>
      </c>
      <c r="K72" s="3">
        <f>1/J72</f>
        <v>36.028817289220598</v>
      </c>
      <c r="L72" s="3">
        <f>K72*AF72</f>
        <v>23.15211799005316</v>
      </c>
      <c r="M72" s="3">
        <f>K72*AF72^2</f>
        <v>14.877551020408161</v>
      </c>
      <c r="N72" s="3">
        <f>K72^2</f>
        <v>1298.075675260041</v>
      </c>
      <c r="O72" s="3">
        <f>1/($J72+(VLOOKUP($BD72,'5_Weighting REM'!$B$23:$K$35,10,FALSE)))</f>
        <v>35.863806085963049</v>
      </c>
      <c r="P72" s="3">
        <f>O72*$AF72</f>
        <v>23.046081790839857</v>
      </c>
      <c r="Q72" s="3">
        <f>1/($J72+(VLOOKUP($BD72,'5_Weighting REM'!$N$22:$W$31,10,FALSE)))</f>
        <v>10.875368037136166</v>
      </c>
      <c r="R72" s="3">
        <f>Q72*$AF72</f>
        <v>6.9885115006637006</v>
      </c>
      <c r="S72" s="3">
        <f>1/($J72+(VLOOKUP($BD72,'5_Weighting REM'!$Z$26:$AI$35,10,FALSE)))</f>
        <v>15.277674829698078</v>
      </c>
      <c r="T72" s="3">
        <f>S72*$AF72</f>
        <v>9.8174338455639862</v>
      </c>
      <c r="U72" s="3">
        <f>1/($J72+(VLOOKUP($BD72,'5_Weighting REM'!$AL$24:$AU$35,10,FALSE)))</f>
        <v>21.564235596011777</v>
      </c>
      <c r="V72" s="3">
        <f>U72*$AF72</f>
        <v>13.857177793997169</v>
      </c>
      <c r="W72" s="3">
        <f>1/($J72+(VLOOKUP($BD72,'5_Weighting REM'!$AX$24:$BG$35,10,FALSE)))</f>
        <v>23.198764572549937</v>
      </c>
      <c r="X72" s="3">
        <f>W72*$AF72</f>
        <v>14.907526114320591</v>
      </c>
      <c r="Y72" s="3">
        <f>1/($J72+(VLOOKUP($BD72,'5_Weighting REM'!$BK$24:$BT$34,10,FALSE)))</f>
        <v>7.7363083788746358</v>
      </c>
      <c r="Z72" s="3">
        <f>Y72*$AF72</f>
        <v>4.971351764264841</v>
      </c>
      <c r="AA72" s="3">
        <f>1/($J72+(VLOOKUP($BD72,'5_Weighting REM'!$BX$24:$CG$35,10,FALSE)))</f>
        <v>25.872273214871488</v>
      </c>
      <c r="AB72" s="3">
        <f>AA72*$AF72</f>
        <v>16.625522767876419</v>
      </c>
      <c r="AC72" s="3">
        <f>1/($J72+(VLOOKUP($BD72,'5_Weighting REM'!$CK$24:$CT$35,10,FALSE)))</f>
        <v>35.863806085963049</v>
      </c>
      <c r="AD72" s="3">
        <f>AC72*$AF72</f>
        <v>23.046081790839857</v>
      </c>
      <c r="AE72" s="3" t="s">
        <v>841</v>
      </c>
      <c r="AF72" s="6">
        <v>0.64260000000000006</v>
      </c>
      <c r="AG72" s="3" t="s">
        <v>134</v>
      </c>
      <c r="AH72" s="3">
        <v>0.16660000000000003</v>
      </c>
      <c r="AI72" s="3" t="s">
        <v>26</v>
      </c>
      <c r="AJ72" s="3" t="s">
        <v>5</v>
      </c>
      <c r="AK72" s="3" t="s">
        <v>6</v>
      </c>
      <c r="AL72" s="3" t="s">
        <v>5</v>
      </c>
      <c r="AM72" s="3" t="s">
        <v>7</v>
      </c>
      <c r="AN72" s="3" t="s">
        <v>790</v>
      </c>
      <c r="AO72" s="3" t="s">
        <v>9</v>
      </c>
      <c r="AP72" s="3" t="s">
        <v>10</v>
      </c>
      <c r="AQ72" s="3" t="s">
        <v>11</v>
      </c>
      <c r="AR72" s="4" t="s">
        <v>12</v>
      </c>
      <c r="AS72" s="4" t="s">
        <v>791</v>
      </c>
      <c r="AT72" s="4">
        <v>2005</v>
      </c>
      <c r="AU72" s="3" t="s">
        <v>30</v>
      </c>
      <c r="AV72" s="3" t="s">
        <v>30</v>
      </c>
      <c r="AW72" s="3">
        <v>141</v>
      </c>
      <c r="AX72" s="3">
        <v>0</v>
      </c>
      <c r="AY72" s="3">
        <v>0</v>
      </c>
      <c r="AZ72" s="3">
        <v>0</v>
      </c>
      <c r="BA72" s="3">
        <v>0</v>
      </c>
      <c r="BB72" s="4" t="s">
        <v>330</v>
      </c>
      <c r="BC72" s="4" t="s">
        <v>927</v>
      </c>
      <c r="BD72" s="4" t="s">
        <v>332</v>
      </c>
      <c r="BE72" s="4" t="s">
        <v>18</v>
      </c>
      <c r="BF72" s="4"/>
      <c r="BG72" s="3">
        <v>0.27</v>
      </c>
      <c r="BH72" s="6"/>
      <c r="BI72" s="3">
        <v>1.3099644507332473</v>
      </c>
      <c r="BJ72" s="3" t="s">
        <v>19</v>
      </c>
      <c r="BK72" s="3">
        <v>3.8571428571428572</v>
      </c>
      <c r="BL72" s="3" t="s">
        <v>125</v>
      </c>
    </row>
    <row r="73" spans="1:64" x14ac:dyDescent="0.35">
      <c r="A73" s="2">
        <v>30</v>
      </c>
      <c r="B73" s="3" t="s">
        <v>786</v>
      </c>
      <c r="C73" s="3">
        <v>30.1</v>
      </c>
      <c r="D73" s="3" t="s">
        <v>928</v>
      </c>
      <c r="E73" s="3" t="s">
        <v>788</v>
      </c>
      <c r="F73" s="3"/>
      <c r="G73" s="3"/>
      <c r="H73" s="3" t="str">
        <f>IF(AF73&lt;'2 - Outliers'!$F$11,"Low outlier",IF(AF73&gt;'2 - Outliers'!$F$12,"High outlier",""))</f>
        <v/>
      </c>
      <c r="I73" s="3">
        <f>IF(AH73="",VLOOKUP(BD73,'3 -Impute_SE'!$B$10:$C$21,2,FALSE),AH73)</f>
        <v>0.1666</v>
      </c>
      <c r="J73" s="3">
        <f>I73^2</f>
        <v>2.7755559999999999E-2</v>
      </c>
      <c r="K73" s="3">
        <f>1/J73</f>
        <v>36.028817289220612</v>
      </c>
      <c r="L73" s="3">
        <f>K73*AF73</f>
        <v>21.437146287086264</v>
      </c>
      <c r="M73" s="3">
        <f>K73*AF73^2</f>
        <v>12.755102040816327</v>
      </c>
      <c r="N73" s="3">
        <f>K73^2</f>
        <v>1298.0756752600421</v>
      </c>
      <c r="O73" s="3">
        <f>1/($J73+(VLOOKUP($BD73,'5_Weighting REM'!$B$23:$K$35,10,FALSE)))</f>
        <v>35.863806085963063</v>
      </c>
      <c r="P73" s="3">
        <f>O73*$AF73</f>
        <v>21.338964621148023</v>
      </c>
      <c r="Q73" s="3">
        <f>1/($J73+(VLOOKUP($BD73,'5_Weighting REM'!$N$22:$W$31,10,FALSE)))</f>
        <v>10.875368037136166</v>
      </c>
      <c r="R73" s="3">
        <f>Q73*$AF73</f>
        <v>6.4708439820960182</v>
      </c>
      <c r="S73" s="3">
        <f>1/($J73+(VLOOKUP($BD73,'5_Weighting REM'!$Z$26:$AI$35,10,FALSE)))</f>
        <v>15.277674829698082</v>
      </c>
      <c r="T73" s="3">
        <f>S73*$AF73</f>
        <v>9.0902165236703585</v>
      </c>
      <c r="U73" s="3">
        <f>1/($J73+(VLOOKUP($BD73,'5_Weighting REM'!$AL$24:$AU$35,10,FALSE)))</f>
        <v>21.56423559601178</v>
      </c>
      <c r="V73" s="3">
        <f>U73*$AF73</f>
        <v>12.83072017962701</v>
      </c>
      <c r="W73" s="3">
        <f>1/($J73+(VLOOKUP($BD73,'5_Weighting REM'!$AX$24:$BG$35,10,FALSE)))</f>
        <v>23.198764572549941</v>
      </c>
      <c r="X73" s="3">
        <f>W73*$AF73</f>
        <v>13.803264920667214</v>
      </c>
      <c r="Y73" s="3">
        <f>1/($J73+(VLOOKUP($BD73,'5_Weighting REM'!$BK$24:$BT$34,10,FALSE)))</f>
        <v>7.7363083788746358</v>
      </c>
      <c r="Z73" s="3">
        <f>Y73*$AF73</f>
        <v>4.6031034854304078</v>
      </c>
      <c r="AA73" s="3">
        <f>1/($J73+(VLOOKUP($BD73,'5_Weighting REM'!$BX$24:$CG$35,10,FALSE)))</f>
        <v>25.872273214871491</v>
      </c>
      <c r="AB73" s="3">
        <f>AA73*$AF73</f>
        <v>15.394002562848536</v>
      </c>
      <c r="AC73" s="3">
        <f>1/($J73+(VLOOKUP($BD73,'5_Weighting REM'!$CK$24:$CT$35,10,FALSE)))</f>
        <v>35.863806085963063</v>
      </c>
      <c r="AD73" s="3">
        <f>AC73*$AF73</f>
        <v>21.338964621148023</v>
      </c>
      <c r="AE73" s="3" t="s">
        <v>841</v>
      </c>
      <c r="AF73" s="6">
        <v>0.59499999999999997</v>
      </c>
      <c r="AG73" s="3" t="s">
        <v>134</v>
      </c>
      <c r="AH73" s="3">
        <v>0.1666</v>
      </c>
      <c r="AI73" s="3" t="s">
        <v>26</v>
      </c>
      <c r="AJ73" s="3" t="s">
        <v>5</v>
      </c>
      <c r="AK73" s="3" t="s">
        <v>6</v>
      </c>
      <c r="AL73" s="3" t="s">
        <v>5</v>
      </c>
      <c r="AM73" s="3" t="s">
        <v>7</v>
      </c>
      <c r="AN73" s="3" t="s">
        <v>790</v>
      </c>
      <c r="AO73" s="3" t="s">
        <v>9</v>
      </c>
      <c r="AP73" s="3" t="s">
        <v>10</v>
      </c>
      <c r="AQ73" s="3" t="s">
        <v>11</v>
      </c>
      <c r="AR73" s="4" t="s">
        <v>12</v>
      </c>
      <c r="AS73" s="4" t="s">
        <v>791</v>
      </c>
      <c r="AT73" s="4">
        <v>2005</v>
      </c>
      <c r="AU73" s="3" t="s">
        <v>30</v>
      </c>
      <c r="AV73" s="3" t="s">
        <v>30</v>
      </c>
      <c r="AW73" s="3">
        <v>148</v>
      </c>
      <c r="AX73" s="3">
        <v>0</v>
      </c>
      <c r="AY73" s="3">
        <v>0</v>
      </c>
      <c r="AZ73" s="3">
        <v>0</v>
      </c>
      <c r="BA73" s="3">
        <v>0</v>
      </c>
      <c r="BB73" s="4" t="s">
        <v>330</v>
      </c>
      <c r="BC73" s="4" t="s">
        <v>927</v>
      </c>
      <c r="BD73" s="4" t="s">
        <v>332</v>
      </c>
      <c r="BE73" s="4" t="s">
        <v>18</v>
      </c>
      <c r="BF73" s="4"/>
      <c r="BG73" s="3">
        <v>0.25</v>
      </c>
      <c r="BH73" s="6"/>
      <c r="BI73" s="3">
        <v>1.2840254166877414</v>
      </c>
      <c r="BJ73" s="3" t="s">
        <v>19</v>
      </c>
      <c r="BK73" s="3">
        <v>3.5714285714285712</v>
      </c>
      <c r="BL73" s="3" t="s">
        <v>125</v>
      </c>
    </row>
    <row r="74" spans="1:64" x14ac:dyDescent="0.35">
      <c r="A74" s="2">
        <v>30</v>
      </c>
      <c r="B74" s="3" t="s">
        <v>786</v>
      </c>
      <c r="C74" s="3">
        <v>30.1</v>
      </c>
      <c r="D74" s="3" t="s">
        <v>866</v>
      </c>
      <c r="E74" s="3" t="s">
        <v>788</v>
      </c>
      <c r="F74" s="3"/>
      <c r="G74" s="3"/>
      <c r="H74" s="3" t="str">
        <f>IF(AF74&lt;'2 - Outliers'!$F$11,"Low outlier",IF(AF74&gt;'2 - Outliers'!$F$12,"High outlier",""))</f>
        <v/>
      </c>
      <c r="I74" s="3">
        <f>IF(AH74="",VLOOKUP(BD74,'3 -Impute_SE'!$B$10:$C$21,2,FALSE),AH74)</f>
        <v>0.16100000000000003</v>
      </c>
      <c r="J74" s="3">
        <f>I74^2</f>
        <v>2.592100000000001E-2</v>
      </c>
      <c r="K74" s="3">
        <f>1/J74</f>
        <v>38.578758535550314</v>
      </c>
      <c r="L74" s="3">
        <f>K74*AF74</f>
        <v>21.739130434782602</v>
      </c>
      <c r="M74" s="3">
        <f>K74*AF74^2</f>
        <v>12.249999999999996</v>
      </c>
      <c r="N74" s="3">
        <f>K74^2</f>
        <v>1488.3206101442961</v>
      </c>
      <c r="O74" s="3">
        <f>1/($J74+(VLOOKUP($BD74,'5_Weighting REM'!$B$23:$K$35,10,FALSE)))</f>
        <v>38.485443546714038</v>
      </c>
      <c r="P74" s="3">
        <f>O74*$AF74</f>
        <v>21.68654743857336</v>
      </c>
      <c r="Q74" s="3">
        <f>1/($J74+(VLOOKUP($BD74,'5_Weighting REM'!$N$22:$W$31,10,FALSE)))</f>
        <v>33.699052110127838</v>
      </c>
      <c r="R74" s="3">
        <f>Q74*$AF74</f>
        <v>18.989415864057037</v>
      </c>
      <c r="S74" s="3">
        <f>1/($J74+(VLOOKUP($BD74,'5_Weighting REM'!$Z$26:$AI$35,10,FALSE)))</f>
        <v>18.462530861067858</v>
      </c>
      <c r="T74" s="3">
        <f>S74*$AF74</f>
        <v>10.403636140211738</v>
      </c>
      <c r="U74" s="3">
        <f>1/($J74+(VLOOKUP($BD74,'5_Weighting REM'!$AL$24:$AU$35,10,FALSE)))</f>
        <v>38.507970083133038</v>
      </c>
      <c r="V74" s="3">
        <f>U74*$AF74</f>
        <v>21.699241141845466</v>
      </c>
      <c r="W74" s="3">
        <f>1/($J74+(VLOOKUP($BD74,'5_Weighting REM'!$AX$24:$BG$35,10,FALSE)))</f>
        <v>22.235191769352756</v>
      </c>
      <c r="X74" s="3">
        <f>W74*$AF74</f>
        <v>12.529530562030278</v>
      </c>
      <c r="Y74" s="3">
        <f>1/($J74+(VLOOKUP($BD74,'5_Weighting REM'!$BK$24:$BT$34,10,FALSE)))</f>
        <v>20.933271898963994</v>
      </c>
      <c r="Z74" s="3">
        <f>Y74*$AF74</f>
        <v>11.79589871506621</v>
      </c>
      <c r="AA74" s="3">
        <f>1/($J74+(VLOOKUP($BD74,'5_Weighting REM'!$BX$24:$CG$35,10,FALSE)))</f>
        <v>24.223060706407104</v>
      </c>
      <c r="AB74" s="3">
        <f>AA74*$AF74</f>
        <v>13.649694708060403</v>
      </c>
      <c r="AC74" s="3">
        <f>1/($J74+(VLOOKUP($BD74,'5_Weighting REM'!$CK$24:$CT$35,10,FALSE)))</f>
        <v>38.485443546714038</v>
      </c>
      <c r="AD74" s="3">
        <f>AC74*$AF74</f>
        <v>21.68654743857336</v>
      </c>
      <c r="AE74" s="3" t="s">
        <v>867</v>
      </c>
      <c r="AF74" s="6">
        <v>0.5635</v>
      </c>
      <c r="AG74" s="3" t="s">
        <v>355</v>
      </c>
      <c r="AH74" s="3">
        <v>0.16100000000000003</v>
      </c>
      <c r="AI74" s="3" t="s">
        <v>26</v>
      </c>
      <c r="AJ74" s="3" t="s">
        <v>5</v>
      </c>
      <c r="AK74" s="3" t="s">
        <v>6</v>
      </c>
      <c r="AL74" s="3" t="s">
        <v>5</v>
      </c>
      <c r="AM74" s="3" t="s">
        <v>7</v>
      </c>
      <c r="AN74" s="3" t="s">
        <v>790</v>
      </c>
      <c r="AO74" s="3" t="s">
        <v>9</v>
      </c>
      <c r="AP74" s="3" t="s">
        <v>10</v>
      </c>
      <c r="AQ74" s="3" t="s">
        <v>11</v>
      </c>
      <c r="AR74" s="3" t="s">
        <v>12</v>
      </c>
      <c r="AS74" s="3" t="s">
        <v>791</v>
      </c>
      <c r="AT74" s="3">
        <v>2005</v>
      </c>
      <c r="AU74" s="3" t="s">
        <v>30</v>
      </c>
      <c r="AV74" s="3" t="s">
        <v>30</v>
      </c>
      <c r="AW74" s="3">
        <v>148</v>
      </c>
      <c r="AX74" s="3">
        <v>0</v>
      </c>
      <c r="AY74" s="3">
        <v>0</v>
      </c>
      <c r="AZ74" s="3">
        <v>0</v>
      </c>
      <c r="BA74" s="3">
        <v>0</v>
      </c>
      <c r="BB74" s="3" t="s">
        <v>97</v>
      </c>
      <c r="BC74" s="3" t="s">
        <v>868</v>
      </c>
      <c r="BD74" s="3" t="s">
        <v>705</v>
      </c>
      <c r="BE74" s="3" t="s">
        <v>18</v>
      </c>
      <c r="BF74" s="4"/>
      <c r="BG74" s="3">
        <v>0.35</v>
      </c>
      <c r="BH74" s="3"/>
      <c r="BI74" s="3">
        <v>1.4190675485932571</v>
      </c>
      <c r="BJ74" s="3" t="s">
        <v>19</v>
      </c>
      <c r="BK74" s="3">
        <v>3.4999999999999996</v>
      </c>
      <c r="BL74" s="3" t="s">
        <v>125</v>
      </c>
    </row>
    <row r="75" spans="1:64" x14ac:dyDescent="0.35">
      <c r="A75" s="2">
        <v>65</v>
      </c>
      <c r="B75" s="3" t="s">
        <v>351</v>
      </c>
      <c r="C75" s="3">
        <v>65.5</v>
      </c>
      <c r="D75" s="3" t="s">
        <v>431</v>
      </c>
      <c r="E75" s="3" t="s">
        <v>369</v>
      </c>
      <c r="F75" s="3"/>
      <c r="G75" s="3" t="s">
        <v>1958</v>
      </c>
      <c r="H75" s="3" t="str">
        <f>IF(AF75&lt;'2 - Outliers'!$F$11,"Low outlier",IF(AF75&gt;'2 - Outliers'!$F$12,"High outlier",""))</f>
        <v/>
      </c>
      <c r="I75" s="3">
        <f>IF(AH75="",VLOOKUP(BD75,'3 -Impute_SE'!$B$10:$C$21,2,FALSE),AH75)</f>
        <v>0.16082644628099174</v>
      </c>
      <c r="J75" s="3">
        <f>I75^2</f>
        <v>2.5865145823372723E-2</v>
      </c>
      <c r="K75" s="3">
        <f>1/J75</f>
        <v>38.662066969534045</v>
      </c>
      <c r="L75" s="3">
        <f>K75*AF75</f>
        <v>-7.5236382322713249</v>
      </c>
      <c r="M75" s="3">
        <f>K75*AF75^2</f>
        <v>1.4641</v>
      </c>
      <c r="N75" s="3">
        <f>K75^2</f>
        <v>1494.7554223567354</v>
      </c>
      <c r="O75" s="3">
        <f>1/($J75+(VLOOKUP($BD75,'5_Weighting REM'!$B$23:$K$35,10,FALSE)))</f>
        <v>23.404502727403536</v>
      </c>
      <c r="P75" s="3">
        <f>O75*$AF75</f>
        <v>-4.5545162307527276</v>
      </c>
      <c r="Q75" s="3">
        <f>1/($J75+(VLOOKUP($BD75,'5_Weighting REM'!$N$22:$W$31,10,FALSE)))</f>
        <v>38.662066969534045</v>
      </c>
      <c r="R75" s="3">
        <f>Q75*$AF75</f>
        <v>-7.5236382322713249</v>
      </c>
      <c r="S75" s="3">
        <f>1/($J75+(VLOOKUP($BD75,'5_Weighting REM'!$Z$26:$AI$35,10,FALSE)))</f>
        <v>3.4602268860644756</v>
      </c>
      <c r="T75" s="3">
        <f>S75*$AF75</f>
        <v>-0.67336015202814692</v>
      </c>
      <c r="U75" s="3">
        <f>1/($J75+(VLOOKUP($BD75,'5_Weighting REM'!$AL$24:$AU$35,10,FALSE)))</f>
        <v>32.70753928752054</v>
      </c>
      <c r="V75" s="3">
        <f>U75*$AF75</f>
        <v>-6.3648871453514966</v>
      </c>
      <c r="W75" s="3">
        <f>1/($J75+(VLOOKUP($BD75,'5_Weighting REM'!$AX$24:$BG$35,10,FALSE)))</f>
        <v>14.629779730899516</v>
      </c>
      <c r="X75" s="3">
        <f>W75*$AF75</f>
        <v>-2.8469551356330456</v>
      </c>
      <c r="Y75" s="3">
        <f>1/($J75+(VLOOKUP($BD75,'5_Weighting REM'!$BK$24:$BT$34,10,FALSE)))</f>
        <v>28.443491775458305</v>
      </c>
      <c r="Z75" s="3">
        <f>Y75*$AF75</f>
        <v>-5.5351034995041859</v>
      </c>
      <c r="AA75" s="3">
        <f>1/($J75+(VLOOKUP($BD75,'5_Weighting REM'!$BX$24:$CG$35,10,FALSE)))</f>
        <v>32.864603674833447</v>
      </c>
      <c r="AB75" s="3">
        <f>AA75*$AF75</f>
        <v>-6.3954518751225882</v>
      </c>
      <c r="AC75" s="3">
        <f>1/($J75+(VLOOKUP($BD75,'5_Weighting REM'!$CK$24:$CT$35,10,FALSE)))</f>
        <v>23.404502727403536</v>
      </c>
      <c r="AD75" s="3">
        <f>AC75*$AF75</f>
        <v>-4.5545162307527276</v>
      </c>
      <c r="AE75" s="3" t="s">
        <v>367</v>
      </c>
      <c r="AF75" s="6">
        <v>-0.1946</v>
      </c>
      <c r="AG75" s="3" t="s">
        <v>409</v>
      </c>
      <c r="AH75" s="3">
        <v>0.16082644628099174</v>
      </c>
      <c r="AI75" s="3" t="s">
        <v>26</v>
      </c>
      <c r="AJ75" s="3" t="s">
        <v>53</v>
      </c>
      <c r="AK75" s="3" t="s">
        <v>143</v>
      </c>
      <c r="AL75" s="3" t="s">
        <v>54</v>
      </c>
      <c r="AM75" s="3" t="s">
        <v>7</v>
      </c>
      <c r="AN75" s="3" t="s">
        <v>356</v>
      </c>
      <c r="AO75" s="3" t="s">
        <v>28</v>
      </c>
      <c r="AP75" s="3" t="s">
        <v>10</v>
      </c>
      <c r="AQ75" s="3" t="s">
        <v>11</v>
      </c>
      <c r="AR75" s="3" t="s">
        <v>108</v>
      </c>
      <c r="AS75" s="3" t="s">
        <v>363</v>
      </c>
      <c r="AT75" s="3">
        <v>2010</v>
      </c>
      <c r="AU75" s="3" t="s">
        <v>14</v>
      </c>
      <c r="AV75" s="3" t="s">
        <v>14</v>
      </c>
      <c r="AW75" s="3">
        <v>473</v>
      </c>
      <c r="AX75" s="3">
        <v>1</v>
      </c>
      <c r="AY75" s="3">
        <v>0</v>
      </c>
      <c r="AZ75" s="3">
        <v>0</v>
      </c>
      <c r="BA75" s="3">
        <v>0</v>
      </c>
      <c r="BB75" s="3" t="s">
        <v>346</v>
      </c>
      <c r="BC75" s="3" t="s">
        <v>432</v>
      </c>
      <c r="BD75" s="3" t="s">
        <v>348</v>
      </c>
      <c r="BE75" s="3" t="s">
        <v>33</v>
      </c>
      <c r="BF75" s="3"/>
      <c r="BG75" s="3">
        <v>-0.28000000000000003</v>
      </c>
      <c r="BH75" s="3"/>
      <c r="BI75" s="3"/>
      <c r="BJ75" s="3" t="s">
        <v>20</v>
      </c>
      <c r="BK75" s="3">
        <v>-1.21</v>
      </c>
      <c r="BL75" s="3"/>
    </row>
    <row r="76" spans="1:64" x14ac:dyDescent="0.35">
      <c r="A76" s="2">
        <v>59</v>
      </c>
      <c r="B76" s="3" t="s">
        <v>410</v>
      </c>
      <c r="C76" s="3">
        <v>59.2</v>
      </c>
      <c r="D76" s="3" t="s">
        <v>411</v>
      </c>
      <c r="E76" s="3" t="s">
        <v>412</v>
      </c>
      <c r="F76" s="3"/>
      <c r="G76" s="3"/>
      <c r="H76" s="3" t="str">
        <f>IF(AF76&lt;'2 - Outliers'!$F$11,"Low outlier",IF(AF76&gt;'2 - Outliers'!$F$12,"High outlier",""))</f>
        <v/>
      </c>
      <c r="I76" s="3">
        <f>IF(AH76="",VLOOKUP(BD76,'3 -Impute_SE'!$B$10:$C$21,2,FALSE),AH76)</f>
        <v>0.16</v>
      </c>
      <c r="J76" s="3">
        <f>I76^2</f>
        <v>2.5600000000000001E-2</v>
      </c>
      <c r="K76" s="3">
        <f>1/J76</f>
        <v>39.0625</v>
      </c>
      <c r="L76" s="3">
        <f>K76*AF76</f>
        <v>-15.625</v>
      </c>
      <c r="M76" s="3">
        <f>K76*AF76^2</f>
        <v>6.2500000000000009</v>
      </c>
      <c r="N76" s="3">
        <f>K76^2</f>
        <v>1525.87890625</v>
      </c>
      <c r="O76" s="3">
        <f>1/($J76+(VLOOKUP($BD76,'5_Weighting REM'!$B$23:$K$35,10,FALSE)))</f>
        <v>37.719932441728062</v>
      </c>
      <c r="P76" s="3">
        <f>O76*$AF76</f>
        <v>-15.087972976691226</v>
      </c>
      <c r="Q76" s="3">
        <f>1/($J76+(VLOOKUP($BD76,'5_Weighting REM'!$N$22:$W$31,10,FALSE)))</f>
        <v>34.638587995545301</v>
      </c>
      <c r="R76" s="3">
        <f>Q76*$AF76</f>
        <v>-13.855435198218121</v>
      </c>
      <c r="S76" s="3">
        <f>1/($J76+(VLOOKUP($BD76,'5_Weighting REM'!$Z$26:$AI$35,10,FALSE)))</f>
        <v>14.93190043721032</v>
      </c>
      <c r="T76" s="3">
        <f>S76*$AF76</f>
        <v>-5.9727601748841286</v>
      </c>
      <c r="U76" s="3">
        <f>1/($J76+(VLOOKUP($BD76,'5_Weighting REM'!$AL$24:$AU$35,10,FALSE)))</f>
        <v>38.56144430535781</v>
      </c>
      <c r="V76" s="3">
        <f>U76*$AF76</f>
        <v>-15.424577722143125</v>
      </c>
      <c r="W76" s="3">
        <f>1/($J76+(VLOOKUP($BD76,'5_Weighting REM'!$AX$24:$BG$35,10,FALSE)))</f>
        <v>17.866649893291921</v>
      </c>
      <c r="X76" s="3">
        <f>W76*$AF76</f>
        <v>-7.1466599573167686</v>
      </c>
      <c r="Y76" s="3">
        <f>1/($J76+(VLOOKUP($BD76,'5_Weighting REM'!$BK$24:$BT$34,10,FALSE)))</f>
        <v>38.70255585758828</v>
      </c>
      <c r="Z76" s="3">
        <f>Y76*$AF76</f>
        <v>-15.481022343035313</v>
      </c>
      <c r="AA76" s="3">
        <f>1/($J76+(VLOOKUP($BD76,'5_Weighting REM'!$BX$24:$CG$35,10,FALSE)))</f>
        <v>37.891045536277453</v>
      </c>
      <c r="AB76" s="3">
        <f>AA76*$AF76</f>
        <v>-15.156418214510982</v>
      </c>
      <c r="AC76" s="3">
        <f>1/($J76+(VLOOKUP($BD76,'5_Weighting REM'!$CK$24:$CT$35,10,FALSE)))</f>
        <v>37.719932441728062</v>
      </c>
      <c r="AD76" s="3">
        <f>AC76*$AF76</f>
        <v>-15.087972976691226</v>
      </c>
      <c r="AE76" s="3" t="s">
        <v>64</v>
      </c>
      <c r="AF76" s="6">
        <v>-0.4</v>
      </c>
      <c r="AG76" s="3" t="s">
        <v>4</v>
      </c>
      <c r="AH76" s="3">
        <v>0.16</v>
      </c>
      <c r="AI76" s="3" t="s">
        <v>26</v>
      </c>
      <c r="AJ76" s="3" t="s">
        <v>5</v>
      </c>
      <c r="AK76" s="3" t="s">
        <v>143</v>
      </c>
      <c r="AL76" s="3" t="s">
        <v>53</v>
      </c>
      <c r="AM76" s="3" t="s">
        <v>413</v>
      </c>
      <c r="AN76" s="3" t="s">
        <v>414</v>
      </c>
      <c r="AO76" s="3" t="s">
        <v>85</v>
      </c>
      <c r="AP76" s="3" t="s">
        <v>10</v>
      </c>
      <c r="AQ76" s="3" t="s">
        <v>107</v>
      </c>
      <c r="AR76" s="4" t="s">
        <v>96</v>
      </c>
      <c r="AS76" s="4" t="s">
        <v>415</v>
      </c>
      <c r="AT76" s="4" t="s">
        <v>416</v>
      </c>
      <c r="AU76" s="3" t="s">
        <v>1951</v>
      </c>
      <c r="AV76" s="3" t="s">
        <v>14</v>
      </c>
      <c r="AW76" s="3">
        <v>1813</v>
      </c>
      <c r="AX76" s="3">
        <v>1</v>
      </c>
      <c r="AY76" s="3">
        <v>0</v>
      </c>
      <c r="AZ76" s="3">
        <v>0</v>
      </c>
      <c r="BA76" s="3">
        <v>0</v>
      </c>
      <c r="BB76" s="4" t="s">
        <v>15</v>
      </c>
      <c r="BC76" s="4" t="s">
        <v>183</v>
      </c>
      <c r="BD76" s="3" t="s">
        <v>17</v>
      </c>
      <c r="BE76" s="4" t="s">
        <v>417</v>
      </c>
      <c r="BF76" s="4"/>
      <c r="BG76" s="3">
        <v>-3.0000000000000001E-3</v>
      </c>
      <c r="BH76" s="3"/>
      <c r="BI76" s="3"/>
      <c r="BJ76" s="3" t="s">
        <v>20</v>
      </c>
      <c r="BK76" s="3">
        <v>-2.5</v>
      </c>
      <c r="BL76" s="3"/>
    </row>
    <row r="77" spans="1:64" x14ac:dyDescent="0.35">
      <c r="A77" s="2">
        <v>50</v>
      </c>
      <c r="B77" s="3" t="s">
        <v>299</v>
      </c>
      <c r="C77" s="3">
        <v>50.1</v>
      </c>
      <c r="D77" s="3" t="s">
        <v>943</v>
      </c>
      <c r="E77" s="3" t="s">
        <v>301</v>
      </c>
      <c r="F77" s="3"/>
      <c r="G77" s="3"/>
      <c r="H77" s="3" t="str">
        <f>IF(AF77&lt;'2 - Outliers'!$F$11,"Low outlier",IF(AF77&gt;'2 - Outliers'!$F$12,"High outlier",""))</f>
        <v/>
      </c>
      <c r="I77" s="3">
        <f>IF(AH77="",VLOOKUP(BD77,'3 -Impute_SE'!$B$10:$C$21,2,FALSE),AH77)</f>
        <v>0.15859818286856109</v>
      </c>
      <c r="J77" s="3">
        <f>I77^2</f>
        <v>2.5153383609209545E-2</v>
      </c>
      <c r="K77" s="3">
        <f>1/J77</f>
        <v>39.756082741642146</v>
      </c>
      <c r="L77" s="3">
        <f>K77*AF77</f>
        <v>8.7936714971028511</v>
      </c>
      <c r="M77" s="3">
        <f>K77*AF77^2</f>
        <v>1.9450774086945417</v>
      </c>
      <c r="N77" s="3">
        <f>K77^2</f>
        <v>1580.5461149602966</v>
      </c>
      <c r="O77" s="3">
        <f>1/($J77+(VLOOKUP($BD77,'5_Weighting REM'!$B$23:$K$35,10,FALSE)))</f>
        <v>39.555259086666268</v>
      </c>
      <c r="P77" s="3">
        <f>O77*$AF77</f>
        <v>8.7492511938707214</v>
      </c>
      <c r="Q77" s="3">
        <f>1/($J77+(VLOOKUP($BD77,'5_Weighting REM'!$N$22:$W$31,10,FALSE)))</f>
        <v>11.192100288877096</v>
      </c>
      <c r="R77" s="3">
        <f>Q77*$AF77</f>
        <v>2.4755872942161461</v>
      </c>
      <c r="S77" s="3">
        <f>1/($J77+(VLOOKUP($BD77,'5_Weighting REM'!$Z$26:$AI$35,10,FALSE)))</f>
        <v>15.910187595121446</v>
      </c>
      <c r="T77" s="3">
        <f>S77*$AF77</f>
        <v>3.5191838209510626</v>
      </c>
      <c r="U77" s="3">
        <f>1/($J77+(VLOOKUP($BD77,'5_Weighting REM'!$AL$24:$AU$35,10,FALSE)))</f>
        <v>22.84622754637217</v>
      </c>
      <c r="V77" s="3">
        <f>U77*$AF77</f>
        <v>5.0533706073718818</v>
      </c>
      <c r="W77" s="3">
        <f>1/($J77+(VLOOKUP($BD77,'5_Weighting REM'!$AX$24:$BG$35,10,FALSE)))</f>
        <v>24.68918335452641</v>
      </c>
      <c r="X77" s="3">
        <f>W77*$AF77</f>
        <v>5.4610150945288343</v>
      </c>
      <c r="Y77" s="3">
        <f>1/($J77+(VLOOKUP($BD77,'5_Weighting REM'!$BK$24:$BT$34,10,FALSE)))</f>
        <v>7.8952495343364468</v>
      </c>
      <c r="Z77" s="3">
        <f>Y77*$AF77</f>
        <v>1.7463549224352277</v>
      </c>
      <c r="AA77" s="3">
        <f>1/($J77+(VLOOKUP($BD77,'5_Weighting REM'!$BX$24:$CG$35,10,FALSE)))</f>
        <v>27.739835995586105</v>
      </c>
      <c r="AB77" s="3">
        <f>AA77*$AF77</f>
        <v>6.1357907597165182</v>
      </c>
      <c r="AC77" s="3">
        <f>1/($J77+(VLOOKUP($BD77,'5_Weighting REM'!$CK$24:$CT$35,10,FALSE)))</f>
        <v>39.555259086666268</v>
      </c>
      <c r="AD77" s="3">
        <f>AC77*$AF77</f>
        <v>8.7492511938707214</v>
      </c>
      <c r="AE77" s="3" t="s">
        <v>302</v>
      </c>
      <c r="AF77" s="6">
        <v>0.22119059250000001</v>
      </c>
      <c r="AG77" s="3" t="s">
        <v>72</v>
      </c>
      <c r="AH77" s="3"/>
      <c r="AI77" s="3"/>
      <c r="AJ77" s="3" t="s">
        <v>5</v>
      </c>
      <c r="AK77" s="3" t="s">
        <v>6</v>
      </c>
      <c r="AL77" s="3" t="s">
        <v>5</v>
      </c>
      <c r="AM77" s="3" t="s">
        <v>55</v>
      </c>
      <c r="AN77" s="3" t="s">
        <v>37</v>
      </c>
      <c r="AO77" s="3" t="s">
        <v>56</v>
      </c>
      <c r="AP77" s="3" t="s">
        <v>10</v>
      </c>
      <c r="AQ77" s="3" t="s">
        <v>39</v>
      </c>
      <c r="AR77" s="4" t="s">
        <v>12</v>
      </c>
      <c r="AS77" s="4" t="s">
        <v>13</v>
      </c>
      <c r="AT77" s="4" t="s">
        <v>303</v>
      </c>
      <c r="AU77" s="3" t="s">
        <v>1951</v>
      </c>
      <c r="AV77" s="3" t="s">
        <v>14</v>
      </c>
      <c r="AW77" s="3">
        <v>5000</v>
      </c>
      <c r="AX77" s="3">
        <v>0</v>
      </c>
      <c r="AY77" s="3">
        <v>0</v>
      </c>
      <c r="AZ77" s="3">
        <v>1</v>
      </c>
      <c r="BA77" s="3">
        <v>1</v>
      </c>
      <c r="BB77" s="4" t="s">
        <v>330</v>
      </c>
      <c r="BC77" s="4" t="s">
        <v>944</v>
      </c>
      <c r="BD77" s="4" t="s">
        <v>332</v>
      </c>
      <c r="BE77" s="4" t="s">
        <v>304</v>
      </c>
      <c r="BF77" s="4" t="s">
        <v>59</v>
      </c>
      <c r="BG77" s="3">
        <v>1.4710000000000001</v>
      </c>
      <c r="BH77" s="3">
        <v>4.353586551546428</v>
      </c>
      <c r="BI77" s="3"/>
      <c r="BJ77" s="3" t="s">
        <v>60</v>
      </c>
      <c r="BK77" s="3" t="s">
        <v>20</v>
      </c>
      <c r="BL77" s="3"/>
    </row>
    <row r="78" spans="1:64" x14ac:dyDescent="0.35">
      <c r="A78" s="2">
        <v>164</v>
      </c>
      <c r="B78" s="3" t="s">
        <v>1218</v>
      </c>
      <c r="C78" s="3">
        <v>164.1</v>
      </c>
      <c r="D78" s="3" t="s">
        <v>1219</v>
      </c>
      <c r="E78" s="3" t="s">
        <v>1220</v>
      </c>
      <c r="F78" s="3"/>
      <c r="G78" s="3"/>
      <c r="H78" s="3" t="str">
        <f>IF(AF78&lt;'2 - Outliers'!$F$11,"Low outlier",IF(AF78&gt;'2 - Outliers'!$F$12,"High outlier",""))</f>
        <v/>
      </c>
      <c r="I78" s="3">
        <f>IF(AH78="",VLOOKUP(BD78,'3 -Impute_SE'!$B$10:$C$21,2,FALSE),AH78)</f>
        <v>0.15859818286856109</v>
      </c>
      <c r="J78" s="3">
        <f>I78^2</f>
        <v>2.5153383609209545E-2</v>
      </c>
      <c r="K78" s="3">
        <f>1/J78</f>
        <v>39.756082741642146</v>
      </c>
      <c r="L78" s="3">
        <f>K78*AF78</f>
        <v>5.5753358512829934</v>
      </c>
      <c r="M78" s="3">
        <f>K78*AF78^2</f>
        <v>0.78187707920333971</v>
      </c>
      <c r="N78" s="3">
        <f>K78^2</f>
        <v>1580.5461149602966</v>
      </c>
      <c r="O78" s="3">
        <f>1/($J78+(VLOOKUP($BD78,'5_Weighting REM'!$B$23:$K$35,10,FALSE)))</f>
        <v>39.555259086666268</v>
      </c>
      <c r="P78" s="3">
        <f>O78*$AF78</f>
        <v>5.5471726308105724</v>
      </c>
      <c r="Q78" s="3">
        <f>1/($J78+(VLOOKUP($BD78,'5_Weighting REM'!$N$22:$W$31,10,FALSE)))</f>
        <v>11.192100288877096</v>
      </c>
      <c r="R78" s="3">
        <f>Q78*$AF78</f>
        <v>1.56956404375251</v>
      </c>
      <c r="S78" s="3">
        <f>1/($J78+(VLOOKUP($BD78,'5_Weighting REM'!$Z$26:$AI$35,10,FALSE)))</f>
        <v>15.910187595121446</v>
      </c>
      <c r="T78" s="3">
        <f>S78*$AF78</f>
        <v>2.2312218202223852</v>
      </c>
      <c r="U78" s="3">
        <f>1/($J78+(VLOOKUP($BD78,'5_Weighting REM'!$AL$24:$AU$35,10,FALSE)))</f>
        <v>22.84622754637217</v>
      </c>
      <c r="V78" s="3">
        <f>U78*$AF78</f>
        <v>3.2039220849200936</v>
      </c>
      <c r="W78" s="3">
        <f>1/($J78+(VLOOKUP($BD78,'5_Weighting REM'!$AX$24:$BG$35,10,FALSE)))</f>
        <v>24.68918335452641</v>
      </c>
      <c r="X78" s="3">
        <f>W78*$AF78</f>
        <v>3.4623755562116703</v>
      </c>
      <c r="Y78" s="3">
        <f>1/($J78+(VLOOKUP($BD78,'5_Weighting REM'!$BK$24:$BT$34,10,FALSE)))</f>
        <v>7.8952495343364468</v>
      </c>
      <c r="Z78" s="3">
        <f>Y78*$AF78</f>
        <v>1.10721843672753</v>
      </c>
      <c r="AA78" s="3">
        <f>1/($J78+(VLOOKUP($BD78,'5_Weighting REM'!$BX$24:$CG$35,10,FALSE)))</f>
        <v>27.739835995586105</v>
      </c>
      <c r="AB78" s="3">
        <f>AA78*$AF78</f>
        <v>3.8901946939783789</v>
      </c>
      <c r="AC78" s="3">
        <f>1/($J78+(VLOOKUP($BD78,'5_Weighting REM'!$CK$24:$CT$35,10,FALSE)))</f>
        <v>39.555259086666268</v>
      </c>
      <c r="AD78" s="3">
        <f>AC78*$AF78</f>
        <v>5.5471726308105724</v>
      </c>
      <c r="AE78" s="3" t="s">
        <v>1302</v>
      </c>
      <c r="AF78" s="6">
        <v>0.14023856141749999</v>
      </c>
      <c r="AG78" s="3" t="s">
        <v>459</v>
      </c>
      <c r="AH78" s="3"/>
      <c r="AI78" s="3"/>
      <c r="AJ78" s="3" t="s">
        <v>5</v>
      </c>
      <c r="AK78" s="3" t="s">
        <v>1307</v>
      </c>
      <c r="AL78" s="3" t="s">
        <v>5</v>
      </c>
      <c r="AM78" s="3" t="s">
        <v>102</v>
      </c>
      <c r="AN78" s="3" t="s">
        <v>1316</v>
      </c>
      <c r="AO78" s="3" t="s">
        <v>1312</v>
      </c>
      <c r="AP78" s="3" t="s">
        <v>10</v>
      </c>
      <c r="AQ78" s="3" t="s">
        <v>191</v>
      </c>
      <c r="AR78" s="4" t="s">
        <v>12</v>
      </c>
      <c r="AS78" s="4" t="s">
        <v>13</v>
      </c>
      <c r="AT78" s="4">
        <v>2013</v>
      </c>
      <c r="AU78" s="3" t="s">
        <v>14</v>
      </c>
      <c r="AV78" s="3" t="s">
        <v>1951</v>
      </c>
      <c r="AW78" s="3">
        <v>120</v>
      </c>
      <c r="AX78" s="3">
        <v>1</v>
      </c>
      <c r="AY78" s="3">
        <v>0</v>
      </c>
      <c r="AZ78" s="3">
        <v>1</v>
      </c>
      <c r="BA78" s="3">
        <v>1</v>
      </c>
      <c r="BB78" s="4" t="s">
        <v>1347</v>
      </c>
      <c r="BC78" s="4" t="s">
        <v>1367</v>
      </c>
      <c r="BD78" s="4" t="s">
        <v>332</v>
      </c>
      <c r="BE78" s="4" t="s">
        <v>1399</v>
      </c>
      <c r="BF78" s="4" t="s">
        <v>1400</v>
      </c>
      <c r="BG78" s="3">
        <v>0.86099999999999999</v>
      </c>
      <c r="BH78" s="3"/>
      <c r="BI78" s="3"/>
      <c r="BJ78" s="3"/>
      <c r="BK78" s="3"/>
      <c r="BL78" s="3"/>
    </row>
    <row r="79" spans="1:64" x14ac:dyDescent="0.35">
      <c r="A79" s="2">
        <v>8</v>
      </c>
      <c r="B79" s="3" t="s">
        <v>324</v>
      </c>
      <c r="C79" s="3">
        <v>8.1</v>
      </c>
      <c r="D79" s="3" t="s">
        <v>325</v>
      </c>
      <c r="E79" s="3" t="s">
        <v>326</v>
      </c>
      <c r="F79" s="3"/>
      <c r="G79" s="3"/>
      <c r="H79" s="3" t="str">
        <f>IF(AF79&lt;'2 - Outliers'!$F$11,"Low outlier",IF(AF79&gt;'2 - Outliers'!$F$12,"High outlier",""))</f>
        <v/>
      </c>
      <c r="I79" s="3">
        <f>IF(AH79="",VLOOKUP(BD79,'3 -Impute_SE'!$B$10:$C$21,2,FALSE),AH79)</f>
        <v>0.15859818286856109</v>
      </c>
      <c r="J79" s="3">
        <f>I79^2</f>
        <v>2.5153383609209545E-2</v>
      </c>
      <c r="K79" s="3">
        <f>1/J79</f>
        <v>39.756082741642146</v>
      </c>
      <c r="L79" s="3">
        <f>K79*AF79</f>
        <v>-5.5708839993668171</v>
      </c>
      <c r="M79" s="3">
        <f>K79*AF79^2</f>
        <v>0.78062893510114773</v>
      </c>
      <c r="N79" s="3">
        <f>K79^2</f>
        <v>1580.5461149602966</v>
      </c>
      <c r="O79" s="3">
        <f>1/($J79+(VLOOKUP($BD79,'5_Weighting REM'!$B$23:$K$35,10,FALSE)))</f>
        <v>39.555259086666268</v>
      </c>
      <c r="P79" s="3">
        <f>O79*$AF79</f>
        <v>-5.5427432669543748</v>
      </c>
      <c r="Q79" s="3">
        <f>1/($J79+(VLOOKUP($BD79,'5_Weighting REM'!$N$22:$W$31,10,FALSE)))</f>
        <v>11.192100288877096</v>
      </c>
      <c r="R79" s="3">
        <f>Q79*$AF79</f>
        <v>-1.5683107619983476</v>
      </c>
      <c r="S79" s="3">
        <f>1/($J79+(VLOOKUP($BD79,'5_Weighting REM'!$Z$26:$AI$35,10,FALSE)))</f>
        <v>15.910187595121446</v>
      </c>
      <c r="T79" s="3">
        <f>S79*$AF79</f>
        <v>-2.2294402111138534</v>
      </c>
      <c r="U79" s="3">
        <f>1/($J79+(VLOOKUP($BD79,'5_Weighting REM'!$AL$24:$AU$35,10,FALSE)))</f>
        <v>22.84622754637217</v>
      </c>
      <c r="V79" s="3">
        <f>U79*$AF79</f>
        <v>-3.2013637840296192</v>
      </c>
      <c r="W79" s="3">
        <f>1/($J79+(VLOOKUP($BD79,'5_Weighting REM'!$AX$24:$BG$35,10,FALSE)))</f>
        <v>24.68918335452641</v>
      </c>
      <c r="X79" s="3">
        <f>W79*$AF79</f>
        <v>-3.4596108827165488</v>
      </c>
      <c r="Y79" s="3">
        <f>1/($J79+(VLOOKUP($BD79,'5_Weighting REM'!$BK$24:$BT$34,10,FALSE)))</f>
        <v>7.8952495343364468</v>
      </c>
      <c r="Z79" s="3">
        <f>Y79*$AF79</f>
        <v>-1.106334333482335</v>
      </c>
      <c r="AA79" s="3">
        <f>1/($J79+(VLOOKUP($BD79,'5_Weighting REM'!$BX$24:$CG$35,10,FALSE)))</f>
        <v>27.739835995586105</v>
      </c>
      <c r="AB79" s="3">
        <f>AA79*$AF79</f>
        <v>-3.8870884110270656</v>
      </c>
      <c r="AC79" s="3">
        <f>1/($J79+(VLOOKUP($BD79,'5_Weighting REM'!$CK$24:$CT$35,10,FALSE)))</f>
        <v>39.555259086666268</v>
      </c>
      <c r="AD79" s="3">
        <f>AC79*$AF79</f>
        <v>-5.5427432669543748</v>
      </c>
      <c r="AE79" s="3" t="s">
        <v>327</v>
      </c>
      <c r="AF79" s="6">
        <v>-0.14012658227848102</v>
      </c>
      <c r="AG79" s="3" t="s">
        <v>25</v>
      </c>
      <c r="AH79" s="3"/>
      <c r="AI79" s="3"/>
      <c r="AJ79" s="3" t="s">
        <v>5</v>
      </c>
      <c r="AK79" s="3" t="s">
        <v>143</v>
      </c>
      <c r="AL79" s="3" t="s">
        <v>53</v>
      </c>
      <c r="AM79" s="3" t="s">
        <v>102</v>
      </c>
      <c r="AN79" s="3" t="s">
        <v>37</v>
      </c>
      <c r="AO79" s="3" t="s">
        <v>28</v>
      </c>
      <c r="AP79" s="3" t="s">
        <v>10</v>
      </c>
      <c r="AQ79" s="3" t="s">
        <v>39</v>
      </c>
      <c r="AR79" s="4" t="s">
        <v>12</v>
      </c>
      <c r="AS79" s="4" t="s">
        <v>328</v>
      </c>
      <c r="AT79" s="4" t="s">
        <v>329</v>
      </c>
      <c r="AU79" s="3" t="s">
        <v>1951</v>
      </c>
      <c r="AV79" s="3" t="s">
        <v>30</v>
      </c>
      <c r="AW79" s="3">
        <v>592</v>
      </c>
      <c r="AX79" s="3">
        <v>1</v>
      </c>
      <c r="AY79" s="3">
        <v>0</v>
      </c>
      <c r="AZ79" s="3">
        <v>0</v>
      </c>
      <c r="BA79" s="3">
        <v>0</v>
      </c>
      <c r="BB79" s="4" t="s">
        <v>330</v>
      </c>
      <c r="BC79" s="4" t="s">
        <v>331</v>
      </c>
      <c r="BD79" s="4" t="s">
        <v>332</v>
      </c>
      <c r="BE79" s="4" t="s">
        <v>33</v>
      </c>
      <c r="BF79" s="4"/>
      <c r="BG79" s="3">
        <v>-2.7E-2</v>
      </c>
      <c r="BH79" s="3"/>
      <c r="BI79" s="3"/>
      <c r="BJ79" s="3" t="s">
        <v>20</v>
      </c>
      <c r="BK79" s="3" t="s">
        <v>20</v>
      </c>
      <c r="BL79" s="3"/>
    </row>
    <row r="80" spans="1:64" x14ac:dyDescent="0.35">
      <c r="A80" s="2">
        <v>30</v>
      </c>
      <c r="B80" s="3" t="s">
        <v>786</v>
      </c>
      <c r="C80" s="3">
        <v>30.1</v>
      </c>
      <c r="D80" s="3" t="s">
        <v>1019</v>
      </c>
      <c r="E80" s="3" t="s">
        <v>788</v>
      </c>
      <c r="F80" s="3"/>
      <c r="G80" s="3"/>
      <c r="H80" s="3" t="str">
        <f>IF(AF80&lt;'2 - Outliers'!$F$11,"Low outlier",IF(AF80&gt;'2 - Outliers'!$F$12,"High outlier",""))</f>
        <v/>
      </c>
      <c r="I80" s="3">
        <f>IF(AH80="",VLOOKUP(BD80,'3 -Impute_SE'!$B$10:$C$21,2,FALSE),AH80)</f>
        <v>0.15749999999999997</v>
      </c>
      <c r="J80" s="3">
        <f>I80^2</f>
        <v>2.4806249999999992E-2</v>
      </c>
      <c r="K80" s="3">
        <f>1/J80</f>
        <v>40.312421264802232</v>
      </c>
      <c r="L80" s="3">
        <f>K80*AF80</f>
        <v>-14.81481481481482</v>
      </c>
      <c r="M80" s="3">
        <f>K80*AF80^2</f>
        <v>5.4444444444444464</v>
      </c>
      <c r="N80" s="3">
        <f>K80^2</f>
        <v>1625.0913082308791</v>
      </c>
      <c r="O80" s="3">
        <f>1/($J80+(VLOOKUP($BD80,'5_Weighting REM'!$B$23:$K$35,10,FALSE)))</f>
        <v>40.105952307546133</v>
      </c>
      <c r="P80" s="3">
        <f>O80*$AF80</f>
        <v>-14.738937473023203</v>
      </c>
      <c r="Q80" s="3">
        <f>1/($J80+(VLOOKUP($BD80,'5_Weighting REM'!$N$22:$W$31,10,FALSE)))</f>
        <v>11.235752921168418</v>
      </c>
      <c r="R80" s="3">
        <f>Q80*$AF80</f>
        <v>-4.1291391985293933</v>
      </c>
      <c r="S80" s="3">
        <f>1/($J80+(VLOOKUP($BD80,'5_Weighting REM'!$Z$26:$AI$35,10,FALSE)))</f>
        <v>15.998546943436473</v>
      </c>
      <c r="T80" s="3">
        <f>S80*$AF80</f>
        <v>-5.8794660017129035</v>
      </c>
      <c r="U80" s="3">
        <f>1/($J80+(VLOOKUP($BD80,'5_Weighting REM'!$AL$24:$AU$35,10,FALSE)))</f>
        <v>23.028862393944941</v>
      </c>
      <c r="V80" s="3">
        <f>U80*$AF80</f>
        <v>-8.4631069297747654</v>
      </c>
      <c r="W80" s="3">
        <f>1/($J80+(VLOOKUP($BD80,'5_Weighting REM'!$AX$24:$BG$35,10,FALSE)))</f>
        <v>24.902609810388356</v>
      </c>
      <c r="X80" s="3">
        <f>W80*$AF80</f>
        <v>-9.1517091053177211</v>
      </c>
      <c r="Y80" s="3">
        <f>1/($J80+(VLOOKUP($BD80,'5_Weighting REM'!$BK$24:$BT$34,10,FALSE)))</f>
        <v>7.9169475637189892</v>
      </c>
      <c r="Z80" s="3">
        <f>Y80*$AF80</f>
        <v>-2.9094782296667283</v>
      </c>
      <c r="AA80" s="3">
        <f>1/($J80+(VLOOKUP($BD80,'5_Weighting REM'!$BX$24:$CG$35,10,FALSE)))</f>
        <v>28.009551998748378</v>
      </c>
      <c r="AB80" s="3">
        <f>AA80*$AF80</f>
        <v>-10.293510359540029</v>
      </c>
      <c r="AC80" s="3">
        <f>1/($J80+(VLOOKUP($BD80,'5_Weighting REM'!$CK$24:$CT$35,10,FALSE)))</f>
        <v>40.105952307546133</v>
      </c>
      <c r="AD80" s="3">
        <f>AC80*$AF80</f>
        <v>-14.738937473023203</v>
      </c>
      <c r="AE80" s="3" t="s">
        <v>841</v>
      </c>
      <c r="AF80" s="6">
        <v>-0.36749999999999999</v>
      </c>
      <c r="AG80" s="3" t="s">
        <v>134</v>
      </c>
      <c r="AH80" s="3">
        <v>0.15749999999999997</v>
      </c>
      <c r="AI80" s="3" t="s">
        <v>26</v>
      </c>
      <c r="AJ80" s="3" t="s">
        <v>5</v>
      </c>
      <c r="AK80" s="3" t="s">
        <v>143</v>
      </c>
      <c r="AL80" s="3" t="s">
        <v>53</v>
      </c>
      <c r="AM80" s="3" t="s">
        <v>7</v>
      </c>
      <c r="AN80" s="3" t="s">
        <v>790</v>
      </c>
      <c r="AO80" s="3" t="s">
        <v>9</v>
      </c>
      <c r="AP80" s="3" t="s">
        <v>10</v>
      </c>
      <c r="AQ80" s="3" t="s">
        <v>11</v>
      </c>
      <c r="AR80" s="4" t="s">
        <v>12</v>
      </c>
      <c r="AS80" s="4" t="s">
        <v>791</v>
      </c>
      <c r="AT80" s="4">
        <v>2005</v>
      </c>
      <c r="AU80" s="3" t="s">
        <v>30</v>
      </c>
      <c r="AV80" s="3" t="s">
        <v>30</v>
      </c>
      <c r="AW80" s="3">
        <v>148</v>
      </c>
      <c r="AX80" s="3">
        <v>0</v>
      </c>
      <c r="AY80" s="3">
        <v>0</v>
      </c>
      <c r="AZ80" s="3">
        <v>0</v>
      </c>
      <c r="BA80" s="3">
        <v>0</v>
      </c>
      <c r="BB80" s="4" t="s">
        <v>330</v>
      </c>
      <c r="BC80" s="4" t="s">
        <v>1020</v>
      </c>
      <c r="BD80" s="4" t="s">
        <v>332</v>
      </c>
      <c r="BE80" s="4" t="s">
        <v>18</v>
      </c>
      <c r="BF80" s="4"/>
      <c r="BG80" s="3">
        <v>-0.21</v>
      </c>
      <c r="BH80" s="3"/>
      <c r="BI80" s="3">
        <v>0.81058424597018708</v>
      </c>
      <c r="BJ80" s="3" t="s">
        <v>19</v>
      </c>
      <c r="BK80" s="3">
        <v>-2.3333333333333335</v>
      </c>
      <c r="BL80" s="3" t="s">
        <v>125</v>
      </c>
    </row>
    <row r="81" spans="1:64" x14ac:dyDescent="0.35">
      <c r="A81" s="2">
        <v>69</v>
      </c>
      <c r="B81" s="3" t="s">
        <v>61</v>
      </c>
      <c r="C81" s="3">
        <v>69.099999999999994</v>
      </c>
      <c r="D81" s="3" t="s">
        <v>92</v>
      </c>
      <c r="E81" s="3" t="s">
        <v>63</v>
      </c>
      <c r="F81" s="3"/>
      <c r="G81" s="3"/>
      <c r="H81" s="3" t="str">
        <f>IF(AF81&lt;'2 - Outliers'!$F$11,"Low outlier",IF(AF81&gt;'2 - Outliers'!$F$12,"High outlier",""))</f>
        <v/>
      </c>
      <c r="I81" s="3">
        <f>IF(AH81="",VLOOKUP(BD81,'3 -Impute_SE'!$B$10:$C$21,2,FALSE),AH81)</f>
        <v>0.15267175572519082</v>
      </c>
      <c r="J81" s="3">
        <f>I81^2</f>
        <v>2.3308664996212335E-2</v>
      </c>
      <c r="K81" s="3">
        <f>1/J81</f>
        <v>42.902500000000011</v>
      </c>
      <c r="L81" s="3">
        <f>K81*AF81</f>
        <v>25.741500000000006</v>
      </c>
      <c r="M81" s="3">
        <f>K81*AF81^2</f>
        <v>15.444900000000004</v>
      </c>
      <c r="N81" s="3">
        <f>K81^2</f>
        <v>1840.6245062500009</v>
      </c>
      <c r="O81" s="3">
        <f>1/($J81+(VLOOKUP($BD81,'5_Weighting REM'!$B$23:$K$35,10,FALSE)))</f>
        <v>28.582469721701688</v>
      </c>
      <c r="P81" s="3">
        <f>O81*$AF81</f>
        <v>17.149481833021014</v>
      </c>
      <c r="Q81" s="3">
        <f>1/($J81+(VLOOKUP($BD81,'5_Weighting REM'!$N$22:$W$31,10,FALSE)))</f>
        <v>41.228545159151587</v>
      </c>
      <c r="R81" s="3">
        <f>Q81*$AF81</f>
        <v>24.737127095490951</v>
      </c>
      <c r="S81" s="3">
        <f>1/($J81+(VLOOKUP($BD81,'5_Weighting REM'!$Z$26:$AI$35,10,FALSE)))</f>
        <v>5.1283803103582102</v>
      </c>
      <c r="T81" s="3">
        <f>S81*$AF81</f>
        <v>3.077028186214926</v>
      </c>
      <c r="U81" s="3">
        <f>1/($J81+(VLOOKUP($BD81,'5_Weighting REM'!$AL$24:$AU$35,10,FALSE)))</f>
        <v>33.305033163758495</v>
      </c>
      <c r="V81" s="3">
        <f>U81*$AF81</f>
        <v>19.983019898255098</v>
      </c>
      <c r="W81" s="3">
        <f>1/($J81+(VLOOKUP($BD81,'5_Weighting REM'!$AX$24:$BG$35,10,FALSE)))</f>
        <v>9.299572470078683</v>
      </c>
      <c r="X81" s="3">
        <f>W81*$AF81</f>
        <v>5.5797434820472098</v>
      </c>
      <c r="Y81" s="3">
        <f>1/($J81+(VLOOKUP($BD81,'5_Weighting REM'!$BK$24:$BT$34,10,FALSE)))</f>
        <v>32.926247918185311</v>
      </c>
      <c r="Z81" s="3">
        <f>Y81*$AF81</f>
        <v>19.755748750911184</v>
      </c>
      <c r="AA81" s="3">
        <f>1/($J81+(VLOOKUP($BD81,'5_Weighting REM'!$BX$24:$CG$35,10,FALSE)))</f>
        <v>37.386767057599172</v>
      </c>
      <c r="AB81" s="3">
        <f>AA81*$AF81</f>
        <v>22.432060234559504</v>
      </c>
      <c r="AC81" s="3">
        <f>1/($J81+(VLOOKUP($BD81,'5_Weighting REM'!$CK$24:$CT$35,10,FALSE)))</f>
        <v>28.582469721701688</v>
      </c>
      <c r="AD81" s="3">
        <f>AC81*$AF81</f>
        <v>17.149481833021014</v>
      </c>
      <c r="AE81" s="3" t="s">
        <v>64</v>
      </c>
      <c r="AF81" s="6">
        <v>0.6</v>
      </c>
      <c r="AG81" s="3" t="s">
        <v>4</v>
      </c>
      <c r="AH81" s="3">
        <v>0.15267175572519082</v>
      </c>
      <c r="AI81" s="3" t="s">
        <v>26</v>
      </c>
      <c r="AJ81" s="3" t="s">
        <v>5</v>
      </c>
      <c r="AK81" s="3" t="s">
        <v>6</v>
      </c>
      <c r="AL81" s="3" t="s">
        <v>5</v>
      </c>
      <c r="AM81" s="3" t="s">
        <v>7</v>
      </c>
      <c r="AN81" s="3" t="s">
        <v>65</v>
      </c>
      <c r="AO81" s="3" t="s">
        <v>28</v>
      </c>
      <c r="AP81" s="3" t="s">
        <v>10</v>
      </c>
      <c r="AQ81" s="3" t="s">
        <v>11</v>
      </c>
      <c r="AR81" s="4" t="s">
        <v>66</v>
      </c>
      <c r="AS81" s="4" t="s">
        <v>67</v>
      </c>
      <c r="AT81" s="4">
        <v>2009</v>
      </c>
      <c r="AU81" s="3" t="s">
        <v>30</v>
      </c>
      <c r="AV81" s="3" t="s">
        <v>14</v>
      </c>
      <c r="AW81" s="3">
        <v>236</v>
      </c>
      <c r="AX81" s="3">
        <v>0</v>
      </c>
      <c r="AY81" s="3">
        <v>0</v>
      </c>
      <c r="AZ81" s="3">
        <v>1</v>
      </c>
      <c r="BA81" s="3">
        <v>1</v>
      </c>
      <c r="BB81" s="4" t="s">
        <v>15</v>
      </c>
      <c r="BC81" s="4" t="s">
        <v>41</v>
      </c>
      <c r="BD81" s="4" t="s">
        <v>42</v>
      </c>
      <c r="BE81" s="4" t="s">
        <v>33</v>
      </c>
      <c r="BF81" s="4"/>
      <c r="BG81" s="3">
        <v>0.59599999999999997</v>
      </c>
      <c r="BH81" s="3"/>
      <c r="BI81" s="3"/>
      <c r="BJ81" s="3" t="s">
        <v>20</v>
      </c>
      <c r="BK81" s="3">
        <v>3.93</v>
      </c>
      <c r="BL81" s="3"/>
    </row>
    <row r="82" spans="1:64" x14ac:dyDescent="0.35">
      <c r="A82" s="2">
        <v>89</v>
      </c>
      <c r="B82" s="3" t="s">
        <v>420</v>
      </c>
      <c r="C82" s="3">
        <v>89.2</v>
      </c>
      <c r="D82" s="3" t="s">
        <v>421</v>
      </c>
      <c r="E82" s="3" t="s">
        <v>422</v>
      </c>
      <c r="F82" s="3"/>
      <c r="G82" s="3"/>
      <c r="H82" s="3" t="str">
        <f>IF(AF82&lt;'2 - Outliers'!$F$11,"Low outlier",IF(AF82&gt;'2 - Outliers'!$F$12,"High outlier",""))</f>
        <v/>
      </c>
      <c r="I82" s="3">
        <f>IF(AH82="",VLOOKUP(BD82,'3 -Impute_SE'!$B$10:$C$21,2,FALSE),AH82)</f>
        <v>0.15118196811434853</v>
      </c>
      <c r="J82" s="3">
        <f>I82^2</f>
        <v>2.2855987482927897E-2</v>
      </c>
      <c r="K82" s="3">
        <f>1/J82</f>
        <v>43.752211570247937</v>
      </c>
      <c r="L82" s="3">
        <f>K82*AF82</f>
        <v>36.095574545454546</v>
      </c>
      <c r="M82" s="3">
        <f>K82*AF82^2</f>
        <v>29.778848999999997</v>
      </c>
      <c r="N82" s="3">
        <f>K82^2</f>
        <v>1914.2560172877374</v>
      </c>
      <c r="O82" s="3">
        <f>1/($J82+(VLOOKUP($BD82,'5_Weighting REM'!$B$23:$K$35,10,FALSE)))</f>
        <v>42.074845892558912</v>
      </c>
      <c r="P82" s="3">
        <f>O82*$AF82</f>
        <v>34.711747861361097</v>
      </c>
      <c r="Q82" s="3">
        <f>1/($J82+(VLOOKUP($BD82,'5_Weighting REM'!$N$22:$W$31,10,FALSE)))</f>
        <v>38.276743427060573</v>
      </c>
      <c r="R82" s="3">
        <f>Q82*$AF82</f>
        <v>31.57831332732497</v>
      </c>
      <c r="S82" s="3">
        <f>1/($J82+(VLOOKUP($BD82,'5_Weighting REM'!$Z$26:$AI$35,10,FALSE)))</f>
        <v>15.569848863570387</v>
      </c>
      <c r="T82" s="3">
        <f>S82*$AF82</f>
        <v>12.845125312445569</v>
      </c>
      <c r="U82" s="3">
        <f>1/($J82+(VLOOKUP($BD82,'5_Weighting REM'!$AL$24:$AU$35,10,FALSE)))</f>
        <v>43.124590278785071</v>
      </c>
      <c r="V82" s="3">
        <f>U82*$AF82</f>
        <v>35.577786979997683</v>
      </c>
      <c r="W82" s="3">
        <f>1/($J82+(VLOOKUP($BD82,'5_Weighting REM'!$AX$24:$BG$35,10,FALSE)))</f>
        <v>18.787743655718476</v>
      </c>
      <c r="X82" s="3">
        <f>W82*$AF82</f>
        <v>15.499888515967742</v>
      </c>
      <c r="Y82" s="3">
        <f>1/($J82+(VLOOKUP($BD82,'5_Weighting REM'!$BK$24:$BT$34,10,FALSE)))</f>
        <v>43.301150983474621</v>
      </c>
      <c r="Z82" s="3">
        <f>Y82*$AF82</f>
        <v>35.723449561366557</v>
      </c>
      <c r="AA82" s="3">
        <f>1/($J82+(VLOOKUP($BD82,'5_Weighting REM'!$BX$24:$CG$35,10,FALSE)))</f>
        <v>42.28786277319017</v>
      </c>
      <c r="AB82" s="3">
        <f>AA82*$AF82</f>
        <v>34.88748678788189</v>
      </c>
      <c r="AC82" s="3">
        <f>1/($J82+(VLOOKUP($BD82,'5_Weighting REM'!$CK$24:$CT$35,10,FALSE)))</f>
        <v>42.074845892558912</v>
      </c>
      <c r="AD82" s="3">
        <f>AC82*$AF82</f>
        <v>34.711747861361097</v>
      </c>
      <c r="AE82" s="3" t="s">
        <v>423</v>
      </c>
      <c r="AF82" s="6">
        <v>0.82499999999999996</v>
      </c>
      <c r="AG82" s="3" t="s">
        <v>157</v>
      </c>
      <c r="AH82" s="3">
        <v>0.15118196811434853</v>
      </c>
      <c r="AI82" s="3" t="s">
        <v>26</v>
      </c>
      <c r="AJ82" s="3" t="s">
        <v>5</v>
      </c>
      <c r="AK82" s="3" t="s">
        <v>6</v>
      </c>
      <c r="AL82" s="3" t="s">
        <v>5</v>
      </c>
      <c r="AM82" s="3" t="s">
        <v>7</v>
      </c>
      <c r="AN82" s="3" t="s">
        <v>8</v>
      </c>
      <c r="AO82" s="3" t="s">
        <v>28</v>
      </c>
      <c r="AP82" s="3" t="s">
        <v>10</v>
      </c>
      <c r="AQ82" s="3" t="s">
        <v>107</v>
      </c>
      <c r="AR82" s="4" t="s">
        <v>96</v>
      </c>
      <c r="AS82" s="4" t="s">
        <v>424</v>
      </c>
      <c r="AT82" s="4" t="s">
        <v>425</v>
      </c>
      <c r="AU82" s="3" t="str">
        <f>IF(AT82&lt;2010,"Pre-2010",IF(AT82&lt;2018,"2010 - 2017","2018 - 2019"))</f>
        <v>2018 - 2019</v>
      </c>
      <c r="AV82" s="3" t="s">
        <v>14</v>
      </c>
      <c r="AW82" s="3">
        <v>30</v>
      </c>
      <c r="AX82" s="3">
        <v>1</v>
      </c>
      <c r="AY82" s="3">
        <v>0</v>
      </c>
      <c r="AZ82" s="3">
        <v>1</v>
      </c>
      <c r="BA82" s="3">
        <v>1</v>
      </c>
      <c r="BB82" s="4" t="s">
        <v>15</v>
      </c>
      <c r="BC82" s="4" t="s">
        <v>16</v>
      </c>
      <c r="BD82" s="4" t="s">
        <v>17</v>
      </c>
      <c r="BE82" s="4" t="s">
        <v>33</v>
      </c>
      <c r="BF82" s="4"/>
      <c r="BG82" s="3">
        <v>0.82499999999999996</v>
      </c>
      <c r="BH82" s="3"/>
      <c r="BI82" s="3"/>
      <c r="BJ82" s="3" t="s">
        <v>20</v>
      </c>
      <c r="BK82" s="3">
        <v>5.4569999999999999</v>
      </c>
      <c r="BL82" s="3"/>
    </row>
    <row r="83" spans="1:64" x14ac:dyDescent="0.35">
      <c r="A83" s="2">
        <v>31</v>
      </c>
      <c r="B83" s="3" t="s">
        <v>162</v>
      </c>
      <c r="C83" s="3">
        <v>31.2</v>
      </c>
      <c r="D83" s="3" t="s">
        <v>941</v>
      </c>
      <c r="E83" s="3" t="s">
        <v>164</v>
      </c>
      <c r="F83" s="3">
        <v>1</v>
      </c>
      <c r="G83" s="3"/>
      <c r="H83" s="3" t="str">
        <f>IF(AF83&lt;'2 - Outliers'!$F$11,"Low outlier",IF(AF83&gt;'2 - Outliers'!$F$12,"High outlier",""))</f>
        <v/>
      </c>
      <c r="I83" s="3">
        <f>IF(AH83="",VLOOKUP(BD83,'3 -Impute_SE'!$B$10:$C$21,2,FALSE),AH83)</f>
        <v>0.15</v>
      </c>
      <c r="J83" s="3">
        <f>I83^2</f>
        <v>2.2499999999999999E-2</v>
      </c>
      <c r="K83" s="3">
        <f>1/J83</f>
        <v>44.444444444444443</v>
      </c>
      <c r="L83" s="3">
        <f>K83*AF83</f>
        <v>10.666666666666666</v>
      </c>
      <c r="M83" s="3">
        <f>K83*AF83^2</f>
        <v>2.56</v>
      </c>
      <c r="N83" s="3">
        <f>K83^2</f>
        <v>1975.3086419753085</v>
      </c>
      <c r="O83" s="3">
        <f>1/($J83+(VLOOKUP($BD83,'5_Weighting REM'!$B$23:$K$35,10,FALSE)))</f>
        <v>31.751435334450449</v>
      </c>
      <c r="P83" s="3">
        <f>O83*$AF83</f>
        <v>7.6203444802681073</v>
      </c>
      <c r="Q83" s="3">
        <f>1/($J83+(VLOOKUP($BD83,'5_Weighting REM'!$N$22:$W$31,10,FALSE)))</f>
        <v>20.161835963611651</v>
      </c>
      <c r="R83" s="3">
        <f>Q83*$AF83</f>
        <v>4.8388406312667964</v>
      </c>
      <c r="S83" s="3">
        <f>1/($J83+(VLOOKUP($BD83,'5_Weighting REM'!$Z$26:$AI$35,10,FALSE)))</f>
        <v>19.034969196612781</v>
      </c>
      <c r="T83" s="3">
        <f>S83*$AF83</f>
        <v>4.5683926071870671</v>
      </c>
      <c r="U83" s="3">
        <f>1/($J83+(VLOOKUP($BD83,'5_Weighting REM'!$AL$24:$AU$35,10,FALSE)))</f>
        <v>33.170603386771283</v>
      </c>
      <c r="V83" s="3">
        <f>U83*$AF83</f>
        <v>7.9609448128251081</v>
      </c>
      <c r="W83" s="3">
        <f>1/($J83+(VLOOKUP($BD83,'5_Weighting REM'!$AX$24:$BG$35,10,FALSE)))</f>
        <v>37.641994727545828</v>
      </c>
      <c r="X83" s="3">
        <f>W83*$AF83</f>
        <v>9.0340787346109988</v>
      </c>
      <c r="Y83" s="3">
        <f>1/($J83+(VLOOKUP($BD83,'5_Weighting REM'!$BK$24:$BT$34,10,FALSE)))</f>
        <v>15.311006520207492</v>
      </c>
      <c r="Z83" s="3">
        <f>Y83*$AF83</f>
        <v>3.6746415648497979</v>
      </c>
      <c r="AA83" s="3">
        <f>1/($J83+(VLOOKUP($BD83,'5_Weighting REM'!$BX$24:$CG$35,10,FALSE)))</f>
        <v>33.9052093444026</v>
      </c>
      <c r="AB83" s="3">
        <f>AA83*$AF83</f>
        <v>8.1372502426566236</v>
      </c>
      <c r="AC83" s="3">
        <f>1/($J83+(VLOOKUP($BD83,'5_Weighting REM'!$CK$24:$CT$35,10,FALSE)))</f>
        <v>31.751435334450449</v>
      </c>
      <c r="AD83" s="3">
        <f>AC83*$AF83</f>
        <v>7.6203444802681073</v>
      </c>
      <c r="AE83" s="3" t="s">
        <v>94</v>
      </c>
      <c r="AF83" s="6">
        <v>0.24</v>
      </c>
      <c r="AG83" s="3" t="s">
        <v>4</v>
      </c>
      <c r="AH83" s="3">
        <v>0.15</v>
      </c>
      <c r="AI83" s="3" t="s">
        <v>26</v>
      </c>
      <c r="AJ83" s="3" t="s">
        <v>5</v>
      </c>
      <c r="AK83" s="3" t="s">
        <v>6</v>
      </c>
      <c r="AL83" s="3" t="s">
        <v>5</v>
      </c>
      <c r="AM83" s="3" t="s">
        <v>55</v>
      </c>
      <c r="AN83" s="3" t="s">
        <v>165</v>
      </c>
      <c r="AO83" s="3" t="s">
        <v>95</v>
      </c>
      <c r="AP83" s="3" t="s">
        <v>57</v>
      </c>
      <c r="AQ83" s="3" t="s">
        <v>74</v>
      </c>
      <c r="AR83" s="4" t="s">
        <v>12</v>
      </c>
      <c r="AS83" s="4" t="s">
        <v>166</v>
      </c>
      <c r="AT83" s="4">
        <v>1999</v>
      </c>
      <c r="AU83" s="3" t="s">
        <v>30</v>
      </c>
      <c r="AV83" s="3" t="s">
        <v>30</v>
      </c>
      <c r="AW83" s="3">
        <v>10475</v>
      </c>
      <c r="AX83" s="3">
        <v>0</v>
      </c>
      <c r="AY83" s="3">
        <v>0</v>
      </c>
      <c r="AZ83" s="3">
        <v>0</v>
      </c>
      <c r="BA83" s="3">
        <v>0</v>
      </c>
      <c r="BB83" s="4" t="s">
        <v>330</v>
      </c>
      <c r="BC83" s="4" t="s">
        <v>610</v>
      </c>
      <c r="BD83" s="4" t="s">
        <v>465</v>
      </c>
      <c r="BE83" s="4" t="s">
        <v>168</v>
      </c>
      <c r="BF83" s="4" t="s">
        <v>99</v>
      </c>
      <c r="BG83" s="3">
        <v>0.2198</v>
      </c>
      <c r="BH83" s="3">
        <v>1.2458275401611365</v>
      </c>
      <c r="BI83" s="3"/>
      <c r="BJ83" s="3" t="s">
        <v>60</v>
      </c>
      <c r="BK83" s="3">
        <v>1.6</v>
      </c>
      <c r="BL83" s="3"/>
    </row>
    <row r="84" spans="1:64" x14ac:dyDescent="0.35">
      <c r="A84" s="2">
        <v>186</v>
      </c>
      <c r="B84" s="3" t="s">
        <v>1291</v>
      </c>
      <c r="C84" s="3">
        <v>186.2</v>
      </c>
      <c r="D84" s="3" t="s">
        <v>1295</v>
      </c>
      <c r="E84" s="3" t="s">
        <v>1296</v>
      </c>
      <c r="F84" s="3"/>
      <c r="G84" s="3"/>
      <c r="H84" s="3" t="str">
        <f>IF(AF84&lt;'2 - Outliers'!$F$11,"Low outlier",IF(AF84&gt;'2 - Outliers'!$F$12,"High outlier",""))</f>
        <v/>
      </c>
      <c r="I84" s="3">
        <f>IF(AH84="",VLOOKUP(BD84,'3 -Impute_SE'!$B$10:$C$21,2,FALSE),AH84)</f>
        <v>0.14963854730989501</v>
      </c>
      <c r="J84" s="3">
        <f>I84^2</f>
        <v>2.2391694841015688E-2</v>
      </c>
      <c r="K84" s="3">
        <f>1/J84</f>
        <v>44.65941533680887</v>
      </c>
      <c r="L84" s="3">
        <f>K84*AF84</f>
        <v>19.486957421212391</v>
      </c>
      <c r="M84" s="3">
        <f>K84*AF84^2</f>
        <v>8.5030559999999991</v>
      </c>
      <c r="N84" s="3">
        <f>K84^2</f>
        <v>1994.4633782255994</v>
      </c>
      <c r="O84" s="3">
        <f>1/($J84+(VLOOKUP($BD84,'5_Weighting REM'!$B$23:$K$35,10,FALSE)))</f>
        <v>42.913156173183125</v>
      </c>
      <c r="P84" s="3">
        <f>O84*$AF84</f>
        <v>18.724984213293354</v>
      </c>
      <c r="Q84" s="3">
        <f>1/($J84+(VLOOKUP($BD84,'5_Weighting REM'!$N$22:$W$31,10,FALSE)))</f>
        <v>38.969290472150512</v>
      </c>
      <c r="R84" s="3">
        <f>Q84*$AF84</f>
        <v>17.004094174510008</v>
      </c>
      <c r="S84" s="3">
        <f>1/($J84+(VLOOKUP($BD84,'5_Weighting REM'!$Z$26:$AI$35,10,FALSE)))</f>
        <v>15.683222348825819</v>
      </c>
      <c r="T84" s="3">
        <f>S84*$AF84</f>
        <v>6.8433114010581493</v>
      </c>
      <c r="U84" s="3">
        <f>1/($J84+(VLOOKUP($BD84,'5_Weighting REM'!$AL$24:$AU$35,10,FALSE)))</f>
        <v>44.005691147266994</v>
      </c>
      <c r="V84" s="3">
        <f>U84*$AF84</f>
        <v>19.201707483416644</v>
      </c>
      <c r="W84" s="3">
        <f>1/($J84+(VLOOKUP($BD84,'5_Weighting REM'!$AX$24:$BG$35,10,FALSE)))</f>
        <v>18.953071509586106</v>
      </c>
      <c r="X84" s="3">
        <f>W84*$AF84</f>
        <v>8.2700970158936489</v>
      </c>
      <c r="Y84" s="3">
        <f>1/($J84+(VLOOKUP($BD84,'5_Weighting REM'!$BK$24:$BT$34,10,FALSE)))</f>
        <v>44.189555743736229</v>
      </c>
      <c r="Z84" s="3">
        <f>Y84*$AF84</f>
        <v>19.281936065354913</v>
      </c>
      <c r="AA84" s="3">
        <f>1/($J84+(VLOOKUP($BD84,'5_Weighting REM'!$BX$24:$CG$35,10,FALSE)))</f>
        <v>43.134768379640128</v>
      </c>
      <c r="AB84" s="3">
        <f>AA84*$AF84</f>
        <v>18.821683814008662</v>
      </c>
      <c r="AC84" s="3">
        <f>1/($J84+(VLOOKUP($BD84,'5_Weighting REM'!$CK$24:$CT$35,10,FALSE)))</f>
        <v>42.913156173183125</v>
      </c>
      <c r="AD84" s="3">
        <f>AC84*$AF84</f>
        <v>18.724984213293354</v>
      </c>
      <c r="AE84" s="3" t="s">
        <v>24</v>
      </c>
      <c r="AF84" s="6">
        <v>0.43634600395565382</v>
      </c>
      <c r="AG84" s="3" t="s">
        <v>25</v>
      </c>
      <c r="AH84" s="3">
        <v>0.14963854730989501</v>
      </c>
      <c r="AI84" s="3" t="s">
        <v>26</v>
      </c>
      <c r="AJ84" s="3" t="s">
        <v>5</v>
      </c>
      <c r="AK84" s="3" t="s">
        <v>1307</v>
      </c>
      <c r="AL84" s="3" t="s">
        <v>5</v>
      </c>
      <c r="AM84" s="3" t="s">
        <v>7</v>
      </c>
      <c r="AN84" s="3" t="s">
        <v>1329</v>
      </c>
      <c r="AO84" s="3" t="s">
        <v>694</v>
      </c>
      <c r="AP84" s="3" t="s">
        <v>10</v>
      </c>
      <c r="AQ84" s="3" t="s">
        <v>11</v>
      </c>
      <c r="AR84" s="4" t="s">
        <v>338</v>
      </c>
      <c r="AS84" s="4" t="s">
        <v>836</v>
      </c>
      <c r="AT84" s="4">
        <v>2015</v>
      </c>
      <c r="AU84" s="3" t="s">
        <v>14</v>
      </c>
      <c r="AV84" s="3" t="s">
        <v>14</v>
      </c>
      <c r="AW84" s="3">
        <v>244</v>
      </c>
      <c r="AX84" s="3">
        <v>1</v>
      </c>
      <c r="AY84" s="3">
        <v>0</v>
      </c>
      <c r="AZ84" s="3">
        <v>0</v>
      </c>
      <c r="BA84" s="3">
        <v>0</v>
      </c>
      <c r="BB84" s="4" t="s">
        <v>15</v>
      </c>
      <c r="BC84" s="4" t="s">
        <v>837</v>
      </c>
      <c r="BD84" s="4" t="s">
        <v>17</v>
      </c>
      <c r="BE84" s="4" t="s">
        <v>33</v>
      </c>
      <c r="BF84" s="4"/>
      <c r="BG84" s="3">
        <v>21.398</v>
      </c>
      <c r="BH84" s="3"/>
      <c r="BI84" s="3"/>
      <c r="BJ84" s="3"/>
      <c r="BK84" s="3">
        <v>2.9159999999999999</v>
      </c>
      <c r="BL84" s="3" t="s">
        <v>1300</v>
      </c>
    </row>
    <row r="85" spans="1:64" x14ac:dyDescent="0.35">
      <c r="A85" s="2">
        <v>22</v>
      </c>
      <c r="B85" s="3" t="s">
        <v>52</v>
      </c>
      <c r="C85" s="3">
        <v>22.2</v>
      </c>
      <c r="D85" s="3" t="s">
        <v>1970</v>
      </c>
      <c r="E85" s="3" t="s">
        <v>1971</v>
      </c>
      <c r="F85" s="3"/>
      <c r="G85" s="3"/>
      <c r="H85" s="3" t="str">
        <f>IF(AF85&lt;'2 - Outliers'!$F$11,"Low outlier",IF(AF85&gt;'2 - Outliers'!$F$12,"High outlier",""))</f>
        <v>High outlier</v>
      </c>
      <c r="I85" s="3">
        <f>IF(AH85="",VLOOKUP(BD85,'3 -Impute_SE'!$B$10:$C$21,2,FALSE),AH85)</f>
        <v>0.14891809411301529</v>
      </c>
      <c r="J85" s="3">
        <f>I85^2</f>
        <v>2.2176598754252881E-2</v>
      </c>
      <c r="K85" s="3">
        <f>1/J85</f>
        <v>45.092577589619175</v>
      </c>
      <c r="L85" s="3">
        <f>K85*AF85</f>
        <v>192.09438053177769</v>
      </c>
      <c r="M85" s="3">
        <f>K85*AF85^2</f>
        <v>818.32206106537285</v>
      </c>
      <c r="N85" s="3">
        <f>K85^2</f>
        <v>2033.3405536758255</v>
      </c>
      <c r="O85" s="3">
        <f>1/($J85+(VLOOKUP($BD85,'5_Weighting REM'!$B$23:$K$35,10,FALSE)))</f>
        <v>5.9457291369720302</v>
      </c>
      <c r="P85" s="3">
        <f>O85*$AF85</f>
        <v>25.328806123500847</v>
      </c>
      <c r="Q85" s="3" t="e">
        <f>1/($J85+(VLOOKUP($BD85,'5_Weighting REM'!$N$22:$W$31,10,FALSE)))</f>
        <v>#N/A</v>
      </c>
      <c r="R85" s="3" t="e">
        <f>Q85*$AF85</f>
        <v>#N/A</v>
      </c>
      <c r="S85" s="3">
        <f>1/($J85+(VLOOKUP($BD85,'5_Weighting REM'!$Z$26:$AI$35,10,FALSE)))</f>
        <v>0.13856920449246735</v>
      </c>
      <c r="T85" s="3">
        <f>S85*$AF85</f>
        <v>0.59030481113791089</v>
      </c>
      <c r="U85" s="3">
        <f>1/($J85+(VLOOKUP($BD85,'5_Weighting REM'!$AL$24:$AU$35,10,FALSE)))</f>
        <v>23.600050503781013</v>
      </c>
      <c r="V85" s="3">
        <f>U85*$AF85</f>
        <v>100.53621514610711</v>
      </c>
      <c r="W85" s="3">
        <f>1/($J85+(VLOOKUP($BD85,'5_Weighting REM'!$AX$24:$BG$35,10,FALSE)))</f>
        <v>39.546872242457816</v>
      </c>
      <c r="X85" s="3">
        <f>W85*$AF85</f>
        <v>168.4696757528703</v>
      </c>
      <c r="Y85" s="3">
        <f>1/($J85+(VLOOKUP($BD85,'5_Weighting REM'!$BK$24:$BT$34,10,FALSE)))</f>
        <v>40.740866587652029</v>
      </c>
      <c r="Z85" s="3">
        <f>Y85*$AF85</f>
        <v>173.55609166339764</v>
      </c>
      <c r="AA85" s="3">
        <f>1/($J85+(VLOOKUP($BD85,'5_Weighting REM'!$BX$24:$CG$35,10,FALSE)))</f>
        <v>40.73243060131464</v>
      </c>
      <c r="AB85" s="3">
        <f>AA85*$AF85</f>
        <v>173.52015436160036</v>
      </c>
      <c r="AC85" s="3">
        <f>1/($J85+(VLOOKUP($BD85,'5_Weighting REM'!$CK$24:$CT$35,10,FALSE)))</f>
        <v>5.9457291369720302</v>
      </c>
      <c r="AD85" s="3">
        <f>AC85*$AF85</f>
        <v>25.328806123500847</v>
      </c>
      <c r="AE85" s="3" t="s">
        <v>1972</v>
      </c>
      <c r="AF85" s="6">
        <v>4.26</v>
      </c>
      <c r="AG85" s="3" t="s">
        <v>1300</v>
      </c>
      <c r="AH85" s="3"/>
      <c r="AI85" s="3"/>
      <c r="AJ85" s="3" t="s">
        <v>5</v>
      </c>
      <c r="AK85" s="3" t="s">
        <v>6</v>
      </c>
      <c r="AL85" s="3" t="s">
        <v>5</v>
      </c>
      <c r="AM85" s="3" t="s">
        <v>55</v>
      </c>
      <c r="AN85" s="3" t="s">
        <v>37</v>
      </c>
      <c r="AO85" s="3" t="s">
        <v>56</v>
      </c>
      <c r="AP85" s="3" t="s">
        <v>57</v>
      </c>
      <c r="AQ85" s="3" t="s">
        <v>39</v>
      </c>
      <c r="AR85" s="4" t="s">
        <v>12</v>
      </c>
      <c r="AS85" s="4" t="s">
        <v>1973</v>
      </c>
      <c r="AT85" s="4">
        <v>1990</v>
      </c>
      <c r="AU85" s="3" t="s">
        <v>30</v>
      </c>
      <c r="AV85" s="3" t="s">
        <v>30</v>
      </c>
      <c r="AW85" s="3">
        <v>4468</v>
      </c>
      <c r="AX85" s="3">
        <v>0</v>
      </c>
      <c r="AY85" s="3">
        <v>0</v>
      </c>
      <c r="AZ85" s="3">
        <v>1</v>
      </c>
      <c r="BA85" s="3">
        <v>1</v>
      </c>
      <c r="BB85" s="4" t="s">
        <v>97</v>
      </c>
      <c r="BC85" s="4" t="s">
        <v>1974</v>
      </c>
      <c r="BD85" s="4" t="s">
        <v>1396</v>
      </c>
      <c r="BE85" s="4" t="s">
        <v>58</v>
      </c>
      <c r="BF85" s="4" t="s">
        <v>59</v>
      </c>
      <c r="BG85" s="3">
        <v>28.466000000000001</v>
      </c>
      <c r="BH85" s="3"/>
      <c r="BI85" s="3"/>
      <c r="BJ85" s="3"/>
      <c r="BK85" s="3"/>
      <c r="BL85" s="3"/>
    </row>
    <row r="86" spans="1:64" x14ac:dyDescent="0.35">
      <c r="A86" s="2">
        <v>22</v>
      </c>
      <c r="B86" s="3" t="s">
        <v>52</v>
      </c>
      <c r="C86" s="3">
        <v>22.1</v>
      </c>
      <c r="D86" s="3" t="s">
        <v>1964</v>
      </c>
      <c r="E86" s="3" t="s">
        <v>1971</v>
      </c>
      <c r="F86" s="3"/>
      <c r="G86" s="3"/>
      <c r="H86" s="3" t="str">
        <f>IF(AF86&lt;'2 - Outliers'!$F$11,"Low outlier",IF(AF86&gt;'2 - Outliers'!$F$12,"High outlier",""))</f>
        <v>High outlier</v>
      </c>
      <c r="I86" s="3">
        <f>IF(AH86="",VLOOKUP(BD86,'3 -Impute_SE'!$B$10:$C$21,2,FALSE),AH86)</f>
        <v>0.14891809411301529</v>
      </c>
      <c r="J86" s="3">
        <f>I86^2</f>
        <v>2.2176598754252881E-2</v>
      </c>
      <c r="K86" s="3">
        <f>1/J86</f>
        <v>45.092577589619175</v>
      </c>
      <c r="L86" s="3">
        <f>K86*AF86</f>
        <v>186.23234544512718</v>
      </c>
      <c r="M86" s="3">
        <f>K86*AF86^2</f>
        <v>769.13958668837529</v>
      </c>
      <c r="N86" s="3">
        <f>K86^2</f>
        <v>2033.3405536758255</v>
      </c>
      <c r="O86" s="3">
        <f>1/($J86+(VLOOKUP($BD86,'5_Weighting REM'!$B$23:$K$35,10,FALSE)))</f>
        <v>5.9457291369720302</v>
      </c>
      <c r="P86" s="3">
        <f>O86*$AF86</f>
        <v>24.555861335694484</v>
      </c>
      <c r="Q86" s="3" t="e">
        <f>1/($J86+(VLOOKUP($BD86,'5_Weighting REM'!$N$22:$W$31,10,FALSE)))</f>
        <v>#N/A</v>
      </c>
      <c r="R86" s="3" t="e">
        <f>Q86*$AF86</f>
        <v>#N/A</v>
      </c>
      <c r="S86" s="3">
        <f>1/($J86+(VLOOKUP($BD86,'5_Weighting REM'!$Z$26:$AI$35,10,FALSE)))</f>
        <v>0.13856920449246735</v>
      </c>
      <c r="T86" s="3">
        <f>S86*$AF86</f>
        <v>0.57229081455389008</v>
      </c>
      <c r="U86" s="3">
        <f>1/($J86+(VLOOKUP($BD86,'5_Weighting REM'!$AL$24:$AU$35,10,FALSE)))</f>
        <v>23.600050503781013</v>
      </c>
      <c r="V86" s="3">
        <f>U86*$AF86</f>
        <v>97.468208580615581</v>
      </c>
      <c r="W86" s="3">
        <f>1/($J86+(VLOOKUP($BD86,'5_Weighting REM'!$AX$24:$BG$35,10,FALSE)))</f>
        <v>39.546872242457816</v>
      </c>
      <c r="X86" s="3">
        <f>W86*$AF86</f>
        <v>163.32858236135078</v>
      </c>
      <c r="Y86" s="3">
        <f>1/($J86+(VLOOKUP($BD86,'5_Weighting REM'!$BK$24:$BT$34,10,FALSE)))</f>
        <v>40.740866587652029</v>
      </c>
      <c r="Z86" s="3">
        <f>Y86*$AF86</f>
        <v>168.25977900700286</v>
      </c>
      <c r="AA86" s="3">
        <f>1/($J86+(VLOOKUP($BD86,'5_Weighting REM'!$BX$24:$CG$35,10,FALSE)))</f>
        <v>40.73243060131464</v>
      </c>
      <c r="AB86" s="3">
        <f>AA86*$AF86</f>
        <v>168.22493838342945</v>
      </c>
      <c r="AC86" s="3">
        <f>1/($J86+(VLOOKUP($BD86,'5_Weighting REM'!$CK$24:$CT$35,10,FALSE)))</f>
        <v>5.9457291369720302</v>
      </c>
      <c r="AD86" s="3">
        <f>AC86*$AF86</f>
        <v>24.555861335694484</v>
      </c>
      <c r="AE86" s="3" t="s">
        <v>1972</v>
      </c>
      <c r="AF86" s="6">
        <v>4.13</v>
      </c>
      <c r="AG86" s="3" t="s">
        <v>1300</v>
      </c>
      <c r="AH86" s="3"/>
      <c r="AI86" s="3"/>
      <c r="AJ86" s="3" t="s">
        <v>5</v>
      </c>
      <c r="AK86" s="3" t="s">
        <v>6</v>
      </c>
      <c r="AL86" s="3" t="s">
        <v>5</v>
      </c>
      <c r="AM86" s="3" t="s">
        <v>55</v>
      </c>
      <c r="AN86" s="3" t="s">
        <v>37</v>
      </c>
      <c r="AO86" s="3" t="s">
        <v>56</v>
      </c>
      <c r="AP86" s="3" t="s">
        <v>57</v>
      </c>
      <c r="AQ86" s="3" t="s">
        <v>39</v>
      </c>
      <c r="AR86" s="4" t="s">
        <v>12</v>
      </c>
      <c r="AS86" s="4" t="s">
        <v>1973</v>
      </c>
      <c r="AT86" s="4">
        <v>1990</v>
      </c>
      <c r="AU86" s="3" t="s">
        <v>30</v>
      </c>
      <c r="AV86" s="3" t="s">
        <v>30</v>
      </c>
      <c r="AW86" s="3">
        <v>6476</v>
      </c>
      <c r="AX86" s="3">
        <v>0</v>
      </c>
      <c r="AY86" s="3">
        <v>0</v>
      </c>
      <c r="AZ86" s="3">
        <v>1</v>
      </c>
      <c r="BA86" s="3">
        <v>1</v>
      </c>
      <c r="BB86" s="4" t="s">
        <v>97</v>
      </c>
      <c r="BC86" s="4" t="s">
        <v>1974</v>
      </c>
      <c r="BD86" s="4" t="s">
        <v>1396</v>
      </c>
      <c r="BE86" s="4" t="s">
        <v>58</v>
      </c>
      <c r="BF86" s="4" t="s">
        <v>59</v>
      </c>
      <c r="BG86" s="3">
        <v>18.837</v>
      </c>
      <c r="BH86" s="3"/>
      <c r="BI86" s="3"/>
      <c r="BJ86" s="3"/>
      <c r="BK86" s="3"/>
      <c r="BL86" s="3"/>
    </row>
    <row r="87" spans="1:64" x14ac:dyDescent="0.35">
      <c r="A87" s="2">
        <v>22</v>
      </c>
      <c r="B87" s="3" t="s">
        <v>52</v>
      </c>
      <c r="C87" s="3">
        <v>22.2</v>
      </c>
      <c r="D87" s="3" t="s">
        <v>1969</v>
      </c>
      <c r="E87" s="3" t="s">
        <v>1971</v>
      </c>
      <c r="F87" s="3"/>
      <c r="G87" s="3"/>
      <c r="H87" s="3" t="str">
        <f>IF(AF87&lt;'2 - Outliers'!$F$11,"Low outlier",IF(AF87&gt;'2 - Outliers'!$F$12,"High outlier",""))</f>
        <v>High outlier</v>
      </c>
      <c r="I87" s="3">
        <f>IF(AH87="",VLOOKUP(BD87,'3 -Impute_SE'!$B$10:$C$21,2,FALSE),AH87)</f>
        <v>0.14891809411301529</v>
      </c>
      <c r="J87" s="3">
        <f>I87^2</f>
        <v>2.2176598754252881E-2</v>
      </c>
      <c r="K87" s="3">
        <f>1/J87</f>
        <v>45.092577589619175</v>
      </c>
      <c r="L87" s="3">
        <f>K87*AF87</f>
        <v>169.09716596107191</v>
      </c>
      <c r="M87" s="3">
        <f>K87*AF87^2</f>
        <v>634.11437235401968</v>
      </c>
      <c r="N87" s="3">
        <f>K87^2</f>
        <v>2033.3405536758255</v>
      </c>
      <c r="O87" s="3">
        <f>1/($J87+(VLOOKUP($BD87,'5_Weighting REM'!$B$23:$K$35,10,FALSE)))</f>
        <v>5.9457291369720302</v>
      </c>
      <c r="P87" s="3">
        <f>O87*$AF87</f>
        <v>22.296484263645112</v>
      </c>
      <c r="Q87" s="3" t="e">
        <f>1/($J87+(VLOOKUP($BD87,'5_Weighting REM'!$N$22:$W$31,10,FALSE)))</f>
        <v>#N/A</v>
      </c>
      <c r="R87" s="3" t="e">
        <f>Q87*$AF87</f>
        <v>#N/A</v>
      </c>
      <c r="S87" s="3">
        <f>1/($J87+(VLOOKUP($BD87,'5_Weighting REM'!$Z$26:$AI$35,10,FALSE)))</f>
        <v>0.13856920449246735</v>
      </c>
      <c r="T87" s="3">
        <f>S87*$AF87</f>
        <v>0.51963451684675255</v>
      </c>
      <c r="U87" s="3">
        <f>1/($J87+(VLOOKUP($BD87,'5_Weighting REM'!$AL$24:$AU$35,10,FALSE)))</f>
        <v>23.600050503781013</v>
      </c>
      <c r="V87" s="3">
        <f>U87*$AF87</f>
        <v>88.5001893891788</v>
      </c>
      <c r="W87" s="3">
        <f>1/($J87+(VLOOKUP($BD87,'5_Weighting REM'!$AX$24:$BG$35,10,FALSE)))</f>
        <v>39.546872242457816</v>
      </c>
      <c r="X87" s="3">
        <f>W87*$AF87</f>
        <v>148.30077090921682</v>
      </c>
      <c r="Y87" s="3">
        <f>1/($J87+(VLOOKUP($BD87,'5_Weighting REM'!$BK$24:$BT$34,10,FALSE)))</f>
        <v>40.740866587652029</v>
      </c>
      <c r="Z87" s="3">
        <f>Y87*$AF87</f>
        <v>152.77824970369511</v>
      </c>
      <c r="AA87" s="3">
        <f>1/($J87+(VLOOKUP($BD87,'5_Weighting REM'!$BX$24:$CG$35,10,FALSE)))</f>
        <v>40.73243060131464</v>
      </c>
      <c r="AB87" s="3">
        <f>AA87*$AF87</f>
        <v>152.74661475492991</v>
      </c>
      <c r="AC87" s="3">
        <f>1/($J87+(VLOOKUP($BD87,'5_Weighting REM'!$CK$24:$CT$35,10,FALSE)))</f>
        <v>5.9457291369720302</v>
      </c>
      <c r="AD87" s="3">
        <f>AC87*$AF87</f>
        <v>22.296484263645112</v>
      </c>
      <c r="AE87" s="3" t="s">
        <v>638</v>
      </c>
      <c r="AF87" s="6">
        <v>3.75</v>
      </c>
      <c r="AG87" s="3" t="s">
        <v>1300</v>
      </c>
      <c r="AH87" s="3"/>
      <c r="AI87" s="3"/>
      <c r="AJ87" s="3" t="s">
        <v>53</v>
      </c>
      <c r="AK87" s="3" t="s">
        <v>6</v>
      </c>
      <c r="AL87" s="3" t="s">
        <v>54</v>
      </c>
      <c r="AM87" s="3" t="s">
        <v>55</v>
      </c>
      <c r="AN87" s="3" t="s">
        <v>37</v>
      </c>
      <c r="AO87" s="3" t="s">
        <v>56</v>
      </c>
      <c r="AP87" s="3" t="s">
        <v>57</v>
      </c>
      <c r="AQ87" s="3" t="s">
        <v>39</v>
      </c>
      <c r="AR87" s="4" t="s">
        <v>12</v>
      </c>
      <c r="AS87" s="4" t="s">
        <v>1973</v>
      </c>
      <c r="AT87" s="4">
        <v>1990</v>
      </c>
      <c r="AU87" s="3" t="s">
        <v>30</v>
      </c>
      <c r="AV87" s="3" t="s">
        <v>30</v>
      </c>
      <c r="AW87" s="3">
        <v>4468</v>
      </c>
      <c r="AX87" s="3">
        <v>0</v>
      </c>
      <c r="AY87" s="3">
        <v>0</v>
      </c>
      <c r="AZ87" s="3">
        <v>1</v>
      </c>
      <c r="BA87" s="3">
        <v>1</v>
      </c>
      <c r="BB87" s="4" t="s">
        <v>97</v>
      </c>
      <c r="BC87" s="4" t="s">
        <v>1974</v>
      </c>
      <c r="BD87" s="4" t="s">
        <v>1396</v>
      </c>
      <c r="BE87" s="4" t="s">
        <v>58</v>
      </c>
      <c r="BF87" s="4" t="s">
        <v>59</v>
      </c>
      <c r="BG87" s="3">
        <v>27.036000000000001</v>
      </c>
      <c r="BH87" s="3"/>
      <c r="BI87" s="3"/>
      <c r="BJ87" s="3"/>
      <c r="BK87" s="3"/>
      <c r="BL87" s="3"/>
    </row>
    <row r="88" spans="1:64" x14ac:dyDescent="0.35">
      <c r="A88" s="2">
        <v>178</v>
      </c>
      <c r="B88" s="3" t="s">
        <v>1263</v>
      </c>
      <c r="C88" s="3">
        <v>178.2</v>
      </c>
      <c r="D88" s="3" t="s">
        <v>1270</v>
      </c>
      <c r="E88" s="3" t="s">
        <v>1265</v>
      </c>
      <c r="F88" s="3"/>
      <c r="G88" s="3"/>
      <c r="H88" s="3" t="str">
        <f>IF(AF88&lt;'2 - Outliers'!$F$11,"Low outlier",IF(AF88&gt;'2 - Outliers'!$F$12,"High outlier",""))</f>
        <v/>
      </c>
      <c r="I88" s="3">
        <f>IF(AH88="",VLOOKUP(BD88,'3 -Impute_SE'!$B$10:$C$21,2,FALSE),AH88)</f>
        <v>0.14891809411301529</v>
      </c>
      <c r="J88" s="3">
        <f>I88^2</f>
        <v>2.2176598754252881E-2</v>
      </c>
      <c r="K88" s="3">
        <f>1/J88</f>
        <v>45.092577589619175</v>
      </c>
      <c r="L88" s="3">
        <f>K88*AF88</f>
        <v>0</v>
      </c>
      <c r="M88" s="3">
        <f>K88*AF88^2</f>
        <v>0</v>
      </c>
      <c r="N88" s="3">
        <f>K88^2</f>
        <v>2033.3405536758255</v>
      </c>
      <c r="O88" s="3">
        <f>1/($J88+(VLOOKUP($BD88,'5_Weighting REM'!$B$23:$K$35,10,FALSE)))</f>
        <v>5.9457291369720302</v>
      </c>
      <c r="P88" s="3">
        <f>O88*$AF88</f>
        <v>0</v>
      </c>
      <c r="Q88" s="3" t="e">
        <f>1/($J88+(VLOOKUP($BD88,'5_Weighting REM'!$N$22:$W$31,10,FALSE)))</f>
        <v>#N/A</v>
      </c>
      <c r="R88" s="3" t="e">
        <f>Q88*$AF88</f>
        <v>#N/A</v>
      </c>
      <c r="S88" s="3">
        <f>1/($J88+(VLOOKUP($BD88,'5_Weighting REM'!$Z$26:$AI$35,10,FALSE)))</f>
        <v>0.13856920449246735</v>
      </c>
      <c r="T88" s="3">
        <f>S88*$AF88</f>
        <v>0</v>
      </c>
      <c r="U88" s="3">
        <f>1/($J88+(VLOOKUP($BD88,'5_Weighting REM'!$AL$24:$AU$35,10,FALSE)))</f>
        <v>23.600050503781013</v>
      </c>
      <c r="V88" s="3">
        <f>U88*$AF88</f>
        <v>0</v>
      </c>
      <c r="W88" s="3">
        <f>1/($J88+(VLOOKUP($BD88,'5_Weighting REM'!$AX$24:$BG$35,10,FALSE)))</f>
        <v>39.546872242457816</v>
      </c>
      <c r="X88" s="3">
        <f>W88*$AF88</f>
        <v>0</v>
      </c>
      <c r="Y88" s="3">
        <f>1/($J88+(VLOOKUP($BD88,'5_Weighting REM'!$BK$24:$BT$34,10,FALSE)))</f>
        <v>40.740866587652029</v>
      </c>
      <c r="Z88" s="3">
        <f>Y88*$AF88</f>
        <v>0</v>
      </c>
      <c r="AA88" s="3">
        <f>1/($J88+(VLOOKUP($BD88,'5_Weighting REM'!$BX$24:$CG$35,10,FALSE)))</f>
        <v>40.73243060131464</v>
      </c>
      <c r="AB88" s="3">
        <f>AA88*$AF88</f>
        <v>0</v>
      </c>
      <c r="AC88" s="3">
        <f>1/($J88+(VLOOKUP($BD88,'5_Weighting REM'!$CK$24:$CT$35,10,FALSE)))</f>
        <v>5.9457291369720302</v>
      </c>
      <c r="AD88" s="3">
        <f>AC88*$AF88</f>
        <v>0</v>
      </c>
      <c r="AE88" s="3" t="s">
        <v>1304</v>
      </c>
      <c r="AF88" s="6">
        <v>0</v>
      </c>
      <c r="AG88" s="3" t="s">
        <v>134</v>
      </c>
      <c r="AH88" s="3"/>
      <c r="AI88" s="3"/>
      <c r="AJ88" s="3" t="s">
        <v>53</v>
      </c>
      <c r="AK88" s="3" t="s">
        <v>1307</v>
      </c>
      <c r="AL88" s="3" t="s">
        <v>54</v>
      </c>
      <c r="AM88" s="3" t="s">
        <v>7</v>
      </c>
      <c r="AN88" s="3" t="s">
        <v>1324</v>
      </c>
      <c r="AO88" s="3" t="s">
        <v>38</v>
      </c>
      <c r="AP88" s="3" t="s">
        <v>57</v>
      </c>
      <c r="AQ88" s="3" t="s">
        <v>11</v>
      </c>
      <c r="AR88" s="4" t="s">
        <v>12</v>
      </c>
      <c r="AS88" s="4" t="s">
        <v>13</v>
      </c>
      <c r="AT88" s="4">
        <v>2012</v>
      </c>
      <c r="AU88" s="3" t="s">
        <v>14</v>
      </c>
      <c r="AV88" s="3" t="s">
        <v>1951</v>
      </c>
      <c r="AW88" s="3">
        <v>977</v>
      </c>
      <c r="AX88" s="3">
        <v>1</v>
      </c>
      <c r="AY88" s="3">
        <v>0</v>
      </c>
      <c r="AZ88" s="3">
        <v>1</v>
      </c>
      <c r="BA88" s="3">
        <v>1</v>
      </c>
      <c r="BB88" s="4" t="s">
        <v>97</v>
      </c>
      <c r="BC88" s="4" t="s">
        <v>849</v>
      </c>
      <c r="BD88" s="4" t="s">
        <v>1396</v>
      </c>
      <c r="BE88" s="4" t="s">
        <v>1403</v>
      </c>
      <c r="BF88" s="4"/>
      <c r="BG88" s="3">
        <v>0</v>
      </c>
      <c r="BH88" s="3"/>
      <c r="BI88" s="3"/>
      <c r="BJ88" s="3"/>
      <c r="BK88" s="3"/>
      <c r="BL88" s="3"/>
    </row>
    <row r="89" spans="1:64" x14ac:dyDescent="0.35">
      <c r="A89" s="2">
        <v>167</v>
      </c>
      <c r="B89" s="3" t="s">
        <v>1224</v>
      </c>
      <c r="C89" s="3">
        <v>167.1</v>
      </c>
      <c r="D89" s="3" t="s">
        <v>1225</v>
      </c>
      <c r="E89" s="3" t="s">
        <v>1226</v>
      </c>
      <c r="F89" s="3"/>
      <c r="G89" s="3"/>
      <c r="H89" s="3" t="str">
        <f>IF(AF89&lt;'2 - Outliers'!$F$11,"Low outlier",IF(AF89&gt;'2 - Outliers'!$F$12,"High outlier",""))</f>
        <v/>
      </c>
      <c r="I89" s="3">
        <f>IF(AH89="",VLOOKUP(BD89,'3 -Impute_SE'!$B$10:$C$21,2,FALSE),AH89)</f>
        <v>0.14891809411301529</v>
      </c>
      <c r="J89" s="3">
        <f>I89^2</f>
        <v>2.2176598754252881E-2</v>
      </c>
      <c r="K89" s="3">
        <f>1/J89</f>
        <v>45.092577589619175</v>
      </c>
      <c r="L89" s="3">
        <f>K89*AF89</f>
        <v>-9.0185155179238349E-2</v>
      </c>
      <c r="M89" s="3">
        <f>K89*AF89^2</f>
        <v>1.8037031035847669E-4</v>
      </c>
      <c r="N89" s="3">
        <f>K89^2</f>
        <v>2033.3405536758255</v>
      </c>
      <c r="O89" s="3">
        <f>1/($J89+(VLOOKUP($BD89,'5_Weighting REM'!$B$23:$K$35,10,FALSE)))</f>
        <v>5.9457291369720302</v>
      </c>
      <c r="P89" s="3">
        <f>O89*$AF89</f>
        <v>-1.1891458273944061E-2</v>
      </c>
      <c r="Q89" s="3" t="e">
        <f>1/($J89+(VLOOKUP($BD89,'5_Weighting REM'!$N$22:$W$31,10,FALSE)))</f>
        <v>#N/A</v>
      </c>
      <c r="R89" s="3" t="e">
        <f>Q89*$AF89</f>
        <v>#N/A</v>
      </c>
      <c r="S89" s="3">
        <f>1/($J89+(VLOOKUP($BD89,'5_Weighting REM'!$Z$26:$AI$35,10,FALSE)))</f>
        <v>0.13856920449246735</v>
      </c>
      <c r="T89" s="3">
        <f>S89*$AF89</f>
        <v>-2.7713840898493469E-4</v>
      </c>
      <c r="U89" s="3">
        <f>1/($J89+(VLOOKUP($BD89,'5_Weighting REM'!$AL$24:$AU$35,10,FALSE)))</f>
        <v>23.600050503781013</v>
      </c>
      <c r="V89" s="3">
        <f>U89*$AF89</f>
        <v>-4.7200101007562029E-2</v>
      </c>
      <c r="W89" s="3">
        <f>1/($J89+(VLOOKUP($BD89,'5_Weighting REM'!$AX$24:$BG$35,10,FALSE)))</f>
        <v>39.546872242457816</v>
      </c>
      <c r="X89" s="3">
        <f>W89*$AF89</f>
        <v>-7.9093744484915629E-2</v>
      </c>
      <c r="Y89" s="3">
        <f>1/($J89+(VLOOKUP($BD89,'5_Weighting REM'!$BK$24:$BT$34,10,FALSE)))</f>
        <v>40.740866587652029</v>
      </c>
      <c r="Z89" s="3">
        <f>Y89*$AF89</f>
        <v>-8.1481733175304064E-2</v>
      </c>
      <c r="AA89" s="3">
        <f>1/($J89+(VLOOKUP($BD89,'5_Weighting REM'!$BX$24:$CG$35,10,FALSE)))</f>
        <v>40.73243060131464</v>
      </c>
      <c r="AB89" s="3">
        <f>AA89*$AF89</f>
        <v>-8.1464861202629288E-2</v>
      </c>
      <c r="AC89" s="3">
        <f>1/($J89+(VLOOKUP($BD89,'5_Weighting REM'!$CK$24:$CT$35,10,FALSE)))</f>
        <v>5.9457291369720302</v>
      </c>
      <c r="AD89" s="3">
        <f>AC89*$AF89</f>
        <v>-1.1891458273944061E-2</v>
      </c>
      <c r="AE89" s="3" t="s">
        <v>237</v>
      </c>
      <c r="AF89" s="6">
        <v>-2E-3</v>
      </c>
      <c r="AG89" s="3" t="s">
        <v>176</v>
      </c>
      <c r="AH89" s="3"/>
      <c r="AI89" s="3"/>
      <c r="AJ89" s="3" t="s">
        <v>53</v>
      </c>
      <c r="AK89" s="3" t="s">
        <v>143</v>
      </c>
      <c r="AL89" s="3" t="s">
        <v>1306</v>
      </c>
      <c r="AM89" s="3" t="s">
        <v>7</v>
      </c>
      <c r="AN89" s="3" t="s">
        <v>1317</v>
      </c>
      <c r="AO89" s="3" t="s">
        <v>694</v>
      </c>
      <c r="AP89" s="3" t="s">
        <v>10</v>
      </c>
      <c r="AQ89" s="3" t="s">
        <v>11</v>
      </c>
      <c r="AR89" s="4" t="s">
        <v>12</v>
      </c>
      <c r="AS89" s="4" t="s">
        <v>13</v>
      </c>
      <c r="AT89" s="4">
        <v>2010</v>
      </c>
      <c r="AU89" s="3" t="s">
        <v>14</v>
      </c>
      <c r="AV89" s="3" t="s">
        <v>1951</v>
      </c>
      <c r="AW89" s="3">
        <v>358</v>
      </c>
      <c r="AX89" s="3">
        <v>1</v>
      </c>
      <c r="AY89" s="3">
        <v>0</v>
      </c>
      <c r="AZ89" s="3">
        <v>1</v>
      </c>
      <c r="BA89" s="3">
        <v>1</v>
      </c>
      <c r="BB89" s="4" t="s">
        <v>97</v>
      </c>
      <c r="BC89" s="4" t="s">
        <v>1371</v>
      </c>
      <c r="BD89" s="3" t="s">
        <v>1396</v>
      </c>
      <c r="BE89" s="4" t="s">
        <v>33</v>
      </c>
      <c r="BF89" s="4"/>
      <c r="BG89" s="3">
        <v>-2E-3</v>
      </c>
      <c r="BH89" s="3"/>
      <c r="BI89" s="3"/>
      <c r="BJ89" s="3"/>
      <c r="BK89" s="3"/>
      <c r="BL89" s="3"/>
    </row>
    <row r="90" spans="1:64" x14ac:dyDescent="0.35">
      <c r="A90" s="2">
        <v>22</v>
      </c>
      <c r="B90" s="3" t="s">
        <v>52</v>
      </c>
      <c r="C90" s="3">
        <v>22.1</v>
      </c>
      <c r="D90" s="3" t="s">
        <v>1962</v>
      </c>
      <c r="E90" s="3" t="s">
        <v>1971</v>
      </c>
      <c r="F90" s="3"/>
      <c r="G90" s="3"/>
      <c r="H90" s="3" t="str">
        <f>IF(AF90&lt;'2 - Outliers'!$F$11,"Low outlier",IF(AF90&gt;'2 - Outliers'!$F$12,"High outlier",""))</f>
        <v>Low outlier</v>
      </c>
      <c r="I90" s="3">
        <f>IF(AH90="",VLOOKUP(BD90,'3 -Impute_SE'!$B$10:$C$21,2,FALSE),AH90)</f>
        <v>0.14891809411301529</v>
      </c>
      <c r="J90" s="3">
        <f>I90^2</f>
        <v>2.2176598754252881E-2</v>
      </c>
      <c r="K90" s="3">
        <f>1/J90</f>
        <v>45.092577589619175</v>
      </c>
      <c r="L90" s="3">
        <f>K90*AF90</f>
        <v>-241.24529010446258</v>
      </c>
      <c r="M90" s="3">
        <f>K90*AF90^2</f>
        <v>1290.6623020588747</v>
      </c>
      <c r="N90" s="3">
        <f>K90^2</f>
        <v>2033.3405536758255</v>
      </c>
      <c r="O90" s="3">
        <f>1/($J90+(VLOOKUP($BD90,'5_Weighting REM'!$B$23:$K$35,10,FALSE)))</f>
        <v>5.9457291369720302</v>
      </c>
      <c r="P90" s="3">
        <f>O90*$AF90</f>
        <v>-31.809650882800359</v>
      </c>
      <c r="Q90" s="3" t="e">
        <f>1/($J90+(VLOOKUP($BD90,'5_Weighting REM'!$N$22:$W$31,10,FALSE)))</f>
        <v>#N/A</v>
      </c>
      <c r="R90" s="3" t="e">
        <f>Q90*$AF90</f>
        <v>#N/A</v>
      </c>
      <c r="S90" s="3">
        <f>1/($J90+(VLOOKUP($BD90,'5_Weighting REM'!$Z$26:$AI$35,10,FALSE)))</f>
        <v>0.13856920449246735</v>
      </c>
      <c r="T90" s="3">
        <f>S90*$AF90</f>
        <v>-0.74134524403470026</v>
      </c>
      <c r="U90" s="3">
        <f>1/($J90+(VLOOKUP($BD90,'5_Weighting REM'!$AL$24:$AU$35,10,FALSE)))</f>
        <v>23.600050503781013</v>
      </c>
      <c r="V90" s="3">
        <f>U90*$AF90</f>
        <v>-126.26027019522841</v>
      </c>
      <c r="W90" s="3">
        <f>1/($J90+(VLOOKUP($BD90,'5_Weighting REM'!$AX$24:$BG$35,10,FALSE)))</f>
        <v>39.546872242457816</v>
      </c>
      <c r="X90" s="3">
        <f>W90*$AF90</f>
        <v>-211.57576649714929</v>
      </c>
      <c r="Y90" s="3">
        <f>1/($J90+(VLOOKUP($BD90,'5_Weighting REM'!$BK$24:$BT$34,10,FALSE)))</f>
        <v>40.740866587652029</v>
      </c>
      <c r="Z90" s="3">
        <f>Y90*$AF90</f>
        <v>-217.96363624393834</v>
      </c>
      <c r="AA90" s="3">
        <f>1/($J90+(VLOOKUP($BD90,'5_Weighting REM'!$BX$24:$CG$35,10,FALSE)))</f>
        <v>40.73243060131464</v>
      </c>
      <c r="AB90" s="3">
        <f>AA90*$AF90</f>
        <v>-217.9185037170333</v>
      </c>
      <c r="AC90" s="3">
        <f>1/($J90+(VLOOKUP($BD90,'5_Weighting REM'!$CK$24:$CT$35,10,FALSE)))</f>
        <v>5.9457291369720302</v>
      </c>
      <c r="AD90" s="3">
        <f>AC90*$AF90</f>
        <v>-31.809650882800359</v>
      </c>
      <c r="AE90" s="3" t="s">
        <v>1972</v>
      </c>
      <c r="AF90" s="6">
        <v>-5.35</v>
      </c>
      <c r="AG90" s="3" t="s">
        <v>4</v>
      </c>
      <c r="AH90" s="3"/>
      <c r="AI90" s="3"/>
      <c r="AJ90" s="3" t="s">
        <v>5</v>
      </c>
      <c r="AK90" s="3" t="s">
        <v>143</v>
      </c>
      <c r="AL90" s="3" t="s">
        <v>53</v>
      </c>
      <c r="AM90" s="3" t="s">
        <v>55</v>
      </c>
      <c r="AN90" s="3" t="s">
        <v>37</v>
      </c>
      <c r="AO90" s="3" t="s">
        <v>56</v>
      </c>
      <c r="AP90" s="3" t="s">
        <v>57</v>
      </c>
      <c r="AQ90" s="3" t="s">
        <v>39</v>
      </c>
      <c r="AR90" s="4" t="s">
        <v>12</v>
      </c>
      <c r="AS90" s="4" t="s">
        <v>1973</v>
      </c>
      <c r="AT90" s="4">
        <v>1990</v>
      </c>
      <c r="AU90" s="3" t="s">
        <v>30</v>
      </c>
      <c r="AV90" s="3" t="s">
        <v>30</v>
      </c>
      <c r="AW90" s="3">
        <v>6476</v>
      </c>
      <c r="AX90" s="3">
        <v>0</v>
      </c>
      <c r="AY90" s="3">
        <v>0</v>
      </c>
      <c r="AZ90" s="3">
        <v>1</v>
      </c>
      <c r="BA90" s="3">
        <v>1</v>
      </c>
      <c r="BB90" s="4" t="s">
        <v>97</v>
      </c>
      <c r="BC90" s="4" t="s">
        <v>1974</v>
      </c>
      <c r="BD90" s="4" t="s">
        <v>1396</v>
      </c>
      <c r="BE90" s="4" t="s">
        <v>58</v>
      </c>
      <c r="BF90" s="4" t="s">
        <v>59</v>
      </c>
      <c r="BG90" s="3">
        <v>-46.633000000000003</v>
      </c>
      <c r="BH90" s="3"/>
      <c r="BI90" s="3"/>
      <c r="BJ90" s="3"/>
      <c r="BK90" s="3"/>
      <c r="BL90" s="3"/>
    </row>
    <row r="91" spans="1:64" x14ac:dyDescent="0.35">
      <c r="A91" s="2">
        <v>72</v>
      </c>
      <c r="B91" s="3" t="s">
        <v>274</v>
      </c>
      <c r="C91" s="3">
        <v>72.3</v>
      </c>
      <c r="D91" s="3" t="s">
        <v>275</v>
      </c>
      <c r="E91" s="3" t="s">
        <v>276</v>
      </c>
      <c r="F91" s="3"/>
      <c r="G91" s="3"/>
      <c r="H91" s="3" t="str">
        <f>IF(AF91&lt;'2 - Outliers'!$F$11,"Low outlier",IF(AF91&gt;'2 - Outliers'!$F$12,"High outlier",""))</f>
        <v/>
      </c>
      <c r="I91" s="3">
        <f>IF(AH91="",VLOOKUP(BD91,'3 -Impute_SE'!$B$10:$C$21,2,FALSE),AH91)</f>
        <v>0.14526459969932454</v>
      </c>
      <c r="J91" s="3">
        <f>I91^2</f>
        <v>2.1101803925804997E-2</v>
      </c>
      <c r="K91" s="3">
        <f>1/J91</f>
        <v>47.389313421546817</v>
      </c>
      <c r="L91" s="3">
        <f>K91*AF91</f>
        <v>9.9517558185248305</v>
      </c>
      <c r="M91" s="3">
        <f>K91*AF91^2</f>
        <v>2.0898687218902143</v>
      </c>
      <c r="N91" s="3">
        <f>K91^2</f>
        <v>2245.747026565597</v>
      </c>
      <c r="O91" s="3">
        <f>1/($J91+(VLOOKUP($BD91,'5_Weighting REM'!$B$23:$K$35,10,FALSE)))</f>
        <v>30.506761160694008</v>
      </c>
      <c r="P91" s="3">
        <f>O91*$AF91</f>
        <v>6.4064198437457414</v>
      </c>
      <c r="Q91" s="3">
        <f>1/($J91+(VLOOKUP($BD91,'5_Weighting REM'!$N$22:$W$31,10,FALSE)))</f>
        <v>45.355220327682446</v>
      </c>
      <c r="R91" s="3">
        <f>Q91*$AF91</f>
        <v>9.5245962688133137</v>
      </c>
      <c r="S91" s="3">
        <f>1/($J91+(VLOOKUP($BD91,'5_Weighting REM'!$Z$26:$AI$35,10,FALSE)))</f>
        <v>5.1870857910903201</v>
      </c>
      <c r="T91" s="3">
        <f>S91*$AF91</f>
        <v>1.0892880161289671</v>
      </c>
      <c r="U91" s="3">
        <f>1/($J91+(VLOOKUP($BD91,'5_Weighting REM'!$AL$24:$AU$35,10,FALSE)))</f>
        <v>35.947132333363008</v>
      </c>
      <c r="V91" s="3">
        <f>U91*$AF91</f>
        <v>7.5488977900062313</v>
      </c>
      <c r="W91" s="3">
        <f>1/($J91+(VLOOKUP($BD91,'5_Weighting REM'!$AX$24:$BG$35,10,FALSE)))</f>
        <v>9.4944252730416014</v>
      </c>
      <c r="X91" s="3">
        <f>W91*$AF91</f>
        <v>1.9938293073387363</v>
      </c>
      <c r="Y91" s="3">
        <f>1/($J91+(VLOOKUP($BD91,'5_Weighting REM'!$BK$24:$BT$34,10,FALSE)))</f>
        <v>35.506262734077389</v>
      </c>
      <c r="Z91" s="3">
        <f>Y91*$AF91</f>
        <v>7.4563151741562512</v>
      </c>
      <c r="AA91" s="3">
        <f>1/($J91+(VLOOKUP($BD91,'5_Weighting REM'!$BX$24:$CG$35,10,FALSE)))</f>
        <v>40.748848643450927</v>
      </c>
      <c r="AB91" s="3">
        <f>AA91*$AF91</f>
        <v>8.5572582151246941</v>
      </c>
      <c r="AC91" s="3">
        <f>1/($J91+(VLOOKUP($BD91,'5_Weighting REM'!$CK$24:$CT$35,10,FALSE)))</f>
        <v>30.506761160694008</v>
      </c>
      <c r="AD91" s="3">
        <f>AC91*$AF91</f>
        <v>6.4064198437457414</v>
      </c>
      <c r="AE91" s="3" t="s">
        <v>277</v>
      </c>
      <c r="AF91" s="6">
        <v>0.21</v>
      </c>
      <c r="AG91" s="3" t="s">
        <v>4</v>
      </c>
      <c r="AH91" s="3">
        <v>0.14526459969932454</v>
      </c>
      <c r="AI91" s="3" t="s">
        <v>26</v>
      </c>
      <c r="AJ91" s="3" t="s">
        <v>53</v>
      </c>
      <c r="AK91" s="3" t="s">
        <v>6</v>
      </c>
      <c r="AL91" s="3" t="s">
        <v>54</v>
      </c>
      <c r="AM91" s="3" t="s">
        <v>201</v>
      </c>
      <c r="AN91" s="3" t="s">
        <v>84</v>
      </c>
      <c r="AO91" s="3" t="s">
        <v>38</v>
      </c>
      <c r="AP91" s="3" t="s">
        <v>10</v>
      </c>
      <c r="AQ91" s="3" t="s">
        <v>11</v>
      </c>
      <c r="AR91" s="4" t="s">
        <v>12</v>
      </c>
      <c r="AS91" s="4" t="s">
        <v>40</v>
      </c>
      <c r="AT91" s="4">
        <v>2009</v>
      </c>
      <c r="AU91" s="3" t="s">
        <v>30</v>
      </c>
      <c r="AV91" s="3" t="s">
        <v>14</v>
      </c>
      <c r="AW91" s="3">
        <v>1298</v>
      </c>
      <c r="AX91" s="3">
        <v>0</v>
      </c>
      <c r="AY91" s="3">
        <v>0</v>
      </c>
      <c r="AZ91" s="3">
        <v>1</v>
      </c>
      <c r="BA91" s="3">
        <v>1</v>
      </c>
      <c r="BB91" s="4" t="s">
        <v>15</v>
      </c>
      <c r="BC91" s="4" t="s">
        <v>41</v>
      </c>
      <c r="BD91" s="4" t="s">
        <v>42</v>
      </c>
      <c r="BE91" s="4" t="s">
        <v>18</v>
      </c>
      <c r="BF91" s="4"/>
      <c r="BG91" s="3">
        <v>3.7781599999999999E-2</v>
      </c>
      <c r="BH91" s="3"/>
      <c r="BI91" s="3">
        <v>1.0385043987484257</v>
      </c>
      <c r="BJ91" s="3" t="s">
        <v>19</v>
      </c>
      <c r="BK91" s="3">
        <v>1.4456378252834332</v>
      </c>
      <c r="BL91" s="3" t="s">
        <v>91</v>
      </c>
    </row>
    <row r="92" spans="1:64" x14ac:dyDescent="0.35">
      <c r="A92" s="2">
        <v>59</v>
      </c>
      <c r="B92" s="3" t="s">
        <v>410</v>
      </c>
      <c r="C92" s="3">
        <v>59.1</v>
      </c>
      <c r="D92" s="3" t="s">
        <v>628</v>
      </c>
      <c r="E92" s="3" t="s">
        <v>629</v>
      </c>
      <c r="F92" s="3"/>
      <c r="G92" s="3"/>
      <c r="H92" s="3" t="str">
        <f>IF(AF92&lt;'2 - Outliers'!$F$11,"Low outlier",IF(AF92&gt;'2 - Outliers'!$F$12,"High outlier",""))</f>
        <v/>
      </c>
      <c r="I92" s="3">
        <f>IF(AH92="",VLOOKUP(BD92,'3 -Impute_SE'!$B$10:$C$21,2,FALSE),AH92)</f>
        <v>0.14492753623188406</v>
      </c>
      <c r="J92" s="3">
        <f>I92^2</f>
        <v>2.1003990758244068E-2</v>
      </c>
      <c r="K92" s="3">
        <f>1/J92</f>
        <v>47.609999999999992</v>
      </c>
      <c r="L92" s="3">
        <f>K92*AF92</f>
        <v>-14.282999999999998</v>
      </c>
      <c r="M92" s="3">
        <f>K92*AF92^2</f>
        <v>4.2848999999999995</v>
      </c>
      <c r="N92" s="3">
        <f>K92^2</f>
        <v>2266.7120999999993</v>
      </c>
      <c r="O92" s="3">
        <f>1/($J92+(VLOOKUP($BD92,'5_Weighting REM'!$B$23:$K$35,10,FALSE)))</f>
        <v>45.630486410555221</v>
      </c>
      <c r="P92" s="3">
        <f>O92*$AF92</f>
        <v>-13.689145923166565</v>
      </c>
      <c r="Q92" s="3">
        <f>1/($J92+(VLOOKUP($BD92,'5_Weighting REM'!$N$22:$W$31,10,FALSE)))</f>
        <v>41.197143130642267</v>
      </c>
      <c r="R92" s="3">
        <f>Q92*$AF92</f>
        <v>-12.359142939192679</v>
      </c>
      <c r="S92" s="3">
        <f>1/($J92+(VLOOKUP($BD92,'5_Weighting REM'!$Z$26:$AI$35,10,FALSE)))</f>
        <v>16.032140593093338</v>
      </c>
      <c r="T92" s="3">
        <f>S92*$AF92</f>
        <v>-4.8096421779280014</v>
      </c>
      <c r="U92" s="3">
        <f>1/($J92+(VLOOKUP($BD92,'5_Weighting REM'!$AL$24:$AU$35,10,FALSE)))</f>
        <v>46.867758823258569</v>
      </c>
      <c r="V92" s="3">
        <f>U92*$AF92</f>
        <v>-14.060327646977571</v>
      </c>
      <c r="W92" s="3">
        <f>1/($J92+(VLOOKUP($BD92,'5_Weighting REM'!$AX$24:$BG$35,10,FALSE)))</f>
        <v>19.465026119589915</v>
      </c>
      <c r="X92" s="3">
        <f>W92*$AF92</f>
        <v>-5.8395078358769741</v>
      </c>
      <c r="Y92" s="3">
        <f>1/($J92+(VLOOKUP($BD92,'5_Weighting REM'!$BK$24:$BT$34,10,FALSE)))</f>
        <v>47.076374444804657</v>
      </c>
      <c r="Z92" s="3">
        <f>Y92*$AF92</f>
        <v>-14.122912333441397</v>
      </c>
      <c r="AA92" s="3">
        <f>1/($J92+(VLOOKUP($BD92,'5_Weighting REM'!$BX$24:$CG$35,10,FALSE)))</f>
        <v>45.881134847080133</v>
      </c>
      <c r="AB92" s="3">
        <f>AA92*$AF92</f>
        <v>-13.76434045412404</v>
      </c>
      <c r="AC92" s="3">
        <f>1/($J92+(VLOOKUP($BD92,'5_Weighting REM'!$CK$24:$CT$35,10,FALSE)))</f>
        <v>45.630486410555221</v>
      </c>
      <c r="AD92" s="3">
        <f>AC92*$AF92</f>
        <v>-13.689145923166565</v>
      </c>
      <c r="AE92" s="3" t="s">
        <v>64</v>
      </c>
      <c r="AF92" s="6">
        <v>-0.3</v>
      </c>
      <c r="AG92" s="3" t="s">
        <v>4</v>
      </c>
      <c r="AH92" s="3">
        <v>0.14492753623188406</v>
      </c>
      <c r="AI92" s="3" t="s">
        <v>26</v>
      </c>
      <c r="AJ92" s="3" t="s">
        <v>5</v>
      </c>
      <c r="AK92" s="3" t="s">
        <v>143</v>
      </c>
      <c r="AL92" s="3" t="s">
        <v>53</v>
      </c>
      <c r="AM92" s="3" t="s">
        <v>413</v>
      </c>
      <c r="AN92" s="3" t="s">
        <v>414</v>
      </c>
      <c r="AO92" s="3" t="s">
        <v>85</v>
      </c>
      <c r="AP92" s="3" t="s">
        <v>10</v>
      </c>
      <c r="AQ92" s="3" t="s">
        <v>107</v>
      </c>
      <c r="AR92" s="4" t="s">
        <v>96</v>
      </c>
      <c r="AS92" s="4" t="s">
        <v>415</v>
      </c>
      <c r="AT92" s="4" t="s">
        <v>416</v>
      </c>
      <c r="AU92" s="3" t="s">
        <v>1951</v>
      </c>
      <c r="AV92" s="3" t="s">
        <v>14</v>
      </c>
      <c r="AW92" s="3">
        <v>1813</v>
      </c>
      <c r="AX92" s="3">
        <v>1</v>
      </c>
      <c r="AY92" s="3">
        <v>0</v>
      </c>
      <c r="AZ92" s="3">
        <v>0</v>
      </c>
      <c r="BA92" s="3">
        <v>0</v>
      </c>
      <c r="BB92" s="4" t="s">
        <v>15</v>
      </c>
      <c r="BC92" s="4" t="s">
        <v>183</v>
      </c>
      <c r="BD92" s="3" t="s">
        <v>17</v>
      </c>
      <c r="BE92" s="4" t="s">
        <v>417</v>
      </c>
      <c r="BF92" s="4"/>
      <c r="BG92" s="3">
        <v>-3.0000000000000001E-3</v>
      </c>
      <c r="BH92" s="3"/>
      <c r="BI92" s="3"/>
      <c r="BJ92" s="3" t="s">
        <v>20</v>
      </c>
      <c r="BK92" s="3">
        <v>-2.0699999999999998</v>
      </c>
      <c r="BL92" s="3"/>
    </row>
    <row r="93" spans="1:64" x14ac:dyDescent="0.35">
      <c r="A93" s="2">
        <v>66</v>
      </c>
      <c r="B93" s="3" t="s">
        <v>957</v>
      </c>
      <c r="C93" s="3">
        <v>66.099999999999994</v>
      </c>
      <c r="D93" s="3" t="s">
        <v>958</v>
      </c>
      <c r="E93" s="3" t="s">
        <v>959</v>
      </c>
      <c r="F93" s="3"/>
      <c r="G93" s="3"/>
      <c r="H93" s="3" t="str">
        <f>IF(AF93&lt;'2 - Outliers'!$F$11,"Low outlier",IF(AF93&gt;'2 - Outliers'!$F$12,"High outlier",""))</f>
        <v/>
      </c>
      <c r="I93" s="3">
        <f>IF(AH93="",VLOOKUP(BD93,'3 -Impute_SE'!$B$10:$C$21,2,FALSE),AH93)</f>
        <v>0.13900000000000001</v>
      </c>
      <c r="J93" s="3">
        <f>I93^2</f>
        <v>1.9321000000000005E-2</v>
      </c>
      <c r="K93" s="3">
        <f>1/J93</f>
        <v>51.757155426737732</v>
      </c>
      <c r="L93" s="3">
        <f>K93*AF93</f>
        <v>16.872832669116502</v>
      </c>
      <c r="M93" s="3">
        <f>K93*AF93^2</f>
        <v>5.5005434501319801</v>
      </c>
      <c r="N93" s="3">
        <f>K93^2</f>
        <v>2678.8031378674873</v>
      </c>
      <c r="O93" s="3">
        <f>1/($J93+(VLOOKUP($BD93,'5_Weighting REM'!$B$23:$K$35,10,FALSE)))</f>
        <v>32.259297841692472</v>
      </c>
      <c r="P93" s="3">
        <f>O93*$AF93</f>
        <v>10.516531096391747</v>
      </c>
      <c r="Q93" s="3">
        <f>1/($J93+(VLOOKUP($BD93,'5_Weighting REM'!$N$22:$W$31,10,FALSE)))</f>
        <v>49.340381482390207</v>
      </c>
      <c r="R93" s="3">
        <f>Q93*$AF93</f>
        <v>16.084964363259207</v>
      </c>
      <c r="S93" s="3">
        <f>1/($J93+(VLOOKUP($BD93,'5_Weighting REM'!$Z$26:$AI$35,10,FALSE)))</f>
        <v>5.235446567763625</v>
      </c>
      <c r="T93" s="3">
        <f>S93*$AF93</f>
        <v>1.7067555810909418</v>
      </c>
      <c r="U93" s="3">
        <f>1/($J93+(VLOOKUP($BD93,'5_Weighting REM'!$AL$24:$AU$35,10,FALSE)))</f>
        <v>38.40566295017215</v>
      </c>
      <c r="V93" s="3">
        <f>U93*$AF93</f>
        <v>12.520246121756122</v>
      </c>
      <c r="W93" s="3">
        <f>1/($J93+(VLOOKUP($BD93,'5_Weighting REM'!$AX$24:$BG$35,10,FALSE)))</f>
        <v>9.6577151175757638</v>
      </c>
      <c r="X93" s="3">
        <f>W93*$AF93</f>
        <v>3.1484151283296993</v>
      </c>
      <c r="Y93" s="3">
        <f>1/($J93+(VLOOKUP($BD93,'5_Weighting REM'!$BK$24:$BT$34,10,FALSE)))</f>
        <v>37.902848151156554</v>
      </c>
      <c r="Z93" s="3">
        <f>Y93*$AF93</f>
        <v>12.356328497277037</v>
      </c>
      <c r="AA93" s="3">
        <f>1/($J93+(VLOOKUP($BD93,'5_Weighting REM'!$BX$24:$CG$35,10,FALSE)))</f>
        <v>43.937181390468723</v>
      </c>
      <c r="AB93" s="3">
        <f>AA93*$AF93</f>
        <v>14.323521133292804</v>
      </c>
      <c r="AC93" s="3">
        <f>1/($J93+(VLOOKUP($BD93,'5_Weighting REM'!$CK$24:$CT$35,10,FALSE)))</f>
        <v>32.259297841692472</v>
      </c>
      <c r="AD93" s="3">
        <f>AC93*$AF93</f>
        <v>10.516531096391747</v>
      </c>
      <c r="AE93" s="3" t="s">
        <v>960</v>
      </c>
      <c r="AF93" s="6">
        <v>0.32600000000000001</v>
      </c>
      <c r="AG93" s="3" t="s">
        <v>157</v>
      </c>
      <c r="AH93" s="3">
        <v>0.13900000000000001</v>
      </c>
      <c r="AI93" s="3" t="s">
        <v>26</v>
      </c>
      <c r="AJ93" s="3" t="s">
        <v>5</v>
      </c>
      <c r="AK93" s="3" t="s">
        <v>6</v>
      </c>
      <c r="AL93" s="3" t="s">
        <v>5</v>
      </c>
      <c r="AM93" s="3" t="s">
        <v>7</v>
      </c>
      <c r="AN93" s="3" t="s">
        <v>961</v>
      </c>
      <c r="AO93" s="3" t="s">
        <v>28</v>
      </c>
      <c r="AP93" s="3" t="s">
        <v>10</v>
      </c>
      <c r="AQ93" s="3" t="s">
        <v>11</v>
      </c>
      <c r="AR93" s="4" t="s">
        <v>12</v>
      </c>
      <c r="AS93" s="4" t="s">
        <v>13</v>
      </c>
      <c r="AT93" s="4" t="s">
        <v>962</v>
      </c>
      <c r="AU93" s="3" t="s">
        <v>1951</v>
      </c>
      <c r="AV93" s="3" t="s">
        <v>14</v>
      </c>
      <c r="AW93" s="3">
        <v>54</v>
      </c>
      <c r="AX93" s="3">
        <v>1</v>
      </c>
      <c r="AY93" s="3">
        <v>0</v>
      </c>
      <c r="AZ93" s="3">
        <v>1</v>
      </c>
      <c r="BA93" s="3">
        <v>1</v>
      </c>
      <c r="BB93" s="4" t="s">
        <v>15</v>
      </c>
      <c r="BC93" s="4" t="s">
        <v>41</v>
      </c>
      <c r="BD93" s="4" t="s">
        <v>42</v>
      </c>
      <c r="BE93" s="4" t="s">
        <v>33</v>
      </c>
      <c r="BF93" s="4"/>
      <c r="BG93" s="3">
        <v>0.32600000000000001</v>
      </c>
      <c r="BH93" s="3"/>
      <c r="BI93" s="3"/>
      <c r="BJ93" s="3" t="s">
        <v>20</v>
      </c>
      <c r="BK93" s="3">
        <v>2.3453237410071943</v>
      </c>
      <c r="BL93" s="3" t="s">
        <v>91</v>
      </c>
    </row>
    <row r="94" spans="1:64" x14ac:dyDescent="0.35">
      <c r="A94" s="2">
        <v>65</v>
      </c>
      <c r="B94" s="3" t="s">
        <v>351</v>
      </c>
      <c r="C94" s="3">
        <v>65.5</v>
      </c>
      <c r="D94" s="3" t="s">
        <v>739</v>
      </c>
      <c r="E94" s="3" t="s">
        <v>369</v>
      </c>
      <c r="F94" s="3"/>
      <c r="G94" s="3" t="s">
        <v>1958</v>
      </c>
      <c r="H94" s="3" t="str">
        <f>IF(AF94&lt;'2 - Outliers'!$F$11,"Low outlier",IF(AF94&gt;'2 - Outliers'!$F$12,"High outlier",""))</f>
        <v/>
      </c>
      <c r="I94" s="3">
        <f>IF(AH94="",VLOOKUP(BD94,'3 -Impute_SE'!$B$10:$C$21,2,FALSE),AH94)</f>
        <v>0.13869655172413795</v>
      </c>
      <c r="J94" s="3">
        <f>I94^2</f>
        <v>1.9236733460166473E-2</v>
      </c>
      <c r="K94" s="3">
        <f>1/J94</f>
        <v>51.983877723871423</v>
      </c>
      <c r="L94" s="3">
        <f>K94*AF94</f>
        <v>-2.0908955298095564</v>
      </c>
      <c r="M94" s="3">
        <f>K94*AF94^2</f>
        <v>8.409999999999998E-2</v>
      </c>
      <c r="N94" s="3">
        <f>K94^2</f>
        <v>2702.3235432104157</v>
      </c>
      <c r="O94" s="3">
        <f>1/($J94+(VLOOKUP($BD94,'5_Weighting REM'!$B$23:$K$35,10,FALSE)))</f>
        <v>25.557458299943363</v>
      </c>
      <c r="P94" s="3">
        <f>O94*$AF94</f>
        <v>-1.027972087740322</v>
      </c>
      <c r="Q94" s="3">
        <f>1/($J94+(VLOOKUP($BD94,'5_Weighting REM'!$N$22:$W$31,10,FALSE)))</f>
        <v>51.983877723871423</v>
      </c>
      <c r="R94" s="3">
        <f>Q94*$AF94</f>
        <v>-2.0908955298095564</v>
      </c>
      <c r="S94" s="3">
        <f>1/($J94+(VLOOKUP($BD94,'5_Weighting REM'!$Z$26:$AI$35,10,FALSE)))</f>
        <v>7.1506696724868668</v>
      </c>
      <c r="T94" s="3">
        <f>S94*$AF94</f>
        <v>-0.28761423556676674</v>
      </c>
      <c r="U94" s="3">
        <f>1/($J94+(VLOOKUP($BD94,'5_Weighting REM'!$AL$24:$AU$35,10,FALSE)))</f>
        <v>25.740721356294916</v>
      </c>
      <c r="V94" s="3">
        <f>U94*$AF94</f>
        <v>-1.0353432943928942</v>
      </c>
      <c r="W94" s="3">
        <f>1/($J94+(VLOOKUP($BD94,'5_Weighting REM'!$AX$24:$BG$35,10,FALSE)))</f>
        <v>28.955811449335279</v>
      </c>
      <c r="X94" s="3">
        <f>W94*$AF94</f>
        <v>-1.1646606481151636</v>
      </c>
      <c r="Y94" s="3">
        <f>1/($J94+(VLOOKUP($BD94,'5_Weighting REM'!$BK$24:$BT$34,10,FALSE)))</f>
        <v>4.3536068293096832</v>
      </c>
      <c r="Z94" s="3">
        <f>Y94*$AF94</f>
        <v>-0.17511077388849408</v>
      </c>
      <c r="AA94" s="3">
        <f>1/($J94+(VLOOKUP($BD94,'5_Weighting REM'!$BX$24:$CG$35,10,FALSE)))</f>
        <v>24.996289825114903</v>
      </c>
      <c r="AB94" s="3">
        <f>AA94*$AF94</f>
        <v>-1.0054007693457716</v>
      </c>
      <c r="AC94" s="3">
        <f>1/($J94+(VLOOKUP($BD94,'5_Weighting REM'!$CK$24:$CT$35,10,FALSE)))</f>
        <v>25.557458299943363</v>
      </c>
      <c r="AD94" s="3">
        <f>AC94*$AF94</f>
        <v>-1.027972087740322</v>
      </c>
      <c r="AE94" s="3" t="s">
        <v>367</v>
      </c>
      <c r="AF94" s="6">
        <v>-4.0222000000000001E-2</v>
      </c>
      <c r="AG94" s="3" t="s">
        <v>355</v>
      </c>
      <c r="AH94" s="3">
        <v>0.13869655172413795</v>
      </c>
      <c r="AI94" s="3" t="s">
        <v>26</v>
      </c>
      <c r="AJ94" s="3" t="s">
        <v>53</v>
      </c>
      <c r="AK94" s="3" t="s">
        <v>143</v>
      </c>
      <c r="AL94" s="3" t="s">
        <v>54</v>
      </c>
      <c r="AM94" s="3" t="s">
        <v>7</v>
      </c>
      <c r="AN94" s="3" t="s">
        <v>356</v>
      </c>
      <c r="AO94" s="3" t="s">
        <v>28</v>
      </c>
      <c r="AP94" s="3" t="s">
        <v>10</v>
      </c>
      <c r="AQ94" s="3" t="s">
        <v>11</v>
      </c>
      <c r="AR94" s="4" t="s">
        <v>108</v>
      </c>
      <c r="AS94" s="4" t="s">
        <v>363</v>
      </c>
      <c r="AT94" s="4">
        <v>2010</v>
      </c>
      <c r="AU94" s="3" t="s">
        <v>14</v>
      </c>
      <c r="AV94" s="3" t="s">
        <v>14</v>
      </c>
      <c r="AW94" s="3">
        <v>473</v>
      </c>
      <c r="AX94" s="3">
        <v>1</v>
      </c>
      <c r="AY94" s="3">
        <v>0</v>
      </c>
      <c r="AZ94" s="3">
        <v>0</v>
      </c>
      <c r="BA94" s="3">
        <v>0</v>
      </c>
      <c r="BB94" s="4" t="s">
        <v>346</v>
      </c>
      <c r="BC94" s="4" t="s">
        <v>723</v>
      </c>
      <c r="BD94" s="4" t="s">
        <v>642</v>
      </c>
      <c r="BE94" s="4" t="s">
        <v>33</v>
      </c>
      <c r="BF94" s="4"/>
      <c r="BG94" s="3">
        <v>-9.0999999999999998E-2</v>
      </c>
      <c r="BH94" s="3"/>
      <c r="BI94" s="3"/>
      <c r="BJ94" s="3" t="s">
        <v>20</v>
      </c>
      <c r="BK94" s="3">
        <v>-0.28999999999999998</v>
      </c>
      <c r="BL94" s="3"/>
    </row>
    <row r="95" spans="1:64" x14ac:dyDescent="0.35">
      <c r="A95" s="2">
        <v>65</v>
      </c>
      <c r="B95" s="3" t="s">
        <v>351</v>
      </c>
      <c r="C95" s="3">
        <v>65.5</v>
      </c>
      <c r="D95" s="3" t="s">
        <v>396</v>
      </c>
      <c r="E95" s="3" t="s">
        <v>369</v>
      </c>
      <c r="F95" s="3"/>
      <c r="G95" s="3" t="s">
        <v>1958</v>
      </c>
      <c r="H95" s="3" t="str">
        <f>IF(AF95&lt;'2 - Outliers'!$F$11,"Low outlier",IF(AF95&gt;'2 - Outliers'!$F$12,"High outlier",""))</f>
        <v/>
      </c>
      <c r="I95" s="3">
        <f>IF(AH95="",VLOOKUP(BD95,'3 -Impute_SE'!$B$10:$C$21,2,FALSE),AH95)</f>
        <v>0.13747499999999999</v>
      </c>
      <c r="J95" s="3">
        <f>I95^2</f>
        <v>1.8899375624999996E-2</v>
      </c>
      <c r="K95" s="3">
        <f>1/J95</f>
        <v>52.911800889189443</v>
      </c>
      <c r="L95" s="3">
        <f>K95*AF95</f>
        <v>-2.3276959447172216</v>
      </c>
      <c r="M95" s="3">
        <f>K95*AF95^2</f>
        <v>0.10240000000000002</v>
      </c>
      <c r="N95" s="3">
        <f>K95^2</f>
        <v>2799.6586733372287</v>
      </c>
      <c r="O95" s="3">
        <f>1/($J95+(VLOOKUP($BD95,'5_Weighting REM'!$B$23:$K$35,10,FALSE)))</f>
        <v>27.963384071336886</v>
      </c>
      <c r="P95" s="3">
        <f>O95*$AF95</f>
        <v>-1.2301651920662522</v>
      </c>
      <c r="Q95" s="3">
        <f>1/($J95+(VLOOKUP($BD95,'5_Weighting REM'!$N$22:$W$31,10,FALSE)))</f>
        <v>52.911800889189443</v>
      </c>
      <c r="R95" s="3">
        <f>Q95*$AF95</f>
        <v>-2.3276959447172216</v>
      </c>
      <c r="S95" s="3">
        <f>1/($J95+(VLOOKUP($BD95,'5_Weighting REM'!$Z$26:$AI$35,10,FALSE)))</f>
        <v>3.5456891468393543</v>
      </c>
      <c r="T95" s="3">
        <f>S95*$AF95</f>
        <v>-0.15598195694775685</v>
      </c>
      <c r="U95" s="3">
        <f>1/($J95+(VLOOKUP($BD95,'5_Weighting REM'!$AL$24:$AU$35,10,FALSE)))</f>
        <v>42.358127014134837</v>
      </c>
      <c r="V95" s="3">
        <f>U95*$AF95</f>
        <v>-1.8634187236058195</v>
      </c>
      <c r="W95" s="3">
        <f>1/($J95+(VLOOKUP($BD95,'5_Weighting REM'!$AX$24:$BG$35,10,FALSE)))</f>
        <v>16.289839546219415</v>
      </c>
      <c r="X95" s="3">
        <f>W95*$AF95</f>
        <v>-0.71662262131728449</v>
      </c>
      <c r="Y95" s="3">
        <f>1/($J95+(VLOOKUP($BD95,'5_Weighting REM'!$BK$24:$BT$34,10,FALSE)))</f>
        <v>35.471486802962723</v>
      </c>
      <c r="Z95" s="3">
        <f>Y95*$AF95</f>
        <v>-1.5604616474359361</v>
      </c>
      <c r="AA95" s="3">
        <f>1/($J95+(VLOOKUP($BD95,'5_Weighting REM'!$BX$24:$CG$35,10,FALSE)))</f>
        <v>42.621924869782283</v>
      </c>
      <c r="AB95" s="3">
        <f>AA95*$AF95</f>
        <v>-1.875023718871462</v>
      </c>
      <c r="AC95" s="3">
        <f>1/($J95+(VLOOKUP($BD95,'5_Weighting REM'!$CK$24:$CT$35,10,FALSE)))</f>
        <v>27.963384071336886</v>
      </c>
      <c r="AD95" s="3">
        <f>AC95*$AF95</f>
        <v>-1.2301651920662522</v>
      </c>
      <c r="AE95" s="3" t="s">
        <v>367</v>
      </c>
      <c r="AF95" s="6">
        <v>-4.3991999999999996E-2</v>
      </c>
      <c r="AG95" s="3" t="s">
        <v>355</v>
      </c>
      <c r="AH95" s="3">
        <v>0.13747499999999999</v>
      </c>
      <c r="AI95" s="3" t="s">
        <v>26</v>
      </c>
      <c r="AJ95" s="3" t="s">
        <v>53</v>
      </c>
      <c r="AK95" s="3" t="s">
        <v>143</v>
      </c>
      <c r="AL95" s="3" t="s">
        <v>54</v>
      </c>
      <c r="AM95" s="3" t="s">
        <v>7</v>
      </c>
      <c r="AN95" s="3" t="s">
        <v>356</v>
      </c>
      <c r="AO95" s="3" t="s">
        <v>28</v>
      </c>
      <c r="AP95" s="3" t="s">
        <v>10</v>
      </c>
      <c r="AQ95" s="3" t="s">
        <v>11</v>
      </c>
      <c r="AR95" s="4" t="s">
        <v>108</v>
      </c>
      <c r="AS95" s="4" t="s">
        <v>363</v>
      </c>
      <c r="AT95" s="4">
        <v>2010</v>
      </c>
      <c r="AU95" s="3" t="s">
        <v>14</v>
      </c>
      <c r="AV95" s="3" t="s">
        <v>14</v>
      </c>
      <c r="AW95" s="3">
        <v>473</v>
      </c>
      <c r="AX95" s="3">
        <v>1</v>
      </c>
      <c r="AY95" s="3">
        <v>0</v>
      </c>
      <c r="AZ95" s="3">
        <v>0</v>
      </c>
      <c r="BA95" s="3">
        <v>0</v>
      </c>
      <c r="BB95" s="4" t="s">
        <v>346</v>
      </c>
      <c r="BC95" s="4" t="s">
        <v>376</v>
      </c>
      <c r="BD95" s="4" t="s">
        <v>348</v>
      </c>
      <c r="BE95" s="4" t="s">
        <v>33</v>
      </c>
      <c r="BF95" s="4"/>
      <c r="BG95" s="3">
        <v>-7.1999999999999995E-2</v>
      </c>
      <c r="BH95" s="3"/>
      <c r="BI95" s="3"/>
      <c r="BJ95" s="3" t="s">
        <v>20</v>
      </c>
      <c r="BK95" s="3">
        <v>-0.32</v>
      </c>
      <c r="BL95" s="3"/>
    </row>
    <row r="96" spans="1:64" x14ac:dyDescent="0.35">
      <c r="A96" s="2">
        <v>65</v>
      </c>
      <c r="B96" s="3" t="s">
        <v>351</v>
      </c>
      <c r="C96" s="3">
        <v>65.2</v>
      </c>
      <c r="D96" s="3" t="s">
        <v>725</v>
      </c>
      <c r="E96" s="3" t="s">
        <v>388</v>
      </c>
      <c r="F96" s="3"/>
      <c r="G96" s="3"/>
      <c r="H96" s="3" t="str">
        <f>IF(AF96&lt;'2 - Outliers'!$F$11,"Low outlier",IF(AF96&gt;'2 - Outliers'!$F$12,"High outlier",""))</f>
        <v/>
      </c>
      <c r="I96" s="3">
        <f>IF(AH96="",VLOOKUP(BD96,'3 -Impute_SE'!$B$10:$C$21,2,FALSE),AH96)</f>
        <v>0.13734285714285716</v>
      </c>
      <c r="J96" s="3">
        <f>I96^2</f>
        <v>1.8863060408163268E-2</v>
      </c>
      <c r="K96" s="3">
        <f>1/J96</f>
        <v>53.013666836757587</v>
      </c>
      <c r="L96" s="3">
        <f>K96*AF96</f>
        <v>7.1354275015602253</v>
      </c>
      <c r="M96" s="3">
        <f>K96*AF96^2</f>
        <v>0.96040000000000014</v>
      </c>
      <c r="N96" s="3">
        <f>K96^2</f>
        <v>2810.4488714787312</v>
      </c>
      <c r="O96" s="3">
        <f>1/($J96+(VLOOKUP($BD96,'5_Weighting REM'!$B$23:$K$35,10,FALSE)))</f>
        <v>25.803888882151984</v>
      </c>
      <c r="P96" s="3">
        <f>O96*$AF96</f>
        <v>3.4731002279821288</v>
      </c>
      <c r="Q96" s="3">
        <f>1/($J96+(VLOOKUP($BD96,'5_Weighting REM'!$N$22:$W$31,10,FALSE)))</f>
        <v>53.013666836757587</v>
      </c>
      <c r="R96" s="3">
        <f>Q96*$AF96</f>
        <v>7.1354275015602253</v>
      </c>
      <c r="S96" s="3">
        <f>1/($J96+(VLOOKUP($BD96,'5_Weighting REM'!$Z$26:$AI$35,10,FALSE)))</f>
        <v>7.1698275417341746</v>
      </c>
      <c r="T96" s="3">
        <f>S96*$AF96</f>
        <v>0.96503010780725307</v>
      </c>
      <c r="U96" s="3">
        <f>1/($J96+(VLOOKUP($BD96,'5_Weighting REM'!$AL$24:$AU$35,10,FALSE)))</f>
        <v>25.99071601892464</v>
      </c>
      <c r="V96" s="3">
        <f>U96*$AF96</f>
        <v>3.4982464132831814</v>
      </c>
      <c r="W96" s="3">
        <f>1/($J96+(VLOOKUP($BD96,'5_Weighting REM'!$AX$24:$BG$35,10,FALSE)))</f>
        <v>29.272540526271584</v>
      </c>
      <c r="X96" s="3">
        <f>W96*$AF96</f>
        <v>3.9399668646740507</v>
      </c>
      <c r="Y96" s="3">
        <f>1/($J96+(VLOOKUP($BD96,'5_Weighting REM'!$BK$24:$BT$34,10,FALSE)))</f>
        <v>4.3607009290018199</v>
      </c>
      <c r="Z96" s="3">
        <f>Y96*$AF96</f>
        <v>0.586932902239929</v>
      </c>
      <c r="AA96" s="3">
        <f>1/($J96+(VLOOKUP($BD96,'5_Weighting REM'!$BX$24:$CG$35,10,FALSE)))</f>
        <v>25.231967501314152</v>
      </c>
      <c r="AB96" s="3">
        <f>AA96*$AF96</f>
        <v>3.3961218978068803</v>
      </c>
      <c r="AC96" s="3">
        <f>1/($J96+(VLOOKUP($BD96,'5_Weighting REM'!$CK$24:$CT$35,10,FALSE)))</f>
        <v>25.803888882151984</v>
      </c>
      <c r="AD96" s="3">
        <f>AC96*$AF96</f>
        <v>3.4731002279821288</v>
      </c>
      <c r="AE96" s="3" t="s">
        <v>367</v>
      </c>
      <c r="AF96" s="6">
        <v>0.13459600000000002</v>
      </c>
      <c r="AG96" s="3" t="s">
        <v>355</v>
      </c>
      <c r="AH96" s="3">
        <v>0.13734285714285716</v>
      </c>
      <c r="AI96" s="3" t="s">
        <v>26</v>
      </c>
      <c r="AJ96" s="3" t="s">
        <v>53</v>
      </c>
      <c r="AK96" s="3" t="s">
        <v>6</v>
      </c>
      <c r="AL96" s="3" t="s">
        <v>54</v>
      </c>
      <c r="AM96" s="3" t="s">
        <v>7</v>
      </c>
      <c r="AN96" s="3" t="s">
        <v>356</v>
      </c>
      <c r="AO96" s="3" t="s">
        <v>28</v>
      </c>
      <c r="AP96" s="3" t="s">
        <v>10</v>
      </c>
      <c r="AQ96" s="3" t="s">
        <v>11</v>
      </c>
      <c r="AR96" s="4" t="s">
        <v>108</v>
      </c>
      <c r="AS96" s="4" t="s">
        <v>363</v>
      </c>
      <c r="AT96" s="4">
        <v>2010</v>
      </c>
      <c r="AU96" s="3" t="s">
        <v>14</v>
      </c>
      <c r="AV96" s="3" t="s">
        <v>14</v>
      </c>
      <c r="AW96" s="3">
        <v>473</v>
      </c>
      <c r="AX96" s="3">
        <v>1</v>
      </c>
      <c r="AY96" s="3">
        <v>0</v>
      </c>
      <c r="AZ96" s="3">
        <v>0</v>
      </c>
      <c r="BA96" s="3">
        <v>0</v>
      </c>
      <c r="BB96" s="4" t="s">
        <v>346</v>
      </c>
      <c r="BC96" s="4" t="s">
        <v>723</v>
      </c>
      <c r="BD96" s="4" t="s">
        <v>642</v>
      </c>
      <c r="BE96" s="4" t="s">
        <v>33</v>
      </c>
      <c r="BF96" s="4"/>
      <c r="BG96" s="3">
        <v>0.253</v>
      </c>
      <c r="BH96" s="3"/>
      <c r="BI96" s="3"/>
      <c r="BJ96" s="3" t="s">
        <v>20</v>
      </c>
      <c r="BK96" s="3">
        <v>0.98</v>
      </c>
      <c r="BL96" s="3"/>
    </row>
    <row r="97" spans="1:64" x14ac:dyDescent="0.35">
      <c r="A97" s="2">
        <v>31</v>
      </c>
      <c r="B97" s="3" t="s">
        <v>162</v>
      </c>
      <c r="C97" s="3">
        <v>31.2</v>
      </c>
      <c r="D97" s="3" t="s">
        <v>942</v>
      </c>
      <c r="E97" s="3" t="s">
        <v>164</v>
      </c>
      <c r="F97" s="3">
        <v>1</v>
      </c>
      <c r="G97" s="3"/>
      <c r="H97" s="3" t="str">
        <f>IF(AF97&lt;'2 - Outliers'!$F$11,"Low outlier",IF(AF97&gt;'2 - Outliers'!$F$12,"High outlier",""))</f>
        <v/>
      </c>
      <c r="I97" s="3">
        <f>IF(AH97="",VLOOKUP(BD97,'3 -Impute_SE'!$B$10:$C$21,2,FALSE),AH97)</f>
        <v>0.13529411764705884</v>
      </c>
      <c r="J97" s="3">
        <f>I97^2</f>
        <v>1.8304498269896198E-2</v>
      </c>
      <c r="K97" s="3">
        <f>1/J97</f>
        <v>54.631379962192803</v>
      </c>
      <c r="L97" s="3">
        <f>K97*AF97</f>
        <v>12.565217391304346</v>
      </c>
      <c r="M97" s="3">
        <f>K97*AF97^2</f>
        <v>2.8899999999999992</v>
      </c>
      <c r="N97" s="3">
        <f>K97^2</f>
        <v>2984.5876765734811</v>
      </c>
      <c r="O97" s="3">
        <f>1/($J97+(VLOOKUP($BD97,'5_Weighting REM'!$B$23:$K$35,10,FALSE)))</f>
        <v>36.631193972126951</v>
      </c>
      <c r="P97" s="3">
        <f>O97*$AF97</f>
        <v>8.4251746135891992</v>
      </c>
      <c r="Q97" s="3">
        <f>1/($J97+(VLOOKUP($BD97,'5_Weighting REM'!$N$22:$W$31,10,FALSE)))</f>
        <v>22.024900676018113</v>
      </c>
      <c r="R97" s="3">
        <f>Q97*$AF97</f>
        <v>5.0657271554841659</v>
      </c>
      <c r="S97" s="3">
        <f>1/($J97+(VLOOKUP($BD97,'5_Weighting REM'!$Z$26:$AI$35,10,FALSE)))</f>
        <v>20.687063899805342</v>
      </c>
      <c r="T97" s="3">
        <f>S97*$AF97</f>
        <v>4.7580246969552284</v>
      </c>
      <c r="U97" s="3">
        <f>1/($J97+(VLOOKUP($BD97,'5_Weighting REM'!$AL$24:$AU$35,10,FALSE)))</f>
        <v>38.53316016878599</v>
      </c>
      <c r="V97" s="3">
        <f>U97*$AF97</f>
        <v>8.8626268388207787</v>
      </c>
      <c r="W97" s="3">
        <f>1/($J97+(VLOOKUP($BD97,'5_Weighting REM'!$AX$24:$BG$35,10,FALSE)))</f>
        <v>44.701584235106864</v>
      </c>
      <c r="X97" s="3">
        <f>W97*$AF97</f>
        <v>10.281364374074579</v>
      </c>
      <c r="Y97" s="3">
        <f>1/($J97+(VLOOKUP($BD97,'5_Weighting REM'!$BK$24:$BT$34,10,FALSE)))</f>
        <v>16.362062101221166</v>
      </c>
      <c r="Z97" s="3">
        <f>Y97*$AF97</f>
        <v>3.7632742832808685</v>
      </c>
      <c r="AA97" s="3">
        <f>1/($J97+(VLOOKUP($BD97,'5_Weighting REM'!$BX$24:$CG$35,10,FALSE)))</f>
        <v>39.528049225185924</v>
      </c>
      <c r="AB97" s="3">
        <f>AA97*$AF97</f>
        <v>9.0914513217927624</v>
      </c>
      <c r="AC97" s="3">
        <f>1/($J97+(VLOOKUP($BD97,'5_Weighting REM'!$CK$24:$CT$35,10,FALSE)))</f>
        <v>36.631193972126951</v>
      </c>
      <c r="AD97" s="3">
        <f>AC97*$AF97</f>
        <v>8.4251746135891992</v>
      </c>
      <c r="AE97" s="3" t="s">
        <v>94</v>
      </c>
      <c r="AF97" s="6">
        <v>0.23</v>
      </c>
      <c r="AG97" s="3" t="s">
        <v>4</v>
      </c>
      <c r="AH97" s="3">
        <v>0.13529411764705884</v>
      </c>
      <c r="AI97" s="3" t="s">
        <v>26</v>
      </c>
      <c r="AJ97" s="3" t="s">
        <v>5</v>
      </c>
      <c r="AK97" s="3" t="s">
        <v>6</v>
      </c>
      <c r="AL97" s="3" t="s">
        <v>5</v>
      </c>
      <c r="AM97" s="3" t="s">
        <v>55</v>
      </c>
      <c r="AN97" s="3" t="s">
        <v>165</v>
      </c>
      <c r="AO97" s="3" t="s">
        <v>95</v>
      </c>
      <c r="AP97" s="3" t="s">
        <v>57</v>
      </c>
      <c r="AQ97" s="3" t="s">
        <v>74</v>
      </c>
      <c r="AR97" s="3" t="s">
        <v>12</v>
      </c>
      <c r="AS97" s="3" t="s">
        <v>166</v>
      </c>
      <c r="AT97" s="3">
        <v>1999</v>
      </c>
      <c r="AU97" s="3" t="s">
        <v>30</v>
      </c>
      <c r="AV97" s="3" t="s">
        <v>30</v>
      </c>
      <c r="AW97" s="3">
        <v>10475</v>
      </c>
      <c r="AX97" s="3">
        <v>0</v>
      </c>
      <c r="AY97" s="3">
        <v>0</v>
      </c>
      <c r="AZ97" s="3">
        <v>0</v>
      </c>
      <c r="BA97" s="3">
        <v>0</v>
      </c>
      <c r="BB97" s="3" t="s">
        <v>330</v>
      </c>
      <c r="BC97" s="3" t="s">
        <v>610</v>
      </c>
      <c r="BD97" s="3" t="s">
        <v>465</v>
      </c>
      <c r="BE97" s="3" t="s">
        <v>168</v>
      </c>
      <c r="BF97" s="4" t="s">
        <v>99</v>
      </c>
      <c r="BG97" s="3">
        <v>0.18010000000000001</v>
      </c>
      <c r="BH97" s="3">
        <v>1.1973370908444088</v>
      </c>
      <c r="BI97" s="3"/>
      <c r="BJ97" s="3" t="s">
        <v>60</v>
      </c>
      <c r="BK97" s="3">
        <v>1.7</v>
      </c>
      <c r="BL97" s="3"/>
    </row>
    <row r="98" spans="1:64" x14ac:dyDescent="0.35">
      <c r="A98" s="2">
        <v>139</v>
      </c>
      <c r="B98" s="3" t="s">
        <v>991</v>
      </c>
      <c r="C98" s="3">
        <v>139.4</v>
      </c>
      <c r="D98" s="3" t="s">
        <v>992</v>
      </c>
      <c r="E98" s="3" t="s">
        <v>993</v>
      </c>
      <c r="F98" s="3"/>
      <c r="G98" s="3"/>
      <c r="H98" s="3" t="str">
        <f>IF(AF98&lt;'2 - Outliers'!$F$11,"Low outlier",IF(AF98&gt;'2 - Outliers'!$F$12,"High outlier",""))</f>
        <v/>
      </c>
      <c r="I98" s="3">
        <f>IF(AH98="",VLOOKUP(BD98,'3 -Impute_SE'!$B$10:$C$21,2,FALSE),AH98)</f>
        <v>0.13469999999999999</v>
      </c>
      <c r="J98" s="3">
        <f>I98^2</f>
        <v>1.8144089999999995E-2</v>
      </c>
      <c r="K98" s="3">
        <f>1/J98</f>
        <v>55.114365063224461</v>
      </c>
      <c r="L98" s="3">
        <f>K98*AF98</f>
        <v>0.73302105534088535</v>
      </c>
      <c r="M98" s="3">
        <f>K98*AF98^2</f>
        <v>9.7491800360337746E-3</v>
      </c>
      <c r="N98" s="3">
        <f>K98^2</f>
        <v>3037.5932363223769</v>
      </c>
      <c r="O98" s="3">
        <f>1/($J98+(VLOOKUP($BD98,'5_Weighting REM'!$B$23:$K$35,10,FALSE)))</f>
        <v>33.532398619551209</v>
      </c>
      <c r="P98" s="3">
        <f>O98*$AF98</f>
        <v>0.44598090164003107</v>
      </c>
      <c r="Q98" s="3">
        <f>1/($J98+(VLOOKUP($BD98,'5_Weighting REM'!$N$22:$W$31,10,FALSE)))</f>
        <v>52.382171676739539</v>
      </c>
      <c r="R98" s="3">
        <f>Q98*$AF98</f>
        <v>0.69668288330063588</v>
      </c>
      <c r="S98" s="3">
        <f>1/($J98+(VLOOKUP($BD98,'5_Weighting REM'!$Z$26:$AI$35,10,FALSE)))</f>
        <v>5.2679055549713807</v>
      </c>
      <c r="T98" s="3">
        <f>S98*$AF98</f>
        <v>7.0063143881119366E-2</v>
      </c>
      <c r="U98" s="3">
        <f>1/($J98+(VLOOKUP($BD98,'5_Weighting REM'!$AL$24:$AU$35,10,FALSE)))</f>
        <v>40.2237780723136</v>
      </c>
      <c r="V98" s="3">
        <f>U98*$AF98</f>
        <v>0.53497624836177082</v>
      </c>
      <c r="W98" s="3">
        <f>1/($J98+(VLOOKUP($BD98,'5_Weighting REM'!$AX$24:$BG$35,10,FALSE)))</f>
        <v>9.7687492763693999</v>
      </c>
      <c r="X98" s="3">
        <f>W98*$AF98</f>
        <v>0.129924365375713</v>
      </c>
      <c r="Y98" s="3">
        <f>1/($J98+(VLOOKUP($BD98,'5_Weighting REM'!$BK$24:$BT$34,10,FALSE)))</f>
        <v>39.672571795601932</v>
      </c>
      <c r="Z98" s="3">
        <f>Y98*$AF98</f>
        <v>0.52764520488150568</v>
      </c>
      <c r="AA98" s="3">
        <f>1/($J98+(VLOOKUP($BD98,'5_Weighting REM'!$BX$24:$CG$35,10,FALSE)))</f>
        <v>46.333069421170826</v>
      </c>
      <c r="AB98" s="3">
        <f>AA98*$AF98</f>
        <v>0.61622982330157194</v>
      </c>
      <c r="AC98" s="3">
        <f>1/($J98+(VLOOKUP($BD98,'5_Weighting REM'!$CK$24:$CT$35,10,FALSE)))</f>
        <v>33.532398619551209</v>
      </c>
      <c r="AD98" s="3">
        <f>AC98*$AF98</f>
        <v>0.44598090164003107</v>
      </c>
      <c r="AE98" s="3" t="s">
        <v>960</v>
      </c>
      <c r="AF98" s="6">
        <v>1.3299999999999999E-2</v>
      </c>
      <c r="AG98" s="3" t="s">
        <v>157</v>
      </c>
      <c r="AH98" s="3">
        <v>0.13469999999999999</v>
      </c>
      <c r="AI98" s="3" t="s">
        <v>26</v>
      </c>
      <c r="AJ98" s="3" t="s">
        <v>53</v>
      </c>
      <c r="AK98" s="3" t="s">
        <v>6</v>
      </c>
      <c r="AL98" s="3" t="s">
        <v>54</v>
      </c>
      <c r="AM98" s="3" t="s">
        <v>7</v>
      </c>
      <c r="AN98" s="3"/>
      <c r="AO98" s="3" t="s">
        <v>28</v>
      </c>
      <c r="AP98" s="3" t="s">
        <v>336</v>
      </c>
      <c r="AQ98" s="3" t="s">
        <v>337</v>
      </c>
      <c r="AR98" s="4" t="s">
        <v>994</v>
      </c>
      <c r="AS98" s="4" t="s">
        <v>13</v>
      </c>
      <c r="AT98" s="4" t="s">
        <v>995</v>
      </c>
      <c r="AU98" s="3" t="s">
        <v>1951</v>
      </c>
      <c r="AV98" s="3" t="s">
        <v>14</v>
      </c>
      <c r="AW98" s="3">
        <v>120</v>
      </c>
      <c r="AX98" s="3">
        <v>1</v>
      </c>
      <c r="AY98" s="3">
        <v>1</v>
      </c>
      <c r="AZ98" s="3">
        <v>0</v>
      </c>
      <c r="BA98" s="3">
        <v>1</v>
      </c>
      <c r="BB98" s="4" t="s">
        <v>15</v>
      </c>
      <c r="BC98" s="4" t="s">
        <v>563</v>
      </c>
      <c r="BD98" s="4" t="s">
        <v>972</v>
      </c>
      <c r="BE98" s="4" t="s">
        <v>33</v>
      </c>
      <c r="BF98" s="4"/>
      <c r="BG98" s="3">
        <v>1.3299999999999999E-2</v>
      </c>
      <c r="BH98" s="3"/>
      <c r="BI98" s="3"/>
      <c r="BJ98" s="3"/>
      <c r="BK98" s="3">
        <v>9.8737936154417227E-2</v>
      </c>
      <c r="BL98" s="3" t="s">
        <v>125</v>
      </c>
    </row>
    <row r="99" spans="1:64" x14ac:dyDescent="0.35">
      <c r="A99" s="2">
        <v>22</v>
      </c>
      <c r="B99" s="3" t="s">
        <v>52</v>
      </c>
      <c r="C99" s="3">
        <v>22.1</v>
      </c>
      <c r="D99" s="3" t="s">
        <v>1960</v>
      </c>
      <c r="E99" s="3" t="s">
        <v>1971</v>
      </c>
      <c r="F99" s="3"/>
      <c r="G99" s="3"/>
      <c r="H99" s="3" t="str">
        <f>IF(AF99&lt;'2 - Outliers'!$F$11,"Low outlier",IF(AF99&gt;'2 - Outliers'!$F$12,"High outlier",""))</f>
        <v>High outlier</v>
      </c>
      <c r="I99" s="3">
        <f>IF(AH99="",VLOOKUP(BD99,'3 -Impute_SE'!$B$10:$C$21,2,FALSE),AH99)</f>
        <v>0.13431581909649196</v>
      </c>
      <c r="J99" s="3">
        <f>I99^2</f>
        <v>1.8040739259561553E-2</v>
      </c>
      <c r="K99" s="3">
        <f>1/J99</f>
        <v>55.430101040344127</v>
      </c>
      <c r="L99" s="3">
        <f>K99*AF99</f>
        <v>52.658595988326915</v>
      </c>
      <c r="M99" s="3">
        <f>K99*AF99^2</f>
        <v>50.02566618891057</v>
      </c>
      <c r="N99" s="3">
        <f>K99^2</f>
        <v>3072.4961013427592</v>
      </c>
      <c r="O99" s="3">
        <f>1/($J99+(VLOOKUP($BD99,'5_Weighting REM'!$B$23:$K$35,10,FALSE)))</f>
        <v>28.651312938491213</v>
      </c>
      <c r="P99" s="3">
        <f>O99*$AF99</f>
        <v>27.21874729156665</v>
      </c>
      <c r="Q99" s="3">
        <f>1/($J99+(VLOOKUP($BD99,'5_Weighting REM'!$N$22:$W$31,10,FALSE)))</f>
        <v>55.430101040344127</v>
      </c>
      <c r="R99" s="3">
        <f>Q99*$AF99</f>
        <v>52.658595988326915</v>
      </c>
      <c r="S99" s="3">
        <f>1/($J99+(VLOOKUP($BD99,'5_Weighting REM'!$Z$26:$AI$35,10,FALSE)))</f>
        <v>3.5565168116254684</v>
      </c>
      <c r="T99" s="3">
        <f>S99*$AF99</f>
        <v>3.378690971044195</v>
      </c>
      <c r="U99" s="3">
        <f>1/($J99+(VLOOKUP($BD99,'5_Weighting REM'!$AL$24:$AU$35,10,FALSE)))</f>
        <v>43.956847593203804</v>
      </c>
      <c r="V99" s="3">
        <f>U99*$AF99</f>
        <v>41.75900521354361</v>
      </c>
      <c r="W99" s="3">
        <f>1/($J99+(VLOOKUP($BD99,'5_Weighting REM'!$AX$24:$BG$35,10,FALSE)))</f>
        <v>16.520918435651389</v>
      </c>
      <c r="X99" s="3">
        <f>W99*$AF99</f>
        <v>15.694872513868818</v>
      </c>
      <c r="Y99" s="3">
        <f>1/($J99+(VLOOKUP($BD99,'5_Weighting REM'!$BK$24:$BT$34,10,FALSE)))</f>
        <v>36.585783995872589</v>
      </c>
      <c r="Z99" s="3">
        <f>Y99*$AF99</f>
        <v>34.756494796078961</v>
      </c>
      <c r="AA99" s="3">
        <f>1/($J99+(VLOOKUP($BD99,'5_Weighting REM'!$BX$24:$CG$35,10,FALSE)))</f>
        <v>44.241001046077876</v>
      </c>
      <c r="AB99" s="3">
        <f>AA99*$AF99</f>
        <v>42.028950993773982</v>
      </c>
      <c r="AC99" s="3">
        <f>1/($J99+(VLOOKUP($BD99,'5_Weighting REM'!$CK$24:$CT$35,10,FALSE)))</f>
        <v>28.651312938491213</v>
      </c>
      <c r="AD99" s="3">
        <f>AC99*$AF99</f>
        <v>27.21874729156665</v>
      </c>
      <c r="AE99" s="3" t="s">
        <v>1972</v>
      </c>
      <c r="AF99" s="6">
        <v>0.95</v>
      </c>
      <c r="AG99" s="3" t="s">
        <v>1978</v>
      </c>
      <c r="AH99" s="3"/>
      <c r="AI99" s="3"/>
      <c r="AJ99" s="3" t="s">
        <v>5</v>
      </c>
      <c r="AK99" s="3" t="s">
        <v>6</v>
      </c>
      <c r="AL99" s="3" t="s">
        <v>5</v>
      </c>
      <c r="AM99" s="3" t="s">
        <v>55</v>
      </c>
      <c r="AN99" s="3" t="s">
        <v>37</v>
      </c>
      <c r="AO99" s="3" t="s">
        <v>56</v>
      </c>
      <c r="AP99" s="3" t="s">
        <v>57</v>
      </c>
      <c r="AQ99" s="3" t="s">
        <v>39</v>
      </c>
      <c r="AR99" s="4" t="s">
        <v>12</v>
      </c>
      <c r="AS99" s="4" t="s">
        <v>1973</v>
      </c>
      <c r="AT99" s="4">
        <v>1990</v>
      </c>
      <c r="AU99" s="3" t="s">
        <v>30</v>
      </c>
      <c r="AV99" s="3" t="s">
        <v>30</v>
      </c>
      <c r="AW99" s="3">
        <v>6476</v>
      </c>
      <c r="AX99" s="3">
        <v>0</v>
      </c>
      <c r="AY99" s="3">
        <v>0</v>
      </c>
      <c r="AZ99" s="3">
        <v>1</v>
      </c>
      <c r="BA99" s="3">
        <v>1</v>
      </c>
      <c r="BB99" s="4" t="s">
        <v>346</v>
      </c>
      <c r="BC99" s="4" t="s">
        <v>1977</v>
      </c>
      <c r="BD99" s="4" t="s">
        <v>348</v>
      </c>
      <c r="BE99" s="4" t="s">
        <v>58</v>
      </c>
      <c r="BF99" s="4" t="s">
        <v>59</v>
      </c>
      <c r="BG99" s="3">
        <v>3.4039999999999999</v>
      </c>
      <c r="BH99" s="3"/>
      <c r="BI99" s="3"/>
      <c r="BJ99" s="3"/>
      <c r="BK99" s="3"/>
      <c r="BL99" s="3"/>
    </row>
    <row r="100" spans="1:64" x14ac:dyDescent="0.35">
      <c r="A100" s="2">
        <v>22</v>
      </c>
      <c r="B100" s="3" t="s">
        <v>52</v>
      </c>
      <c r="C100" s="3">
        <v>22.2</v>
      </c>
      <c r="D100" s="3" t="s">
        <v>1966</v>
      </c>
      <c r="E100" s="3" t="s">
        <v>1971</v>
      </c>
      <c r="F100" s="3"/>
      <c r="G100" s="3"/>
      <c r="H100" s="3" t="str">
        <f>IF(AF100&lt;'2 - Outliers'!$F$11,"Low outlier",IF(AF100&gt;'2 - Outliers'!$F$12,"High outlier",""))</f>
        <v>High outlier</v>
      </c>
      <c r="I100" s="3">
        <f>IF(AH100="",VLOOKUP(BD100,'3 -Impute_SE'!$B$10:$C$21,2,FALSE),AH100)</f>
        <v>0.13431581909649196</v>
      </c>
      <c r="J100" s="3">
        <f>I100^2</f>
        <v>1.8040739259561553E-2</v>
      </c>
      <c r="K100" s="3">
        <f>1/J100</f>
        <v>55.430101040344127</v>
      </c>
      <c r="L100" s="3">
        <f>K100*AF100</f>
        <v>51.549993967520038</v>
      </c>
      <c r="M100" s="3">
        <f>K100*AF100^2</f>
        <v>47.94149438979364</v>
      </c>
      <c r="N100" s="3">
        <f>K100^2</f>
        <v>3072.4961013427592</v>
      </c>
      <c r="O100" s="3">
        <f>1/($J100+(VLOOKUP($BD100,'5_Weighting REM'!$B$23:$K$35,10,FALSE)))</f>
        <v>28.651312938491213</v>
      </c>
      <c r="P100" s="3">
        <f>O100*$AF100</f>
        <v>26.645721032796828</v>
      </c>
      <c r="Q100" s="3">
        <f>1/($J100+(VLOOKUP($BD100,'5_Weighting REM'!$N$22:$W$31,10,FALSE)))</f>
        <v>55.430101040344127</v>
      </c>
      <c r="R100" s="3">
        <f>Q100*$AF100</f>
        <v>51.549993967520038</v>
      </c>
      <c r="S100" s="3">
        <f>1/($J100+(VLOOKUP($BD100,'5_Weighting REM'!$Z$26:$AI$35,10,FALSE)))</f>
        <v>3.5565168116254684</v>
      </c>
      <c r="T100" s="3">
        <f>S100*$AF100</f>
        <v>3.3075606348116859</v>
      </c>
      <c r="U100" s="3">
        <f>1/($J100+(VLOOKUP($BD100,'5_Weighting REM'!$AL$24:$AU$35,10,FALSE)))</f>
        <v>43.956847593203804</v>
      </c>
      <c r="V100" s="3">
        <f>U100*$AF100</f>
        <v>40.87986826167954</v>
      </c>
      <c r="W100" s="3">
        <f>1/($J100+(VLOOKUP($BD100,'5_Weighting REM'!$AX$24:$BG$35,10,FALSE)))</f>
        <v>16.520918435651389</v>
      </c>
      <c r="X100" s="3">
        <f>W100*$AF100</f>
        <v>15.364454145155792</v>
      </c>
      <c r="Y100" s="3">
        <f>1/($J100+(VLOOKUP($BD100,'5_Weighting REM'!$BK$24:$BT$34,10,FALSE)))</f>
        <v>36.585783995872589</v>
      </c>
      <c r="Z100" s="3">
        <f>Y100*$AF100</f>
        <v>34.024779116161511</v>
      </c>
      <c r="AA100" s="3">
        <f>1/($J100+(VLOOKUP($BD100,'5_Weighting REM'!$BX$24:$CG$35,10,FALSE)))</f>
        <v>44.241001046077876</v>
      </c>
      <c r="AB100" s="3">
        <f>AA100*$AF100</f>
        <v>41.14413097285243</v>
      </c>
      <c r="AC100" s="3">
        <f>1/($J100+(VLOOKUP($BD100,'5_Weighting REM'!$CK$24:$CT$35,10,FALSE)))</f>
        <v>28.651312938491213</v>
      </c>
      <c r="AD100" s="3">
        <f>AC100*$AF100</f>
        <v>26.645721032796828</v>
      </c>
      <c r="AE100" s="3" t="s">
        <v>638</v>
      </c>
      <c r="AF100" s="6">
        <v>0.93</v>
      </c>
      <c r="AG100" s="3" t="s">
        <v>1978</v>
      </c>
      <c r="AH100" s="3"/>
      <c r="AI100" s="3"/>
      <c r="AJ100" s="3" t="s">
        <v>53</v>
      </c>
      <c r="AK100" s="3" t="s">
        <v>6</v>
      </c>
      <c r="AL100" s="3" t="s">
        <v>54</v>
      </c>
      <c r="AM100" s="3" t="s">
        <v>55</v>
      </c>
      <c r="AN100" s="3" t="s">
        <v>37</v>
      </c>
      <c r="AO100" s="3" t="s">
        <v>56</v>
      </c>
      <c r="AP100" s="3" t="s">
        <v>57</v>
      </c>
      <c r="AQ100" s="3" t="s">
        <v>39</v>
      </c>
      <c r="AR100" s="4" t="s">
        <v>12</v>
      </c>
      <c r="AS100" s="4" t="s">
        <v>1973</v>
      </c>
      <c r="AT100" s="4">
        <v>1990</v>
      </c>
      <c r="AU100" s="3" t="s">
        <v>30</v>
      </c>
      <c r="AV100" s="3" t="s">
        <v>30</v>
      </c>
      <c r="AW100" s="3">
        <v>4468</v>
      </c>
      <c r="AX100" s="3">
        <v>0</v>
      </c>
      <c r="AY100" s="3">
        <v>0</v>
      </c>
      <c r="AZ100" s="3">
        <v>1</v>
      </c>
      <c r="BA100" s="3">
        <v>1</v>
      </c>
      <c r="BB100" s="4" t="s">
        <v>346</v>
      </c>
      <c r="BC100" s="4" t="s">
        <v>1977</v>
      </c>
      <c r="BD100" s="4" t="s">
        <v>348</v>
      </c>
      <c r="BE100" s="4" t="s">
        <v>58</v>
      </c>
      <c r="BF100" s="4" t="s">
        <v>59</v>
      </c>
      <c r="BG100" s="3">
        <v>2.7149999999999999</v>
      </c>
      <c r="BH100" s="3"/>
      <c r="BI100" s="3"/>
      <c r="BJ100" s="3"/>
      <c r="BK100" s="3"/>
      <c r="BL100" s="3"/>
    </row>
    <row r="101" spans="1:64" x14ac:dyDescent="0.35">
      <c r="A101" s="2">
        <v>22</v>
      </c>
      <c r="B101" s="3" t="s">
        <v>52</v>
      </c>
      <c r="C101" s="3">
        <v>22.1</v>
      </c>
      <c r="D101" s="3" t="s">
        <v>1959</v>
      </c>
      <c r="E101" s="3" t="s">
        <v>1971</v>
      </c>
      <c r="F101" s="3"/>
      <c r="G101" s="3"/>
      <c r="H101" s="3" t="str">
        <f>IF(AF101&lt;'2 - Outliers'!$F$11,"Low outlier",IF(AF101&gt;'2 - Outliers'!$F$12,"High outlier",""))</f>
        <v/>
      </c>
      <c r="I101" s="3">
        <f>IF(AH101="",VLOOKUP(BD101,'3 -Impute_SE'!$B$10:$C$21,2,FALSE),AH101)</f>
        <v>0.13431581909649196</v>
      </c>
      <c r="J101" s="3">
        <f>I101^2</f>
        <v>1.8040739259561553E-2</v>
      </c>
      <c r="K101" s="3">
        <f>1/J101</f>
        <v>55.430101040344127</v>
      </c>
      <c r="L101" s="3">
        <f>K101*AF101</f>
        <v>42.126876790661534</v>
      </c>
      <c r="M101" s="3">
        <f>K101*AF101^2</f>
        <v>32.01642636090277</v>
      </c>
      <c r="N101" s="3">
        <f>K101^2</f>
        <v>3072.4961013427592</v>
      </c>
      <c r="O101" s="3">
        <f>1/($J101+(VLOOKUP($BD101,'5_Weighting REM'!$B$23:$K$35,10,FALSE)))</f>
        <v>28.651312938491213</v>
      </c>
      <c r="P101" s="3">
        <f>O101*$AF101</f>
        <v>21.774997833253323</v>
      </c>
      <c r="Q101" s="3">
        <f>1/($J101+(VLOOKUP($BD101,'5_Weighting REM'!$N$22:$W$31,10,FALSE)))</f>
        <v>55.430101040344127</v>
      </c>
      <c r="R101" s="3">
        <f>Q101*$AF101</f>
        <v>42.126876790661534</v>
      </c>
      <c r="S101" s="3">
        <f>1/($J101+(VLOOKUP($BD101,'5_Weighting REM'!$Z$26:$AI$35,10,FALSE)))</f>
        <v>3.5565168116254684</v>
      </c>
      <c r="T101" s="3">
        <f>S101*$AF101</f>
        <v>2.7029527768353558</v>
      </c>
      <c r="U101" s="3">
        <f>1/($J101+(VLOOKUP($BD101,'5_Weighting REM'!$AL$24:$AU$35,10,FALSE)))</f>
        <v>43.956847593203804</v>
      </c>
      <c r="V101" s="3">
        <f>U101*$AF101</f>
        <v>33.407204170834895</v>
      </c>
      <c r="W101" s="3">
        <f>1/($J101+(VLOOKUP($BD101,'5_Weighting REM'!$AX$24:$BG$35,10,FALSE)))</f>
        <v>16.520918435651389</v>
      </c>
      <c r="X101" s="3">
        <f>W101*$AF101</f>
        <v>12.555898011095056</v>
      </c>
      <c r="Y101" s="3">
        <f>1/($J101+(VLOOKUP($BD101,'5_Weighting REM'!$BK$24:$BT$34,10,FALSE)))</f>
        <v>36.585783995872589</v>
      </c>
      <c r="Z101" s="3">
        <f>Y101*$AF101</f>
        <v>27.805195836863167</v>
      </c>
      <c r="AA101" s="3">
        <f>1/($J101+(VLOOKUP($BD101,'5_Weighting REM'!$BX$24:$CG$35,10,FALSE)))</f>
        <v>44.241001046077876</v>
      </c>
      <c r="AB101" s="3">
        <f>AA101*$AF101</f>
        <v>33.623160795019189</v>
      </c>
      <c r="AC101" s="3">
        <f>1/($J101+(VLOOKUP($BD101,'5_Weighting REM'!$CK$24:$CT$35,10,FALSE)))</f>
        <v>28.651312938491213</v>
      </c>
      <c r="AD101" s="3">
        <f>AC101*$AF101</f>
        <v>21.774997833253323</v>
      </c>
      <c r="AE101" s="3" t="s">
        <v>638</v>
      </c>
      <c r="AF101" s="6">
        <v>0.76</v>
      </c>
      <c r="AG101" s="3" t="s">
        <v>1978</v>
      </c>
      <c r="AH101" s="3"/>
      <c r="AI101" s="3"/>
      <c r="AJ101" s="3" t="s">
        <v>53</v>
      </c>
      <c r="AK101" s="3" t="s">
        <v>6</v>
      </c>
      <c r="AL101" s="3" t="s">
        <v>54</v>
      </c>
      <c r="AM101" s="3" t="s">
        <v>55</v>
      </c>
      <c r="AN101" s="3" t="s">
        <v>37</v>
      </c>
      <c r="AO101" s="3" t="s">
        <v>56</v>
      </c>
      <c r="AP101" s="3" t="s">
        <v>57</v>
      </c>
      <c r="AQ101" s="3" t="s">
        <v>39</v>
      </c>
      <c r="AR101" s="4" t="s">
        <v>12</v>
      </c>
      <c r="AS101" s="4" t="s">
        <v>1973</v>
      </c>
      <c r="AT101" s="4">
        <v>1990</v>
      </c>
      <c r="AU101" s="3" t="s">
        <v>30</v>
      </c>
      <c r="AV101" s="3" t="s">
        <v>30</v>
      </c>
      <c r="AW101" s="3">
        <v>6476</v>
      </c>
      <c r="AX101" s="3">
        <v>0</v>
      </c>
      <c r="AY101" s="3">
        <v>0</v>
      </c>
      <c r="AZ101" s="3">
        <v>1</v>
      </c>
      <c r="BA101" s="3">
        <v>1</v>
      </c>
      <c r="BB101" s="4" t="s">
        <v>346</v>
      </c>
      <c r="BC101" s="4" t="s">
        <v>1977</v>
      </c>
      <c r="BD101" s="4" t="s">
        <v>348</v>
      </c>
      <c r="BE101" s="4" t="s">
        <v>58</v>
      </c>
      <c r="BF101" s="4" t="s">
        <v>59</v>
      </c>
      <c r="BG101" s="3">
        <v>3.3395999999999999</v>
      </c>
      <c r="BH101" s="3"/>
      <c r="BI101" s="3"/>
      <c r="BJ101" s="3"/>
      <c r="BK101" s="3"/>
      <c r="BL101" s="3"/>
    </row>
    <row r="102" spans="1:64" x14ac:dyDescent="0.35">
      <c r="A102" s="2">
        <v>52</v>
      </c>
      <c r="B102" s="3" t="s">
        <v>341</v>
      </c>
      <c r="C102" s="3">
        <v>52.1</v>
      </c>
      <c r="D102" s="3" t="s">
        <v>342</v>
      </c>
      <c r="E102" s="3" t="s">
        <v>343</v>
      </c>
      <c r="F102" s="3"/>
      <c r="G102" s="3"/>
      <c r="H102" s="3" t="str">
        <f>IF(AF102&lt;'2 - Outliers'!$F$11,"Low outlier",IF(AF102&gt;'2 - Outliers'!$F$12,"High outlier",""))</f>
        <v/>
      </c>
      <c r="I102" s="3">
        <f>IF(AH102="",VLOOKUP(BD102,'3 -Impute_SE'!$B$10:$C$21,2,FALSE),AH102)</f>
        <v>0.13431581909649196</v>
      </c>
      <c r="J102" s="3">
        <f>I102^2</f>
        <v>1.8040739259561553E-2</v>
      </c>
      <c r="K102" s="3">
        <f>1/J102</f>
        <v>55.430101040344127</v>
      </c>
      <c r="L102" s="3">
        <f>K102*AF102</f>
        <v>18.131186050296563</v>
      </c>
      <c r="M102" s="3">
        <f>K102*AF102^2</f>
        <v>5.930710957052006</v>
      </c>
      <c r="N102" s="3">
        <f>K102^2</f>
        <v>3072.4961013427592</v>
      </c>
      <c r="O102" s="3">
        <f>1/($J102+(VLOOKUP($BD102,'5_Weighting REM'!$B$23:$K$35,10,FALSE)))</f>
        <v>28.651312938491213</v>
      </c>
      <c r="P102" s="3">
        <f>O102*$AF102</f>
        <v>9.3718444621804764</v>
      </c>
      <c r="Q102" s="3">
        <f>1/($J102+(VLOOKUP($BD102,'5_Weighting REM'!$N$22:$W$31,10,FALSE)))</f>
        <v>55.430101040344127</v>
      </c>
      <c r="R102" s="3">
        <f>Q102*$AF102</f>
        <v>18.131186050296563</v>
      </c>
      <c r="S102" s="3">
        <f>1/($J102+(VLOOKUP($BD102,'5_Weighting REM'!$Z$26:$AI$35,10,FALSE)))</f>
        <v>3.5565168116254684</v>
      </c>
      <c r="T102" s="3">
        <f>S102*$AF102</f>
        <v>1.1633366490826906</v>
      </c>
      <c r="U102" s="3">
        <f>1/($J102+(VLOOKUP($BD102,'5_Weighting REM'!$AL$24:$AU$35,10,FALSE)))</f>
        <v>43.956847593203804</v>
      </c>
      <c r="V102" s="3">
        <f>U102*$AF102</f>
        <v>14.378284847736964</v>
      </c>
      <c r="W102" s="3">
        <f>1/($J102+(VLOOKUP($BD102,'5_Weighting REM'!$AX$24:$BG$35,10,FALSE)))</f>
        <v>16.520918435651389</v>
      </c>
      <c r="X102" s="3">
        <f>W102*$AF102</f>
        <v>5.4039924203015692</v>
      </c>
      <c r="Y102" s="3">
        <f>1/($J102+(VLOOKUP($BD102,'5_Weighting REM'!$BK$24:$BT$34,10,FALSE)))</f>
        <v>36.585783995872589</v>
      </c>
      <c r="Z102" s="3">
        <f>Y102*$AF102</f>
        <v>11.967209945049923</v>
      </c>
      <c r="AA102" s="3">
        <f>1/($J102+(VLOOKUP($BD102,'5_Weighting REM'!$BX$24:$CG$35,10,FALSE)))</f>
        <v>44.241001046077876</v>
      </c>
      <c r="AB102" s="3">
        <f>AA102*$AF102</f>
        <v>14.471231442172073</v>
      </c>
      <c r="AC102" s="3">
        <f>1/($J102+(VLOOKUP($BD102,'5_Weighting REM'!$CK$24:$CT$35,10,FALSE)))</f>
        <v>28.651312938491213</v>
      </c>
      <c r="AD102" s="3">
        <f>AC102*$AF102</f>
        <v>9.3718444621804764</v>
      </c>
      <c r="AE102" s="3"/>
      <c r="AF102" s="6">
        <v>0.3271</v>
      </c>
      <c r="AG102" s="3" t="s">
        <v>4</v>
      </c>
      <c r="AH102" s="3"/>
      <c r="AI102" s="3"/>
      <c r="AJ102" s="3" t="s">
        <v>5</v>
      </c>
      <c r="AK102" s="3" t="s">
        <v>6</v>
      </c>
      <c r="AL102" s="3" t="s">
        <v>5</v>
      </c>
      <c r="AM102" s="3" t="s">
        <v>7</v>
      </c>
      <c r="AN102" s="3" t="s">
        <v>344</v>
      </c>
      <c r="AO102" s="3" t="s">
        <v>28</v>
      </c>
      <c r="AP102" s="3" t="s">
        <v>10</v>
      </c>
      <c r="AQ102" s="3" t="s">
        <v>182</v>
      </c>
      <c r="AR102" s="4" t="s">
        <v>96</v>
      </c>
      <c r="AS102" s="4" t="s">
        <v>345</v>
      </c>
      <c r="AT102" s="4">
        <v>2012</v>
      </c>
      <c r="AU102" s="3" t="s">
        <v>14</v>
      </c>
      <c r="AV102" s="3" t="s">
        <v>14</v>
      </c>
      <c r="AW102" s="3">
        <v>342</v>
      </c>
      <c r="AX102" s="3">
        <v>1</v>
      </c>
      <c r="AY102" s="3">
        <v>0</v>
      </c>
      <c r="AZ102" s="3">
        <v>0</v>
      </c>
      <c r="BA102" s="3">
        <v>0</v>
      </c>
      <c r="BB102" s="4" t="s">
        <v>346</v>
      </c>
      <c r="BC102" s="4" t="s">
        <v>347</v>
      </c>
      <c r="BD102" s="4" t="s">
        <v>348</v>
      </c>
      <c r="BE102" s="4" t="s">
        <v>349</v>
      </c>
      <c r="BF102" s="4"/>
      <c r="BG102" s="3" t="s">
        <v>20</v>
      </c>
      <c r="BH102" s="3"/>
      <c r="BI102" s="3"/>
      <c r="BJ102" s="3" t="s">
        <v>20</v>
      </c>
      <c r="BK102" s="3" t="s">
        <v>20</v>
      </c>
      <c r="BL102" s="3"/>
    </row>
    <row r="103" spans="1:64" x14ac:dyDescent="0.35">
      <c r="A103" s="2">
        <v>22</v>
      </c>
      <c r="B103" s="3" t="s">
        <v>52</v>
      </c>
      <c r="C103" s="3">
        <v>22.2</v>
      </c>
      <c r="D103" s="3" t="s">
        <v>1968</v>
      </c>
      <c r="E103" s="3" t="s">
        <v>1971</v>
      </c>
      <c r="F103" s="3"/>
      <c r="G103" s="3"/>
      <c r="H103" s="3" t="str">
        <f>IF(AF103&lt;'2 - Outliers'!$F$11,"Low outlier",IF(AF103&gt;'2 - Outliers'!$F$12,"High outlier",""))</f>
        <v/>
      </c>
      <c r="I103" s="3">
        <f>IF(AH103="",VLOOKUP(BD103,'3 -Impute_SE'!$B$10:$C$21,2,FALSE),AH103)</f>
        <v>0.13431581909649196</v>
      </c>
      <c r="J103" s="3">
        <f>I103^2</f>
        <v>1.8040739259561553E-2</v>
      </c>
      <c r="K103" s="3">
        <f>1/J103</f>
        <v>55.430101040344127</v>
      </c>
      <c r="L103" s="3">
        <f>K103*AF103</f>
        <v>-23.280642436944532</v>
      </c>
      <c r="M103" s="3">
        <f>K103*AF103^2</f>
        <v>9.7778698235167028</v>
      </c>
      <c r="N103" s="3">
        <f>K103^2</f>
        <v>3072.4961013427592</v>
      </c>
      <c r="O103" s="3">
        <f>1/($J103+(VLOOKUP($BD103,'5_Weighting REM'!$B$23:$K$35,10,FALSE)))</f>
        <v>28.651312938491213</v>
      </c>
      <c r="P103" s="3">
        <f>O103*$AF103</f>
        <v>-12.033551434166309</v>
      </c>
      <c r="Q103" s="3">
        <f>1/($J103+(VLOOKUP($BD103,'5_Weighting REM'!$N$22:$W$31,10,FALSE)))</f>
        <v>55.430101040344127</v>
      </c>
      <c r="R103" s="3">
        <f>Q103*$AF103</f>
        <v>-23.280642436944532</v>
      </c>
      <c r="S103" s="3">
        <f>1/($J103+(VLOOKUP($BD103,'5_Weighting REM'!$Z$26:$AI$35,10,FALSE)))</f>
        <v>3.5565168116254684</v>
      </c>
      <c r="T103" s="3">
        <f>S103*$AF103</f>
        <v>-1.4937370608826968</v>
      </c>
      <c r="U103" s="3">
        <f>1/($J103+(VLOOKUP($BD103,'5_Weighting REM'!$AL$24:$AU$35,10,FALSE)))</f>
        <v>43.956847593203804</v>
      </c>
      <c r="V103" s="3">
        <f>U103*$AF103</f>
        <v>-18.461875989145597</v>
      </c>
      <c r="W103" s="3">
        <f>1/($J103+(VLOOKUP($BD103,'5_Weighting REM'!$AX$24:$BG$35,10,FALSE)))</f>
        <v>16.520918435651389</v>
      </c>
      <c r="X103" s="3">
        <f>W103*$AF103</f>
        <v>-6.9387857429735833</v>
      </c>
      <c r="Y103" s="3">
        <f>1/($J103+(VLOOKUP($BD103,'5_Weighting REM'!$BK$24:$BT$34,10,FALSE)))</f>
        <v>36.585783995872589</v>
      </c>
      <c r="Z103" s="3">
        <f>Y103*$AF103</f>
        <v>-15.366029278266486</v>
      </c>
      <c r="AA103" s="3">
        <f>1/($J103+(VLOOKUP($BD103,'5_Weighting REM'!$BX$24:$CG$35,10,FALSE)))</f>
        <v>44.241001046077876</v>
      </c>
      <c r="AB103" s="3">
        <f>AA103*$AF103</f>
        <v>-18.581220439352709</v>
      </c>
      <c r="AC103" s="3">
        <f>1/($J103+(VLOOKUP($BD103,'5_Weighting REM'!$CK$24:$CT$35,10,FALSE)))</f>
        <v>28.651312938491213</v>
      </c>
      <c r="AD103" s="3">
        <f>AC103*$AF103</f>
        <v>-12.033551434166309</v>
      </c>
      <c r="AE103" s="3" t="s">
        <v>638</v>
      </c>
      <c r="AF103" s="6">
        <v>-0.42</v>
      </c>
      <c r="AG103" s="3" t="s">
        <v>1300</v>
      </c>
      <c r="AH103" s="3"/>
      <c r="AI103" s="3"/>
      <c r="AJ103" s="3" t="s">
        <v>53</v>
      </c>
      <c r="AK103" s="3" t="s">
        <v>143</v>
      </c>
      <c r="AL103" s="3" t="s">
        <v>54</v>
      </c>
      <c r="AM103" s="3" t="s">
        <v>55</v>
      </c>
      <c r="AN103" s="3" t="s">
        <v>37</v>
      </c>
      <c r="AO103" s="3" t="s">
        <v>56</v>
      </c>
      <c r="AP103" s="3" t="s">
        <v>57</v>
      </c>
      <c r="AQ103" s="3" t="s">
        <v>39</v>
      </c>
      <c r="AR103" s="4" t="s">
        <v>12</v>
      </c>
      <c r="AS103" s="4" t="s">
        <v>1973</v>
      </c>
      <c r="AT103" s="4">
        <v>1990</v>
      </c>
      <c r="AU103" s="3" t="s">
        <v>30</v>
      </c>
      <c r="AV103" s="3" t="s">
        <v>30</v>
      </c>
      <c r="AW103" s="3">
        <v>4468</v>
      </c>
      <c r="AX103" s="3">
        <v>0</v>
      </c>
      <c r="AY103" s="3">
        <v>0</v>
      </c>
      <c r="AZ103" s="3">
        <v>1</v>
      </c>
      <c r="BA103" s="3">
        <v>1</v>
      </c>
      <c r="BB103" s="4" t="s">
        <v>346</v>
      </c>
      <c r="BC103" s="4" t="s">
        <v>1977</v>
      </c>
      <c r="BD103" s="4" t="s">
        <v>348</v>
      </c>
      <c r="BE103" s="4" t="s">
        <v>58</v>
      </c>
      <c r="BF103" s="4" t="s">
        <v>59</v>
      </c>
      <c r="BG103" s="3">
        <v>-1.0589999999999999</v>
      </c>
      <c r="BH103" s="3"/>
      <c r="BI103" s="3"/>
      <c r="BJ103" s="3"/>
      <c r="BK103" s="3"/>
      <c r="BL103" s="3"/>
    </row>
    <row r="104" spans="1:64" x14ac:dyDescent="0.35">
      <c r="A104" s="87">
        <v>131</v>
      </c>
      <c r="B104" s="80" t="s">
        <v>68</v>
      </c>
      <c r="C104" s="80">
        <v>131.19999999999999</v>
      </c>
      <c r="D104" s="80" t="s">
        <v>2053</v>
      </c>
      <c r="E104" s="80" t="s">
        <v>231</v>
      </c>
      <c r="F104" s="3">
        <v>1</v>
      </c>
      <c r="G104" s="3"/>
      <c r="H104" s="3"/>
      <c r="I104" s="3">
        <f>IF(AH104="",VLOOKUP(BD104,'3 -Impute_SE'!$B$10:$C$21,2,FALSE),AH104)</f>
        <v>0.12604166666666666</v>
      </c>
      <c r="J104" s="3">
        <f>I104^2</f>
        <v>1.588650173611111E-2</v>
      </c>
      <c r="K104" s="3">
        <f>1/J104</f>
        <v>62.946520046444917</v>
      </c>
      <c r="L104" s="3">
        <f>K104*AF104</f>
        <v>7.6165289256198347</v>
      </c>
      <c r="M104" s="3">
        <f>K104*AF104^2</f>
        <v>0.92159999999999997</v>
      </c>
      <c r="N104" s="3">
        <f>K104^2</f>
        <v>3962.2643859574919</v>
      </c>
      <c r="O104" s="3">
        <f>1/($J104+(VLOOKUP($BD104,'5_Weighting REM'!$B$23:$K$35,10,FALSE)))</f>
        <v>27.95069177391991</v>
      </c>
      <c r="P104" s="3">
        <f>O104*$AF104</f>
        <v>3.382033704644309</v>
      </c>
      <c r="Q104" s="3">
        <f>1/($J104+(VLOOKUP($BD104,'5_Weighting REM'!$N$22:$W$31,10,FALSE)))</f>
        <v>62.946520046444917</v>
      </c>
      <c r="R104" s="3">
        <f>Q104*$AF104</f>
        <v>7.6165289256198347</v>
      </c>
      <c r="S104" s="3">
        <f>1/($J104+(VLOOKUP($BD104,'5_Weighting REM'!$Z$26:$AI$35,10,FALSE)))</f>
        <v>7.326178538855733</v>
      </c>
      <c r="T104" s="3">
        <f>S104*$AF104</f>
        <v>0.88646760320154372</v>
      </c>
      <c r="U104" s="3">
        <f>1/($J104+(VLOOKUP($BD104,'5_Weighting REM'!$AL$24:$AU$35,10,FALSE)))</f>
        <v>28.170031066247713</v>
      </c>
      <c r="V104" s="3">
        <f>U104*$AF104</f>
        <v>3.4085737590159733</v>
      </c>
      <c r="W104" s="3">
        <f>1/($J104+(VLOOKUP($BD104,'5_Weighting REM'!$AX$24:$BG$35,10,FALSE)))</f>
        <v>32.066544547555829</v>
      </c>
      <c r="X104" s="3">
        <f>W104*$AF104</f>
        <v>3.8800518902542551</v>
      </c>
      <c r="Y104" s="3">
        <f>1/($J104+(VLOOKUP($BD104,'5_Weighting REM'!$BK$24:$BT$34,10,FALSE)))</f>
        <v>4.4180466539762948</v>
      </c>
      <c r="Z104" s="3">
        <f>Y104*$AF104</f>
        <v>0.53458364513113166</v>
      </c>
      <c r="AA104" s="3">
        <f>1/($J104+(VLOOKUP($BD104,'5_Weighting REM'!$BX$24:$CG$35,10,FALSE)))</f>
        <v>27.280882691564919</v>
      </c>
      <c r="AB104" s="3">
        <f>AA104*$AF104</f>
        <v>3.3009868056793552</v>
      </c>
      <c r="AC104" s="3">
        <f>1/($J104+(VLOOKUP($BD104,'5_Weighting REM'!$CK$24:$CT$35,10,FALSE)))</f>
        <v>27.95069177391991</v>
      </c>
      <c r="AD104" s="3">
        <f>AC104*$AF104</f>
        <v>3.382033704644309</v>
      </c>
      <c r="AE104" s="3"/>
      <c r="AF104" s="6">
        <v>0.121</v>
      </c>
      <c r="AG104" s="80" t="s">
        <v>2054</v>
      </c>
      <c r="AH104" s="80">
        <v>0.12604166666666666</v>
      </c>
      <c r="AI104" s="80" t="s">
        <v>26</v>
      </c>
      <c r="AJ104" s="80" t="s">
        <v>5</v>
      </c>
      <c r="AK104" s="80" t="s">
        <v>6</v>
      </c>
      <c r="AL104" s="80" t="s">
        <v>5</v>
      </c>
      <c r="AM104" s="80" t="s">
        <v>55</v>
      </c>
      <c r="AN104" s="80" t="s">
        <v>37</v>
      </c>
      <c r="AO104" s="80" t="s">
        <v>73</v>
      </c>
      <c r="AP104" s="80" t="s">
        <v>57</v>
      </c>
      <c r="AQ104" s="80" t="s">
        <v>74</v>
      </c>
      <c r="AR104" s="80" t="s">
        <v>12</v>
      </c>
      <c r="AS104" s="80" t="s">
        <v>232</v>
      </c>
      <c r="AT104" s="80">
        <v>1991</v>
      </c>
      <c r="AU104" s="3" t="s">
        <v>30</v>
      </c>
      <c r="AV104" s="3" t="s">
        <v>30</v>
      </c>
      <c r="AW104" s="80">
        <v>1036</v>
      </c>
      <c r="AX104" s="80">
        <v>0</v>
      </c>
      <c r="AY104" s="80">
        <v>0</v>
      </c>
      <c r="AZ104" s="80">
        <v>1</v>
      </c>
      <c r="BA104" s="80">
        <v>1</v>
      </c>
      <c r="BB104" s="80" t="s">
        <v>346</v>
      </c>
      <c r="BC104" s="82" t="s">
        <v>2045</v>
      </c>
      <c r="BD104" s="80" t="s">
        <v>642</v>
      </c>
      <c r="BE104" s="80" t="s">
        <v>233</v>
      </c>
      <c r="BF104" s="3" t="s">
        <v>2046</v>
      </c>
      <c r="BG104" s="3"/>
      <c r="BH104" s="3"/>
      <c r="BI104" s="3"/>
      <c r="BJ104" s="3"/>
      <c r="BK104" s="80">
        <v>0.96</v>
      </c>
      <c r="BL104" s="80" t="s">
        <v>2050</v>
      </c>
    </row>
    <row r="105" spans="1:64" x14ac:dyDescent="0.35">
      <c r="A105" s="2">
        <v>65</v>
      </c>
      <c r="B105" s="3" t="s">
        <v>351</v>
      </c>
      <c r="C105" s="3">
        <v>65.3</v>
      </c>
      <c r="D105" s="3" t="s">
        <v>709</v>
      </c>
      <c r="E105" s="3" t="s">
        <v>381</v>
      </c>
      <c r="F105" s="3"/>
      <c r="G105" s="3" t="s">
        <v>1958</v>
      </c>
      <c r="H105" s="3" t="str">
        <f>IF(AF105&lt;'2 - Outliers'!$F$11,"Low outlier",IF(AF105&gt;'2 - Outliers'!$F$12,"High outlier",""))</f>
        <v/>
      </c>
      <c r="I105" s="3">
        <f>IF(AH105="",VLOOKUP(BD105,'3 -Impute_SE'!$B$10:$C$21,2,FALSE),AH105)</f>
        <v>0.12597</v>
      </c>
      <c r="J105" s="3">
        <f>I105^2</f>
        <v>1.5868440899999999E-2</v>
      </c>
      <c r="K105" s="3">
        <f>1/J105</f>
        <v>63.018163302987126</v>
      </c>
      <c r="L105" s="3">
        <f>K105*AF105</f>
        <v>7.1445582281495597</v>
      </c>
      <c r="M105" s="3">
        <f>K105*AF105^2</f>
        <v>0.81</v>
      </c>
      <c r="N105" s="3">
        <f>K105^2</f>
        <v>3971.2889060819534</v>
      </c>
      <c r="O105" s="3">
        <f>1/($J105+(VLOOKUP($BD105,'5_Weighting REM'!$B$23:$K$35,10,FALSE)))</f>
        <v>63.018163302987126</v>
      </c>
      <c r="P105" s="3">
        <f>O105*$AF105</f>
        <v>7.1445582281495597</v>
      </c>
      <c r="Q105" s="3" t="e">
        <f>1/($J105+(VLOOKUP($BD105,'5_Weighting REM'!$N$22:$W$31,10,FALSE)))</f>
        <v>#N/A</v>
      </c>
      <c r="R105" s="3" t="e">
        <f>Q105*$AF105</f>
        <v>#N/A</v>
      </c>
      <c r="S105" s="3" t="e">
        <f>1/($J105+(VLOOKUP($BD105,'5_Weighting REM'!$Z$26:$AI$35,10,FALSE)))</f>
        <v>#N/A</v>
      </c>
      <c r="T105" s="3" t="e">
        <f>S105*$AF105</f>
        <v>#N/A</v>
      </c>
      <c r="U105" s="3">
        <f>1/($J105+(VLOOKUP($BD105,'5_Weighting REM'!$AL$24:$AU$35,10,FALSE)))</f>
        <v>63.018163302987126</v>
      </c>
      <c r="V105" s="3">
        <f>U105*$AF105</f>
        <v>7.1445582281495597</v>
      </c>
      <c r="W105" s="3">
        <f>1/($J105+(VLOOKUP($BD105,'5_Weighting REM'!$AX$24:$BG$35,10,FALSE)))</f>
        <v>63.018163302987126</v>
      </c>
      <c r="X105" s="3">
        <f>W105*$AF105</f>
        <v>7.1445582281495597</v>
      </c>
      <c r="Y105" s="3">
        <f>1/($J105+(VLOOKUP($BD105,'5_Weighting REM'!$BK$24:$BT$34,10,FALSE)))</f>
        <v>63.018163302987126</v>
      </c>
      <c r="Z105" s="3">
        <f>Y105*$AF105</f>
        <v>7.1445582281495597</v>
      </c>
      <c r="AA105" s="3">
        <f>1/($J105+(VLOOKUP($BD105,'5_Weighting REM'!$BX$24:$CG$35,10,FALSE)))</f>
        <v>63.018163302987126</v>
      </c>
      <c r="AB105" s="3">
        <f>AA105*$AF105</f>
        <v>7.1445582281495597</v>
      </c>
      <c r="AC105" s="3">
        <f>1/($J105+(VLOOKUP($BD105,'5_Weighting REM'!$CK$24:$CT$35,10,FALSE)))</f>
        <v>63.018163302987126</v>
      </c>
      <c r="AD105" s="3">
        <f>AC105*$AF105</f>
        <v>7.1445582281495597</v>
      </c>
      <c r="AE105" s="3" t="s">
        <v>367</v>
      </c>
      <c r="AF105" s="6">
        <v>0.113373</v>
      </c>
      <c r="AG105" s="3" t="s">
        <v>355</v>
      </c>
      <c r="AH105" s="3">
        <v>0.12597</v>
      </c>
      <c r="AI105" s="3" t="s">
        <v>26</v>
      </c>
      <c r="AJ105" s="3" t="s">
        <v>53</v>
      </c>
      <c r="AK105" s="3" t="s">
        <v>6</v>
      </c>
      <c r="AL105" s="3" t="s">
        <v>54</v>
      </c>
      <c r="AM105" s="3" t="s">
        <v>7</v>
      </c>
      <c r="AN105" s="3" t="s">
        <v>356</v>
      </c>
      <c r="AO105" s="3" t="s">
        <v>28</v>
      </c>
      <c r="AP105" s="3" t="s">
        <v>10</v>
      </c>
      <c r="AQ105" s="3" t="s">
        <v>11</v>
      </c>
      <c r="AR105" s="4" t="s">
        <v>108</v>
      </c>
      <c r="AS105" s="4" t="s">
        <v>363</v>
      </c>
      <c r="AT105" s="4">
        <v>2010</v>
      </c>
      <c r="AU105" s="3" t="s">
        <v>14</v>
      </c>
      <c r="AV105" s="3" t="s">
        <v>14</v>
      </c>
      <c r="AW105" s="3">
        <v>473</v>
      </c>
      <c r="AX105" s="3">
        <v>1</v>
      </c>
      <c r="AY105" s="3">
        <v>0</v>
      </c>
      <c r="AZ105" s="3">
        <v>0</v>
      </c>
      <c r="BA105" s="3">
        <v>0</v>
      </c>
      <c r="BB105" s="4" t="s">
        <v>346</v>
      </c>
      <c r="BC105" s="4" t="s">
        <v>432</v>
      </c>
      <c r="BD105" s="4" t="s">
        <v>707</v>
      </c>
      <c r="BE105" s="4" t="s">
        <v>33</v>
      </c>
      <c r="BF105" s="4"/>
      <c r="BG105" s="3">
        <v>0.221</v>
      </c>
      <c r="BH105" s="3"/>
      <c r="BI105" s="3"/>
      <c r="BJ105" s="3" t="s">
        <v>20</v>
      </c>
      <c r="BK105" s="3">
        <v>0.9</v>
      </c>
      <c r="BL105" s="3"/>
    </row>
    <row r="106" spans="1:64" x14ac:dyDescent="0.35">
      <c r="A106" s="2">
        <v>187</v>
      </c>
      <c r="B106" s="3" t="s">
        <v>2009</v>
      </c>
      <c r="C106" s="25">
        <v>188.3</v>
      </c>
      <c r="D106" s="25" t="s">
        <v>2015</v>
      </c>
      <c r="E106" s="25" t="s">
        <v>2011</v>
      </c>
      <c r="F106" s="3">
        <v>1</v>
      </c>
      <c r="G106" s="3"/>
      <c r="H106" s="25"/>
      <c r="I106" s="3">
        <f>IF(AH106="",VLOOKUP(BD106,'3 -Impute_SE'!$B$10:$C$21,2,FALSE),AH106)</f>
        <v>0.12547624512279093</v>
      </c>
      <c r="J106" s="3">
        <f>I106^2</f>
        <v>1.5744288090114716E-2</v>
      </c>
      <c r="K106" s="3">
        <f>1/J106</f>
        <v>63.515097937509459</v>
      </c>
      <c r="L106" s="3">
        <f>K106*AF106</f>
        <v>17.466651932815104</v>
      </c>
      <c r="M106" s="3">
        <f>K106*AF106^2</f>
        <v>4.8033292815241539</v>
      </c>
      <c r="N106" s="3">
        <f>K106^2</f>
        <v>4034.1676660114185</v>
      </c>
      <c r="O106" s="3">
        <f>1/($J106+(VLOOKUP($BD106,'5_Weighting REM'!$B$23:$K$35,10,FALSE)))</f>
        <v>40.422124540704097</v>
      </c>
      <c r="P106" s="3">
        <f>O106*$AF106</f>
        <v>11.116084248693628</v>
      </c>
      <c r="Q106" s="3">
        <f>1/($J106+(VLOOKUP($BD106,'5_Weighting REM'!$N$22:$W$31,10,FALSE)))</f>
        <v>23.341065424175163</v>
      </c>
      <c r="R106" s="3">
        <f>Q106*$AF106</f>
        <v>6.4187929916481705</v>
      </c>
      <c r="S106" s="3">
        <f>1/($J106+(VLOOKUP($BD106,'5_Weighting REM'!$Z$26:$AI$35,10,FALSE)))</f>
        <v>21.843992324027159</v>
      </c>
      <c r="T106" s="3">
        <f>S106*$AF106</f>
        <v>6.0070978891074693</v>
      </c>
      <c r="U106" s="3">
        <f>1/($J106+(VLOOKUP($BD106,'5_Weighting REM'!$AL$24:$AU$35,10,FALSE)))</f>
        <v>42.750638428095925</v>
      </c>
      <c r="V106" s="3">
        <f>U106*$AF106</f>
        <v>11.75642556772638</v>
      </c>
      <c r="W106" s="3">
        <f>1/($J106+(VLOOKUP($BD106,'5_Weighting REM'!$AX$24:$BG$35,10,FALSE)))</f>
        <v>50.478634304509868</v>
      </c>
      <c r="X106" s="3">
        <f>W106*$AF106</f>
        <v>13.881624433740214</v>
      </c>
      <c r="Y106" s="3">
        <f>1/($J106+(VLOOKUP($BD106,'5_Weighting REM'!$BK$24:$BT$34,10,FALSE)))</f>
        <v>17.077441557919212</v>
      </c>
      <c r="Z106" s="3">
        <f>Y106*$AF106</f>
        <v>4.6962964284277833</v>
      </c>
      <c r="AA106" s="3">
        <f>1/($J106+(VLOOKUP($BD106,'5_Weighting REM'!$BX$24:$CG$35,10,FALSE)))</f>
        <v>43.97869853063991</v>
      </c>
      <c r="AB106" s="3">
        <f>AA106*$AF106</f>
        <v>12.094142095925976</v>
      </c>
      <c r="AC106" s="3">
        <f>1/($J106+(VLOOKUP($BD106,'5_Weighting REM'!$CK$24:$CT$35,10,FALSE)))</f>
        <v>40.422124540704097</v>
      </c>
      <c r="AD106" s="3">
        <f>AC106*$AF106</f>
        <v>11.116084248693628</v>
      </c>
      <c r="AE106" s="25"/>
      <c r="AF106" s="6">
        <v>0.27500000000000002</v>
      </c>
      <c r="AG106" s="25" t="s">
        <v>1300</v>
      </c>
      <c r="AH106" s="25">
        <v>0.12547624512279093</v>
      </c>
      <c r="AI106" s="25" t="s">
        <v>2028</v>
      </c>
      <c r="AJ106" s="25" t="s">
        <v>5</v>
      </c>
      <c r="AK106" s="25" t="s">
        <v>1307</v>
      </c>
      <c r="AL106" s="25" t="s">
        <v>5</v>
      </c>
      <c r="AM106" s="25" t="s">
        <v>1320</v>
      </c>
      <c r="AN106" s="25" t="s">
        <v>2018</v>
      </c>
      <c r="AO106" s="25" t="s">
        <v>73</v>
      </c>
      <c r="AP106" s="25" t="s">
        <v>57</v>
      </c>
      <c r="AQ106" s="25" t="s">
        <v>191</v>
      </c>
      <c r="AR106" s="25" t="s">
        <v>12</v>
      </c>
      <c r="AS106" s="25" t="s">
        <v>2019</v>
      </c>
      <c r="AT106" s="25">
        <v>1997</v>
      </c>
      <c r="AU106" s="3" t="s">
        <v>30</v>
      </c>
      <c r="AV106" s="3" t="s">
        <v>30</v>
      </c>
      <c r="AW106" s="3">
        <v>509</v>
      </c>
      <c r="AX106" s="3">
        <v>0</v>
      </c>
      <c r="AY106" s="3">
        <v>0</v>
      </c>
      <c r="AZ106" s="3">
        <v>0</v>
      </c>
      <c r="BA106" s="3">
        <v>0</v>
      </c>
      <c r="BB106" s="25" t="s">
        <v>2020</v>
      </c>
      <c r="BC106" s="25" t="s">
        <v>2021</v>
      </c>
      <c r="BD106" s="25" t="s">
        <v>465</v>
      </c>
      <c r="BE106" s="25" t="s">
        <v>2025</v>
      </c>
      <c r="BF106" s="4" t="s">
        <v>2026</v>
      </c>
      <c r="BG106" s="25">
        <v>4.3570000000000002</v>
      </c>
      <c r="BH106" s="25"/>
      <c r="BI106" s="25"/>
      <c r="BJ106" s="25"/>
      <c r="BK106" s="25"/>
      <c r="BL106" s="25"/>
    </row>
    <row r="107" spans="1:64" x14ac:dyDescent="0.35">
      <c r="A107" s="2">
        <v>65</v>
      </c>
      <c r="B107" s="3" t="s">
        <v>351</v>
      </c>
      <c r="C107" s="3">
        <v>65.3</v>
      </c>
      <c r="D107" s="3" t="s">
        <v>722</v>
      </c>
      <c r="E107" s="3" t="s">
        <v>381</v>
      </c>
      <c r="F107" s="3"/>
      <c r="G107" s="3" t="s">
        <v>1958</v>
      </c>
      <c r="H107" s="3" t="str">
        <f>IF(AF107&lt;'2 - Outliers'!$F$11,"Low outlier",IF(AF107&gt;'2 - Outliers'!$F$12,"High outlier",""))</f>
        <v/>
      </c>
      <c r="I107" s="3">
        <f>IF(AH107="",VLOOKUP(BD107,'3 -Impute_SE'!$B$10:$C$21,2,FALSE),AH107)</f>
        <v>0.12141666666666666</v>
      </c>
      <c r="J107" s="3">
        <f>I107^2</f>
        <v>1.4742006944444443E-2</v>
      </c>
      <c r="K107" s="3">
        <f>1/J107</f>
        <v>67.833369212789052</v>
      </c>
      <c r="L107" s="3">
        <f>K107*AF107</f>
        <v>18.778311599176391</v>
      </c>
      <c r="M107" s="3">
        <f>K107*AF107^2</f>
        <v>5.1983999999999995</v>
      </c>
      <c r="N107" s="3">
        <f>K107^2</f>
        <v>4601.3659787585575</v>
      </c>
      <c r="O107" s="3">
        <f>1/($J107+(VLOOKUP($BD107,'5_Weighting REM'!$B$23:$K$35,10,FALSE)))</f>
        <v>28.874366029529924</v>
      </c>
      <c r="P107" s="3">
        <f>O107*$AF107</f>
        <v>7.9932907479547675</v>
      </c>
      <c r="Q107" s="3">
        <f>1/($J107+(VLOOKUP($BD107,'5_Weighting REM'!$N$22:$W$31,10,FALSE)))</f>
        <v>67.833369212789052</v>
      </c>
      <c r="R107" s="3">
        <f>Q107*$AF107</f>
        <v>18.778311599176391</v>
      </c>
      <c r="S107" s="3">
        <f>1/($J107+(VLOOKUP($BD107,'5_Weighting REM'!$Z$26:$AI$35,10,FALSE)))</f>
        <v>7.3881263021282644</v>
      </c>
      <c r="T107" s="3">
        <f>S107*$AF107</f>
        <v>2.0452550042181672</v>
      </c>
      <c r="U107" s="3">
        <f>1/($J107+(VLOOKUP($BD107,'5_Weighting REM'!$AL$24:$AU$35,10,FALSE)))</f>
        <v>29.108502393926077</v>
      </c>
      <c r="V107" s="3">
        <f>U107*$AF107</f>
        <v>8.0581067177105545</v>
      </c>
      <c r="W107" s="3">
        <f>1/($J107+(VLOOKUP($BD107,'5_Weighting REM'!$AX$24:$BG$35,10,FALSE)))</f>
        <v>33.288222071949669</v>
      </c>
      <c r="X107" s="3">
        <f>W107*$AF107</f>
        <v>9.2151785161778257</v>
      </c>
      <c r="Y107" s="3">
        <f>1/($J107+(VLOOKUP($BD107,'5_Weighting REM'!$BK$24:$BT$34,10,FALSE)))</f>
        <v>4.4404997362067187</v>
      </c>
      <c r="Z107" s="3">
        <f>Y107*$AF107</f>
        <v>1.2292635419741058</v>
      </c>
      <c r="AA107" s="3">
        <f>1/($J107+(VLOOKUP($BD107,'5_Weighting REM'!$BX$24:$CG$35,10,FALSE)))</f>
        <v>28.160121320304167</v>
      </c>
      <c r="AB107" s="3">
        <f>AA107*$AF107</f>
        <v>7.7955663850998018</v>
      </c>
      <c r="AC107" s="3">
        <f>1/($J107+(VLOOKUP($BD107,'5_Weighting REM'!$CK$24:$CT$35,10,FALSE)))</f>
        <v>28.874366029529924</v>
      </c>
      <c r="AD107" s="3">
        <f>AC107*$AF107</f>
        <v>7.9932907479547675</v>
      </c>
      <c r="AE107" s="3" t="s">
        <v>354</v>
      </c>
      <c r="AF107" s="6">
        <v>0.27682999999999996</v>
      </c>
      <c r="AG107" s="3" t="s">
        <v>355</v>
      </c>
      <c r="AH107" s="3">
        <v>0.12141666666666666</v>
      </c>
      <c r="AI107" s="3" t="s">
        <v>26</v>
      </c>
      <c r="AJ107" s="3" t="s">
        <v>5</v>
      </c>
      <c r="AK107" s="3" t="s">
        <v>6</v>
      </c>
      <c r="AL107" s="3" t="s">
        <v>5</v>
      </c>
      <c r="AM107" s="3" t="s">
        <v>7</v>
      </c>
      <c r="AN107" s="3" t="s">
        <v>356</v>
      </c>
      <c r="AO107" s="3" t="s">
        <v>28</v>
      </c>
      <c r="AP107" s="3" t="s">
        <v>10</v>
      </c>
      <c r="AQ107" s="3" t="s">
        <v>11</v>
      </c>
      <c r="AR107" s="3" t="s">
        <v>108</v>
      </c>
      <c r="AS107" s="3" t="s">
        <v>363</v>
      </c>
      <c r="AT107" s="3">
        <v>2010</v>
      </c>
      <c r="AU107" s="3" t="s">
        <v>14</v>
      </c>
      <c r="AV107" s="3" t="s">
        <v>14</v>
      </c>
      <c r="AW107" s="3">
        <v>473</v>
      </c>
      <c r="AX107" s="3">
        <v>1</v>
      </c>
      <c r="AY107" s="3">
        <v>0</v>
      </c>
      <c r="AZ107" s="3">
        <v>0</v>
      </c>
      <c r="BA107" s="3">
        <v>0</v>
      </c>
      <c r="BB107" s="3" t="s">
        <v>346</v>
      </c>
      <c r="BC107" s="3" t="s">
        <v>723</v>
      </c>
      <c r="BD107" s="3" t="s">
        <v>642</v>
      </c>
      <c r="BE107" s="3" t="s">
        <v>33</v>
      </c>
      <c r="BF107" s="3"/>
      <c r="BG107" s="3">
        <v>0.58899999999999997</v>
      </c>
      <c r="BH107" s="3"/>
      <c r="BI107" s="3"/>
      <c r="BJ107" s="3" t="s">
        <v>20</v>
      </c>
      <c r="BK107" s="3">
        <v>2.2799999999999998</v>
      </c>
      <c r="BL107" s="3"/>
    </row>
    <row r="108" spans="1:64" x14ac:dyDescent="0.35">
      <c r="A108" s="2">
        <v>3</v>
      </c>
      <c r="B108" s="3" t="s">
        <v>120</v>
      </c>
      <c r="C108" s="3">
        <v>3.1</v>
      </c>
      <c r="D108" s="3" t="s">
        <v>229</v>
      </c>
      <c r="E108" s="3" t="s">
        <v>122</v>
      </c>
      <c r="F108" s="3">
        <v>1</v>
      </c>
      <c r="G108" s="3"/>
      <c r="H108" s="3" t="str">
        <f>IF(AF108&lt;'2 - Outliers'!$F$11,"Low outlier",IF(AF108&gt;'2 - Outliers'!$F$12,"High outlier",""))</f>
        <v/>
      </c>
      <c r="I108" s="3">
        <f>IF(AH108="",VLOOKUP(BD108,'3 -Impute_SE'!$B$10:$C$21,2,FALSE),AH108)</f>
        <v>0.12049612403100773</v>
      </c>
      <c r="J108" s="3">
        <f>I108^2</f>
        <v>1.4519315906495999E-2</v>
      </c>
      <c r="K108" s="3">
        <f>1/J108</f>
        <v>68.873768326274657</v>
      </c>
      <c r="L108" s="3">
        <f>K108*AF108</f>
        <v>18.458169911441608</v>
      </c>
      <c r="M108" s="3">
        <f>K108*AF108^2</f>
        <v>4.9467895362663521</v>
      </c>
      <c r="N108" s="3">
        <f>K108^2</f>
        <v>4743.5959634613546</v>
      </c>
      <c r="O108" s="3">
        <f>1/($J108+(VLOOKUP($BD108,'5_Weighting REM'!$B$23:$K$35,10,FALSE)))</f>
        <v>5.6888337594899028</v>
      </c>
      <c r="P108" s="3">
        <f>O108*$AF108</f>
        <v>1.524607447543294</v>
      </c>
      <c r="Q108" s="3">
        <f>1/($J108+(VLOOKUP($BD108,'5_Weighting REM'!$N$22:$W$31,10,FALSE)))</f>
        <v>10.753063408081573</v>
      </c>
      <c r="R108" s="3">
        <f>Q108*$AF108</f>
        <v>2.8818209933658618</v>
      </c>
      <c r="S108" s="3">
        <f>1/($J108+(VLOOKUP($BD108,'5_Weighting REM'!$Z$26:$AI$35,10,FALSE)))</f>
        <v>4.0293920907117018</v>
      </c>
      <c r="T108" s="3">
        <f>S108*$AF108</f>
        <v>1.079877080310736</v>
      </c>
      <c r="U108" s="3">
        <f>1/($J108+(VLOOKUP($BD108,'5_Weighting REM'!$AL$24:$AU$35,10,FALSE)))</f>
        <v>19.074846800156596</v>
      </c>
      <c r="V108" s="3">
        <f>U108*$AF108</f>
        <v>5.1120589424419682</v>
      </c>
      <c r="W108" s="3">
        <f>1/($J108+(VLOOKUP($BD108,'5_Weighting REM'!$AX$24:$BG$35,10,FALSE)))</f>
        <v>9.8084275527103699</v>
      </c>
      <c r="X108" s="3">
        <f>W108*$AF108</f>
        <v>2.6286585841263794</v>
      </c>
      <c r="Y108" s="3">
        <f>1/($J108+(VLOOKUP($BD108,'5_Weighting REM'!$BK$24:$BT$34,10,FALSE)))</f>
        <v>3.5071542837458822</v>
      </c>
      <c r="Z108" s="3">
        <f>Y108*$AF108</f>
        <v>0.93991734804389648</v>
      </c>
      <c r="AA108" s="3">
        <f>1/($J108+(VLOOKUP($BD108,'5_Weighting REM'!$BX$24:$CG$35,10,FALSE)))</f>
        <v>15.384333166390002</v>
      </c>
      <c r="AB108" s="3">
        <f>AA108*$AF108</f>
        <v>4.1230012885925209</v>
      </c>
      <c r="AC108" s="3">
        <f>1/($J108+(VLOOKUP($BD108,'5_Weighting REM'!$CK$24:$CT$35,10,FALSE)))</f>
        <v>3.7901080696437028</v>
      </c>
      <c r="AD108" s="3">
        <f>AC108*$AF108</f>
        <v>1.0157489626645124</v>
      </c>
      <c r="AE108" s="3" t="s">
        <v>123</v>
      </c>
      <c r="AF108" s="6">
        <v>0.26800000000000002</v>
      </c>
      <c r="AG108" s="3" t="s">
        <v>4</v>
      </c>
      <c r="AH108" s="3">
        <v>0.12049612403100773</v>
      </c>
      <c r="AI108" s="3" t="s">
        <v>26</v>
      </c>
      <c r="AJ108" s="3" t="s">
        <v>5</v>
      </c>
      <c r="AK108" s="3" t="s">
        <v>6</v>
      </c>
      <c r="AL108" s="3" t="s">
        <v>5</v>
      </c>
      <c r="AM108" s="3" t="s">
        <v>55</v>
      </c>
      <c r="AN108" s="3" t="s">
        <v>37</v>
      </c>
      <c r="AO108" s="3" t="s">
        <v>95</v>
      </c>
      <c r="AP108" s="3" t="s">
        <v>57</v>
      </c>
      <c r="AQ108" s="3" t="s">
        <v>11</v>
      </c>
      <c r="AR108" s="4" t="s">
        <v>12</v>
      </c>
      <c r="AS108" s="4" t="s">
        <v>124</v>
      </c>
      <c r="AT108" s="4">
        <v>1994</v>
      </c>
      <c r="AU108" s="3" t="s">
        <v>30</v>
      </c>
      <c r="AV108" s="3" t="s">
        <v>30</v>
      </c>
      <c r="AW108" s="3">
        <v>1960</v>
      </c>
      <c r="AX108" s="3">
        <v>0</v>
      </c>
      <c r="AY108" s="3">
        <v>0</v>
      </c>
      <c r="AZ108" s="3">
        <v>1</v>
      </c>
      <c r="BA108" s="3">
        <v>1</v>
      </c>
      <c r="BB108" s="4" t="s">
        <v>15</v>
      </c>
      <c r="BC108" s="4" t="s">
        <v>31</v>
      </c>
      <c r="BD108" s="4" t="s">
        <v>32</v>
      </c>
      <c r="BE108" s="4" t="s">
        <v>89</v>
      </c>
      <c r="BF108" s="4" t="s">
        <v>59</v>
      </c>
      <c r="BG108" s="3">
        <v>2.58E-2</v>
      </c>
      <c r="BH108" s="3">
        <v>1.026135700809198</v>
      </c>
      <c r="BI108" s="3"/>
      <c r="BJ108" s="3" t="s">
        <v>60</v>
      </c>
      <c r="BK108" s="3">
        <v>2.2241379310344831</v>
      </c>
      <c r="BL108" s="3" t="s">
        <v>125</v>
      </c>
    </row>
    <row r="109" spans="1:64" x14ac:dyDescent="0.35">
      <c r="A109" s="2">
        <v>172</v>
      </c>
      <c r="B109" s="3" t="s">
        <v>1236</v>
      </c>
      <c r="C109" s="3">
        <v>172.2</v>
      </c>
      <c r="D109" s="3" t="s">
        <v>1240</v>
      </c>
      <c r="E109" s="3" t="s">
        <v>1238</v>
      </c>
      <c r="F109" s="3"/>
      <c r="G109" s="3"/>
      <c r="H109" s="3" t="str">
        <f>IF(AF109&lt;'2 - Outliers'!$F$11,"Low outlier",IF(AF109&gt;'2 - Outliers'!$F$12,"High outlier",""))</f>
        <v/>
      </c>
      <c r="I109" s="3">
        <f>IF(AH109="",VLOOKUP(BD109,'3 -Impute_SE'!$B$10:$C$21,2,FALSE),AH109)</f>
        <v>0.11951100000000001</v>
      </c>
      <c r="J109" s="3">
        <f>I109^2</f>
        <v>1.4282879121000002E-2</v>
      </c>
      <c r="K109" s="3">
        <f>1/J109</f>
        <v>70.013895064735792</v>
      </c>
      <c r="L109" s="3">
        <f>K109*AF109</f>
        <v>24.608973934618788</v>
      </c>
      <c r="M109" s="3">
        <f>K109*AF109^2</f>
        <v>8.649734421357353</v>
      </c>
      <c r="N109" s="3">
        <f>K109^2</f>
        <v>4901.9455021358344</v>
      </c>
      <c r="O109" s="3">
        <f>1/($J109+(VLOOKUP($BD109,'5_Weighting REM'!$B$23:$K$35,10,FALSE)))</f>
        <v>29.26229702776525</v>
      </c>
      <c r="P109" s="3">
        <f>O109*$AF109</f>
        <v>10.285316995398125</v>
      </c>
      <c r="Q109" s="3">
        <f>1/($J109+(VLOOKUP($BD109,'5_Weighting REM'!$N$22:$W$31,10,FALSE)))</f>
        <v>70.013895064735792</v>
      </c>
      <c r="R109" s="3">
        <f>Q109*$AF109</f>
        <v>24.608973934618788</v>
      </c>
      <c r="S109" s="3">
        <f>1/($J109+(VLOOKUP($BD109,'5_Weighting REM'!$Z$26:$AI$35,10,FALSE)))</f>
        <v>7.4132728229744362</v>
      </c>
      <c r="T109" s="3">
        <f>S109*$AF109</f>
        <v>2.6056690247288157</v>
      </c>
      <c r="U109" s="3">
        <f>1/($J109+(VLOOKUP($BD109,'5_Weighting REM'!$AL$24:$AU$35,10,FALSE)))</f>
        <v>29.502793161965975</v>
      </c>
      <c r="V109" s="3">
        <f>U109*$AF109</f>
        <v>10.369848260119934</v>
      </c>
      <c r="W109" s="3">
        <f>1/($J109+(VLOOKUP($BD109,'5_Weighting REM'!$AX$24:$BG$35,10,FALSE)))</f>
        <v>33.804880619519537</v>
      </c>
      <c r="X109" s="3">
        <f>W109*$AF109</f>
        <v>11.881976074313064</v>
      </c>
      <c r="Y109" s="3">
        <f>1/($J109+(VLOOKUP($BD109,'5_Weighting REM'!$BK$24:$BT$34,10,FALSE)))</f>
        <v>4.4495713308104783</v>
      </c>
      <c r="Z109" s="3">
        <f>Y109*$AF109</f>
        <v>1.5639664783525826</v>
      </c>
      <c r="AA109" s="3">
        <f>1/($J109+(VLOOKUP($BD109,'5_Weighting REM'!$BX$24:$CG$35,10,FALSE)))</f>
        <v>28.528975156336251</v>
      </c>
      <c r="AB109" s="3">
        <f>AA109*$AF109</f>
        <v>10.027563890775159</v>
      </c>
      <c r="AC109" s="3">
        <f>1/($J109+(VLOOKUP($BD109,'5_Weighting REM'!$CK$24:$CT$35,10,FALSE)))</f>
        <v>29.26229702776525</v>
      </c>
      <c r="AD109" s="3">
        <f>AC109*$AF109</f>
        <v>10.285316995398125</v>
      </c>
      <c r="AE109" s="3" t="s">
        <v>1303</v>
      </c>
      <c r="AF109" s="6">
        <v>0.35148699999999999</v>
      </c>
      <c r="AG109" s="3" t="s">
        <v>355</v>
      </c>
      <c r="AH109" s="3">
        <v>0.11951100000000001</v>
      </c>
      <c r="AI109" s="3" t="s">
        <v>1305</v>
      </c>
      <c r="AJ109" s="3" t="s">
        <v>5</v>
      </c>
      <c r="AK109" s="3" t="s">
        <v>1307</v>
      </c>
      <c r="AL109" s="3" t="s">
        <v>5</v>
      </c>
      <c r="AM109" s="3" t="s">
        <v>7</v>
      </c>
      <c r="AN109" s="3" t="s">
        <v>1319</v>
      </c>
      <c r="AO109" s="3" t="s">
        <v>38</v>
      </c>
      <c r="AP109" s="3" t="s">
        <v>10</v>
      </c>
      <c r="AQ109" s="3" t="s">
        <v>11</v>
      </c>
      <c r="AR109" s="4" t="s">
        <v>1336</v>
      </c>
      <c r="AS109" s="4" t="s">
        <v>109</v>
      </c>
      <c r="AT109" s="4">
        <v>2015</v>
      </c>
      <c r="AU109" s="3" t="s">
        <v>14</v>
      </c>
      <c r="AV109" s="3" t="s">
        <v>14</v>
      </c>
      <c r="AW109" s="3">
        <v>2300</v>
      </c>
      <c r="AX109" s="3">
        <v>0</v>
      </c>
      <c r="AY109" s="3">
        <v>0</v>
      </c>
      <c r="AZ109" s="3">
        <v>0</v>
      </c>
      <c r="BA109" s="3">
        <v>0</v>
      </c>
      <c r="BB109" s="4" t="s">
        <v>346</v>
      </c>
      <c r="BC109" s="4" t="s">
        <v>1377</v>
      </c>
      <c r="BD109" s="3" t="s">
        <v>642</v>
      </c>
      <c r="BE109" s="4" t="s">
        <v>1401</v>
      </c>
      <c r="BF109" s="4"/>
      <c r="BG109" s="3">
        <v>1.2969999999999999</v>
      </c>
      <c r="BH109" s="3"/>
      <c r="BI109" s="3"/>
      <c r="BJ109" s="3"/>
      <c r="BK109" s="3">
        <v>2.9410430839002264</v>
      </c>
      <c r="BL109" s="3" t="s">
        <v>125</v>
      </c>
    </row>
    <row r="110" spans="1:64" x14ac:dyDescent="0.35">
      <c r="A110" s="2">
        <v>139</v>
      </c>
      <c r="B110" s="3" t="s">
        <v>991</v>
      </c>
      <c r="C110" s="3">
        <v>139.19999999999999</v>
      </c>
      <c r="D110" s="3" t="s">
        <v>997</v>
      </c>
      <c r="E110" s="3" t="s">
        <v>998</v>
      </c>
      <c r="F110" s="3"/>
      <c r="G110" s="3"/>
      <c r="H110" s="3" t="str">
        <f>IF(AF110&lt;'2 - Outliers'!$F$11,"Low outlier",IF(AF110&gt;'2 - Outliers'!$F$12,"High outlier",""))</f>
        <v/>
      </c>
      <c r="I110" s="3">
        <f>IF(AH110="",VLOOKUP(BD110,'3 -Impute_SE'!$B$10:$C$21,2,FALSE),AH110)</f>
        <v>0.1188</v>
      </c>
      <c r="J110" s="3">
        <f>I110^2</f>
        <v>1.4113440000000001E-2</v>
      </c>
      <c r="K110" s="3">
        <f>1/J110</f>
        <v>70.854447958825062</v>
      </c>
      <c r="L110" s="3">
        <f>K110*AF110</f>
        <v>-9.5228378056660876</v>
      </c>
      <c r="M110" s="3">
        <f>K110*AF110^2</f>
        <v>1.2798694010815221</v>
      </c>
      <c r="N110" s="3">
        <f>K110^2</f>
        <v>5020.3527955498494</v>
      </c>
      <c r="O110" s="3">
        <f>1/($J110+(VLOOKUP($BD110,'5_Weighting REM'!$B$23:$K$35,10,FALSE)))</f>
        <v>38.772832380609813</v>
      </c>
      <c r="P110" s="3">
        <f>O110*$AF110</f>
        <v>-5.2110686719539583</v>
      </c>
      <c r="Q110" s="3">
        <f>1/($J110+(VLOOKUP($BD110,'5_Weighting REM'!$N$22:$W$31,10,FALSE)))</f>
        <v>66.40187937490974</v>
      </c>
      <c r="R110" s="3">
        <f>Q110*$AF110</f>
        <v>-8.9244125879878684</v>
      </c>
      <c r="S110" s="3">
        <f>1/($J110+(VLOOKUP($BD110,'5_Weighting REM'!$Z$26:$AI$35,10,FALSE)))</f>
        <v>5.382185958986403</v>
      </c>
      <c r="T110" s="3">
        <f>S110*$AF110</f>
        <v>-0.72336579288777247</v>
      </c>
      <c r="U110" s="3">
        <f>1/($J110+(VLOOKUP($BD110,'5_Weighting REM'!$AL$24:$AU$35,10,FALSE)))</f>
        <v>48.007066335064863</v>
      </c>
      <c r="V110" s="3">
        <f>U110*$AF110</f>
        <v>-6.452149715432717</v>
      </c>
      <c r="W110" s="3">
        <f>1/($J110+(VLOOKUP($BD110,'5_Weighting REM'!$AX$24:$BG$35,10,FALSE)))</f>
        <v>10.169153695930623</v>
      </c>
      <c r="X110" s="3">
        <f>W110*$AF110</f>
        <v>-1.3667342567330756</v>
      </c>
      <c r="Y110" s="3">
        <f>1/($J110+(VLOOKUP($BD110,'5_Weighting REM'!$BK$24:$BT$34,10,FALSE)))</f>
        <v>47.2239816887258</v>
      </c>
      <c r="Z110" s="3">
        <f>Y110*$AF110</f>
        <v>-6.3469031389647474</v>
      </c>
      <c r="AA110" s="3">
        <f>1/($J110+(VLOOKUP($BD110,'5_Weighting REM'!$BX$24:$CG$35,10,FALSE)))</f>
        <v>56.972893173619447</v>
      </c>
      <c r="AB110" s="3">
        <f>AA110*$AF110</f>
        <v>-7.6571568425344534</v>
      </c>
      <c r="AC110" s="3">
        <f>1/($J110+(VLOOKUP($BD110,'5_Weighting REM'!$CK$24:$CT$35,10,FALSE)))</f>
        <v>38.772832380609813</v>
      </c>
      <c r="AD110" s="3">
        <f>AC110*$AF110</f>
        <v>-5.2110686719539583</v>
      </c>
      <c r="AE110" s="3" t="s">
        <v>960</v>
      </c>
      <c r="AF110" s="6">
        <v>-0.13439999999999999</v>
      </c>
      <c r="AG110" s="3" t="s">
        <v>157</v>
      </c>
      <c r="AH110" s="3">
        <v>0.1188</v>
      </c>
      <c r="AI110" s="3" t="s">
        <v>26</v>
      </c>
      <c r="AJ110" s="3" t="s">
        <v>53</v>
      </c>
      <c r="AK110" s="3" t="s">
        <v>143</v>
      </c>
      <c r="AL110" s="3" t="s">
        <v>54</v>
      </c>
      <c r="AM110" s="3" t="s">
        <v>7</v>
      </c>
      <c r="AN110" s="3"/>
      <c r="AO110" s="3" t="s">
        <v>28</v>
      </c>
      <c r="AP110" s="3" t="s">
        <v>336</v>
      </c>
      <c r="AQ110" s="3" t="s">
        <v>337</v>
      </c>
      <c r="AR110" s="4" t="s">
        <v>994</v>
      </c>
      <c r="AS110" s="4" t="s">
        <v>13</v>
      </c>
      <c r="AT110" s="4" t="s">
        <v>995</v>
      </c>
      <c r="AU110" s="3" t="s">
        <v>1951</v>
      </c>
      <c r="AV110" s="3" t="s">
        <v>14</v>
      </c>
      <c r="AW110" s="3">
        <v>120</v>
      </c>
      <c r="AX110" s="3">
        <v>1</v>
      </c>
      <c r="AY110" s="3">
        <v>1</v>
      </c>
      <c r="AZ110" s="3">
        <v>0</v>
      </c>
      <c r="BA110" s="3">
        <v>1</v>
      </c>
      <c r="BB110" s="4" t="s">
        <v>15</v>
      </c>
      <c r="BC110" s="4" t="s">
        <v>563</v>
      </c>
      <c r="BD110" s="4" t="s">
        <v>972</v>
      </c>
      <c r="BE110" s="4" t="s">
        <v>33</v>
      </c>
      <c r="BF110" s="4"/>
      <c r="BG110" s="3">
        <v>-0.13439999999999999</v>
      </c>
      <c r="BH110" s="3"/>
      <c r="BI110" s="3"/>
      <c r="BJ110" s="3"/>
      <c r="BK110" s="3">
        <v>-1.1313131313131313</v>
      </c>
      <c r="BL110" s="3" t="s">
        <v>125</v>
      </c>
    </row>
    <row r="111" spans="1:64" x14ac:dyDescent="0.35">
      <c r="A111" s="2">
        <v>44</v>
      </c>
      <c r="B111" s="3" t="s">
        <v>890</v>
      </c>
      <c r="C111" s="3">
        <v>44.3</v>
      </c>
      <c r="D111" s="3" t="s">
        <v>891</v>
      </c>
      <c r="E111" s="3" t="s">
        <v>892</v>
      </c>
      <c r="F111" s="3"/>
      <c r="G111" s="3"/>
      <c r="H111" s="3" t="str">
        <f>IF(AF111&lt;'2 - Outliers'!$F$11,"Low outlier",IF(AF111&gt;'2 - Outliers'!$F$12,"High outlier",""))</f>
        <v/>
      </c>
      <c r="I111" s="3">
        <f>IF(AH111="",VLOOKUP(BD111,'3 -Impute_SE'!$B$10:$C$21,2,FALSE),AH111)</f>
        <v>0.118491921005386</v>
      </c>
      <c r="J111" s="3">
        <f>I111^2</f>
        <v>1.4040335343546635E-2</v>
      </c>
      <c r="K111" s="3">
        <f>1/J111</f>
        <v>71.223370064279152</v>
      </c>
      <c r="L111" s="3">
        <f>K111*AF111</f>
        <v>4.7007424242424243</v>
      </c>
      <c r="M111" s="3">
        <f>K111*AF111^2</f>
        <v>0.310249</v>
      </c>
      <c r="N111" s="3">
        <f>K111^2</f>
        <v>5072.7684433132554</v>
      </c>
      <c r="O111" s="3">
        <f>1/($J111+(VLOOKUP($BD111,'5_Weighting REM'!$B$23:$K$35,10,FALSE)))</f>
        <v>6.2479816104935457</v>
      </c>
      <c r="P111" s="3">
        <f>O111*$AF111</f>
        <v>0.41236678629257406</v>
      </c>
      <c r="Q111" s="3" t="e">
        <f>1/($J111+(VLOOKUP($BD111,'5_Weighting REM'!$N$22:$W$31,10,FALSE)))</f>
        <v>#N/A</v>
      </c>
      <c r="R111" s="3" t="e">
        <f>Q111*$AF111</f>
        <v>#N/A</v>
      </c>
      <c r="S111" s="3">
        <f>1/($J111+(VLOOKUP($BD111,'5_Weighting REM'!$Z$26:$AI$35,10,FALSE)))</f>
        <v>0.13872560867515599</v>
      </c>
      <c r="T111" s="3">
        <f>S111*$AF111</f>
        <v>9.1558901725602958E-3</v>
      </c>
      <c r="U111" s="3">
        <f>1/($J111+(VLOOKUP($BD111,'5_Weighting REM'!$AL$24:$AU$35,10,FALSE)))</f>
        <v>29.208569904785307</v>
      </c>
      <c r="V111" s="3">
        <f>U111*$AF111</f>
        <v>1.9277656137158303</v>
      </c>
      <c r="W111" s="3">
        <f>1/($J111+(VLOOKUP($BD111,'5_Weighting REM'!$AX$24:$BG$35,10,FALSE)))</f>
        <v>58.308404169337386</v>
      </c>
      <c r="X111" s="3">
        <f>W111*$AF111</f>
        <v>3.8483546751762678</v>
      </c>
      <c r="Y111" s="3">
        <f>1/($J111+(VLOOKUP($BD111,'5_Weighting REM'!$BK$24:$BT$34,10,FALSE)))</f>
        <v>60.941737614393446</v>
      </c>
      <c r="Z111" s="3">
        <f>Y111*$AF111</f>
        <v>4.0221546825499672</v>
      </c>
      <c r="AA111" s="3">
        <f>1/($J111+(VLOOKUP($BD111,'5_Weighting REM'!$BX$24:$CG$35,10,FALSE)))</f>
        <v>60.922863767760198</v>
      </c>
      <c r="AB111" s="3">
        <f>AA111*$AF111</f>
        <v>4.0209090086721728</v>
      </c>
      <c r="AC111" s="3">
        <f>1/($J111+(VLOOKUP($BD111,'5_Weighting REM'!$CK$24:$CT$35,10,FALSE)))</f>
        <v>6.2479816104935457</v>
      </c>
      <c r="AD111" s="3">
        <f>AC111*$AF111</f>
        <v>0.41236678629257406</v>
      </c>
      <c r="AE111" s="3" t="s">
        <v>266</v>
      </c>
      <c r="AF111" s="6">
        <v>6.6000000000000003E-2</v>
      </c>
      <c r="AG111" s="3" t="s">
        <v>157</v>
      </c>
      <c r="AH111" s="3">
        <v>0.118491921005386</v>
      </c>
      <c r="AI111" s="3" t="s">
        <v>26</v>
      </c>
      <c r="AJ111" s="3" t="s">
        <v>53</v>
      </c>
      <c r="AK111" s="3" t="s">
        <v>6</v>
      </c>
      <c r="AL111" s="3" t="s">
        <v>54</v>
      </c>
      <c r="AM111" s="3" t="s">
        <v>102</v>
      </c>
      <c r="AN111" s="3" t="s">
        <v>37</v>
      </c>
      <c r="AO111" s="3" t="s">
        <v>103</v>
      </c>
      <c r="AP111" s="3" t="s">
        <v>10</v>
      </c>
      <c r="AQ111" s="3" t="s">
        <v>39</v>
      </c>
      <c r="AR111" s="4" t="s">
        <v>12</v>
      </c>
      <c r="AS111" s="4" t="s">
        <v>13</v>
      </c>
      <c r="AT111" s="4">
        <v>2000</v>
      </c>
      <c r="AU111" s="3" t="s">
        <v>30</v>
      </c>
      <c r="AV111" s="3" t="s">
        <v>14</v>
      </c>
      <c r="AW111" s="3">
        <v>29</v>
      </c>
      <c r="AX111" s="3">
        <v>0</v>
      </c>
      <c r="AY111" s="3">
        <v>0</v>
      </c>
      <c r="AZ111" s="3">
        <v>1</v>
      </c>
      <c r="BA111" s="3">
        <v>1</v>
      </c>
      <c r="BB111" s="4" t="s">
        <v>97</v>
      </c>
      <c r="BC111" s="4" t="s">
        <v>893</v>
      </c>
      <c r="BD111" s="4" t="s">
        <v>1396</v>
      </c>
      <c r="BE111" s="4" t="s">
        <v>33</v>
      </c>
      <c r="BF111" s="4"/>
      <c r="BG111" s="3">
        <v>6.6000000000000003E-2</v>
      </c>
      <c r="BH111" s="3"/>
      <c r="BI111" s="3">
        <v>1.0682267171659934</v>
      </c>
      <c r="BJ111" s="3" t="s">
        <v>19</v>
      </c>
      <c r="BK111" s="3">
        <v>0.55700000000000005</v>
      </c>
      <c r="BL111" s="3"/>
    </row>
    <row r="112" spans="1:64" x14ac:dyDescent="0.35">
      <c r="A112" s="2">
        <v>151</v>
      </c>
      <c r="B112" s="3" t="s">
        <v>1184</v>
      </c>
      <c r="C112" s="3">
        <v>151.1</v>
      </c>
      <c r="D112" s="3" t="s">
        <v>1185</v>
      </c>
      <c r="E112" s="3" t="s">
        <v>1186</v>
      </c>
      <c r="F112" s="3"/>
      <c r="G112" s="3"/>
      <c r="H112" s="3" t="str">
        <f>IF(AF112&lt;'2 - Outliers'!$F$11,"Low outlier",IF(AF112&gt;'2 - Outliers'!$F$12,"High outlier",""))</f>
        <v/>
      </c>
      <c r="I112" s="3">
        <f>IF(AH112="",VLOOKUP(BD112,'3 -Impute_SE'!$B$10:$C$21,2,FALSE),AH112)</f>
        <v>0.11800034066170169</v>
      </c>
      <c r="J112" s="3">
        <f>I112^2</f>
        <v>1.392408039627765E-2</v>
      </c>
      <c r="K112" s="3">
        <f>1/J112</f>
        <v>71.818028303494415</v>
      </c>
      <c r="L112" s="3">
        <f>K112*AF112</f>
        <v>57.427092501988234</v>
      </c>
      <c r="M112" s="3">
        <f>K112*AF112^2</f>
        <v>45.919820289349978</v>
      </c>
      <c r="N112" s="3">
        <f>K112^2</f>
        <v>5157.8291894015247</v>
      </c>
      <c r="O112" s="3">
        <f>1/($J112+(VLOOKUP($BD112,'5_Weighting REM'!$B$23:$K$35,10,FALSE)))</f>
        <v>43.632454933514474</v>
      </c>
      <c r="P112" s="3">
        <f>O112*$AF112</f>
        <v>34.889359743587541</v>
      </c>
      <c r="Q112" s="3">
        <f>1/($J112+(VLOOKUP($BD112,'5_Weighting REM'!$N$22:$W$31,10,FALSE)))</f>
        <v>24.376724886901236</v>
      </c>
      <c r="R112" s="3">
        <f>Q112*$AF112</f>
        <v>19.492103418097912</v>
      </c>
      <c r="S112" s="3">
        <f>1/($J112+(VLOOKUP($BD112,'5_Weighting REM'!$Z$26:$AI$35,10,FALSE)))</f>
        <v>22.748485835743544</v>
      </c>
      <c r="T112" s="3">
        <f>S112*$AF112</f>
        <v>18.190131798784705</v>
      </c>
      <c r="U112" s="3">
        <f>1/($J112+(VLOOKUP($BD112,'5_Weighting REM'!$AL$24:$AU$35,10,FALSE)))</f>
        <v>46.357987093693424</v>
      </c>
      <c r="V112" s="3">
        <f>U112*$AF112</f>
        <v>37.068748278431578</v>
      </c>
      <c r="W112" s="3">
        <f>1/($J112+(VLOOKUP($BD112,'5_Weighting REM'!$AX$24:$BG$35,10,FALSE)))</f>
        <v>55.585961283354486</v>
      </c>
      <c r="X112" s="3">
        <f>W112*$AF112</f>
        <v>44.447615951548151</v>
      </c>
      <c r="Y112" s="3">
        <f>1/($J112+(VLOOKUP($BD112,'5_Weighting REM'!$BK$24:$BT$34,10,FALSE)))</f>
        <v>17.625315510732538</v>
      </c>
      <c r="Z112" s="3">
        <f>Y112*$AF112</f>
        <v>14.093545146272371</v>
      </c>
      <c r="AA112" s="3">
        <f>1/($J112+(VLOOKUP($BD112,'5_Weighting REM'!$BX$24:$CG$35,10,FALSE)))</f>
        <v>47.805550301909705</v>
      </c>
      <c r="AB112" s="3">
        <f>AA112*$AF112</f>
        <v>38.226247979055728</v>
      </c>
      <c r="AC112" s="3">
        <f>1/($J112+(VLOOKUP($BD112,'5_Weighting REM'!$CK$24:$CT$35,10,FALSE)))</f>
        <v>43.632454933514474</v>
      </c>
      <c r="AD112" s="3">
        <f>AC112*$AF112</f>
        <v>34.889359743587541</v>
      </c>
      <c r="AE112" s="3" t="s">
        <v>130</v>
      </c>
      <c r="AF112" s="6">
        <v>0.79961945292215764</v>
      </c>
      <c r="AG112" s="3" t="s">
        <v>1298</v>
      </c>
      <c r="AH112" s="3">
        <v>0.11800034066170169</v>
      </c>
      <c r="AI112" s="3" t="s">
        <v>1305</v>
      </c>
      <c r="AJ112" s="3" t="s">
        <v>5</v>
      </c>
      <c r="AK112" s="3" t="s">
        <v>6</v>
      </c>
      <c r="AL112" s="3" t="s">
        <v>5</v>
      </c>
      <c r="AM112" s="3" t="s">
        <v>7</v>
      </c>
      <c r="AN112" s="3" t="s">
        <v>1311</v>
      </c>
      <c r="AO112" s="3" t="s">
        <v>694</v>
      </c>
      <c r="AP112" s="3" t="s">
        <v>10</v>
      </c>
      <c r="AQ112" s="3" t="s">
        <v>11</v>
      </c>
      <c r="AR112" s="4" t="s">
        <v>338</v>
      </c>
      <c r="AS112" s="4" t="s">
        <v>339</v>
      </c>
      <c r="AT112" s="4">
        <v>2015</v>
      </c>
      <c r="AU112" s="3" t="str">
        <f>IF(AT112&lt;2010,"Pre-2010",IF(AT112&lt;2018,"2010 - 2017","2018 - 2019"))</f>
        <v>2010 - 2017</v>
      </c>
      <c r="AV112" s="3" t="s">
        <v>1951</v>
      </c>
      <c r="AW112" s="3">
        <v>112</v>
      </c>
      <c r="AX112" s="3">
        <v>1</v>
      </c>
      <c r="AY112" s="3">
        <v>0</v>
      </c>
      <c r="AZ112" s="3">
        <v>0</v>
      </c>
      <c r="BA112" s="3">
        <v>0</v>
      </c>
      <c r="BB112" s="4" t="s">
        <v>1347</v>
      </c>
      <c r="BC112" s="4" t="s">
        <v>1348</v>
      </c>
      <c r="BD112" s="3" t="s">
        <v>465</v>
      </c>
      <c r="BE112" s="4" t="s">
        <v>33</v>
      </c>
      <c r="BF112" s="4"/>
      <c r="BG112" s="3">
        <v>94176.4</v>
      </c>
      <c r="BH112" s="3"/>
      <c r="BI112" s="3"/>
      <c r="BJ112" s="3"/>
      <c r="BK112" s="3">
        <v>6.7764164784456673</v>
      </c>
      <c r="BL112" s="3" t="s">
        <v>125</v>
      </c>
    </row>
    <row r="113" spans="1:64" x14ac:dyDescent="0.35">
      <c r="A113" s="2">
        <v>155</v>
      </c>
      <c r="B113" s="3" t="s">
        <v>1197</v>
      </c>
      <c r="C113" s="3">
        <v>155.1</v>
      </c>
      <c r="D113" s="3" t="s">
        <v>1198</v>
      </c>
      <c r="E113" s="3" t="s">
        <v>1199</v>
      </c>
      <c r="F113" s="3"/>
      <c r="G113" s="3"/>
      <c r="H113" s="3" t="str">
        <f>IF(AF113&lt;'2 - Outliers'!$F$11,"Low outlier",IF(AF113&gt;'2 - Outliers'!$F$12,"High outlier",""))</f>
        <v/>
      </c>
      <c r="I113" s="3">
        <f>IF(AH113="",VLOOKUP(BD113,'3 -Impute_SE'!$B$10:$C$21,2,FALSE),AH113)</f>
        <v>0.11723419349117675</v>
      </c>
      <c r="J113" s="3">
        <f>I113^2</f>
        <v>1.374385612352667E-2</v>
      </c>
      <c r="K113" s="3">
        <f>1/J113</f>
        <v>72.759783790824514</v>
      </c>
      <c r="L113" s="3">
        <f>K113*AF113</f>
        <v>15.353882228357472</v>
      </c>
      <c r="M113" s="3">
        <f>K113*AF113^2</f>
        <v>3.24</v>
      </c>
      <c r="N113" s="3">
        <f>K113^2</f>
        <v>5293.9861372875293</v>
      </c>
      <c r="O113" s="3">
        <f>1/($J113+(VLOOKUP($BD113,'5_Weighting REM'!$B$23:$K$35,10,FALSE)))</f>
        <v>68.235918644462799</v>
      </c>
      <c r="P113" s="3">
        <f>O113*$AF113</f>
        <v>14.399249200943665</v>
      </c>
      <c r="Q113" s="3">
        <f>1/($J113+(VLOOKUP($BD113,'5_Weighting REM'!$N$22:$W$31,10,FALSE)))</f>
        <v>58.777222682576856</v>
      </c>
      <c r="R113" s="3">
        <f>Q113*$AF113</f>
        <v>12.403260534317756</v>
      </c>
      <c r="S113" s="3">
        <f>1/($J113+(VLOOKUP($BD113,'5_Weighting REM'!$Z$26:$AI$35,10,FALSE)))</f>
        <v>18.144023234796602</v>
      </c>
      <c r="T113" s="3">
        <f>S113*$AF113</f>
        <v>3.828779875109793</v>
      </c>
      <c r="U113" s="3">
        <f>1/($J113+(VLOOKUP($BD113,'5_Weighting REM'!$AL$24:$AU$35,10,FALSE)))</f>
        <v>71.040412966297794</v>
      </c>
      <c r="V113" s="3">
        <f>U113*$AF113</f>
        <v>14.991057934891304</v>
      </c>
      <c r="W113" s="3">
        <f>1/($J113+(VLOOKUP($BD113,'5_Weighting REM'!$AX$24:$BG$35,10,FALSE)))</f>
        <v>22.66851083515682</v>
      </c>
      <c r="X113" s="3">
        <f>W113*$AF113</f>
        <v>4.7835442537301001</v>
      </c>
      <c r="Y113" s="3">
        <f>1/($J113+(VLOOKUP($BD113,'5_Weighting REM'!$BK$24:$BT$34,10,FALSE)))</f>
        <v>71.520818035816887</v>
      </c>
      <c r="Z113" s="3">
        <f>Y113*$AF113</f>
        <v>15.092433756464761</v>
      </c>
      <c r="AA113" s="3">
        <f>1/($J113+(VLOOKUP($BD113,'5_Weighting REM'!$BX$24:$CG$35,10,FALSE)))</f>
        <v>68.79795488667321</v>
      </c>
      <c r="AB113" s="3">
        <f>AA113*$AF113</f>
        <v>14.517850958966694</v>
      </c>
      <c r="AC113" s="3">
        <f>1/($J113+(VLOOKUP($BD113,'5_Weighting REM'!$CK$24:$CT$35,10,FALSE)))</f>
        <v>68.235918644462799</v>
      </c>
      <c r="AD113" s="3">
        <f>AC113*$AF113</f>
        <v>14.399249200943665</v>
      </c>
      <c r="AE113" s="3" t="s">
        <v>24</v>
      </c>
      <c r="AF113" s="6">
        <v>0.21102154828411815</v>
      </c>
      <c r="AG113" s="3" t="s">
        <v>25</v>
      </c>
      <c r="AH113" s="3">
        <v>0.11723419349117675</v>
      </c>
      <c r="AI113" s="3" t="s">
        <v>26</v>
      </c>
      <c r="AJ113" s="3" t="s">
        <v>53</v>
      </c>
      <c r="AK113" s="3" t="s">
        <v>6</v>
      </c>
      <c r="AL113" s="3" t="s">
        <v>1306</v>
      </c>
      <c r="AM113" s="3" t="s">
        <v>7</v>
      </c>
      <c r="AN113" s="3" t="s">
        <v>1313</v>
      </c>
      <c r="AO113" s="3" t="s">
        <v>38</v>
      </c>
      <c r="AP113" s="3" t="s">
        <v>10</v>
      </c>
      <c r="AQ113" s="3" t="s">
        <v>182</v>
      </c>
      <c r="AR113" s="4" t="s">
        <v>338</v>
      </c>
      <c r="AS113" s="4" t="s">
        <v>13</v>
      </c>
      <c r="AT113" s="4">
        <v>2016</v>
      </c>
      <c r="AU113" s="3" t="s">
        <v>14</v>
      </c>
      <c r="AV113" s="3" t="s">
        <v>1951</v>
      </c>
      <c r="AW113" s="3">
        <v>109</v>
      </c>
      <c r="AX113" s="3">
        <v>1</v>
      </c>
      <c r="AY113" s="3">
        <v>0</v>
      </c>
      <c r="AZ113" s="3">
        <v>0</v>
      </c>
      <c r="BA113" s="3">
        <v>0</v>
      </c>
      <c r="BB113" s="4" t="s">
        <v>15</v>
      </c>
      <c r="BC113" s="4" t="s">
        <v>1357</v>
      </c>
      <c r="BD113" s="4" t="s">
        <v>17</v>
      </c>
      <c r="BE113" s="4" t="s">
        <v>33</v>
      </c>
      <c r="BF113" s="4"/>
      <c r="BG113" s="3">
        <v>2.74</v>
      </c>
      <c r="BH113" s="3"/>
      <c r="BI113" s="3"/>
      <c r="BJ113" s="3"/>
      <c r="BK113" s="3">
        <v>1.8</v>
      </c>
      <c r="BL113" s="3" t="s">
        <v>1300</v>
      </c>
    </row>
    <row r="114" spans="1:64" x14ac:dyDescent="0.35">
      <c r="A114" s="2">
        <v>65</v>
      </c>
      <c r="B114" s="3" t="s">
        <v>351</v>
      </c>
      <c r="C114" s="3">
        <v>65.400000000000006</v>
      </c>
      <c r="D114" s="3" t="s">
        <v>748</v>
      </c>
      <c r="E114" s="3" t="s">
        <v>362</v>
      </c>
      <c r="F114" s="3"/>
      <c r="G114" s="3" t="s">
        <v>1958</v>
      </c>
      <c r="H114" s="3" t="str">
        <f>IF(AF114&lt;'2 - Outliers'!$F$11,"Low outlier",IF(AF114&gt;'2 - Outliers'!$F$12,"High outlier",""))</f>
        <v/>
      </c>
      <c r="I114" s="3">
        <f>IF(AH114="",VLOOKUP(BD114,'3 -Impute_SE'!$B$10:$C$21,2,FALSE),AH114)</f>
        <v>0.11705454545454545</v>
      </c>
      <c r="J114" s="3">
        <f>I114^2</f>
        <v>1.3701766611570248E-2</v>
      </c>
      <c r="K114" s="3">
        <f>1/J114</f>
        <v>72.98328955301028</v>
      </c>
      <c r="L114" s="3">
        <f>K114*AF114</f>
        <v>-15.035725380552966</v>
      </c>
      <c r="M114" s="3">
        <f>K114*AF114^2</f>
        <v>3.0975999999999999</v>
      </c>
      <c r="N114" s="3">
        <f>K114^2</f>
        <v>5326.5605539785392</v>
      </c>
      <c r="O114" s="3">
        <f>1/($J114+(VLOOKUP($BD114,'5_Weighting REM'!$B$23:$K$35,10,FALSE)))</f>
        <v>29.76850106661978</v>
      </c>
      <c r="P114" s="3">
        <f>O114*$AF114</f>
        <v>-6.1327875157407412</v>
      </c>
      <c r="Q114" s="3">
        <f>1/($J114+(VLOOKUP($BD114,'5_Weighting REM'!$N$22:$W$31,10,FALSE)))</f>
        <v>72.98328955301028</v>
      </c>
      <c r="R114" s="3">
        <f>Q114*$AF114</f>
        <v>-15.035725380552966</v>
      </c>
      <c r="S114" s="3">
        <f>1/($J114+(VLOOKUP($BD114,'5_Weighting REM'!$Z$26:$AI$35,10,FALSE)))</f>
        <v>7.4453469725059254</v>
      </c>
      <c r="T114" s="3">
        <f>S114*$AF114</f>
        <v>-1.5338606018877807</v>
      </c>
      <c r="U114" s="3">
        <f>1/($J114+(VLOOKUP($BD114,'5_Weighting REM'!$AL$24:$AU$35,10,FALSE)))</f>
        <v>30.017425171904094</v>
      </c>
      <c r="V114" s="3">
        <f>U114*$AF114</f>
        <v>-6.1840698642149938</v>
      </c>
      <c r="W114" s="3">
        <f>1/($J114+(VLOOKUP($BD114,'5_Weighting REM'!$AX$24:$BG$35,10,FALSE)))</f>
        <v>34.4822653785996</v>
      </c>
      <c r="X114" s="3">
        <f>W114*$AF114</f>
        <v>-7.1038983842375751</v>
      </c>
      <c r="Y114" s="3">
        <f>1/($J114+(VLOOKUP($BD114,'5_Weighting REM'!$BK$24:$BT$34,10,FALSE)))</f>
        <v>4.4611064206503075</v>
      </c>
      <c r="Z114" s="3">
        <f>Y114*$AF114</f>
        <v>-0.91905930035669381</v>
      </c>
      <c r="AA114" s="3">
        <f>1/($J114+(VLOOKUP($BD114,'5_Weighting REM'!$BX$24:$CG$35,10,FALSE)))</f>
        <v>29.009917357682543</v>
      </c>
      <c r="AB114" s="3">
        <f>AA114*$AF114</f>
        <v>-5.9765071343603271</v>
      </c>
      <c r="AC114" s="3">
        <f>1/($J114+(VLOOKUP($BD114,'5_Weighting REM'!$CK$24:$CT$35,10,FALSE)))</f>
        <v>29.76850106661978</v>
      </c>
      <c r="AD114" s="3">
        <f>AC114*$AF114</f>
        <v>-6.1327875157407412</v>
      </c>
      <c r="AE114" s="3" t="s">
        <v>367</v>
      </c>
      <c r="AF114" s="6">
        <v>-0.206016</v>
      </c>
      <c r="AG114" s="3" t="s">
        <v>409</v>
      </c>
      <c r="AH114" s="3">
        <v>0.11705454545454545</v>
      </c>
      <c r="AI114" s="3" t="s">
        <v>26</v>
      </c>
      <c r="AJ114" s="3" t="s">
        <v>53</v>
      </c>
      <c r="AK114" s="3" t="s">
        <v>143</v>
      </c>
      <c r="AL114" s="3" t="s">
        <v>54</v>
      </c>
      <c r="AM114" s="3" t="s">
        <v>7</v>
      </c>
      <c r="AN114" s="3" t="s">
        <v>356</v>
      </c>
      <c r="AO114" s="3" t="s">
        <v>28</v>
      </c>
      <c r="AP114" s="3" t="s">
        <v>10</v>
      </c>
      <c r="AQ114" s="3" t="s">
        <v>11</v>
      </c>
      <c r="AR114" s="3" t="s">
        <v>108</v>
      </c>
      <c r="AS114" s="3" t="s">
        <v>363</v>
      </c>
      <c r="AT114" s="3">
        <v>2010</v>
      </c>
      <c r="AU114" s="3" t="s">
        <v>14</v>
      </c>
      <c r="AV114" s="3" t="s">
        <v>14</v>
      </c>
      <c r="AW114" s="3">
        <v>473</v>
      </c>
      <c r="AX114" s="3">
        <v>1</v>
      </c>
      <c r="AY114" s="3">
        <v>0</v>
      </c>
      <c r="AZ114" s="3">
        <v>0</v>
      </c>
      <c r="BA114" s="3">
        <v>0</v>
      </c>
      <c r="BB114" s="3" t="s">
        <v>346</v>
      </c>
      <c r="BC114" s="3" t="s">
        <v>723</v>
      </c>
      <c r="BD114" s="3" t="s">
        <v>642</v>
      </c>
      <c r="BE114" s="3" t="s">
        <v>33</v>
      </c>
      <c r="BF114" s="4"/>
      <c r="BG114" s="3">
        <v>-0.46400000000000002</v>
      </c>
      <c r="BH114" s="3"/>
      <c r="BI114" s="3"/>
      <c r="BJ114" s="3" t="s">
        <v>20</v>
      </c>
      <c r="BK114" s="3">
        <v>-1.76</v>
      </c>
      <c r="BL114" s="3"/>
    </row>
    <row r="115" spans="1:64" x14ac:dyDescent="0.35">
      <c r="A115" s="2">
        <v>69</v>
      </c>
      <c r="B115" s="3" t="s">
        <v>61</v>
      </c>
      <c r="C115" s="3">
        <v>69.099999999999994</v>
      </c>
      <c r="D115" s="3" t="s">
        <v>793</v>
      </c>
      <c r="E115" s="3" t="s">
        <v>794</v>
      </c>
      <c r="F115" s="3"/>
      <c r="G115" s="3"/>
      <c r="H115" s="3" t="str">
        <f>IF(AF115&lt;'2 - Outliers'!$F$11,"Low outlier",IF(AF115&gt;'2 - Outliers'!$F$12,"High outlier",""))</f>
        <v/>
      </c>
      <c r="I115" s="3">
        <f>IF(AH115="",VLOOKUP(BD115,'3 -Impute_SE'!$B$10:$C$21,2,FALSE),AH115)</f>
        <v>0.11666666666666667</v>
      </c>
      <c r="J115" s="3">
        <f>I115^2</f>
        <v>1.3611111111111112E-2</v>
      </c>
      <c r="K115" s="3">
        <f>1/J115</f>
        <v>73.469387755102034</v>
      </c>
      <c r="L115" s="3">
        <f>K115*AF115</f>
        <v>-2.0571428571428569</v>
      </c>
      <c r="M115" s="3">
        <f>K115*AF115^2</f>
        <v>5.7599999999999998E-2</v>
      </c>
      <c r="N115" s="3">
        <f>K115^2</f>
        <v>5397.7509371095366</v>
      </c>
      <c r="O115" s="3">
        <f>1/($J115+(VLOOKUP($BD115,'5_Weighting REM'!$B$23:$K$35,10,FALSE)))</f>
        <v>29.849054062948994</v>
      </c>
      <c r="P115" s="3">
        <f>O115*$AF115</f>
        <v>-0.83577351376257181</v>
      </c>
      <c r="Q115" s="3">
        <f>1/($J115+(VLOOKUP($BD115,'5_Weighting REM'!$N$22:$W$31,10,FALSE)))</f>
        <v>73.469387755102034</v>
      </c>
      <c r="R115" s="3">
        <f>Q115*$AF115</f>
        <v>-2.0571428571428569</v>
      </c>
      <c r="S115" s="3">
        <f>1/($J115+(VLOOKUP($BD115,'5_Weighting REM'!$Z$26:$AI$35,10,FALSE)))</f>
        <v>7.450375690418892</v>
      </c>
      <c r="T115" s="3">
        <f>S115*$AF115</f>
        <v>-0.20861051933172897</v>
      </c>
      <c r="U115" s="3">
        <f>1/($J115+(VLOOKUP($BD115,'5_Weighting REM'!$AL$24:$AU$35,10,FALSE)))</f>
        <v>30.099332821862877</v>
      </c>
      <c r="V115" s="3">
        <f>U115*$AF115</f>
        <v>-0.84278131901216058</v>
      </c>
      <c r="W115" s="3">
        <f>1/($J115+(VLOOKUP($BD115,'5_Weighting REM'!$AX$24:$BG$35,10,FALSE)))</f>
        <v>34.590395196978093</v>
      </c>
      <c r="X115" s="3">
        <f>W115*$AF115</f>
        <v>-0.96853106551538659</v>
      </c>
      <c r="Y115" s="3">
        <f>1/($J115+(VLOOKUP($BD115,'5_Weighting REM'!$BK$24:$BT$34,10,FALSE)))</f>
        <v>4.4629113283657285</v>
      </c>
      <c r="Z115" s="3">
        <f>Y115*$AF115</f>
        <v>-0.1249615171942404</v>
      </c>
      <c r="AA115" s="3">
        <f>1/($J115+(VLOOKUP($BD115,'5_Weighting REM'!$BX$24:$CG$35,10,FALSE)))</f>
        <v>29.086411961956223</v>
      </c>
      <c r="AB115" s="3">
        <f>AA115*$AF115</f>
        <v>-0.81441953493477426</v>
      </c>
      <c r="AC115" s="3">
        <f>1/($J115+(VLOOKUP($BD115,'5_Weighting REM'!$CK$24:$CT$35,10,FALSE)))</f>
        <v>29.849054062948994</v>
      </c>
      <c r="AD115" s="3">
        <f>AC115*$AF115</f>
        <v>-0.83577351376257181</v>
      </c>
      <c r="AE115" s="3" t="s">
        <v>266</v>
      </c>
      <c r="AF115" s="6">
        <v>-2.8000000000000001E-2</v>
      </c>
      <c r="AG115" s="3" t="s">
        <v>157</v>
      </c>
      <c r="AH115" s="3">
        <v>0.11666666666666667</v>
      </c>
      <c r="AI115" s="3" t="s">
        <v>26</v>
      </c>
      <c r="AJ115" s="3" t="s">
        <v>53</v>
      </c>
      <c r="AK115" s="3" t="s">
        <v>143</v>
      </c>
      <c r="AL115" s="3" t="s">
        <v>54</v>
      </c>
      <c r="AM115" s="3" t="s">
        <v>7</v>
      </c>
      <c r="AN115" s="3" t="s">
        <v>65</v>
      </c>
      <c r="AO115" s="3" t="s">
        <v>28</v>
      </c>
      <c r="AP115" s="3" t="s">
        <v>10</v>
      </c>
      <c r="AQ115" s="3" t="s">
        <v>11</v>
      </c>
      <c r="AR115" s="3" t="s">
        <v>66</v>
      </c>
      <c r="AS115" s="3" t="s">
        <v>67</v>
      </c>
      <c r="AT115" s="3">
        <v>2009</v>
      </c>
      <c r="AU115" s="3" t="s">
        <v>30</v>
      </c>
      <c r="AV115" s="3" t="s">
        <v>14</v>
      </c>
      <c r="AW115" s="3">
        <v>236</v>
      </c>
      <c r="AX115" s="3">
        <v>0</v>
      </c>
      <c r="AY115" s="3">
        <v>0</v>
      </c>
      <c r="AZ115" s="3">
        <v>1</v>
      </c>
      <c r="BA115" s="3">
        <v>1</v>
      </c>
      <c r="BB115" s="3" t="s">
        <v>346</v>
      </c>
      <c r="BC115" s="3" t="s">
        <v>795</v>
      </c>
      <c r="BD115" s="3" t="s">
        <v>642</v>
      </c>
      <c r="BE115" s="3" t="s">
        <v>796</v>
      </c>
      <c r="BF115" s="4"/>
      <c r="BG115" s="3">
        <v>-2.8000000000000001E-2</v>
      </c>
      <c r="BH115" s="3"/>
      <c r="BI115" s="3"/>
      <c r="BJ115" s="3" t="s">
        <v>20</v>
      </c>
      <c r="BK115" s="3">
        <v>-0.24</v>
      </c>
      <c r="BL115" s="3"/>
    </row>
    <row r="116" spans="1:64" x14ac:dyDescent="0.35">
      <c r="A116" s="2">
        <v>60</v>
      </c>
      <c r="B116" s="3" t="s">
        <v>127</v>
      </c>
      <c r="C116" s="3">
        <v>60.1</v>
      </c>
      <c r="D116" s="3" t="s">
        <v>128</v>
      </c>
      <c r="E116" s="3" t="s">
        <v>129</v>
      </c>
      <c r="F116" s="3"/>
      <c r="G116" s="3"/>
      <c r="H116" s="3" t="str">
        <f>IF(AF116&lt;'2 - Outliers'!$F$11,"Low outlier",IF(AF116&gt;'2 - Outliers'!$F$12,"High outlier",""))</f>
        <v/>
      </c>
      <c r="I116" s="3">
        <f>IF(AH116="",VLOOKUP(BD116,'3 -Impute_SE'!$B$10:$C$21,2,FALSE),AH116)</f>
        <v>0.11550411280846065</v>
      </c>
      <c r="J116" s="3">
        <f>I116^2</f>
        <v>1.3341200075669604E-2</v>
      </c>
      <c r="K116" s="3">
        <f>1/J116</f>
        <v>74.955775666965948</v>
      </c>
      <c r="L116" s="3">
        <f>K116*AF116</f>
        <v>37.665673631041116</v>
      </c>
      <c r="M116" s="3">
        <f>K116*AF116^2</f>
        <v>18.927200171785401</v>
      </c>
      <c r="N116" s="3">
        <f>K116^2</f>
        <v>5618.368305836525</v>
      </c>
      <c r="O116" s="3">
        <f>1/($J116+(VLOOKUP($BD116,'5_Weighting REM'!$B$23:$K$35,10,FALSE)))</f>
        <v>39.969599290466128</v>
      </c>
      <c r="P116" s="3">
        <f>O116*$AF116</f>
        <v>20.084934998567114</v>
      </c>
      <c r="Q116" s="3">
        <f>1/($J116+(VLOOKUP($BD116,'5_Weighting REM'!$N$22:$W$31,10,FALSE)))</f>
        <v>69.99088472125591</v>
      </c>
      <c r="R116" s="3">
        <f>Q116*$AF116</f>
        <v>35.170789676991909</v>
      </c>
      <c r="S116" s="3">
        <f>1/($J116+(VLOOKUP($BD116,'5_Weighting REM'!$Z$26:$AI$35,10,FALSE)))</f>
        <v>5.4046495138812896</v>
      </c>
      <c r="T116" s="3">
        <f>S116*$AF116</f>
        <v>2.7158649599530951</v>
      </c>
      <c r="U116" s="3">
        <f>1/($J116+(VLOOKUP($BD116,'5_Weighting REM'!$AL$24:$AU$35,10,FALSE)))</f>
        <v>49.855352485314533</v>
      </c>
      <c r="V116" s="3">
        <f>U116*$AF116</f>
        <v>25.052578253819068</v>
      </c>
      <c r="W116" s="3">
        <f>1/($J116+(VLOOKUP($BD116,'5_Weighting REM'!$AX$24:$BG$35,10,FALSE)))</f>
        <v>10.249644425017529</v>
      </c>
      <c r="X116" s="3">
        <f>W116*$AF116</f>
        <v>5.1505005226311358</v>
      </c>
      <c r="Y116" s="3">
        <f>1/($J116+(VLOOKUP($BD116,'5_Weighting REM'!$BK$24:$BT$34,10,FALSE)))</f>
        <v>49.011339166463884</v>
      </c>
      <c r="Z116" s="3">
        <f>Y116*$AF116</f>
        <v>24.628457098041466</v>
      </c>
      <c r="AA116" s="3">
        <f>1/($J116+(VLOOKUP($BD116,'5_Weighting REM'!$BX$24:$CG$35,10,FALSE)))</f>
        <v>59.594873489570539</v>
      </c>
      <c r="AB116" s="3">
        <f>AA116*$AF116</f>
        <v>29.94673906003764</v>
      </c>
      <c r="AC116" s="3">
        <f>1/($J116+(VLOOKUP($BD116,'5_Weighting REM'!$CK$24:$CT$35,10,FALSE)))</f>
        <v>39.969599290466128</v>
      </c>
      <c r="AD116" s="3">
        <f>AC116*$AF116</f>
        <v>20.084934998567114</v>
      </c>
      <c r="AE116" s="3" t="s">
        <v>130</v>
      </c>
      <c r="AF116" s="6">
        <v>0.50250528789659232</v>
      </c>
      <c r="AG116" s="3" t="s">
        <v>25</v>
      </c>
      <c r="AH116" s="3">
        <v>0.11550411280846065</v>
      </c>
      <c r="AI116" s="3" t="s">
        <v>26</v>
      </c>
      <c r="AJ116" s="3" t="s">
        <v>5</v>
      </c>
      <c r="AK116" s="3" t="s">
        <v>6</v>
      </c>
      <c r="AL116" s="3" t="s">
        <v>5</v>
      </c>
      <c r="AM116" s="3" t="s">
        <v>7</v>
      </c>
      <c r="AN116" s="3" t="s">
        <v>37</v>
      </c>
      <c r="AO116" s="3" t="s">
        <v>28</v>
      </c>
      <c r="AP116" s="3" t="s">
        <v>10</v>
      </c>
      <c r="AQ116" s="3" t="s">
        <v>11</v>
      </c>
      <c r="AR116" s="4" t="s">
        <v>131</v>
      </c>
      <c r="AS116" s="4" t="s">
        <v>13</v>
      </c>
      <c r="AT116" s="4" t="s">
        <v>132</v>
      </c>
      <c r="AU116" s="3" t="s">
        <v>1951</v>
      </c>
      <c r="AV116" s="3" t="s">
        <v>14</v>
      </c>
      <c r="AW116" s="3">
        <v>32</v>
      </c>
      <c r="AX116" s="3">
        <v>0</v>
      </c>
      <c r="AY116" s="3">
        <v>0</v>
      </c>
      <c r="AZ116" s="3">
        <v>0</v>
      </c>
      <c r="BA116" s="3">
        <v>0</v>
      </c>
      <c r="BB116" s="4" t="s">
        <v>15</v>
      </c>
      <c r="BC116" s="4" t="s">
        <v>41</v>
      </c>
      <c r="BD116" s="4" t="s">
        <v>42</v>
      </c>
      <c r="BE116" s="4" t="s">
        <v>33</v>
      </c>
      <c r="BF116" s="4"/>
      <c r="BG116" s="3">
        <v>3.6240000000000001</v>
      </c>
      <c r="BH116" s="3"/>
      <c r="BI116" s="3"/>
      <c r="BJ116" s="3" t="s">
        <v>20</v>
      </c>
      <c r="BK116" s="3">
        <v>4.3505402160864346</v>
      </c>
      <c r="BL116" s="3" t="s">
        <v>91</v>
      </c>
    </row>
    <row r="117" spans="1:64" x14ac:dyDescent="0.35">
      <c r="A117" s="86">
        <v>131</v>
      </c>
      <c r="B117" s="81" t="s">
        <v>68</v>
      </c>
      <c r="C117" s="81">
        <v>131.19999999999999</v>
      </c>
      <c r="D117" s="81" t="s">
        <v>2038</v>
      </c>
      <c r="E117" s="81" t="s">
        <v>231</v>
      </c>
      <c r="F117" s="3">
        <v>1</v>
      </c>
      <c r="G117" s="3"/>
      <c r="H117" s="3"/>
      <c r="I117" s="3">
        <f>IF(AH117="",VLOOKUP(BD117,'3 -Impute_SE'!$B$10:$C$21,2,FALSE),AH117)</f>
        <v>0.11428571428571428</v>
      </c>
      <c r="J117" s="3">
        <f>I117^2</f>
        <v>1.3061224489795917E-2</v>
      </c>
      <c r="K117" s="3">
        <f>1/J117</f>
        <v>76.562500000000014</v>
      </c>
      <c r="L117" s="3">
        <f>K117*AF117</f>
        <v>0.30625000000000008</v>
      </c>
      <c r="M117" s="3">
        <f>K117*AF117^2</f>
        <v>1.2250000000000002E-3</v>
      </c>
      <c r="N117" s="3">
        <f>K117^2</f>
        <v>5861.8164062500018</v>
      </c>
      <c r="O117" s="3">
        <f>1/($J117+(VLOOKUP($BD117,'5_Weighting REM'!$B$23:$K$35,10,FALSE)))</f>
        <v>71.569631854586589</v>
      </c>
      <c r="P117" s="3">
        <f>O117*$AF117</f>
        <v>0.28627852741834636</v>
      </c>
      <c r="Q117" s="3">
        <f>1/($J117+(VLOOKUP($BD117,'5_Weighting REM'!$N$22:$W$31,10,FALSE)))</f>
        <v>61.234131468643987</v>
      </c>
      <c r="R117" s="3">
        <f>Q117*$AF117</f>
        <v>0.24493652587457596</v>
      </c>
      <c r="S117" s="3">
        <f>1/($J117+(VLOOKUP($BD117,'5_Weighting REM'!$Z$26:$AI$35,10,FALSE)))</f>
        <v>18.371567670650766</v>
      </c>
      <c r="T117" s="3">
        <f>S117*$AF117</f>
        <v>7.3486270682603064E-2</v>
      </c>
      <c r="U117" s="3">
        <f>1/($J117+(VLOOKUP($BD117,'5_Weighting REM'!$AL$24:$AU$35,10,FALSE)))</f>
        <v>74.661058686742308</v>
      </c>
      <c r="V117" s="3">
        <f>U117*$AF117</f>
        <v>0.29864423474696922</v>
      </c>
      <c r="W117" s="3">
        <f>1/($J117+(VLOOKUP($BD117,'5_Weighting REM'!$AX$24:$BG$35,10,FALSE)))</f>
        <v>23.024802210041528</v>
      </c>
      <c r="X117" s="3">
        <f>W117*$AF117</f>
        <v>9.2099208840166119E-2</v>
      </c>
      <c r="Y117" s="3">
        <f>1/($J117+(VLOOKUP($BD117,'5_Weighting REM'!$BK$24:$BT$34,10,FALSE)))</f>
        <v>75.191863218000748</v>
      </c>
      <c r="Z117" s="3">
        <f>Y117*$AF117</f>
        <v>0.30076745287200302</v>
      </c>
      <c r="AA117" s="3">
        <f>1/($J117+(VLOOKUP($BD117,'5_Weighting REM'!$BX$24:$CG$35,10,FALSE)))</f>
        <v>72.188175858367018</v>
      </c>
      <c r="AB117" s="3">
        <f>AA117*$AF117</f>
        <v>0.28875270343346809</v>
      </c>
      <c r="AC117" s="3">
        <f>1/($J117+(VLOOKUP($BD117,'5_Weighting REM'!$CK$24:$CT$35,10,FALSE)))</f>
        <v>71.569631854586589</v>
      </c>
      <c r="AD117" s="3">
        <f>AC117*$AF117</f>
        <v>0.28627852741834636</v>
      </c>
      <c r="AE117" s="3"/>
      <c r="AF117" s="6">
        <v>4.0000000000000001E-3</v>
      </c>
      <c r="AG117" s="81" t="s">
        <v>4</v>
      </c>
      <c r="AH117" s="85">
        <v>0.11428571428571428</v>
      </c>
      <c r="AI117" s="81" t="s">
        <v>2049</v>
      </c>
      <c r="AJ117" s="81" t="s">
        <v>5</v>
      </c>
      <c r="AK117" s="81" t="s">
        <v>6</v>
      </c>
      <c r="AL117" s="81" t="s">
        <v>5</v>
      </c>
      <c r="AM117" s="81" t="s">
        <v>55</v>
      </c>
      <c r="AN117" s="81" t="s">
        <v>37</v>
      </c>
      <c r="AO117" s="81" t="s">
        <v>73</v>
      </c>
      <c r="AP117" s="81" t="s">
        <v>57</v>
      </c>
      <c r="AQ117" s="81" t="s">
        <v>2039</v>
      </c>
      <c r="AR117" s="81" t="s">
        <v>12</v>
      </c>
      <c r="AS117" s="81" t="s">
        <v>232</v>
      </c>
      <c r="AT117" s="81">
        <v>1991</v>
      </c>
      <c r="AU117" s="3" t="s">
        <v>30</v>
      </c>
      <c r="AV117" s="3" t="s">
        <v>30</v>
      </c>
      <c r="AW117" s="81">
        <v>1036</v>
      </c>
      <c r="AX117" s="81">
        <v>0</v>
      </c>
      <c r="AY117" s="81">
        <v>0</v>
      </c>
      <c r="AZ117" s="81">
        <v>1</v>
      </c>
      <c r="BA117" s="81">
        <v>1</v>
      </c>
      <c r="BB117" s="81" t="s">
        <v>15</v>
      </c>
      <c r="BC117" s="81" t="s">
        <v>2044</v>
      </c>
      <c r="BD117" s="81" t="s">
        <v>17</v>
      </c>
      <c r="BE117" s="81" t="s">
        <v>233</v>
      </c>
      <c r="BF117" s="3" t="s">
        <v>78</v>
      </c>
      <c r="BG117" s="3"/>
      <c r="BH117" s="3"/>
      <c r="BI117" s="3"/>
      <c r="BJ117" s="3"/>
      <c r="BK117" s="81">
        <v>3.5000000000000003E-2</v>
      </c>
      <c r="BL117" s="81"/>
    </row>
    <row r="118" spans="1:64" x14ac:dyDescent="0.35">
      <c r="A118" s="2">
        <v>59</v>
      </c>
      <c r="B118" s="3" t="s">
        <v>410</v>
      </c>
      <c r="C118" s="3">
        <v>59.6</v>
      </c>
      <c r="D118" s="3" t="s">
        <v>630</v>
      </c>
      <c r="E118" s="3" t="s">
        <v>631</v>
      </c>
      <c r="F118" s="3"/>
      <c r="G118" s="3"/>
      <c r="H118" s="3" t="str">
        <f>IF(AF118&lt;'2 - Outliers'!$F$11,"Low outlier",IF(AF118&gt;'2 - Outliers'!$F$12,"High outlier",""))</f>
        <v/>
      </c>
      <c r="I118" s="3">
        <f>IF(AH118="",VLOOKUP(BD118,'3 -Impute_SE'!$B$10:$C$21,2,FALSE),AH118)</f>
        <v>0.11406844106463879</v>
      </c>
      <c r="J118" s="3">
        <f>I118^2</f>
        <v>1.3011609246916972E-2</v>
      </c>
      <c r="K118" s="3">
        <f>1/J118</f>
        <v>76.854444444444439</v>
      </c>
      <c r="L118" s="3">
        <f>K118*AF118</f>
        <v>23.056333333333331</v>
      </c>
      <c r="M118" s="3">
        <f>K118*AF118^2</f>
        <v>6.9168999999999992</v>
      </c>
      <c r="N118" s="3">
        <f>K118^2</f>
        <v>5906.6056308641964</v>
      </c>
      <c r="O118" s="3">
        <f>1/($J118+(VLOOKUP($BD118,'5_Weighting REM'!$B$23:$K$35,10,FALSE)))</f>
        <v>71.824677309453548</v>
      </c>
      <c r="P118" s="3">
        <f>O118*$AF118</f>
        <v>21.547403192836065</v>
      </c>
      <c r="Q118" s="3">
        <f>1/($J118+(VLOOKUP($BD118,'5_Weighting REM'!$N$22:$W$31,10,FALSE)))</f>
        <v>61.420736652774295</v>
      </c>
      <c r="R118" s="3">
        <f>Q118*$AF118</f>
        <v>18.426220995832288</v>
      </c>
      <c r="S118" s="3">
        <f>1/($J118+(VLOOKUP($BD118,'5_Weighting REM'!$Z$26:$AI$35,10,FALSE)))</f>
        <v>18.388328812422653</v>
      </c>
      <c r="T118" s="3">
        <f>S118*$AF118</f>
        <v>5.5164986437267958</v>
      </c>
      <c r="U118" s="3">
        <f>1/($J118+(VLOOKUP($BD118,'5_Weighting REM'!$AL$24:$AU$35,10,FALSE)))</f>
        <v>74.938655940338435</v>
      </c>
      <c r="V118" s="3">
        <f>U118*$AF118</f>
        <v>22.48159678210153</v>
      </c>
      <c r="W118" s="3">
        <f>1/($J118+(VLOOKUP($BD118,'5_Weighting REM'!$AX$24:$BG$35,10,FALSE)))</f>
        <v>23.051135392689925</v>
      </c>
      <c r="X118" s="3">
        <f>W118*$AF118</f>
        <v>6.9153406178069776</v>
      </c>
      <c r="Y118" s="3">
        <f>1/($J118+(VLOOKUP($BD118,'5_Weighting REM'!$BK$24:$BT$34,10,FALSE)))</f>
        <v>75.473429113975342</v>
      </c>
      <c r="Z118" s="3">
        <f>Y118*$AF118</f>
        <v>22.642028734192603</v>
      </c>
      <c r="AA118" s="3">
        <f>1/($J118+(VLOOKUP($BD118,'5_Weighting REM'!$BX$24:$CG$35,10,FALSE)))</f>
        <v>72.447656840503228</v>
      </c>
      <c r="AB118" s="3">
        <f>AA118*$AF118</f>
        <v>21.734297052150968</v>
      </c>
      <c r="AC118" s="3">
        <f>1/($J118+(VLOOKUP($BD118,'5_Weighting REM'!$CK$24:$CT$35,10,FALSE)))</f>
        <v>71.824677309453548</v>
      </c>
      <c r="AD118" s="3">
        <f>AC118*$AF118</f>
        <v>21.547403192836065</v>
      </c>
      <c r="AE118" s="3" t="s">
        <v>64</v>
      </c>
      <c r="AF118" s="6">
        <v>0.3</v>
      </c>
      <c r="AG118" s="3" t="s">
        <v>4</v>
      </c>
      <c r="AH118" s="3">
        <v>0.11406844106463879</v>
      </c>
      <c r="AI118" s="3" t="s">
        <v>26</v>
      </c>
      <c r="AJ118" s="3" t="s">
        <v>5</v>
      </c>
      <c r="AK118" s="3" t="s">
        <v>6</v>
      </c>
      <c r="AL118" s="3" t="s">
        <v>5</v>
      </c>
      <c r="AM118" s="3" t="s">
        <v>413</v>
      </c>
      <c r="AN118" s="3" t="s">
        <v>632</v>
      </c>
      <c r="AO118" s="3" t="s">
        <v>85</v>
      </c>
      <c r="AP118" s="3" t="s">
        <v>10</v>
      </c>
      <c r="AQ118" s="3" t="s">
        <v>107</v>
      </c>
      <c r="AR118" s="4" t="s">
        <v>96</v>
      </c>
      <c r="AS118" s="4" t="s">
        <v>415</v>
      </c>
      <c r="AT118" s="4" t="s">
        <v>416</v>
      </c>
      <c r="AU118" s="3" t="s">
        <v>1951</v>
      </c>
      <c r="AV118" s="3" t="s">
        <v>14</v>
      </c>
      <c r="AW118" s="3">
        <v>1813</v>
      </c>
      <c r="AX118" s="3">
        <v>1</v>
      </c>
      <c r="AY118" s="3">
        <v>0</v>
      </c>
      <c r="AZ118" s="3">
        <v>0</v>
      </c>
      <c r="BA118" s="3">
        <v>0</v>
      </c>
      <c r="BB118" s="4" t="s">
        <v>15</v>
      </c>
      <c r="BC118" s="4" t="s">
        <v>183</v>
      </c>
      <c r="BD118" s="4" t="s">
        <v>17</v>
      </c>
      <c r="BE118" s="4" t="s">
        <v>417</v>
      </c>
      <c r="BF118" s="4"/>
      <c r="BG118" s="3">
        <v>3.0000000000000001E-3</v>
      </c>
      <c r="BH118" s="3"/>
      <c r="BI118" s="3"/>
      <c r="BJ118" s="3" t="s">
        <v>20</v>
      </c>
      <c r="BK118" s="3">
        <v>2.63</v>
      </c>
      <c r="BL118" s="3"/>
    </row>
    <row r="119" spans="1:64" x14ac:dyDescent="0.35">
      <c r="A119" s="2">
        <v>65</v>
      </c>
      <c r="B119" s="3" t="s">
        <v>351</v>
      </c>
      <c r="C119" s="3">
        <v>65.3</v>
      </c>
      <c r="D119" s="3" t="s">
        <v>408</v>
      </c>
      <c r="E119" s="3" t="s">
        <v>381</v>
      </c>
      <c r="F119" s="3"/>
      <c r="G119" s="3" t="s">
        <v>1958</v>
      </c>
      <c r="H119" s="3" t="str">
        <f>IF(AF119&lt;'2 - Outliers'!$F$11,"Low outlier",IF(AF119&gt;'2 - Outliers'!$F$12,"High outlier",""))</f>
        <v/>
      </c>
      <c r="I119" s="3">
        <f>IF(AH119="",VLOOKUP(BD119,'3 -Impute_SE'!$B$10:$C$21,2,FALSE),AH119)</f>
        <v>0.11308263473053892</v>
      </c>
      <c r="J119" s="3">
        <f>I119^2</f>
        <v>1.2787682277600488E-2</v>
      </c>
      <c r="K119" s="3">
        <f>1/J119</f>
        <v>78.200253829550292</v>
      </c>
      <c r="L119" s="3">
        <f>K119*AF119</f>
        <v>-14.767961535202913</v>
      </c>
      <c r="M119" s="3">
        <f>K119*AF119^2</f>
        <v>2.7888999999999995</v>
      </c>
      <c r="N119" s="3">
        <f>K119^2</f>
        <v>6115.2796990060951</v>
      </c>
      <c r="O119" s="3">
        <f>1/($J119+(VLOOKUP($BD119,'5_Weighting REM'!$B$23:$K$35,10,FALSE)))</f>
        <v>33.727543659801832</v>
      </c>
      <c r="P119" s="3">
        <f>O119*$AF119</f>
        <v>-6.3693791650662561</v>
      </c>
      <c r="Q119" s="3">
        <f>1/($J119+(VLOOKUP($BD119,'5_Weighting REM'!$N$22:$W$31,10,FALSE)))</f>
        <v>78.200253829550292</v>
      </c>
      <c r="R119" s="3">
        <f>Q119*$AF119</f>
        <v>-14.767961535202913</v>
      </c>
      <c r="S119" s="3">
        <f>1/($J119+(VLOOKUP($BD119,'5_Weighting REM'!$Z$26:$AI$35,10,FALSE)))</f>
        <v>3.6242267374052477</v>
      </c>
      <c r="T119" s="3">
        <f>S119*$AF119</f>
        <v>-0.68442797090550622</v>
      </c>
      <c r="U119" s="3">
        <f>1/($J119+(VLOOKUP($BD119,'5_Weighting REM'!$AL$24:$AU$35,10,FALSE)))</f>
        <v>57.154199497651703</v>
      </c>
      <c r="V119" s="3">
        <f>U119*$AF119</f>
        <v>-10.793456266732528</v>
      </c>
      <c r="W119" s="3">
        <f>1/($J119+(VLOOKUP($BD119,'5_Weighting REM'!$AX$24:$BG$35,10,FALSE)))</f>
        <v>18.090947183474828</v>
      </c>
      <c r="X119" s="3">
        <f>W119*$AF119</f>
        <v>-3.4164391937048539</v>
      </c>
      <c r="Y119" s="3">
        <f>1/($J119+(VLOOKUP($BD119,'5_Weighting REM'!$BK$24:$BT$34,10,FALSE)))</f>
        <v>45.289929004481152</v>
      </c>
      <c r="Z119" s="3">
        <f>Y119*$AF119</f>
        <v>-8.5529125126382564</v>
      </c>
      <c r="AA119" s="3">
        <f>1/($J119+(VLOOKUP($BD119,'5_Weighting REM'!$BX$24:$CG$35,10,FALSE)))</f>
        <v>57.635526095911771</v>
      </c>
      <c r="AB119" s="3">
        <f>AA119*$AF119</f>
        <v>-10.884353832160745</v>
      </c>
      <c r="AC119" s="3">
        <f>1/($J119+(VLOOKUP($BD119,'5_Weighting REM'!$CK$24:$CT$35,10,FALSE)))</f>
        <v>33.727543659801832</v>
      </c>
      <c r="AD119" s="3">
        <f>AC119*$AF119</f>
        <v>-6.3693791650662561</v>
      </c>
      <c r="AE119" s="3" t="s">
        <v>354</v>
      </c>
      <c r="AF119" s="6">
        <v>-0.18884799999999999</v>
      </c>
      <c r="AG119" s="3" t="s">
        <v>409</v>
      </c>
      <c r="AH119" s="3">
        <v>0.11308263473053892</v>
      </c>
      <c r="AI119" s="3" t="s">
        <v>26</v>
      </c>
      <c r="AJ119" s="3" t="s">
        <v>5</v>
      </c>
      <c r="AK119" s="3" t="s">
        <v>143</v>
      </c>
      <c r="AL119" s="3" t="s">
        <v>53</v>
      </c>
      <c r="AM119" s="3" t="s">
        <v>7</v>
      </c>
      <c r="AN119" s="3" t="s">
        <v>356</v>
      </c>
      <c r="AO119" s="3" t="s">
        <v>28</v>
      </c>
      <c r="AP119" s="3" t="s">
        <v>10</v>
      </c>
      <c r="AQ119" s="3" t="s">
        <v>11</v>
      </c>
      <c r="AR119" s="4" t="s">
        <v>108</v>
      </c>
      <c r="AS119" s="4" t="s">
        <v>363</v>
      </c>
      <c r="AT119" s="4">
        <v>2010</v>
      </c>
      <c r="AU119" s="3" t="s">
        <v>14</v>
      </c>
      <c r="AV119" s="3" t="s">
        <v>14</v>
      </c>
      <c r="AW119" s="3">
        <v>473</v>
      </c>
      <c r="AX119" s="3">
        <v>1</v>
      </c>
      <c r="AY119" s="3">
        <v>0</v>
      </c>
      <c r="AZ119" s="3">
        <v>0</v>
      </c>
      <c r="BA119" s="3">
        <v>0</v>
      </c>
      <c r="BB119" s="4" t="s">
        <v>346</v>
      </c>
      <c r="BC119" s="4" t="s">
        <v>364</v>
      </c>
      <c r="BD119" s="4" t="s">
        <v>348</v>
      </c>
      <c r="BE119" s="4" t="s">
        <v>33</v>
      </c>
      <c r="BF119" s="4"/>
      <c r="BG119" s="3">
        <v>-0.40699999999999997</v>
      </c>
      <c r="BH119" s="3"/>
      <c r="BI119" s="3"/>
      <c r="BJ119" s="3" t="s">
        <v>20</v>
      </c>
      <c r="BK119" s="3">
        <v>-1.67</v>
      </c>
      <c r="BL119" s="3"/>
    </row>
    <row r="120" spans="1:64" x14ac:dyDescent="0.35">
      <c r="A120" s="2">
        <v>65</v>
      </c>
      <c r="B120" s="3" t="s">
        <v>351</v>
      </c>
      <c r="C120" s="3">
        <v>65.099999999999994</v>
      </c>
      <c r="D120" s="3" t="s">
        <v>727</v>
      </c>
      <c r="E120" s="3" t="s">
        <v>378</v>
      </c>
      <c r="F120" s="3"/>
      <c r="G120" s="3" t="s">
        <v>1958</v>
      </c>
      <c r="H120" s="3" t="str">
        <f>IF(AF120&lt;'2 - Outliers'!$F$11,"Low outlier",IF(AF120&gt;'2 - Outliers'!$F$12,"High outlier",""))</f>
        <v/>
      </c>
      <c r="I120" s="3">
        <f>IF(AH120="",VLOOKUP(BD120,'3 -Impute_SE'!$B$10:$C$21,2,FALSE),AH120)</f>
        <v>0.11250909090909089</v>
      </c>
      <c r="J120" s="3">
        <f>I120^2</f>
        <v>1.2658295537190079E-2</v>
      </c>
      <c r="K120" s="3">
        <f>1/J120</f>
        <v>78.999577554655716</v>
      </c>
      <c r="L120" s="3">
        <f>K120*AF120</f>
        <v>3.9107950872656758</v>
      </c>
      <c r="M120" s="3">
        <f>K120*AF120^2</f>
        <v>0.19359999999999999</v>
      </c>
      <c r="N120" s="3">
        <f>K120^2</f>
        <v>6240.9332538140634</v>
      </c>
      <c r="O120" s="3">
        <f>1/($J120+(VLOOKUP($BD120,'5_Weighting REM'!$B$23:$K$35,10,FALSE)))</f>
        <v>30.722831153492198</v>
      </c>
      <c r="P120" s="3">
        <f>O120*$AF120</f>
        <v>1.5209030334224776</v>
      </c>
      <c r="Q120" s="3">
        <f>1/($J120+(VLOOKUP($BD120,'5_Weighting REM'!$N$22:$W$31,10,FALSE)))</f>
        <v>78.999577554655716</v>
      </c>
      <c r="R120" s="3">
        <f>Q120*$AF120</f>
        <v>3.9107950872656758</v>
      </c>
      <c r="S120" s="3">
        <f>1/($J120+(VLOOKUP($BD120,'5_Weighting REM'!$Z$26:$AI$35,10,FALSE)))</f>
        <v>7.5036428050073471</v>
      </c>
      <c r="T120" s="3">
        <f>S120*$AF120</f>
        <v>0.37146033341908363</v>
      </c>
      <c r="U120" s="3">
        <f>1/($J120+(VLOOKUP($BD120,'5_Weighting REM'!$AL$24:$AU$35,10,FALSE)))</f>
        <v>30.988042393716547</v>
      </c>
      <c r="V120" s="3">
        <f>U120*$AF120</f>
        <v>1.5340320506585436</v>
      </c>
      <c r="W120" s="3">
        <f>1/($J120+(VLOOKUP($BD120,'5_Weighting REM'!$AX$24:$BG$35,10,FALSE)))</f>
        <v>35.769288982674666</v>
      </c>
      <c r="X120" s="3">
        <f>W120*$AF120</f>
        <v>1.7707228817983265</v>
      </c>
      <c r="Y120" s="3">
        <f>1/($J120+(VLOOKUP($BD120,'5_Weighting REM'!$BK$24:$BT$34,10,FALSE)))</f>
        <v>4.4819701508558678</v>
      </c>
      <c r="Z120" s="3">
        <f>Y120*$AF120</f>
        <v>0.22187545034796885</v>
      </c>
      <c r="AA120" s="3">
        <f>1/($J120+(VLOOKUP($BD120,'5_Weighting REM'!$BX$24:$CG$35,10,FALSE)))</f>
        <v>29.915489426278363</v>
      </c>
      <c r="AB120" s="3">
        <f>AA120*$AF120</f>
        <v>1.4809363885584839</v>
      </c>
      <c r="AC120" s="3">
        <f>1/($J120+(VLOOKUP($BD120,'5_Weighting REM'!$CK$24:$CT$35,10,FALSE)))</f>
        <v>30.722831153492198</v>
      </c>
      <c r="AD120" s="3">
        <f>AC120*$AF120</f>
        <v>1.5209030334224776</v>
      </c>
      <c r="AE120" s="3" t="s">
        <v>367</v>
      </c>
      <c r="AF120" s="6">
        <v>4.9503999999999992E-2</v>
      </c>
      <c r="AG120" s="3" t="s">
        <v>355</v>
      </c>
      <c r="AH120" s="3">
        <v>0.11250909090909089</v>
      </c>
      <c r="AI120" s="3" t="s">
        <v>26</v>
      </c>
      <c r="AJ120" s="3" t="s">
        <v>53</v>
      </c>
      <c r="AK120" s="3" t="s">
        <v>6</v>
      </c>
      <c r="AL120" s="3" t="s">
        <v>54</v>
      </c>
      <c r="AM120" s="3" t="s">
        <v>7</v>
      </c>
      <c r="AN120" s="3" t="s">
        <v>356</v>
      </c>
      <c r="AO120" s="3" t="s">
        <v>28</v>
      </c>
      <c r="AP120" s="3" t="s">
        <v>10</v>
      </c>
      <c r="AQ120" s="3" t="s">
        <v>11</v>
      </c>
      <c r="AR120" s="4" t="s">
        <v>108</v>
      </c>
      <c r="AS120" s="4" t="s">
        <v>363</v>
      </c>
      <c r="AT120" s="4">
        <v>2010</v>
      </c>
      <c r="AU120" s="3" t="s">
        <v>14</v>
      </c>
      <c r="AV120" s="3" t="s">
        <v>14</v>
      </c>
      <c r="AW120" s="3">
        <v>473</v>
      </c>
      <c r="AX120" s="3">
        <v>1</v>
      </c>
      <c r="AY120" s="3">
        <v>0</v>
      </c>
      <c r="AZ120" s="3">
        <v>0</v>
      </c>
      <c r="BA120" s="3">
        <v>0</v>
      </c>
      <c r="BB120" s="4" t="s">
        <v>346</v>
      </c>
      <c r="BC120" s="4" t="s">
        <v>723</v>
      </c>
      <c r="BD120" s="4" t="s">
        <v>642</v>
      </c>
      <c r="BE120" s="4" t="s">
        <v>33</v>
      </c>
      <c r="BF120" s="4"/>
      <c r="BG120" s="3">
        <v>0.104</v>
      </c>
      <c r="BH120" s="3"/>
      <c r="BI120" s="3"/>
      <c r="BJ120" s="3" t="s">
        <v>20</v>
      </c>
      <c r="BK120" s="3">
        <v>0.44</v>
      </c>
      <c r="BL120" s="3"/>
    </row>
    <row r="121" spans="1:64" x14ac:dyDescent="0.35">
      <c r="A121" s="2">
        <v>32</v>
      </c>
      <c r="B121" s="3" t="s">
        <v>43</v>
      </c>
      <c r="C121" s="3">
        <v>32.1</v>
      </c>
      <c r="D121" s="3" t="s">
        <v>44</v>
      </c>
      <c r="E121" s="3" t="s">
        <v>45</v>
      </c>
      <c r="F121" s="3"/>
      <c r="G121" s="3"/>
      <c r="H121" s="3" t="str">
        <f>IF(AF121&lt;'2 - Outliers'!$F$11,"Low outlier",IF(AF121&gt;'2 - Outliers'!$F$12,"High outlier",""))</f>
        <v>High outlier</v>
      </c>
      <c r="I121" s="3">
        <f>IF(AH121="",VLOOKUP(BD121,'3 -Impute_SE'!$B$10:$C$21,2,FALSE),AH121)</f>
        <v>0.11214358002166598</v>
      </c>
      <c r="J121" s="3">
        <f>I121^2</f>
        <v>1.2576182540075802E-2</v>
      </c>
      <c r="K121" s="3">
        <f>1/J121</f>
        <v>79.515385277953555</v>
      </c>
      <c r="L121" s="3">
        <f>K121*AF121</f>
        <v>72.585519371036341</v>
      </c>
      <c r="M121" s="3">
        <f>K121*AF121^2</f>
        <v>66.259600000000006</v>
      </c>
      <c r="N121" s="3">
        <f>K121^2</f>
        <v>6322.6964959013931</v>
      </c>
      <c r="O121" s="3">
        <f>1/($J121+(VLOOKUP($BD121,'5_Weighting REM'!$B$23:$K$35,10,FALSE)))</f>
        <v>41.230317014419334</v>
      </c>
      <c r="P121" s="3">
        <f>O121*$AF121</f>
        <v>37.63704299316106</v>
      </c>
      <c r="Q121" s="3">
        <f>1/($J121+(VLOOKUP($BD121,'5_Weighting REM'!$N$22:$W$31,10,FALSE)))</f>
        <v>73.950509601393136</v>
      </c>
      <c r="R121" s="3">
        <f>Q121*$AF121</f>
        <v>67.505629613772243</v>
      </c>
      <c r="S121" s="3">
        <f>1/($J121+(VLOOKUP($BD121,'5_Weighting REM'!$Z$26:$AI$35,10,FALSE)))</f>
        <v>5.4270886348702341</v>
      </c>
      <c r="T121" s="3">
        <f>S121*$AF121</f>
        <v>4.9541110296792477</v>
      </c>
      <c r="U121" s="3">
        <f>1/($J121+(VLOOKUP($BD121,'5_Weighting REM'!$AL$24:$AU$35,10,FALSE)))</f>
        <v>51.8322456813952</v>
      </c>
      <c r="V121" s="3">
        <f>U121*$AF121</f>
        <v>47.31500023297194</v>
      </c>
      <c r="W121" s="3">
        <f>1/($J121+(VLOOKUP($BD121,'5_Weighting REM'!$AX$24:$BG$35,10,FALSE)))</f>
        <v>10.330648670580437</v>
      </c>
      <c r="X121" s="3">
        <f>W121*$AF121</f>
        <v>9.430319636540732</v>
      </c>
      <c r="Y121" s="3">
        <f>1/($J121+(VLOOKUP($BD121,'5_Weighting REM'!$BK$24:$BT$34,10,FALSE)))</f>
        <v>50.920582680244955</v>
      </c>
      <c r="Z121" s="3">
        <f>Y121*$AF121</f>
        <v>46.482789809812544</v>
      </c>
      <c r="AA121" s="3">
        <f>1/($J121+(VLOOKUP($BD121,'5_Weighting REM'!$BX$24:$CG$35,10,FALSE)))</f>
        <v>62.441658854399329</v>
      </c>
      <c r="AB121" s="3">
        <f>AA121*$AF121</f>
        <v>56.999789694690548</v>
      </c>
      <c r="AC121" s="3">
        <f>1/($J121+(VLOOKUP($BD121,'5_Weighting REM'!$CK$24:$CT$35,10,FALSE)))</f>
        <v>41.230317014419334</v>
      </c>
      <c r="AD121" s="3">
        <f>AC121*$AF121</f>
        <v>37.63704299316106</v>
      </c>
      <c r="AE121" s="3" t="s">
        <v>46</v>
      </c>
      <c r="AF121" s="6">
        <v>0.91284874137636118</v>
      </c>
      <c r="AG121" s="3" t="s">
        <v>47</v>
      </c>
      <c r="AH121" s="3">
        <v>0.11214358002166598</v>
      </c>
      <c r="AI121" s="3" t="s">
        <v>26</v>
      </c>
      <c r="AJ121" s="3" t="s">
        <v>5</v>
      </c>
      <c r="AK121" s="3" t="s">
        <v>6</v>
      </c>
      <c r="AL121" s="3" t="s">
        <v>5</v>
      </c>
      <c r="AM121" s="3" t="s">
        <v>7</v>
      </c>
      <c r="AN121" s="3" t="s">
        <v>48</v>
      </c>
      <c r="AO121" s="3" t="s">
        <v>28</v>
      </c>
      <c r="AP121" s="3" t="s">
        <v>10</v>
      </c>
      <c r="AQ121" s="3" t="s">
        <v>11</v>
      </c>
      <c r="AR121" s="4" t="s">
        <v>12</v>
      </c>
      <c r="AS121" s="4" t="s">
        <v>49</v>
      </c>
      <c r="AT121" s="4">
        <v>2000</v>
      </c>
      <c r="AU121" s="3" t="str">
        <f>IF(AT121&lt;2010,"Pre-2010",IF(AT121&lt;2018,"2010 - 2017","2018 - 2019"))</f>
        <v>Pre-2010</v>
      </c>
      <c r="AV121" s="3" t="s">
        <v>30</v>
      </c>
      <c r="AW121" s="3" t="s">
        <v>50</v>
      </c>
      <c r="AX121" s="3">
        <v>0</v>
      </c>
      <c r="AY121" s="3">
        <v>0</v>
      </c>
      <c r="AZ121" s="3">
        <v>1</v>
      </c>
      <c r="BA121" s="3">
        <v>1</v>
      </c>
      <c r="BB121" s="4" t="s">
        <v>15</v>
      </c>
      <c r="BC121" s="4" t="s">
        <v>51</v>
      </c>
      <c r="BD121" s="4" t="s">
        <v>42</v>
      </c>
      <c r="BE121" s="4" t="s">
        <v>33</v>
      </c>
      <c r="BF121" s="4"/>
      <c r="BG121" s="3">
        <v>3.4188000000000001</v>
      </c>
      <c r="BH121" s="3"/>
      <c r="BI121" s="3"/>
      <c r="BJ121" s="3" t="s">
        <v>20</v>
      </c>
      <c r="BK121" s="3">
        <v>8.14</v>
      </c>
      <c r="BL121" s="3"/>
    </row>
    <row r="122" spans="1:64" x14ac:dyDescent="0.35">
      <c r="A122" s="2">
        <v>65</v>
      </c>
      <c r="B122" s="3" t="s">
        <v>351</v>
      </c>
      <c r="C122" s="3">
        <v>65.7</v>
      </c>
      <c r="D122" s="3" t="s">
        <v>728</v>
      </c>
      <c r="E122" s="3" t="s">
        <v>353</v>
      </c>
      <c r="F122" s="3"/>
      <c r="G122" s="3"/>
      <c r="H122" s="3" t="str">
        <f>IF(AF122&lt;'2 - Outliers'!$F$11,"Low outlier",IF(AF122&gt;'2 - Outliers'!$F$12,"High outlier",""))</f>
        <v/>
      </c>
      <c r="I122" s="3">
        <f>IF(AH122="",VLOOKUP(BD122,'3 -Impute_SE'!$B$10:$C$21,2,FALSE),AH122)</f>
        <v>0.11194594594594597</v>
      </c>
      <c r="J122" s="3">
        <f>I122^2</f>
        <v>1.2531894813732656E-2</v>
      </c>
      <c r="K122" s="3">
        <f>1/J122</f>
        <v>79.796392713429384</v>
      </c>
      <c r="L122" s="3">
        <f>K122*AF122</f>
        <v>3.3051665861902455</v>
      </c>
      <c r="M122" s="3">
        <f>K122*AF122^2</f>
        <v>0.13689999999999999</v>
      </c>
      <c r="N122" s="3">
        <f>K122^2</f>
        <v>6367.4642900758463</v>
      </c>
      <c r="O122" s="3">
        <f>1/($J122+(VLOOKUP($BD122,'5_Weighting REM'!$B$23:$K$35,10,FALSE)))</f>
        <v>30.842604958080166</v>
      </c>
      <c r="P122" s="3">
        <f>O122*$AF122</f>
        <v>1.2775006973636807</v>
      </c>
      <c r="Q122" s="3">
        <f>1/($J122+(VLOOKUP($BD122,'5_Weighting REM'!$N$22:$W$31,10,FALSE)))</f>
        <v>79.796392713429384</v>
      </c>
      <c r="R122" s="3">
        <f>Q122*$AF122</f>
        <v>3.3051665861902455</v>
      </c>
      <c r="S122" s="3">
        <f>1/($J122+(VLOOKUP($BD122,'5_Weighting REM'!$Z$26:$AI$35,10,FALSE)))</f>
        <v>7.5107665107688417</v>
      </c>
      <c r="T122" s="3">
        <f>S122*$AF122</f>
        <v>0.31109594887604547</v>
      </c>
      <c r="U122" s="3">
        <f>1/($J122+(VLOOKUP($BD122,'5_Weighting REM'!$AL$24:$AU$35,10,FALSE)))</f>
        <v>31.109897091129088</v>
      </c>
      <c r="V122" s="3">
        <f>U122*$AF122</f>
        <v>1.288571937514567</v>
      </c>
      <c r="W122" s="3">
        <f>1/($J122+(VLOOKUP($BD122,'5_Weighting REM'!$AX$24:$BG$35,10,FALSE)))</f>
        <v>35.931745892011868</v>
      </c>
      <c r="X122" s="3">
        <f>W122*$AF122</f>
        <v>1.4882929148471318</v>
      </c>
      <c r="Y122" s="3">
        <f>1/($J122+(VLOOKUP($BD122,'5_Weighting REM'!$BK$24:$BT$34,10,FALSE)))</f>
        <v>4.4845107350244637</v>
      </c>
      <c r="Z122" s="3">
        <f>Y122*$AF122</f>
        <v>0.1857484346447133</v>
      </c>
      <c r="AA122" s="3">
        <f>1/($J122+(VLOOKUP($BD122,'5_Weighting REM'!$BX$24:$CG$35,10,FALSE)))</f>
        <v>30.029039419363968</v>
      </c>
      <c r="AB122" s="3">
        <f>AA122*$AF122</f>
        <v>1.2438028127500558</v>
      </c>
      <c r="AC122" s="3">
        <f>1/($J122+(VLOOKUP($BD122,'5_Weighting REM'!$CK$24:$CT$35,10,FALSE)))</f>
        <v>30.842604958080166</v>
      </c>
      <c r="AD122" s="3">
        <f>AC122*$AF122</f>
        <v>1.2775006973636807</v>
      </c>
      <c r="AE122" s="3" t="s">
        <v>367</v>
      </c>
      <c r="AF122" s="6">
        <v>4.1420000000000005E-2</v>
      </c>
      <c r="AG122" s="3" t="s">
        <v>355</v>
      </c>
      <c r="AH122" s="3">
        <v>0.11194594594594597</v>
      </c>
      <c r="AI122" s="3" t="s">
        <v>26</v>
      </c>
      <c r="AJ122" s="3" t="s">
        <v>53</v>
      </c>
      <c r="AK122" s="3" t="s">
        <v>6</v>
      </c>
      <c r="AL122" s="3" t="s">
        <v>54</v>
      </c>
      <c r="AM122" s="3" t="s">
        <v>7</v>
      </c>
      <c r="AN122" s="3" t="s">
        <v>356</v>
      </c>
      <c r="AO122" s="3" t="s">
        <v>28</v>
      </c>
      <c r="AP122" s="3" t="s">
        <v>10</v>
      </c>
      <c r="AQ122" s="3" t="s">
        <v>11</v>
      </c>
      <c r="AR122" s="4" t="s">
        <v>108</v>
      </c>
      <c r="AS122" s="4" t="s">
        <v>357</v>
      </c>
      <c r="AT122" s="4">
        <v>2010</v>
      </c>
      <c r="AU122" s="3" t="s">
        <v>14</v>
      </c>
      <c r="AV122" s="3" t="s">
        <v>14</v>
      </c>
      <c r="AW122" s="3">
        <v>473</v>
      </c>
      <c r="AX122" s="3">
        <v>1</v>
      </c>
      <c r="AY122" s="3">
        <v>0</v>
      </c>
      <c r="AZ122" s="3">
        <v>0</v>
      </c>
      <c r="BA122" s="3">
        <v>0</v>
      </c>
      <c r="BB122" s="4" t="s">
        <v>346</v>
      </c>
      <c r="BC122" s="4" t="s">
        <v>723</v>
      </c>
      <c r="BD122" s="4" t="s">
        <v>642</v>
      </c>
      <c r="BE122" s="4" t="s">
        <v>33</v>
      </c>
      <c r="BF122" s="4"/>
      <c r="BG122" s="3">
        <v>7.5999999999999998E-2</v>
      </c>
      <c r="BH122" s="3"/>
      <c r="BI122" s="3"/>
      <c r="BJ122" s="3" t="s">
        <v>20</v>
      </c>
      <c r="BK122" s="3">
        <v>0.37</v>
      </c>
      <c r="BL122" s="3"/>
    </row>
    <row r="123" spans="1:64" x14ac:dyDescent="0.35">
      <c r="A123" s="2">
        <v>108</v>
      </c>
      <c r="B123" s="3" t="s">
        <v>239</v>
      </c>
      <c r="C123" s="3">
        <v>108.1</v>
      </c>
      <c r="D123" s="3" t="s">
        <v>782</v>
      </c>
      <c r="E123" s="3" t="s">
        <v>240</v>
      </c>
      <c r="F123" s="3"/>
      <c r="G123" s="3"/>
      <c r="H123" s="3" t="str">
        <f>IF(AF123&lt;'2 - Outliers'!$F$11,"Low outlier",IF(AF123&gt;'2 - Outliers'!$F$12,"High outlier",""))</f>
        <v>High outlier</v>
      </c>
      <c r="I123" s="3">
        <f>IF(AH123="",VLOOKUP(BD123,'3 -Impute_SE'!$B$10:$C$21,2,FALSE),AH123)</f>
        <v>0.11153991466812105</v>
      </c>
      <c r="J123" s="3">
        <f>I123^2</f>
        <v>1.2441152564171725E-2</v>
      </c>
      <c r="K123" s="3">
        <f>1/J123</f>
        <v>80.378405042617956</v>
      </c>
      <c r="L123" s="3">
        <f>K123*AF123</f>
        <v>79.888096771857988</v>
      </c>
      <c r="M123" s="3">
        <f>K123*AF123^2</f>
        <v>79.400779381549654</v>
      </c>
      <c r="N123" s="3">
        <f>K123^2</f>
        <v>6460.6879971951521</v>
      </c>
      <c r="O123" s="3">
        <f>1/($J123+(VLOOKUP($BD123,'5_Weighting REM'!$B$23:$K$35,10,FALSE)))</f>
        <v>30.92916726460858</v>
      </c>
      <c r="P123" s="3">
        <f>O123*$AF123</f>
        <v>30.740499344294467</v>
      </c>
      <c r="Q123" s="3">
        <f>1/($J123+(VLOOKUP($BD123,'5_Weighting REM'!$N$22:$W$31,10,FALSE)))</f>
        <v>80.378405042617956</v>
      </c>
      <c r="R123" s="3">
        <f>Q123*$AF123</f>
        <v>79.888096771857988</v>
      </c>
      <c r="S123" s="3">
        <f>1/($J123+(VLOOKUP($BD123,'5_Weighting REM'!$Z$26:$AI$35,10,FALSE)))</f>
        <v>7.5158889186319602</v>
      </c>
      <c r="T123" s="3">
        <f>S123*$AF123</f>
        <v>7.4700419962283053</v>
      </c>
      <c r="U123" s="3">
        <f>1/($J123+(VLOOKUP($BD123,'5_Weighting REM'!$AL$24:$AU$35,10,FALSE)))</f>
        <v>31.197968395771362</v>
      </c>
      <c r="V123" s="3">
        <f>U123*$AF123</f>
        <v>31.007660788557157</v>
      </c>
      <c r="W123" s="3">
        <f>1/($J123+(VLOOKUP($BD123,'5_Weighting REM'!$AX$24:$BG$35,10,FALSE)))</f>
        <v>36.049285577293809</v>
      </c>
      <c r="X123" s="3">
        <f>W123*$AF123</f>
        <v>35.829384935272316</v>
      </c>
      <c r="Y123" s="3">
        <f>1/($J123+(VLOOKUP($BD123,'5_Weighting REM'!$BK$24:$BT$34,10,FALSE)))</f>
        <v>4.4863363804902727</v>
      </c>
      <c r="Z123" s="3">
        <f>Y123*$AF123</f>
        <v>4.458969728569282</v>
      </c>
      <c r="AA123" s="3">
        <f>1/($J123+(VLOOKUP($BD123,'5_Weighting REM'!$BX$24:$CG$35,10,FALSE)))</f>
        <v>30.11108920429638</v>
      </c>
      <c r="AB123" s="3">
        <f>AA123*$AF123</f>
        <v>29.927411560150173</v>
      </c>
      <c r="AC123" s="3">
        <f>1/($J123+(VLOOKUP($BD123,'5_Weighting REM'!$CK$24:$CT$35,10,FALSE)))</f>
        <v>30.92916726460858</v>
      </c>
      <c r="AD123" s="3">
        <f>AC123*$AF123</f>
        <v>30.740499344294467</v>
      </c>
      <c r="AE123" s="3" t="s">
        <v>149</v>
      </c>
      <c r="AF123" s="6">
        <v>0.99390000000000001</v>
      </c>
      <c r="AG123" s="3" t="s">
        <v>134</v>
      </c>
      <c r="AH123" s="3"/>
      <c r="AI123" s="3"/>
      <c r="AJ123" s="3" t="s">
        <v>53</v>
      </c>
      <c r="AK123" s="3" t="s">
        <v>6</v>
      </c>
      <c r="AL123" s="3" t="s">
        <v>54</v>
      </c>
      <c r="AM123" s="3" t="s">
        <v>7</v>
      </c>
      <c r="AN123" s="3" t="s">
        <v>37</v>
      </c>
      <c r="AO123" s="3" t="s">
        <v>38</v>
      </c>
      <c r="AP123" s="3" t="s">
        <v>10</v>
      </c>
      <c r="AQ123" s="3" t="s">
        <v>39</v>
      </c>
      <c r="AR123" s="4" t="s">
        <v>12</v>
      </c>
      <c r="AS123" s="4" t="s">
        <v>241</v>
      </c>
      <c r="AT123" s="4">
        <v>2000</v>
      </c>
      <c r="AU123" s="3" t="str">
        <f>IF(AT123&lt;2010,"Pre-2010",IF(AT123&lt;2018,"2010 - 2017","2018 - 2019"))</f>
        <v>Pre-2010</v>
      </c>
      <c r="AV123" s="3" t="s">
        <v>30</v>
      </c>
      <c r="AW123" s="3">
        <v>40436</v>
      </c>
      <c r="AX123" s="3">
        <v>1</v>
      </c>
      <c r="AY123" s="3">
        <v>0</v>
      </c>
      <c r="AZ123" s="3">
        <v>1</v>
      </c>
      <c r="BA123" s="3">
        <v>1</v>
      </c>
      <c r="BB123" s="4" t="s">
        <v>346</v>
      </c>
      <c r="BC123" s="4" t="s">
        <v>783</v>
      </c>
      <c r="BD123" s="4" t="s">
        <v>642</v>
      </c>
      <c r="BE123" s="4" t="s">
        <v>18</v>
      </c>
      <c r="BF123" s="4"/>
      <c r="BG123" s="3">
        <v>1.3251999999999999</v>
      </c>
      <c r="BH123" s="3"/>
      <c r="BI123" s="3">
        <v>3.7629378673196339</v>
      </c>
      <c r="BJ123" s="3" t="s">
        <v>19</v>
      </c>
      <c r="BK123" s="3" t="s">
        <v>20</v>
      </c>
      <c r="BL123" s="3"/>
    </row>
    <row r="124" spans="1:64" x14ac:dyDescent="0.35">
      <c r="A124" s="2">
        <v>2</v>
      </c>
      <c r="B124" s="3" t="s">
        <v>234</v>
      </c>
      <c r="C124" s="3">
        <v>2.4</v>
      </c>
      <c r="D124" s="3" t="s">
        <v>773</v>
      </c>
      <c r="E124" s="3" t="s">
        <v>314</v>
      </c>
      <c r="F124" s="3">
        <v>1</v>
      </c>
      <c r="G124" s="3"/>
      <c r="H124" s="3" t="str">
        <f>IF(AF124&lt;'2 - Outliers'!$F$11,"Low outlier",IF(AF124&gt;'2 - Outliers'!$F$12,"High outlier",""))</f>
        <v/>
      </c>
      <c r="I124" s="3">
        <f>IF(AH124="",VLOOKUP(BD124,'3 -Impute_SE'!$B$10:$C$21,2,FALSE),AH124)</f>
        <v>0.11153991466812105</v>
      </c>
      <c r="J124" s="3">
        <f>I124^2</f>
        <v>1.2441152564171725E-2</v>
      </c>
      <c r="K124" s="3">
        <f>1/J124</f>
        <v>80.378405042617956</v>
      </c>
      <c r="L124" s="3">
        <f>K124*AF124</f>
        <v>3.4562714168325717</v>
      </c>
      <c r="M124" s="3">
        <f>K124*AF124^2</f>
        <v>0.14861967092380057</v>
      </c>
      <c r="N124" s="3">
        <f>K124^2</f>
        <v>6460.6879971951521</v>
      </c>
      <c r="O124" s="3">
        <f>1/($J124+(VLOOKUP($BD124,'5_Weighting REM'!$B$23:$K$35,10,FALSE)))</f>
        <v>30.92916726460858</v>
      </c>
      <c r="P124" s="3">
        <f>O124*$AF124</f>
        <v>1.3299541923781688</v>
      </c>
      <c r="Q124" s="3">
        <f>1/($J124+(VLOOKUP($BD124,'5_Weighting REM'!$N$22:$W$31,10,FALSE)))</f>
        <v>80.378405042617956</v>
      </c>
      <c r="R124" s="3">
        <f>Q124*$AF124</f>
        <v>3.4562714168325717</v>
      </c>
      <c r="S124" s="3">
        <f>1/($J124+(VLOOKUP($BD124,'5_Weighting REM'!$Z$26:$AI$35,10,FALSE)))</f>
        <v>7.5158889186319602</v>
      </c>
      <c r="T124" s="3">
        <f>S124*$AF124</f>
        <v>0.32318322350117429</v>
      </c>
      <c r="U124" s="3">
        <f>1/($J124+(VLOOKUP($BD124,'5_Weighting REM'!$AL$24:$AU$35,10,FALSE)))</f>
        <v>31.197968395771362</v>
      </c>
      <c r="V124" s="3">
        <f>U124*$AF124</f>
        <v>1.3415126410181684</v>
      </c>
      <c r="W124" s="3">
        <f>1/($J124+(VLOOKUP($BD124,'5_Weighting REM'!$AX$24:$BG$35,10,FALSE)))</f>
        <v>36.049285577293809</v>
      </c>
      <c r="X124" s="3">
        <f>W124*$AF124</f>
        <v>1.5501192798236336</v>
      </c>
      <c r="Y124" s="3">
        <f>1/($J124+(VLOOKUP($BD124,'5_Weighting REM'!$BK$24:$BT$34,10,FALSE)))</f>
        <v>4.4863363804902727</v>
      </c>
      <c r="Z124" s="3">
        <f>Y124*$AF124</f>
        <v>0.1929124643610817</v>
      </c>
      <c r="AA124" s="3">
        <f>1/($J124+(VLOOKUP($BD124,'5_Weighting REM'!$BX$24:$CG$35,10,FALSE)))</f>
        <v>30.11108920429638</v>
      </c>
      <c r="AB124" s="3">
        <f>AA124*$AF124</f>
        <v>1.2947768357847442</v>
      </c>
      <c r="AC124" s="3">
        <f>1/($J124+(VLOOKUP($BD124,'5_Weighting REM'!$CK$24:$CT$35,10,FALSE)))</f>
        <v>30.92916726460858</v>
      </c>
      <c r="AD124" s="3">
        <f>AC124*$AF124</f>
        <v>1.3299541923781688</v>
      </c>
      <c r="AE124" s="3" t="s">
        <v>237</v>
      </c>
      <c r="AF124" s="6">
        <v>4.2999999999999997E-2</v>
      </c>
      <c r="AG124" s="3" t="s">
        <v>157</v>
      </c>
      <c r="AH124" s="3"/>
      <c r="AI124" s="3"/>
      <c r="AJ124" s="3" t="s">
        <v>53</v>
      </c>
      <c r="AK124" s="3" t="s">
        <v>6</v>
      </c>
      <c r="AL124" s="3" t="s">
        <v>54</v>
      </c>
      <c r="AM124" s="3" t="s">
        <v>7</v>
      </c>
      <c r="AN124" s="3" t="s">
        <v>8</v>
      </c>
      <c r="AO124" s="3" t="s">
        <v>28</v>
      </c>
      <c r="AP124" s="3" t="s">
        <v>10</v>
      </c>
      <c r="AQ124" s="3" t="s">
        <v>11</v>
      </c>
      <c r="AR124" s="4" t="s">
        <v>12</v>
      </c>
      <c r="AS124" s="4" t="s">
        <v>315</v>
      </c>
      <c r="AT124" s="4">
        <v>2004</v>
      </c>
      <c r="AU124" s="3" t="s">
        <v>30</v>
      </c>
      <c r="AV124" s="3" t="s">
        <v>30</v>
      </c>
      <c r="AW124" s="3">
        <v>27</v>
      </c>
      <c r="AX124" s="3">
        <v>0</v>
      </c>
      <c r="AY124" s="3">
        <v>0</v>
      </c>
      <c r="AZ124" s="3">
        <v>0</v>
      </c>
      <c r="BA124" s="3">
        <v>0</v>
      </c>
      <c r="BB124" s="4" t="s">
        <v>346</v>
      </c>
      <c r="BC124" s="4" t="s">
        <v>680</v>
      </c>
      <c r="BD124" s="3" t="s">
        <v>642</v>
      </c>
      <c r="BE124" s="4" t="s">
        <v>33</v>
      </c>
      <c r="BF124" s="4"/>
      <c r="BG124" s="3">
        <v>4.2999999999999997E-2</v>
      </c>
      <c r="BH124" s="3"/>
      <c r="BI124" s="3"/>
      <c r="BJ124" s="3" t="s">
        <v>20</v>
      </c>
      <c r="BK124" s="3" t="s">
        <v>20</v>
      </c>
      <c r="BL124" s="3"/>
    </row>
    <row r="125" spans="1:64" x14ac:dyDescent="0.35">
      <c r="A125" s="2">
        <v>117</v>
      </c>
      <c r="B125" s="3" t="s">
        <v>399</v>
      </c>
      <c r="C125" s="3">
        <v>117.1</v>
      </c>
      <c r="D125" s="3" t="s">
        <v>797</v>
      </c>
      <c r="E125" s="3" t="s">
        <v>401</v>
      </c>
      <c r="F125" s="3">
        <v>1</v>
      </c>
      <c r="G125" s="3"/>
      <c r="H125" s="3" t="str">
        <f>IF(AF125&lt;'2 - Outliers'!$F$11,"Low outlier",IF(AF125&gt;'2 - Outliers'!$F$12,"High outlier",""))</f>
        <v/>
      </c>
      <c r="I125" s="3">
        <f>IF(AH125="",VLOOKUP(BD125,'3 -Impute_SE'!$B$10:$C$21,2,FALSE),AH125)</f>
        <v>0.11153991466812105</v>
      </c>
      <c r="J125" s="3">
        <f>I125^2</f>
        <v>1.2441152564171725E-2</v>
      </c>
      <c r="K125" s="3">
        <f>1/J125</f>
        <v>80.378405042617956</v>
      </c>
      <c r="L125" s="3">
        <f>K125*AF125</f>
        <v>-2.9740009865768644</v>
      </c>
      <c r="M125" s="3">
        <f>K125*AF125^2</f>
        <v>0.11003803650334397</v>
      </c>
      <c r="N125" s="3">
        <f>K125^2</f>
        <v>6460.6879971951521</v>
      </c>
      <c r="O125" s="3">
        <f>1/($J125+(VLOOKUP($BD125,'5_Weighting REM'!$B$23:$K$35,10,FALSE)))</f>
        <v>30.92916726460858</v>
      </c>
      <c r="P125" s="3">
        <f>O125*$AF125</f>
        <v>-1.1443791887905175</v>
      </c>
      <c r="Q125" s="3">
        <f>1/($J125+(VLOOKUP($BD125,'5_Weighting REM'!$N$22:$W$31,10,FALSE)))</f>
        <v>80.378405042617956</v>
      </c>
      <c r="R125" s="3">
        <f>Q125*$AF125</f>
        <v>-2.9740009865768644</v>
      </c>
      <c r="S125" s="3">
        <f>1/($J125+(VLOOKUP($BD125,'5_Weighting REM'!$Z$26:$AI$35,10,FALSE)))</f>
        <v>7.5158889186319602</v>
      </c>
      <c r="T125" s="3">
        <f>S125*$AF125</f>
        <v>-0.2780878899893825</v>
      </c>
      <c r="U125" s="3">
        <f>1/($J125+(VLOOKUP($BD125,'5_Weighting REM'!$AL$24:$AU$35,10,FALSE)))</f>
        <v>31.197968395771362</v>
      </c>
      <c r="V125" s="3">
        <f>U125*$AF125</f>
        <v>-1.1543248306435403</v>
      </c>
      <c r="W125" s="3">
        <f>1/($J125+(VLOOKUP($BD125,'5_Weighting REM'!$AX$24:$BG$35,10,FALSE)))</f>
        <v>36.049285577293809</v>
      </c>
      <c r="X125" s="3">
        <f>W125*$AF125</f>
        <v>-1.3338235663598708</v>
      </c>
      <c r="Y125" s="3">
        <f>1/($J125+(VLOOKUP($BD125,'5_Weighting REM'!$BK$24:$BT$34,10,FALSE)))</f>
        <v>4.4863363804902727</v>
      </c>
      <c r="Z125" s="3">
        <f>Y125*$AF125</f>
        <v>-0.1659944460781401</v>
      </c>
      <c r="AA125" s="3">
        <f>1/($J125+(VLOOKUP($BD125,'5_Weighting REM'!$BX$24:$CG$35,10,FALSE)))</f>
        <v>30.11108920429638</v>
      </c>
      <c r="AB125" s="3">
        <f>AA125*$AF125</f>
        <v>-1.1141103005589661</v>
      </c>
      <c r="AC125" s="3">
        <f>1/($J125+(VLOOKUP($BD125,'5_Weighting REM'!$CK$24:$CT$35,10,FALSE)))</f>
        <v>30.92916726460858</v>
      </c>
      <c r="AD125" s="3">
        <f>AC125*$AF125</f>
        <v>-1.1443791887905175</v>
      </c>
      <c r="AE125" s="3"/>
      <c r="AF125" s="6">
        <v>-3.6999999999999998E-2</v>
      </c>
      <c r="AG125" s="3" t="s">
        <v>4</v>
      </c>
      <c r="AH125" s="3"/>
      <c r="AI125" s="3"/>
      <c r="AJ125" s="3" t="s">
        <v>5</v>
      </c>
      <c r="AK125" s="3" t="s">
        <v>143</v>
      </c>
      <c r="AL125" s="3" t="s">
        <v>53</v>
      </c>
      <c r="AM125" s="3" t="s">
        <v>55</v>
      </c>
      <c r="AN125" s="3" t="s">
        <v>402</v>
      </c>
      <c r="AO125" s="3" t="s">
        <v>56</v>
      </c>
      <c r="AP125" s="3" t="s">
        <v>10</v>
      </c>
      <c r="AQ125" s="3" t="s">
        <v>74</v>
      </c>
      <c r="AR125" s="4" t="s">
        <v>12</v>
      </c>
      <c r="AS125" s="4" t="s">
        <v>328</v>
      </c>
      <c r="AT125" s="4">
        <v>1995</v>
      </c>
      <c r="AU125" s="3" t="s">
        <v>30</v>
      </c>
      <c r="AV125" s="3" t="s">
        <v>30</v>
      </c>
      <c r="AW125" s="3">
        <v>131</v>
      </c>
      <c r="AX125" s="3">
        <v>0</v>
      </c>
      <c r="AY125" s="3">
        <v>0</v>
      </c>
      <c r="AZ125" s="3">
        <v>1</v>
      </c>
      <c r="BA125" s="3">
        <v>1</v>
      </c>
      <c r="BB125" s="4" t="s">
        <v>346</v>
      </c>
      <c r="BC125" s="4" t="s">
        <v>798</v>
      </c>
      <c r="BD125" s="4" t="s">
        <v>642</v>
      </c>
      <c r="BE125" s="4" t="s">
        <v>58</v>
      </c>
      <c r="BF125" s="4" t="s">
        <v>403</v>
      </c>
      <c r="BG125" s="3"/>
      <c r="BH125" s="3"/>
      <c r="BI125" s="3"/>
      <c r="BJ125" s="3" t="s">
        <v>20</v>
      </c>
      <c r="BK125" s="3" t="s">
        <v>20</v>
      </c>
      <c r="BL125" s="3"/>
    </row>
    <row r="126" spans="1:64" x14ac:dyDescent="0.35">
      <c r="A126" s="2">
        <v>58</v>
      </c>
      <c r="B126" s="3" t="s">
        <v>740</v>
      </c>
      <c r="C126" s="3">
        <v>58.1</v>
      </c>
      <c r="D126" s="3" t="s">
        <v>780</v>
      </c>
      <c r="E126" s="3" t="s">
        <v>742</v>
      </c>
      <c r="F126" s="3"/>
      <c r="G126" s="3"/>
      <c r="H126" s="3" t="str">
        <f>IF(AF126&lt;'2 - Outliers'!$F$11,"Low outlier",IF(AF126&gt;'2 - Outliers'!$F$12,"High outlier",""))</f>
        <v/>
      </c>
      <c r="I126" s="3">
        <f>IF(AH126="",VLOOKUP(BD126,'3 -Impute_SE'!$B$10:$C$21,2,FALSE),AH126)</f>
        <v>0.11153991466812105</v>
      </c>
      <c r="J126" s="3">
        <f>I126^2</f>
        <v>1.2441152564171725E-2</v>
      </c>
      <c r="K126" s="3">
        <f>1/J126</f>
        <v>80.378405042617956</v>
      </c>
      <c r="L126" s="3">
        <f>K126*AF126</f>
        <v>0.24819798504409746</v>
      </c>
      <c r="M126" s="3">
        <f>K126*AF126^2</f>
        <v>7.664028633970469E-4</v>
      </c>
      <c r="N126" s="3">
        <f>K126^2</f>
        <v>6460.6879971951521</v>
      </c>
      <c r="O126" s="3">
        <f>1/($J126+(VLOOKUP($BD126,'5_Weighting REM'!$B$23:$K$35,10,FALSE)))</f>
        <v>30.92916726460858</v>
      </c>
      <c r="P126" s="3">
        <f>O126*$AF126</f>
        <v>9.5505216731999992E-2</v>
      </c>
      <c r="Q126" s="3">
        <f>1/($J126+(VLOOKUP($BD126,'5_Weighting REM'!$N$22:$W$31,10,FALSE)))</f>
        <v>80.378405042617956</v>
      </c>
      <c r="R126" s="3">
        <f>Q126*$AF126</f>
        <v>0.24819798504409746</v>
      </c>
      <c r="S126" s="3">
        <f>1/($J126+(VLOOKUP($BD126,'5_Weighting REM'!$Z$26:$AI$35,10,FALSE)))</f>
        <v>7.5158889186319602</v>
      </c>
      <c r="T126" s="3">
        <f>S126*$AF126</f>
        <v>2.3208080384658443E-2</v>
      </c>
      <c r="U126" s="3">
        <f>1/($J126+(VLOOKUP($BD126,'5_Weighting REM'!$AL$24:$AU$35,10,FALSE)))</f>
        <v>31.197968395771362</v>
      </c>
      <c r="V126" s="3">
        <f>U126*$AF126</f>
        <v>9.6335239411559304E-2</v>
      </c>
      <c r="W126" s="3">
        <f>1/($J126+(VLOOKUP($BD126,'5_Weighting REM'!$AX$24:$BG$35,10,FALSE)))</f>
        <v>36.049285577293809</v>
      </c>
      <c r="X126" s="3">
        <f>W126*$AF126</f>
        <v>0.11131547133610738</v>
      </c>
      <c r="Y126" s="3">
        <f>1/($J126+(VLOOKUP($BD126,'5_Weighting REM'!$BK$24:$BT$34,10,FALSE)))</f>
        <v>4.4863363804902727</v>
      </c>
      <c r="Z126" s="3">
        <f>Y126*$AF126</f>
        <v>1.3853219024156043E-2</v>
      </c>
      <c r="AA126" s="3">
        <f>1/($J126+(VLOOKUP($BD126,'5_Weighting REM'!$BX$24:$CG$35,10,FALSE)))</f>
        <v>30.11108920429638</v>
      </c>
      <c r="AB126" s="3">
        <f>AA126*$AF126</f>
        <v>9.2979098851574113E-2</v>
      </c>
      <c r="AC126" s="3">
        <f>1/($J126+(VLOOKUP($BD126,'5_Weighting REM'!$CK$24:$CT$35,10,FALSE)))</f>
        <v>30.92916726460858</v>
      </c>
      <c r="AD126" s="3">
        <f>AC126*$AF126</f>
        <v>9.5505216731999992E-2</v>
      </c>
      <c r="AE126" s="3" t="s">
        <v>781</v>
      </c>
      <c r="AF126" s="6">
        <v>3.087868998053629E-3</v>
      </c>
      <c r="AG126" s="3" t="s">
        <v>72</v>
      </c>
      <c r="AH126" s="3"/>
      <c r="AI126" s="3"/>
      <c r="AJ126" s="3" t="s">
        <v>53</v>
      </c>
      <c r="AK126" s="3" t="s">
        <v>6</v>
      </c>
      <c r="AL126" s="3" t="s">
        <v>54</v>
      </c>
      <c r="AM126" s="3" t="s">
        <v>83</v>
      </c>
      <c r="AN126" s="3" t="s">
        <v>84</v>
      </c>
      <c r="AO126" s="3" t="s">
        <v>56</v>
      </c>
      <c r="AP126" s="3" t="s">
        <v>57</v>
      </c>
      <c r="AQ126" s="3" t="s">
        <v>182</v>
      </c>
      <c r="AR126" s="4" t="s">
        <v>66</v>
      </c>
      <c r="AS126" s="4" t="s">
        <v>744</v>
      </c>
      <c r="AT126" s="4">
        <v>2009</v>
      </c>
      <c r="AU126" s="3" t="s">
        <v>30</v>
      </c>
      <c r="AV126" s="3" t="s">
        <v>14</v>
      </c>
      <c r="AW126" s="3">
        <v>16890</v>
      </c>
      <c r="AX126" s="3">
        <v>0</v>
      </c>
      <c r="AY126" s="3">
        <v>0</v>
      </c>
      <c r="AZ126" s="3">
        <v>1</v>
      </c>
      <c r="BA126" s="3">
        <v>1</v>
      </c>
      <c r="BB126" s="4" t="s">
        <v>346</v>
      </c>
      <c r="BC126" s="4" t="s">
        <v>680</v>
      </c>
      <c r="BD126" s="4" t="s">
        <v>642</v>
      </c>
      <c r="BE126" s="4" t="s">
        <v>746</v>
      </c>
      <c r="BF126" s="4" t="s">
        <v>90</v>
      </c>
      <c r="BG126" s="3">
        <v>0.11058971029924898</v>
      </c>
      <c r="BH126" s="3">
        <v>1.29</v>
      </c>
      <c r="BI126" s="3"/>
      <c r="BJ126" s="3" t="s">
        <v>4</v>
      </c>
      <c r="BK126" s="3" t="s">
        <v>20</v>
      </c>
      <c r="BL126" s="3"/>
    </row>
    <row r="127" spans="1:64" x14ac:dyDescent="0.35">
      <c r="A127" s="2">
        <v>54</v>
      </c>
      <c r="B127" s="3" t="s">
        <v>536</v>
      </c>
      <c r="C127" s="3">
        <v>54.2</v>
      </c>
      <c r="D127" s="3" t="s">
        <v>914</v>
      </c>
      <c r="E127" s="3" t="s">
        <v>570</v>
      </c>
      <c r="F127" s="3"/>
      <c r="G127" s="3"/>
      <c r="H127" s="3" t="str">
        <f>IF(AF127&lt;'2 - Outliers'!$F$11,"Low outlier",IF(AF127&gt;'2 - Outliers'!$F$12,"High outlier",""))</f>
        <v/>
      </c>
      <c r="I127" s="3">
        <f>IF(AH127="",VLOOKUP(BD127,'3 -Impute_SE'!$B$10:$C$21,2,FALSE),AH127)</f>
        <v>0.11153991466812105</v>
      </c>
      <c r="J127" s="3">
        <f>I127^2</f>
        <v>1.2441152564171725E-2</v>
      </c>
      <c r="K127" s="3">
        <f>1/J127</f>
        <v>80.378405042617956</v>
      </c>
      <c r="L127" s="3">
        <f>K127*AF127</f>
        <v>-7.7163268840913244E-3</v>
      </c>
      <c r="M127" s="3">
        <f>K127*AF127^2</f>
        <v>7.4076738087276719E-7</v>
      </c>
      <c r="N127" s="3">
        <f>K127^2</f>
        <v>6460.6879971951521</v>
      </c>
      <c r="O127" s="3">
        <f>1/($J127+(VLOOKUP($BD127,'5_Weighting REM'!$B$23:$K$35,10,FALSE)))</f>
        <v>30.92916726460858</v>
      </c>
      <c r="P127" s="3">
        <f>O127*$AF127</f>
        <v>-2.9692000574024239E-3</v>
      </c>
      <c r="Q127" s="3">
        <f>1/($J127+(VLOOKUP($BD127,'5_Weighting REM'!$N$22:$W$31,10,FALSE)))</f>
        <v>80.378405042617956</v>
      </c>
      <c r="R127" s="3">
        <f>Q127*$AF127</f>
        <v>-7.7163268840913244E-3</v>
      </c>
      <c r="S127" s="3">
        <f>1/($J127+(VLOOKUP($BD127,'5_Weighting REM'!$Z$26:$AI$35,10,FALSE)))</f>
        <v>7.5158889186319602</v>
      </c>
      <c r="T127" s="3">
        <f>S127*$AF127</f>
        <v>-7.2152533618866815E-4</v>
      </c>
      <c r="U127" s="3">
        <f>1/($J127+(VLOOKUP($BD127,'5_Weighting REM'!$AL$24:$AU$35,10,FALSE)))</f>
        <v>31.197968395771362</v>
      </c>
      <c r="V127" s="3">
        <f>U127*$AF127</f>
        <v>-2.9950049659940507E-3</v>
      </c>
      <c r="W127" s="3">
        <f>1/($J127+(VLOOKUP($BD127,'5_Weighting REM'!$AX$24:$BG$35,10,FALSE)))</f>
        <v>36.049285577293809</v>
      </c>
      <c r="X127" s="3">
        <f>W127*$AF127</f>
        <v>-3.4607314154202059E-3</v>
      </c>
      <c r="Y127" s="3">
        <f>1/($J127+(VLOOKUP($BD127,'5_Weighting REM'!$BK$24:$BT$34,10,FALSE)))</f>
        <v>4.4863363804902727</v>
      </c>
      <c r="Z127" s="3">
        <f>Y127*$AF127</f>
        <v>-4.3068829252706619E-4</v>
      </c>
      <c r="AA127" s="3">
        <f>1/($J127+(VLOOKUP($BD127,'5_Weighting REM'!$BX$24:$CG$35,10,FALSE)))</f>
        <v>30.11108920429638</v>
      </c>
      <c r="AB127" s="3">
        <f>AA127*$AF127</f>
        <v>-2.8906645636124525E-3</v>
      </c>
      <c r="AC127" s="3">
        <f>1/($J127+(VLOOKUP($BD127,'5_Weighting REM'!$CK$24:$CT$35,10,FALSE)))</f>
        <v>30.92916726460858</v>
      </c>
      <c r="AD127" s="3">
        <f>AC127*$AF127</f>
        <v>-2.9692000574024239E-3</v>
      </c>
      <c r="AE127" s="3" t="s">
        <v>245</v>
      </c>
      <c r="AF127" s="6">
        <v>-9.6000000000000002E-5</v>
      </c>
      <c r="AG127" s="3" t="s">
        <v>72</v>
      </c>
      <c r="AH127" s="3"/>
      <c r="AI127" s="3"/>
      <c r="AJ127" s="3" t="s">
        <v>53</v>
      </c>
      <c r="AK127" s="3" t="s">
        <v>143</v>
      </c>
      <c r="AL127" s="3" t="s">
        <v>54</v>
      </c>
      <c r="AM127" s="3" t="s">
        <v>83</v>
      </c>
      <c r="AN127" s="3" t="s">
        <v>84</v>
      </c>
      <c r="AO127" s="3" t="s">
        <v>95</v>
      </c>
      <c r="AP127" s="3" t="s">
        <v>57</v>
      </c>
      <c r="AQ127" s="3" t="s">
        <v>39</v>
      </c>
      <c r="AR127" s="4" t="s">
        <v>12</v>
      </c>
      <c r="AS127" s="4" t="s">
        <v>29</v>
      </c>
      <c r="AT127" s="4">
        <v>2009</v>
      </c>
      <c r="AU127" s="3" t="s">
        <v>30</v>
      </c>
      <c r="AV127" s="3" t="s">
        <v>14</v>
      </c>
      <c r="AW127" s="3">
        <v>3334</v>
      </c>
      <c r="AX127" s="3">
        <v>1</v>
      </c>
      <c r="AY127" s="3">
        <v>0</v>
      </c>
      <c r="AZ127" s="3">
        <v>1</v>
      </c>
      <c r="BA127" s="3">
        <v>1</v>
      </c>
      <c r="BB127" s="4" t="s">
        <v>346</v>
      </c>
      <c r="BC127" s="4" t="s">
        <v>680</v>
      </c>
      <c r="BD127" s="3" t="s">
        <v>642</v>
      </c>
      <c r="BE127" s="4" t="s">
        <v>89</v>
      </c>
      <c r="BF127" s="4" t="s">
        <v>90</v>
      </c>
      <c r="BG127" s="3">
        <v>-0.01</v>
      </c>
      <c r="BH127" s="3">
        <v>0.99004983374916811</v>
      </c>
      <c r="BI127" s="3"/>
      <c r="BJ127" s="3" t="s">
        <v>60</v>
      </c>
      <c r="BK127" s="3" t="s">
        <v>20</v>
      </c>
      <c r="BL127" s="3"/>
    </row>
    <row r="128" spans="1:64" x14ac:dyDescent="0.35">
      <c r="A128" s="2">
        <v>54</v>
      </c>
      <c r="B128" s="3" t="s">
        <v>536</v>
      </c>
      <c r="C128" s="3">
        <v>54.3</v>
      </c>
      <c r="D128" s="3" t="s">
        <v>916</v>
      </c>
      <c r="E128" s="3" t="s">
        <v>538</v>
      </c>
      <c r="F128" s="3"/>
      <c r="G128" s="3"/>
      <c r="H128" s="3" t="str">
        <f>IF(AF128&lt;'2 - Outliers'!$F$11,"Low outlier",IF(AF128&gt;'2 - Outliers'!$F$12,"High outlier",""))</f>
        <v/>
      </c>
      <c r="I128" s="3">
        <f>IF(AH128="",VLOOKUP(BD128,'3 -Impute_SE'!$B$10:$C$21,2,FALSE),AH128)</f>
        <v>0.11153991466812105</v>
      </c>
      <c r="J128" s="3">
        <f>I128^2</f>
        <v>1.2441152564171725E-2</v>
      </c>
      <c r="K128" s="3">
        <f>1/J128</f>
        <v>80.378405042617956</v>
      </c>
      <c r="L128" s="3">
        <f>K128*AF128</f>
        <v>-7.7163268840913244E-3</v>
      </c>
      <c r="M128" s="3">
        <f>K128*AF128^2</f>
        <v>7.4076738087276719E-7</v>
      </c>
      <c r="N128" s="3">
        <f>K128^2</f>
        <v>6460.6879971951521</v>
      </c>
      <c r="O128" s="3">
        <f>1/($J128+(VLOOKUP($BD128,'5_Weighting REM'!$B$23:$K$35,10,FALSE)))</f>
        <v>30.92916726460858</v>
      </c>
      <c r="P128" s="3">
        <f>O128*$AF128</f>
        <v>-2.9692000574024239E-3</v>
      </c>
      <c r="Q128" s="3">
        <f>1/($J128+(VLOOKUP($BD128,'5_Weighting REM'!$N$22:$W$31,10,FALSE)))</f>
        <v>80.378405042617956</v>
      </c>
      <c r="R128" s="3">
        <f>Q128*$AF128</f>
        <v>-7.7163268840913244E-3</v>
      </c>
      <c r="S128" s="3">
        <f>1/($J128+(VLOOKUP($BD128,'5_Weighting REM'!$Z$26:$AI$35,10,FALSE)))</f>
        <v>7.5158889186319602</v>
      </c>
      <c r="T128" s="3">
        <f>S128*$AF128</f>
        <v>-7.2152533618866815E-4</v>
      </c>
      <c r="U128" s="3">
        <f>1/($J128+(VLOOKUP($BD128,'5_Weighting REM'!$AL$24:$AU$35,10,FALSE)))</f>
        <v>31.197968395771362</v>
      </c>
      <c r="V128" s="3">
        <f>U128*$AF128</f>
        <v>-2.9950049659940507E-3</v>
      </c>
      <c r="W128" s="3">
        <f>1/($J128+(VLOOKUP($BD128,'5_Weighting REM'!$AX$24:$BG$35,10,FALSE)))</f>
        <v>36.049285577293809</v>
      </c>
      <c r="X128" s="3">
        <f>W128*$AF128</f>
        <v>-3.4607314154202059E-3</v>
      </c>
      <c r="Y128" s="3">
        <f>1/($J128+(VLOOKUP($BD128,'5_Weighting REM'!$BK$24:$BT$34,10,FALSE)))</f>
        <v>4.4863363804902727</v>
      </c>
      <c r="Z128" s="3">
        <f>Y128*$AF128</f>
        <v>-4.3068829252706619E-4</v>
      </c>
      <c r="AA128" s="3">
        <f>1/($J128+(VLOOKUP($BD128,'5_Weighting REM'!$BX$24:$CG$35,10,FALSE)))</f>
        <v>30.11108920429638</v>
      </c>
      <c r="AB128" s="3">
        <f>AA128*$AF128</f>
        <v>-2.8906645636124525E-3</v>
      </c>
      <c r="AC128" s="3">
        <f>1/($J128+(VLOOKUP($BD128,'5_Weighting REM'!$CK$24:$CT$35,10,FALSE)))</f>
        <v>30.92916726460858</v>
      </c>
      <c r="AD128" s="3">
        <f>AC128*$AF128</f>
        <v>-2.9692000574024239E-3</v>
      </c>
      <c r="AE128" s="3" t="s">
        <v>245</v>
      </c>
      <c r="AF128" s="6">
        <v>-9.6000000000000002E-5</v>
      </c>
      <c r="AG128" s="3" t="s">
        <v>72</v>
      </c>
      <c r="AH128" s="3"/>
      <c r="AI128" s="3"/>
      <c r="AJ128" s="3" t="s">
        <v>53</v>
      </c>
      <c r="AK128" s="3" t="s">
        <v>143</v>
      </c>
      <c r="AL128" s="3" t="s">
        <v>54</v>
      </c>
      <c r="AM128" s="3" t="s">
        <v>83</v>
      </c>
      <c r="AN128" s="3" t="s">
        <v>84</v>
      </c>
      <c r="AO128" s="3" t="s">
        <v>95</v>
      </c>
      <c r="AP128" s="3" t="s">
        <v>57</v>
      </c>
      <c r="AQ128" s="3" t="s">
        <v>74</v>
      </c>
      <c r="AR128" s="4" t="s">
        <v>12</v>
      </c>
      <c r="AS128" s="4" t="s">
        <v>29</v>
      </c>
      <c r="AT128" s="4">
        <v>2009</v>
      </c>
      <c r="AU128" s="3" t="s">
        <v>30</v>
      </c>
      <c r="AV128" s="3" t="s">
        <v>14</v>
      </c>
      <c r="AW128" s="3">
        <v>8181</v>
      </c>
      <c r="AX128" s="3">
        <v>1</v>
      </c>
      <c r="AY128" s="3">
        <v>0</v>
      </c>
      <c r="AZ128" s="3">
        <v>1</v>
      </c>
      <c r="BA128" s="3">
        <v>1</v>
      </c>
      <c r="BB128" s="4" t="s">
        <v>346</v>
      </c>
      <c r="BC128" s="4" t="s">
        <v>680</v>
      </c>
      <c r="BD128" s="4" t="s">
        <v>642</v>
      </c>
      <c r="BE128" s="4" t="s">
        <v>89</v>
      </c>
      <c r="BF128" s="4" t="s">
        <v>90</v>
      </c>
      <c r="BG128" s="3">
        <v>-0.01</v>
      </c>
      <c r="BH128" s="3">
        <v>0.99004983374916811</v>
      </c>
      <c r="BI128" s="3"/>
      <c r="BJ128" s="3" t="s">
        <v>60</v>
      </c>
      <c r="BK128" s="3" t="s">
        <v>20</v>
      </c>
      <c r="BL128" s="3"/>
    </row>
    <row r="129" spans="1:64" x14ac:dyDescent="0.35">
      <c r="A129" s="2">
        <v>176</v>
      </c>
      <c r="B129" s="3" t="s">
        <v>802</v>
      </c>
      <c r="C129" s="3">
        <v>176.1</v>
      </c>
      <c r="D129" s="3" t="s">
        <v>1251</v>
      </c>
      <c r="E129" s="3" t="s">
        <v>1248</v>
      </c>
      <c r="F129" s="3"/>
      <c r="G129" s="3"/>
      <c r="H129" s="3" t="str">
        <f>IF(AF129&lt;'2 - Outliers'!$F$11,"Low outlier",IF(AF129&gt;'2 - Outliers'!$F$12,"High outlier",""))</f>
        <v/>
      </c>
      <c r="I129" s="3">
        <f>IF(AH129="",VLOOKUP(BD129,'3 -Impute_SE'!$B$10:$C$21,2,FALSE),AH129)</f>
        <v>0.11153991466812105</v>
      </c>
      <c r="J129" s="3">
        <f>I129^2</f>
        <v>1.2441152564171725E-2</v>
      </c>
      <c r="K129" s="3">
        <f>1/J129</f>
        <v>80.378405042617956</v>
      </c>
      <c r="L129" s="3">
        <f>K129*AF129</f>
        <v>-3.2956671274400155E-2</v>
      </c>
      <c r="M129" s="3">
        <f>K129*AF129^2</f>
        <v>1.351286058628536E-5</v>
      </c>
      <c r="N129" s="3">
        <f>K129^2</f>
        <v>6460.6879971951521</v>
      </c>
      <c r="O129" s="3">
        <f>1/($J129+(VLOOKUP($BD129,'5_Weighting REM'!$B$23:$K$35,10,FALSE)))</f>
        <v>30.92916726460858</v>
      </c>
      <c r="P129" s="3">
        <f>O129*$AF129</f>
        <v>-1.2681545469708956E-2</v>
      </c>
      <c r="Q129" s="3">
        <f>1/($J129+(VLOOKUP($BD129,'5_Weighting REM'!$N$22:$W$31,10,FALSE)))</f>
        <v>80.378405042617956</v>
      </c>
      <c r="R129" s="3">
        <f>Q129*$AF129</f>
        <v>-3.2956671274400155E-2</v>
      </c>
      <c r="S129" s="3">
        <f>1/($J129+(VLOOKUP($BD129,'5_Weighting REM'!$Z$26:$AI$35,10,FALSE)))</f>
        <v>7.5158889186319602</v>
      </c>
      <c r="T129" s="3">
        <f>S129*$AF129</f>
        <v>-3.0816570731271226E-3</v>
      </c>
      <c r="U129" s="3">
        <f>1/($J129+(VLOOKUP($BD129,'5_Weighting REM'!$AL$24:$AU$35,10,FALSE)))</f>
        <v>31.197968395771362</v>
      </c>
      <c r="V129" s="3">
        <f>U129*$AF129</f>
        <v>-1.2791759034076422E-2</v>
      </c>
      <c r="W129" s="3">
        <f>1/($J129+(VLOOKUP($BD129,'5_Weighting REM'!$AX$24:$BG$35,10,FALSE)))</f>
        <v>36.049285577293809</v>
      </c>
      <c r="X129" s="3">
        <f>W129*$AF129</f>
        <v>-1.4780891133855112E-2</v>
      </c>
      <c r="Y129" s="3">
        <f>1/($J129+(VLOOKUP($BD129,'5_Weighting REM'!$BK$24:$BT$34,10,FALSE)))</f>
        <v>4.4863363804902727</v>
      </c>
      <c r="Z129" s="3">
        <f>Y129*$AF129</f>
        <v>-1.8394830457236014E-3</v>
      </c>
      <c r="AA129" s="3">
        <f>1/($J129+(VLOOKUP($BD129,'5_Weighting REM'!$BX$24:$CG$35,10,FALSE)))</f>
        <v>30.11108920429638</v>
      </c>
      <c r="AB129" s="3">
        <f>AA129*$AF129</f>
        <v>-1.2346117941678102E-2</v>
      </c>
      <c r="AC129" s="3">
        <f>1/($J129+(VLOOKUP($BD129,'5_Weighting REM'!$CK$24:$CT$35,10,FALSE)))</f>
        <v>30.92916726460858</v>
      </c>
      <c r="AD129" s="3">
        <f>AC129*$AF129</f>
        <v>-1.2681545469708956E-2</v>
      </c>
      <c r="AE129" s="3" t="s">
        <v>327</v>
      </c>
      <c r="AF129" s="6">
        <v>-4.1001897533206821E-4</v>
      </c>
      <c r="AG129" s="3" t="s">
        <v>25</v>
      </c>
      <c r="AH129" s="3"/>
      <c r="AI129" s="3"/>
      <c r="AJ129" s="25" t="s">
        <v>53</v>
      </c>
      <c r="AK129" s="25" t="s">
        <v>143</v>
      </c>
      <c r="AL129" s="25" t="s">
        <v>54</v>
      </c>
      <c r="AM129" s="3" t="s">
        <v>102</v>
      </c>
      <c r="AN129" s="3" t="s">
        <v>1322</v>
      </c>
      <c r="AO129" s="3" t="s">
        <v>1312</v>
      </c>
      <c r="AP129" s="3" t="s">
        <v>10</v>
      </c>
      <c r="AQ129" s="3" t="s">
        <v>107</v>
      </c>
      <c r="AR129" s="3" t="s">
        <v>1337</v>
      </c>
      <c r="AS129" s="3" t="s">
        <v>109</v>
      </c>
      <c r="AT129" s="3">
        <v>2010</v>
      </c>
      <c r="AU129" s="3" t="s">
        <v>14</v>
      </c>
      <c r="AV129" s="3" t="s">
        <v>14</v>
      </c>
      <c r="AW129" s="3">
        <v>78</v>
      </c>
      <c r="AX129" s="3">
        <v>1</v>
      </c>
      <c r="AY129" s="3">
        <v>0</v>
      </c>
      <c r="AZ129" s="3">
        <v>1</v>
      </c>
      <c r="BA129" s="3">
        <v>1</v>
      </c>
      <c r="BB129" s="3" t="s">
        <v>346</v>
      </c>
      <c r="BC129" s="3" t="s">
        <v>1385</v>
      </c>
      <c r="BD129" s="3" t="s">
        <v>642</v>
      </c>
      <c r="BE129" s="3" t="s">
        <v>33</v>
      </c>
      <c r="BF129" s="4"/>
      <c r="BG129" s="25">
        <v>-3.6999999999999998E-2</v>
      </c>
      <c r="BH129" s="3"/>
      <c r="BI129" s="3"/>
      <c r="BJ129" s="3"/>
      <c r="BK129" s="3"/>
      <c r="BL129" s="3"/>
    </row>
    <row r="130" spans="1:64" x14ac:dyDescent="0.35">
      <c r="A130" s="2">
        <v>54</v>
      </c>
      <c r="B130" s="3" t="s">
        <v>536</v>
      </c>
      <c r="C130" s="3">
        <v>54.1</v>
      </c>
      <c r="D130" s="3" t="s">
        <v>917</v>
      </c>
      <c r="E130" s="3" t="s">
        <v>566</v>
      </c>
      <c r="F130" s="3"/>
      <c r="G130" s="3"/>
      <c r="H130" s="3" t="str">
        <f>IF(AF130&lt;'2 - Outliers'!$F$11,"Low outlier",IF(AF130&gt;'2 - Outliers'!$F$12,"High outlier",""))</f>
        <v/>
      </c>
      <c r="I130" s="3">
        <f>IF(AH130="",VLOOKUP(BD130,'3 -Impute_SE'!$B$10:$C$21,2,FALSE),AH130)</f>
        <v>0.11153991466812105</v>
      </c>
      <c r="J130" s="3">
        <f>I130^2</f>
        <v>1.2441152564171725E-2</v>
      </c>
      <c r="K130" s="3">
        <f>1/J130</f>
        <v>80.378405042617956</v>
      </c>
      <c r="L130" s="3">
        <f>K130*AF130</f>
        <v>-5.4014288188639271E-2</v>
      </c>
      <c r="M130" s="3">
        <f>K130*AF130^2</f>
        <v>3.6297601662765591E-5</v>
      </c>
      <c r="N130" s="3">
        <f>K130^2</f>
        <v>6460.6879971951521</v>
      </c>
      <c r="O130" s="3">
        <f>1/($J130+(VLOOKUP($BD130,'5_Weighting REM'!$B$23:$K$35,10,FALSE)))</f>
        <v>30.92916726460858</v>
      </c>
      <c r="P130" s="3">
        <f>O130*$AF130</f>
        <v>-2.0784400401816967E-2</v>
      </c>
      <c r="Q130" s="3">
        <f>1/($J130+(VLOOKUP($BD130,'5_Weighting REM'!$N$22:$W$31,10,FALSE)))</f>
        <v>80.378405042617956</v>
      </c>
      <c r="R130" s="3">
        <f>Q130*$AF130</f>
        <v>-5.4014288188639271E-2</v>
      </c>
      <c r="S130" s="3">
        <f>1/($J130+(VLOOKUP($BD130,'5_Weighting REM'!$Z$26:$AI$35,10,FALSE)))</f>
        <v>7.5158889186319602</v>
      </c>
      <c r="T130" s="3">
        <f>S130*$AF130</f>
        <v>-5.0506773533206773E-3</v>
      </c>
      <c r="U130" s="3">
        <f>1/($J130+(VLOOKUP($BD130,'5_Weighting REM'!$AL$24:$AU$35,10,FALSE)))</f>
        <v>31.197968395771362</v>
      </c>
      <c r="V130" s="3">
        <f>U130*$AF130</f>
        <v>-2.0965034761958358E-2</v>
      </c>
      <c r="W130" s="3">
        <f>1/($J130+(VLOOKUP($BD130,'5_Weighting REM'!$AX$24:$BG$35,10,FALSE)))</f>
        <v>36.049285577293809</v>
      </c>
      <c r="X130" s="3">
        <f>W130*$AF130</f>
        <v>-2.4225119907941441E-2</v>
      </c>
      <c r="Y130" s="3">
        <f>1/($J130+(VLOOKUP($BD130,'5_Weighting REM'!$BK$24:$BT$34,10,FALSE)))</f>
        <v>4.4863363804902727</v>
      </c>
      <c r="Z130" s="3">
        <f>Y130*$AF130</f>
        <v>-3.0148180476894638E-3</v>
      </c>
      <c r="AA130" s="3">
        <f>1/($J130+(VLOOKUP($BD130,'5_Weighting REM'!$BX$24:$CG$35,10,FALSE)))</f>
        <v>30.11108920429638</v>
      </c>
      <c r="AB130" s="3">
        <f>AA130*$AF130</f>
        <v>-2.0234651945287171E-2</v>
      </c>
      <c r="AC130" s="3">
        <f>1/($J130+(VLOOKUP($BD130,'5_Weighting REM'!$CK$24:$CT$35,10,FALSE)))</f>
        <v>30.92916726460858</v>
      </c>
      <c r="AD130" s="3">
        <f>AC130*$AF130</f>
        <v>-2.0784400401816967E-2</v>
      </c>
      <c r="AE130" s="3" t="s">
        <v>245</v>
      </c>
      <c r="AF130" s="6">
        <v>-6.7200000000000007E-4</v>
      </c>
      <c r="AG130" s="3" t="s">
        <v>72</v>
      </c>
      <c r="AH130" s="3"/>
      <c r="AI130" s="3"/>
      <c r="AJ130" s="3" t="s">
        <v>53</v>
      </c>
      <c r="AK130" s="3" t="s">
        <v>143</v>
      </c>
      <c r="AL130" s="3" t="s">
        <v>54</v>
      </c>
      <c r="AM130" s="3" t="s">
        <v>55</v>
      </c>
      <c r="AN130" s="3" t="s">
        <v>37</v>
      </c>
      <c r="AO130" s="3" t="s">
        <v>56</v>
      </c>
      <c r="AP130" s="3" t="s">
        <v>57</v>
      </c>
      <c r="AQ130" s="3" t="s">
        <v>39</v>
      </c>
      <c r="AR130" s="4" t="s">
        <v>12</v>
      </c>
      <c r="AS130" s="4" t="s">
        <v>29</v>
      </c>
      <c r="AT130" s="4">
        <v>2009</v>
      </c>
      <c r="AU130" s="3" t="s">
        <v>30</v>
      </c>
      <c r="AV130" s="3" t="s">
        <v>14</v>
      </c>
      <c r="AW130" s="3">
        <v>4934</v>
      </c>
      <c r="AX130" s="3">
        <v>1</v>
      </c>
      <c r="AY130" s="3">
        <v>0</v>
      </c>
      <c r="AZ130" s="3">
        <v>1</v>
      </c>
      <c r="BA130" s="3">
        <v>1</v>
      </c>
      <c r="BB130" s="4" t="s">
        <v>346</v>
      </c>
      <c r="BC130" s="4" t="s">
        <v>680</v>
      </c>
      <c r="BD130" s="3" t="s">
        <v>642</v>
      </c>
      <c r="BE130" s="4" t="s">
        <v>58</v>
      </c>
      <c r="BF130" s="4" t="s">
        <v>59</v>
      </c>
      <c r="BG130" s="3">
        <v>-7.0000000000000007E-2</v>
      </c>
      <c r="BH130" s="3">
        <v>0.93239381990594827</v>
      </c>
      <c r="BI130" s="3"/>
      <c r="BJ130" s="3" t="s">
        <v>60</v>
      </c>
      <c r="BK130" s="3" t="s">
        <v>20</v>
      </c>
      <c r="BL130" s="3"/>
    </row>
    <row r="131" spans="1:64" x14ac:dyDescent="0.35">
      <c r="A131" s="86">
        <v>131</v>
      </c>
      <c r="B131" s="81" t="s">
        <v>68</v>
      </c>
      <c r="C131" s="81">
        <v>131.19999999999999</v>
      </c>
      <c r="D131" s="81" t="s">
        <v>2052</v>
      </c>
      <c r="E131" s="81" t="s">
        <v>306</v>
      </c>
      <c r="F131" s="3">
        <v>1</v>
      </c>
      <c r="G131" s="3"/>
      <c r="H131" s="3"/>
      <c r="I131" s="3">
        <f>IF(AH131="",VLOOKUP(BD131,'3 -Impute_SE'!$B$10:$C$21,2,FALSE),AH131)</f>
        <v>0.11153991466812105</v>
      </c>
      <c r="J131" s="3">
        <f>I131^2</f>
        <v>1.2441152564171725E-2</v>
      </c>
      <c r="K131" s="3">
        <f>1/J131</f>
        <v>80.378405042617956</v>
      </c>
      <c r="L131" s="3">
        <f>K131*AF131</f>
        <v>0</v>
      </c>
      <c r="M131" s="3">
        <f>K131*AF131^2</f>
        <v>0</v>
      </c>
      <c r="N131" s="3">
        <f>K131^2</f>
        <v>6460.6879971951521</v>
      </c>
      <c r="O131" s="3">
        <f>1/($J131+(VLOOKUP($BD131,'5_Weighting REM'!$B$23:$K$35,10,FALSE)))</f>
        <v>30.92916726460858</v>
      </c>
      <c r="P131" s="3">
        <f>O131*$AF131</f>
        <v>0</v>
      </c>
      <c r="Q131" s="3">
        <f>1/($J131+(VLOOKUP($BD131,'5_Weighting REM'!$N$22:$W$31,10,FALSE)))</f>
        <v>80.378405042617956</v>
      </c>
      <c r="R131" s="3">
        <f>Q131*$AF131</f>
        <v>0</v>
      </c>
      <c r="S131" s="3">
        <f>1/($J131+(VLOOKUP($BD131,'5_Weighting REM'!$Z$26:$AI$35,10,FALSE)))</f>
        <v>7.5158889186319602</v>
      </c>
      <c r="T131" s="3">
        <f>S131*$AF131</f>
        <v>0</v>
      </c>
      <c r="U131" s="3">
        <f>1/($J131+(VLOOKUP($BD131,'5_Weighting REM'!$AL$24:$AU$35,10,FALSE)))</f>
        <v>31.197968395771362</v>
      </c>
      <c r="V131" s="3">
        <f>U131*$AF131</f>
        <v>0</v>
      </c>
      <c r="W131" s="3">
        <f>1/($J131+(VLOOKUP($BD131,'5_Weighting REM'!$AX$24:$BG$35,10,FALSE)))</f>
        <v>36.049285577293809</v>
      </c>
      <c r="X131" s="3">
        <f>W131*$AF131</f>
        <v>0</v>
      </c>
      <c r="Y131" s="3">
        <f>1/($J131+(VLOOKUP($BD131,'5_Weighting REM'!$BK$24:$BT$34,10,FALSE)))</f>
        <v>4.4863363804902727</v>
      </c>
      <c r="Z131" s="3">
        <f>Y131*$AF131</f>
        <v>0</v>
      </c>
      <c r="AA131" s="3">
        <f>1/($J131+(VLOOKUP($BD131,'5_Weighting REM'!$BX$24:$CG$35,10,FALSE)))</f>
        <v>30.11108920429638</v>
      </c>
      <c r="AB131" s="3">
        <f>AA131*$AF131</f>
        <v>0</v>
      </c>
      <c r="AC131" s="3">
        <f>1/($J131+(VLOOKUP($BD131,'5_Weighting REM'!$CK$24:$CT$35,10,FALSE)))</f>
        <v>30.92916726460858</v>
      </c>
      <c r="AD131" s="3">
        <f>AC131*$AF131</f>
        <v>0</v>
      </c>
      <c r="AE131" s="3"/>
      <c r="AF131" s="6">
        <v>0</v>
      </c>
      <c r="AG131" s="80" t="s">
        <v>2054</v>
      </c>
      <c r="AH131" s="81"/>
      <c r="AI131" s="81" t="s">
        <v>2055</v>
      </c>
      <c r="AJ131" s="81" t="s">
        <v>53</v>
      </c>
      <c r="AK131" s="81" t="s">
        <v>6</v>
      </c>
      <c r="AL131" s="81" t="s">
        <v>54</v>
      </c>
      <c r="AM131" s="81" t="s">
        <v>55</v>
      </c>
      <c r="AN131" s="81" t="s">
        <v>37</v>
      </c>
      <c r="AO131" s="81" t="s">
        <v>73</v>
      </c>
      <c r="AP131" s="81" t="s">
        <v>57</v>
      </c>
      <c r="AQ131" s="81" t="s">
        <v>191</v>
      </c>
      <c r="AR131" s="83" t="s">
        <v>12</v>
      </c>
      <c r="AS131" s="83" t="s">
        <v>232</v>
      </c>
      <c r="AT131" s="83">
        <v>1991</v>
      </c>
      <c r="AU131" s="3" t="s">
        <v>30</v>
      </c>
      <c r="AV131" s="3" t="s">
        <v>30</v>
      </c>
      <c r="AW131" s="81">
        <v>1036</v>
      </c>
      <c r="AX131" s="83">
        <v>0</v>
      </c>
      <c r="AY131" s="83">
        <v>0</v>
      </c>
      <c r="AZ131" s="81">
        <v>1</v>
      </c>
      <c r="BA131" s="81">
        <v>1</v>
      </c>
      <c r="BB131" s="83" t="s">
        <v>346</v>
      </c>
      <c r="BC131" s="83" t="s">
        <v>2045</v>
      </c>
      <c r="BD131" s="83" t="s">
        <v>642</v>
      </c>
      <c r="BE131" s="83" t="s">
        <v>233</v>
      </c>
      <c r="BF131" s="3" t="s">
        <v>2046</v>
      </c>
      <c r="BG131" s="3"/>
      <c r="BH131" s="3"/>
      <c r="BI131" s="3"/>
      <c r="BJ131" s="3"/>
      <c r="BK131" s="81">
        <v>-0.33999999999999997</v>
      </c>
      <c r="BL131" s="81" t="s">
        <v>2051</v>
      </c>
    </row>
    <row r="132" spans="1:64" x14ac:dyDescent="0.35">
      <c r="A132" s="2">
        <v>88</v>
      </c>
      <c r="B132" s="3" t="s">
        <v>802</v>
      </c>
      <c r="C132" s="3">
        <v>88.1</v>
      </c>
      <c r="D132" s="3" t="s">
        <v>931</v>
      </c>
      <c r="E132" s="3" t="s">
        <v>804</v>
      </c>
      <c r="F132" s="3"/>
      <c r="G132" s="3"/>
      <c r="H132" s="3" t="str">
        <f>IF(AF132&lt;'2 - Outliers'!$F$11,"Low outlier",IF(AF132&gt;'2 - Outliers'!$F$12,"High outlier",""))</f>
        <v/>
      </c>
      <c r="I132" s="3">
        <f>IF(AH132="",VLOOKUP(BD132,'3 -Impute_SE'!$B$10:$C$21,2,FALSE),AH132)</f>
        <v>0.11153991466812105</v>
      </c>
      <c r="J132" s="3">
        <f>I132^2</f>
        <v>1.2441152564171725E-2</v>
      </c>
      <c r="K132" s="3">
        <f>1/J132</f>
        <v>80.378405042617956</v>
      </c>
      <c r="L132" s="3">
        <f>K132*AF132</f>
        <v>-5.284305967404535</v>
      </c>
      <c r="M132" s="3">
        <f>K132*AF132^2</f>
        <v>0.34740537016554979</v>
      </c>
      <c r="N132" s="3">
        <f>K132^2</f>
        <v>6460.6879971951521</v>
      </c>
      <c r="O132" s="3">
        <f>1/($J132+(VLOOKUP($BD132,'5_Weighting REM'!$B$23:$K$35,10,FALSE)))</f>
        <v>30.92916726460858</v>
      </c>
      <c r="P132" s="3">
        <f>O132*$AF132</f>
        <v>-2.033371812448455</v>
      </c>
      <c r="Q132" s="3">
        <f>1/($J132+(VLOOKUP($BD132,'5_Weighting REM'!$N$22:$W$31,10,FALSE)))</f>
        <v>80.378405042617956</v>
      </c>
      <c r="R132" s="3">
        <f>Q132*$AF132</f>
        <v>-5.284305967404535</v>
      </c>
      <c r="S132" s="3">
        <f>1/($J132+(VLOOKUP($BD132,'5_Weighting REM'!$Z$26:$AI$35,10,FALSE)))</f>
        <v>7.5158889186319602</v>
      </c>
      <c r="T132" s="3">
        <f>S132*$AF132</f>
        <v>-0.49411600842313647</v>
      </c>
      <c r="U132" s="3">
        <f>1/($J132+(VLOOKUP($BD132,'5_Weighting REM'!$AL$24:$AU$35,10,FALSE)))</f>
        <v>31.197968395771362</v>
      </c>
      <c r="V132" s="3">
        <f>U132*$AF132</f>
        <v>-2.05104356670503</v>
      </c>
      <c r="W132" s="3">
        <f>1/($J132+(VLOOKUP($BD132,'5_Weighting REM'!$AX$24:$BG$35,10,FALSE)))</f>
        <v>36.049285577293809</v>
      </c>
      <c r="X132" s="3">
        <f>W132*$AF132</f>
        <v>-2.369983017151934</v>
      </c>
      <c r="Y132" s="3">
        <f>1/($J132+(VLOOKUP($BD132,'5_Weighting REM'!$BK$24:$BT$34,10,FALSE)))</f>
        <v>4.4863363804902727</v>
      </c>
      <c r="Z132" s="3">
        <f>Y132*$AF132</f>
        <v>-0.29494456993316648</v>
      </c>
      <c r="AA132" s="3">
        <f>1/($J132+(VLOOKUP($BD132,'5_Weighting REM'!$BX$24:$CG$35,10,FALSE)))</f>
        <v>30.11108920429638</v>
      </c>
      <c r="AB132" s="3">
        <f>AA132*$AF132</f>
        <v>-1.9795890237302869</v>
      </c>
      <c r="AC132" s="3">
        <f>1/($J132+(VLOOKUP($BD132,'5_Weighting REM'!$CK$24:$CT$35,10,FALSE)))</f>
        <v>30.92916726460858</v>
      </c>
      <c r="AD132" s="3">
        <f>AC132*$AF132</f>
        <v>-2.033371812448455</v>
      </c>
      <c r="AE132" s="3" t="s">
        <v>805</v>
      </c>
      <c r="AF132" s="6">
        <v>-6.5742856736242888E-2</v>
      </c>
      <c r="AG132" s="3" t="s">
        <v>25</v>
      </c>
      <c r="AH132" s="3"/>
      <c r="AI132" s="3"/>
      <c r="AJ132" s="3" t="s">
        <v>53</v>
      </c>
      <c r="AK132" s="3" t="s">
        <v>143</v>
      </c>
      <c r="AL132" s="3" t="s">
        <v>54</v>
      </c>
      <c r="AM132" s="3" t="s">
        <v>102</v>
      </c>
      <c r="AN132" s="3" t="s">
        <v>37</v>
      </c>
      <c r="AO132" s="3" t="s">
        <v>103</v>
      </c>
      <c r="AP132" s="3" t="s">
        <v>10</v>
      </c>
      <c r="AQ132" s="3" t="s">
        <v>11</v>
      </c>
      <c r="AR132" s="4" t="s">
        <v>108</v>
      </c>
      <c r="AS132" s="4" t="s">
        <v>806</v>
      </c>
      <c r="AT132" s="4">
        <v>2010</v>
      </c>
      <c r="AU132" s="3" t="s">
        <v>14</v>
      </c>
      <c r="AV132" s="3" t="s">
        <v>14</v>
      </c>
      <c r="AW132" s="3">
        <v>78</v>
      </c>
      <c r="AX132" s="3">
        <v>1</v>
      </c>
      <c r="AY132" s="3">
        <v>0</v>
      </c>
      <c r="AZ132" s="3">
        <v>1</v>
      </c>
      <c r="BA132" s="3">
        <v>1</v>
      </c>
      <c r="BB132" s="4" t="s">
        <v>346</v>
      </c>
      <c r="BC132" s="4" t="s">
        <v>932</v>
      </c>
      <c r="BD132" s="4" t="s">
        <v>642</v>
      </c>
      <c r="BE132" s="4" t="s">
        <v>33</v>
      </c>
      <c r="BF132" s="4"/>
      <c r="BG132" s="3">
        <v>-5.8327416666666672</v>
      </c>
      <c r="BH132" s="3"/>
      <c r="BI132" s="3"/>
      <c r="BJ132" s="3" t="s">
        <v>20</v>
      </c>
      <c r="BK132" s="3" t="s">
        <v>20</v>
      </c>
      <c r="BL132" s="3"/>
    </row>
    <row r="133" spans="1:64" x14ac:dyDescent="0.35">
      <c r="A133" s="2">
        <v>108</v>
      </c>
      <c r="B133" s="3" t="s">
        <v>239</v>
      </c>
      <c r="C133" s="3">
        <v>108.1</v>
      </c>
      <c r="D133" s="3" t="s">
        <v>784</v>
      </c>
      <c r="E133" s="3" t="s">
        <v>240</v>
      </c>
      <c r="F133" s="3"/>
      <c r="G133" s="3"/>
      <c r="H133" s="3" t="str">
        <f>IF(AF133&lt;'2 - Outliers'!$F$11,"Low outlier",IF(AF133&gt;'2 - Outliers'!$F$12,"High outlier",""))</f>
        <v>Low outlier</v>
      </c>
      <c r="I133" s="3">
        <f>IF(AH133="",VLOOKUP(BD133,'3 -Impute_SE'!$B$10:$C$21,2,FALSE),AH133)</f>
        <v>0.11153991466812105</v>
      </c>
      <c r="J133" s="3">
        <f>I133^2</f>
        <v>1.2441152564171725E-2</v>
      </c>
      <c r="K133" s="3">
        <f>1/J133</f>
        <v>80.378405042617956</v>
      </c>
      <c r="L133" s="3">
        <f>K133*AF133</f>
        <v>-62.801175049493217</v>
      </c>
      <c r="M133" s="3">
        <f>K133*AF133^2</f>
        <v>49.067751288494989</v>
      </c>
      <c r="N133" s="3">
        <f>K133^2</f>
        <v>6460.6879971951521</v>
      </c>
      <c r="O133" s="3">
        <f>1/($J133+(VLOOKUP($BD133,'5_Weighting REM'!$B$23:$K$35,10,FALSE)))</f>
        <v>30.92916726460858</v>
      </c>
      <c r="P133" s="3">
        <f>O133*$AF133</f>
        <v>-24.165546038016711</v>
      </c>
      <c r="Q133" s="3">
        <f>1/($J133+(VLOOKUP($BD133,'5_Weighting REM'!$N$22:$W$31,10,FALSE)))</f>
        <v>80.378405042617956</v>
      </c>
      <c r="R133" s="3">
        <f>Q133*$AF133</f>
        <v>-62.801175049493217</v>
      </c>
      <c r="S133" s="3">
        <f>1/($J133+(VLOOKUP($BD133,'5_Weighting REM'!$Z$26:$AI$35,10,FALSE)))</f>
        <v>7.5158889186319602</v>
      </c>
      <c r="T133" s="3">
        <f>S133*$AF133</f>
        <v>-5.8723068140166044</v>
      </c>
      <c r="U133" s="3">
        <f>1/($J133+(VLOOKUP($BD133,'5_Weighting REM'!$AL$24:$AU$35,10,FALSE)))</f>
        <v>31.197968395771362</v>
      </c>
      <c r="V133" s="3">
        <f>U133*$AF133</f>
        <v>-24.375565469015683</v>
      </c>
      <c r="W133" s="3">
        <f>1/($J133+(VLOOKUP($BD133,'5_Weighting REM'!$AX$24:$BG$35,10,FALSE)))</f>
        <v>36.049285577293809</v>
      </c>
      <c r="X133" s="3">
        <f>W133*$AF133</f>
        <v>-28.165991757965621</v>
      </c>
      <c r="Y133" s="3">
        <f>1/($J133+(VLOOKUP($BD133,'5_Weighting REM'!$BK$24:$BT$34,10,FALSE)))</f>
        <v>4.4863363804902727</v>
      </c>
      <c r="Z133" s="3">
        <f>Y133*$AF133</f>
        <v>-3.5052598544682794</v>
      </c>
      <c r="AA133" s="3">
        <f>1/($J133+(VLOOKUP($BD133,'5_Weighting REM'!$BX$24:$CG$35,10,FALSE)))</f>
        <v>30.11108920429638</v>
      </c>
      <c r="AB133" s="3">
        <f>AA133*$AF133</f>
        <v>-23.526366106011643</v>
      </c>
      <c r="AC133" s="3">
        <f>1/($J133+(VLOOKUP($BD133,'5_Weighting REM'!$CK$24:$CT$35,10,FALSE)))</f>
        <v>30.92916726460858</v>
      </c>
      <c r="AD133" s="3">
        <f>AC133*$AF133</f>
        <v>-24.165546038016711</v>
      </c>
      <c r="AE133" s="3" t="s">
        <v>149</v>
      </c>
      <c r="AF133" s="6">
        <v>-0.78131899999999999</v>
      </c>
      <c r="AG133" s="3" t="s">
        <v>134</v>
      </c>
      <c r="AH133" s="3"/>
      <c r="AI133" s="3"/>
      <c r="AJ133" s="3" t="s">
        <v>53</v>
      </c>
      <c r="AK133" s="3" t="s">
        <v>143</v>
      </c>
      <c r="AL133" s="3" t="s">
        <v>54</v>
      </c>
      <c r="AM133" s="3" t="s">
        <v>7</v>
      </c>
      <c r="AN133" s="3" t="s">
        <v>37</v>
      </c>
      <c r="AO133" s="3" t="s">
        <v>38</v>
      </c>
      <c r="AP133" s="3" t="s">
        <v>10</v>
      </c>
      <c r="AQ133" s="3" t="s">
        <v>39</v>
      </c>
      <c r="AR133" s="4" t="s">
        <v>12</v>
      </c>
      <c r="AS133" s="4" t="s">
        <v>241</v>
      </c>
      <c r="AT133" s="4">
        <v>2000</v>
      </c>
      <c r="AU133" s="3" t="s">
        <v>30</v>
      </c>
      <c r="AV133" s="3" t="s">
        <v>30</v>
      </c>
      <c r="AW133" s="3">
        <v>40436</v>
      </c>
      <c r="AX133" s="3">
        <v>1</v>
      </c>
      <c r="AY133" s="3">
        <v>0</v>
      </c>
      <c r="AZ133" s="3">
        <v>1</v>
      </c>
      <c r="BA133" s="3">
        <v>1</v>
      </c>
      <c r="BB133" s="4" t="s">
        <v>346</v>
      </c>
      <c r="BC133" s="4" t="s">
        <v>783</v>
      </c>
      <c r="BD133" s="4" t="s">
        <v>642</v>
      </c>
      <c r="BE133" s="4" t="s">
        <v>18</v>
      </c>
      <c r="BF133" s="4"/>
      <c r="BG133" s="3">
        <v>-1.0703</v>
      </c>
      <c r="BH133" s="3"/>
      <c r="BI133" s="3">
        <v>0.34290563029732091</v>
      </c>
      <c r="BJ133" s="3" t="s">
        <v>19</v>
      </c>
      <c r="BK133" s="3" t="s">
        <v>20</v>
      </c>
      <c r="BL133" s="3"/>
    </row>
    <row r="134" spans="1:64" x14ac:dyDescent="0.35">
      <c r="A134" s="2">
        <v>65</v>
      </c>
      <c r="B134" s="3" t="s">
        <v>351</v>
      </c>
      <c r="C134" s="3">
        <v>65.099999999999994</v>
      </c>
      <c r="D134" s="3" t="s">
        <v>738</v>
      </c>
      <c r="E134" s="3" t="s">
        <v>375</v>
      </c>
      <c r="F134" s="3"/>
      <c r="G134" s="3" t="s">
        <v>1958</v>
      </c>
      <c r="H134" s="3" t="str">
        <f>IF(AF134&lt;'2 - Outliers'!$F$11,"Low outlier",IF(AF134&gt;'2 - Outliers'!$F$12,"High outlier",""))</f>
        <v/>
      </c>
      <c r="I134" s="3">
        <f>IF(AH134="",VLOOKUP(BD134,'3 -Impute_SE'!$B$10:$C$21,2,FALSE),AH134)</f>
        <v>0.11149411764705881</v>
      </c>
      <c r="J134" s="3">
        <f>I134^2</f>
        <v>1.2430938269896191E-2</v>
      </c>
      <c r="K134" s="3">
        <f>1/J134</f>
        <v>80.444450635048554</v>
      </c>
      <c r="L134" s="3">
        <f>K134*AF134</f>
        <v>-3.0494882346734205</v>
      </c>
      <c r="M134" s="3">
        <f>K134*AF134^2</f>
        <v>0.11560000000000001</v>
      </c>
      <c r="N134" s="3">
        <f>K134^2</f>
        <v>6471.309637974764</v>
      </c>
      <c r="O134" s="3">
        <f>1/($J134+(VLOOKUP($BD134,'5_Weighting REM'!$B$23:$K$35,10,FALSE)))</f>
        <v>30.938941483125642</v>
      </c>
      <c r="P134" s="3">
        <f>O134*$AF134</f>
        <v>-1.1728333937423268</v>
      </c>
      <c r="Q134" s="3">
        <f>1/($J134+(VLOOKUP($BD134,'5_Weighting REM'!$N$22:$W$31,10,FALSE)))</f>
        <v>80.444450635048554</v>
      </c>
      <c r="R134" s="3">
        <f>Q134*$AF134</f>
        <v>-3.0494882346734205</v>
      </c>
      <c r="S134" s="3">
        <f>1/($J134+(VLOOKUP($BD134,'5_Weighting REM'!$Z$26:$AI$35,10,FALSE)))</f>
        <v>7.5164659539737109</v>
      </c>
      <c r="T134" s="3">
        <f>S134*$AF134</f>
        <v>-0.28493419138323539</v>
      </c>
      <c r="U134" s="3">
        <f>1/($J134+(VLOOKUP($BD134,'5_Weighting REM'!$AL$24:$AU$35,10,FALSE)))</f>
        <v>31.207913272631988</v>
      </c>
      <c r="V134" s="3">
        <f>U134*$AF134</f>
        <v>-1.1830295763389334</v>
      </c>
      <c r="W134" s="3">
        <f>1/($J134+(VLOOKUP($BD134,'5_Weighting REM'!$AX$24:$BG$35,10,FALSE)))</f>
        <v>36.062564463063111</v>
      </c>
      <c r="X134" s="3">
        <f>W134*$AF134</f>
        <v>-1.3670596936657964</v>
      </c>
      <c r="Y134" s="3">
        <f>1/($J134+(VLOOKUP($BD134,'5_Weighting REM'!$BK$24:$BT$34,10,FALSE)))</f>
        <v>4.4865419751995583</v>
      </c>
      <c r="Z134" s="3">
        <f>Y134*$AF134</f>
        <v>-0.17007583319586483</v>
      </c>
      <c r="AA134" s="3">
        <f>1/($J134+(VLOOKUP($BD134,'5_Weighting REM'!$BX$24:$CG$35,10,FALSE)))</f>
        <v>30.120353126310974</v>
      </c>
      <c r="AB134" s="3">
        <f>AA134*$AF134</f>
        <v>-1.1418023463121962</v>
      </c>
      <c r="AC134" s="3">
        <f>1/($J134+(VLOOKUP($BD134,'5_Weighting REM'!$CK$24:$CT$35,10,FALSE)))</f>
        <v>30.938941483125642</v>
      </c>
      <c r="AD134" s="3">
        <f>AC134*$AF134</f>
        <v>-1.1728333937423268</v>
      </c>
      <c r="AE134" s="3" t="s">
        <v>367</v>
      </c>
      <c r="AF134" s="6">
        <v>-3.7907999999999997E-2</v>
      </c>
      <c r="AG134" s="3" t="s">
        <v>355</v>
      </c>
      <c r="AH134" s="3">
        <v>0.11149411764705881</v>
      </c>
      <c r="AI134" s="3" t="s">
        <v>26</v>
      </c>
      <c r="AJ134" s="3" t="s">
        <v>53</v>
      </c>
      <c r="AK134" s="3" t="s">
        <v>143</v>
      </c>
      <c r="AL134" s="3" t="s">
        <v>54</v>
      </c>
      <c r="AM134" s="3" t="s">
        <v>7</v>
      </c>
      <c r="AN134" s="3" t="s">
        <v>356</v>
      </c>
      <c r="AO134" s="3" t="s">
        <v>28</v>
      </c>
      <c r="AP134" s="3" t="s">
        <v>10</v>
      </c>
      <c r="AQ134" s="3" t="s">
        <v>11</v>
      </c>
      <c r="AR134" s="4" t="s">
        <v>108</v>
      </c>
      <c r="AS134" s="4" t="s">
        <v>357</v>
      </c>
      <c r="AT134" s="4">
        <v>2010</v>
      </c>
      <c r="AU134" s="3" t="s">
        <v>14</v>
      </c>
      <c r="AV134" s="3" t="s">
        <v>14</v>
      </c>
      <c r="AW134" s="3">
        <v>473</v>
      </c>
      <c r="AX134" s="3">
        <v>1</v>
      </c>
      <c r="AY134" s="3">
        <v>0</v>
      </c>
      <c r="AZ134" s="3">
        <v>0</v>
      </c>
      <c r="BA134" s="3">
        <v>0</v>
      </c>
      <c r="BB134" s="4" t="s">
        <v>346</v>
      </c>
      <c r="BC134" s="4" t="s">
        <v>723</v>
      </c>
      <c r="BD134" s="4" t="s">
        <v>642</v>
      </c>
      <c r="BE134" s="4" t="s">
        <v>33</v>
      </c>
      <c r="BF134" s="4"/>
      <c r="BG134" s="3">
        <v>-7.8E-2</v>
      </c>
      <c r="BH134" s="3"/>
      <c r="BI134" s="3"/>
      <c r="BJ134" s="3" t="s">
        <v>20</v>
      </c>
      <c r="BK134" s="3">
        <v>-0.34</v>
      </c>
      <c r="BL134" s="3"/>
    </row>
    <row r="135" spans="1:64" x14ac:dyDescent="0.35">
      <c r="A135" s="2">
        <v>65</v>
      </c>
      <c r="B135" s="3" t="s">
        <v>351</v>
      </c>
      <c r="C135" s="3">
        <v>65.099999999999994</v>
      </c>
      <c r="D135" s="3" t="s">
        <v>397</v>
      </c>
      <c r="E135" s="3" t="s">
        <v>375</v>
      </c>
      <c r="F135" s="3"/>
      <c r="G135" s="3" t="s">
        <v>1958</v>
      </c>
      <c r="H135" s="3" t="str">
        <f>IF(AF135&lt;'2 - Outliers'!$F$11,"Low outlier",IF(AF135&gt;'2 - Outliers'!$F$12,"High outlier",""))</f>
        <v/>
      </c>
      <c r="I135" s="3">
        <f>IF(AH135="",VLOOKUP(BD135,'3 -Impute_SE'!$B$10:$C$21,2,FALSE),AH135)</f>
        <v>0.10960384615384615</v>
      </c>
      <c r="J135" s="3">
        <f>I135^2</f>
        <v>1.2013003091715975E-2</v>
      </c>
      <c r="K135" s="3">
        <f>1/J135</f>
        <v>83.24313182684422</v>
      </c>
      <c r="L135" s="3">
        <f>K135*AF135</f>
        <v>-4.7443590553391601</v>
      </c>
      <c r="M135" s="3">
        <f>K135*AF135^2</f>
        <v>0.27040000000000008</v>
      </c>
      <c r="N135" s="3">
        <f>K135^2</f>
        <v>6929.4189963413655</v>
      </c>
      <c r="O135" s="3">
        <f>1/($J135+(VLOOKUP($BD135,'5_Weighting REM'!$B$23:$K$35,10,FALSE)))</f>
        <v>34.632420443826533</v>
      </c>
      <c r="P135" s="3">
        <f>O135*$AF135</f>
        <v>-1.9738401707754496</v>
      </c>
      <c r="Q135" s="3">
        <f>1/($J135+(VLOOKUP($BD135,'5_Weighting REM'!$N$22:$W$31,10,FALSE)))</f>
        <v>83.24313182684422</v>
      </c>
      <c r="R135" s="3">
        <f>Q135*$AF135</f>
        <v>-4.7443590553391601</v>
      </c>
      <c r="S135" s="3">
        <f>1/($J135+(VLOOKUP($BD135,'5_Weighting REM'!$Z$26:$AI$35,10,FALSE)))</f>
        <v>3.6344308126693496</v>
      </c>
      <c r="T135" s="3">
        <f>S135*$AF135</f>
        <v>-0.20714074973727692</v>
      </c>
      <c r="U135" s="3">
        <f>1/($J135+(VLOOKUP($BD135,'5_Weighting REM'!$AL$24:$AU$35,10,FALSE)))</f>
        <v>59.802003076668214</v>
      </c>
      <c r="V135" s="3">
        <f>U135*$AF135</f>
        <v>-3.4083553633516286</v>
      </c>
      <c r="W135" s="3">
        <f>1/($J135+(VLOOKUP($BD135,'5_Weighting REM'!$AX$24:$BG$35,10,FALSE)))</f>
        <v>18.348089794891163</v>
      </c>
      <c r="X135" s="3">
        <f>W135*$AF135</f>
        <v>-1.0457310297700271</v>
      </c>
      <c r="Y135" s="3">
        <f>1/($J135+(VLOOKUP($BD135,'5_Weighting REM'!$BK$24:$BT$34,10,FALSE)))</f>
        <v>46.936711279776667</v>
      </c>
      <c r="Z135" s="3">
        <f>Y135*$AF135</f>
        <v>-2.6751109226795915</v>
      </c>
      <c r="AA135" s="3">
        <f>1/($J135+(VLOOKUP($BD135,'5_Weighting REM'!$BX$24:$CG$35,10,FALSE)))</f>
        <v>60.329165569429435</v>
      </c>
      <c r="AB135" s="3">
        <f>AA135*$AF135</f>
        <v>-3.4384004624640614</v>
      </c>
      <c r="AC135" s="3">
        <f>1/($J135+(VLOOKUP($BD135,'5_Weighting REM'!$CK$24:$CT$35,10,FALSE)))</f>
        <v>34.632420443826533</v>
      </c>
      <c r="AD135" s="3">
        <f>AC135*$AF135</f>
        <v>-1.9738401707754496</v>
      </c>
      <c r="AE135" s="3" t="s">
        <v>367</v>
      </c>
      <c r="AF135" s="6">
        <v>-5.6994000000000003E-2</v>
      </c>
      <c r="AG135" s="3" t="s">
        <v>355</v>
      </c>
      <c r="AH135" s="3">
        <v>0.10960384615384615</v>
      </c>
      <c r="AI135" s="3" t="s">
        <v>26</v>
      </c>
      <c r="AJ135" s="3" t="s">
        <v>53</v>
      </c>
      <c r="AK135" s="3" t="s">
        <v>143</v>
      </c>
      <c r="AL135" s="3" t="s">
        <v>54</v>
      </c>
      <c r="AM135" s="3" t="s">
        <v>7</v>
      </c>
      <c r="AN135" s="3" t="s">
        <v>356</v>
      </c>
      <c r="AO135" s="3" t="s">
        <v>28</v>
      </c>
      <c r="AP135" s="3" t="s">
        <v>10</v>
      </c>
      <c r="AQ135" s="3" t="s">
        <v>11</v>
      </c>
      <c r="AR135" s="4" t="s">
        <v>108</v>
      </c>
      <c r="AS135" s="4" t="s">
        <v>357</v>
      </c>
      <c r="AT135" s="4">
        <v>2010</v>
      </c>
      <c r="AU135" s="3" t="s">
        <v>14</v>
      </c>
      <c r="AV135" s="3" t="s">
        <v>14</v>
      </c>
      <c r="AW135" s="3">
        <v>473</v>
      </c>
      <c r="AX135" s="3">
        <v>1</v>
      </c>
      <c r="AY135" s="3">
        <v>0</v>
      </c>
      <c r="AZ135" s="3">
        <v>0</v>
      </c>
      <c r="BA135" s="3">
        <v>0</v>
      </c>
      <c r="BB135" s="4" t="s">
        <v>346</v>
      </c>
      <c r="BC135" s="4" t="s">
        <v>358</v>
      </c>
      <c r="BD135" s="4" t="s">
        <v>348</v>
      </c>
      <c r="BE135" s="4" t="s">
        <v>33</v>
      </c>
      <c r="BF135" s="4"/>
      <c r="BG135" s="3">
        <v>-0.13800000000000001</v>
      </c>
      <c r="BH135" s="3"/>
      <c r="BI135" s="3"/>
      <c r="BJ135" s="3" t="s">
        <v>20</v>
      </c>
      <c r="BK135" s="3">
        <v>-0.52</v>
      </c>
      <c r="BL135" s="3"/>
    </row>
    <row r="136" spans="1:64" x14ac:dyDescent="0.35">
      <c r="A136" s="2">
        <v>169</v>
      </c>
      <c r="B136" s="3" t="s">
        <v>1228</v>
      </c>
      <c r="C136" s="3">
        <v>169.4</v>
      </c>
      <c r="D136" s="3" t="s">
        <v>1231</v>
      </c>
      <c r="E136" s="3" t="s">
        <v>1232</v>
      </c>
      <c r="F136" s="3"/>
      <c r="G136" s="3"/>
      <c r="H136" s="3" t="str">
        <f>IF(AF136&lt;'2 - Outliers'!$F$11,"Low outlier",IF(AF136&gt;'2 - Outliers'!$F$12,"High outlier",""))</f>
        <v/>
      </c>
      <c r="I136" s="3">
        <f>IF(AH136="",VLOOKUP(BD136,'3 -Impute_SE'!$B$10:$C$21,2,FALSE),AH136)</f>
        <v>0.10881557747850282</v>
      </c>
      <c r="J136" s="3">
        <f>I136^2</f>
        <v>1.184082990198005E-2</v>
      </c>
      <c r="K136" s="3">
        <f>1/J136</f>
        <v>84.453539851355998</v>
      </c>
      <c r="L136" s="3">
        <f>K136*AF136</f>
        <v>30.510337553976456</v>
      </c>
      <c r="M136" s="3">
        <f>K136*AF136^2</f>
        <v>11.022399999999998</v>
      </c>
      <c r="N136" s="3">
        <f>K136^2</f>
        <v>7132.4003934245757</v>
      </c>
      <c r="O136" s="3">
        <f>1/($J136+(VLOOKUP($BD136,'5_Weighting REM'!$B$23:$K$35,10,FALSE)))</f>
        <v>78.418997346669443</v>
      </c>
      <c r="P136" s="3">
        <f>O136*$AF136</f>
        <v>28.330252158789211</v>
      </c>
      <c r="Q136" s="3">
        <f>1/($J136+(VLOOKUP($BD136,'5_Weighting REM'!$N$22:$W$31,10,FALSE)))</f>
        <v>66.179729600020963</v>
      </c>
      <c r="R136" s="3">
        <f>Q136*$AF136</f>
        <v>23.908599839407522</v>
      </c>
      <c r="S136" s="3">
        <f>1/($J136+(VLOOKUP($BD136,'5_Weighting REM'!$Z$26:$AI$35,10,FALSE)))</f>
        <v>18.792915390724144</v>
      </c>
      <c r="T136" s="3">
        <f>S136*$AF136</f>
        <v>6.7892736432776859</v>
      </c>
      <c r="U136" s="3">
        <f>1/($J136+(VLOOKUP($BD136,'5_Weighting REM'!$AL$24:$AU$35,10,FALSE)))</f>
        <v>82.145856609830048</v>
      </c>
      <c r="V136" s="3">
        <f>U136*$AF136</f>
        <v>29.676646097223614</v>
      </c>
      <c r="W136" s="3">
        <f>1/($J136+(VLOOKUP($BD136,'5_Weighting REM'!$AX$24:$BG$35,10,FALSE)))</f>
        <v>23.690489421898974</v>
      </c>
      <c r="X136" s="3">
        <f>W136*$AF136</f>
        <v>8.558609033478433</v>
      </c>
      <c r="Y136" s="3">
        <f>1/($J136+(VLOOKUP($BD136,'5_Weighting REM'!$BK$24:$BT$34,10,FALSE)))</f>
        <v>82.788880791507637</v>
      </c>
      <c r="Z136" s="3">
        <f>Y136*$AF136</f>
        <v>29.908949975461084</v>
      </c>
      <c r="AA136" s="3">
        <f>1/($J136+(VLOOKUP($BD136,'5_Weighting REM'!$BX$24:$CG$35,10,FALSE)))</f>
        <v>79.162213196794823</v>
      </c>
      <c r="AB136" s="3">
        <f>AA136*$AF136</f>
        <v>28.598752052372141</v>
      </c>
      <c r="AC136" s="3">
        <f>1/($J136+(VLOOKUP($BD136,'5_Weighting REM'!$CK$24:$CT$35,10,FALSE)))</f>
        <v>78.418997346669443</v>
      </c>
      <c r="AD136" s="3">
        <f>AC136*$AF136</f>
        <v>28.330252158789211</v>
      </c>
      <c r="AE136" s="3" t="s">
        <v>24</v>
      </c>
      <c r="AF136" s="6">
        <v>0.36126771722862933</v>
      </c>
      <c r="AG136" s="3" t="s">
        <v>25</v>
      </c>
      <c r="AH136" s="3">
        <v>0.10881557747850282</v>
      </c>
      <c r="AI136" s="3" t="s">
        <v>26</v>
      </c>
      <c r="AJ136" s="3" t="s">
        <v>5</v>
      </c>
      <c r="AK136" s="3" t="s">
        <v>1307</v>
      </c>
      <c r="AL136" s="3" t="s">
        <v>5</v>
      </c>
      <c r="AM136" s="3" t="s">
        <v>7</v>
      </c>
      <c r="AN136" s="3" t="s">
        <v>1318</v>
      </c>
      <c r="AO136" s="3" t="s">
        <v>694</v>
      </c>
      <c r="AP136" s="3" t="s">
        <v>10</v>
      </c>
      <c r="AQ136" s="3" t="s">
        <v>11</v>
      </c>
      <c r="AR136" s="4" t="s">
        <v>1335</v>
      </c>
      <c r="AS136" s="4" t="s">
        <v>13</v>
      </c>
      <c r="AT136" s="4">
        <v>2012</v>
      </c>
      <c r="AU136" s="3" t="s">
        <v>14</v>
      </c>
      <c r="AV136" s="3" t="s">
        <v>1951</v>
      </c>
      <c r="AW136" s="3">
        <v>48</v>
      </c>
      <c r="AX136" s="3">
        <v>1</v>
      </c>
      <c r="AY136" s="3">
        <v>0</v>
      </c>
      <c r="AZ136" s="3">
        <v>1</v>
      </c>
      <c r="BA136" s="3">
        <v>1</v>
      </c>
      <c r="BB136" s="4" t="s">
        <v>15</v>
      </c>
      <c r="BC136" s="4" t="s">
        <v>1373</v>
      </c>
      <c r="BD136" s="4" t="s">
        <v>17</v>
      </c>
      <c r="BE136" s="4" t="s">
        <v>33</v>
      </c>
      <c r="BF136" s="4"/>
      <c r="BG136" s="3">
        <v>0.18</v>
      </c>
      <c r="BH136" s="3"/>
      <c r="BI136" s="3"/>
      <c r="BJ136" s="3"/>
      <c r="BK136" s="3">
        <v>3.32</v>
      </c>
      <c r="BL136" s="3" t="s">
        <v>1300</v>
      </c>
    </row>
    <row r="137" spans="1:64" x14ac:dyDescent="0.35">
      <c r="A137" s="2">
        <v>65</v>
      </c>
      <c r="B137" s="3" t="s">
        <v>351</v>
      </c>
      <c r="C137" s="3">
        <v>65.099999999999994</v>
      </c>
      <c r="D137" s="3" t="s">
        <v>374</v>
      </c>
      <c r="E137" s="3" t="s">
        <v>375</v>
      </c>
      <c r="F137" s="3"/>
      <c r="G137" s="3" t="s">
        <v>1958</v>
      </c>
      <c r="H137" s="3" t="str">
        <f>IF(AF137&lt;'2 - Outliers'!$F$11,"Low outlier",IF(AF137&gt;'2 - Outliers'!$F$12,"High outlier",""))</f>
        <v/>
      </c>
      <c r="I137" s="3">
        <f>IF(AH137="",VLOOKUP(BD137,'3 -Impute_SE'!$B$10:$C$21,2,FALSE),AH137)</f>
        <v>0.10797628458498024</v>
      </c>
      <c r="J137" s="3">
        <f>I137^2</f>
        <v>1.165887803277664E-2</v>
      </c>
      <c r="K137" s="3">
        <f>1/J137</f>
        <v>85.771546557798857</v>
      </c>
      <c r="L137" s="3">
        <f>K137*AF137</f>
        <v>2.343107108865949</v>
      </c>
      <c r="M137" s="3">
        <f>K137*AF137^2</f>
        <v>6.4008999999999996E-2</v>
      </c>
      <c r="N137" s="3">
        <f>K137^2</f>
        <v>7356.7581989166565</v>
      </c>
      <c r="O137" s="3">
        <f>1/($J137+(VLOOKUP($BD137,'5_Weighting REM'!$B$23:$K$35,10,FALSE)))</f>
        <v>35.062433417825439</v>
      </c>
      <c r="P137" s="3">
        <f>O137*$AF137</f>
        <v>0.95783555610815529</v>
      </c>
      <c r="Q137" s="3">
        <f>1/($J137+(VLOOKUP($BD137,'5_Weighting REM'!$N$22:$W$31,10,FALSE)))</f>
        <v>85.771546557798857</v>
      </c>
      <c r="R137" s="3">
        <f>Q137*$AF137</f>
        <v>2.343107108865949</v>
      </c>
      <c r="S137" s="3">
        <f>1/($J137+(VLOOKUP($BD137,'5_Weighting REM'!$Z$26:$AI$35,10,FALSE)))</f>
        <v>3.6391145096188513</v>
      </c>
      <c r="T137" s="3">
        <f>S137*$AF137</f>
        <v>9.9413330173767772E-2</v>
      </c>
      <c r="U137" s="3">
        <f>1/($J137+(VLOOKUP($BD137,'5_Weighting REM'!$AL$24:$AU$35,10,FALSE)))</f>
        <v>61.095853666662478</v>
      </c>
      <c r="V137" s="3">
        <f>U137*$AF137</f>
        <v>1.6690165304658855</v>
      </c>
      <c r="W137" s="3">
        <f>1/($J137+(VLOOKUP($BD137,'5_Weighting REM'!$AX$24:$BG$35,10,FALSE)))</f>
        <v>18.468086526541537</v>
      </c>
      <c r="X137" s="3">
        <f>W137*$AF137</f>
        <v>0.50451118773206172</v>
      </c>
      <c r="Y137" s="3">
        <f>1/($J137+(VLOOKUP($BD137,'5_Weighting REM'!$BK$24:$BT$34,10,FALSE)))</f>
        <v>47.730054745117428</v>
      </c>
      <c r="Z137" s="3">
        <f>Y137*$AF137</f>
        <v>1.3038896355271179</v>
      </c>
      <c r="AA137" s="3">
        <f>1/($J137+(VLOOKUP($BD137,'5_Weighting REM'!$BX$24:$CG$35,10,FALSE)))</f>
        <v>61.646178806331662</v>
      </c>
      <c r="AB137" s="3">
        <f>AA137*$AF137</f>
        <v>1.6840503126313682</v>
      </c>
      <c r="AC137" s="3">
        <f>1/($J137+(VLOOKUP($BD137,'5_Weighting REM'!$CK$24:$CT$35,10,FALSE)))</f>
        <v>35.062433417825439</v>
      </c>
      <c r="AD137" s="3">
        <f>AC137*$AF137</f>
        <v>0.95783555610815529</v>
      </c>
      <c r="AE137" s="3" t="s">
        <v>367</v>
      </c>
      <c r="AF137" s="6">
        <v>2.7317999999999999E-2</v>
      </c>
      <c r="AG137" s="3" t="s">
        <v>355</v>
      </c>
      <c r="AH137" s="3">
        <v>0.10797628458498024</v>
      </c>
      <c r="AI137" s="3" t="s">
        <v>26</v>
      </c>
      <c r="AJ137" s="3" t="s">
        <v>53</v>
      </c>
      <c r="AK137" s="3" t="s">
        <v>6</v>
      </c>
      <c r="AL137" s="3" t="s">
        <v>54</v>
      </c>
      <c r="AM137" s="3" t="s">
        <v>7</v>
      </c>
      <c r="AN137" s="3" t="s">
        <v>356</v>
      </c>
      <c r="AO137" s="3" t="s">
        <v>28</v>
      </c>
      <c r="AP137" s="3" t="s">
        <v>10</v>
      </c>
      <c r="AQ137" s="3" t="s">
        <v>11</v>
      </c>
      <c r="AR137" s="4" t="s">
        <v>108</v>
      </c>
      <c r="AS137" s="4" t="s">
        <v>357</v>
      </c>
      <c r="AT137" s="4">
        <v>2010</v>
      </c>
      <c r="AU137" s="3" t="s">
        <v>14</v>
      </c>
      <c r="AV137" s="3" t="s">
        <v>14</v>
      </c>
      <c r="AW137" s="3">
        <v>473</v>
      </c>
      <c r="AX137" s="3">
        <v>1</v>
      </c>
      <c r="AY137" s="3">
        <v>0</v>
      </c>
      <c r="AZ137" s="3">
        <v>0</v>
      </c>
      <c r="BA137" s="3">
        <v>0</v>
      </c>
      <c r="BB137" s="4" t="s">
        <v>346</v>
      </c>
      <c r="BC137" s="4" t="s">
        <v>376</v>
      </c>
      <c r="BD137" s="3" t="s">
        <v>348</v>
      </c>
      <c r="BE137" s="4" t="s">
        <v>33</v>
      </c>
      <c r="BF137" s="4"/>
      <c r="BG137" s="3">
        <v>5.8000000000000003E-2</v>
      </c>
      <c r="BH137" s="3"/>
      <c r="BI137" s="3"/>
      <c r="BJ137" s="3" t="s">
        <v>20</v>
      </c>
      <c r="BK137" s="3">
        <v>0.253</v>
      </c>
      <c r="BL137" s="3"/>
    </row>
    <row r="138" spans="1:64" x14ac:dyDescent="0.35">
      <c r="A138" s="2">
        <v>65</v>
      </c>
      <c r="B138" s="3" t="s">
        <v>351</v>
      </c>
      <c r="C138" s="3">
        <v>65.400000000000006</v>
      </c>
      <c r="D138" s="3" t="s">
        <v>720</v>
      </c>
      <c r="E138" s="3" t="s">
        <v>362</v>
      </c>
      <c r="F138" s="3"/>
      <c r="G138" s="3" t="s">
        <v>1958</v>
      </c>
      <c r="H138" s="3" t="str">
        <f>IF(AF138&lt;'2 - Outliers'!$F$11,"Low outlier",IF(AF138&gt;'2 - Outliers'!$F$12,"High outlier",""))</f>
        <v/>
      </c>
      <c r="I138" s="3">
        <f>IF(AH138="",VLOOKUP(BD138,'3 -Impute_SE'!$B$10:$C$21,2,FALSE),AH138)</f>
        <v>0.10783469387755101</v>
      </c>
      <c r="J138" s="3">
        <f>I138^2</f>
        <v>1.1628321203665137E-2</v>
      </c>
      <c r="K138" s="3">
        <f>1/J138</f>
        <v>85.996936486825746</v>
      </c>
      <c r="L138" s="3">
        <f>K138*AF138</f>
        <v>-4.5439921270273853</v>
      </c>
      <c r="M138" s="3">
        <f>K138*AF138^2</f>
        <v>0.24010000000000001</v>
      </c>
      <c r="N138" s="3">
        <f>K138^2</f>
        <v>7395.4730851191416</v>
      </c>
      <c r="O138" s="3">
        <f>1/($J138+(VLOOKUP($BD138,'5_Weighting REM'!$B$23:$K$35,10,FALSE)))</f>
        <v>85.996936486825746</v>
      </c>
      <c r="P138" s="3">
        <f>O138*$AF138</f>
        <v>-4.5439921270273853</v>
      </c>
      <c r="Q138" s="3" t="e">
        <f>1/($J138+(VLOOKUP($BD138,'5_Weighting REM'!$N$22:$W$31,10,FALSE)))</f>
        <v>#N/A</v>
      </c>
      <c r="R138" s="3" t="e">
        <f>Q138*$AF138</f>
        <v>#N/A</v>
      </c>
      <c r="S138" s="3" t="e">
        <f>1/($J138+(VLOOKUP($BD138,'5_Weighting REM'!$Z$26:$AI$35,10,FALSE)))</f>
        <v>#N/A</v>
      </c>
      <c r="T138" s="3" t="e">
        <f>S138*$AF138</f>
        <v>#N/A</v>
      </c>
      <c r="U138" s="3">
        <f>1/($J138+(VLOOKUP($BD138,'5_Weighting REM'!$AL$24:$AU$35,10,FALSE)))</f>
        <v>85.996936486825746</v>
      </c>
      <c r="V138" s="3">
        <f>U138*$AF138</f>
        <v>-4.5439921270273853</v>
      </c>
      <c r="W138" s="3">
        <f>1/($J138+(VLOOKUP($BD138,'5_Weighting REM'!$AX$24:$BG$35,10,FALSE)))</f>
        <v>85.996936486825746</v>
      </c>
      <c r="X138" s="3">
        <f>W138*$AF138</f>
        <v>-4.5439921270273853</v>
      </c>
      <c r="Y138" s="3">
        <f>1/($J138+(VLOOKUP($BD138,'5_Weighting REM'!$BK$24:$BT$34,10,FALSE)))</f>
        <v>85.996936486825746</v>
      </c>
      <c r="Z138" s="3">
        <f>Y138*$AF138</f>
        <v>-4.5439921270273853</v>
      </c>
      <c r="AA138" s="3">
        <f>1/($J138+(VLOOKUP($BD138,'5_Weighting REM'!$BX$24:$CG$35,10,FALSE)))</f>
        <v>85.996936486825746</v>
      </c>
      <c r="AB138" s="3">
        <f>AA138*$AF138</f>
        <v>-4.5439921270273853</v>
      </c>
      <c r="AC138" s="3">
        <f>1/($J138+(VLOOKUP($BD138,'5_Weighting REM'!$CK$24:$CT$35,10,FALSE)))</f>
        <v>85.996936486825746</v>
      </c>
      <c r="AD138" s="3">
        <f>AC138*$AF138</f>
        <v>-4.5439921270273853</v>
      </c>
      <c r="AE138" s="3" t="s">
        <v>354</v>
      </c>
      <c r="AF138" s="6">
        <v>-5.2838999999999997E-2</v>
      </c>
      <c r="AG138" s="3" t="s">
        <v>355</v>
      </c>
      <c r="AH138" s="3">
        <v>0.10783469387755101</v>
      </c>
      <c r="AI138" s="3" t="s">
        <v>26</v>
      </c>
      <c r="AJ138" s="3" t="s">
        <v>5</v>
      </c>
      <c r="AK138" s="3" t="s">
        <v>143</v>
      </c>
      <c r="AL138" s="3" t="s">
        <v>53</v>
      </c>
      <c r="AM138" s="3" t="s">
        <v>7</v>
      </c>
      <c r="AN138" s="3" t="s">
        <v>356</v>
      </c>
      <c r="AO138" s="3" t="s">
        <v>28</v>
      </c>
      <c r="AP138" s="3" t="s">
        <v>10</v>
      </c>
      <c r="AQ138" s="3" t="s">
        <v>11</v>
      </c>
      <c r="AR138" s="4" t="s">
        <v>108</v>
      </c>
      <c r="AS138" s="4" t="s">
        <v>363</v>
      </c>
      <c r="AT138" s="4">
        <v>2010</v>
      </c>
      <c r="AU138" s="3" t="s">
        <v>14</v>
      </c>
      <c r="AV138" s="3" t="s">
        <v>14</v>
      </c>
      <c r="AW138" s="3">
        <v>473</v>
      </c>
      <c r="AX138" s="3">
        <v>1</v>
      </c>
      <c r="AY138" s="3">
        <v>0</v>
      </c>
      <c r="AZ138" s="3">
        <v>0</v>
      </c>
      <c r="BA138" s="3">
        <v>0</v>
      </c>
      <c r="BB138" s="4" t="s">
        <v>346</v>
      </c>
      <c r="BC138" s="4" t="s">
        <v>432</v>
      </c>
      <c r="BD138" s="4" t="s">
        <v>707</v>
      </c>
      <c r="BE138" s="4" t="s">
        <v>33</v>
      </c>
      <c r="BF138" s="4"/>
      <c r="BG138" s="3">
        <v>-0.10299999999999999</v>
      </c>
      <c r="BH138" s="3"/>
      <c r="BI138" s="3"/>
      <c r="BJ138" s="3" t="s">
        <v>20</v>
      </c>
      <c r="BK138" s="3">
        <v>-0.49</v>
      </c>
      <c r="BL138" s="3"/>
    </row>
    <row r="139" spans="1:64" x14ac:dyDescent="0.35">
      <c r="A139" s="2">
        <v>44</v>
      </c>
      <c r="B139" s="3" t="s">
        <v>890</v>
      </c>
      <c r="C139" s="3">
        <v>44.2</v>
      </c>
      <c r="D139" s="3" t="s">
        <v>897</v>
      </c>
      <c r="E139" s="3" t="s">
        <v>101</v>
      </c>
      <c r="F139" s="3"/>
      <c r="G139" s="3"/>
      <c r="H139" s="3" t="str">
        <f>IF(AF139&lt;'2 - Outliers'!$F$11,"Low outlier",IF(AF139&gt;'2 - Outliers'!$F$12,"High outlier",""))</f>
        <v/>
      </c>
      <c r="I139" s="3">
        <f>IF(AH139="",VLOOKUP(BD139,'3 -Impute_SE'!$B$10:$C$21,2,FALSE),AH139)</f>
        <v>0.1076923076923077</v>
      </c>
      <c r="J139" s="3">
        <f>I139^2</f>
        <v>1.1597633136094675E-2</v>
      </c>
      <c r="K139" s="3">
        <f>1/J139</f>
        <v>86.224489795918359</v>
      </c>
      <c r="L139" s="3">
        <f>K139*AF139</f>
        <v>3.6214285714285714</v>
      </c>
      <c r="M139" s="3">
        <f>K139*AF139^2</f>
        <v>0.15209999999999999</v>
      </c>
      <c r="N139" s="3">
        <f>K139^2</f>
        <v>7434.6626405664292</v>
      </c>
      <c r="O139" s="3">
        <f>1/($J139+(VLOOKUP($BD139,'5_Weighting REM'!$B$23:$K$35,10,FALSE)))</f>
        <v>6.3448159276949649</v>
      </c>
      <c r="P139" s="3">
        <f>O139*$AF139</f>
        <v>0.26648226896318855</v>
      </c>
      <c r="Q139" s="3" t="e">
        <f>1/($J139+(VLOOKUP($BD139,'5_Weighting REM'!$N$22:$W$31,10,FALSE)))</f>
        <v>#N/A</v>
      </c>
      <c r="R139" s="3" t="e">
        <f>Q139*$AF139</f>
        <v>#N/A</v>
      </c>
      <c r="S139" s="3">
        <f>1/($J139+(VLOOKUP($BD139,'5_Weighting REM'!$Z$26:$AI$35,10,FALSE)))</f>
        <v>0.13877263391239217</v>
      </c>
      <c r="T139" s="3">
        <f>S139*$AF139</f>
        <v>5.8284506243204718E-3</v>
      </c>
      <c r="U139" s="3">
        <f>1/($J139+(VLOOKUP($BD139,'5_Weighting REM'!$AL$24:$AU$35,10,FALSE)))</f>
        <v>31.452648371198279</v>
      </c>
      <c r="V139" s="3">
        <f>U139*$AF139</f>
        <v>1.3210112315903277</v>
      </c>
      <c r="W139" s="3">
        <f>1/($J139+(VLOOKUP($BD139,'5_Weighting REM'!$AX$24:$BG$35,10,FALSE)))</f>
        <v>67.992593915485514</v>
      </c>
      <c r="X139" s="3">
        <f>W139*$AF139</f>
        <v>2.8556889444503919</v>
      </c>
      <c r="Y139" s="3">
        <f>1/($J139+(VLOOKUP($BD139,'5_Weighting REM'!$BK$24:$BT$34,10,FALSE)))</f>
        <v>71.600345221962982</v>
      </c>
      <c r="Z139" s="3">
        <f>Y139*$AF139</f>
        <v>3.0072144993224454</v>
      </c>
      <c r="AA139" s="3">
        <f>1/($J139+(VLOOKUP($BD139,'5_Weighting REM'!$BX$24:$CG$35,10,FALSE)))</f>
        <v>71.574293438204265</v>
      </c>
      <c r="AB139" s="3">
        <f>AA139*$AF139</f>
        <v>3.0061203244045793</v>
      </c>
      <c r="AC139" s="3">
        <f>1/($J139+(VLOOKUP($BD139,'5_Weighting REM'!$CK$24:$CT$35,10,FALSE)))</f>
        <v>6.3448159276949649</v>
      </c>
      <c r="AD139" s="3">
        <f>AC139*$AF139</f>
        <v>0.26648226896318855</v>
      </c>
      <c r="AE139" s="3" t="s">
        <v>266</v>
      </c>
      <c r="AF139" s="6">
        <v>4.2000000000000003E-2</v>
      </c>
      <c r="AG139" s="3" t="s">
        <v>157</v>
      </c>
      <c r="AH139" s="3">
        <v>0.1076923076923077</v>
      </c>
      <c r="AI139" s="3" t="s">
        <v>26</v>
      </c>
      <c r="AJ139" s="3" t="s">
        <v>53</v>
      </c>
      <c r="AK139" s="3" t="s">
        <v>6</v>
      </c>
      <c r="AL139" s="3" t="s">
        <v>54</v>
      </c>
      <c r="AM139" s="3" t="s">
        <v>102</v>
      </c>
      <c r="AN139" s="3" t="s">
        <v>37</v>
      </c>
      <c r="AO139" s="3" t="s">
        <v>103</v>
      </c>
      <c r="AP139" s="3" t="s">
        <v>10</v>
      </c>
      <c r="AQ139" s="3" t="s">
        <v>39</v>
      </c>
      <c r="AR139" s="4" t="s">
        <v>12</v>
      </c>
      <c r="AS139" s="4" t="s">
        <v>13</v>
      </c>
      <c r="AT139" s="4">
        <v>2000</v>
      </c>
      <c r="AU139" s="3" t="s">
        <v>30</v>
      </c>
      <c r="AV139" s="3" t="s">
        <v>14</v>
      </c>
      <c r="AW139" s="3">
        <v>43</v>
      </c>
      <c r="AX139" s="3">
        <v>0</v>
      </c>
      <c r="AY139" s="3">
        <v>0</v>
      </c>
      <c r="AZ139" s="3">
        <v>1</v>
      </c>
      <c r="BA139" s="3">
        <v>1</v>
      </c>
      <c r="BB139" s="4" t="s">
        <v>97</v>
      </c>
      <c r="BC139" s="4" t="s">
        <v>893</v>
      </c>
      <c r="BD139" s="4" t="s">
        <v>1396</v>
      </c>
      <c r="BE139" s="4" t="s">
        <v>33</v>
      </c>
      <c r="BF139" s="4"/>
      <c r="BG139" s="3">
        <v>4.2000000000000003E-2</v>
      </c>
      <c r="BH139" s="3"/>
      <c r="BI139" s="3">
        <v>1.0428944787507632</v>
      </c>
      <c r="BJ139" s="3" t="s">
        <v>19</v>
      </c>
      <c r="BK139" s="3">
        <v>0.39</v>
      </c>
      <c r="BL139" s="3"/>
    </row>
    <row r="140" spans="1:64" x14ac:dyDescent="0.35">
      <c r="A140" s="2">
        <v>129</v>
      </c>
      <c r="B140" s="3" t="s">
        <v>333</v>
      </c>
      <c r="C140" s="3">
        <v>129.1</v>
      </c>
      <c r="D140" s="3" t="s">
        <v>996</v>
      </c>
      <c r="E140" s="3" t="s">
        <v>335</v>
      </c>
      <c r="F140" s="3"/>
      <c r="G140" s="3"/>
      <c r="H140" s="3" t="str">
        <f>IF(AF140&lt;'2 - Outliers'!$F$11,"Low outlier",IF(AF140&gt;'2 - Outliers'!$F$12,"High outlier",""))</f>
        <v/>
      </c>
      <c r="I140" s="3">
        <f>IF(AH140="",VLOOKUP(BD140,'3 -Impute_SE'!$B$10:$C$21,2,FALSE),AH140)</f>
        <v>0.10671491150309889</v>
      </c>
      <c r="J140" s="3">
        <f>I140^2</f>
        <v>1.1388072337114228E-2</v>
      </c>
      <c r="K140" s="3">
        <f>1/J140</f>
        <v>87.811173866621488</v>
      </c>
      <c r="L140" s="3">
        <f>K140*AF140</f>
        <v>20.428260392988239</v>
      </c>
      <c r="M140" s="3">
        <f>K140*AF140^2</f>
        <v>4.7524000000000006</v>
      </c>
      <c r="N140" s="3">
        <f>K140^2</f>
        <v>7710.8022558340281</v>
      </c>
      <c r="O140" s="3">
        <f>1/($J140+(VLOOKUP($BD140,'5_Weighting REM'!$B$23:$K$35,10,FALSE)))</f>
        <v>43.354066254310943</v>
      </c>
      <c r="P140" s="3">
        <f>O140*$AF140</f>
        <v>10.085825249109647</v>
      </c>
      <c r="Q140" s="3">
        <f>1/($J140+(VLOOKUP($BD140,'5_Weighting REM'!$N$22:$W$31,10,FALSE)))</f>
        <v>81.073760008372972</v>
      </c>
      <c r="R140" s="3">
        <f>Q140*$AF140</f>
        <v>18.86087849144706</v>
      </c>
      <c r="S140" s="3">
        <f>1/($J140+(VLOOKUP($BD140,'5_Weighting REM'!$Z$26:$AI$35,10,FALSE)))</f>
        <v>5.4623094938508459</v>
      </c>
      <c r="T140" s="3">
        <f>S140*$AF140</f>
        <v>1.2707435258406492</v>
      </c>
      <c r="U140" s="3">
        <f>1/($J140+(VLOOKUP($BD140,'5_Weighting REM'!$AL$24:$AU$35,10,FALSE)))</f>
        <v>55.233668659411258</v>
      </c>
      <c r="V140" s="3">
        <f>U140*$AF140</f>
        <v>12.849478217297619</v>
      </c>
      <c r="W140" s="3">
        <f>1/($J140+(VLOOKUP($BD140,'5_Weighting REM'!$AX$24:$BG$35,10,FALSE)))</f>
        <v>10.459022176290102</v>
      </c>
      <c r="X140" s="3">
        <f>W140*$AF140</f>
        <v>2.4331713045748087</v>
      </c>
      <c r="Y140" s="3">
        <f>1/($J140+(VLOOKUP($BD140,'5_Weighting REM'!$BK$24:$BT$34,10,FALSE)))</f>
        <v>54.199619776199526</v>
      </c>
      <c r="Z140" s="3">
        <f>Y140*$AF140</f>
        <v>12.608918628862856</v>
      </c>
      <c r="AA140" s="3">
        <f>1/($J140+(VLOOKUP($BD140,'5_Weighting REM'!$BX$24:$CG$35,10,FALSE)))</f>
        <v>67.445258849665009</v>
      </c>
      <c r="AB140" s="3">
        <f>AA140*$AF140</f>
        <v>15.690364328191407</v>
      </c>
      <c r="AC140" s="3">
        <f>1/($J140+(VLOOKUP($BD140,'5_Weighting REM'!$CK$24:$CT$35,10,FALSE)))</f>
        <v>43.354066254310943</v>
      </c>
      <c r="AD140" s="3">
        <f>AC140*$AF140</f>
        <v>10.085825249109647</v>
      </c>
      <c r="AE140" s="3" t="s">
        <v>24</v>
      </c>
      <c r="AF140" s="6">
        <v>0.2326385070767556</v>
      </c>
      <c r="AG140" s="3" t="s">
        <v>47</v>
      </c>
      <c r="AH140" s="3">
        <v>0.10671491150309889</v>
      </c>
      <c r="AI140" s="3" t="s">
        <v>26</v>
      </c>
      <c r="AJ140" s="3" t="s">
        <v>5</v>
      </c>
      <c r="AK140" s="3" t="s">
        <v>6</v>
      </c>
      <c r="AL140" s="3" t="s">
        <v>5</v>
      </c>
      <c r="AM140" s="3" t="s">
        <v>7</v>
      </c>
      <c r="AN140" s="3"/>
      <c r="AO140" s="3" t="s">
        <v>28</v>
      </c>
      <c r="AP140" s="3" t="s">
        <v>336</v>
      </c>
      <c r="AQ140" s="3" t="s">
        <v>337</v>
      </c>
      <c r="AR140" s="4" t="s">
        <v>338</v>
      </c>
      <c r="AS140" s="4" t="s">
        <v>339</v>
      </c>
      <c r="AT140" s="4">
        <v>2010</v>
      </c>
      <c r="AU140" s="3" t="s">
        <v>14</v>
      </c>
      <c r="AV140" s="3" t="s">
        <v>14</v>
      </c>
      <c r="AW140" s="3">
        <v>55</v>
      </c>
      <c r="AX140" s="3">
        <v>1</v>
      </c>
      <c r="AY140" s="3">
        <v>0</v>
      </c>
      <c r="AZ140" s="3">
        <v>0</v>
      </c>
      <c r="BA140" s="3">
        <v>0</v>
      </c>
      <c r="BB140" s="4" t="s">
        <v>15</v>
      </c>
      <c r="BC140" s="4" t="s">
        <v>971</v>
      </c>
      <c r="BD140" s="3" t="s">
        <v>42</v>
      </c>
      <c r="BE140" s="4" t="s">
        <v>33</v>
      </c>
      <c r="BF140" s="4"/>
      <c r="BG140" s="3">
        <v>0.13450000000000001</v>
      </c>
      <c r="BH140" s="3"/>
      <c r="BI140" s="3"/>
      <c r="BJ140" s="3"/>
      <c r="BK140" s="3">
        <v>2.1800000000000002</v>
      </c>
      <c r="BL140" s="3"/>
    </row>
    <row r="141" spans="1:64" x14ac:dyDescent="0.35">
      <c r="A141" s="2">
        <v>65</v>
      </c>
      <c r="B141" s="3" t="s">
        <v>351</v>
      </c>
      <c r="C141" s="3">
        <v>65.2</v>
      </c>
      <c r="D141" s="3" t="s">
        <v>392</v>
      </c>
      <c r="E141" s="3" t="s">
        <v>388</v>
      </c>
      <c r="F141" s="3"/>
      <c r="G141" s="3"/>
      <c r="H141" s="3" t="str">
        <f>IF(AF141&lt;'2 - Outliers'!$F$11,"Low outlier",IF(AF141&gt;'2 - Outliers'!$F$12,"High outlier",""))</f>
        <v/>
      </c>
      <c r="I141" s="3">
        <f>IF(AH141="",VLOOKUP(BD141,'3 -Impute_SE'!$B$10:$C$21,2,FALSE),AH141)</f>
        <v>0.106488</v>
      </c>
      <c r="J141" s="3">
        <f>I141^2</f>
        <v>1.1339694144E-2</v>
      </c>
      <c r="K141" s="3">
        <f>1/J141</f>
        <v>88.185800013760939</v>
      </c>
      <c r="L141" s="3">
        <f>K141*AF141</f>
        <v>-2.3476823679663439</v>
      </c>
      <c r="M141" s="3">
        <f>K141*AF141^2</f>
        <v>6.25E-2</v>
      </c>
      <c r="N141" s="3">
        <f>K141^2</f>
        <v>7776.7353240670391</v>
      </c>
      <c r="O141" s="3">
        <f>1/($J141+(VLOOKUP($BD141,'5_Weighting REM'!$B$23:$K$35,10,FALSE)))</f>
        <v>35.459271021622968</v>
      </c>
      <c r="P141" s="3">
        <f>O141*$AF141</f>
        <v>-0.94399671313764666</v>
      </c>
      <c r="Q141" s="3">
        <f>1/($J141+(VLOOKUP($BD141,'5_Weighting REM'!$N$22:$W$31,10,FALSE)))</f>
        <v>88.185800013760939</v>
      </c>
      <c r="R141" s="3">
        <f>Q141*$AF141</f>
        <v>-2.3476823679663439</v>
      </c>
      <c r="S141" s="3">
        <f>1/($J141+(VLOOKUP($BD141,'5_Weighting REM'!$Z$26:$AI$35,10,FALSE)))</f>
        <v>3.643346426713844</v>
      </c>
      <c r="T141" s="3">
        <f>S141*$AF141</f>
        <v>-9.6993168571975957E-2</v>
      </c>
      <c r="U141" s="3">
        <f>1/($J141+(VLOOKUP($BD141,'5_Weighting REM'!$AL$24:$AU$35,10,FALSE)))</f>
        <v>62.3109681521968</v>
      </c>
      <c r="V141" s="3">
        <f>U141*$AF141</f>
        <v>-1.6588425941477831</v>
      </c>
      <c r="W141" s="3">
        <f>1/($J141+(VLOOKUP($BD141,'5_Weighting REM'!$AX$24:$BG$35,10,FALSE)))</f>
        <v>18.577596173926761</v>
      </c>
      <c r="X141" s="3">
        <f>W141*$AF141</f>
        <v>-0.49457276534227823</v>
      </c>
      <c r="Y141" s="3">
        <f>1/($J141+(VLOOKUP($BD141,'5_Weighting REM'!$BK$24:$BT$34,10,FALSE)))</f>
        <v>48.468455401265203</v>
      </c>
      <c r="Z141" s="3">
        <f>Y141*$AF141</f>
        <v>-1.2903272196924822</v>
      </c>
      <c r="AA141" s="3">
        <f>1/($J141+(VLOOKUP($BD141,'5_Weighting REM'!$BX$24:$CG$35,10,FALSE)))</f>
        <v>62.883504002692085</v>
      </c>
      <c r="AB141" s="3">
        <f>AA141*$AF141</f>
        <v>-1.6740846435596686</v>
      </c>
      <c r="AC141" s="3">
        <f>1/($J141+(VLOOKUP($BD141,'5_Weighting REM'!$CK$24:$CT$35,10,FALSE)))</f>
        <v>35.459271021622968</v>
      </c>
      <c r="AD141" s="3">
        <f>AC141*$AF141</f>
        <v>-0.94399671313764666</v>
      </c>
      <c r="AE141" s="3" t="s">
        <v>367</v>
      </c>
      <c r="AF141" s="6">
        <v>-2.6622E-2</v>
      </c>
      <c r="AG141" s="3" t="s">
        <v>355</v>
      </c>
      <c r="AH141" s="3">
        <v>0.106488</v>
      </c>
      <c r="AI141" s="3" t="s">
        <v>26</v>
      </c>
      <c r="AJ141" s="3" t="s">
        <v>53</v>
      </c>
      <c r="AK141" s="3" t="s">
        <v>143</v>
      </c>
      <c r="AL141" s="3" t="s">
        <v>54</v>
      </c>
      <c r="AM141" s="3" t="s">
        <v>7</v>
      </c>
      <c r="AN141" s="3" t="s">
        <v>356</v>
      </c>
      <c r="AO141" s="3" t="s">
        <v>28</v>
      </c>
      <c r="AP141" s="3" t="s">
        <v>10</v>
      </c>
      <c r="AQ141" s="3" t="s">
        <v>11</v>
      </c>
      <c r="AR141" s="4" t="s">
        <v>108</v>
      </c>
      <c r="AS141" s="4" t="s">
        <v>363</v>
      </c>
      <c r="AT141" s="4">
        <v>2010</v>
      </c>
      <c r="AU141" s="3" t="s">
        <v>14</v>
      </c>
      <c r="AV141" s="3" t="s">
        <v>14</v>
      </c>
      <c r="AW141" s="3">
        <v>473</v>
      </c>
      <c r="AX141" s="3">
        <v>1</v>
      </c>
      <c r="AY141" s="3">
        <v>0</v>
      </c>
      <c r="AZ141" s="3">
        <v>0</v>
      </c>
      <c r="BA141" s="3">
        <v>0</v>
      </c>
      <c r="BB141" s="4" t="s">
        <v>346</v>
      </c>
      <c r="BC141" s="4" t="s">
        <v>364</v>
      </c>
      <c r="BD141" s="4" t="s">
        <v>348</v>
      </c>
      <c r="BE141" s="4" t="s">
        <v>33</v>
      </c>
      <c r="BF141" s="4"/>
      <c r="BG141" s="3">
        <v>-5.0999999999999997E-2</v>
      </c>
      <c r="BH141" s="3"/>
      <c r="BI141" s="3"/>
      <c r="BJ141" s="3" t="s">
        <v>20</v>
      </c>
      <c r="BK141" s="3">
        <v>-0.25</v>
      </c>
      <c r="BL141" s="3"/>
    </row>
    <row r="142" spans="1:64" x14ac:dyDescent="0.35">
      <c r="A142" s="2">
        <v>151</v>
      </c>
      <c r="B142" s="3" t="s">
        <v>1184</v>
      </c>
      <c r="C142" s="3">
        <v>151.1</v>
      </c>
      <c r="D142" s="3" t="s">
        <v>1188</v>
      </c>
      <c r="E142" s="3" t="s">
        <v>1186</v>
      </c>
      <c r="F142" s="3"/>
      <c r="G142" s="3"/>
      <c r="H142" s="3" t="str">
        <f>IF(AF142&lt;'2 - Outliers'!$F$11,"Low outlier",IF(AF142&gt;'2 - Outliers'!$F$12,"High outlier",""))</f>
        <v/>
      </c>
      <c r="I142" s="3">
        <f>IF(AH142="",VLOOKUP(BD142,'3 -Impute_SE'!$B$10:$C$21,2,FALSE),AH142)</f>
        <v>0.10614764940837212</v>
      </c>
      <c r="J142" s="3">
        <f>I142^2</f>
        <v>1.1267323474922684E-2</v>
      </c>
      <c r="K142" s="3">
        <f>1/J142</f>
        <v>88.752222497709198</v>
      </c>
      <c r="L142" s="3">
        <f>K142*AF142</f>
        <v>-21.504893693023693</v>
      </c>
      <c r="M142" s="3">
        <f>K142*AF142^2</f>
        <v>5.2106915154737328</v>
      </c>
      <c r="N142" s="3">
        <f>K142^2</f>
        <v>7876.9569982828789</v>
      </c>
      <c r="O142" s="3">
        <f>1/($J142+(VLOOKUP($BD142,'5_Weighting REM'!$B$23:$K$35,10,FALSE)))</f>
        <v>43.582217163859809</v>
      </c>
      <c r="P142" s="3">
        <f>O142*$AF142</f>
        <v>-10.560084250727005</v>
      </c>
      <c r="Q142" s="3">
        <f>1/($J142+(VLOOKUP($BD142,'5_Weighting REM'!$N$22:$W$31,10,FALSE)))</f>
        <v>81.875283357300461</v>
      </c>
      <c r="R142" s="3">
        <f>Q142*$AF142</f>
        <v>-19.838593503733215</v>
      </c>
      <c r="S142" s="3">
        <f>1/($J142+(VLOOKUP($BD142,'5_Weighting REM'!$Z$26:$AI$35,10,FALSE)))</f>
        <v>5.4659146343558769</v>
      </c>
      <c r="T142" s="3">
        <f>S142*$AF142</f>
        <v>-1.3244052919350786</v>
      </c>
      <c r="U142" s="3">
        <f>1/($J142+(VLOOKUP($BD142,'5_Weighting REM'!$AL$24:$AU$35,10,FALSE)))</f>
        <v>55.604517576022786</v>
      </c>
      <c r="V142" s="3">
        <f>U142*$AF142</f>
        <v>-13.473118820828423</v>
      </c>
      <c r="W142" s="3">
        <f>1/($J142+(VLOOKUP($BD142,'5_Weighting REM'!$AX$24:$BG$35,10,FALSE)))</f>
        <v>10.472247735325944</v>
      </c>
      <c r="X142" s="3">
        <f>W142*$AF142</f>
        <v>-2.5374527863908463</v>
      </c>
      <c r="Y142" s="3">
        <f>1/($J142+(VLOOKUP($BD142,'5_Weighting REM'!$BK$24:$BT$34,10,FALSE)))</f>
        <v>54.556668205520253</v>
      </c>
      <c r="Z142" s="3">
        <f>Y142*$AF142</f>
        <v>-13.219222200723609</v>
      </c>
      <c r="AA142" s="3">
        <f>1/($J142+(VLOOKUP($BD142,'5_Weighting REM'!$BX$24:$CG$35,10,FALSE)))</f>
        <v>67.99903882401631</v>
      </c>
      <c r="AB142" s="3">
        <f>AA142*$AF142</f>
        <v>-16.476343464818651</v>
      </c>
      <c r="AC142" s="3">
        <f>1/($J142+(VLOOKUP($BD142,'5_Weighting REM'!$CK$24:$CT$35,10,FALSE)))</f>
        <v>43.582217163859809</v>
      </c>
      <c r="AD142" s="3">
        <f>AC142*$AF142</f>
        <v>-10.560084250727005</v>
      </c>
      <c r="AE142" s="3" t="s">
        <v>130</v>
      </c>
      <c r="AF142" s="6">
        <v>-0.24230259353312264</v>
      </c>
      <c r="AG142" s="3" t="s">
        <v>1298</v>
      </c>
      <c r="AH142" s="3">
        <v>0.10614764940837212</v>
      </c>
      <c r="AI142" s="3" t="s">
        <v>1305</v>
      </c>
      <c r="AJ142" s="3" t="s">
        <v>5</v>
      </c>
      <c r="AK142" s="3" t="s">
        <v>143</v>
      </c>
      <c r="AL142" s="3" t="s">
        <v>53</v>
      </c>
      <c r="AM142" s="3" t="s">
        <v>7</v>
      </c>
      <c r="AN142" s="3" t="s">
        <v>1311</v>
      </c>
      <c r="AO142" s="3" t="s">
        <v>694</v>
      </c>
      <c r="AP142" s="3" t="s">
        <v>10</v>
      </c>
      <c r="AQ142" s="3" t="s">
        <v>11</v>
      </c>
      <c r="AR142" s="4" t="s">
        <v>338</v>
      </c>
      <c r="AS142" s="4" t="s">
        <v>339</v>
      </c>
      <c r="AT142" s="4">
        <v>2015</v>
      </c>
      <c r="AU142" s="3" t="s">
        <v>14</v>
      </c>
      <c r="AV142" s="3" t="s">
        <v>1951</v>
      </c>
      <c r="AW142" s="3">
        <v>112</v>
      </c>
      <c r="AX142" s="3">
        <v>1</v>
      </c>
      <c r="AY142" s="3">
        <v>0</v>
      </c>
      <c r="AZ142" s="3">
        <v>0</v>
      </c>
      <c r="BA142" s="3">
        <v>0</v>
      </c>
      <c r="BB142" s="4" t="s">
        <v>15</v>
      </c>
      <c r="BC142" s="4" t="s">
        <v>1350</v>
      </c>
      <c r="BD142" s="4" t="s">
        <v>42</v>
      </c>
      <c r="BE142" s="4" t="s">
        <v>33</v>
      </c>
      <c r="BF142" s="4"/>
      <c r="BG142" s="3">
        <v>-334297.09999999998</v>
      </c>
      <c r="BH142" s="3"/>
      <c r="BI142" s="3"/>
      <c r="BJ142" s="3"/>
      <c r="BK142" s="3">
        <v>-2.2826939162913922</v>
      </c>
      <c r="BL142" s="3" t="s">
        <v>125</v>
      </c>
    </row>
    <row r="143" spans="1:64" x14ac:dyDescent="0.35">
      <c r="A143" s="2">
        <v>70</v>
      </c>
      <c r="B143" s="3" t="s">
        <v>177</v>
      </c>
      <c r="C143" s="3">
        <v>70.400000000000006</v>
      </c>
      <c r="D143" s="3" t="s">
        <v>219</v>
      </c>
      <c r="E143" s="3" t="s">
        <v>220</v>
      </c>
      <c r="F143" s="3"/>
      <c r="G143" s="3"/>
      <c r="H143" s="3" t="str">
        <f>IF(AF143&lt;'2 - Outliers'!$F$11,"Low outlier",IF(AF143&gt;'2 - Outliers'!$F$12,"High outlier",""))</f>
        <v/>
      </c>
      <c r="I143" s="3">
        <f>IF(AH143="",VLOOKUP(BD143,'3 -Impute_SE'!$B$10:$C$21,2,FALSE),AH143)</f>
        <v>0.10385725359911406</v>
      </c>
      <c r="J143" s="3">
        <f>I143^2</f>
        <v>1.0786329125150691E-2</v>
      </c>
      <c r="K143" s="3">
        <f>1/J143</f>
        <v>92.709946859333343</v>
      </c>
      <c r="L143" s="3">
        <f>K143*AF143</f>
        <v>28.885801386390511</v>
      </c>
      <c r="M143" s="3">
        <f>K143*AF143^2</f>
        <v>9</v>
      </c>
      <c r="N143" s="3">
        <f>K143^2</f>
        <v>8595.1342466604128</v>
      </c>
      <c r="O143" s="3">
        <f>1/($J143+(VLOOKUP($BD143,'5_Weighting REM'!$B$23:$K$35,10,FALSE)))</f>
        <v>44.515384270429841</v>
      </c>
      <c r="P143" s="3">
        <f>O143*$AF143</f>
        <v>13.869736659708135</v>
      </c>
      <c r="Q143" s="3">
        <f>1/($J143+(VLOOKUP($BD143,'5_Weighting REM'!$N$22:$W$31,10,FALSE)))</f>
        <v>85.231845427147718</v>
      </c>
      <c r="R143" s="3">
        <f>Q143*$AF143</f>
        <v>26.555836155743311</v>
      </c>
      <c r="S143" s="3">
        <f>1/($J143+(VLOOKUP($BD143,'5_Weighting REM'!$Z$26:$AI$35,10,FALSE)))</f>
        <v>5.480322808868225</v>
      </c>
      <c r="T143" s="3">
        <f>S143*$AF143</f>
        <v>1.707513827296909</v>
      </c>
      <c r="U143" s="3">
        <f>1/($J143+(VLOOKUP($BD143,'5_Weighting REM'!$AL$24:$AU$35,10,FALSE)))</f>
        <v>57.132553942244954</v>
      </c>
      <c r="V143" s="3">
        <f>U143*$AF143</f>
        <v>17.800890430634393</v>
      </c>
      <c r="W143" s="3">
        <f>1/($J143+(VLOOKUP($BD143,'5_Weighting REM'!$AX$24:$BG$35,10,FALSE)))</f>
        <v>10.525264460634332</v>
      </c>
      <c r="X143" s="3">
        <f>W143*$AF143</f>
        <v>3.2793751808575267</v>
      </c>
      <c r="Y143" s="3">
        <f>1/($J143+(VLOOKUP($BD143,'5_Weighting REM'!$BK$24:$BT$34,10,FALSE)))</f>
        <v>56.026895124930952</v>
      </c>
      <c r="Z143" s="3">
        <f>Y143*$AF143</f>
        <v>17.456398366082762</v>
      </c>
      <c r="AA143" s="3">
        <f>1/($J143+(VLOOKUP($BD143,'5_Weighting REM'!$BX$24:$CG$35,10,FALSE)))</f>
        <v>70.298295978874606</v>
      </c>
      <c r="AB143" s="3">
        <f>AA143*$AF143</f>
        <v>21.902963859190681</v>
      </c>
      <c r="AC143" s="3">
        <f>1/($J143+(VLOOKUP($BD143,'5_Weighting REM'!$CK$24:$CT$35,10,FALSE)))</f>
        <v>44.515384270429841</v>
      </c>
      <c r="AD143" s="3">
        <f>AC143*$AF143</f>
        <v>13.869736659708135</v>
      </c>
      <c r="AE143" s="3" t="s">
        <v>181</v>
      </c>
      <c r="AF143" s="6">
        <v>0.31157176079734217</v>
      </c>
      <c r="AG143" s="3" t="s">
        <v>25</v>
      </c>
      <c r="AH143" s="3">
        <v>0.10385725359911406</v>
      </c>
      <c r="AI143" s="3" t="s">
        <v>26</v>
      </c>
      <c r="AJ143" s="3" t="s">
        <v>5</v>
      </c>
      <c r="AK143" s="3" t="s">
        <v>6</v>
      </c>
      <c r="AL143" s="3" t="s">
        <v>5</v>
      </c>
      <c r="AM143" s="3" t="s">
        <v>7</v>
      </c>
      <c r="AN143" s="3" t="s">
        <v>48</v>
      </c>
      <c r="AO143" s="3" t="s">
        <v>28</v>
      </c>
      <c r="AP143" s="3" t="s">
        <v>10</v>
      </c>
      <c r="AQ143" s="3" t="s">
        <v>182</v>
      </c>
      <c r="AR143" s="4" t="s">
        <v>12</v>
      </c>
      <c r="AS143" s="4" t="s">
        <v>13</v>
      </c>
      <c r="AT143" s="4">
        <v>2009</v>
      </c>
      <c r="AU143" s="3" t="s">
        <v>30</v>
      </c>
      <c r="AV143" s="3" t="s">
        <v>14</v>
      </c>
      <c r="AW143" s="3">
        <v>1449</v>
      </c>
      <c r="AX143" s="3">
        <v>0</v>
      </c>
      <c r="AY143" s="3">
        <v>0</v>
      </c>
      <c r="AZ143" s="3">
        <v>0</v>
      </c>
      <c r="BA143" s="3">
        <v>0</v>
      </c>
      <c r="BB143" s="4" t="s">
        <v>15</v>
      </c>
      <c r="BC143" s="4" t="s">
        <v>41</v>
      </c>
      <c r="BD143" s="4" t="s">
        <v>42</v>
      </c>
      <c r="BE143" s="4" t="s">
        <v>33</v>
      </c>
      <c r="BF143" s="4"/>
      <c r="BG143" s="3">
        <v>0.14599999999999999</v>
      </c>
      <c r="BH143" s="3"/>
      <c r="BI143" s="3"/>
      <c r="BJ143" s="3" t="s">
        <v>20</v>
      </c>
      <c r="BK143" s="3">
        <v>3</v>
      </c>
      <c r="BL143" s="3"/>
    </row>
    <row r="144" spans="1:64" x14ac:dyDescent="0.35">
      <c r="A144" s="2">
        <v>65</v>
      </c>
      <c r="B144" s="3" t="s">
        <v>351</v>
      </c>
      <c r="C144" s="3">
        <v>65.099999999999994</v>
      </c>
      <c r="D144" s="3" t="s">
        <v>721</v>
      </c>
      <c r="E144" s="3" t="s">
        <v>375</v>
      </c>
      <c r="F144" s="3"/>
      <c r="G144" s="3" t="s">
        <v>1958</v>
      </c>
      <c r="H144" s="3" t="str">
        <f>IF(AF144&lt;'2 - Outliers'!$F$11,"Low outlier",IF(AF144&gt;'2 - Outliers'!$F$12,"High outlier",""))</f>
        <v/>
      </c>
      <c r="I144" s="3">
        <f>IF(AH144="",VLOOKUP(BD144,'3 -Impute_SE'!$B$10:$C$21,2,FALSE),AH144)</f>
        <v>0.10297405063291139</v>
      </c>
      <c r="J144" s="3">
        <f>I144^2</f>
        <v>1.0603655103749398E-2</v>
      </c>
      <c r="K144" s="3">
        <f>1/J144</f>
        <v>94.307103561526176</v>
      </c>
      <c r="L144" s="3">
        <f>K144*AF144</f>
        <v>-15.343671442356749</v>
      </c>
      <c r="M144" s="3">
        <f>K144*AF144^2</f>
        <v>2.4964000000000008</v>
      </c>
      <c r="N144" s="3">
        <f>K144^2</f>
        <v>8893.8297821644228</v>
      </c>
      <c r="O144" s="3">
        <f>1/($J144+(VLOOKUP($BD144,'5_Weighting REM'!$B$23:$K$35,10,FALSE)))</f>
        <v>94.307103561526176</v>
      </c>
      <c r="P144" s="3">
        <f>O144*$AF144</f>
        <v>-15.343671442356749</v>
      </c>
      <c r="Q144" s="3" t="e">
        <f>1/($J144+(VLOOKUP($BD144,'5_Weighting REM'!$N$22:$W$31,10,FALSE)))</f>
        <v>#N/A</v>
      </c>
      <c r="R144" s="3" t="e">
        <f>Q144*$AF144</f>
        <v>#N/A</v>
      </c>
      <c r="S144" s="3" t="e">
        <f>1/($J144+(VLOOKUP($BD144,'5_Weighting REM'!$Z$26:$AI$35,10,FALSE)))</f>
        <v>#N/A</v>
      </c>
      <c r="T144" s="3" t="e">
        <f>S144*$AF144</f>
        <v>#N/A</v>
      </c>
      <c r="U144" s="3">
        <f>1/($J144+(VLOOKUP($BD144,'5_Weighting REM'!$AL$24:$AU$35,10,FALSE)))</f>
        <v>94.307103561526176</v>
      </c>
      <c r="V144" s="3">
        <f>U144*$AF144</f>
        <v>-15.343671442356749</v>
      </c>
      <c r="W144" s="3">
        <f>1/($J144+(VLOOKUP($BD144,'5_Weighting REM'!$AX$24:$BG$35,10,FALSE)))</f>
        <v>94.307103561526176</v>
      </c>
      <c r="X144" s="3">
        <f>W144*$AF144</f>
        <v>-15.343671442356749</v>
      </c>
      <c r="Y144" s="3">
        <f>1/($J144+(VLOOKUP($BD144,'5_Weighting REM'!$BK$24:$BT$34,10,FALSE)))</f>
        <v>94.307103561526176</v>
      </c>
      <c r="Z144" s="3">
        <f>Y144*$AF144</f>
        <v>-15.343671442356749</v>
      </c>
      <c r="AA144" s="3">
        <f>1/($J144+(VLOOKUP($BD144,'5_Weighting REM'!$BX$24:$CG$35,10,FALSE)))</f>
        <v>94.307103561526176</v>
      </c>
      <c r="AB144" s="3">
        <f>AA144*$AF144</f>
        <v>-15.343671442356749</v>
      </c>
      <c r="AC144" s="3">
        <f>1/($J144+(VLOOKUP($BD144,'5_Weighting REM'!$CK$24:$CT$35,10,FALSE)))</f>
        <v>94.307103561526176</v>
      </c>
      <c r="AD144" s="3">
        <f>AC144*$AF144</f>
        <v>-15.343671442356749</v>
      </c>
      <c r="AE144" s="3" t="s">
        <v>367</v>
      </c>
      <c r="AF144" s="6">
        <v>-0.16269900000000001</v>
      </c>
      <c r="AG144" s="3" t="s">
        <v>409</v>
      </c>
      <c r="AH144" s="3">
        <v>0.10297405063291139</v>
      </c>
      <c r="AI144" s="3" t="s">
        <v>26</v>
      </c>
      <c r="AJ144" s="3" t="s">
        <v>53</v>
      </c>
      <c r="AK144" s="3" t="s">
        <v>143</v>
      </c>
      <c r="AL144" s="3" t="s">
        <v>54</v>
      </c>
      <c r="AM144" s="3" t="s">
        <v>7</v>
      </c>
      <c r="AN144" s="3" t="s">
        <v>356</v>
      </c>
      <c r="AO144" s="3" t="s">
        <v>28</v>
      </c>
      <c r="AP144" s="3" t="s">
        <v>10</v>
      </c>
      <c r="AQ144" s="3" t="s">
        <v>11</v>
      </c>
      <c r="AR144" s="4" t="s">
        <v>108</v>
      </c>
      <c r="AS144" s="4" t="s">
        <v>357</v>
      </c>
      <c r="AT144" s="4">
        <v>2010</v>
      </c>
      <c r="AU144" s="3" t="s">
        <v>14</v>
      </c>
      <c r="AV144" s="3" t="s">
        <v>14</v>
      </c>
      <c r="AW144" s="3">
        <v>473</v>
      </c>
      <c r="AX144" s="3">
        <v>1</v>
      </c>
      <c r="AY144" s="3">
        <v>0</v>
      </c>
      <c r="AZ144" s="3">
        <v>0</v>
      </c>
      <c r="BA144" s="3">
        <v>0</v>
      </c>
      <c r="BB144" s="4" t="s">
        <v>346</v>
      </c>
      <c r="BC144" s="4" t="s">
        <v>432</v>
      </c>
      <c r="BD144" s="3" t="s">
        <v>707</v>
      </c>
      <c r="BE144" s="4" t="s">
        <v>33</v>
      </c>
      <c r="BF144" s="4"/>
      <c r="BG144" s="3">
        <v>-0.28100000000000003</v>
      </c>
      <c r="BH144" s="3"/>
      <c r="BI144" s="3"/>
      <c r="BJ144" s="3" t="s">
        <v>20</v>
      </c>
      <c r="BK144" s="3">
        <v>-1.58</v>
      </c>
      <c r="BL144" s="3"/>
    </row>
    <row r="145" spans="1:64" x14ac:dyDescent="0.35">
      <c r="A145" s="2">
        <v>172</v>
      </c>
      <c r="B145" s="3" t="s">
        <v>1236</v>
      </c>
      <c r="C145" s="3">
        <v>172.2</v>
      </c>
      <c r="D145" s="3" t="s">
        <v>1242</v>
      </c>
      <c r="E145" s="3" t="s">
        <v>1238</v>
      </c>
      <c r="F145" s="3"/>
      <c r="G145" s="3"/>
      <c r="H145" s="3" t="str">
        <f>IF(AF145&lt;'2 - Outliers'!$F$11,"Low outlier",IF(AF145&gt;'2 - Outliers'!$F$12,"High outlier",""))</f>
        <v/>
      </c>
      <c r="I145" s="3">
        <f>IF(AH145="",VLOOKUP(BD145,'3 -Impute_SE'!$B$10:$C$21,2,FALSE),AH145)</f>
        <v>0.102672</v>
      </c>
      <c r="J145" s="3">
        <f>I145^2</f>
        <v>1.0541539584E-2</v>
      </c>
      <c r="K145" s="3">
        <f>1/J145</f>
        <v>94.862803676021372</v>
      </c>
      <c r="L145" s="3">
        <f>K145*AF145</f>
        <v>0.31418560577498278</v>
      </c>
      <c r="M145" s="3">
        <f>K145*AF145^2</f>
        <v>1.0405827263267429E-3</v>
      </c>
      <c r="N145" s="3">
        <f>K145^2</f>
        <v>8998.951521275374</v>
      </c>
      <c r="O145" s="3">
        <f>1/($J145+(VLOOKUP($BD145,'5_Weighting REM'!$B$23:$K$35,10,FALSE)))</f>
        <v>45.005808082564307</v>
      </c>
      <c r="P145" s="3">
        <f>O145*$AF145</f>
        <v>0.14905923636945298</v>
      </c>
      <c r="Q145" s="3">
        <f>1/($J145+(VLOOKUP($BD145,'5_Weighting REM'!$N$22:$W$31,10,FALSE)))</f>
        <v>87.048003155489241</v>
      </c>
      <c r="R145" s="3">
        <f>Q145*$AF145</f>
        <v>0.28830298645098035</v>
      </c>
      <c r="S145" s="3">
        <f>1/($J145+(VLOOKUP($BD145,'5_Weighting REM'!$Z$26:$AI$35,10,FALSE)))</f>
        <v>5.4876846789300071</v>
      </c>
      <c r="T145" s="3">
        <f>S145*$AF145</f>
        <v>1.8175211656616182E-2</v>
      </c>
      <c r="U145" s="3">
        <f>1/($J145+(VLOOKUP($BD145,'5_Weighting REM'!$AL$24:$AU$35,10,FALSE)))</f>
        <v>57.942911733583152</v>
      </c>
      <c r="V145" s="3">
        <f>U145*$AF145</f>
        <v>0.1919069236616274</v>
      </c>
      <c r="W145" s="3">
        <f>1/($J145+(VLOOKUP($BD145,'5_Weighting REM'!$AX$24:$BG$35,10,FALSE)))</f>
        <v>10.552452587303243</v>
      </c>
      <c r="X145" s="3">
        <f>W145*$AF145</f>
        <v>3.494972296914834E-2</v>
      </c>
      <c r="Y145" s="3">
        <f>1/($J145+(VLOOKUP($BD145,'5_Weighting REM'!$BK$24:$BT$34,10,FALSE)))</f>
        <v>56.805977630469719</v>
      </c>
      <c r="Z145" s="3">
        <f>Y145*$AF145</f>
        <v>0.1881413979121157</v>
      </c>
      <c r="AA145" s="3">
        <f>1/($J145+(VLOOKUP($BD145,'5_Weighting REM'!$BX$24:$CG$35,10,FALSE)))</f>
        <v>71.529190868300702</v>
      </c>
      <c r="AB145" s="3">
        <f>AA145*$AF145</f>
        <v>0.23690468015581193</v>
      </c>
      <c r="AC145" s="3">
        <f>1/($J145+(VLOOKUP($BD145,'5_Weighting REM'!$CK$24:$CT$35,10,FALSE)))</f>
        <v>45.005808082564307</v>
      </c>
      <c r="AD145" s="3">
        <f>AC145*$AF145</f>
        <v>0.14905923636945298</v>
      </c>
      <c r="AE145" s="3" t="s">
        <v>1303</v>
      </c>
      <c r="AF145" s="6">
        <v>3.3119999999999998E-3</v>
      </c>
      <c r="AG145" s="3" t="s">
        <v>355</v>
      </c>
      <c r="AH145" s="3">
        <v>0.102672</v>
      </c>
      <c r="AI145" s="3" t="s">
        <v>1305</v>
      </c>
      <c r="AJ145" s="3" t="s">
        <v>53</v>
      </c>
      <c r="AK145" s="3" t="s">
        <v>1307</v>
      </c>
      <c r="AL145" s="3" t="s">
        <v>1306</v>
      </c>
      <c r="AM145" s="3" t="s">
        <v>7</v>
      </c>
      <c r="AN145" s="3" t="s">
        <v>1319</v>
      </c>
      <c r="AO145" s="3" t="s">
        <v>38</v>
      </c>
      <c r="AP145" s="3" t="s">
        <v>10</v>
      </c>
      <c r="AQ145" s="3" t="s">
        <v>11</v>
      </c>
      <c r="AR145" s="4" t="s">
        <v>1336</v>
      </c>
      <c r="AS145" s="4" t="s">
        <v>109</v>
      </c>
      <c r="AT145" s="4">
        <v>2015</v>
      </c>
      <c r="AU145" s="3" t="s">
        <v>14</v>
      </c>
      <c r="AV145" s="3" t="s">
        <v>14</v>
      </c>
      <c r="AW145" s="3">
        <v>2300</v>
      </c>
      <c r="AX145" s="3">
        <v>0</v>
      </c>
      <c r="AY145" s="3">
        <v>0</v>
      </c>
      <c r="AZ145" s="3">
        <v>0</v>
      </c>
      <c r="BA145" s="3">
        <v>0</v>
      </c>
      <c r="BB145" s="4" t="s">
        <v>15</v>
      </c>
      <c r="BC145" s="4" t="s">
        <v>1378</v>
      </c>
      <c r="BD145" s="3" t="s">
        <v>42</v>
      </c>
      <c r="BE145" s="4" t="s">
        <v>1401</v>
      </c>
      <c r="BF145" s="4"/>
      <c r="BG145" s="3">
        <v>2E-3</v>
      </c>
      <c r="BH145" s="3"/>
      <c r="BI145" s="3"/>
      <c r="BJ145" s="3"/>
      <c r="BK145" s="3">
        <v>3.2258064516129031E-2</v>
      </c>
      <c r="BL145" s="3" t="s">
        <v>125</v>
      </c>
    </row>
    <row r="146" spans="1:64" x14ac:dyDescent="0.35">
      <c r="A146" s="2">
        <v>93</v>
      </c>
      <c r="B146" s="3" t="s">
        <v>492</v>
      </c>
      <c r="C146" s="3">
        <v>93.1</v>
      </c>
      <c r="D146" s="3" t="s">
        <v>982</v>
      </c>
      <c r="E146" s="3" t="s">
        <v>494</v>
      </c>
      <c r="F146" s="3"/>
      <c r="G146" s="3"/>
      <c r="H146" s="3" t="str">
        <f>IF(AF146&lt;'2 - Outliers'!$F$11,"Low outlier",IF(AF146&gt;'2 - Outliers'!$F$12,"High outlier",""))</f>
        <v/>
      </c>
      <c r="I146" s="3">
        <f>IF(AH146="",VLOOKUP(BD146,'3 -Impute_SE'!$B$10:$C$21,2,FALSE),AH146)</f>
        <v>9.9850796115331736E-2</v>
      </c>
      <c r="J146" s="3">
        <f>I146^2</f>
        <v>9.9701814848655469E-3</v>
      </c>
      <c r="K146" s="3">
        <f>1/J146</f>
        <v>100.29907695441369</v>
      </c>
      <c r="L146" s="3">
        <f>K146*AF146</f>
        <v>42.062759270830746</v>
      </c>
      <c r="M146" s="3">
        <f>K146*AF146^2</f>
        <v>17.640000000000004</v>
      </c>
      <c r="N146" s="3">
        <f>K146^2</f>
        <v>10059.904837907399</v>
      </c>
      <c r="O146" s="3">
        <f>1/($J146+(VLOOKUP($BD146,'5_Weighting REM'!$B$23:$K$35,10,FALSE)))</f>
        <v>46.193651640674204</v>
      </c>
      <c r="P146" s="3">
        <f>O146*$AF146</f>
        <v>19.372386145541604</v>
      </c>
      <c r="Q146" s="3">
        <f>1/($J146+(VLOOKUP($BD146,'5_Weighting REM'!$N$22:$W$31,10,FALSE)))</f>
        <v>91.603980399008506</v>
      </c>
      <c r="R146" s="3">
        <f>Q146*$AF146</f>
        <v>38.416267554731824</v>
      </c>
      <c r="S146" s="3">
        <f>1/($J146+(VLOOKUP($BD146,'5_Weighting REM'!$Z$26:$AI$35,10,FALSE)))</f>
        <v>5.5049450658304435</v>
      </c>
      <c r="T146" s="3">
        <f>S146*$AF146</f>
        <v>2.3086272190562158</v>
      </c>
      <c r="U146" s="3">
        <f>1/($J146+(VLOOKUP($BD146,'5_Weighting REM'!$AL$24:$AU$35,10,FALSE)))</f>
        <v>59.926859445665777</v>
      </c>
      <c r="V146" s="3">
        <f>U146*$AF146</f>
        <v>25.131727422233528</v>
      </c>
      <c r="W146" s="3">
        <f>1/($J146+(VLOOKUP($BD146,'5_Weighting REM'!$AX$24:$BG$35,10,FALSE)))</f>
        <v>10.616461668542522</v>
      </c>
      <c r="X146" s="3">
        <f>W146*$AF146</f>
        <v>4.4522610280338712</v>
      </c>
      <c r="Y146" s="3">
        <f>1/($J146+(VLOOKUP($BD146,'5_Weighting REM'!$BK$24:$BT$34,10,FALSE)))</f>
        <v>58.711552382912934</v>
      </c>
      <c r="Z146" s="3">
        <f>Y146*$AF146</f>
        <v>24.622060035723607</v>
      </c>
      <c r="AA146" s="3">
        <f>1/($J146+(VLOOKUP($BD146,'5_Weighting REM'!$BX$24:$CG$35,10,FALSE)))</f>
        <v>74.577064707337144</v>
      </c>
      <c r="AB146" s="3">
        <f>AA146*$AF146</f>
        <v>31.275632988483341</v>
      </c>
      <c r="AC146" s="3">
        <f>1/($J146+(VLOOKUP($BD146,'5_Weighting REM'!$CK$24:$CT$35,10,FALSE)))</f>
        <v>46.193651640674204</v>
      </c>
      <c r="AD146" s="3">
        <f>AC146*$AF146</f>
        <v>19.372386145541604</v>
      </c>
      <c r="AE146" s="3" t="s">
        <v>46</v>
      </c>
      <c r="AF146" s="6">
        <v>0.41937334368439333</v>
      </c>
      <c r="AG146" s="3" t="s">
        <v>25</v>
      </c>
      <c r="AH146" s="3">
        <v>9.9850796115331736E-2</v>
      </c>
      <c r="AI146" s="3" t="s">
        <v>26</v>
      </c>
      <c r="AJ146" s="3" t="s">
        <v>5</v>
      </c>
      <c r="AK146" s="3" t="s">
        <v>6</v>
      </c>
      <c r="AL146" s="3" t="s">
        <v>5</v>
      </c>
      <c r="AM146" s="3" t="s">
        <v>7</v>
      </c>
      <c r="AN146" s="3" t="s">
        <v>37</v>
      </c>
      <c r="AO146" s="3" t="s">
        <v>28</v>
      </c>
      <c r="AP146" s="3" t="s">
        <v>10</v>
      </c>
      <c r="AQ146" s="3" t="s">
        <v>11</v>
      </c>
      <c r="AR146" s="4" t="s">
        <v>12</v>
      </c>
      <c r="AS146" s="4" t="s">
        <v>29</v>
      </c>
      <c r="AT146" s="4" t="s">
        <v>495</v>
      </c>
      <c r="AU146" s="3" t="s">
        <v>1951</v>
      </c>
      <c r="AV146" s="3" t="s">
        <v>14</v>
      </c>
      <c r="AW146" s="3">
        <v>50</v>
      </c>
      <c r="AX146" s="3">
        <v>1</v>
      </c>
      <c r="AY146" s="3">
        <v>0</v>
      </c>
      <c r="AZ146" s="3">
        <v>1</v>
      </c>
      <c r="BA146" s="3">
        <v>1</v>
      </c>
      <c r="BB146" s="4" t="s">
        <v>15</v>
      </c>
      <c r="BC146" s="4" t="s">
        <v>983</v>
      </c>
      <c r="BD146" s="4" t="s">
        <v>42</v>
      </c>
      <c r="BE146" s="4" t="s">
        <v>33</v>
      </c>
      <c r="BF146" s="4"/>
      <c r="BG146" s="3">
        <v>1272.68</v>
      </c>
      <c r="BH146" s="3"/>
      <c r="BI146" s="3"/>
      <c r="BJ146" s="3" t="s">
        <v>20</v>
      </c>
      <c r="BK146" s="3">
        <v>4.2</v>
      </c>
      <c r="BL146" s="3"/>
    </row>
    <row r="147" spans="1:64" x14ac:dyDescent="0.35">
      <c r="A147" s="2">
        <v>187</v>
      </c>
      <c r="B147" s="3" t="s">
        <v>2009</v>
      </c>
      <c r="C147" s="25">
        <v>188.1</v>
      </c>
      <c r="D147" s="25" t="s">
        <v>2010</v>
      </c>
      <c r="E147" s="25" t="s">
        <v>2011</v>
      </c>
      <c r="F147" s="3">
        <v>1</v>
      </c>
      <c r="G147" s="3" t="s">
        <v>1958</v>
      </c>
      <c r="H147" s="3"/>
      <c r="I147" s="3">
        <f>IF(AH147="",VLOOKUP(BD147,'3 -Impute_SE'!$B$10:$C$21,2,FALSE),AH147)</f>
        <v>9.9507375227318645E-2</v>
      </c>
      <c r="J147" s="3">
        <f>I147^2</f>
        <v>9.9017177246303878E-3</v>
      </c>
      <c r="K147" s="3">
        <f>1/J147</f>
        <v>100.9925780364869</v>
      </c>
      <c r="L147" s="3">
        <f>K147*AF147</f>
        <v>25.349137087158212</v>
      </c>
      <c r="M147" s="3">
        <f>K147*AF147^2</f>
        <v>6.3626334088767118</v>
      </c>
      <c r="N147" s="3">
        <f>K147^2</f>
        <v>10199.500818455897</v>
      </c>
      <c r="O147" s="3">
        <f>1/($J147+(VLOOKUP($BD147,'5_Weighting REM'!$B$23:$K$35,10,FALSE)))</f>
        <v>52.920253564729812</v>
      </c>
      <c r="P147" s="3">
        <f>O147*$AF147</f>
        <v>13.282983644747183</v>
      </c>
      <c r="Q147" s="3">
        <f>1/($J147+(VLOOKUP($BD147,'5_Weighting REM'!$N$22:$W$31,10,FALSE)))</f>
        <v>27.026752817449708</v>
      </c>
      <c r="R147" s="3">
        <f>Q147*$AF147</f>
        <v>6.7837149571798765</v>
      </c>
      <c r="S147" s="3">
        <f>1/($J147+(VLOOKUP($BD147,'5_Weighting REM'!$Z$26:$AI$35,10,FALSE)))</f>
        <v>25.039683486919987</v>
      </c>
      <c r="T147" s="3">
        <f>S147*$AF147</f>
        <v>6.2849605552169168</v>
      </c>
      <c r="U147" s="3">
        <f>1/($J147+(VLOOKUP($BD147,'5_Weighting REM'!$AL$24:$AU$35,10,FALSE)))</f>
        <v>56.983650774560175</v>
      </c>
      <c r="V147" s="3">
        <f>U147*$AF147</f>
        <v>14.302896344414604</v>
      </c>
      <c r="W147" s="3">
        <f>1/($J147+(VLOOKUP($BD147,'5_Weighting REM'!$AX$24:$BG$35,10,FALSE)))</f>
        <v>71.593280661960591</v>
      </c>
      <c r="X147" s="3">
        <f>W147*$AF147</f>
        <v>17.969913446152109</v>
      </c>
      <c r="Y147" s="3">
        <f>1/($J147+(VLOOKUP($BD147,'5_Weighting REM'!$BK$24:$BT$34,10,FALSE)))</f>
        <v>18.970216833433518</v>
      </c>
      <c r="Z147" s="3">
        <f>Y147*$AF147</f>
        <v>4.761524425191813</v>
      </c>
      <c r="AA147" s="3">
        <f>1/($J147+(VLOOKUP($BD147,'5_Weighting REM'!$BX$24:$CG$35,10,FALSE)))</f>
        <v>59.186620121242917</v>
      </c>
      <c r="AB147" s="3">
        <f>AA147*$AF147</f>
        <v>14.855841650431973</v>
      </c>
      <c r="AC147" s="3">
        <f>1/($J147+(VLOOKUP($BD147,'5_Weighting REM'!$CK$24:$CT$35,10,FALSE)))</f>
        <v>52.920253564729812</v>
      </c>
      <c r="AD147" s="3">
        <f>AC147*$AF147</f>
        <v>13.282983644747183</v>
      </c>
      <c r="AE147" s="3"/>
      <c r="AF147" s="6">
        <v>0.251</v>
      </c>
      <c r="AG147" s="25" t="s">
        <v>1300</v>
      </c>
      <c r="AH147" s="25">
        <v>9.9507375227318645E-2</v>
      </c>
      <c r="AI147" s="25" t="s">
        <v>2027</v>
      </c>
      <c r="AJ147" s="25" t="s">
        <v>5</v>
      </c>
      <c r="AK147" s="25" t="s">
        <v>1307</v>
      </c>
      <c r="AL147" s="25" t="s">
        <v>5</v>
      </c>
      <c r="AM147" s="25" t="s">
        <v>1320</v>
      </c>
      <c r="AN147" s="25" t="s">
        <v>2018</v>
      </c>
      <c r="AO147" s="25" t="s">
        <v>73</v>
      </c>
      <c r="AP147" s="25" t="s">
        <v>57</v>
      </c>
      <c r="AQ147" s="25" t="s">
        <v>191</v>
      </c>
      <c r="AR147" s="25" t="s">
        <v>12</v>
      </c>
      <c r="AS147" s="25" t="s">
        <v>2019</v>
      </c>
      <c r="AT147" s="25">
        <v>1997</v>
      </c>
      <c r="AU147" s="3" t="s">
        <v>30</v>
      </c>
      <c r="AV147" s="3" t="s">
        <v>30</v>
      </c>
      <c r="AW147" s="3">
        <v>509</v>
      </c>
      <c r="AX147" s="3">
        <v>0</v>
      </c>
      <c r="AY147" s="3">
        <v>0</v>
      </c>
      <c r="AZ147" s="3">
        <v>0</v>
      </c>
      <c r="BA147" s="3">
        <v>0</v>
      </c>
      <c r="BB147" s="25" t="s">
        <v>2020</v>
      </c>
      <c r="BC147" s="25" t="s">
        <v>2021</v>
      </c>
      <c r="BD147" s="25" t="s">
        <v>465</v>
      </c>
      <c r="BE147" s="25" t="s">
        <v>2023</v>
      </c>
      <c r="BF147" s="4" t="s">
        <v>2026</v>
      </c>
      <c r="BG147" s="25">
        <v>4.9489999999999998</v>
      </c>
      <c r="BH147" s="3"/>
      <c r="BI147" s="3"/>
      <c r="BJ147" s="3"/>
      <c r="BK147" s="3"/>
      <c r="BL147" s="3"/>
    </row>
    <row r="148" spans="1:64" x14ac:dyDescent="0.35">
      <c r="A148" s="2">
        <v>65</v>
      </c>
      <c r="B148" s="3" t="s">
        <v>351</v>
      </c>
      <c r="C148" s="3">
        <v>65.099999999999994</v>
      </c>
      <c r="D148" s="3" t="s">
        <v>435</v>
      </c>
      <c r="E148" s="3" t="s">
        <v>378</v>
      </c>
      <c r="F148" s="3"/>
      <c r="G148" s="3" t="s">
        <v>1958</v>
      </c>
      <c r="H148" s="3" t="str">
        <f>IF(AF148&lt;'2 - Outliers'!$F$11,"Low outlier",IF(AF148&gt;'2 - Outliers'!$F$12,"High outlier",""))</f>
        <v/>
      </c>
      <c r="I148" s="3">
        <f>IF(AH148="",VLOOKUP(BD148,'3 -Impute_SE'!$B$10:$C$21,2,FALSE),AH148)</f>
        <v>9.9003174603174593E-2</v>
      </c>
      <c r="J148" s="3">
        <f>I148^2</f>
        <v>9.8016285815066741E-3</v>
      </c>
      <c r="K148" s="3">
        <f>1/J148</f>
        <v>102.02386181891859</v>
      </c>
      <c r="L148" s="3">
        <f>K148*AF148</f>
        <v>-25.45372923747836</v>
      </c>
      <c r="M148" s="3">
        <f>K148*AF148^2</f>
        <v>6.3504000000000005</v>
      </c>
      <c r="N148" s="3">
        <f>K148^2</f>
        <v>10408.868380445794</v>
      </c>
      <c r="O148" s="3">
        <f>1/($J148+(VLOOKUP($BD148,'5_Weighting REM'!$B$23:$K$35,10,FALSE)))</f>
        <v>37.504729604110594</v>
      </c>
      <c r="P148" s="3">
        <f>O148*$AF148</f>
        <v>-9.3569799794703439</v>
      </c>
      <c r="Q148" s="3">
        <f>1/($J148+(VLOOKUP($BD148,'5_Weighting REM'!$N$22:$W$31,10,FALSE)))</f>
        <v>102.02386181891859</v>
      </c>
      <c r="R148" s="3">
        <f>Q148*$AF148</f>
        <v>-25.45372923747836</v>
      </c>
      <c r="S148" s="3">
        <f>1/($J148+(VLOOKUP($BD148,'5_Weighting REM'!$Z$26:$AI$35,10,FALSE)))</f>
        <v>3.6638777190666203</v>
      </c>
      <c r="T148" s="3">
        <f>S148*$AF148</f>
        <v>-0.91409352437449287</v>
      </c>
      <c r="U148" s="3">
        <f>1/($J148+(VLOOKUP($BD148,'5_Weighting REM'!$AL$24:$AU$35,10,FALSE)))</f>
        <v>68.915739179151728</v>
      </c>
      <c r="V148" s="3">
        <f>U148*$AF148</f>
        <v>-17.193649936328207</v>
      </c>
      <c r="W148" s="3">
        <f>1/($J148+(VLOOKUP($BD148,'5_Weighting REM'!$AX$24:$BG$35,10,FALSE)))</f>
        <v>19.124038039680059</v>
      </c>
      <c r="X148" s="3">
        <f>W148*$AF148</f>
        <v>-4.7712180024436979</v>
      </c>
      <c r="Y148" s="3">
        <f>1/($J148+(VLOOKUP($BD148,'5_Weighting REM'!$BK$24:$BT$34,10,FALSE)))</f>
        <v>52.37271917459487</v>
      </c>
      <c r="Z148" s="3">
        <f>Y148*$AF148</f>
        <v>-13.066364961431324</v>
      </c>
      <c r="AA148" s="3">
        <f>1/($J148+(VLOOKUP($BD148,'5_Weighting REM'!$BX$24:$CG$35,10,FALSE)))</f>
        <v>69.616764504053677</v>
      </c>
      <c r="AB148" s="3">
        <f>AA148*$AF148</f>
        <v>-17.368547342587341</v>
      </c>
      <c r="AC148" s="3">
        <f>1/($J148+(VLOOKUP($BD148,'5_Weighting REM'!$CK$24:$CT$35,10,FALSE)))</f>
        <v>37.504729604110594</v>
      </c>
      <c r="AD148" s="3">
        <f>AC148*$AF148</f>
        <v>-9.3569799794703439</v>
      </c>
      <c r="AE148" s="3" t="s">
        <v>367</v>
      </c>
      <c r="AF148" s="6">
        <v>-0.24948799999999999</v>
      </c>
      <c r="AG148" s="3" t="s">
        <v>409</v>
      </c>
      <c r="AH148" s="3">
        <v>9.9003174603174593E-2</v>
      </c>
      <c r="AI148" s="3" t="s">
        <v>26</v>
      </c>
      <c r="AJ148" s="3" t="s">
        <v>5</v>
      </c>
      <c r="AK148" s="3" t="s">
        <v>143</v>
      </c>
      <c r="AL148" s="3" t="s">
        <v>53</v>
      </c>
      <c r="AM148" s="3" t="s">
        <v>7</v>
      </c>
      <c r="AN148" s="3" t="s">
        <v>356</v>
      </c>
      <c r="AO148" s="3" t="s">
        <v>28</v>
      </c>
      <c r="AP148" s="3" t="s">
        <v>10</v>
      </c>
      <c r="AQ148" s="3" t="s">
        <v>11</v>
      </c>
      <c r="AR148" s="4" t="s">
        <v>108</v>
      </c>
      <c r="AS148" s="4" t="s">
        <v>363</v>
      </c>
      <c r="AT148" s="4">
        <v>2010</v>
      </c>
      <c r="AU148" s="3" t="s">
        <v>14</v>
      </c>
      <c r="AV148" s="3" t="s">
        <v>14</v>
      </c>
      <c r="AW148" s="3">
        <v>473</v>
      </c>
      <c r="AX148" s="3">
        <v>1</v>
      </c>
      <c r="AY148" s="3">
        <v>0</v>
      </c>
      <c r="AZ148" s="3">
        <v>0</v>
      </c>
      <c r="BA148" s="3">
        <v>0</v>
      </c>
      <c r="BB148" s="4" t="s">
        <v>346</v>
      </c>
      <c r="BC148" s="4" t="s">
        <v>364</v>
      </c>
      <c r="BD148" s="3" t="s">
        <v>348</v>
      </c>
      <c r="BE148" s="4" t="s">
        <v>33</v>
      </c>
      <c r="BF148" s="4"/>
      <c r="BG148" s="3">
        <v>-0.496</v>
      </c>
      <c r="BH148" s="3"/>
      <c r="BI148" s="3"/>
      <c r="BJ148" s="3" t="s">
        <v>20</v>
      </c>
      <c r="BK148" s="3">
        <v>-2.52</v>
      </c>
      <c r="BL148" s="3"/>
    </row>
    <row r="149" spans="1:64" x14ac:dyDescent="0.35">
      <c r="A149" s="2">
        <v>65</v>
      </c>
      <c r="B149" s="3" t="s">
        <v>351</v>
      </c>
      <c r="C149" s="3">
        <v>65.900000000000006</v>
      </c>
      <c r="D149" s="3" t="s">
        <v>747</v>
      </c>
      <c r="E149" s="3" t="s">
        <v>366</v>
      </c>
      <c r="F149" s="3"/>
      <c r="G149" s="3" t="s">
        <v>1958</v>
      </c>
      <c r="H149" s="3" t="str">
        <f>IF(AF149&lt;'2 - Outliers'!$F$11,"Low outlier",IF(AF149&gt;'2 - Outliers'!$F$12,"High outlier",""))</f>
        <v/>
      </c>
      <c r="I149" s="3">
        <f>IF(AH149="",VLOOKUP(BD149,'3 -Impute_SE'!$B$10:$C$21,2,FALSE),AH149)</f>
        <v>9.889908256880732E-2</v>
      </c>
      <c r="J149" s="3">
        <f>I149^2</f>
        <v>9.7810285329517684E-3</v>
      </c>
      <c r="K149" s="3">
        <f>1/J149</f>
        <v>102.2387366145649</v>
      </c>
      <c r="L149" s="3">
        <f>K149*AF149</f>
        <v>-11.021335807050095</v>
      </c>
      <c r="M149" s="3">
        <f>K149*AF149^2</f>
        <v>1.1881000000000002</v>
      </c>
      <c r="N149" s="3">
        <f>K149^2</f>
        <v>10452.759264542374</v>
      </c>
      <c r="O149" s="3">
        <f>1/($J149+(VLOOKUP($BD149,'5_Weighting REM'!$B$23:$K$35,10,FALSE)))</f>
        <v>33.702014717629098</v>
      </c>
      <c r="P149" s="3">
        <f>O149*$AF149</f>
        <v>-3.6330771865604166</v>
      </c>
      <c r="Q149" s="3">
        <f>1/($J149+(VLOOKUP($BD149,'5_Weighting REM'!$N$22:$W$31,10,FALSE)))</f>
        <v>102.2387366145649</v>
      </c>
      <c r="R149" s="3">
        <f>Q149*$AF149</f>
        <v>-11.021335807050095</v>
      </c>
      <c r="S149" s="3">
        <f>1/($J149+(VLOOKUP($BD149,'5_Weighting REM'!$Z$26:$AI$35,10,FALSE)))</f>
        <v>7.6692211661608738</v>
      </c>
      <c r="T149" s="3">
        <f>S149*$AF149</f>
        <v>-0.82674204171214216</v>
      </c>
      <c r="U149" s="3">
        <f>1/($J149+(VLOOKUP($BD149,'5_Weighting REM'!$AL$24:$AU$35,10,FALSE)))</f>
        <v>34.021422046876971</v>
      </c>
      <c r="V149" s="3">
        <f>U149*$AF149</f>
        <v>-3.6675092966533374</v>
      </c>
      <c r="W149" s="3">
        <f>1/($J149+(VLOOKUP($BD149,'5_Weighting REM'!$AX$24:$BG$35,10,FALSE)))</f>
        <v>39.872922215503081</v>
      </c>
      <c r="X149" s="3">
        <f>W149*$AF149</f>
        <v>-4.2983010148312317</v>
      </c>
      <c r="Y149" s="3">
        <f>1/($J149+(VLOOKUP($BD149,'5_Weighting REM'!$BK$24:$BT$34,10,FALSE)))</f>
        <v>4.5405239523777858</v>
      </c>
      <c r="Z149" s="3">
        <f>Y149*$AF149</f>
        <v>-0.48946848206632526</v>
      </c>
      <c r="AA149" s="3">
        <f>1/($J149+(VLOOKUP($BD149,'5_Weighting REM'!$BX$24:$CG$35,10,FALSE)))</f>
        <v>32.732975394416819</v>
      </c>
      <c r="AB149" s="3">
        <f>AA149*$AF149</f>
        <v>-3.5286147475181329</v>
      </c>
      <c r="AC149" s="3">
        <f>1/($J149+(VLOOKUP($BD149,'5_Weighting REM'!$CK$24:$CT$35,10,FALSE)))</f>
        <v>33.702014717629098</v>
      </c>
      <c r="AD149" s="3">
        <f>AC149*$AF149</f>
        <v>-3.6330771865604166</v>
      </c>
      <c r="AE149" s="3" t="s">
        <v>367</v>
      </c>
      <c r="AF149" s="6">
        <v>-0.10779999999999999</v>
      </c>
      <c r="AG149" s="3" t="s">
        <v>355</v>
      </c>
      <c r="AH149" s="3">
        <v>9.889908256880732E-2</v>
      </c>
      <c r="AI149" s="3" t="s">
        <v>26</v>
      </c>
      <c r="AJ149" s="3" t="s">
        <v>53</v>
      </c>
      <c r="AK149" s="3" t="s">
        <v>143</v>
      </c>
      <c r="AL149" s="3" t="s">
        <v>54</v>
      </c>
      <c r="AM149" s="3" t="s">
        <v>7</v>
      </c>
      <c r="AN149" s="3" t="s">
        <v>356</v>
      </c>
      <c r="AO149" s="3" t="s">
        <v>28</v>
      </c>
      <c r="AP149" s="3" t="s">
        <v>10</v>
      </c>
      <c r="AQ149" s="3" t="s">
        <v>11</v>
      </c>
      <c r="AR149" s="4" t="s">
        <v>108</v>
      </c>
      <c r="AS149" s="4" t="s">
        <v>357</v>
      </c>
      <c r="AT149" s="4">
        <v>2010</v>
      </c>
      <c r="AU149" s="3" t="s">
        <v>14</v>
      </c>
      <c r="AV149" s="3" t="s">
        <v>14</v>
      </c>
      <c r="AW149" s="3">
        <v>473</v>
      </c>
      <c r="AX149" s="3">
        <v>1</v>
      </c>
      <c r="AY149" s="3">
        <v>0</v>
      </c>
      <c r="AZ149" s="3">
        <v>0</v>
      </c>
      <c r="BA149" s="3">
        <v>0</v>
      </c>
      <c r="BB149" s="4" t="s">
        <v>346</v>
      </c>
      <c r="BC149" s="4" t="s">
        <v>723</v>
      </c>
      <c r="BD149" s="4" t="s">
        <v>642</v>
      </c>
      <c r="BE149" s="4" t="s">
        <v>33</v>
      </c>
      <c r="BF149" s="4"/>
      <c r="BG149" s="3">
        <v>-0.22</v>
      </c>
      <c r="BH149" s="3"/>
      <c r="BI149" s="3"/>
      <c r="BJ149" s="3" t="s">
        <v>20</v>
      </c>
      <c r="BK149" s="3">
        <v>-1.0900000000000001</v>
      </c>
      <c r="BL149" s="3"/>
    </row>
    <row r="150" spans="1:64" x14ac:dyDescent="0.35">
      <c r="A150" s="2">
        <v>65</v>
      </c>
      <c r="B150" s="3" t="s">
        <v>351</v>
      </c>
      <c r="C150" s="3">
        <v>65.2</v>
      </c>
      <c r="D150" s="3" t="s">
        <v>716</v>
      </c>
      <c r="E150" s="3" t="s">
        <v>388</v>
      </c>
      <c r="F150" s="3"/>
      <c r="G150" s="3"/>
      <c r="H150" s="3" t="str">
        <f>IF(AF150&lt;'2 - Outliers'!$F$11,"Low outlier",IF(AF150&gt;'2 - Outliers'!$F$12,"High outlier",""))</f>
        <v/>
      </c>
      <c r="I150" s="3">
        <f>IF(AH150="",VLOOKUP(BD150,'3 -Impute_SE'!$B$10:$C$21,2,FALSE),AH150)</f>
        <v>9.6678260869565213E-2</v>
      </c>
      <c r="J150" s="3">
        <f>I150^2</f>
        <v>9.3466861247637045E-3</v>
      </c>
      <c r="K150" s="3">
        <f>1/J150</f>
        <v>106.98979153162493</v>
      </c>
      <c r="L150" s="3">
        <f>K150*AF150</f>
        <v>2.3790250044972119</v>
      </c>
      <c r="M150" s="3">
        <f>K150*AF150^2</f>
        <v>5.2900000000000003E-2</v>
      </c>
      <c r="N150" s="3">
        <f>K150^2</f>
        <v>11446.815491980562</v>
      </c>
      <c r="O150" s="3">
        <f>1/($J150+(VLOOKUP($BD150,'5_Weighting REM'!$B$23:$K$35,10,FALSE)))</f>
        <v>106.98979153162493</v>
      </c>
      <c r="P150" s="3">
        <f>O150*$AF150</f>
        <v>2.3790250044972119</v>
      </c>
      <c r="Q150" s="3" t="e">
        <f>1/($J150+(VLOOKUP($BD150,'5_Weighting REM'!$N$22:$W$31,10,FALSE)))</f>
        <v>#N/A</v>
      </c>
      <c r="R150" s="3" t="e">
        <f>Q150*$AF150</f>
        <v>#N/A</v>
      </c>
      <c r="S150" s="3" t="e">
        <f>1/($J150+(VLOOKUP($BD150,'5_Weighting REM'!$Z$26:$AI$35,10,FALSE)))</f>
        <v>#N/A</v>
      </c>
      <c r="T150" s="3" t="e">
        <f>S150*$AF150</f>
        <v>#N/A</v>
      </c>
      <c r="U150" s="3">
        <f>1/($J150+(VLOOKUP($BD150,'5_Weighting REM'!$AL$24:$AU$35,10,FALSE)))</f>
        <v>106.98979153162493</v>
      </c>
      <c r="V150" s="3">
        <f>U150*$AF150</f>
        <v>2.3790250044972119</v>
      </c>
      <c r="W150" s="3">
        <f>1/($J150+(VLOOKUP($BD150,'5_Weighting REM'!$AX$24:$BG$35,10,FALSE)))</f>
        <v>106.98979153162493</v>
      </c>
      <c r="X150" s="3">
        <f>W150*$AF150</f>
        <v>2.3790250044972119</v>
      </c>
      <c r="Y150" s="3">
        <f>1/($J150+(VLOOKUP($BD150,'5_Weighting REM'!$BK$24:$BT$34,10,FALSE)))</f>
        <v>106.98979153162493</v>
      </c>
      <c r="Z150" s="3">
        <f>Y150*$AF150</f>
        <v>2.3790250044972119</v>
      </c>
      <c r="AA150" s="3">
        <f>1/($J150+(VLOOKUP($BD150,'5_Weighting REM'!$BX$24:$CG$35,10,FALSE)))</f>
        <v>106.98979153162493</v>
      </c>
      <c r="AB150" s="3">
        <f>AA150*$AF150</f>
        <v>2.3790250044972119</v>
      </c>
      <c r="AC150" s="3">
        <f>1/($J150+(VLOOKUP($BD150,'5_Weighting REM'!$CK$24:$CT$35,10,FALSE)))</f>
        <v>106.98979153162493</v>
      </c>
      <c r="AD150" s="3">
        <f>AC150*$AF150</f>
        <v>2.3790250044972119</v>
      </c>
      <c r="AE150" s="3" t="s">
        <v>367</v>
      </c>
      <c r="AF150" s="6">
        <v>2.2235999999999999E-2</v>
      </c>
      <c r="AG150" s="3" t="s">
        <v>355</v>
      </c>
      <c r="AH150" s="3">
        <v>9.6678260869565213E-2</v>
      </c>
      <c r="AI150" s="3" t="s">
        <v>26</v>
      </c>
      <c r="AJ150" s="3" t="s">
        <v>53</v>
      </c>
      <c r="AK150" s="3" t="s">
        <v>6</v>
      </c>
      <c r="AL150" s="3" t="s">
        <v>54</v>
      </c>
      <c r="AM150" s="3" t="s">
        <v>7</v>
      </c>
      <c r="AN150" s="3" t="s">
        <v>356</v>
      </c>
      <c r="AO150" s="3" t="s">
        <v>28</v>
      </c>
      <c r="AP150" s="3" t="s">
        <v>10</v>
      </c>
      <c r="AQ150" s="3" t="s">
        <v>11</v>
      </c>
      <c r="AR150" s="4" t="s">
        <v>108</v>
      </c>
      <c r="AS150" s="4" t="s">
        <v>363</v>
      </c>
      <c r="AT150" s="4">
        <v>2010</v>
      </c>
      <c r="AU150" s="3" t="s">
        <v>14</v>
      </c>
      <c r="AV150" s="3" t="s">
        <v>14</v>
      </c>
      <c r="AW150" s="3">
        <v>473</v>
      </c>
      <c r="AX150" s="3">
        <v>1</v>
      </c>
      <c r="AY150" s="3">
        <v>0</v>
      </c>
      <c r="AZ150" s="3">
        <v>0</v>
      </c>
      <c r="BA150" s="3">
        <v>0</v>
      </c>
      <c r="BB150" s="4" t="s">
        <v>346</v>
      </c>
      <c r="BC150" s="4" t="s">
        <v>432</v>
      </c>
      <c r="BD150" s="4" t="s">
        <v>707</v>
      </c>
      <c r="BE150" s="4" t="s">
        <v>33</v>
      </c>
      <c r="BF150" s="4"/>
      <c r="BG150" s="3">
        <v>5.0999999999999997E-2</v>
      </c>
      <c r="BH150" s="3"/>
      <c r="BI150" s="3"/>
      <c r="BJ150" s="3" t="s">
        <v>20</v>
      </c>
      <c r="BK150" s="3">
        <v>0.23</v>
      </c>
      <c r="BL150" s="3"/>
    </row>
    <row r="151" spans="1:64" x14ac:dyDescent="0.35">
      <c r="A151" s="2">
        <v>70</v>
      </c>
      <c r="B151" s="3" t="s">
        <v>177</v>
      </c>
      <c r="C151" s="3" t="s">
        <v>178</v>
      </c>
      <c r="D151" s="3" t="s">
        <v>179</v>
      </c>
      <c r="E151" s="3" t="s">
        <v>180</v>
      </c>
      <c r="F151" s="3"/>
      <c r="G151" s="3"/>
      <c r="H151" s="3" t="str">
        <f>IF(AF151&lt;'2 - Outliers'!$F$11,"Low outlier",IF(AF151&gt;'2 - Outliers'!$F$12,"High outlier",""))</f>
        <v/>
      </c>
      <c r="I151" s="3">
        <f>IF(AH151="",VLOOKUP(BD151,'3 -Impute_SE'!$B$10:$C$21,2,FALSE),AH151)</f>
        <v>9.6625235229886391E-2</v>
      </c>
      <c r="J151" s="3">
        <f>I151^2</f>
        <v>9.3364360832308788E-3</v>
      </c>
      <c r="K151" s="3">
        <f>1/J151</f>
        <v>107.10725067738582</v>
      </c>
      <c r="L151" s="3">
        <f>K151*AF151</f>
        <v>44.39833952065861</v>
      </c>
      <c r="M151" s="3">
        <f>K151*AF151^2</f>
        <v>18.404099999999996</v>
      </c>
      <c r="N151" s="3">
        <f>K151^2</f>
        <v>11471.963147668366</v>
      </c>
      <c r="O151" s="3">
        <f>1/($J151+(VLOOKUP($BD151,'5_Weighting REM'!$B$23:$K$35,10,FALSE)))</f>
        <v>97.58365078896702</v>
      </c>
      <c r="P151" s="3">
        <f>O151*$AF151</f>
        <v>40.450595379801861</v>
      </c>
      <c r="Q151" s="3">
        <f>1/($J151+(VLOOKUP($BD151,'5_Weighting REM'!$N$22:$W$31,10,FALSE)))</f>
        <v>79.327473434963792</v>
      </c>
      <c r="R151" s="3">
        <f>Q151*$AF151</f>
        <v>32.88300349982908</v>
      </c>
      <c r="S151" s="3">
        <f>1/($J151+(VLOOKUP($BD151,'5_Weighting REM'!$Z$26:$AI$35,10,FALSE)))</f>
        <v>19.721085543368744</v>
      </c>
      <c r="T151" s="3">
        <f>S151*$AF151</f>
        <v>8.1748289320557141</v>
      </c>
      <c r="U151" s="3">
        <f>1/($J151+(VLOOKUP($BD151,'5_Weighting REM'!$AL$24:$AU$35,10,FALSE)))</f>
        <v>103.42251252090074</v>
      </c>
      <c r="V151" s="3">
        <f>U151*$AF151</f>
        <v>42.87093353570701</v>
      </c>
      <c r="W151" s="3">
        <f>1/($J151+(VLOOKUP($BD151,'5_Weighting REM'!$AX$24:$BG$35,10,FALSE)))</f>
        <v>25.184705966933286</v>
      </c>
      <c r="X151" s="3">
        <f>W151*$AF151</f>
        <v>10.439621213094439</v>
      </c>
      <c r="Y151" s="3">
        <f>1/($J151+(VLOOKUP($BD151,'5_Weighting REM'!$BK$24:$BT$34,10,FALSE)))</f>
        <v>104.44384600680826</v>
      </c>
      <c r="Z151" s="3">
        <f>Y151*$AF151</f>
        <v>43.294298999616856</v>
      </c>
      <c r="AA151" s="3">
        <f>1/($J151+(VLOOKUP($BD151,'5_Weighting REM'!$BX$24:$CG$35,10,FALSE)))</f>
        <v>98.737193262104626</v>
      </c>
      <c r="AB151" s="3">
        <f>AA151*$AF151</f>
        <v>40.928764411776442</v>
      </c>
      <c r="AC151" s="3">
        <f>1/($J151+(VLOOKUP($BD151,'5_Weighting REM'!$CK$24:$CT$35,10,FALSE)))</f>
        <v>97.58365078896702</v>
      </c>
      <c r="AD151" s="3">
        <f>AC151*$AF151</f>
        <v>40.450595379801861</v>
      </c>
      <c r="AE151" s="3" t="s">
        <v>181</v>
      </c>
      <c r="AF151" s="6">
        <v>0.4145222591362126</v>
      </c>
      <c r="AG151" s="3" t="s">
        <v>25</v>
      </c>
      <c r="AH151" s="3">
        <v>9.6625235229886391E-2</v>
      </c>
      <c r="AI151" s="3" t="s">
        <v>26</v>
      </c>
      <c r="AJ151" s="3" t="s">
        <v>5</v>
      </c>
      <c r="AK151" s="3" t="s">
        <v>6</v>
      </c>
      <c r="AL151" s="3" t="s">
        <v>5</v>
      </c>
      <c r="AM151" s="3" t="s">
        <v>7</v>
      </c>
      <c r="AN151" s="3" t="s">
        <v>48</v>
      </c>
      <c r="AO151" s="3" t="s">
        <v>28</v>
      </c>
      <c r="AP151" s="3" t="s">
        <v>10</v>
      </c>
      <c r="AQ151" s="3" t="s">
        <v>182</v>
      </c>
      <c r="AR151" s="4" t="s">
        <v>12</v>
      </c>
      <c r="AS151" s="4" t="s">
        <v>13</v>
      </c>
      <c r="AT151" s="4">
        <v>2009</v>
      </c>
      <c r="AU151" s="3" t="s">
        <v>30</v>
      </c>
      <c r="AV151" s="3" t="s">
        <v>14</v>
      </c>
      <c r="AW151" s="3">
        <v>1449</v>
      </c>
      <c r="AX151" s="3">
        <v>0</v>
      </c>
      <c r="AY151" s="3">
        <v>0</v>
      </c>
      <c r="AZ151" s="3">
        <v>0</v>
      </c>
      <c r="BA151" s="3">
        <v>0</v>
      </c>
      <c r="BB151" s="4" t="s">
        <v>15</v>
      </c>
      <c r="BC151" s="4" t="s">
        <v>183</v>
      </c>
      <c r="BD151" s="4" t="s">
        <v>17</v>
      </c>
      <c r="BE151" s="4" t="s">
        <v>33</v>
      </c>
      <c r="BF151" s="4"/>
      <c r="BG151" s="3">
        <v>0.317</v>
      </c>
      <c r="BH151" s="3"/>
      <c r="BI151" s="3"/>
      <c r="BJ151" s="3" t="s">
        <v>20</v>
      </c>
      <c r="BK151" s="3">
        <v>4.29</v>
      </c>
      <c r="BL151" s="3"/>
    </row>
    <row r="152" spans="1:64" x14ac:dyDescent="0.35">
      <c r="A152" s="2">
        <v>65</v>
      </c>
      <c r="B152" s="3" t="s">
        <v>351</v>
      </c>
      <c r="C152" s="3">
        <v>65.8</v>
      </c>
      <c r="D152" s="3" t="s">
        <v>724</v>
      </c>
      <c r="E152" s="3" t="s">
        <v>394</v>
      </c>
      <c r="F152" s="3"/>
      <c r="G152" s="3" t="s">
        <v>1958</v>
      </c>
      <c r="H152" s="3" t="str">
        <f>IF(AF152&lt;'2 - Outliers'!$F$11,"Low outlier",IF(AF152&gt;'2 - Outliers'!$F$12,"High outlier",""))</f>
        <v/>
      </c>
      <c r="I152" s="3">
        <f>IF(AH152="",VLOOKUP(BD152,'3 -Impute_SE'!$B$10:$C$21,2,FALSE),AH152)</f>
        <v>9.6463709677419351E-2</v>
      </c>
      <c r="J152" s="3">
        <f>I152^2</f>
        <v>9.3052472847294475E-3</v>
      </c>
      <c r="K152" s="3">
        <f>1/J152</f>
        <v>107.46624666719701</v>
      </c>
      <c r="L152" s="3">
        <f>K152*AF152</f>
        <v>25.70915019019354</v>
      </c>
      <c r="M152" s="3">
        <f>K152*AF152^2</f>
        <v>6.1504000000000012</v>
      </c>
      <c r="N152" s="3">
        <f>K152^2</f>
        <v>11548.994172734832</v>
      </c>
      <c r="O152" s="3">
        <f>1/($J152+(VLOOKUP($BD152,'5_Weighting REM'!$B$23:$K$35,10,FALSE)))</f>
        <v>34.251225815393532</v>
      </c>
      <c r="P152" s="3">
        <f>O152*$AF152</f>
        <v>8.1939207518165951</v>
      </c>
      <c r="Q152" s="3">
        <f>1/($J152+(VLOOKUP($BD152,'5_Weighting REM'!$N$22:$W$31,10,FALSE)))</f>
        <v>107.46624666719701</v>
      </c>
      <c r="R152" s="3">
        <f>Q152*$AF152</f>
        <v>25.70915019019354</v>
      </c>
      <c r="S152" s="3">
        <f>1/($J152+(VLOOKUP($BD152,'5_Weighting REM'!$Z$26:$AI$35,10,FALSE)))</f>
        <v>7.6973076536033513</v>
      </c>
      <c r="T152" s="3">
        <f>S152*$AF152</f>
        <v>1.8414269099715297</v>
      </c>
      <c r="U152" s="3">
        <f>1/($J152+(VLOOKUP($BD152,'5_Weighting REM'!$AL$24:$AU$35,10,FALSE)))</f>
        <v>34.581179108537157</v>
      </c>
      <c r="V152" s="3">
        <f>U152*$AF152</f>
        <v>8.2728554781353445</v>
      </c>
      <c r="W152" s="3">
        <f>1/($J152+(VLOOKUP($BD152,'5_Weighting REM'!$AX$24:$BG$35,10,FALSE)))</f>
        <v>40.643970389776385</v>
      </c>
      <c r="X152" s="3">
        <f>W152*$AF152</f>
        <v>9.7232570363462045</v>
      </c>
      <c r="Y152" s="3">
        <f>1/($J152+(VLOOKUP($BD152,'5_Weighting REM'!$BK$24:$BT$34,10,FALSE)))</f>
        <v>4.5503540647616161</v>
      </c>
      <c r="Z152" s="3">
        <f>Y152*$AF152</f>
        <v>1.0885812029129214</v>
      </c>
      <c r="AA152" s="3">
        <f>1/($J152+(VLOOKUP($BD152,'5_Weighting REM'!$BX$24:$CG$35,10,FALSE)))</f>
        <v>33.250814802314814</v>
      </c>
      <c r="AB152" s="3">
        <f>AA152*$AF152</f>
        <v>7.9545924251577729</v>
      </c>
      <c r="AC152" s="3">
        <f>1/($J152+(VLOOKUP($BD152,'5_Weighting REM'!$CK$24:$CT$35,10,FALSE)))</f>
        <v>34.251225815393532</v>
      </c>
      <c r="AD152" s="3">
        <f>AC152*$AF152</f>
        <v>8.1939207518165951</v>
      </c>
      <c r="AE152" s="3" t="s">
        <v>354</v>
      </c>
      <c r="AF152" s="6">
        <v>0.23923</v>
      </c>
      <c r="AG152" s="3" t="s">
        <v>355</v>
      </c>
      <c r="AH152" s="3">
        <v>9.6463709677419351E-2</v>
      </c>
      <c r="AI152" s="3" t="s">
        <v>26</v>
      </c>
      <c r="AJ152" s="3" t="s">
        <v>5</v>
      </c>
      <c r="AK152" s="3" t="s">
        <v>6</v>
      </c>
      <c r="AL152" s="3" t="s">
        <v>5</v>
      </c>
      <c r="AM152" s="3" t="s">
        <v>7</v>
      </c>
      <c r="AN152" s="3" t="s">
        <v>356</v>
      </c>
      <c r="AO152" s="3" t="s">
        <v>28</v>
      </c>
      <c r="AP152" s="3" t="s">
        <v>10</v>
      </c>
      <c r="AQ152" s="3" t="s">
        <v>11</v>
      </c>
      <c r="AR152" s="4" t="s">
        <v>108</v>
      </c>
      <c r="AS152" s="4" t="s">
        <v>357</v>
      </c>
      <c r="AT152" s="4">
        <v>2010</v>
      </c>
      <c r="AU152" s="3" t="s">
        <v>14</v>
      </c>
      <c r="AV152" s="3" t="s">
        <v>14</v>
      </c>
      <c r="AW152" s="3">
        <v>473</v>
      </c>
      <c r="AX152" s="3">
        <v>1</v>
      </c>
      <c r="AY152" s="3">
        <v>0</v>
      </c>
      <c r="AZ152" s="3">
        <v>0</v>
      </c>
      <c r="BA152" s="3">
        <v>0</v>
      </c>
      <c r="BB152" s="4" t="s">
        <v>346</v>
      </c>
      <c r="BC152" s="4" t="s">
        <v>723</v>
      </c>
      <c r="BD152" s="4" t="s">
        <v>642</v>
      </c>
      <c r="BE152" s="4" t="s">
        <v>33</v>
      </c>
      <c r="BF152" s="4"/>
      <c r="BG152" s="3">
        <v>0.47</v>
      </c>
      <c r="BH152" s="3"/>
      <c r="BI152" s="3"/>
      <c r="BJ152" s="3" t="s">
        <v>20</v>
      </c>
      <c r="BK152" s="3">
        <v>2.48</v>
      </c>
      <c r="BL152" s="3"/>
    </row>
    <row r="153" spans="1:64" x14ac:dyDescent="0.35">
      <c r="A153" s="2">
        <v>52</v>
      </c>
      <c r="B153" s="3" t="s">
        <v>341</v>
      </c>
      <c r="C153" s="3">
        <v>52.1</v>
      </c>
      <c r="D153" s="3" t="s">
        <v>609</v>
      </c>
      <c r="E153" s="3" t="s">
        <v>343</v>
      </c>
      <c r="F153" s="3"/>
      <c r="G153" s="3"/>
      <c r="H153" s="3" t="str">
        <f>IF(AF153&lt;'2 - Outliers'!$F$11,"Low outlier",IF(AF153&gt;'2 - Outliers'!$F$12,"High outlier",""))</f>
        <v/>
      </c>
      <c r="I153" s="3">
        <f>IF(AH153="",VLOOKUP(BD153,'3 -Impute_SE'!$B$10:$C$21,2,FALSE),AH153)</f>
        <v>9.4795794392523364E-2</v>
      </c>
      <c r="J153" s="3">
        <f>I153^2</f>
        <v>8.9862426345095649E-3</v>
      </c>
      <c r="K153" s="3">
        <f>1/J153</f>
        <v>111.28121514989299</v>
      </c>
      <c r="L153" s="3">
        <f>K153*AF153</f>
        <v>39.604984471846912</v>
      </c>
      <c r="M153" s="3">
        <f>K153*AF153^2</f>
        <v>14.095413973530315</v>
      </c>
      <c r="N153" s="3">
        <f>K153^2</f>
        <v>12383.508845236773</v>
      </c>
      <c r="O153" s="3">
        <f>1/($J153+(VLOOKUP($BD153,'5_Weighting REM'!$B$23:$K$35,10,FALSE)))</f>
        <v>55.614624972219403</v>
      </c>
      <c r="P153" s="3">
        <f>O153*$AF153</f>
        <v>19.793245027612887</v>
      </c>
      <c r="Q153" s="3">
        <f>1/($J153+(VLOOKUP($BD153,'5_Weighting REM'!$N$22:$W$31,10,FALSE)))</f>
        <v>27.712422412238723</v>
      </c>
      <c r="R153" s="3">
        <f>Q153*$AF153</f>
        <v>9.8628511365157614</v>
      </c>
      <c r="S153" s="3">
        <f>1/($J153+(VLOOKUP($BD153,'5_Weighting REM'!$Z$26:$AI$35,10,FALSE)))</f>
        <v>25.627139702236306</v>
      </c>
      <c r="T153" s="3">
        <f>S153*$AF153</f>
        <v>9.120699020025901</v>
      </c>
      <c r="U153" s="3">
        <f>1/($J153+(VLOOKUP($BD153,'5_Weighting REM'!$AL$24:$AU$35,10,FALSE)))</f>
        <v>60.119934163283375</v>
      </c>
      <c r="V153" s="3">
        <f>U153*$AF153</f>
        <v>21.396684568712551</v>
      </c>
      <c r="W153" s="3">
        <f>1/($J153+(VLOOKUP($BD153,'5_Weighting REM'!$AX$24:$BG$35,10,FALSE)))</f>
        <v>76.614754567920031</v>
      </c>
      <c r="X153" s="3">
        <f>W153*$AF153</f>
        <v>27.267191150722738</v>
      </c>
      <c r="Y153" s="3">
        <f>1/($J153+(VLOOKUP($BD153,'5_Weighting REM'!$BK$24:$BT$34,10,FALSE)))</f>
        <v>19.305490675307464</v>
      </c>
      <c r="Z153" s="3">
        <f>Y153*$AF153</f>
        <v>6.8708241313419265</v>
      </c>
      <c r="AA153" s="3">
        <f>1/($J153+(VLOOKUP($BD153,'5_Weighting REM'!$BX$24:$CG$35,10,FALSE)))</f>
        <v>62.577300855586934</v>
      </c>
      <c r="AB153" s="3">
        <f>AA153*$AF153</f>
        <v>22.271261374503389</v>
      </c>
      <c r="AC153" s="3">
        <f>1/($J153+(VLOOKUP($BD153,'5_Weighting REM'!$CK$24:$CT$35,10,FALSE)))</f>
        <v>55.614624972219403</v>
      </c>
      <c r="AD153" s="3">
        <f>AC153*$AF153</f>
        <v>19.793245027612887</v>
      </c>
      <c r="AE153" s="3" t="s">
        <v>445</v>
      </c>
      <c r="AF153" s="6">
        <v>0.35589999999999999</v>
      </c>
      <c r="AG153" s="3" t="s">
        <v>4</v>
      </c>
      <c r="AH153" s="3">
        <v>9.4795794392523364E-2</v>
      </c>
      <c r="AI153" s="3" t="s">
        <v>26</v>
      </c>
      <c r="AJ153" s="3" t="s">
        <v>5</v>
      </c>
      <c r="AK153" s="3" t="s">
        <v>6</v>
      </c>
      <c r="AL153" s="3" t="s">
        <v>5</v>
      </c>
      <c r="AM153" s="3" t="s">
        <v>7</v>
      </c>
      <c r="AN153" s="3" t="s">
        <v>344</v>
      </c>
      <c r="AO153" s="3" t="s">
        <v>28</v>
      </c>
      <c r="AP153" s="3" t="s">
        <v>10</v>
      </c>
      <c r="AQ153" s="3" t="s">
        <v>182</v>
      </c>
      <c r="AR153" s="3" t="s">
        <v>96</v>
      </c>
      <c r="AS153" s="3" t="s">
        <v>345</v>
      </c>
      <c r="AT153" s="3">
        <v>2012</v>
      </c>
      <c r="AU153" s="3" t="s">
        <v>14</v>
      </c>
      <c r="AV153" s="3" t="s">
        <v>14</v>
      </c>
      <c r="AW153" s="3">
        <v>342</v>
      </c>
      <c r="AX153" s="3">
        <v>1</v>
      </c>
      <c r="AY153" s="3">
        <v>0</v>
      </c>
      <c r="AZ153" s="3">
        <v>0</v>
      </c>
      <c r="BA153" s="3">
        <v>0</v>
      </c>
      <c r="BB153" s="3" t="s">
        <v>330</v>
      </c>
      <c r="BC153" s="3" t="s">
        <v>610</v>
      </c>
      <c r="BD153" s="3" t="s">
        <v>465</v>
      </c>
      <c r="BE153" s="3" t="s">
        <v>349</v>
      </c>
      <c r="BF153" s="3"/>
      <c r="BG153" s="3">
        <v>4.28E-3</v>
      </c>
      <c r="BH153" s="3"/>
      <c r="BI153" s="3"/>
      <c r="BJ153" s="3" t="s">
        <v>20</v>
      </c>
      <c r="BK153" s="3">
        <v>3.7543859649122808</v>
      </c>
      <c r="BL153" s="3" t="s">
        <v>125</v>
      </c>
    </row>
    <row r="154" spans="1:64" x14ac:dyDescent="0.35">
      <c r="A154" s="2">
        <v>65</v>
      </c>
      <c r="B154" s="3" t="s">
        <v>351</v>
      </c>
      <c r="C154" s="3">
        <v>65.400000000000006</v>
      </c>
      <c r="D154" s="3" t="s">
        <v>361</v>
      </c>
      <c r="E154" s="3" t="s">
        <v>362</v>
      </c>
      <c r="F154" s="3"/>
      <c r="G154" s="3" t="s">
        <v>1958</v>
      </c>
      <c r="H154" s="3" t="str">
        <f>IF(AF154&lt;'2 - Outliers'!$F$11,"Low outlier",IF(AF154&gt;'2 - Outliers'!$F$12,"High outlier",""))</f>
        <v/>
      </c>
      <c r="I154" s="3">
        <f>IF(AH154="",VLOOKUP(BD154,'3 -Impute_SE'!$B$10:$C$21,2,FALSE),AH154)</f>
        <v>9.2709727626459154E-2</v>
      </c>
      <c r="J154" s="3">
        <f>I154^2</f>
        <v>8.5950935965722446E-3</v>
      </c>
      <c r="K154" s="3">
        <f>1/J154</f>
        <v>116.34544624375047</v>
      </c>
      <c r="L154" s="3">
        <f>K154*AF154</f>
        <v>27.720931403820963</v>
      </c>
      <c r="M154" s="3">
        <f>K154*AF154^2</f>
        <v>6.604899999999998</v>
      </c>
      <c r="N154" s="3">
        <f>K154^2</f>
        <v>13536.262861657431</v>
      </c>
      <c r="O154" s="3">
        <f>1/($J154+(VLOOKUP($BD154,'5_Weighting REM'!$B$23:$K$35,10,FALSE)))</f>
        <v>39.282283097517258</v>
      </c>
      <c r="P154" s="3">
        <f>O154*$AF154</f>
        <v>9.3595538999468513</v>
      </c>
      <c r="Q154" s="3">
        <f>1/($J154+(VLOOKUP($BD154,'5_Weighting REM'!$N$22:$W$31,10,FALSE)))</f>
        <v>116.34544624375047</v>
      </c>
      <c r="R154" s="3">
        <f>Q154*$AF154</f>
        <v>27.720931403820963</v>
      </c>
      <c r="S154" s="3">
        <f>1/($J154+(VLOOKUP($BD154,'5_Weighting REM'!$Z$26:$AI$35,10,FALSE)))</f>
        <v>3.6801461608515496</v>
      </c>
      <c r="T154" s="3">
        <f>S154*$AF154</f>
        <v>0.8768463448691336</v>
      </c>
      <c r="U154" s="3">
        <f>1/($J154+(VLOOKUP($BD154,'5_Weighting REM'!$AL$24:$AU$35,10,FALSE)))</f>
        <v>75.165711762930343</v>
      </c>
      <c r="V154" s="3">
        <f>U154*$AF154</f>
        <v>17.909283147482835</v>
      </c>
      <c r="W154" s="3">
        <f>1/($J154+(VLOOKUP($BD154,'5_Weighting REM'!$AX$24:$BG$35,10,FALSE)))</f>
        <v>19.575724808848531</v>
      </c>
      <c r="X154" s="3">
        <f>W154*$AF154</f>
        <v>4.6641904958554861</v>
      </c>
      <c r="Y154" s="3">
        <f>1/($J154+(VLOOKUP($BD154,'5_Weighting REM'!$BK$24:$BT$34,10,FALSE)))</f>
        <v>55.90535137848407</v>
      </c>
      <c r="Z154" s="3">
        <f>Y154*$AF154</f>
        <v>13.320232640843129</v>
      </c>
      <c r="AA154" s="3">
        <f>1/($J154+(VLOOKUP($BD154,'5_Weighting REM'!$BX$24:$CG$35,10,FALSE)))</f>
        <v>76.000424898770447</v>
      </c>
      <c r="AB154" s="3">
        <f>AA154*$AF154</f>
        <v>18.108165238080641</v>
      </c>
      <c r="AC154" s="3">
        <f>1/($J154+(VLOOKUP($BD154,'5_Weighting REM'!$CK$24:$CT$35,10,FALSE)))</f>
        <v>39.282283097517258</v>
      </c>
      <c r="AD154" s="3">
        <f>AC154*$AF154</f>
        <v>9.3595538999468513</v>
      </c>
      <c r="AE154" s="3" t="s">
        <v>354</v>
      </c>
      <c r="AF154" s="6">
        <v>0.238264</v>
      </c>
      <c r="AG154" s="3" t="s">
        <v>355</v>
      </c>
      <c r="AH154" s="3">
        <v>9.2709727626459154E-2</v>
      </c>
      <c r="AI154" s="3" t="s">
        <v>26</v>
      </c>
      <c r="AJ154" s="3" t="s">
        <v>5</v>
      </c>
      <c r="AK154" s="3" t="s">
        <v>6</v>
      </c>
      <c r="AL154" s="3" t="s">
        <v>5</v>
      </c>
      <c r="AM154" s="3" t="s">
        <v>7</v>
      </c>
      <c r="AN154" s="3" t="s">
        <v>356</v>
      </c>
      <c r="AO154" s="3" t="s">
        <v>28</v>
      </c>
      <c r="AP154" s="3" t="s">
        <v>10</v>
      </c>
      <c r="AQ154" s="3" t="s">
        <v>11</v>
      </c>
      <c r="AR154" s="4" t="s">
        <v>108</v>
      </c>
      <c r="AS154" s="4" t="s">
        <v>363</v>
      </c>
      <c r="AT154" s="4">
        <v>2010</v>
      </c>
      <c r="AU154" s="3" t="s">
        <v>14</v>
      </c>
      <c r="AV154" s="3" t="s">
        <v>14</v>
      </c>
      <c r="AW154" s="3">
        <v>473</v>
      </c>
      <c r="AX154" s="3">
        <v>1</v>
      </c>
      <c r="AY154" s="3">
        <v>0</v>
      </c>
      <c r="AZ154" s="3">
        <v>0</v>
      </c>
      <c r="BA154" s="3">
        <v>0</v>
      </c>
      <c r="BB154" s="4" t="s">
        <v>346</v>
      </c>
      <c r="BC154" s="4" t="s">
        <v>364</v>
      </c>
      <c r="BD154" s="4" t="s">
        <v>348</v>
      </c>
      <c r="BE154" s="4" t="s">
        <v>33</v>
      </c>
      <c r="BF154" s="4"/>
      <c r="BG154" s="3">
        <v>0.63200000000000001</v>
      </c>
      <c r="BH154" s="3"/>
      <c r="BI154" s="3"/>
      <c r="BJ154" s="3" t="s">
        <v>20</v>
      </c>
      <c r="BK154" s="3">
        <v>2.57</v>
      </c>
      <c r="BL154" s="3"/>
    </row>
    <row r="155" spans="1:64" x14ac:dyDescent="0.35">
      <c r="A155" s="2">
        <v>39</v>
      </c>
      <c r="B155" s="3" t="s">
        <v>286</v>
      </c>
      <c r="C155" s="3">
        <v>39.1</v>
      </c>
      <c r="D155" s="3" t="s">
        <v>287</v>
      </c>
      <c r="E155" s="3" t="s">
        <v>288</v>
      </c>
      <c r="F155" s="3"/>
      <c r="G155" s="3"/>
      <c r="H155" s="3" t="str">
        <f>IF(AF155&lt;'2 - Outliers'!$F$11,"Low outlier",IF(AF155&gt;'2 - Outliers'!$F$12,"High outlier",""))</f>
        <v/>
      </c>
      <c r="I155" s="3">
        <f>IF(AH155="",VLOOKUP(BD155,'3 -Impute_SE'!$B$10:$C$21,2,FALSE),AH155)</f>
        <v>9.1999999999999998E-2</v>
      </c>
      <c r="J155" s="3">
        <f>I155^2</f>
        <v>8.4639999999999993E-3</v>
      </c>
      <c r="K155" s="3">
        <f>1/J155</f>
        <v>118.14744801512288</v>
      </c>
      <c r="L155" s="3">
        <f>K155*AF155</f>
        <v>23.511342155009455</v>
      </c>
      <c r="M155" s="3">
        <f>K155*AF155^2</f>
        <v>4.6787570888468819</v>
      </c>
      <c r="N155" s="3">
        <f>K155^2</f>
        <v>13958.819472486162</v>
      </c>
      <c r="O155" s="3">
        <f>1/($J155+(VLOOKUP($BD155,'5_Weighting REM'!$B$23:$K$35,10,FALSE)))</f>
        <v>49.647959181638086</v>
      </c>
      <c r="P155" s="3">
        <f>O155*$AF155</f>
        <v>9.8799438771459798</v>
      </c>
      <c r="Q155" s="3">
        <f>1/($J155+(VLOOKUP($BD155,'5_Weighting REM'!$N$22:$W$31,10,FALSE)))</f>
        <v>106.26569403111303</v>
      </c>
      <c r="R155" s="3">
        <f>Q155*$AF155</f>
        <v>21.146873112191493</v>
      </c>
      <c r="S155" s="3">
        <f>1/($J155+(VLOOKUP($BD155,'5_Weighting REM'!$Z$26:$AI$35,10,FALSE)))</f>
        <v>5.5509706409983144</v>
      </c>
      <c r="T155" s="3">
        <f>S155*$AF155</f>
        <v>1.1046431575586646</v>
      </c>
      <c r="U155" s="3">
        <f>1/($J155+(VLOOKUP($BD155,'5_Weighting REM'!$AL$24:$AU$35,10,FALSE)))</f>
        <v>65.87256499503269</v>
      </c>
      <c r="V155" s="3">
        <f>U155*$AF155</f>
        <v>13.108640434011505</v>
      </c>
      <c r="W155" s="3">
        <f>1/($J155+(VLOOKUP($BD155,'5_Weighting REM'!$AX$24:$BG$35,10,FALSE)))</f>
        <v>10.788980904094309</v>
      </c>
      <c r="X155" s="3">
        <f>W155*$AF155</f>
        <v>2.1470071999147677</v>
      </c>
      <c r="Y155" s="3">
        <f>1/($J155+(VLOOKUP($BD155,'5_Weighting REM'!$BK$24:$BT$34,10,FALSE)))</f>
        <v>64.407087428683155</v>
      </c>
      <c r="Z155" s="3">
        <f>Y155*$AF155</f>
        <v>12.817010398307948</v>
      </c>
      <c r="AA155" s="3">
        <f>1/($J155+(VLOOKUP($BD155,'5_Weighting REM'!$BX$24:$CG$35,10,FALSE)))</f>
        <v>84.014080187724019</v>
      </c>
      <c r="AB155" s="3">
        <f>AA155*$AF155</f>
        <v>16.71880195735708</v>
      </c>
      <c r="AC155" s="3">
        <f>1/($J155+(VLOOKUP($BD155,'5_Weighting REM'!$CK$24:$CT$35,10,FALSE)))</f>
        <v>49.647959181638086</v>
      </c>
      <c r="AD155" s="3">
        <f>AC155*$AF155</f>
        <v>9.8799438771459798</v>
      </c>
      <c r="AE155" s="3" t="s">
        <v>289</v>
      </c>
      <c r="AF155" s="6">
        <v>0.19900000000000001</v>
      </c>
      <c r="AG155" s="3" t="s">
        <v>157</v>
      </c>
      <c r="AH155" s="3">
        <v>9.1999999999999998E-2</v>
      </c>
      <c r="AI155" s="3" t="s">
        <v>26</v>
      </c>
      <c r="AJ155" s="3" t="s">
        <v>5</v>
      </c>
      <c r="AK155" s="3" t="s">
        <v>6</v>
      </c>
      <c r="AL155" s="3" t="s">
        <v>5</v>
      </c>
      <c r="AM155" s="3" t="s">
        <v>7</v>
      </c>
      <c r="AN155" s="3" t="s">
        <v>37</v>
      </c>
      <c r="AO155" s="3" t="s">
        <v>28</v>
      </c>
      <c r="AP155" s="3" t="s">
        <v>10</v>
      </c>
      <c r="AQ155" s="3" t="s">
        <v>11</v>
      </c>
      <c r="AR155" s="4" t="s">
        <v>290</v>
      </c>
      <c r="AS155" s="4" t="s">
        <v>13</v>
      </c>
      <c r="AT155" s="4" t="s">
        <v>291</v>
      </c>
      <c r="AU155" s="3" t="s">
        <v>1951</v>
      </c>
      <c r="AV155" s="3" t="s">
        <v>14</v>
      </c>
      <c r="AW155" s="3">
        <v>41</v>
      </c>
      <c r="AX155" s="3">
        <v>0</v>
      </c>
      <c r="AY155" s="3">
        <v>0</v>
      </c>
      <c r="AZ155" s="3">
        <v>1</v>
      </c>
      <c r="BA155" s="3">
        <v>1</v>
      </c>
      <c r="BB155" s="4" t="s">
        <v>15</v>
      </c>
      <c r="BC155" s="4" t="s">
        <v>41</v>
      </c>
      <c r="BD155" s="4" t="s">
        <v>42</v>
      </c>
      <c r="BE155" s="4" t="s">
        <v>33</v>
      </c>
      <c r="BF155" s="4"/>
      <c r="BG155" s="3">
        <v>0.19900000000000001</v>
      </c>
      <c r="BH155" s="3"/>
      <c r="BI155" s="3"/>
      <c r="BJ155" s="3" t="s">
        <v>20</v>
      </c>
      <c r="BK155" s="3">
        <v>2.1630434782608696</v>
      </c>
      <c r="BL155" s="3" t="s">
        <v>91</v>
      </c>
    </row>
    <row r="156" spans="1:64" x14ac:dyDescent="0.35">
      <c r="A156" s="2">
        <v>65</v>
      </c>
      <c r="B156" s="3" t="s">
        <v>351</v>
      </c>
      <c r="C156" s="3">
        <v>65.099999999999994</v>
      </c>
      <c r="D156" s="3" t="s">
        <v>706</v>
      </c>
      <c r="E156" s="3" t="s">
        <v>378</v>
      </c>
      <c r="F156" s="3"/>
      <c r="G156" s="3" t="s">
        <v>1958</v>
      </c>
      <c r="H156" s="3" t="str">
        <f>IF(AF156&lt;'2 - Outliers'!$F$11,"Low outlier",IF(AF156&gt;'2 - Outliers'!$F$12,"High outlier",""))</f>
        <v/>
      </c>
      <c r="I156" s="3">
        <f>IF(AH156="",VLOOKUP(BD156,'3 -Impute_SE'!$B$10:$C$21,2,FALSE),AH156)</f>
        <v>9.1439936102236427E-2</v>
      </c>
      <c r="J156" s="3">
        <f>I156^2</f>
        <v>8.3612619143810813E-3</v>
      </c>
      <c r="K156" s="3">
        <f>1/J156</f>
        <v>119.5991717805221</v>
      </c>
      <c r="L156" s="3">
        <f>K156*AF156</f>
        <v>34.230120157787887</v>
      </c>
      <c r="M156" s="3">
        <f>K156*AF156^2</f>
        <v>9.7968999999999973</v>
      </c>
      <c r="N156" s="3">
        <f>K156^2</f>
        <v>14303.961890586834</v>
      </c>
      <c r="O156" s="3">
        <f>1/($J156+(VLOOKUP($BD156,'5_Weighting REM'!$B$23:$K$35,10,FALSE)))</f>
        <v>119.5991717805221</v>
      </c>
      <c r="P156" s="3">
        <f>O156*$AF156</f>
        <v>34.230120157787887</v>
      </c>
      <c r="Q156" s="3" t="e">
        <f>1/($J156+(VLOOKUP($BD156,'5_Weighting REM'!$N$22:$W$31,10,FALSE)))</f>
        <v>#N/A</v>
      </c>
      <c r="R156" s="3" t="e">
        <f>Q156*$AF156</f>
        <v>#N/A</v>
      </c>
      <c r="S156" s="3" t="e">
        <f>1/($J156+(VLOOKUP($BD156,'5_Weighting REM'!$Z$26:$AI$35,10,FALSE)))</f>
        <v>#N/A</v>
      </c>
      <c r="T156" s="3" t="e">
        <f>S156*$AF156</f>
        <v>#N/A</v>
      </c>
      <c r="U156" s="3">
        <f>1/($J156+(VLOOKUP($BD156,'5_Weighting REM'!$AL$24:$AU$35,10,FALSE)))</f>
        <v>119.5991717805221</v>
      </c>
      <c r="V156" s="3">
        <f>U156*$AF156</f>
        <v>34.230120157787887</v>
      </c>
      <c r="W156" s="3">
        <f>1/($J156+(VLOOKUP($BD156,'5_Weighting REM'!$AX$24:$BG$35,10,FALSE)))</f>
        <v>119.5991717805221</v>
      </c>
      <c r="X156" s="3">
        <f>W156*$AF156</f>
        <v>34.230120157787887</v>
      </c>
      <c r="Y156" s="3">
        <f>1/($J156+(VLOOKUP($BD156,'5_Weighting REM'!$BK$24:$BT$34,10,FALSE)))</f>
        <v>119.5991717805221</v>
      </c>
      <c r="Z156" s="3">
        <f>Y156*$AF156</f>
        <v>34.230120157787887</v>
      </c>
      <c r="AA156" s="3">
        <f>1/($J156+(VLOOKUP($BD156,'5_Weighting REM'!$BX$24:$CG$35,10,FALSE)))</f>
        <v>119.5991717805221</v>
      </c>
      <c r="AB156" s="3">
        <f>AA156*$AF156</f>
        <v>34.230120157787887</v>
      </c>
      <c r="AC156" s="3">
        <f>1/($J156+(VLOOKUP($BD156,'5_Weighting REM'!$CK$24:$CT$35,10,FALSE)))</f>
        <v>119.5991717805221</v>
      </c>
      <c r="AD156" s="3">
        <f>AC156*$AF156</f>
        <v>34.230120157787887</v>
      </c>
      <c r="AE156" s="3" t="s">
        <v>354</v>
      </c>
      <c r="AF156" s="6">
        <v>0.28620699999999999</v>
      </c>
      <c r="AG156" s="3" t="s">
        <v>355</v>
      </c>
      <c r="AH156" s="3">
        <v>9.1439936102236427E-2</v>
      </c>
      <c r="AI156" s="3" t="s">
        <v>26</v>
      </c>
      <c r="AJ156" s="3" t="s">
        <v>5</v>
      </c>
      <c r="AK156" s="3" t="s">
        <v>6</v>
      </c>
      <c r="AL156" s="3" t="s">
        <v>5</v>
      </c>
      <c r="AM156" s="3" t="s">
        <v>7</v>
      </c>
      <c r="AN156" s="3" t="s">
        <v>356</v>
      </c>
      <c r="AO156" s="3" t="s">
        <v>28</v>
      </c>
      <c r="AP156" s="3" t="s">
        <v>10</v>
      </c>
      <c r="AQ156" s="3" t="s">
        <v>11</v>
      </c>
      <c r="AR156" s="4" t="s">
        <v>108</v>
      </c>
      <c r="AS156" s="4" t="s">
        <v>363</v>
      </c>
      <c r="AT156" s="4">
        <v>2010</v>
      </c>
      <c r="AU156" s="3" t="s">
        <v>14</v>
      </c>
      <c r="AV156" s="3" t="s">
        <v>14</v>
      </c>
      <c r="AW156" s="3">
        <v>473</v>
      </c>
      <c r="AX156" s="3">
        <v>1</v>
      </c>
      <c r="AY156" s="3">
        <v>0</v>
      </c>
      <c r="AZ156" s="3">
        <v>0</v>
      </c>
      <c r="BA156" s="3">
        <v>0</v>
      </c>
      <c r="BB156" s="4" t="s">
        <v>346</v>
      </c>
      <c r="BC156" s="4" t="s">
        <v>432</v>
      </c>
      <c r="BD156" s="4" t="s">
        <v>707</v>
      </c>
      <c r="BE156" s="4" t="s">
        <v>33</v>
      </c>
      <c r="BF156" s="4"/>
      <c r="BG156" s="3">
        <v>0.56899999999999995</v>
      </c>
      <c r="BH156" s="3"/>
      <c r="BI156" s="3"/>
      <c r="BJ156" s="3" t="s">
        <v>20</v>
      </c>
      <c r="BK156" s="3">
        <v>3.13</v>
      </c>
      <c r="BL156" s="3"/>
    </row>
    <row r="157" spans="1:64" x14ac:dyDescent="0.35">
      <c r="A157" s="2">
        <v>58</v>
      </c>
      <c r="B157" s="3" t="s">
        <v>740</v>
      </c>
      <c r="C157" s="3">
        <v>58.1</v>
      </c>
      <c r="D157" s="3" t="s">
        <v>741</v>
      </c>
      <c r="E157" s="3" t="s">
        <v>742</v>
      </c>
      <c r="F157" s="3"/>
      <c r="G157" s="3"/>
      <c r="H157" s="3" t="str">
        <f>IF(AF157&lt;'2 - Outliers'!$F$11,"Low outlier",IF(AF157&gt;'2 - Outliers'!$F$12,"High outlier",""))</f>
        <v/>
      </c>
      <c r="I157" s="3">
        <f>IF(AH157="",VLOOKUP(BD157,'3 -Impute_SE'!$B$10:$C$21,2,FALSE),AH157)</f>
        <v>9.1214876538965026E-2</v>
      </c>
      <c r="J157" s="3">
        <f>I157^2</f>
        <v>8.3201537020186327E-3</v>
      </c>
      <c r="K157" s="3">
        <f>1/J157</f>
        <v>120.19008732463445</v>
      </c>
      <c r="L157" s="3">
        <f>K157*AF157</f>
        <v>8.0301024270628005</v>
      </c>
      <c r="M157" s="3">
        <f>K157*AF157^2</f>
        <v>0.53650468540680873</v>
      </c>
      <c r="N157" s="3">
        <f>K157^2</f>
        <v>14445.657091103254</v>
      </c>
      <c r="O157" s="3">
        <f>1/($J157+(VLOOKUP($BD157,'5_Weighting REM'!$B$23:$K$35,10,FALSE)))</f>
        <v>120.19008732463445</v>
      </c>
      <c r="P157" s="3">
        <f>O157*$AF157</f>
        <v>8.0301024270628005</v>
      </c>
      <c r="Q157" s="3" t="e">
        <f>1/($J157+(VLOOKUP($BD157,'5_Weighting REM'!$N$22:$W$31,10,FALSE)))</f>
        <v>#N/A</v>
      </c>
      <c r="R157" s="3" t="e">
        <f>Q157*$AF157</f>
        <v>#N/A</v>
      </c>
      <c r="S157" s="3" t="e">
        <f>1/($J157+(VLOOKUP($BD157,'5_Weighting REM'!$Z$26:$AI$35,10,FALSE)))</f>
        <v>#N/A</v>
      </c>
      <c r="T157" s="3" t="e">
        <f>S157*$AF157</f>
        <v>#N/A</v>
      </c>
      <c r="U157" s="3">
        <f>1/($J157+(VLOOKUP($BD157,'5_Weighting REM'!$AL$24:$AU$35,10,FALSE)))</f>
        <v>120.19008732463445</v>
      </c>
      <c r="V157" s="3">
        <f>U157*$AF157</f>
        <v>8.0301024270628005</v>
      </c>
      <c r="W157" s="3">
        <f>1/($J157+(VLOOKUP($BD157,'5_Weighting REM'!$AX$24:$BG$35,10,FALSE)))</f>
        <v>120.19008732463445</v>
      </c>
      <c r="X157" s="3">
        <f>W157*$AF157</f>
        <v>8.0301024270628005</v>
      </c>
      <c r="Y157" s="3">
        <f>1/($J157+(VLOOKUP($BD157,'5_Weighting REM'!$BK$24:$BT$34,10,FALSE)))</f>
        <v>120.19008732463445</v>
      </c>
      <c r="Z157" s="3">
        <f>Y157*$AF157</f>
        <v>8.0301024270628005</v>
      </c>
      <c r="AA157" s="3">
        <f>1/($J157+(VLOOKUP($BD157,'5_Weighting REM'!$BX$24:$CG$35,10,FALSE)))</f>
        <v>120.19008732463445</v>
      </c>
      <c r="AB157" s="3">
        <f>AA157*$AF157</f>
        <v>8.0301024270628005</v>
      </c>
      <c r="AC157" s="3">
        <f>1/($J157+(VLOOKUP($BD157,'5_Weighting REM'!$CK$24:$CT$35,10,FALSE)))</f>
        <v>120.19008732463445</v>
      </c>
      <c r="AD157" s="3">
        <f>AC157*$AF157</f>
        <v>8.0301024270628005</v>
      </c>
      <c r="AE157" s="3" t="s">
        <v>743</v>
      </c>
      <c r="AF157" s="6">
        <v>6.6811686436115361E-2</v>
      </c>
      <c r="AG157" s="3" t="s">
        <v>72</v>
      </c>
      <c r="AH157" s="3"/>
      <c r="AI157" s="3"/>
      <c r="AJ157" s="3" t="s">
        <v>5</v>
      </c>
      <c r="AK157" s="3" t="s">
        <v>6</v>
      </c>
      <c r="AL157" s="3" t="s">
        <v>5</v>
      </c>
      <c r="AM157" s="3" t="s">
        <v>83</v>
      </c>
      <c r="AN157" s="3" t="s">
        <v>84</v>
      </c>
      <c r="AO157" s="3" t="s">
        <v>56</v>
      </c>
      <c r="AP157" s="3" t="s">
        <v>57</v>
      </c>
      <c r="AQ157" s="3" t="s">
        <v>182</v>
      </c>
      <c r="AR157" s="4" t="s">
        <v>66</v>
      </c>
      <c r="AS157" s="4" t="s">
        <v>744</v>
      </c>
      <c r="AT157" s="4">
        <v>2009</v>
      </c>
      <c r="AU157" s="3" t="s">
        <v>30</v>
      </c>
      <c r="AV157" s="3" t="s">
        <v>14</v>
      </c>
      <c r="AW157" s="3">
        <v>16890</v>
      </c>
      <c r="AX157" s="3">
        <v>0</v>
      </c>
      <c r="AY157" s="3">
        <v>0</v>
      </c>
      <c r="AZ157" s="3">
        <v>1</v>
      </c>
      <c r="BA157" s="3">
        <v>1</v>
      </c>
      <c r="BB157" s="4" t="s">
        <v>346</v>
      </c>
      <c r="BC157" s="4" t="s">
        <v>745</v>
      </c>
      <c r="BD157" s="4" t="s">
        <v>707</v>
      </c>
      <c r="BE157" s="4" t="s">
        <v>746</v>
      </c>
      <c r="BF157" s="4" t="s">
        <v>90</v>
      </c>
      <c r="BG157" s="3">
        <v>0.11394335230683679</v>
      </c>
      <c r="BH157" s="3">
        <v>1.3</v>
      </c>
      <c r="BI157" s="3"/>
      <c r="BJ157" s="3" t="s">
        <v>4</v>
      </c>
      <c r="BK157" s="3" t="s">
        <v>20</v>
      </c>
      <c r="BL157" s="3"/>
    </row>
    <row r="158" spans="1:64" x14ac:dyDescent="0.35">
      <c r="A158" s="2">
        <v>54</v>
      </c>
      <c r="B158" s="3" t="s">
        <v>536</v>
      </c>
      <c r="C158" s="3">
        <v>54.3</v>
      </c>
      <c r="D158" s="3" t="s">
        <v>906</v>
      </c>
      <c r="E158" s="3" t="s">
        <v>538</v>
      </c>
      <c r="F158" s="3"/>
      <c r="G158" s="3"/>
      <c r="H158" s="3" t="str">
        <f>IF(AF158&lt;'2 - Outliers'!$F$11,"Low outlier",IF(AF158&gt;'2 - Outliers'!$F$12,"High outlier",""))</f>
        <v/>
      </c>
      <c r="I158" s="3">
        <f>IF(AH158="",VLOOKUP(BD158,'3 -Impute_SE'!$B$10:$C$21,2,FALSE),AH158)</f>
        <v>9.1214876538965026E-2</v>
      </c>
      <c r="J158" s="3">
        <f>I158^2</f>
        <v>8.3201537020186327E-3</v>
      </c>
      <c r="K158" s="3">
        <f>1/J158</f>
        <v>120.19008732463445</v>
      </c>
      <c r="L158" s="3">
        <f>K158*AF158</f>
        <v>0.69229490298989438</v>
      </c>
      <c r="M158" s="3">
        <f>K158*AF158^2</f>
        <v>3.987618641221791E-3</v>
      </c>
      <c r="N158" s="3">
        <f>K158^2</f>
        <v>14445.657091103254</v>
      </c>
      <c r="O158" s="3">
        <f>1/($J158+(VLOOKUP($BD158,'5_Weighting REM'!$B$23:$K$35,10,FALSE)))</f>
        <v>120.19008732463445</v>
      </c>
      <c r="P158" s="3">
        <f>O158*$AF158</f>
        <v>0.69229490298989438</v>
      </c>
      <c r="Q158" s="3" t="e">
        <f>1/($J158+(VLOOKUP($BD158,'5_Weighting REM'!$N$22:$W$31,10,FALSE)))</f>
        <v>#N/A</v>
      </c>
      <c r="R158" s="3" t="e">
        <f>Q158*$AF158</f>
        <v>#N/A</v>
      </c>
      <c r="S158" s="3" t="e">
        <f>1/($J158+(VLOOKUP($BD158,'5_Weighting REM'!$Z$26:$AI$35,10,FALSE)))</f>
        <v>#N/A</v>
      </c>
      <c r="T158" s="3" t="e">
        <f>S158*$AF158</f>
        <v>#N/A</v>
      </c>
      <c r="U158" s="3">
        <f>1/($J158+(VLOOKUP($BD158,'5_Weighting REM'!$AL$24:$AU$35,10,FALSE)))</f>
        <v>120.19008732463445</v>
      </c>
      <c r="V158" s="3">
        <f>U158*$AF158</f>
        <v>0.69229490298989438</v>
      </c>
      <c r="W158" s="3">
        <f>1/($J158+(VLOOKUP($BD158,'5_Weighting REM'!$AX$24:$BG$35,10,FALSE)))</f>
        <v>120.19008732463445</v>
      </c>
      <c r="X158" s="3">
        <f>W158*$AF158</f>
        <v>0.69229490298989438</v>
      </c>
      <c r="Y158" s="3">
        <f>1/($J158+(VLOOKUP($BD158,'5_Weighting REM'!$BK$24:$BT$34,10,FALSE)))</f>
        <v>120.19008732463445</v>
      </c>
      <c r="Z158" s="3">
        <f>Y158*$AF158</f>
        <v>0.69229490298989438</v>
      </c>
      <c r="AA158" s="3">
        <f>1/($J158+(VLOOKUP($BD158,'5_Weighting REM'!$BX$24:$CG$35,10,FALSE)))</f>
        <v>120.19008732463445</v>
      </c>
      <c r="AB158" s="3">
        <f>AA158*$AF158</f>
        <v>0.69229490298989438</v>
      </c>
      <c r="AC158" s="3">
        <f>1/($J158+(VLOOKUP($BD158,'5_Weighting REM'!$CK$24:$CT$35,10,FALSE)))</f>
        <v>120.19008732463445</v>
      </c>
      <c r="AD158" s="3">
        <f>AC158*$AF158</f>
        <v>0.69229490298989438</v>
      </c>
      <c r="AE158" s="3" t="s">
        <v>245</v>
      </c>
      <c r="AF158" s="6">
        <v>5.7599999999999995E-3</v>
      </c>
      <c r="AG158" s="3" t="s">
        <v>72</v>
      </c>
      <c r="AH158" s="3"/>
      <c r="AI158" s="3"/>
      <c r="AJ158" s="3" t="s">
        <v>53</v>
      </c>
      <c r="AK158" s="3" t="s">
        <v>6</v>
      </c>
      <c r="AL158" s="3" t="s">
        <v>54</v>
      </c>
      <c r="AM158" s="3" t="s">
        <v>83</v>
      </c>
      <c r="AN158" s="3" t="s">
        <v>84</v>
      </c>
      <c r="AO158" s="3" t="s">
        <v>95</v>
      </c>
      <c r="AP158" s="3" t="s">
        <v>57</v>
      </c>
      <c r="AQ158" s="3" t="s">
        <v>74</v>
      </c>
      <c r="AR158" s="4" t="s">
        <v>12</v>
      </c>
      <c r="AS158" s="4" t="s">
        <v>29</v>
      </c>
      <c r="AT158" s="4">
        <v>2009</v>
      </c>
      <c r="AU158" s="3" t="s">
        <v>30</v>
      </c>
      <c r="AV158" s="3" t="s">
        <v>14</v>
      </c>
      <c r="AW158" s="3">
        <v>8181</v>
      </c>
      <c r="AX158" s="3">
        <v>1</v>
      </c>
      <c r="AY158" s="3">
        <v>0</v>
      </c>
      <c r="AZ158" s="3">
        <v>1</v>
      </c>
      <c r="BA158" s="3">
        <v>1</v>
      </c>
      <c r="BB158" s="4" t="s">
        <v>346</v>
      </c>
      <c r="BC158" s="4" t="s">
        <v>745</v>
      </c>
      <c r="BD158" s="4" t="s">
        <v>707</v>
      </c>
      <c r="BE158" s="4" t="s">
        <v>89</v>
      </c>
      <c r="BF158" s="4" t="s">
        <v>90</v>
      </c>
      <c r="BG158" s="3">
        <v>0.04</v>
      </c>
      <c r="BH158" s="3">
        <v>1.0408107741923882</v>
      </c>
      <c r="BI158" s="3"/>
      <c r="BJ158" s="3" t="s">
        <v>60</v>
      </c>
      <c r="BK158" s="3" t="s">
        <v>20</v>
      </c>
      <c r="BL158" s="3"/>
    </row>
    <row r="159" spans="1:64" x14ac:dyDescent="0.35">
      <c r="A159" s="2">
        <v>54</v>
      </c>
      <c r="B159" s="3" t="s">
        <v>536</v>
      </c>
      <c r="C159" s="3">
        <v>54.2</v>
      </c>
      <c r="D159" s="3" t="s">
        <v>907</v>
      </c>
      <c r="E159" s="3" t="s">
        <v>570</v>
      </c>
      <c r="F159" s="3"/>
      <c r="G159" s="3"/>
      <c r="H159" s="3" t="str">
        <f>IF(AF159&lt;'2 - Outliers'!$F$11,"Low outlier",IF(AF159&gt;'2 - Outliers'!$F$12,"High outlier",""))</f>
        <v/>
      </c>
      <c r="I159" s="3">
        <f>IF(AH159="",VLOOKUP(BD159,'3 -Impute_SE'!$B$10:$C$21,2,FALSE),AH159)</f>
        <v>9.1214876538965026E-2</v>
      </c>
      <c r="J159" s="3">
        <f>I159^2</f>
        <v>8.3201537020186327E-3</v>
      </c>
      <c r="K159" s="3">
        <f>1/J159</f>
        <v>120.19008732463445</v>
      </c>
      <c r="L159" s="3">
        <f>K159*AF159</f>
        <v>0</v>
      </c>
      <c r="M159" s="3">
        <f>K159*AF159^2</f>
        <v>0</v>
      </c>
      <c r="N159" s="3">
        <f>K159^2</f>
        <v>14445.657091103254</v>
      </c>
      <c r="O159" s="3">
        <f>1/($J159+(VLOOKUP($BD159,'5_Weighting REM'!$B$23:$K$35,10,FALSE)))</f>
        <v>120.19008732463445</v>
      </c>
      <c r="P159" s="3">
        <f>O159*$AF159</f>
        <v>0</v>
      </c>
      <c r="Q159" s="3" t="e">
        <f>1/($J159+(VLOOKUP($BD159,'5_Weighting REM'!$N$22:$W$31,10,FALSE)))</f>
        <v>#N/A</v>
      </c>
      <c r="R159" s="3" t="e">
        <f>Q159*$AF159</f>
        <v>#N/A</v>
      </c>
      <c r="S159" s="3" t="e">
        <f>1/($J159+(VLOOKUP($BD159,'5_Weighting REM'!$Z$26:$AI$35,10,FALSE)))</f>
        <v>#N/A</v>
      </c>
      <c r="T159" s="3" t="e">
        <f>S159*$AF159</f>
        <v>#N/A</v>
      </c>
      <c r="U159" s="3">
        <f>1/($J159+(VLOOKUP($BD159,'5_Weighting REM'!$AL$24:$AU$35,10,FALSE)))</f>
        <v>120.19008732463445</v>
      </c>
      <c r="V159" s="3">
        <f>U159*$AF159</f>
        <v>0</v>
      </c>
      <c r="W159" s="3">
        <f>1/($J159+(VLOOKUP($BD159,'5_Weighting REM'!$AX$24:$BG$35,10,FALSE)))</f>
        <v>120.19008732463445</v>
      </c>
      <c r="X159" s="3">
        <f>W159*$AF159</f>
        <v>0</v>
      </c>
      <c r="Y159" s="3">
        <f>1/($J159+(VLOOKUP($BD159,'5_Weighting REM'!$BK$24:$BT$34,10,FALSE)))</f>
        <v>120.19008732463445</v>
      </c>
      <c r="Z159" s="3">
        <f>Y159*$AF159</f>
        <v>0</v>
      </c>
      <c r="AA159" s="3">
        <f>1/($J159+(VLOOKUP($BD159,'5_Weighting REM'!$BX$24:$CG$35,10,FALSE)))</f>
        <v>120.19008732463445</v>
      </c>
      <c r="AB159" s="3">
        <f>AA159*$AF159</f>
        <v>0</v>
      </c>
      <c r="AC159" s="3">
        <f>1/($J159+(VLOOKUP($BD159,'5_Weighting REM'!$CK$24:$CT$35,10,FALSE)))</f>
        <v>120.19008732463445</v>
      </c>
      <c r="AD159" s="3">
        <f>AC159*$AF159</f>
        <v>0</v>
      </c>
      <c r="AE159" s="3" t="s">
        <v>245</v>
      </c>
      <c r="AF159" s="6">
        <v>0</v>
      </c>
      <c r="AG159" s="3" t="s">
        <v>72</v>
      </c>
      <c r="AH159" s="3"/>
      <c r="AI159" s="3"/>
      <c r="AJ159" s="3" t="s">
        <v>53</v>
      </c>
      <c r="AK159" s="3" t="s">
        <v>143</v>
      </c>
      <c r="AL159" s="3" t="s">
        <v>54</v>
      </c>
      <c r="AM159" s="3" t="s">
        <v>83</v>
      </c>
      <c r="AN159" s="3" t="s">
        <v>84</v>
      </c>
      <c r="AO159" s="3" t="s">
        <v>95</v>
      </c>
      <c r="AP159" s="3" t="s">
        <v>57</v>
      </c>
      <c r="AQ159" s="3" t="s">
        <v>39</v>
      </c>
      <c r="AR159" s="4" t="s">
        <v>12</v>
      </c>
      <c r="AS159" s="4" t="s">
        <v>29</v>
      </c>
      <c r="AT159" s="4">
        <v>2009</v>
      </c>
      <c r="AU159" s="3" t="s">
        <v>30</v>
      </c>
      <c r="AV159" s="3" t="s">
        <v>14</v>
      </c>
      <c r="AW159" s="3">
        <v>3334</v>
      </c>
      <c r="AX159" s="3">
        <v>1</v>
      </c>
      <c r="AY159" s="3">
        <v>0</v>
      </c>
      <c r="AZ159" s="3">
        <v>1</v>
      </c>
      <c r="BA159" s="3">
        <v>1</v>
      </c>
      <c r="BB159" s="4" t="s">
        <v>346</v>
      </c>
      <c r="BC159" s="4" t="s">
        <v>908</v>
      </c>
      <c r="BD159" s="3" t="s">
        <v>707</v>
      </c>
      <c r="BE159" s="4" t="s">
        <v>89</v>
      </c>
      <c r="BF159" s="4" t="s">
        <v>90</v>
      </c>
      <c r="BG159" s="3">
        <v>0</v>
      </c>
      <c r="BH159" s="3">
        <v>1</v>
      </c>
      <c r="BI159" s="3"/>
      <c r="BJ159" s="3" t="s">
        <v>60</v>
      </c>
      <c r="BK159" s="3" t="s">
        <v>20</v>
      </c>
      <c r="BL159" s="3"/>
    </row>
    <row r="160" spans="1:64" x14ac:dyDescent="0.35">
      <c r="A160" s="2">
        <v>54</v>
      </c>
      <c r="B160" s="3" t="s">
        <v>536</v>
      </c>
      <c r="C160" s="3">
        <v>54.1</v>
      </c>
      <c r="D160" s="3" t="s">
        <v>909</v>
      </c>
      <c r="E160" s="3" t="s">
        <v>566</v>
      </c>
      <c r="F160" s="3"/>
      <c r="G160" s="3"/>
      <c r="H160" s="3" t="str">
        <f>IF(AF160&lt;'2 - Outliers'!$F$11,"Low outlier",IF(AF160&gt;'2 - Outliers'!$F$12,"High outlier",""))</f>
        <v/>
      </c>
      <c r="I160" s="3">
        <f>IF(AH160="",VLOOKUP(BD160,'3 -Impute_SE'!$B$10:$C$21,2,FALSE),AH160)</f>
        <v>9.1214876538965026E-2</v>
      </c>
      <c r="J160" s="3">
        <f>I160^2</f>
        <v>8.3201537020186327E-3</v>
      </c>
      <c r="K160" s="3">
        <f>1/J160</f>
        <v>120.19008732463445</v>
      </c>
      <c r="L160" s="3">
        <f>K160*AF160</f>
        <v>-6.9229490298989435E-2</v>
      </c>
      <c r="M160" s="3">
        <f>K160*AF160^2</f>
        <v>3.9876186412217906E-5</v>
      </c>
      <c r="N160" s="3">
        <f>K160^2</f>
        <v>14445.657091103254</v>
      </c>
      <c r="O160" s="3">
        <f>1/($J160+(VLOOKUP($BD160,'5_Weighting REM'!$B$23:$K$35,10,FALSE)))</f>
        <v>120.19008732463445</v>
      </c>
      <c r="P160" s="3">
        <f>O160*$AF160</f>
        <v>-6.9229490298989435E-2</v>
      </c>
      <c r="Q160" s="3" t="e">
        <f>1/($J160+(VLOOKUP($BD160,'5_Weighting REM'!$N$22:$W$31,10,FALSE)))</f>
        <v>#N/A</v>
      </c>
      <c r="R160" s="3" t="e">
        <f>Q160*$AF160</f>
        <v>#N/A</v>
      </c>
      <c r="S160" s="3" t="e">
        <f>1/($J160+(VLOOKUP($BD160,'5_Weighting REM'!$Z$26:$AI$35,10,FALSE)))</f>
        <v>#N/A</v>
      </c>
      <c r="T160" s="3" t="e">
        <f>S160*$AF160</f>
        <v>#N/A</v>
      </c>
      <c r="U160" s="3">
        <f>1/($J160+(VLOOKUP($BD160,'5_Weighting REM'!$AL$24:$AU$35,10,FALSE)))</f>
        <v>120.19008732463445</v>
      </c>
      <c r="V160" s="3">
        <f>U160*$AF160</f>
        <v>-6.9229490298989435E-2</v>
      </c>
      <c r="W160" s="3">
        <f>1/($J160+(VLOOKUP($BD160,'5_Weighting REM'!$AX$24:$BG$35,10,FALSE)))</f>
        <v>120.19008732463445</v>
      </c>
      <c r="X160" s="3">
        <f>W160*$AF160</f>
        <v>-6.9229490298989435E-2</v>
      </c>
      <c r="Y160" s="3">
        <f>1/($J160+(VLOOKUP($BD160,'5_Weighting REM'!$BK$24:$BT$34,10,FALSE)))</f>
        <v>120.19008732463445</v>
      </c>
      <c r="Z160" s="3">
        <f>Y160*$AF160</f>
        <v>-6.9229490298989435E-2</v>
      </c>
      <c r="AA160" s="3">
        <f>1/($J160+(VLOOKUP($BD160,'5_Weighting REM'!$BX$24:$CG$35,10,FALSE)))</f>
        <v>120.19008732463445</v>
      </c>
      <c r="AB160" s="3">
        <f>AA160*$AF160</f>
        <v>-6.9229490298989435E-2</v>
      </c>
      <c r="AC160" s="3">
        <f>1/($J160+(VLOOKUP($BD160,'5_Weighting REM'!$CK$24:$CT$35,10,FALSE)))</f>
        <v>120.19008732463445</v>
      </c>
      <c r="AD160" s="3">
        <f>AC160*$AF160</f>
        <v>-6.9229490298989435E-2</v>
      </c>
      <c r="AE160" s="3" t="s">
        <v>245</v>
      </c>
      <c r="AF160" s="6">
        <v>-5.7599999999999991E-4</v>
      </c>
      <c r="AG160" s="3" t="s">
        <v>72</v>
      </c>
      <c r="AH160" s="3"/>
      <c r="AI160" s="3"/>
      <c r="AJ160" s="3" t="s">
        <v>53</v>
      </c>
      <c r="AK160" s="3" t="s">
        <v>6</v>
      </c>
      <c r="AL160" s="3" t="s">
        <v>54</v>
      </c>
      <c r="AM160" s="3" t="s">
        <v>55</v>
      </c>
      <c r="AN160" s="3" t="s">
        <v>37</v>
      </c>
      <c r="AO160" s="3" t="s">
        <v>56</v>
      </c>
      <c r="AP160" s="3" t="s">
        <v>57</v>
      </c>
      <c r="AQ160" s="3" t="s">
        <v>39</v>
      </c>
      <c r="AR160" s="4" t="s">
        <v>12</v>
      </c>
      <c r="AS160" s="4" t="s">
        <v>29</v>
      </c>
      <c r="AT160" s="4">
        <v>2009</v>
      </c>
      <c r="AU160" s="3" t="s">
        <v>30</v>
      </c>
      <c r="AV160" s="3" t="s">
        <v>14</v>
      </c>
      <c r="AW160" s="3">
        <v>4934</v>
      </c>
      <c r="AX160" s="3">
        <v>1</v>
      </c>
      <c r="AY160" s="3">
        <v>0</v>
      </c>
      <c r="AZ160" s="3">
        <v>1</v>
      </c>
      <c r="BA160" s="3">
        <v>1</v>
      </c>
      <c r="BB160" s="4" t="s">
        <v>346</v>
      </c>
      <c r="BC160" s="4" t="s">
        <v>908</v>
      </c>
      <c r="BD160" s="4" t="s">
        <v>707</v>
      </c>
      <c r="BE160" s="4" t="s">
        <v>58</v>
      </c>
      <c r="BF160" s="4" t="s">
        <v>59</v>
      </c>
      <c r="BG160" s="3">
        <v>0.01</v>
      </c>
      <c r="BH160" s="3">
        <v>1.0100501670841679</v>
      </c>
      <c r="BI160" s="3"/>
      <c r="BJ160" s="3" t="s">
        <v>60</v>
      </c>
      <c r="BK160" s="3" t="s">
        <v>20</v>
      </c>
      <c r="BL160" s="3"/>
    </row>
    <row r="161" spans="1:64" x14ac:dyDescent="0.35">
      <c r="A161" s="2">
        <v>54</v>
      </c>
      <c r="B161" s="3" t="s">
        <v>536</v>
      </c>
      <c r="C161" s="3">
        <v>54.3</v>
      </c>
      <c r="D161" s="3" t="s">
        <v>910</v>
      </c>
      <c r="E161" s="3" t="s">
        <v>538</v>
      </c>
      <c r="F161" s="3"/>
      <c r="G161" s="3"/>
      <c r="H161" s="3" t="str">
        <f>IF(AF161&lt;'2 - Outliers'!$F$11,"Low outlier",IF(AF161&gt;'2 - Outliers'!$F$12,"High outlier",""))</f>
        <v/>
      </c>
      <c r="I161" s="3">
        <f>IF(AH161="",VLOOKUP(BD161,'3 -Impute_SE'!$B$10:$C$21,2,FALSE),AH161)</f>
        <v>9.1214876538965026E-2</v>
      </c>
      <c r="J161" s="3">
        <f>I161^2</f>
        <v>8.3201537020186327E-3</v>
      </c>
      <c r="K161" s="3">
        <f>1/J161</f>
        <v>120.19008732463445</v>
      </c>
      <c r="L161" s="3">
        <f>K161*AF161</f>
        <v>-0.13845898059797887</v>
      </c>
      <c r="M161" s="3">
        <f>K161*AF161^2</f>
        <v>1.5950474564887162E-4</v>
      </c>
      <c r="N161" s="3">
        <f>K161^2</f>
        <v>14445.657091103254</v>
      </c>
      <c r="O161" s="3">
        <f>1/($J161+(VLOOKUP($BD161,'5_Weighting REM'!$B$23:$K$35,10,FALSE)))</f>
        <v>120.19008732463445</v>
      </c>
      <c r="P161" s="3">
        <f>O161*$AF161</f>
        <v>-0.13845898059797887</v>
      </c>
      <c r="Q161" s="3" t="e">
        <f>1/($J161+(VLOOKUP($BD161,'5_Weighting REM'!$N$22:$W$31,10,FALSE)))</f>
        <v>#N/A</v>
      </c>
      <c r="R161" s="3" t="e">
        <f>Q161*$AF161</f>
        <v>#N/A</v>
      </c>
      <c r="S161" s="3" t="e">
        <f>1/($J161+(VLOOKUP($BD161,'5_Weighting REM'!$Z$26:$AI$35,10,FALSE)))</f>
        <v>#N/A</v>
      </c>
      <c r="T161" s="3" t="e">
        <f>S161*$AF161</f>
        <v>#N/A</v>
      </c>
      <c r="U161" s="3">
        <f>1/($J161+(VLOOKUP($BD161,'5_Weighting REM'!$AL$24:$AU$35,10,FALSE)))</f>
        <v>120.19008732463445</v>
      </c>
      <c r="V161" s="3">
        <f>U161*$AF161</f>
        <v>-0.13845898059797887</v>
      </c>
      <c r="W161" s="3">
        <f>1/($J161+(VLOOKUP($BD161,'5_Weighting REM'!$AX$24:$BG$35,10,FALSE)))</f>
        <v>120.19008732463445</v>
      </c>
      <c r="X161" s="3">
        <f>W161*$AF161</f>
        <v>-0.13845898059797887</v>
      </c>
      <c r="Y161" s="3">
        <f>1/($J161+(VLOOKUP($BD161,'5_Weighting REM'!$BK$24:$BT$34,10,FALSE)))</f>
        <v>120.19008732463445</v>
      </c>
      <c r="Z161" s="3">
        <f>Y161*$AF161</f>
        <v>-0.13845898059797887</v>
      </c>
      <c r="AA161" s="3">
        <f>1/($J161+(VLOOKUP($BD161,'5_Weighting REM'!$BX$24:$CG$35,10,FALSE)))</f>
        <v>120.19008732463445</v>
      </c>
      <c r="AB161" s="3">
        <f>AA161*$AF161</f>
        <v>-0.13845898059797887</v>
      </c>
      <c r="AC161" s="3">
        <f>1/($J161+(VLOOKUP($BD161,'5_Weighting REM'!$CK$24:$CT$35,10,FALSE)))</f>
        <v>120.19008732463445</v>
      </c>
      <c r="AD161" s="3">
        <f>AC161*$AF161</f>
        <v>-0.13845898059797887</v>
      </c>
      <c r="AE161" s="3" t="s">
        <v>245</v>
      </c>
      <c r="AF161" s="6">
        <v>-1.1519999999999998E-3</v>
      </c>
      <c r="AG161" s="3" t="s">
        <v>72</v>
      </c>
      <c r="AH161" s="3"/>
      <c r="AI161" s="3"/>
      <c r="AJ161" s="3" t="s">
        <v>53</v>
      </c>
      <c r="AK161" s="3" t="s">
        <v>6</v>
      </c>
      <c r="AL161" s="3" t="s">
        <v>54</v>
      </c>
      <c r="AM161" s="3" t="s">
        <v>83</v>
      </c>
      <c r="AN161" s="3" t="s">
        <v>84</v>
      </c>
      <c r="AO161" s="3" t="s">
        <v>95</v>
      </c>
      <c r="AP161" s="3" t="s">
        <v>57</v>
      </c>
      <c r="AQ161" s="3" t="s">
        <v>74</v>
      </c>
      <c r="AR161" s="4" t="s">
        <v>12</v>
      </c>
      <c r="AS161" s="4" t="s">
        <v>29</v>
      </c>
      <c r="AT161" s="4">
        <v>2009</v>
      </c>
      <c r="AU161" s="3" t="s">
        <v>30</v>
      </c>
      <c r="AV161" s="3" t="s">
        <v>14</v>
      </c>
      <c r="AW161" s="3">
        <v>8181</v>
      </c>
      <c r="AX161" s="3">
        <v>1</v>
      </c>
      <c r="AY161" s="3">
        <v>0</v>
      </c>
      <c r="AZ161" s="3">
        <v>1</v>
      </c>
      <c r="BA161" s="3">
        <v>1</v>
      </c>
      <c r="BB161" s="4" t="s">
        <v>346</v>
      </c>
      <c r="BC161" s="4" t="s">
        <v>908</v>
      </c>
      <c r="BD161" s="4" t="s">
        <v>707</v>
      </c>
      <c r="BE161" s="4" t="s">
        <v>89</v>
      </c>
      <c r="BF161" s="4" t="s">
        <v>90</v>
      </c>
      <c r="BG161" s="3">
        <v>0.02</v>
      </c>
      <c r="BH161" s="3">
        <v>1.0202013400267558</v>
      </c>
      <c r="BI161" s="3"/>
      <c r="BJ161" s="3" t="s">
        <v>60</v>
      </c>
      <c r="BK161" s="3" t="s">
        <v>20</v>
      </c>
      <c r="BL161" s="3"/>
    </row>
    <row r="162" spans="1:64" x14ac:dyDescent="0.35">
      <c r="A162" s="2">
        <v>54</v>
      </c>
      <c r="B162" s="3" t="s">
        <v>536</v>
      </c>
      <c r="C162" s="3">
        <v>54.1</v>
      </c>
      <c r="D162" s="3" t="s">
        <v>911</v>
      </c>
      <c r="E162" s="3" t="s">
        <v>566</v>
      </c>
      <c r="F162" s="3"/>
      <c r="G162" s="3"/>
      <c r="H162" s="3" t="str">
        <f>IF(AF162&lt;'2 - Outliers'!$F$11,"Low outlier",IF(AF162&gt;'2 - Outliers'!$F$12,"High outlier",""))</f>
        <v/>
      </c>
      <c r="I162" s="3">
        <f>IF(AH162="",VLOOKUP(BD162,'3 -Impute_SE'!$B$10:$C$21,2,FALSE),AH162)</f>
        <v>9.1214876538965026E-2</v>
      </c>
      <c r="J162" s="3">
        <f>I162^2</f>
        <v>8.3201537020186327E-3</v>
      </c>
      <c r="K162" s="3">
        <f>1/J162</f>
        <v>120.19008732463445</v>
      </c>
      <c r="L162" s="3">
        <f>K162*AF162</f>
        <v>-0.69229490298989438</v>
      </c>
      <c r="M162" s="3">
        <f>K162*AF162^2</f>
        <v>3.987618641221791E-3</v>
      </c>
      <c r="N162" s="3">
        <f>K162^2</f>
        <v>14445.657091103254</v>
      </c>
      <c r="O162" s="3">
        <f>1/($J162+(VLOOKUP($BD162,'5_Weighting REM'!$B$23:$K$35,10,FALSE)))</f>
        <v>120.19008732463445</v>
      </c>
      <c r="P162" s="3">
        <f>O162*$AF162</f>
        <v>-0.69229490298989438</v>
      </c>
      <c r="Q162" s="3" t="e">
        <f>1/($J162+(VLOOKUP($BD162,'5_Weighting REM'!$N$22:$W$31,10,FALSE)))</f>
        <v>#N/A</v>
      </c>
      <c r="R162" s="3" t="e">
        <f>Q162*$AF162</f>
        <v>#N/A</v>
      </c>
      <c r="S162" s="3" t="e">
        <f>1/($J162+(VLOOKUP($BD162,'5_Weighting REM'!$Z$26:$AI$35,10,FALSE)))</f>
        <v>#N/A</v>
      </c>
      <c r="T162" s="3" t="e">
        <f>S162*$AF162</f>
        <v>#N/A</v>
      </c>
      <c r="U162" s="3">
        <f>1/($J162+(VLOOKUP($BD162,'5_Weighting REM'!$AL$24:$AU$35,10,FALSE)))</f>
        <v>120.19008732463445</v>
      </c>
      <c r="V162" s="3">
        <f>U162*$AF162</f>
        <v>-0.69229490298989438</v>
      </c>
      <c r="W162" s="3">
        <f>1/($J162+(VLOOKUP($BD162,'5_Weighting REM'!$AX$24:$BG$35,10,FALSE)))</f>
        <v>120.19008732463445</v>
      </c>
      <c r="X162" s="3">
        <f>W162*$AF162</f>
        <v>-0.69229490298989438</v>
      </c>
      <c r="Y162" s="3">
        <f>1/($J162+(VLOOKUP($BD162,'5_Weighting REM'!$BK$24:$BT$34,10,FALSE)))</f>
        <v>120.19008732463445</v>
      </c>
      <c r="Z162" s="3">
        <f>Y162*$AF162</f>
        <v>-0.69229490298989438</v>
      </c>
      <c r="AA162" s="3">
        <f>1/($J162+(VLOOKUP($BD162,'5_Weighting REM'!$BX$24:$CG$35,10,FALSE)))</f>
        <v>120.19008732463445</v>
      </c>
      <c r="AB162" s="3">
        <f>AA162*$AF162</f>
        <v>-0.69229490298989438</v>
      </c>
      <c r="AC162" s="3">
        <f>1/($J162+(VLOOKUP($BD162,'5_Weighting REM'!$CK$24:$CT$35,10,FALSE)))</f>
        <v>120.19008732463445</v>
      </c>
      <c r="AD162" s="3">
        <f>AC162*$AF162</f>
        <v>-0.69229490298989438</v>
      </c>
      <c r="AE162" s="3" t="s">
        <v>245</v>
      </c>
      <c r="AF162" s="6">
        <v>-5.7599999999999995E-3</v>
      </c>
      <c r="AG162" s="3" t="s">
        <v>72</v>
      </c>
      <c r="AH162" s="3"/>
      <c r="AI162" s="3"/>
      <c r="AJ162" s="3" t="s">
        <v>53</v>
      </c>
      <c r="AK162" s="3" t="s">
        <v>6</v>
      </c>
      <c r="AL162" s="3" t="s">
        <v>54</v>
      </c>
      <c r="AM162" s="3" t="s">
        <v>55</v>
      </c>
      <c r="AN162" s="3" t="s">
        <v>37</v>
      </c>
      <c r="AO162" s="3" t="s">
        <v>56</v>
      </c>
      <c r="AP162" s="3" t="s">
        <v>57</v>
      </c>
      <c r="AQ162" s="3" t="s">
        <v>39</v>
      </c>
      <c r="AR162" s="4" t="s">
        <v>12</v>
      </c>
      <c r="AS162" s="4" t="s">
        <v>29</v>
      </c>
      <c r="AT162" s="4">
        <v>2009</v>
      </c>
      <c r="AU162" s="3" t="s">
        <v>30</v>
      </c>
      <c r="AV162" s="3" t="s">
        <v>14</v>
      </c>
      <c r="AW162" s="3">
        <v>4934</v>
      </c>
      <c r="AX162" s="3">
        <v>1</v>
      </c>
      <c r="AY162" s="3">
        <v>0</v>
      </c>
      <c r="AZ162" s="3">
        <v>1</v>
      </c>
      <c r="BA162" s="3">
        <v>1</v>
      </c>
      <c r="BB162" s="4" t="s">
        <v>346</v>
      </c>
      <c r="BC162" s="4" t="s">
        <v>745</v>
      </c>
      <c r="BD162" s="4" t="s">
        <v>707</v>
      </c>
      <c r="BE162" s="4" t="s">
        <v>58</v>
      </c>
      <c r="BF162" s="4" t="s">
        <v>59</v>
      </c>
      <c r="BG162" s="3">
        <v>0.04</v>
      </c>
      <c r="BH162" s="3">
        <v>1.0408107741923882</v>
      </c>
      <c r="BI162" s="3"/>
      <c r="BJ162" s="3" t="s">
        <v>60</v>
      </c>
      <c r="BK162" s="3" t="s">
        <v>20</v>
      </c>
      <c r="BL162" s="3"/>
    </row>
    <row r="163" spans="1:64" x14ac:dyDescent="0.35">
      <c r="A163" s="2">
        <v>54</v>
      </c>
      <c r="B163" s="3" t="s">
        <v>536</v>
      </c>
      <c r="C163" s="3">
        <v>54.2</v>
      </c>
      <c r="D163" s="3" t="s">
        <v>912</v>
      </c>
      <c r="E163" s="3" t="s">
        <v>570</v>
      </c>
      <c r="F163" s="3"/>
      <c r="G163" s="3"/>
      <c r="H163" s="3" t="str">
        <f>IF(AF163&lt;'2 - Outliers'!$F$11,"Low outlier",IF(AF163&gt;'2 - Outliers'!$F$12,"High outlier",""))</f>
        <v/>
      </c>
      <c r="I163" s="3">
        <f>IF(AH163="",VLOOKUP(BD163,'3 -Impute_SE'!$B$10:$C$21,2,FALSE),AH163)</f>
        <v>9.1214876538965026E-2</v>
      </c>
      <c r="J163" s="3">
        <f>I163^2</f>
        <v>8.3201537020186327E-3</v>
      </c>
      <c r="K163" s="3">
        <f>1/J163</f>
        <v>120.19008732463445</v>
      </c>
      <c r="L163" s="3">
        <f>K163*AF163</f>
        <v>-1.5576635317272625</v>
      </c>
      <c r="M163" s="3">
        <f>K163*AF163^2</f>
        <v>2.0187319371185321E-2</v>
      </c>
      <c r="N163" s="3">
        <f>K163^2</f>
        <v>14445.657091103254</v>
      </c>
      <c r="O163" s="3">
        <f>1/($J163+(VLOOKUP($BD163,'5_Weighting REM'!$B$23:$K$35,10,FALSE)))</f>
        <v>120.19008732463445</v>
      </c>
      <c r="P163" s="3">
        <f>O163*$AF163</f>
        <v>-1.5576635317272625</v>
      </c>
      <c r="Q163" s="3" t="e">
        <f>1/($J163+(VLOOKUP($BD163,'5_Weighting REM'!$N$22:$W$31,10,FALSE)))</f>
        <v>#N/A</v>
      </c>
      <c r="R163" s="3" t="e">
        <f>Q163*$AF163</f>
        <v>#N/A</v>
      </c>
      <c r="S163" s="3" t="e">
        <f>1/($J163+(VLOOKUP($BD163,'5_Weighting REM'!$Z$26:$AI$35,10,FALSE)))</f>
        <v>#N/A</v>
      </c>
      <c r="T163" s="3" t="e">
        <f>S163*$AF163</f>
        <v>#N/A</v>
      </c>
      <c r="U163" s="3">
        <f>1/($J163+(VLOOKUP($BD163,'5_Weighting REM'!$AL$24:$AU$35,10,FALSE)))</f>
        <v>120.19008732463445</v>
      </c>
      <c r="V163" s="3">
        <f>U163*$AF163</f>
        <v>-1.5576635317272625</v>
      </c>
      <c r="W163" s="3">
        <f>1/($J163+(VLOOKUP($BD163,'5_Weighting REM'!$AX$24:$BG$35,10,FALSE)))</f>
        <v>120.19008732463445</v>
      </c>
      <c r="X163" s="3">
        <f>W163*$AF163</f>
        <v>-1.5576635317272625</v>
      </c>
      <c r="Y163" s="3">
        <f>1/($J163+(VLOOKUP($BD163,'5_Weighting REM'!$BK$24:$BT$34,10,FALSE)))</f>
        <v>120.19008732463445</v>
      </c>
      <c r="Z163" s="3">
        <f>Y163*$AF163</f>
        <v>-1.5576635317272625</v>
      </c>
      <c r="AA163" s="3">
        <f>1/($J163+(VLOOKUP($BD163,'5_Weighting REM'!$BX$24:$CG$35,10,FALSE)))</f>
        <v>120.19008732463445</v>
      </c>
      <c r="AB163" s="3">
        <f>AA163*$AF163</f>
        <v>-1.5576635317272625</v>
      </c>
      <c r="AC163" s="3">
        <f>1/($J163+(VLOOKUP($BD163,'5_Weighting REM'!$CK$24:$CT$35,10,FALSE)))</f>
        <v>120.19008732463445</v>
      </c>
      <c r="AD163" s="3">
        <f>AC163*$AF163</f>
        <v>-1.5576635317272625</v>
      </c>
      <c r="AE163" s="3" t="s">
        <v>245</v>
      </c>
      <c r="AF163" s="6">
        <v>-1.2959999999999999E-2</v>
      </c>
      <c r="AG163" s="3" t="s">
        <v>72</v>
      </c>
      <c r="AH163" s="3"/>
      <c r="AI163" s="3"/>
      <c r="AJ163" s="3" t="s">
        <v>53</v>
      </c>
      <c r="AK163" s="3" t="s">
        <v>6</v>
      </c>
      <c r="AL163" s="3" t="s">
        <v>54</v>
      </c>
      <c r="AM163" s="3" t="s">
        <v>83</v>
      </c>
      <c r="AN163" s="3" t="s">
        <v>84</v>
      </c>
      <c r="AO163" s="3" t="s">
        <v>95</v>
      </c>
      <c r="AP163" s="3" t="s">
        <v>57</v>
      </c>
      <c r="AQ163" s="3" t="s">
        <v>39</v>
      </c>
      <c r="AR163" s="4" t="s">
        <v>12</v>
      </c>
      <c r="AS163" s="4" t="s">
        <v>29</v>
      </c>
      <c r="AT163" s="4">
        <v>2009</v>
      </c>
      <c r="AU163" s="3" t="s">
        <v>30</v>
      </c>
      <c r="AV163" s="3" t="s">
        <v>14</v>
      </c>
      <c r="AW163" s="3">
        <v>3334</v>
      </c>
      <c r="AX163" s="3">
        <v>1</v>
      </c>
      <c r="AY163" s="3">
        <v>0</v>
      </c>
      <c r="AZ163" s="3">
        <v>1</v>
      </c>
      <c r="BA163" s="3">
        <v>1</v>
      </c>
      <c r="BB163" s="4" t="s">
        <v>346</v>
      </c>
      <c r="BC163" s="4" t="s">
        <v>745</v>
      </c>
      <c r="BD163" s="4" t="s">
        <v>707</v>
      </c>
      <c r="BE163" s="4" t="s">
        <v>89</v>
      </c>
      <c r="BF163" s="4" t="s">
        <v>90</v>
      </c>
      <c r="BG163" s="3">
        <v>0.09</v>
      </c>
      <c r="BH163" s="3">
        <v>1.0941742837052104</v>
      </c>
      <c r="BI163" s="3"/>
      <c r="BJ163" s="3" t="s">
        <v>60</v>
      </c>
      <c r="BK163" s="3" t="s">
        <v>20</v>
      </c>
      <c r="BL163" s="3"/>
    </row>
    <row r="164" spans="1:64" x14ac:dyDescent="0.35">
      <c r="A164" s="2">
        <v>70</v>
      </c>
      <c r="B164" s="3" t="s">
        <v>177</v>
      </c>
      <c r="C164" s="3">
        <v>70.3</v>
      </c>
      <c r="D164" s="3" t="s">
        <v>210</v>
      </c>
      <c r="E164" s="3" t="s">
        <v>211</v>
      </c>
      <c r="F164" s="3"/>
      <c r="G164" s="3"/>
      <c r="H164" s="3" t="str">
        <f>IF(AF164&lt;'2 - Outliers'!$F$11,"Low outlier",IF(AF164&gt;'2 - Outliers'!$F$12,"High outlier",""))</f>
        <v/>
      </c>
      <c r="I164" s="3">
        <f>IF(AH164="",VLOOKUP(BD164,'3 -Impute_SE'!$B$10:$C$21,2,FALSE),AH164)</f>
        <v>9.0548314331017815E-2</v>
      </c>
      <c r="J164" s="3">
        <f>I164^2</f>
        <v>8.1989972281888059E-3</v>
      </c>
      <c r="K164" s="3">
        <f>1/J164</f>
        <v>121.96613465875075</v>
      </c>
      <c r="L164" s="3">
        <f>K164*AF164</f>
        <v>38.874274203845729</v>
      </c>
      <c r="M164" s="3">
        <f>K164*AF164^2</f>
        <v>12.3904</v>
      </c>
      <c r="N164" s="3">
        <f>K164^2</f>
        <v>14875.73800359652</v>
      </c>
      <c r="O164" s="3">
        <f>1/($J164+(VLOOKUP($BD164,'5_Weighting REM'!$B$23:$K$35,10,FALSE)))</f>
        <v>50.309878546090097</v>
      </c>
      <c r="P164" s="3">
        <f>O164*$AF164</f>
        <v>16.035270931844369</v>
      </c>
      <c r="Q164" s="3">
        <f>1/($J164+(VLOOKUP($BD164,'5_Weighting REM'!$N$22:$W$31,10,FALSE)))</f>
        <v>109.34492401179645</v>
      </c>
      <c r="R164" s="3">
        <f>Q164*$AF164</f>
        <v>34.851514895723334</v>
      </c>
      <c r="S164" s="3">
        <f>1/($J164+(VLOOKUP($BD164,'5_Weighting REM'!$Z$26:$AI$35,10,FALSE)))</f>
        <v>5.5591482737797451</v>
      </c>
      <c r="T164" s="3">
        <f>S164*$AF164</f>
        <v>1.7718676986804409</v>
      </c>
      <c r="U164" s="3">
        <f>1/($J164+(VLOOKUP($BD164,'5_Weighting REM'!$AL$24:$AU$35,10,FALSE)))</f>
        <v>67.042893384406028</v>
      </c>
      <c r="V164" s="3">
        <f>U164*$AF164</f>
        <v>21.368585863089034</v>
      </c>
      <c r="W164" s="3">
        <f>1/($J164+(VLOOKUP($BD164,'5_Weighting REM'!$AX$24:$BG$35,10,FALSE)))</f>
        <v>10.819916233114187</v>
      </c>
      <c r="X164" s="3">
        <f>W164*$AF164</f>
        <v>3.4486326199117956</v>
      </c>
      <c r="Y164" s="3">
        <f>1/($J164+(VLOOKUP($BD164,'5_Weighting REM'!$BK$24:$BT$34,10,FALSE)))</f>
        <v>65.525480036779527</v>
      </c>
      <c r="Z164" s="3">
        <f>Y164*$AF164</f>
        <v>20.884940605975231</v>
      </c>
      <c r="AA164" s="3">
        <f>1/($J164+(VLOOKUP($BD164,'5_Weighting REM'!$BX$24:$CG$35,10,FALSE)))</f>
        <v>85.927159381199147</v>
      </c>
      <c r="AB164" s="3">
        <f>AA164*$AF164</f>
        <v>27.387569219015408</v>
      </c>
      <c r="AC164" s="3">
        <f>1/($J164+(VLOOKUP($BD164,'5_Weighting REM'!$CK$24:$CT$35,10,FALSE)))</f>
        <v>50.309878546090097</v>
      </c>
      <c r="AD164" s="3">
        <f>AC164*$AF164</f>
        <v>16.035270931844369</v>
      </c>
      <c r="AE164" s="3" t="s">
        <v>181</v>
      </c>
      <c r="AF164" s="6">
        <v>0.3187300664451827</v>
      </c>
      <c r="AG164" s="3" t="s">
        <v>25</v>
      </c>
      <c r="AH164" s="3">
        <v>9.0548314331017815E-2</v>
      </c>
      <c r="AI164" s="3" t="s">
        <v>26</v>
      </c>
      <c r="AJ164" s="3" t="s">
        <v>5</v>
      </c>
      <c r="AK164" s="3" t="s">
        <v>6</v>
      </c>
      <c r="AL164" s="3" t="s">
        <v>5</v>
      </c>
      <c r="AM164" s="3" t="s">
        <v>7</v>
      </c>
      <c r="AN164" s="3" t="s">
        <v>48</v>
      </c>
      <c r="AO164" s="3" t="s">
        <v>28</v>
      </c>
      <c r="AP164" s="3" t="s">
        <v>10</v>
      </c>
      <c r="AQ164" s="3" t="s">
        <v>182</v>
      </c>
      <c r="AR164" s="4" t="s">
        <v>12</v>
      </c>
      <c r="AS164" s="4" t="s">
        <v>13</v>
      </c>
      <c r="AT164" s="4">
        <v>2009</v>
      </c>
      <c r="AU164" s="3" t="s">
        <v>30</v>
      </c>
      <c r="AV164" s="3" t="s">
        <v>14</v>
      </c>
      <c r="AW164" s="3">
        <v>1449</v>
      </c>
      <c r="AX164" s="3">
        <v>0</v>
      </c>
      <c r="AY164" s="3">
        <v>0</v>
      </c>
      <c r="AZ164" s="3">
        <v>0</v>
      </c>
      <c r="BA164" s="3">
        <v>0</v>
      </c>
      <c r="BB164" s="4" t="s">
        <v>15</v>
      </c>
      <c r="BC164" s="4" t="s">
        <v>41</v>
      </c>
      <c r="BD164" s="4" t="s">
        <v>42</v>
      </c>
      <c r="BE164" s="4" t="s">
        <v>33</v>
      </c>
      <c r="BF164" s="4"/>
      <c r="BG164" s="3">
        <v>0.183</v>
      </c>
      <c r="BH164" s="3"/>
      <c r="BI164" s="3"/>
      <c r="BJ164" s="3" t="s">
        <v>20</v>
      </c>
      <c r="BK164" s="3">
        <v>3.52</v>
      </c>
      <c r="BL164" s="3"/>
    </row>
    <row r="165" spans="1:64" x14ac:dyDescent="0.35">
      <c r="A165" s="2">
        <v>172</v>
      </c>
      <c r="B165" s="3" t="s">
        <v>1236</v>
      </c>
      <c r="C165" s="3">
        <v>172.2</v>
      </c>
      <c r="D165" s="3" t="s">
        <v>1237</v>
      </c>
      <c r="E165" s="3" t="s">
        <v>1238</v>
      </c>
      <c r="F165" s="3"/>
      <c r="G165" s="3"/>
      <c r="H165" s="3" t="str">
        <f>IF(AF165&lt;'2 - Outliers'!$F$11,"Low outlier",IF(AF165&gt;'2 - Outliers'!$F$12,"High outlier",""))</f>
        <v/>
      </c>
      <c r="I165" s="3">
        <f>IF(AH165="",VLOOKUP(BD165,'3 -Impute_SE'!$B$10:$C$21,2,FALSE),AH165)</f>
        <v>8.9943000000000009E-2</v>
      </c>
      <c r="J165" s="3">
        <f>I165^2</f>
        <v>8.0897432490000011E-3</v>
      </c>
      <c r="K165" s="3">
        <f>1/J165</f>
        <v>123.61331740950038</v>
      </c>
      <c r="L165" s="3">
        <f>K165*AF165</f>
        <v>32.825021984823188</v>
      </c>
      <c r="M165" s="3">
        <f>K165*AF165^2</f>
        <v>8.7165532879818581</v>
      </c>
      <c r="N165" s="3">
        <f>K165^2</f>
        <v>15280.25224098189</v>
      </c>
      <c r="O165" s="3">
        <f>1/($J165+(VLOOKUP($BD165,'5_Weighting REM'!$B$23:$K$35,10,FALSE)))</f>
        <v>5.9048127368165098</v>
      </c>
      <c r="P165" s="3">
        <f>O165*$AF165</f>
        <v>1.567999403010677</v>
      </c>
      <c r="Q165" s="3">
        <f>1/($J165+(VLOOKUP($BD165,'5_Weighting REM'!$N$22:$W$31,10,FALSE)))</f>
        <v>11.55172175463106</v>
      </c>
      <c r="R165" s="3">
        <f>Q165*$AF165</f>
        <v>3.0675135050552598</v>
      </c>
      <c r="S165" s="3">
        <f>1/($J165+(VLOOKUP($BD165,'5_Weighting REM'!$Z$26:$AI$35,10,FALSE)))</f>
        <v>4.1365590393588922</v>
      </c>
      <c r="T165" s="3">
        <f>S165*$AF165</f>
        <v>1.0984467066655965</v>
      </c>
      <c r="U165" s="3">
        <f>1/($J165+(VLOOKUP($BD165,'5_Weighting REM'!$AL$24:$AU$35,10,FALSE)))</f>
        <v>21.741262982247989</v>
      </c>
      <c r="V165" s="3">
        <f>U165*$AF165</f>
        <v>5.7733054198840241</v>
      </c>
      <c r="W165" s="3">
        <f>1/($J165+(VLOOKUP($BD165,'5_Weighting REM'!$AX$24:$BG$35,10,FALSE)))</f>
        <v>10.468620618321671</v>
      </c>
      <c r="X165" s="3">
        <f>W165*$AF165</f>
        <v>2.7799003307128465</v>
      </c>
      <c r="Y165" s="3">
        <f>1/($J165+(VLOOKUP($BD165,'5_Weighting REM'!$BK$24:$BT$34,10,FALSE)))</f>
        <v>3.588063329595558</v>
      </c>
      <c r="Z165" s="3">
        <f>Y165*$AF165</f>
        <v>0.95279586492078205</v>
      </c>
      <c r="AA165" s="3">
        <f>1/($J165+(VLOOKUP($BD165,'5_Weighting REM'!$BX$24:$CG$35,10,FALSE)))</f>
        <v>17.073115008613712</v>
      </c>
      <c r="AB165" s="3">
        <f>AA165*$AF165</f>
        <v>4.5336973980773365</v>
      </c>
      <c r="AC165" s="3">
        <f>1/($J165+(VLOOKUP($BD165,'5_Weighting REM'!$CK$24:$CT$35,10,FALSE)))</f>
        <v>3.8847752853269353</v>
      </c>
      <c r="AD165" s="3">
        <f>AC165*$AF165</f>
        <v>1.0315865379174263</v>
      </c>
      <c r="AE165" s="3" t="s">
        <v>1303</v>
      </c>
      <c r="AF165" s="6">
        <v>0.265546</v>
      </c>
      <c r="AG165" s="3" t="s">
        <v>355</v>
      </c>
      <c r="AH165" s="3">
        <v>8.9943000000000009E-2</v>
      </c>
      <c r="AI165" s="3" t="s">
        <v>1305</v>
      </c>
      <c r="AJ165" s="3" t="s">
        <v>5</v>
      </c>
      <c r="AK165" s="3" t="s">
        <v>1307</v>
      </c>
      <c r="AL165" s="3" t="s">
        <v>5</v>
      </c>
      <c r="AM165" s="3" t="s">
        <v>7</v>
      </c>
      <c r="AN165" s="3" t="s">
        <v>1319</v>
      </c>
      <c r="AO165" s="3" t="s">
        <v>38</v>
      </c>
      <c r="AP165" s="3" t="s">
        <v>10</v>
      </c>
      <c r="AQ165" s="3" t="s">
        <v>11</v>
      </c>
      <c r="AR165" s="4" t="s">
        <v>1336</v>
      </c>
      <c r="AS165" s="4" t="s">
        <v>109</v>
      </c>
      <c r="AT165" s="4">
        <v>2015</v>
      </c>
      <c r="AU165" s="3" t="s">
        <v>14</v>
      </c>
      <c r="AV165" s="3" t="s">
        <v>14</v>
      </c>
      <c r="AW165" s="3">
        <v>2300</v>
      </c>
      <c r="AX165" s="3">
        <v>0</v>
      </c>
      <c r="AY165" s="3">
        <v>0</v>
      </c>
      <c r="AZ165" s="3">
        <v>0</v>
      </c>
      <c r="BA165" s="3">
        <v>0</v>
      </c>
      <c r="BB165" s="4" t="s">
        <v>15</v>
      </c>
      <c r="BC165" s="4" t="s">
        <v>1375</v>
      </c>
      <c r="BD165" s="4" t="s">
        <v>32</v>
      </c>
      <c r="BE165" s="4" t="s">
        <v>1401</v>
      </c>
      <c r="BF165" s="4"/>
      <c r="BG165" s="3">
        <v>6.2E-2</v>
      </c>
      <c r="BH165" s="3"/>
      <c r="BI165" s="3"/>
      <c r="BJ165" s="3"/>
      <c r="BK165" s="3">
        <v>2.9523809523809521</v>
      </c>
      <c r="BL165" s="3" t="s">
        <v>125</v>
      </c>
    </row>
    <row r="166" spans="1:64" x14ac:dyDescent="0.35">
      <c r="A166" s="2">
        <v>32</v>
      </c>
      <c r="B166" s="3" t="s">
        <v>43</v>
      </c>
      <c r="C166" s="3">
        <v>32.1</v>
      </c>
      <c r="D166" s="3" t="s">
        <v>193</v>
      </c>
      <c r="E166" s="3" t="s">
        <v>45</v>
      </c>
      <c r="F166" s="3"/>
      <c r="G166" s="3"/>
      <c r="H166" s="3" t="str">
        <f>IF(AF166&lt;'2 - Outliers'!$F$11,"Low outlier",IF(AF166&gt;'2 - Outliers'!$F$12,"High outlier",""))</f>
        <v/>
      </c>
      <c r="I166" s="3">
        <f>IF(AH166="",VLOOKUP(BD166,'3 -Impute_SE'!$B$10:$C$21,2,FALSE),AH166)</f>
        <v>8.9811958026009553E-2</v>
      </c>
      <c r="J166" s="3">
        <f>I166^2</f>
        <v>8.0661878044657014E-3</v>
      </c>
      <c r="K166" s="3">
        <f>1/J166</f>
        <v>123.97430164548956</v>
      </c>
      <c r="L166" s="3">
        <f>K166*AF166</f>
        <v>48.991249013029652</v>
      </c>
      <c r="M166" s="3">
        <f>K166*AF166^2</f>
        <v>19.360000000000007</v>
      </c>
      <c r="N166" s="3">
        <f>K166^2</f>
        <v>15369.627468486835</v>
      </c>
      <c r="O166" s="3">
        <f>1/($J166+(VLOOKUP($BD166,'5_Weighting REM'!$B$23:$K$35,10,FALSE)))</f>
        <v>50.648291486189351</v>
      </c>
      <c r="P166" s="3">
        <f>O166*$AF166</f>
        <v>20.014817807805638</v>
      </c>
      <c r="Q166" s="3">
        <f>1/($J166+(VLOOKUP($BD166,'5_Weighting REM'!$N$22:$W$31,10,FALSE)))</f>
        <v>110.95623448164922</v>
      </c>
      <c r="R166" s="3">
        <f>Q166*$AF166</f>
        <v>43.8468653655558</v>
      </c>
      <c r="S166" s="3">
        <f>1/($J166+(VLOOKUP($BD166,'5_Weighting REM'!$Z$26:$AI$35,10,FALSE)))</f>
        <v>5.563255665930793</v>
      </c>
      <c r="T166" s="3">
        <f>S166*$AF166</f>
        <v>2.1984462911687594</v>
      </c>
      <c r="U166" s="3">
        <f>1/($J166+(VLOOKUP($BD166,'5_Weighting REM'!$AL$24:$AU$35,10,FALSE)))</f>
        <v>67.645201389498823</v>
      </c>
      <c r="V166" s="3">
        <f>U166*$AF166</f>
        <v>26.731531146560382</v>
      </c>
      <c r="W166" s="3">
        <f>1/($J166+(VLOOKUP($BD166,'5_Weighting REM'!$AX$24:$BG$35,10,FALSE)))</f>
        <v>10.835486684881586</v>
      </c>
      <c r="X166" s="3">
        <f>W166*$AF166</f>
        <v>4.2818876114694699</v>
      </c>
      <c r="Y166" s="3">
        <f>1/($J166+(VLOOKUP($BD166,'5_Weighting REM'!$BK$24:$BT$34,10,FALSE)))</f>
        <v>66.100714980984279</v>
      </c>
      <c r="Z166" s="3">
        <f>Y166*$AF166</f>
        <v>26.12119241319008</v>
      </c>
      <c r="AA166" s="3">
        <f>1/($J166+(VLOOKUP($BD166,'5_Weighting REM'!$BX$24:$CG$35,10,FALSE)))</f>
        <v>86.919074339906871</v>
      </c>
      <c r="AB166" s="3">
        <f>AA166*$AF166</f>
        <v>34.348037927611415</v>
      </c>
      <c r="AC166" s="3">
        <f>1/($J166+(VLOOKUP($BD166,'5_Weighting REM'!$CK$24:$CT$35,10,FALSE)))</f>
        <v>50.648291486189351</v>
      </c>
      <c r="AD166" s="3">
        <f>AC166*$AF166</f>
        <v>20.014817807805638</v>
      </c>
      <c r="AE166" s="3" t="s">
        <v>46</v>
      </c>
      <c r="AF166" s="6">
        <v>0.39517261531444209</v>
      </c>
      <c r="AG166" s="3" t="s">
        <v>25</v>
      </c>
      <c r="AH166" s="3">
        <v>8.9811958026009553E-2</v>
      </c>
      <c r="AI166" s="3" t="s">
        <v>26</v>
      </c>
      <c r="AJ166" s="3" t="s">
        <v>5</v>
      </c>
      <c r="AK166" s="3" t="s">
        <v>6</v>
      </c>
      <c r="AL166" s="3" t="s">
        <v>5</v>
      </c>
      <c r="AM166" s="3" t="s">
        <v>7</v>
      </c>
      <c r="AN166" s="3" t="s">
        <v>48</v>
      </c>
      <c r="AO166" s="3" t="s">
        <v>28</v>
      </c>
      <c r="AP166" s="3" t="s">
        <v>10</v>
      </c>
      <c r="AQ166" s="3" t="s">
        <v>11</v>
      </c>
      <c r="AR166" s="4" t="s">
        <v>12</v>
      </c>
      <c r="AS166" s="4" t="s">
        <v>49</v>
      </c>
      <c r="AT166" s="4">
        <v>2000</v>
      </c>
      <c r="AU166" s="3" t="s">
        <v>30</v>
      </c>
      <c r="AV166" s="3" t="s">
        <v>14</v>
      </c>
      <c r="AW166" s="3" t="s">
        <v>50</v>
      </c>
      <c r="AX166" s="3">
        <v>0</v>
      </c>
      <c r="AY166" s="3">
        <v>0</v>
      </c>
      <c r="AZ166" s="3">
        <v>1</v>
      </c>
      <c r="BA166" s="3">
        <v>1</v>
      </c>
      <c r="BB166" s="4" t="s">
        <v>15</v>
      </c>
      <c r="BC166" s="4" t="s">
        <v>194</v>
      </c>
      <c r="BD166" s="4" t="s">
        <v>42</v>
      </c>
      <c r="BE166" s="4" t="s">
        <v>33</v>
      </c>
      <c r="BF166" s="4"/>
      <c r="BG166" s="3">
        <v>1.48</v>
      </c>
      <c r="BH166" s="3"/>
      <c r="BI166" s="3"/>
      <c r="BJ166" s="3" t="s">
        <v>20</v>
      </c>
      <c r="BK166" s="3">
        <v>4.4000000000000004</v>
      </c>
      <c r="BL166" s="3"/>
    </row>
    <row r="167" spans="1:64" x14ac:dyDescent="0.35">
      <c r="A167" s="2">
        <v>178</v>
      </c>
      <c r="B167" s="3" t="s">
        <v>1263</v>
      </c>
      <c r="C167" s="3">
        <v>178.2</v>
      </c>
      <c r="D167" s="3" t="s">
        <v>1271</v>
      </c>
      <c r="E167" s="3" t="s">
        <v>1265</v>
      </c>
      <c r="F167" s="3"/>
      <c r="G167" s="3"/>
      <c r="H167" s="3" t="str">
        <f>IF(AF167&lt;'2 - Outliers'!$F$11,"Low outlier",IF(AF167&gt;'2 - Outliers'!$F$12,"High outlier",""))</f>
        <v/>
      </c>
      <c r="I167" s="3">
        <f>IF(AH167="",VLOOKUP(BD167,'3 -Impute_SE'!$B$10:$C$21,2,FALSE),AH167)</f>
        <v>8.9700000000000002E-2</v>
      </c>
      <c r="J167" s="3">
        <f>I167^2</f>
        <v>8.0460900000000005E-3</v>
      </c>
      <c r="K167" s="3">
        <f>1/J167</f>
        <v>124.28396898369269</v>
      </c>
      <c r="L167" s="3">
        <f>K167*AF167</f>
        <v>15.436068947774631</v>
      </c>
      <c r="M167" s="3">
        <f>K167*AF167^2</f>
        <v>1.917159763313609</v>
      </c>
      <c r="N167" s="3">
        <f>K167^2</f>
        <v>15446.504946339486</v>
      </c>
      <c r="O167" s="3">
        <f>1/($J167+(VLOOKUP($BD167,'5_Weighting REM'!$B$23:$K$35,10,FALSE)))</f>
        <v>35.794980288656426</v>
      </c>
      <c r="P167" s="3">
        <f>O167*$AF167</f>
        <v>4.4457365518511276</v>
      </c>
      <c r="Q167" s="3">
        <f>1/($J167+(VLOOKUP($BD167,'5_Weighting REM'!$N$22:$W$31,10,FALSE)))</f>
        <v>124.28396898369269</v>
      </c>
      <c r="R167" s="3">
        <f>Q167*$AF167</f>
        <v>15.436068947774631</v>
      </c>
      <c r="S167" s="3">
        <f>1/($J167+(VLOOKUP($BD167,'5_Weighting REM'!$Z$26:$AI$35,10,FALSE)))</f>
        <v>7.7726410310030039</v>
      </c>
      <c r="T167" s="3">
        <f>S167*$AF167</f>
        <v>0.96536201605057304</v>
      </c>
      <c r="U167" s="3">
        <f>1/($J167+(VLOOKUP($BD167,'5_Weighting REM'!$AL$24:$AU$35,10,FALSE)))</f>
        <v>36.155503383917392</v>
      </c>
      <c r="V167" s="3">
        <f>U167*$AF167</f>
        <v>4.4905135202825397</v>
      </c>
      <c r="W167" s="3">
        <f>1/($J167+(VLOOKUP($BD167,'5_Weighting REM'!$AX$24:$BG$35,10,FALSE)))</f>
        <v>42.836205356565841</v>
      </c>
      <c r="X167" s="3">
        <f>W167*$AF167</f>
        <v>5.3202567052854768</v>
      </c>
      <c r="Y167" s="3">
        <f>1/($J167+(VLOOKUP($BD167,'5_Weighting REM'!$BK$24:$BT$34,10,FALSE)))</f>
        <v>4.5765760674854548</v>
      </c>
      <c r="Z167" s="3">
        <f>Y167*$AF167</f>
        <v>0.56841074758169341</v>
      </c>
      <c r="AA167" s="3">
        <f>1/($J167+(VLOOKUP($BD167,'5_Weighting REM'!$BX$24:$CG$35,10,FALSE)))</f>
        <v>34.703793422498435</v>
      </c>
      <c r="AB167" s="3">
        <f>AA167*$AF167</f>
        <v>4.3102111430743051</v>
      </c>
      <c r="AC167" s="3">
        <f>1/($J167+(VLOOKUP($BD167,'5_Weighting REM'!$CK$24:$CT$35,10,FALSE)))</f>
        <v>35.794980288656426</v>
      </c>
      <c r="AD167" s="3">
        <f>AC167*$AF167</f>
        <v>4.4457365518511276</v>
      </c>
      <c r="AE167" s="3" t="s">
        <v>1301</v>
      </c>
      <c r="AF167" s="6">
        <v>0.12419999999999999</v>
      </c>
      <c r="AG167" s="3" t="s">
        <v>134</v>
      </c>
      <c r="AH167" s="3">
        <v>8.9700000000000002E-2</v>
      </c>
      <c r="AI167" s="3" t="s">
        <v>1305</v>
      </c>
      <c r="AJ167" s="3" t="s">
        <v>53</v>
      </c>
      <c r="AK167" s="3" t="s">
        <v>1307</v>
      </c>
      <c r="AL167" s="3" t="s">
        <v>54</v>
      </c>
      <c r="AM167" s="3" t="s">
        <v>7</v>
      </c>
      <c r="AN167" s="3" t="s">
        <v>1324</v>
      </c>
      <c r="AO167" s="3" t="s">
        <v>38</v>
      </c>
      <c r="AP167" s="3" t="s">
        <v>57</v>
      </c>
      <c r="AQ167" s="3" t="s">
        <v>11</v>
      </c>
      <c r="AR167" s="4" t="s">
        <v>12</v>
      </c>
      <c r="AS167" s="4" t="s">
        <v>13</v>
      </c>
      <c r="AT167" s="4">
        <v>2012</v>
      </c>
      <c r="AU167" s="3" t="s">
        <v>14</v>
      </c>
      <c r="AV167" s="3" t="s">
        <v>1951</v>
      </c>
      <c r="AW167" s="3">
        <v>977</v>
      </c>
      <c r="AX167" s="3">
        <v>1</v>
      </c>
      <c r="AY167" s="3">
        <v>0</v>
      </c>
      <c r="AZ167" s="3">
        <v>1</v>
      </c>
      <c r="BA167" s="3">
        <v>1</v>
      </c>
      <c r="BB167" s="4" t="s">
        <v>346</v>
      </c>
      <c r="BC167" s="4" t="s">
        <v>1389</v>
      </c>
      <c r="BD167" s="4" t="s">
        <v>642</v>
      </c>
      <c r="BE167" s="4" t="s">
        <v>1403</v>
      </c>
      <c r="BF167" s="4"/>
      <c r="BG167" s="3">
        <v>0.18</v>
      </c>
      <c r="BH167" s="3"/>
      <c r="BI167" s="3"/>
      <c r="BJ167" s="3"/>
      <c r="BK167" s="3">
        <v>1.3846153846153846</v>
      </c>
      <c r="BL167" s="3" t="s">
        <v>125</v>
      </c>
    </row>
    <row r="168" spans="1:64" x14ac:dyDescent="0.35">
      <c r="A168" s="2">
        <v>151</v>
      </c>
      <c r="B168" s="3" t="s">
        <v>1184</v>
      </c>
      <c r="C168" s="3">
        <v>151.1</v>
      </c>
      <c r="D168" s="3" t="s">
        <v>1187</v>
      </c>
      <c r="E168" s="3" t="s">
        <v>1186</v>
      </c>
      <c r="F168" s="3"/>
      <c r="G168" s="3"/>
      <c r="H168" s="3" t="str">
        <f>IF(AF168&lt;'2 - Outliers'!$F$11,"Low outlier",IF(AF168&gt;'2 - Outliers'!$F$12,"High outlier",""))</f>
        <v/>
      </c>
      <c r="I168" s="3">
        <f>IF(AH168="",VLOOKUP(BD168,'3 -Impute_SE'!$B$10:$C$21,2,FALSE),AH168)</f>
        <v>8.9512996140375403E-2</v>
      </c>
      <c r="J168" s="3">
        <f>I168^2</f>
        <v>8.0125764780268616E-3</v>
      </c>
      <c r="K168" s="3">
        <f>1/J168</f>
        <v>124.80380096743303</v>
      </c>
      <c r="L168" s="3">
        <f>K168*AF168</f>
        <v>61.707412966438781</v>
      </c>
      <c r="M168" s="3">
        <f>K168*AF168^2</f>
        <v>30.510327293671494</v>
      </c>
      <c r="N168" s="3">
        <f>K168^2</f>
        <v>15575.98873591864</v>
      </c>
      <c r="O168" s="3">
        <f>1/($J168+(VLOOKUP($BD168,'5_Weighting REM'!$B$23:$K$35,10,FALSE)))</f>
        <v>50.786192356081365</v>
      </c>
      <c r="P168" s="3">
        <f>O168*$AF168</f>
        <v>25.110489587792937</v>
      </c>
      <c r="Q168" s="3">
        <f>1/($J168+(VLOOKUP($BD168,'5_Weighting REM'!$N$22:$W$31,10,FALSE)))</f>
        <v>111.62020850943377</v>
      </c>
      <c r="R168" s="3">
        <f>Q168*$AF168</f>
        <v>55.18897860882435</v>
      </c>
      <c r="S168" s="3">
        <f>1/($J168+(VLOOKUP($BD168,'5_Weighting REM'!$Z$26:$AI$35,10,FALSE)))</f>
        <v>5.564915421519105</v>
      </c>
      <c r="T168" s="3">
        <f>S168*$AF168</f>
        <v>2.7514909912767069</v>
      </c>
      <c r="U168" s="3">
        <f>1/($J168+(VLOOKUP($BD168,'5_Weighting REM'!$AL$24:$AU$35,10,FALSE)))</f>
        <v>67.891412923359979</v>
      </c>
      <c r="V168" s="3">
        <f>U168*$AF168</f>
        <v>33.567915573580954</v>
      </c>
      <c r="W168" s="3">
        <f>1/($J168+(VLOOKUP($BD168,'5_Weighting REM'!$AX$24:$BG$35,10,FALSE)))</f>
        <v>10.84178472982118</v>
      </c>
      <c r="X168" s="3">
        <f>W168*$AF168</f>
        <v>5.3605617972395141</v>
      </c>
      <c r="Y168" s="3">
        <f>1/($J168+(VLOOKUP($BD168,'5_Weighting REM'!$BK$24:$BT$34,10,FALSE)))</f>
        <v>66.335792246326037</v>
      </c>
      <c r="Z168" s="3">
        <f>Y168*$AF168</f>
        <v>32.798761695311541</v>
      </c>
      <c r="AA168" s="3">
        <f>1/($J168+(VLOOKUP($BD168,'5_Weighting REM'!$BX$24:$CG$35,10,FALSE)))</f>
        <v>87.326000128116178</v>
      </c>
      <c r="AB168" s="3">
        <f>AA168*$AF168</f>
        <v>43.177062804514236</v>
      </c>
      <c r="AC168" s="3">
        <f>1/($J168+(VLOOKUP($BD168,'5_Weighting REM'!$CK$24:$CT$35,10,FALSE)))</f>
        <v>50.786192356081365</v>
      </c>
      <c r="AD168" s="3">
        <f>AC168*$AF168</f>
        <v>25.110489587792937</v>
      </c>
      <c r="AE168" s="3" t="s">
        <v>130</v>
      </c>
      <c r="AF168" s="6">
        <v>0.49443536565477714</v>
      </c>
      <c r="AG168" s="3" t="s">
        <v>1298</v>
      </c>
      <c r="AH168" s="3">
        <v>8.9512996140375403E-2</v>
      </c>
      <c r="AI168" s="3" t="s">
        <v>1305</v>
      </c>
      <c r="AJ168" s="3" t="s">
        <v>5</v>
      </c>
      <c r="AK168" s="3" t="s">
        <v>6</v>
      </c>
      <c r="AL168" s="3" t="s">
        <v>5</v>
      </c>
      <c r="AM168" s="3" t="s">
        <v>7</v>
      </c>
      <c r="AN168" s="3" t="s">
        <v>1311</v>
      </c>
      <c r="AO168" s="3" t="s">
        <v>694</v>
      </c>
      <c r="AP168" s="3" t="s">
        <v>10</v>
      </c>
      <c r="AQ168" s="3" t="s">
        <v>11</v>
      </c>
      <c r="AR168" s="4" t="s">
        <v>338</v>
      </c>
      <c r="AS168" s="4" t="s">
        <v>339</v>
      </c>
      <c r="AT168" s="4">
        <v>2015</v>
      </c>
      <c r="AU168" s="3" t="s">
        <v>14</v>
      </c>
      <c r="AV168" s="3" t="s">
        <v>1951</v>
      </c>
      <c r="AW168" s="3">
        <v>112</v>
      </c>
      <c r="AX168" s="3">
        <v>1</v>
      </c>
      <c r="AY168" s="3">
        <v>0</v>
      </c>
      <c r="AZ168" s="3">
        <v>0</v>
      </c>
      <c r="BA168" s="3">
        <v>0</v>
      </c>
      <c r="BB168" s="3" t="s">
        <v>15</v>
      </c>
      <c r="BC168" s="4" t="s">
        <v>1349</v>
      </c>
      <c r="BD168" s="4" t="s">
        <v>42</v>
      </c>
      <c r="BE168" s="4" t="s">
        <v>33</v>
      </c>
      <c r="BF168" s="4"/>
      <c r="BG168" s="3">
        <v>18.700199999999999</v>
      </c>
      <c r="BH168" s="3"/>
      <c r="BI168" s="3"/>
      <c r="BJ168" s="3"/>
      <c r="BK168" s="3">
        <v>5.5236154186973856</v>
      </c>
      <c r="BL168" s="3" t="s">
        <v>125</v>
      </c>
    </row>
    <row r="169" spans="1:64" x14ac:dyDescent="0.35">
      <c r="A169" s="2">
        <v>65</v>
      </c>
      <c r="B169" s="3" t="s">
        <v>351</v>
      </c>
      <c r="C169" s="3">
        <v>65.5</v>
      </c>
      <c r="D169" s="3" t="s">
        <v>368</v>
      </c>
      <c r="E169" s="3" t="s">
        <v>369</v>
      </c>
      <c r="F169" s="3"/>
      <c r="G169" s="3" t="s">
        <v>1958</v>
      </c>
      <c r="H169" s="3" t="str">
        <f>IF(AF169&lt;'2 - Outliers'!$F$11,"Low outlier",IF(AF169&gt;'2 - Outliers'!$F$12,"High outlier",""))</f>
        <v/>
      </c>
      <c r="I169" s="3">
        <f>IF(AH169="",VLOOKUP(BD169,'3 -Impute_SE'!$B$10:$C$21,2,FALSE),AH169)</f>
        <v>8.9399999999999993E-2</v>
      </c>
      <c r="J169" s="3">
        <f>I169^2</f>
        <v>7.9923599999999987E-3</v>
      </c>
      <c r="K169" s="3">
        <f>1/J169</f>
        <v>125.11948911210207</v>
      </c>
      <c r="L169" s="3">
        <f>K169*AF169</f>
        <v>4.6979865771812088</v>
      </c>
      <c r="M169" s="3">
        <f>K169*AF169^2</f>
        <v>0.1764</v>
      </c>
      <c r="N169" s="3">
        <f>K169^2</f>
        <v>15654.886555673429</v>
      </c>
      <c r="O169" s="3">
        <f>1/($J169+(VLOOKUP($BD169,'5_Weighting REM'!$B$23:$K$35,10,FALSE)))</f>
        <v>40.234915197247609</v>
      </c>
      <c r="P169" s="3">
        <f>O169*$AF169</f>
        <v>1.5107405958262532</v>
      </c>
      <c r="Q169" s="3">
        <f>1/($J169+(VLOOKUP($BD169,'5_Weighting REM'!$N$22:$W$31,10,FALSE)))</f>
        <v>125.11948911210207</v>
      </c>
      <c r="R169" s="3">
        <f>Q169*$AF169</f>
        <v>4.6979865771812088</v>
      </c>
      <c r="S169" s="3">
        <f>1/($J169+(VLOOKUP($BD169,'5_Weighting REM'!$Z$26:$AI$35,10,FALSE)))</f>
        <v>3.6883274159420352</v>
      </c>
      <c r="T169" s="3">
        <f>S169*$AF169</f>
        <v>0.13848931781379153</v>
      </c>
      <c r="U169" s="3">
        <f>1/($J169+(VLOOKUP($BD169,'5_Weighting REM'!$AL$24:$AU$35,10,FALSE)))</f>
        <v>78.732688317327131</v>
      </c>
      <c r="V169" s="3">
        <f>U169*$AF169</f>
        <v>2.9562549809389989</v>
      </c>
      <c r="W169" s="3">
        <f>1/($J169+(VLOOKUP($BD169,'5_Weighting REM'!$AX$24:$BG$35,10,FALSE)))</f>
        <v>19.809455525074938</v>
      </c>
      <c r="X169" s="3">
        <f>W169*$AF169</f>
        <v>0.74380543605551375</v>
      </c>
      <c r="Y169" s="3">
        <f>1/($J169+(VLOOKUP($BD169,'5_Weighting REM'!$BK$24:$BT$34,10,FALSE)))</f>
        <v>57.85482965697301</v>
      </c>
      <c r="Z169" s="3">
        <f>Y169*$AF169</f>
        <v>2.1723331439600226</v>
      </c>
      <c r="AA169" s="3">
        <f>1/($J169+(VLOOKUP($BD169,'5_Weighting REM'!$BX$24:$CG$35,10,FALSE)))</f>
        <v>79.648986420633548</v>
      </c>
      <c r="AB169" s="3">
        <f>AA169*$AF169</f>
        <v>2.9906601421219485</v>
      </c>
      <c r="AC169" s="3">
        <f>1/($J169+(VLOOKUP($BD169,'5_Weighting REM'!$CK$24:$CT$35,10,FALSE)))</f>
        <v>40.234915197247609</v>
      </c>
      <c r="AD169" s="3">
        <f>AC169*$AF169</f>
        <v>1.5107405958262532</v>
      </c>
      <c r="AE169" s="3" t="s">
        <v>367</v>
      </c>
      <c r="AF169" s="6">
        <v>3.7547999999999998E-2</v>
      </c>
      <c r="AG169" s="3" t="s">
        <v>355</v>
      </c>
      <c r="AH169" s="3">
        <v>8.9399999999999993E-2</v>
      </c>
      <c r="AI169" s="3" t="s">
        <v>26</v>
      </c>
      <c r="AJ169" s="3" t="s">
        <v>53</v>
      </c>
      <c r="AK169" s="3" t="s">
        <v>6</v>
      </c>
      <c r="AL169" s="3" t="s">
        <v>54</v>
      </c>
      <c r="AM169" s="3" t="s">
        <v>7</v>
      </c>
      <c r="AN169" s="3" t="s">
        <v>356</v>
      </c>
      <c r="AO169" s="3" t="s">
        <v>28</v>
      </c>
      <c r="AP169" s="3" t="s">
        <v>10</v>
      </c>
      <c r="AQ169" s="3" t="s">
        <v>11</v>
      </c>
      <c r="AR169" s="4" t="s">
        <v>108</v>
      </c>
      <c r="AS169" s="4" t="s">
        <v>363</v>
      </c>
      <c r="AT169" s="4">
        <v>2010</v>
      </c>
      <c r="AU169" s="3" t="s">
        <v>14</v>
      </c>
      <c r="AV169" s="3" t="s">
        <v>14</v>
      </c>
      <c r="AW169" s="3">
        <v>473</v>
      </c>
      <c r="AX169" s="3">
        <v>1</v>
      </c>
      <c r="AY169" s="3">
        <v>0</v>
      </c>
      <c r="AZ169" s="3">
        <v>0</v>
      </c>
      <c r="BA169" s="3">
        <v>0</v>
      </c>
      <c r="BB169" s="4" t="s">
        <v>346</v>
      </c>
      <c r="BC169" s="4" t="s">
        <v>364</v>
      </c>
      <c r="BD169" s="4" t="s">
        <v>348</v>
      </c>
      <c r="BE169" s="4" t="s">
        <v>33</v>
      </c>
      <c r="BF169" s="4"/>
      <c r="BG169" s="3">
        <v>0.126</v>
      </c>
      <c r="BH169" s="3"/>
      <c r="BI169" s="3"/>
      <c r="BJ169" s="3" t="s">
        <v>20</v>
      </c>
      <c r="BK169" s="3">
        <v>0.42</v>
      </c>
      <c r="BL169" s="3"/>
    </row>
    <row r="170" spans="1:64" x14ac:dyDescent="0.35">
      <c r="A170" s="2">
        <v>55</v>
      </c>
      <c r="B170" s="3" t="s">
        <v>571</v>
      </c>
      <c r="C170" s="3">
        <v>55.1</v>
      </c>
      <c r="D170" s="3" t="s">
        <v>966</v>
      </c>
      <c r="E170" s="3" t="s">
        <v>572</v>
      </c>
      <c r="F170" s="3"/>
      <c r="G170" s="3"/>
      <c r="H170" s="3" t="str">
        <f>IF(AF170&lt;'2 - Outliers'!$F$11,"Low outlier",IF(AF170&gt;'2 - Outliers'!$F$12,"High outlier",""))</f>
        <v/>
      </c>
      <c r="I170" s="3">
        <f>IF(AH170="",VLOOKUP(BD170,'3 -Impute_SE'!$B$10:$C$21,2,FALSE),AH170)</f>
        <v>8.8303341176470582E-2</v>
      </c>
      <c r="J170" s="3">
        <f>I170^2</f>
        <v>7.7974800629281651E-3</v>
      </c>
      <c r="K170" s="3">
        <f>1/J170</f>
        <v>128.24656067468968</v>
      </c>
      <c r="L170" s="3">
        <f>K170*AF170</f>
        <v>77.007278653369184</v>
      </c>
      <c r="M170" s="3">
        <f>K170*AF170^2</f>
        <v>46.239999999999988</v>
      </c>
      <c r="N170" s="3">
        <f>K170^2</f>
        <v>16447.18032488686</v>
      </c>
      <c r="O170" s="3">
        <f>1/($J170+(VLOOKUP($BD170,'5_Weighting REM'!$B$23:$K$35,10,FALSE)))</f>
        <v>59.551744733994035</v>
      </c>
      <c r="P170" s="3">
        <f>O170*$AF170</f>
        <v>35.758602623719732</v>
      </c>
      <c r="Q170" s="3">
        <f>1/($J170+(VLOOKUP($BD170,'5_Weighting REM'!$N$22:$W$31,10,FALSE)))</f>
        <v>28.656466443176406</v>
      </c>
      <c r="R170" s="3">
        <f>Q170*$AF170</f>
        <v>17.207139786058427</v>
      </c>
      <c r="S170" s="3">
        <f>1/($J170+(VLOOKUP($BD170,'5_Weighting REM'!$Z$26:$AI$35,10,FALSE)))</f>
        <v>26.432391527317428</v>
      </c>
      <c r="T170" s="3">
        <f>S170*$AF170</f>
        <v>15.871665712597974</v>
      </c>
      <c r="U170" s="3">
        <f>1/($J170+(VLOOKUP($BD170,'5_Weighting REM'!$AL$24:$AU$35,10,FALSE)))</f>
        <v>64.747316592827005</v>
      </c>
      <c r="V170" s="3">
        <f>U170*$AF170</f>
        <v>38.878349834030026</v>
      </c>
      <c r="W170" s="3">
        <f>1/($J170+(VLOOKUP($BD170,'5_Weighting REM'!$AX$24:$BG$35,10,FALSE)))</f>
        <v>84.291775782213222</v>
      </c>
      <c r="X170" s="3">
        <f>W170*$AF170</f>
        <v>50.614068959817871</v>
      </c>
      <c r="Y170" s="3">
        <f>1/($J170+(VLOOKUP($BD170,'5_Weighting REM'!$BK$24:$BT$34,10,FALSE)))</f>
        <v>19.758951594860559</v>
      </c>
      <c r="Z170" s="3">
        <f>Y170*$AF170</f>
        <v>11.864513818998306</v>
      </c>
      <c r="AA170" s="3">
        <f>1/($J170+(VLOOKUP($BD170,'5_Weighting REM'!$BX$24:$CG$35,10,FALSE)))</f>
        <v>67.606519637214873</v>
      </c>
      <c r="AB170" s="3">
        <f>AA170*$AF170</f>
        <v>40.595194671095449</v>
      </c>
      <c r="AC170" s="3">
        <f>1/($J170+(VLOOKUP($BD170,'5_Weighting REM'!$CK$24:$CT$35,10,FALSE)))</f>
        <v>59.551744733994035</v>
      </c>
      <c r="AD170" s="3">
        <f>AC170*$AF170</f>
        <v>35.758602623719732</v>
      </c>
      <c r="AE170" s="3" t="s">
        <v>573</v>
      </c>
      <c r="AF170" s="6">
        <v>0.60046271999999989</v>
      </c>
      <c r="AG170" s="3" t="s">
        <v>72</v>
      </c>
      <c r="AH170" s="3">
        <v>8.8303341176470582E-2</v>
      </c>
      <c r="AI170" s="3" t="s">
        <v>26</v>
      </c>
      <c r="AJ170" s="3" t="s">
        <v>5</v>
      </c>
      <c r="AK170" s="3" t="s">
        <v>6</v>
      </c>
      <c r="AL170" s="3" t="s">
        <v>5</v>
      </c>
      <c r="AM170" s="3" t="s">
        <v>548</v>
      </c>
      <c r="AN170" s="3" t="s">
        <v>37</v>
      </c>
      <c r="AO170" s="3" t="s">
        <v>56</v>
      </c>
      <c r="AP170" s="3" t="s">
        <v>10</v>
      </c>
      <c r="AQ170" s="3" t="s">
        <v>11</v>
      </c>
      <c r="AR170" s="4" t="s">
        <v>12</v>
      </c>
      <c r="AS170" s="4" t="s">
        <v>13</v>
      </c>
      <c r="AT170" s="4" t="s">
        <v>151</v>
      </c>
      <c r="AU170" s="3" t="s">
        <v>1951</v>
      </c>
      <c r="AV170" s="3" t="s">
        <v>14</v>
      </c>
      <c r="AW170" s="3">
        <v>1000</v>
      </c>
      <c r="AX170" s="3">
        <v>1</v>
      </c>
      <c r="AY170" s="3">
        <v>0</v>
      </c>
      <c r="AZ170" s="3">
        <v>1</v>
      </c>
      <c r="BA170" s="3">
        <v>1</v>
      </c>
      <c r="BB170" s="4" t="s">
        <v>330</v>
      </c>
      <c r="BC170" s="4" t="s">
        <v>529</v>
      </c>
      <c r="BD170" s="4" t="s">
        <v>465</v>
      </c>
      <c r="BE170" s="4" t="s">
        <v>58</v>
      </c>
      <c r="BF170" s="4" t="s">
        <v>59</v>
      </c>
      <c r="BG170" s="3">
        <v>3.5999999999999999E-3</v>
      </c>
      <c r="BH170" s="3">
        <v>1.0036064877830035</v>
      </c>
      <c r="BI170" s="3"/>
      <c r="BJ170" s="3" t="s">
        <v>60</v>
      </c>
      <c r="BK170" s="3">
        <v>6.8</v>
      </c>
      <c r="BL170" s="3"/>
    </row>
    <row r="171" spans="1:64" x14ac:dyDescent="0.35">
      <c r="A171" s="2">
        <v>65</v>
      </c>
      <c r="B171" s="3" t="s">
        <v>351</v>
      </c>
      <c r="C171" s="3">
        <v>65.599999999999994</v>
      </c>
      <c r="D171" s="3" t="s">
        <v>726</v>
      </c>
      <c r="E171" s="3" t="s">
        <v>385</v>
      </c>
      <c r="F171" s="3"/>
      <c r="G171" s="3" t="s">
        <v>1958</v>
      </c>
      <c r="H171" s="3" t="str">
        <f>IF(AF171&lt;'2 - Outliers'!$F$11,"Low outlier",IF(AF171&gt;'2 - Outliers'!$F$12,"High outlier",""))</f>
        <v/>
      </c>
      <c r="I171" s="3">
        <f>IF(AH171="",VLOOKUP(BD171,'3 -Impute_SE'!$B$10:$C$21,2,FALSE),AH171)</f>
        <v>8.7499999999999994E-2</v>
      </c>
      <c r="J171" s="3">
        <f>I171^2</f>
        <v>7.656249999999999E-3</v>
      </c>
      <c r="K171" s="3">
        <f>1/J171</f>
        <v>130.61224489795921</v>
      </c>
      <c r="L171" s="3">
        <f>K171*AF171</f>
        <v>10.971428571428573</v>
      </c>
      <c r="M171" s="3">
        <f>K171*AF171^2</f>
        <v>0.92160000000000009</v>
      </c>
      <c r="N171" s="3">
        <f>K171^2</f>
        <v>17059.558517284473</v>
      </c>
      <c r="O171" s="3">
        <f>1/($J171+(VLOOKUP($BD171,'5_Weighting REM'!$B$23:$K$35,10,FALSE)))</f>
        <v>36.301543465359416</v>
      </c>
      <c r="P171" s="3">
        <f>O171*$AF171</f>
        <v>3.0493296510901904</v>
      </c>
      <c r="Q171" s="3">
        <f>1/($J171+(VLOOKUP($BD171,'5_Weighting REM'!$N$22:$W$31,10,FALSE)))</f>
        <v>130.61224489795921</v>
      </c>
      <c r="R171" s="3">
        <f>Q171*$AF171</f>
        <v>10.971428571428573</v>
      </c>
      <c r="S171" s="3">
        <f>1/($J171+(VLOOKUP($BD171,'5_Weighting REM'!$Z$26:$AI$35,10,FALSE)))</f>
        <v>7.7962643855287803</v>
      </c>
      <c r="T171" s="3">
        <f>S171*$AF171</f>
        <v>0.65488620838441747</v>
      </c>
      <c r="U171" s="3">
        <f>1/($J171+(VLOOKUP($BD171,'5_Weighting REM'!$AL$24:$AU$35,10,FALSE)))</f>
        <v>36.672395720237148</v>
      </c>
      <c r="V171" s="3">
        <f>U171*$AF171</f>
        <v>3.0804812404999202</v>
      </c>
      <c r="W171" s="3">
        <f>1/($J171+(VLOOKUP($BD171,'5_Weighting REM'!$AX$24:$BG$35,10,FALSE)))</f>
        <v>43.56368696605648</v>
      </c>
      <c r="X171" s="3">
        <f>W171*$AF171</f>
        <v>3.659349705148744</v>
      </c>
      <c r="Y171" s="3">
        <f>1/($J171+(VLOOKUP($BD171,'5_Weighting REM'!$BK$24:$BT$34,10,FALSE)))</f>
        <v>4.5847558790602445</v>
      </c>
      <c r="Z171" s="3">
        <f>Y171*$AF171</f>
        <v>0.38511949384106048</v>
      </c>
      <c r="AA171" s="3">
        <f>1/($J171+(VLOOKUP($BD171,'5_Weighting REM'!$BX$24:$CG$35,10,FALSE)))</f>
        <v>35.179737517190659</v>
      </c>
      <c r="AB171" s="3">
        <f>AA171*$AF171</f>
        <v>2.955097951444015</v>
      </c>
      <c r="AC171" s="3">
        <f>1/($J171+(VLOOKUP($BD171,'5_Weighting REM'!$CK$24:$CT$35,10,FALSE)))</f>
        <v>36.301543465359416</v>
      </c>
      <c r="AD171" s="3">
        <f>AC171*$AF171</f>
        <v>3.0493296510901904</v>
      </c>
      <c r="AE171" s="3" t="s">
        <v>367</v>
      </c>
      <c r="AF171" s="6">
        <v>8.3999999999999991E-2</v>
      </c>
      <c r="AG171" s="3" t="s">
        <v>355</v>
      </c>
      <c r="AH171" s="3">
        <v>8.7499999999999994E-2</v>
      </c>
      <c r="AI171" s="3" t="s">
        <v>26</v>
      </c>
      <c r="AJ171" s="3" t="s">
        <v>53</v>
      </c>
      <c r="AK171" s="3" t="s">
        <v>6</v>
      </c>
      <c r="AL171" s="3" t="s">
        <v>54</v>
      </c>
      <c r="AM171" s="3" t="s">
        <v>7</v>
      </c>
      <c r="AN171" s="3" t="s">
        <v>356</v>
      </c>
      <c r="AO171" s="3" t="s">
        <v>28</v>
      </c>
      <c r="AP171" s="3" t="s">
        <v>10</v>
      </c>
      <c r="AQ171" s="3" t="s">
        <v>11</v>
      </c>
      <c r="AR171" s="4" t="s">
        <v>108</v>
      </c>
      <c r="AS171" s="4" t="s">
        <v>357</v>
      </c>
      <c r="AT171" s="4">
        <v>2010</v>
      </c>
      <c r="AU171" s="3" t="s">
        <v>14</v>
      </c>
      <c r="AV171" s="3" t="s">
        <v>14</v>
      </c>
      <c r="AW171" s="3">
        <v>473</v>
      </c>
      <c r="AX171" s="3">
        <v>1</v>
      </c>
      <c r="AY171" s="3">
        <v>0</v>
      </c>
      <c r="AZ171" s="3">
        <v>0</v>
      </c>
      <c r="BA171" s="3">
        <v>0</v>
      </c>
      <c r="BB171" s="4" t="s">
        <v>346</v>
      </c>
      <c r="BC171" s="4" t="s">
        <v>723</v>
      </c>
      <c r="BD171" s="4" t="s">
        <v>642</v>
      </c>
      <c r="BE171" s="4" t="s">
        <v>33</v>
      </c>
      <c r="BF171" s="4"/>
      <c r="BG171" s="3">
        <v>0.17499999999999999</v>
      </c>
      <c r="BH171" s="3"/>
      <c r="BI171" s="3"/>
      <c r="BJ171" s="3" t="s">
        <v>20</v>
      </c>
      <c r="BK171" s="3">
        <v>0.96</v>
      </c>
      <c r="BL171" s="3"/>
    </row>
    <row r="172" spans="1:64" x14ac:dyDescent="0.35">
      <c r="A172" s="2">
        <v>7</v>
      </c>
      <c r="B172" s="3" t="s">
        <v>599</v>
      </c>
      <c r="C172" s="3">
        <v>7.3</v>
      </c>
      <c r="D172" s="3" t="s">
        <v>949</v>
      </c>
      <c r="E172" s="3" t="s">
        <v>601</v>
      </c>
      <c r="F172" s="3"/>
      <c r="G172" s="3"/>
      <c r="H172" s="3" t="str">
        <f>IF(AF172&lt;'2 - Outliers'!$F$11,"Low outlier",IF(AF172&gt;'2 - Outliers'!$F$12,"High outlier",""))</f>
        <v/>
      </c>
      <c r="I172" s="3">
        <f>IF(AH172="",VLOOKUP(BD172,'3 -Impute_SE'!$B$10:$C$21,2,FALSE),AH172)</f>
        <v>8.7111538461538435E-2</v>
      </c>
      <c r="J172" s="3">
        <f>I172^2</f>
        <v>7.5884201331360901E-3</v>
      </c>
      <c r="K172" s="3">
        <f>1/J172</f>
        <v>131.77973576256471</v>
      </c>
      <c r="L172" s="3">
        <f>K172*AF172</f>
        <v>10.74484524703078</v>
      </c>
      <c r="M172" s="3">
        <f>K172*AF172^2</f>
        <v>0.87609600000000021</v>
      </c>
      <c r="N172" s="3">
        <f>K172^2</f>
        <v>17365.898757651375</v>
      </c>
      <c r="O172" s="3">
        <f>1/($J172+(VLOOKUP($BD172,'5_Weighting REM'!$B$23:$K$35,10,FALSE)))</f>
        <v>51.904277221842193</v>
      </c>
      <c r="P172" s="3">
        <f>O172*$AF172</f>
        <v>4.2320879092710131</v>
      </c>
      <c r="Q172" s="3">
        <f>1/($J172+(VLOOKUP($BD172,'5_Weighting REM'!$N$22:$W$31,10,FALSE)))</f>
        <v>117.16743260904568</v>
      </c>
      <c r="R172" s="3">
        <f>Q172*$AF172</f>
        <v>9.5534106521841888</v>
      </c>
      <c r="S172" s="3">
        <f>1/($J172+(VLOOKUP($BD172,'5_Weighting REM'!$Z$26:$AI$35,10,FALSE)))</f>
        <v>5.578081893583156</v>
      </c>
      <c r="T172" s="3">
        <f>S172*$AF172</f>
        <v>0.45481671650795352</v>
      </c>
      <c r="U172" s="3">
        <f>1/($J172+(VLOOKUP($BD172,'5_Weighting REM'!$AL$24:$AU$35,10,FALSE)))</f>
        <v>69.904420716340724</v>
      </c>
      <c r="V172" s="3">
        <f>U172*$AF172</f>
        <v>5.6997548092958423</v>
      </c>
      <c r="W172" s="3">
        <f>1/($J172+(VLOOKUP($BD172,'5_Weighting REM'!$AX$24:$BG$35,10,FALSE)))</f>
        <v>10.891872221760117</v>
      </c>
      <c r="X172" s="3">
        <f>W172*$AF172</f>
        <v>0.8880840502223214</v>
      </c>
      <c r="Y172" s="3">
        <f>1/($J172+(VLOOKUP($BD172,'5_Weighting REM'!$BK$24:$BT$34,10,FALSE)))</f>
        <v>68.256302574952883</v>
      </c>
      <c r="Z172" s="3">
        <f>Y172*$AF172</f>
        <v>5.5653731892723872</v>
      </c>
      <c r="AA172" s="3">
        <f>1/($J172+(VLOOKUP($BD172,'5_Weighting REM'!$BX$24:$CG$35,10,FALSE)))</f>
        <v>90.684959890784683</v>
      </c>
      <c r="AB172" s="3">
        <f>AA172*$AF172</f>
        <v>7.3941251636389742</v>
      </c>
      <c r="AC172" s="3">
        <f>1/($J172+(VLOOKUP($BD172,'5_Weighting REM'!$CK$24:$CT$35,10,FALSE)))</f>
        <v>51.904277221842193</v>
      </c>
      <c r="AD172" s="3">
        <f>AC172*$AF172</f>
        <v>4.2320879092710131</v>
      </c>
      <c r="AE172" s="3" t="s">
        <v>602</v>
      </c>
      <c r="AF172" s="6">
        <v>8.1536399999999981E-2</v>
      </c>
      <c r="AG172" s="3" t="s">
        <v>459</v>
      </c>
      <c r="AH172" s="3">
        <v>8.7111538461538435E-2</v>
      </c>
      <c r="AI172" s="3" t="s">
        <v>26</v>
      </c>
      <c r="AJ172" s="3" t="s">
        <v>53</v>
      </c>
      <c r="AK172" s="3" t="s">
        <v>6</v>
      </c>
      <c r="AL172" s="3" t="s">
        <v>54</v>
      </c>
      <c r="AM172" s="3" t="s">
        <v>55</v>
      </c>
      <c r="AN172" s="3" t="s">
        <v>603</v>
      </c>
      <c r="AO172" s="3" t="s">
        <v>56</v>
      </c>
      <c r="AP172" s="3" t="s">
        <v>57</v>
      </c>
      <c r="AQ172" s="3" t="s">
        <v>39</v>
      </c>
      <c r="AR172" s="4" t="s">
        <v>12</v>
      </c>
      <c r="AS172" s="4" t="s">
        <v>328</v>
      </c>
      <c r="AT172" s="4" t="s">
        <v>604</v>
      </c>
      <c r="AU172" s="3" t="s">
        <v>1951</v>
      </c>
      <c r="AV172" s="3" t="s">
        <v>30</v>
      </c>
      <c r="AW172" s="3">
        <v>2127</v>
      </c>
      <c r="AX172" s="3">
        <v>1</v>
      </c>
      <c r="AY172" s="3">
        <v>0</v>
      </c>
      <c r="AZ172" s="3">
        <v>1</v>
      </c>
      <c r="BA172" s="3">
        <v>1</v>
      </c>
      <c r="BB172" s="4" t="s">
        <v>15</v>
      </c>
      <c r="BC172" s="4" t="s">
        <v>194</v>
      </c>
      <c r="BD172" s="4" t="s">
        <v>42</v>
      </c>
      <c r="BE172" s="4" t="s">
        <v>58</v>
      </c>
      <c r="BF172" s="4" t="s">
        <v>59</v>
      </c>
      <c r="BG172" s="3">
        <v>2.1999999999999999E-2</v>
      </c>
      <c r="BH172" s="3">
        <v>1.0222437844704382</v>
      </c>
      <c r="BI172" s="3"/>
      <c r="BJ172" s="3" t="s">
        <v>60</v>
      </c>
      <c r="BK172" s="3">
        <v>0.93600000000000005</v>
      </c>
      <c r="BL172" s="3"/>
    </row>
    <row r="173" spans="1:64" x14ac:dyDescent="0.35">
      <c r="A173" s="2">
        <v>65</v>
      </c>
      <c r="B173" s="3" t="s">
        <v>351</v>
      </c>
      <c r="C173" s="3">
        <v>65.8</v>
      </c>
      <c r="D173" s="3" t="s">
        <v>404</v>
      </c>
      <c r="E173" s="3" t="s">
        <v>394</v>
      </c>
      <c r="F173" s="3"/>
      <c r="G173" s="3" t="s">
        <v>1958</v>
      </c>
      <c r="H173" s="3" t="str">
        <f>IF(AF173&lt;'2 - Outliers'!$F$11,"Low outlier",IF(AF173&gt;'2 - Outliers'!$F$12,"High outlier",""))</f>
        <v/>
      </c>
      <c r="I173" s="3">
        <f>IF(AH173="",VLOOKUP(BD173,'3 -Impute_SE'!$B$10:$C$21,2,FALSE),AH173)</f>
        <v>8.6099999999999996E-2</v>
      </c>
      <c r="J173" s="3">
        <f>I173^2</f>
        <v>7.4132099999999991E-3</v>
      </c>
      <c r="K173" s="3">
        <f>1/J173</f>
        <v>134.89433052618233</v>
      </c>
      <c r="L173" s="3">
        <f>K173*AF173</f>
        <v>-16.260162601626018</v>
      </c>
      <c r="M173" s="3">
        <f>K173*AF173^2</f>
        <v>1.96</v>
      </c>
      <c r="N173" s="3">
        <f>K173^2</f>
        <v>18196.480408106927</v>
      </c>
      <c r="O173" s="3">
        <f>1/($J173+(VLOOKUP($BD173,'5_Weighting REM'!$B$23:$K$35,10,FALSE)))</f>
        <v>41.194839452734556</v>
      </c>
      <c r="P173" s="3">
        <f>O173*$AF173</f>
        <v>-4.9656259476326232</v>
      </c>
      <c r="Q173" s="3">
        <f>1/($J173+(VLOOKUP($BD173,'5_Weighting REM'!$N$22:$W$31,10,FALSE)))</f>
        <v>134.89433052618233</v>
      </c>
      <c r="R173" s="3">
        <f>Q173*$AF173</f>
        <v>-16.260162601626018</v>
      </c>
      <c r="S173" s="3">
        <f>1/($J173+(VLOOKUP($BD173,'5_Weighting REM'!$Z$26:$AI$35,10,FALSE)))</f>
        <v>3.6962228985400492</v>
      </c>
      <c r="T173" s="3">
        <f>S173*$AF173</f>
        <v>-0.44554270819001751</v>
      </c>
      <c r="U173" s="3">
        <f>1/($J173+(VLOOKUP($BD173,'5_Weighting REM'!$AL$24:$AU$35,10,FALSE)))</f>
        <v>82.494264810147072</v>
      </c>
      <c r="V173" s="3">
        <f>U173*$AF173</f>
        <v>-9.9438586802151274</v>
      </c>
      <c r="W173" s="3">
        <f>1/($J173+(VLOOKUP($BD173,'5_Weighting REM'!$AX$24:$BG$35,10,FALSE)))</f>
        <v>20.039360011911686</v>
      </c>
      <c r="X173" s="3">
        <f>W173*$AF173</f>
        <v>-2.4155444558358345</v>
      </c>
      <c r="Y173" s="3">
        <f>1/($J173+(VLOOKUP($BD173,'5_Weighting REM'!$BK$24:$BT$34,10,FALSE)))</f>
        <v>59.86055479457324</v>
      </c>
      <c r="Z173" s="3">
        <f>Y173*$AF173</f>
        <v>-7.2155912749378581</v>
      </c>
      <c r="AA173" s="3">
        <f>1/($J173+(VLOOKUP($BD173,'5_Weighting REM'!$BX$24:$CG$35,10,FALSE)))</f>
        <v>83.500769229750077</v>
      </c>
      <c r="AB173" s="3">
        <f>AA173*$AF173</f>
        <v>-10.065182722954074</v>
      </c>
      <c r="AC173" s="3">
        <f>1/($J173+(VLOOKUP($BD173,'5_Weighting REM'!$CK$24:$CT$35,10,FALSE)))</f>
        <v>41.194839452734556</v>
      </c>
      <c r="AD173" s="3">
        <f>AC173*$AF173</f>
        <v>-4.9656259476326232</v>
      </c>
      <c r="AE173" s="3" t="s">
        <v>367</v>
      </c>
      <c r="AF173" s="6">
        <v>-0.12053999999999999</v>
      </c>
      <c r="AG173" s="3" t="s">
        <v>355</v>
      </c>
      <c r="AH173" s="3">
        <v>8.6099999999999996E-2</v>
      </c>
      <c r="AI173" s="3" t="s">
        <v>26</v>
      </c>
      <c r="AJ173" s="3" t="s">
        <v>53</v>
      </c>
      <c r="AK173" s="3" t="s">
        <v>143</v>
      </c>
      <c r="AL173" s="3" t="s">
        <v>54</v>
      </c>
      <c r="AM173" s="3" t="s">
        <v>7</v>
      </c>
      <c r="AN173" s="3" t="s">
        <v>356</v>
      </c>
      <c r="AO173" s="3" t="s">
        <v>28</v>
      </c>
      <c r="AP173" s="3" t="s">
        <v>10</v>
      </c>
      <c r="AQ173" s="3" t="s">
        <v>11</v>
      </c>
      <c r="AR173" s="4" t="s">
        <v>108</v>
      </c>
      <c r="AS173" s="4" t="s">
        <v>357</v>
      </c>
      <c r="AT173" s="4">
        <v>2010</v>
      </c>
      <c r="AU173" s="3" t="s">
        <v>14</v>
      </c>
      <c r="AV173" s="3" t="s">
        <v>14</v>
      </c>
      <c r="AW173" s="3">
        <v>473</v>
      </c>
      <c r="AX173" s="3">
        <v>1</v>
      </c>
      <c r="AY173" s="3">
        <v>0</v>
      </c>
      <c r="AZ173" s="3">
        <v>0</v>
      </c>
      <c r="BA173" s="3">
        <v>0</v>
      </c>
      <c r="BB173" s="4" t="s">
        <v>346</v>
      </c>
      <c r="BC173" s="4" t="s">
        <v>364</v>
      </c>
      <c r="BD173" s="4" t="s">
        <v>348</v>
      </c>
      <c r="BE173" s="4" t="s">
        <v>33</v>
      </c>
      <c r="BF173" s="4"/>
      <c r="BG173" s="3">
        <v>-0.246</v>
      </c>
      <c r="BH173" s="3"/>
      <c r="BI173" s="3"/>
      <c r="BJ173" s="3" t="s">
        <v>20</v>
      </c>
      <c r="BK173" s="3">
        <v>-1.4</v>
      </c>
      <c r="BL173" s="3"/>
    </row>
    <row r="174" spans="1:64" x14ac:dyDescent="0.35">
      <c r="A174" s="2">
        <v>7</v>
      </c>
      <c r="B174" s="3" t="s">
        <v>599</v>
      </c>
      <c r="C174" s="3">
        <v>7.2</v>
      </c>
      <c r="D174" s="3" t="s">
        <v>950</v>
      </c>
      <c r="E174" s="3" t="s">
        <v>660</v>
      </c>
      <c r="F174" s="3"/>
      <c r="G174" s="3"/>
      <c r="H174" s="3" t="str">
        <f>IF(AF174&lt;'2 - Outliers'!$F$11,"Low outlier",IF(AF174&gt;'2 - Outliers'!$F$12,"High outlier",""))</f>
        <v/>
      </c>
      <c r="I174" s="3">
        <f>IF(AH174="",VLOOKUP(BD174,'3 -Impute_SE'!$B$10:$C$21,2,FALSE),AH174)</f>
        <v>8.5705714285714274E-2</v>
      </c>
      <c r="J174" s="3">
        <f>I174^2</f>
        <v>7.3454694612244877E-3</v>
      </c>
      <c r="K174" s="3">
        <f>1/J174</f>
        <v>136.1383374172112</v>
      </c>
      <c r="L174" s="3">
        <f>K174*AF174</f>
        <v>5.7989132246557986</v>
      </c>
      <c r="M174" s="3">
        <f>K174*AF174^2</f>
        <v>0.24700899999999998</v>
      </c>
      <c r="N174" s="3">
        <f>K174^2</f>
        <v>18533.646914722449</v>
      </c>
      <c r="O174" s="3">
        <f>1/($J174+(VLOOKUP($BD174,'5_Weighting REM'!$B$23:$K$35,10,FALSE)))</f>
        <v>52.567158501440446</v>
      </c>
      <c r="P174" s="3">
        <f>O174*$AF174</f>
        <v>2.2391370160661466</v>
      </c>
      <c r="Q174" s="3">
        <f>1/($J174+(VLOOKUP($BD174,'5_Weighting REM'!$N$22:$W$31,10,FALSE)))</f>
        <v>120.60043326359684</v>
      </c>
      <c r="R174" s="3">
        <f>Q174*$AF174</f>
        <v>5.1370646991835214</v>
      </c>
      <c r="S174" s="3">
        <f>1/($J174+(VLOOKUP($BD174,'5_Weighting REM'!$Z$26:$AI$35,10,FALSE)))</f>
        <v>5.5856515615639433</v>
      </c>
      <c r="T174" s="3">
        <f>S174*$AF174</f>
        <v>0.23792496164697169</v>
      </c>
      <c r="U174" s="3">
        <f>1/($J174+(VLOOKUP($BD174,'5_Weighting REM'!$AL$24:$AU$35,10,FALSE)))</f>
        <v>71.112141394974188</v>
      </c>
      <c r="V174" s="3">
        <f>U174*$AF174</f>
        <v>3.0290742857035573</v>
      </c>
      <c r="W174" s="3">
        <f>1/($J174+(VLOOKUP($BD174,'5_Weighting REM'!$AX$24:$BG$35,10,FALSE)))</f>
        <v>10.920770630399982</v>
      </c>
      <c r="X174" s="3">
        <f>W174*$AF174</f>
        <v>0.46517830637215368</v>
      </c>
      <c r="Y174" s="3">
        <f>1/($J174+(VLOOKUP($BD174,'5_Weighting REM'!$BK$24:$BT$34,10,FALSE)))</f>
        <v>69.407277528945059</v>
      </c>
      <c r="Z174" s="3">
        <f>Y174*$AF174</f>
        <v>2.9564543477307859</v>
      </c>
      <c r="AA174" s="3">
        <f>1/($J174+(VLOOKUP($BD174,'5_Weighting REM'!$BX$24:$CG$35,10,FALSE)))</f>
        <v>92.727939246099467</v>
      </c>
      <c r="AB174" s="3">
        <f>AA174*$AF174</f>
        <v>3.9498151908626484</v>
      </c>
      <c r="AC174" s="3">
        <f>1/($J174+(VLOOKUP($BD174,'5_Weighting REM'!$CK$24:$CT$35,10,FALSE)))</f>
        <v>52.567158501440446</v>
      </c>
      <c r="AD174" s="3">
        <f>AC174*$AF174</f>
        <v>2.2391370160661466</v>
      </c>
      <c r="AE174" s="3" t="s">
        <v>602</v>
      </c>
      <c r="AF174" s="6">
        <v>4.2595739999999993E-2</v>
      </c>
      <c r="AG174" s="3" t="s">
        <v>459</v>
      </c>
      <c r="AH174" s="3">
        <v>8.5705714285714274E-2</v>
      </c>
      <c r="AI174" s="3" t="s">
        <v>26</v>
      </c>
      <c r="AJ174" s="3" t="s">
        <v>53</v>
      </c>
      <c r="AK174" s="3" t="s">
        <v>6</v>
      </c>
      <c r="AL174" s="3" t="s">
        <v>54</v>
      </c>
      <c r="AM174" s="3" t="s">
        <v>55</v>
      </c>
      <c r="AN174" s="3" t="s">
        <v>603</v>
      </c>
      <c r="AO174" s="3" t="s">
        <v>56</v>
      </c>
      <c r="AP174" s="3" t="s">
        <v>57</v>
      </c>
      <c r="AQ174" s="3" t="s">
        <v>39</v>
      </c>
      <c r="AR174" s="4" t="s">
        <v>12</v>
      </c>
      <c r="AS174" s="4" t="s">
        <v>328</v>
      </c>
      <c r="AT174" s="4" t="s">
        <v>604</v>
      </c>
      <c r="AU174" s="3" t="s">
        <v>1951</v>
      </c>
      <c r="AV174" s="3" t="s">
        <v>30</v>
      </c>
      <c r="AW174" s="3">
        <v>2127</v>
      </c>
      <c r="AX174" s="3">
        <v>1</v>
      </c>
      <c r="AY174" s="3">
        <v>0</v>
      </c>
      <c r="AZ174" s="3">
        <v>1</v>
      </c>
      <c r="BA174" s="3">
        <v>1</v>
      </c>
      <c r="BB174" s="4" t="s">
        <v>15</v>
      </c>
      <c r="BC174" s="4" t="s">
        <v>194</v>
      </c>
      <c r="BD174" s="4" t="s">
        <v>42</v>
      </c>
      <c r="BE174" s="4" t="s">
        <v>58</v>
      </c>
      <c r="BF174" s="4" t="s">
        <v>59</v>
      </c>
      <c r="BG174" s="3">
        <v>1.0999999999999999E-2</v>
      </c>
      <c r="BH174" s="6">
        <v>1.0110607224447195</v>
      </c>
      <c r="BI174" s="3"/>
      <c r="BJ174" s="3" t="s">
        <v>60</v>
      </c>
      <c r="BK174" s="3">
        <v>0.497</v>
      </c>
      <c r="BL174" s="3"/>
    </row>
    <row r="175" spans="1:64" x14ac:dyDescent="0.35">
      <c r="A175" s="2">
        <v>139</v>
      </c>
      <c r="B175" s="3" t="s">
        <v>991</v>
      </c>
      <c r="C175" s="3">
        <v>139.1</v>
      </c>
      <c r="D175" s="3" t="s">
        <v>999</v>
      </c>
      <c r="E175" s="3" t="s">
        <v>1000</v>
      </c>
      <c r="F175" s="3"/>
      <c r="G175" s="3"/>
      <c r="H175" s="3" t="str">
        <f>IF(AF175&lt;'2 - Outliers'!$F$11,"Low outlier",IF(AF175&gt;'2 - Outliers'!$F$12,"High outlier",""))</f>
        <v/>
      </c>
      <c r="I175" s="3">
        <f>IF(AH175="",VLOOKUP(BD175,'3 -Impute_SE'!$B$10:$C$21,2,FALSE),AH175)</f>
        <v>8.5199999999999998E-2</v>
      </c>
      <c r="J175" s="3">
        <f>I175^2</f>
        <v>7.2590399999999996E-3</v>
      </c>
      <c r="K175" s="3">
        <f>1/J175</f>
        <v>137.75926293283962</v>
      </c>
      <c r="L175" s="3">
        <f>K175*AF175</f>
        <v>3.1546871211620271</v>
      </c>
      <c r="M175" s="3">
        <f>K175*AF175^2</f>
        <v>7.224233507461042E-2</v>
      </c>
      <c r="N175" s="3">
        <f>K175^2</f>
        <v>18977.614523799239</v>
      </c>
      <c r="O175" s="3">
        <f>1/($J175+(VLOOKUP($BD175,'5_Weighting REM'!$B$23:$K$35,10,FALSE)))</f>
        <v>52.807079609285459</v>
      </c>
      <c r="P175" s="3">
        <f>O175*$AF175</f>
        <v>1.2092821230526369</v>
      </c>
      <c r="Q175" s="3">
        <f>1/($J175+(VLOOKUP($BD175,'5_Weighting REM'!$N$22:$W$31,10,FALSE)))</f>
        <v>121.87074449522018</v>
      </c>
      <c r="R175" s="3">
        <f>Q175*$AF175</f>
        <v>2.7908400489405421</v>
      </c>
      <c r="S175" s="3">
        <f>1/($J175+(VLOOKUP($BD175,'5_Weighting REM'!$Z$26:$AI$35,10,FALSE)))</f>
        <v>5.5883494202618058</v>
      </c>
      <c r="T175" s="3">
        <f>S175*$AF175</f>
        <v>0.12797320172399534</v>
      </c>
      <c r="U175" s="3">
        <f>1/($J175+(VLOOKUP($BD175,'5_Weighting REM'!$AL$24:$AU$35,10,FALSE)))</f>
        <v>71.551912620305032</v>
      </c>
      <c r="V175" s="3">
        <f>U175*$AF175</f>
        <v>1.6385387990049853</v>
      </c>
      <c r="W175" s="3">
        <f>1/($J175+(VLOOKUP($BD175,'5_Weighting REM'!$AX$24:$BG$35,10,FALSE)))</f>
        <v>10.931088225747134</v>
      </c>
      <c r="X175" s="3">
        <f>W175*$AF175</f>
        <v>0.25032192036960937</v>
      </c>
      <c r="Y175" s="3">
        <f>1/($J175+(VLOOKUP($BD175,'5_Weighting REM'!$BK$24:$BT$34,10,FALSE)))</f>
        <v>69.826153001863005</v>
      </c>
      <c r="Z175" s="3">
        <f>Y175*$AF175</f>
        <v>1.5990189037426628</v>
      </c>
      <c r="AA175" s="3">
        <f>1/($J175+(VLOOKUP($BD175,'5_Weighting REM'!$BX$24:$CG$35,10,FALSE)))</f>
        <v>93.47710456741116</v>
      </c>
      <c r="AB175" s="3">
        <f>AA175*$AF175</f>
        <v>2.1406256945937154</v>
      </c>
      <c r="AC175" s="3">
        <f>1/($J175+(VLOOKUP($BD175,'5_Weighting REM'!$CK$24:$CT$35,10,FALSE)))</f>
        <v>52.807079609285459</v>
      </c>
      <c r="AD175" s="3">
        <f>AC175*$AF175</f>
        <v>1.2092821230526369</v>
      </c>
      <c r="AE175" s="3" t="s">
        <v>960</v>
      </c>
      <c r="AF175" s="6">
        <v>2.29E-2</v>
      </c>
      <c r="AG175" s="3" t="s">
        <v>157</v>
      </c>
      <c r="AH175" s="3">
        <v>8.5199999999999998E-2</v>
      </c>
      <c r="AI175" s="3" t="s">
        <v>26</v>
      </c>
      <c r="AJ175" s="3" t="s">
        <v>53</v>
      </c>
      <c r="AK175" s="3" t="s">
        <v>6</v>
      </c>
      <c r="AL175" s="3" t="s">
        <v>54</v>
      </c>
      <c r="AM175" s="3" t="s">
        <v>7</v>
      </c>
      <c r="AN175" s="3"/>
      <c r="AO175" s="3" t="s">
        <v>28</v>
      </c>
      <c r="AP175" s="3" t="s">
        <v>336</v>
      </c>
      <c r="AQ175" s="3" t="s">
        <v>337</v>
      </c>
      <c r="AR175" s="4" t="s">
        <v>994</v>
      </c>
      <c r="AS175" s="4" t="s">
        <v>13</v>
      </c>
      <c r="AT175" s="4" t="s">
        <v>995</v>
      </c>
      <c r="AU175" s="3" t="s">
        <v>1951</v>
      </c>
      <c r="AV175" s="3" t="s">
        <v>14</v>
      </c>
      <c r="AW175" s="3">
        <v>120</v>
      </c>
      <c r="AX175" s="3">
        <v>1</v>
      </c>
      <c r="AY175" s="3">
        <v>1</v>
      </c>
      <c r="AZ175" s="3">
        <v>0</v>
      </c>
      <c r="BA175" s="3">
        <v>1</v>
      </c>
      <c r="BB175" s="4" t="s">
        <v>15</v>
      </c>
      <c r="BC175" s="4" t="s">
        <v>563</v>
      </c>
      <c r="BD175" s="4" t="s">
        <v>972</v>
      </c>
      <c r="BE175" s="4" t="s">
        <v>33</v>
      </c>
      <c r="BF175" s="4"/>
      <c r="BG175" s="3">
        <v>2.29E-2</v>
      </c>
      <c r="BH175" s="3"/>
      <c r="BI175" s="3"/>
      <c r="BJ175" s="3"/>
      <c r="BK175" s="3">
        <v>0.26877934272300469</v>
      </c>
      <c r="BL175" s="3" t="s">
        <v>125</v>
      </c>
    </row>
    <row r="176" spans="1:64" x14ac:dyDescent="0.35">
      <c r="A176" s="2">
        <v>103</v>
      </c>
      <c r="B176" s="3" t="s">
        <v>263</v>
      </c>
      <c r="C176" s="3">
        <v>103.1</v>
      </c>
      <c r="D176" s="3" t="s">
        <v>497</v>
      </c>
      <c r="E176" s="3" t="s">
        <v>265</v>
      </c>
      <c r="F176" s="3"/>
      <c r="G176" s="3"/>
      <c r="H176" s="3" t="str">
        <f>IF(AF176&lt;'2 - Outliers'!$F$11,"Low outlier",IF(AF176&gt;'2 - Outliers'!$F$12,"High outlier",""))</f>
        <v/>
      </c>
      <c r="I176" s="3">
        <f>IF(AH176="",VLOOKUP(BD176,'3 -Impute_SE'!$B$10:$C$21,2,FALSE),AH176)</f>
        <v>8.4857351865398695E-2</v>
      </c>
      <c r="J176" s="3">
        <f>I176^2</f>
        <v>7.2007701656080832E-3</v>
      </c>
      <c r="K176" s="3">
        <f>1/J176</f>
        <v>138.87403388822827</v>
      </c>
      <c r="L176" s="3">
        <f>K176*AF176</f>
        <v>32.218775862068959</v>
      </c>
      <c r="M176" s="3">
        <f>K176*AF176^2</f>
        <v>7.4747559999999993</v>
      </c>
      <c r="N176" s="3">
        <f>K176^2</f>
        <v>19285.997288388775</v>
      </c>
      <c r="O176" s="3">
        <f>1/($J176+(VLOOKUP($BD176,'5_Weighting REM'!$B$23:$K$35,10,FALSE)))</f>
        <v>41.558535857042067</v>
      </c>
      <c r="P176" s="3">
        <f>O176*$AF176</f>
        <v>9.6415803188337605</v>
      </c>
      <c r="Q176" s="3">
        <f>1/($J176+(VLOOKUP($BD176,'5_Weighting REM'!$N$22:$W$31,10,FALSE)))</f>
        <v>138.87403388822827</v>
      </c>
      <c r="R176" s="3">
        <f>Q176*$AF176</f>
        <v>32.218775862068959</v>
      </c>
      <c r="S176" s="3">
        <f>1/($J176+(VLOOKUP($BD176,'5_Weighting REM'!$Z$26:$AI$35,10,FALSE)))</f>
        <v>3.6991275458949247</v>
      </c>
      <c r="T176" s="3">
        <f>S176*$AF176</f>
        <v>0.85819759064762258</v>
      </c>
      <c r="U176" s="3">
        <f>1/($J176+(VLOOKUP($BD176,'5_Weighting REM'!$AL$24:$AU$35,10,FALSE)))</f>
        <v>83.965770646584673</v>
      </c>
      <c r="V176" s="3">
        <f>U176*$AF176</f>
        <v>19.480058790007647</v>
      </c>
      <c r="W176" s="3">
        <f>1/($J176+(VLOOKUP($BD176,'5_Weighting REM'!$AX$24:$BG$35,10,FALSE)))</f>
        <v>20.125035474166118</v>
      </c>
      <c r="X176" s="3">
        <f>W176*$AF176</f>
        <v>4.6690082300065399</v>
      </c>
      <c r="Y176" s="3">
        <f>1/($J176+(VLOOKUP($BD176,'5_Weighting REM'!$BK$24:$BT$34,10,FALSE)))</f>
        <v>60.63159259080718</v>
      </c>
      <c r="Z176" s="3">
        <f>Y176*$AF176</f>
        <v>14.066529481067267</v>
      </c>
      <c r="AA176" s="3">
        <f>1/($J176+(VLOOKUP($BD176,'5_Weighting REM'!$BX$24:$CG$35,10,FALSE)))</f>
        <v>85.008729699806139</v>
      </c>
      <c r="AB176" s="3">
        <f>AA176*$AF176</f>
        <v>19.722025290355024</v>
      </c>
      <c r="AC176" s="3">
        <f>1/($J176+(VLOOKUP($BD176,'5_Weighting REM'!$CK$24:$CT$35,10,FALSE)))</f>
        <v>41.558535857042067</v>
      </c>
      <c r="AD176" s="3">
        <f>AC176*$AF176</f>
        <v>9.6415803188337605</v>
      </c>
      <c r="AE176" s="3" t="s">
        <v>266</v>
      </c>
      <c r="AF176" s="6">
        <v>0.23200000000000001</v>
      </c>
      <c r="AG176" s="3" t="s">
        <v>176</v>
      </c>
      <c r="AH176" s="3">
        <v>8.4857351865398695E-2</v>
      </c>
      <c r="AI176" s="3" t="s">
        <v>26</v>
      </c>
      <c r="AJ176" s="3" t="s">
        <v>5</v>
      </c>
      <c r="AK176" s="3" t="s">
        <v>6</v>
      </c>
      <c r="AL176" s="3" t="s">
        <v>5</v>
      </c>
      <c r="AM176" s="3" t="s">
        <v>267</v>
      </c>
      <c r="AN176" s="3" t="s">
        <v>268</v>
      </c>
      <c r="AO176" s="3" t="s">
        <v>103</v>
      </c>
      <c r="AP176" s="3" t="s">
        <v>10</v>
      </c>
      <c r="AQ176" s="3" t="s">
        <v>39</v>
      </c>
      <c r="AR176" s="4" t="s">
        <v>12</v>
      </c>
      <c r="AS176" s="4" t="s">
        <v>13</v>
      </c>
      <c r="AT176" s="4">
        <v>2010</v>
      </c>
      <c r="AU176" s="3" t="s">
        <v>14</v>
      </c>
      <c r="AV176" s="3" t="s">
        <v>14</v>
      </c>
      <c r="AW176" s="3">
        <v>4399</v>
      </c>
      <c r="AX176" s="3">
        <v>1</v>
      </c>
      <c r="AY176" s="3">
        <v>0</v>
      </c>
      <c r="AZ176" s="3">
        <v>1</v>
      </c>
      <c r="BA176" s="3">
        <v>1</v>
      </c>
      <c r="BB176" s="4" t="s">
        <v>346</v>
      </c>
      <c r="BC176" s="4" t="s">
        <v>498</v>
      </c>
      <c r="BD176" s="4" t="s">
        <v>348</v>
      </c>
      <c r="BE176" s="4" t="s">
        <v>270</v>
      </c>
      <c r="BF176" s="4"/>
      <c r="BG176" s="3">
        <v>0.23200000000000001</v>
      </c>
      <c r="BH176" s="3"/>
      <c r="BI176" s="3"/>
      <c r="BJ176" s="3" t="s">
        <v>20</v>
      </c>
      <c r="BK176" s="3">
        <v>2.734</v>
      </c>
      <c r="BL176" s="3"/>
    </row>
    <row r="177" spans="1:64" x14ac:dyDescent="0.35">
      <c r="A177" s="2">
        <v>7</v>
      </c>
      <c r="B177" s="3" t="s">
        <v>599</v>
      </c>
      <c r="C177" s="3">
        <v>7.3</v>
      </c>
      <c r="D177" s="3" t="s">
        <v>947</v>
      </c>
      <c r="E177" s="3" t="s">
        <v>601</v>
      </c>
      <c r="F177" s="3"/>
      <c r="G177" s="3"/>
      <c r="H177" s="3" t="str">
        <f>IF(AF177&lt;'2 - Outliers'!$F$11,"Low outlier",IF(AF177&gt;'2 - Outliers'!$F$12,"High outlier",""))</f>
        <v/>
      </c>
      <c r="I177" s="3">
        <f>IF(AH177="",VLOOKUP(BD177,'3 -Impute_SE'!$B$10:$C$21,2,FALSE),AH177)</f>
        <v>8.4747657713928809E-2</v>
      </c>
      <c r="J177" s="3">
        <f>I177^2</f>
        <v>7.1821654879972371E-3</v>
      </c>
      <c r="K177" s="3">
        <f>1/J177</f>
        <v>139.23377311079645</v>
      </c>
      <c r="L177" s="3">
        <f>K177*AF177</f>
        <v>18.891377569445975</v>
      </c>
      <c r="M177" s="3">
        <f>K177*AF177^2</f>
        <v>2.5632009999999998</v>
      </c>
      <c r="N177" s="3">
        <f>K177^2</f>
        <v>19386.043574668744</v>
      </c>
      <c r="O177" s="3">
        <f>1/($J177+(VLOOKUP($BD177,'5_Weighting REM'!$B$23:$K$35,10,FALSE)))</f>
        <v>53.022324716071317</v>
      </c>
      <c r="P177" s="3">
        <f>O177*$AF177</f>
        <v>7.1941220398012735</v>
      </c>
      <c r="Q177" s="3">
        <f>1/($J177+(VLOOKUP($BD177,'5_Weighting REM'!$N$22:$W$31,10,FALSE)))</f>
        <v>123.0233197151848</v>
      </c>
      <c r="R177" s="3">
        <f>Q177*$AF177</f>
        <v>16.691927042275992</v>
      </c>
      <c r="S177" s="3">
        <f>1/($J177+(VLOOKUP($BD177,'5_Weighting REM'!$Z$26:$AI$35,10,FALSE)))</f>
        <v>5.5907512161228015</v>
      </c>
      <c r="T177" s="3">
        <f>S177*$AF177</f>
        <v>0.75855871575475797</v>
      </c>
      <c r="U177" s="3">
        <f>1/($J177+(VLOOKUP($BD177,'5_Weighting REM'!$AL$24:$AU$35,10,FALSE)))</f>
        <v>71.947662056806905</v>
      </c>
      <c r="V177" s="3">
        <f>U177*$AF177</f>
        <v>9.761930735529619</v>
      </c>
      <c r="W177" s="3">
        <f>1/($J177+(VLOOKUP($BD177,'5_Weighting REM'!$AX$24:$BG$35,10,FALSE)))</f>
        <v>10.940281585848703</v>
      </c>
      <c r="X177" s="3">
        <f>W177*$AF177</f>
        <v>1.4843883458495382</v>
      </c>
      <c r="Y177" s="3">
        <f>1/($J177+(VLOOKUP($BD177,'5_Weighting REM'!$BK$24:$BT$34,10,FALSE)))</f>
        <v>70.202992234614698</v>
      </c>
      <c r="Z177" s="3">
        <f>Y177*$AF177</f>
        <v>9.5252121893847583</v>
      </c>
      <c r="AA177" s="3">
        <f>1/($J177+(VLOOKUP($BD177,'5_Weighting REM'!$BX$24:$CG$35,10,FALSE)))</f>
        <v>94.153693649947144</v>
      </c>
      <c r="AB177" s="3">
        <f>AA177*$AF177</f>
        <v>12.77486730811848</v>
      </c>
      <c r="AC177" s="3">
        <f>1/($J177+(VLOOKUP($BD177,'5_Weighting REM'!$CK$24:$CT$35,10,FALSE)))</f>
        <v>53.022324716071317</v>
      </c>
      <c r="AD177" s="3">
        <f>AC177*$AF177</f>
        <v>7.1941220398012735</v>
      </c>
      <c r="AE177" s="3" t="s">
        <v>602</v>
      </c>
      <c r="AF177" s="6">
        <v>0.13568100000000002</v>
      </c>
      <c r="AG177" s="3" t="s">
        <v>459</v>
      </c>
      <c r="AH177" s="3">
        <v>8.4747657713928809E-2</v>
      </c>
      <c r="AI177" s="3" t="s">
        <v>26</v>
      </c>
      <c r="AJ177" s="3" t="s">
        <v>53</v>
      </c>
      <c r="AK177" s="3" t="s">
        <v>6</v>
      </c>
      <c r="AL177" s="3" t="s">
        <v>54</v>
      </c>
      <c r="AM177" s="3" t="s">
        <v>55</v>
      </c>
      <c r="AN177" s="3" t="s">
        <v>603</v>
      </c>
      <c r="AO177" s="3" t="s">
        <v>56</v>
      </c>
      <c r="AP177" s="3" t="s">
        <v>57</v>
      </c>
      <c r="AQ177" s="3" t="s">
        <v>39</v>
      </c>
      <c r="AR177" s="4" t="s">
        <v>12</v>
      </c>
      <c r="AS177" s="4" t="s">
        <v>328</v>
      </c>
      <c r="AT177" s="4" t="s">
        <v>604</v>
      </c>
      <c r="AU177" s="3" t="s">
        <v>1951</v>
      </c>
      <c r="AV177" s="3" t="s">
        <v>30</v>
      </c>
      <c r="AW177" s="3">
        <v>2127</v>
      </c>
      <c r="AX177" s="3">
        <v>1</v>
      </c>
      <c r="AY177" s="3">
        <v>0</v>
      </c>
      <c r="AZ177" s="3">
        <v>1</v>
      </c>
      <c r="BA177" s="3">
        <v>1</v>
      </c>
      <c r="BB177" s="4" t="s">
        <v>15</v>
      </c>
      <c r="BC177" s="4" t="s">
        <v>194</v>
      </c>
      <c r="BD177" s="4" t="s">
        <v>42</v>
      </c>
      <c r="BE177" s="4" t="s">
        <v>58</v>
      </c>
      <c r="BF177" s="4" t="s">
        <v>59</v>
      </c>
      <c r="BG177" s="3">
        <v>3.5000000000000003E-2</v>
      </c>
      <c r="BH177" s="6">
        <v>1.0356197087996233</v>
      </c>
      <c r="BI177" s="3"/>
      <c r="BJ177" s="3" t="s">
        <v>60</v>
      </c>
      <c r="BK177" s="3">
        <v>1.601</v>
      </c>
      <c r="BL177" s="3"/>
    </row>
    <row r="178" spans="1:64" x14ac:dyDescent="0.35">
      <c r="A178" s="2">
        <v>65</v>
      </c>
      <c r="B178" s="3" t="s">
        <v>351</v>
      </c>
      <c r="C178" s="3">
        <v>65.7</v>
      </c>
      <c r="D178" s="3" t="s">
        <v>373</v>
      </c>
      <c r="E178" s="3" t="s">
        <v>353</v>
      </c>
      <c r="F178" s="3"/>
      <c r="G178" s="3"/>
      <c r="H178" s="3" t="str">
        <f>IF(AF178&lt;'2 - Outliers'!$F$11,"Low outlier",IF(AF178&gt;'2 - Outliers'!$F$12,"High outlier",""))</f>
        <v/>
      </c>
      <c r="I178" s="3">
        <f>IF(AH178="",VLOOKUP(BD178,'3 -Impute_SE'!$B$10:$C$21,2,FALSE),AH178)</f>
        <v>8.4648648648648656E-2</v>
      </c>
      <c r="J178" s="3">
        <f>I178^2</f>
        <v>7.1653937180423677E-3</v>
      </c>
      <c r="K178" s="3">
        <f>1/J178</f>
        <v>139.55967241297753</v>
      </c>
      <c r="L178" s="3">
        <f>K178*AF178</f>
        <v>4.3710089399744563</v>
      </c>
      <c r="M178" s="3">
        <f>K178*AF178^2</f>
        <v>0.13689999999999997</v>
      </c>
      <c r="N178" s="3">
        <f>K178^2</f>
        <v>19476.902164017603</v>
      </c>
      <c r="O178" s="3">
        <f>1/($J178+(VLOOKUP($BD178,'5_Weighting REM'!$B$23:$K$35,10,FALSE)))</f>
        <v>41.619724900429418</v>
      </c>
      <c r="P178" s="3">
        <f>O178*$AF178</f>
        <v>1.3035297838814495</v>
      </c>
      <c r="Q178" s="3">
        <f>1/($J178+(VLOOKUP($BD178,'5_Weighting REM'!$N$22:$W$31,10,FALSE)))</f>
        <v>139.55967241297753</v>
      </c>
      <c r="R178" s="3">
        <f>Q178*$AF178</f>
        <v>4.3710089399744563</v>
      </c>
      <c r="S178" s="3">
        <f>1/($J178+(VLOOKUP($BD178,'5_Weighting REM'!$Z$26:$AI$35,10,FALSE)))</f>
        <v>3.6996116844483433</v>
      </c>
      <c r="T178" s="3">
        <f>S178*$AF178</f>
        <v>0.11587183795692212</v>
      </c>
      <c r="U178" s="3">
        <f>1/($J178+(VLOOKUP($BD178,'5_Weighting REM'!$AL$24:$AU$35,10,FALSE)))</f>
        <v>84.215926534407004</v>
      </c>
      <c r="V178" s="3">
        <f>U178*$AF178</f>
        <v>2.6376428190576275</v>
      </c>
      <c r="W178" s="3">
        <f>1/($J178+(VLOOKUP($BD178,'5_Weighting REM'!$AX$24:$BG$35,10,FALSE)))</f>
        <v>20.139373746864692</v>
      </c>
      <c r="X178" s="3">
        <f>W178*$AF178</f>
        <v>0.63076518575180218</v>
      </c>
      <c r="Y178" s="3">
        <f>1/($J178+(VLOOKUP($BD178,'5_Weighting REM'!$BK$24:$BT$34,10,FALSE)))</f>
        <v>60.761922683266405</v>
      </c>
      <c r="Z178" s="3">
        <f>Y178*$AF178</f>
        <v>1.9030634184399038</v>
      </c>
      <c r="AA178" s="3">
        <f>1/($J178+(VLOOKUP($BD178,'5_Weighting REM'!$BX$24:$CG$35,10,FALSE)))</f>
        <v>85.265148165558216</v>
      </c>
      <c r="AB178" s="3">
        <f>AA178*$AF178</f>
        <v>2.6705044405452836</v>
      </c>
      <c r="AC178" s="3">
        <f>1/($J178+(VLOOKUP($BD178,'5_Weighting REM'!$CK$24:$CT$35,10,FALSE)))</f>
        <v>41.619724900429418</v>
      </c>
      <c r="AD178" s="3">
        <f>AC178*$AF178</f>
        <v>1.3035297838814495</v>
      </c>
      <c r="AE178" s="3" t="s">
        <v>367</v>
      </c>
      <c r="AF178" s="6">
        <v>3.1320000000000001E-2</v>
      </c>
      <c r="AG178" s="3" t="s">
        <v>355</v>
      </c>
      <c r="AH178" s="3">
        <v>8.4648648648648656E-2</v>
      </c>
      <c r="AI178" s="3" t="s">
        <v>26</v>
      </c>
      <c r="AJ178" s="3" t="s">
        <v>53</v>
      </c>
      <c r="AK178" s="3" t="s">
        <v>6</v>
      </c>
      <c r="AL178" s="3" t="s">
        <v>54</v>
      </c>
      <c r="AM178" s="3" t="s">
        <v>7</v>
      </c>
      <c r="AN178" s="3" t="s">
        <v>356</v>
      </c>
      <c r="AO178" s="3" t="s">
        <v>28</v>
      </c>
      <c r="AP178" s="3" t="s">
        <v>10</v>
      </c>
      <c r="AQ178" s="3" t="s">
        <v>11</v>
      </c>
      <c r="AR178" s="4" t="s">
        <v>108</v>
      </c>
      <c r="AS178" s="4" t="s">
        <v>357</v>
      </c>
      <c r="AT178" s="4">
        <v>2010</v>
      </c>
      <c r="AU178" s="3" t="s">
        <v>14</v>
      </c>
      <c r="AV178" s="3" t="s">
        <v>14</v>
      </c>
      <c r="AW178" s="3">
        <v>473</v>
      </c>
      <c r="AX178" s="3">
        <v>1</v>
      </c>
      <c r="AY178" s="3">
        <v>0</v>
      </c>
      <c r="AZ178" s="3">
        <v>0</v>
      </c>
      <c r="BA178" s="3">
        <v>0</v>
      </c>
      <c r="BB178" s="4" t="s">
        <v>346</v>
      </c>
      <c r="BC178" s="4" t="s">
        <v>364</v>
      </c>
      <c r="BD178" s="4" t="s">
        <v>348</v>
      </c>
      <c r="BE178" s="4" t="s">
        <v>33</v>
      </c>
      <c r="BF178" s="4"/>
      <c r="BG178" s="3">
        <v>5.8000000000000003E-2</v>
      </c>
      <c r="BH178" s="3"/>
      <c r="BI178" s="3"/>
      <c r="BJ178" s="3" t="s">
        <v>20</v>
      </c>
      <c r="BK178" s="3">
        <v>0.37</v>
      </c>
      <c r="BL178" s="3"/>
    </row>
    <row r="179" spans="1:64" x14ac:dyDescent="0.35">
      <c r="A179" s="2">
        <v>65</v>
      </c>
      <c r="B179" s="3" t="s">
        <v>351</v>
      </c>
      <c r="C179" s="3">
        <v>65.099999999999994</v>
      </c>
      <c r="D179" s="3" t="s">
        <v>386</v>
      </c>
      <c r="E179" s="3" t="s">
        <v>375</v>
      </c>
      <c r="F179" s="3"/>
      <c r="G179" s="3" t="s">
        <v>1958</v>
      </c>
      <c r="H179" s="3" t="str">
        <f>IF(AF179&lt;'2 - Outliers'!$F$11,"Low outlier",IF(AF179&gt;'2 - Outliers'!$F$12,"High outlier",""))</f>
        <v/>
      </c>
      <c r="I179" s="3">
        <f>IF(AH179="",VLOOKUP(BD179,'3 -Impute_SE'!$B$10:$C$21,2,FALSE),AH179)</f>
        <v>8.355555555555555E-2</v>
      </c>
      <c r="J179" s="3">
        <f>I179^2</f>
        <v>6.9815308641975301E-3</v>
      </c>
      <c r="K179" s="3">
        <f>1/J179</f>
        <v>143.2350611136261</v>
      </c>
      <c r="L179" s="3">
        <f>K179*AF179</f>
        <v>-1.0771276595744683</v>
      </c>
      <c r="M179" s="3">
        <f>K179*AF179^2</f>
        <v>8.1000000000000013E-3</v>
      </c>
      <c r="N179" s="3">
        <f>K179^2</f>
        <v>20516.282732224205</v>
      </c>
      <c r="O179" s="3">
        <f>1/($J179+(VLOOKUP($BD179,'5_Weighting REM'!$B$23:$K$35,10,FALSE)))</f>
        <v>41.940668374411509</v>
      </c>
      <c r="P179" s="3">
        <f>O179*$AF179</f>
        <v>-0.31539382617557454</v>
      </c>
      <c r="Q179" s="3">
        <f>1/($J179+(VLOOKUP($BD179,'5_Weighting REM'!$N$22:$W$31,10,FALSE)))</f>
        <v>143.2350611136261</v>
      </c>
      <c r="R179" s="3">
        <f>Q179*$AF179</f>
        <v>-1.0771276595744683</v>
      </c>
      <c r="S179" s="3">
        <f>1/($J179+(VLOOKUP($BD179,'5_Weighting REM'!$Z$26:$AI$35,10,FALSE)))</f>
        <v>3.7021299515874437</v>
      </c>
      <c r="T179" s="3">
        <f>S179*$AF179</f>
        <v>-2.7840017235937577E-2</v>
      </c>
      <c r="U179" s="3">
        <f>1/($J179+(VLOOKUP($BD179,'5_Weighting REM'!$AL$24:$AU$35,10,FALSE)))</f>
        <v>85.540450314988476</v>
      </c>
      <c r="V179" s="3">
        <f>U179*$AF179</f>
        <v>-0.6432641863687133</v>
      </c>
      <c r="W179" s="3">
        <f>1/($J179+(VLOOKUP($BD179,'5_Weighting REM'!$AX$24:$BG$35,10,FALSE)))</f>
        <v>20.214224650257773</v>
      </c>
      <c r="X179" s="3">
        <f>W179*$AF179</f>
        <v>-0.15201096936993844</v>
      </c>
      <c r="Y179" s="3">
        <f>1/($J179+(VLOOKUP($BD179,'5_Weighting REM'!$BK$24:$BT$34,10,FALSE)))</f>
        <v>61.448415813270906</v>
      </c>
      <c r="Z179" s="3">
        <f>Y179*$AF179</f>
        <v>-0.46209208691579717</v>
      </c>
      <c r="AA179" s="3">
        <f>1/($J179+(VLOOKUP($BD179,'5_Weighting REM'!$BX$24:$CG$35,10,FALSE)))</f>
        <v>86.623147343581508</v>
      </c>
      <c r="AB179" s="3">
        <f>AA179*$AF179</f>
        <v>-0.65140606802373291</v>
      </c>
      <c r="AC179" s="3">
        <f>1/($J179+(VLOOKUP($BD179,'5_Weighting REM'!$CK$24:$CT$35,10,FALSE)))</f>
        <v>41.940668374411509</v>
      </c>
      <c r="AD179" s="3">
        <f>AC179*$AF179</f>
        <v>-0.31539382617557454</v>
      </c>
      <c r="AE179" s="3" t="s">
        <v>367</v>
      </c>
      <c r="AF179" s="6">
        <v>-7.5199999999999998E-3</v>
      </c>
      <c r="AG179" s="3" t="s">
        <v>355</v>
      </c>
      <c r="AH179" s="3">
        <v>8.355555555555555E-2</v>
      </c>
      <c r="AI179" s="3" t="s">
        <v>26</v>
      </c>
      <c r="AJ179" s="3" t="s">
        <v>53</v>
      </c>
      <c r="AK179" s="3" t="s">
        <v>143</v>
      </c>
      <c r="AL179" s="3" t="s">
        <v>54</v>
      </c>
      <c r="AM179" s="3" t="s">
        <v>7</v>
      </c>
      <c r="AN179" s="3" t="s">
        <v>356</v>
      </c>
      <c r="AO179" s="3" t="s">
        <v>28</v>
      </c>
      <c r="AP179" s="3" t="s">
        <v>10</v>
      </c>
      <c r="AQ179" s="3" t="s">
        <v>11</v>
      </c>
      <c r="AR179" s="4" t="s">
        <v>108</v>
      </c>
      <c r="AS179" s="4" t="s">
        <v>357</v>
      </c>
      <c r="AT179" s="4">
        <v>2010</v>
      </c>
      <c r="AU179" s="3" t="s">
        <v>14</v>
      </c>
      <c r="AV179" s="3" t="s">
        <v>14</v>
      </c>
      <c r="AW179" s="3">
        <v>473</v>
      </c>
      <c r="AX179" s="3">
        <v>1</v>
      </c>
      <c r="AY179" s="3">
        <v>0</v>
      </c>
      <c r="AZ179" s="3">
        <v>0</v>
      </c>
      <c r="BA179" s="3">
        <v>0</v>
      </c>
      <c r="BB179" s="4" t="s">
        <v>346</v>
      </c>
      <c r="BC179" s="4" t="s">
        <v>364</v>
      </c>
      <c r="BD179" s="4" t="s">
        <v>348</v>
      </c>
      <c r="BE179" s="4" t="s">
        <v>33</v>
      </c>
      <c r="BF179" s="4"/>
      <c r="BG179" s="3">
        <v>-0.02</v>
      </c>
      <c r="BH179" s="3"/>
      <c r="BI179" s="3"/>
      <c r="BJ179" s="3" t="s">
        <v>20</v>
      </c>
      <c r="BK179" s="3">
        <v>-0.09</v>
      </c>
      <c r="BL179" s="3"/>
    </row>
    <row r="180" spans="1:64" x14ac:dyDescent="0.35">
      <c r="A180" s="2">
        <v>127</v>
      </c>
      <c r="B180" s="3" t="s">
        <v>647</v>
      </c>
      <c r="C180" s="3">
        <v>127.2</v>
      </c>
      <c r="D180" s="3" t="s">
        <v>710</v>
      </c>
      <c r="E180" s="3" t="s">
        <v>649</v>
      </c>
      <c r="F180" s="3"/>
      <c r="G180" s="3"/>
      <c r="H180" s="3" t="str">
        <f>IF(AF180&lt;'2 - Outliers'!$F$11,"Low outlier",IF(AF180&gt;'2 - Outliers'!$F$12,"High outlier",""))</f>
        <v/>
      </c>
      <c r="I180" s="3">
        <f>IF(AH180="",VLOOKUP(BD180,'3 -Impute_SE'!$B$10:$C$21,2,FALSE),AH180)</f>
        <v>8.0974842767295593E-2</v>
      </c>
      <c r="J180" s="3">
        <f>I180^2</f>
        <v>6.5569251611882432E-3</v>
      </c>
      <c r="K180" s="3">
        <f>1/J180</f>
        <v>152.51050994438685</v>
      </c>
      <c r="L180" s="3">
        <f>K180*AF180</f>
        <v>31.417165048543691</v>
      </c>
      <c r="M180" s="3">
        <f>K180*AF180^2</f>
        <v>6.4719359999999995</v>
      </c>
      <c r="N180" s="3">
        <f>K180^2</f>
        <v>23259.45564349692</v>
      </c>
      <c r="O180" s="3">
        <f>1/($J180+(VLOOKUP($BD180,'5_Weighting REM'!$B$23:$K$35,10,FALSE)))</f>
        <v>37.810452309885306</v>
      </c>
      <c r="P180" s="3">
        <f>O180*$AF180</f>
        <v>7.7889531758363724</v>
      </c>
      <c r="Q180" s="3">
        <f>1/($J180+(VLOOKUP($BD180,'5_Weighting REM'!$N$22:$W$31,10,FALSE)))</f>
        <v>152.51050994438685</v>
      </c>
      <c r="R180" s="3">
        <f>Q180*$AF180</f>
        <v>31.417165048543691</v>
      </c>
      <c r="S180" s="3">
        <f>1/($J180+(VLOOKUP($BD180,'5_Weighting REM'!$Z$26:$AI$35,10,FALSE)))</f>
        <v>7.8636608905759076</v>
      </c>
      <c r="T180" s="3">
        <f>S180*$AF180</f>
        <v>1.6199141434586368</v>
      </c>
      <c r="U180" s="3">
        <f>1/($J180+(VLOOKUP($BD180,'5_Weighting REM'!$AL$24:$AU$35,10,FALSE)))</f>
        <v>38.212945876261486</v>
      </c>
      <c r="V180" s="3">
        <f>U180*$AF180</f>
        <v>7.8718668505098659</v>
      </c>
      <c r="W180" s="3">
        <f>1/($J180+(VLOOKUP($BD180,'5_Weighting REM'!$AX$24:$BG$35,10,FALSE)))</f>
        <v>45.754919487690202</v>
      </c>
      <c r="X180" s="3">
        <f>W180*$AF180</f>
        <v>9.4255134144641808</v>
      </c>
      <c r="Y180" s="3">
        <f>1/($J180+(VLOOKUP($BD180,'5_Weighting REM'!$BK$24:$BT$34,10,FALSE)))</f>
        <v>4.6079807287000136</v>
      </c>
      <c r="Z180" s="3">
        <f>Y180*$AF180</f>
        <v>0.94924403011220271</v>
      </c>
      <c r="AA180" s="3">
        <f>1/($J180+(VLOOKUP($BD180,'5_Weighting REM'!$BX$24:$CG$35,10,FALSE)))</f>
        <v>36.595011501694586</v>
      </c>
      <c r="AB180" s="3">
        <f>AA180*$AF180</f>
        <v>7.538572369349084</v>
      </c>
      <c r="AC180" s="3">
        <f>1/($J180+(VLOOKUP($BD180,'5_Weighting REM'!$CK$24:$CT$35,10,FALSE)))</f>
        <v>37.810452309885306</v>
      </c>
      <c r="AD180" s="3">
        <f>AC180*$AF180</f>
        <v>7.7889531758363724</v>
      </c>
      <c r="AE180" s="3" t="s">
        <v>650</v>
      </c>
      <c r="AF180" s="6">
        <v>0.20599999999999999</v>
      </c>
      <c r="AG180" s="3" t="s">
        <v>4</v>
      </c>
      <c r="AH180" s="3">
        <v>8.0974842767295593E-2</v>
      </c>
      <c r="AI180" s="3" t="s">
        <v>26</v>
      </c>
      <c r="AJ180" s="3" t="s">
        <v>5</v>
      </c>
      <c r="AK180" s="3" t="s">
        <v>6</v>
      </c>
      <c r="AL180" s="3" t="s">
        <v>5</v>
      </c>
      <c r="AM180" s="3" t="s">
        <v>7</v>
      </c>
      <c r="AN180" s="3"/>
      <c r="AO180" s="3" t="s">
        <v>38</v>
      </c>
      <c r="AP180" s="3" t="s">
        <v>57</v>
      </c>
      <c r="AQ180" s="3" t="s">
        <v>337</v>
      </c>
      <c r="AR180" s="4" t="s">
        <v>651</v>
      </c>
      <c r="AS180" s="4" t="s">
        <v>652</v>
      </c>
      <c r="AT180" s="4">
        <v>2012</v>
      </c>
      <c r="AU180" s="3" t="s">
        <v>14</v>
      </c>
      <c r="AV180" s="3" t="s">
        <v>14</v>
      </c>
      <c r="AW180" s="3">
        <v>816</v>
      </c>
      <c r="AX180" s="3">
        <v>0</v>
      </c>
      <c r="AY180" s="3">
        <v>0</v>
      </c>
      <c r="AZ180" s="3">
        <v>0</v>
      </c>
      <c r="BA180" s="3">
        <v>0</v>
      </c>
      <c r="BB180" s="4" t="s">
        <v>346</v>
      </c>
      <c r="BC180" s="4" t="s">
        <v>711</v>
      </c>
      <c r="BD180" s="4" t="s">
        <v>642</v>
      </c>
      <c r="BE180" s="4" t="s">
        <v>33</v>
      </c>
      <c r="BF180" s="4"/>
      <c r="BG180" s="3">
        <v>5.7000000000000002E-2</v>
      </c>
      <c r="BH180" s="3"/>
      <c r="BI180" s="3"/>
      <c r="BJ180" s="3"/>
      <c r="BK180" s="3">
        <v>2.544</v>
      </c>
      <c r="BL180" s="3"/>
    </row>
    <row r="181" spans="1:64" x14ac:dyDescent="0.35">
      <c r="A181" s="2">
        <v>55</v>
      </c>
      <c r="B181" s="3" t="s">
        <v>571</v>
      </c>
      <c r="C181" s="3">
        <v>55.1</v>
      </c>
      <c r="D181" s="3" t="s">
        <v>639</v>
      </c>
      <c r="E181" s="3" t="s">
        <v>572</v>
      </c>
      <c r="F181" s="3"/>
      <c r="G181" s="3"/>
      <c r="H181" s="3" t="str">
        <f>IF(AF181&lt;'2 - Outliers'!$F$11,"Low outlier",IF(AF181&gt;'2 - Outliers'!$F$12,"High outlier",""))</f>
        <v>High outlier</v>
      </c>
      <c r="I181" s="3">
        <f>IF(AH181="",VLOOKUP(BD181,'3 -Impute_SE'!$B$10:$C$21,2,FALSE),AH181)</f>
        <v>8.0327039057698876E-2</v>
      </c>
      <c r="J181" s="3">
        <f>I181^2</f>
        <v>6.4524332037770808E-3</v>
      </c>
      <c r="K181" s="3">
        <f>1/J181</f>
        <v>154.98029478470647</v>
      </c>
      <c r="L181" s="3">
        <f>K181*AF181</f>
        <v>729.26875790755855</v>
      </c>
      <c r="M181" s="3">
        <f>K181*AF181^2</f>
        <v>3431.6163999999999</v>
      </c>
      <c r="N181" s="3">
        <f>K181^2</f>
        <v>24018.891771554518</v>
      </c>
      <c r="O181" s="3">
        <f>1/($J181+(VLOOKUP($BD181,'5_Weighting REM'!$B$23:$K$35,10,FALSE)))</f>
        <v>37.960429722698265</v>
      </c>
      <c r="P181" s="3">
        <f>O181*$AF181</f>
        <v>178.62500179113826</v>
      </c>
      <c r="Q181" s="3">
        <f>1/($J181+(VLOOKUP($BD181,'5_Weighting REM'!$N$22:$W$31,10,FALSE)))</f>
        <v>154.98029478470647</v>
      </c>
      <c r="R181" s="3">
        <f>Q181*$AF181</f>
        <v>729.26875790755855</v>
      </c>
      <c r="S181" s="3">
        <f>1/($J181+(VLOOKUP($BD181,'5_Weighting REM'!$Z$26:$AI$35,10,FALSE)))</f>
        <v>7.8701276904373136</v>
      </c>
      <c r="T181" s="3">
        <f>S181*$AF181</f>
        <v>37.033341905512188</v>
      </c>
      <c r="U181" s="3">
        <f>1/($J181+(VLOOKUP($BD181,'5_Weighting REM'!$AL$24:$AU$35,10,FALSE)))</f>
        <v>38.366139781957187</v>
      </c>
      <c r="V181" s="3">
        <f>U181*$AF181</f>
        <v>180.53409398506764</v>
      </c>
      <c r="W181" s="3">
        <f>1/($J181+(VLOOKUP($BD181,'5_Weighting REM'!$AX$24:$BG$35,10,FALSE)))</f>
        <v>45.974725620879489</v>
      </c>
      <c r="X181" s="3">
        <f>W181*$AF181</f>
        <v>216.33673555244872</v>
      </c>
      <c r="Y181" s="3">
        <f>1/($J181+(VLOOKUP($BD181,'5_Weighting REM'!$BK$24:$BT$34,10,FALSE)))</f>
        <v>4.610200526081818</v>
      </c>
      <c r="Z181" s="3">
        <f>Y181*$AF181</f>
        <v>21.693565727378079</v>
      </c>
      <c r="AA181" s="3">
        <f>1/($J181+(VLOOKUP($BD181,'5_Weighting REM'!$BX$24:$CG$35,10,FALSE)))</f>
        <v>36.735483744297227</v>
      </c>
      <c r="AB181" s="3">
        <f>AA181*$AF181</f>
        <v>172.86094750660263</v>
      </c>
      <c r="AC181" s="3">
        <f>1/($J181+(VLOOKUP($BD181,'5_Weighting REM'!$CK$24:$CT$35,10,FALSE)))</f>
        <v>37.960429722698265</v>
      </c>
      <c r="AD181" s="3">
        <f>AC181*$AF181</f>
        <v>178.62500179113826</v>
      </c>
      <c r="AE181" s="3" t="s">
        <v>640</v>
      </c>
      <c r="AF181" s="6">
        <v>4.705557948</v>
      </c>
      <c r="AG181" s="3" t="s">
        <v>459</v>
      </c>
      <c r="AH181" s="3">
        <v>8.0327039057698876E-2</v>
      </c>
      <c r="AI181" s="3" t="s">
        <v>26</v>
      </c>
      <c r="AJ181" s="3" t="s">
        <v>5</v>
      </c>
      <c r="AK181" s="3" t="s">
        <v>6</v>
      </c>
      <c r="AL181" s="3" t="s">
        <v>5</v>
      </c>
      <c r="AM181" s="3" t="s">
        <v>548</v>
      </c>
      <c r="AN181" s="3" t="s">
        <v>37</v>
      </c>
      <c r="AO181" s="3" t="s">
        <v>56</v>
      </c>
      <c r="AP181" s="3" t="s">
        <v>10</v>
      </c>
      <c r="AQ181" s="3" t="s">
        <v>11</v>
      </c>
      <c r="AR181" s="4" t="s">
        <v>12</v>
      </c>
      <c r="AS181" s="4" t="s">
        <v>13</v>
      </c>
      <c r="AT181" s="4" t="s">
        <v>151</v>
      </c>
      <c r="AU181" s="3" t="str">
        <f>IF(AT181&lt;2010,"Pre-2010",IF(AT181&lt;2018,"2010 - 2017","2018 - 2019"))</f>
        <v>2018 - 2019</v>
      </c>
      <c r="AV181" s="3" t="s">
        <v>14</v>
      </c>
      <c r="AW181" s="3">
        <v>1000</v>
      </c>
      <c r="AX181" s="3">
        <v>1</v>
      </c>
      <c r="AY181" s="3">
        <v>0</v>
      </c>
      <c r="AZ181" s="3">
        <v>1</v>
      </c>
      <c r="BA181" s="3">
        <v>1</v>
      </c>
      <c r="BB181" s="4" t="s">
        <v>346</v>
      </c>
      <c r="BC181" s="4" t="s">
        <v>641</v>
      </c>
      <c r="BD181" s="4" t="s">
        <v>642</v>
      </c>
      <c r="BE181" s="4" t="s">
        <v>58</v>
      </c>
      <c r="BF181" s="4" t="s">
        <v>59</v>
      </c>
      <c r="BG181" s="3">
        <v>12.4131</v>
      </c>
      <c r="BH181" s="3">
        <v>246003.24355241624</v>
      </c>
      <c r="BI181" s="3"/>
      <c r="BJ181" s="3" t="s">
        <v>60</v>
      </c>
      <c r="BK181" s="3">
        <v>58.58</v>
      </c>
      <c r="BL181" s="3"/>
    </row>
    <row r="182" spans="1:64" x14ac:dyDescent="0.35">
      <c r="A182" s="2">
        <v>7</v>
      </c>
      <c r="B182" s="3" t="s">
        <v>599</v>
      </c>
      <c r="C182" s="3">
        <v>7.3</v>
      </c>
      <c r="D182" s="3" t="s">
        <v>948</v>
      </c>
      <c r="E182" s="3" t="s">
        <v>601</v>
      </c>
      <c r="F182" s="3"/>
      <c r="G182" s="3"/>
      <c r="H182" s="3" t="str">
        <f>IF(AF182&lt;'2 - Outliers'!$F$11,"Low outlier",IF(AF182&gt;'2 - Outliers'!$F$12,"High outlier",""))</f>
        <v/>
      </c>
      <c r="I182" s="3">
        <f>IF(AH182="",VLOOKUP(BD182,'3 -Impute_SE'!$B$10:$C$21,2,FALSE),AH182)</f>
        <v>8.0089053803339499E-2</v>
      </c>
      <c r="J182" s="3">
        <f>I182^2</f>
        <v>6.4142565391142091E-3</v>
      </c>
      <c r="K182" s="3">
        <f>1/J182</f>
        <v>155.90271357280281</v>
      </c>
      <c r="L182" s="3">
        <f>K182*AF182</f>
        <v>20.190025018532253</v>
      </c>
      <c r="M182" s="3">
        <f>K182*AF182^2</f>
        <v>2.6146890000000007</v>
      </c>
      <c r="N182" s="3">
        <f>K182^2</f>
        <v>24305.656099363394</v>
      </c>
      <c r="O182" s="3">
        <f>1/($J182+(VLOOKUP($BD182,'5_Weighting REM'!$B$23:$K$35,10,FALSE)))</f>
        <v>55.272830853987166</v>
      </c>
      <c r="P182" s="3">
        <f>O182*$AF182</f>
        <v>7.1580526869147532</v>
      </c>
      <c r="Q182" s="3">
        <f>1/($J182+(VLOOKUP($BD182,'5_Weighting REM'!$N$22:$W$31,10,FALSE)))</f>
        <v>135.85791295741566</v>
      </c>
      <c r="R182" s="3">
        <f>Q182*$AF182</f>
        <v>17.594143159637156</v>
      </c>
      <c r="S182" s="3">
        <f>1/($J182+(VLOOKUP($BD182,'5_Weighting REM'!$Z$26:$AI$35,10,FALSE)))</f>
        <v>5.6148568515611057</v>
      </c>
      <c r="T182" s="3">
        <f>S182*$AF182</f>
        <v>0.72714642170456933</v>
      </c>
      <c r="U182" s="3">
        <f>1/($J182+(VLOOKUP($BD182,'5_Weighting REM'!$AL$24:$AU$35,10,FALSE)))</f>
        <v>76.155178841349567</v>
      </c>
      <c r="V182" s="3">
        <f>U182*$AF182</f>
        <v>9.8624002806701334</v>
      </c>
      <c r="W182" s="3">
        <f>1/($J182+(VLOOKUP($BD182,'5_Weighting REM'!$AX$24:$BG$35,10,FALSE)))</f>
        <v>11.032971122331565</v>
      </c>
      <c r="X182" s="3">
        <f>W182*$AF182</f>
        <v>1.4288138922264269</v>
      </c>
      <c r="Y182" s="3">
        <f>1/($J182+(VLOOKUP($BD182,'5_Weighting REM'!$BK$24:$BT$34,10,FALSE)))</f>
        <v>74.203252942507447</v>
      </c>
      <c r="Z182" s="3">
        <f>Y182*$AF182</f>
        <v>9.6096180690664834</v>
      </c>
      <c r="AA182" s="3">
        <f>1/($J182+(VLOOKUP($BD182,'5_Weighting REM'!$BX$24:$CG$35,10,FALSE)))</f>
        <v>101.49169152321761</v>
      </c>
      <c r="AB182" s="3">
        <f>AA182*$AF182</f>
        <v>13.143580019022771</v>
      </c>
      <c r="AC182" s="3">
        <f>1/($J182+(VLOOKUP($BD182,'5_Weighting REM'!$CK$24:$CT$35,10,FALSE)))</f>
        <v>55.272830853987166</v>
      </c>
      <c r="AD182" s="3">
        <f>AC182*$AF182</f>
        <v>7.1580526869147532</v>
      </c>
      <c r="AE182" s="3" t="s">
        <v>602</v>
      </c>
      <c r="AF182" s="6">
        <v>0.12950399999999998</v>
      </c>
      <c r="AG182" s="3" t="s">
        <v>459</v>
      </c>
      <c r="AH182" s="3">
        <v>8.0089053803339499E-2</v>
      </c>
      <c r="AI182" s="3" t="s">
        <v>26</v>
      </c>
      <c r="AJ182" s="3" t="s">
        <v>53</v>
      </c>
      <c r="AK182" s="3" t="s">
        <v>6</v>
      </c>
      <c r="AL182" s="3" t="s">
        <v>54</v>
      </c>
      <c r="AM182" s="3" t="s">
        <v>55</v>
      </c>
      <c r="AN182" s="3" t="s">
        <v>603</v>
      </c>
      <c r="AO182" s="3" t="s">
        <v>56</v>
      </c>
      <c r="AP182" s="3" t="s">
        <v>57</v>
      </c>
      <c r="AQ182" s="3" t="s">
        <v>39</v>
      </c>
      <c r="AR182" s="4" t="s">
        <v>12</v>
      </c>
      <c r="AS182" s="4" t="s">
        <v>328</v>
      </c>
      <c r="AT182" s="4" t="s">
        <v>604</v>
      </c>
      <c r="AU182" s="3" t="s">
        <v>1951</v>
      </c>
      <c r="AV182" s="3" t="s">
        <v>30</v>
      </c>
      <c r="AW182" s="3">
        <v>2127</v>
      </c>
      <c r="AX182" s="3">
        <v>1</v>
      </c>
      <c r="AY182" s="3">
        <v>0</v>
      </c>
      <c r="AZ182" s="3">
        <v>1</v>
      </c>
      <c r="BA182" s="3">
        <v>1</v>
      </c>
      <c r="BB182" s="4" t="s">
        <v>15</v>
      </c>
      <c r="BC182" s="4" t="s">
        <v>194</v>
      </c>
      <c r="BD182" s="4" t="s">
        <v>42</v>
      </c>
      <c r="BE182" s="4" t="s">
        <v>58</v>
      </c>
      <c r="BF182" s="4" t="s">
        <v>59</v>
      </c>
      <c r="BG182" s="3">
        <v>3.2000000000000001E-2</v>
      </c>
      <c r="BH182" s="3">
        <v>1.0325175053051183</v>
      </c>
      <c r="BI182" s="3"/>
      <c r="BJ182" s="3" t="s">
        <v>60</v>
      </c>
      <c r="BK182" s="3">
        <v>1.617</v>
      </c>
      <c r="BL182" s="3"/>
    </row>
    <row r="183" spans="1:64" x14ac:dyDescent="0.35">
      <c r="A183" s="2">
        <v>176</v>
      </c>
      <c r="B183" s="3" t="s">
        <v>802</v>
      </c>
      <c r="C183" s="3">
        <v>176.1</v>
      </c>
      <c r="D183" s="3" t="s">
        <v>1252</v>
      </c>
      <c r="E183" s="3" t="s">
        <v>1248</v>
      </c>
      <c r="F183" s="3"/>
      <c r="G183" s="3" t="s">
        <v>1408</v>
      </c>
      <c r="H183" s="3" t="str">
        <f>IF(AF183&lt;'2 - Outliers'!$F$11,"Low outlier",IF(AF183&gt;'2 - Outliers'!$F$12,"High outlier",""))</f>
        <v>High outlier</v>
      </c>
      <c r="I183" s="3">
        <f>IF(AH183="",VLOOKUP(BD183,'3 -Impute_SE'!$B$10:$C$21,2,FALSE),AH183)</f>
        <v>7.9815095923159371E-2</v>
      </c>
      <c r="J183" s="3">
        <f>I183^2</f>
        <v>6.3704495372231317E-3</v>
      </c>
      <c r="K183" s="3">
        <f>1/J183</f>
        <v>156.97479340459518</v>
      </c>
      <c r="L183" s="3">
        <f>K183*AF183</f>
        <v>7415.4251577821224</v>
      </c>
      <c r="M183" s="3">
        <f>K183*AF183^2</f>
        <v>350301.65721535718</v>
      </c>
      <c r="N183" s="3">
        <f>K183^2</f>
        <v>24641.085764415337</v>
      </c>
      <c r="O183" s="3">
        <f>1/($J183+(VLOOKUP($BD183,'5_Weighting REM'!$B$23:$K$35,10,FALSE)))</f>
        <v>55.406989848885253</v>
      </c>
      <c r="P183" s="3">
        <f>O183*$AF183</f>
        <v>2617.4035813725422</v>
      </c>
      <c r="Q183" s="3">
        <f>1/($J183+(VLOOKUP($BD183,'5_Weighting REM'!$N$22:$W$31,10,FALSE)))</f>
        <v>136.67131610146831</v>
      </c>
      <c r="R183" s="3">
        <f>Q183*$AF183</f>
        <v>6456.2971785784366</v>
      </c>
      <c r="S183" s="3">
        <f>1/($J183+(VLOOKUP($BD183,'5_Weighting REM'!$Z$26:$AI$35,10,FALSE)))</f>
        <v>5.6162382779414584</v>
      </c>
      <c r="T183" s="3">
        <f>S183*$AF183</f>
        <v>265.3088035032693</v>
      </c>
      <c r="U183" s="3">
        <f>1/($J183+(VLOOKUP($BD183,'5_Weighting REM'!$AL$24:$AU$35,10,FALSE)))</f>
        <v>76.410092849260209</v>
      </c>
      <c r="V183" s="3">
        <f>U183*$AF183</f>
        <v>3609.5815929023247</v>
      </c>
      <c r="W183" s="3">
        <f>1/($J183+(VLOOKUP($BD183,'5_Weighting REM'!$AX$24:$BG$35,10,FALSE)))</f>
        <v>11.038306171778656</v>
      </c>
      <c r="X183" s="3">
        <f>W183*$AF183</f>
        <v>521.44507732865713</v>
      </c>
      <c r="Y183" s="3">
        <f>1/($J183+(VLOOKUP($BD183,'5_Weighting REM'!$BK$24:$BT$34,10,FALSE)))</f>
        <v>74.445246301054027</v>
      </c>
      <c r="Z183" s="3">
        <f>Y183*$AF183</f>
        <v>3516.7630440847729</v>
      </c>
      <c r="AA183" s="3">
        <f>1/($J183+(VLOOKUP($BD183,'5_Weighting REM'!$BX$24:$CG$35,10,FALSE)))</f>
        <v>101.9449435051628</v>
      </c>
      <c r="AB183" s="3">
        <f>AA183*$AF183</f>
        <v>4815.8375136598952</v>
      </c>
      <c r="AC183" s="3">
        <f>1/($J183+(VLOOKUP($BD183,'5_Weighting REM'!$CK$24:$CT$35,10,FALSE)))</f>
        <v>55.406989848885253</v>
      </c>
      <c r="AD183" s="3">
        <f>AC183*$AF183</f>
        <v>2617.4035813725422</v>
      </c>
      <c r="AE183" s="3" t="s">
        <v>327</v>
      </c>
      <c r="AF183" s="6">
        <v>47.239591764705885</v>
      </c>
      <c r="AG183" s="3" t="s">
        <v>25</v>
      </c>
      <c r="AH183" s="3"/>
      <c r="AI183" s="3"/>
      <c r="AJ183" s="25" t="s">
        <v>53</v>
      </c>
      <c r="AK183" s="25" t="s">
        <v>1307</v>
      </c>
      <c r="AL183" s="25" t="s">
        <v>54</v>
      </c>
      <c r="AM183" s="3" t="s">
        <v>102</v>
      </c>
      <c r="AN183" s="3" t="s">
        <v>1322</v>
      </c>
      <c r="AO183" s="3" t="s">
        <v>1312</v>
      </c>
      <c r="AP183" s="3" t="s">
        <v>10</v>
      </c>
      <c r="AQ183" s="3" t="s">
        <v>107</v>
      </c>
      <c r="AR183" s="3" t="s">
        <v>1337</v>
      </c>
      <c r="AS183" s="3" t="s">
        <v>109</v>
      </c>
      <c r="AT183" s="3">
        <v>2010</v>
      </c>
      <c r="AU183" s="3" t="str">
        <f>IF(AT183&lt;2010,"Pre-2010",IF(AT183&lt;2018,"2010 - 2017","2018 - 2019"))</f>
        <v>2010 - 2017</v>
      </c>
      <c r="AV183" s="3" t="s">
        <v>1951</v>
      </c>
      <c r="AW183" s="3">
        <v>78</v>
      </c>
      <c r="AX183" s="3">
        <v>1</v>
      </c>
      <c r="AY183" s="3">
        <v>0</v>
      </c>
      <c r="AZ183" s="3">
        <v>1</v>
      </c>
      <c r="BA183" s="3">
        <v>1</v>
      </c>
      <c r="BB183" s="3" t="s">
        <v>15</v>
      </c>
      <c r="BC183" s="3" t="s">
        <v>41</v>
      </c>
      <c r="BD183" s="3" t="s">
        <v>42</v>
      </c>
      <c r="BE183" s="3" t="s">
        <v>33</v>
      </c>
      <c r="BF183" s="4"/>
      <c r="BG183" s="25">
        <v>0.27900000000000003</v>
      </c>
      <c r="BH183" s="3"/>
      <c r="BI183" s="3"/>
      <c r="BJ183" s="3"/>
      <c r="BK183" s="3"/>
      <c r="BL183" s="3"/>
    </row>
    <row r="184" spans="1:64" x14ac:dyDescent="0.35">
      <c r="A184" s="2">
        <v>98</v>
      </c>
      <c r="B184" s="3" t="s">
        <v>807</v>
      </c>
      <c r="C184" s="3">
        <v>98.2</v>
      </c>
      <c r="D184" s="3" t="s">
        <v>987</v>
      </c>
      <c r="E184" s="3" t="s">
        <v>809</v>
      </c>
      <c r="F184" s="3"/>
      <c r="G184" s="3"/>
      <c r="H184" s="3" t="str">
        <f>IF(AF184&lt;'2 - Outliers'!$F$11,"Low outlier",IF(AF184&gt;'2 - Outliers'!$F$12,"High outlier",""))</f>
        <v/>
      </c>
      <c r="I184" s="3">
        <f>IF(AH184="",VLOOKUP(BD184,'3 -Impute_SE'!$B$10:$C$21,2,FALSE),AH184)</f>
        <v>7.9815095923159371E-2</v>
      </c>
      <c r="J184" s="3">
        <f>I184^2</f>
        <v>6.3704495372231317E-3</v>
      </c>
      <c r="K184" s="3">
        <f>1/J184</f>
        <v>156.97479340459518</v>
      </c>
      <c r="L184" s="3">
        <f>K184*AF184</f>
        <v>42.166746336234745</v>
      </c>
      <c r="M184" s="3">
        <f>K184*AF184^2</f>
        <v>11.32687903593264</v>
      </c>
      <c r="N184" s="3">
        <f>K184^2</f>
        <v>24641.085764415337</v>
      </c>
      <c r="O184" s="3">
        <f>1/($J184+(VLOOKUP($BD184,'5_Weighting REM'!$B$23:$K$35,10,FALSE)))</f>
        <v>55.406989848885253</v>
      </c>
      <c r="P184" s="3">
        <f>O184*$AF184</f>
        <v>14.883488205590375</v>
      </c>
      <c r="Q184" s="3">
        <f>1/($J184+(VLOOKUP($BD184,'5_Weighting REM'!$N$22:$W$31,10,FALSE)))</f>
        <v>136.67131610146831</v>
      </c>
      <c r="R184" s="3">
        <f>Q184*$AF184</f>
        <v>36.712803326557953</v>
      </c>
      <c r="S184" s="3">
        <f>1/($J184+(VLOOKUP($BD184,'5_Weighting REM'!$Z$26:$AI$35,10,FALSE)))</f>
        <v>5.6162382779414584</v>
      </c>
      <c r="T184" s="3">
        <f>S184*$AF184</f>
        <v>1.5086402707944373</v>
      </c>
      <c r="U184" s="3">
        <f>1/($J184+(VLOOKUP($BD184,'5_Weighting REM'!$AL$24:$AU$35,10,FALSE)))</f>
        <v>76.410092849260209</v>
      </c>
      <c r="V184" s="3">
        <f>U184*$AF184</f>
        <v>20.525365460417813</v>
      </c>
      <c r="W184" s="3">
        <f>1/($J184+(VLOOKUP($BD184,'5_Weighting REM'!$AX$24:$BG$35,10,FALSE)))</f>
        <v>11.038306171778656</v>
      </c>
      <c r="X184" s="3">
        <f>W184*$AF184</f>
        <v>2.9651222736596368</v>
      </c>
      <c r="Y184" s="3">
        <f>1/($J184+(VLOOKUP($BD184,'5_Weighting REM'!$BK$24:$BT$34,10,FALSE)))</f>
        <v>74.445246301054027</v>
      </c>
      <c r="Z184" s="3">
        <f>Y184*$AF184</f>
        <v>19.997566160983212</v>
      </c>
      <c r="AA184" s="3">
        <f>1/($J184+(VLOOKUP($BD184,'5_Weighting REM'!$BX$24:$CG$35,10,FALSE)))</f>
        <v>101.9449435051628</v>
      </c>
      <c r="AB184" s="3">
        <f>AA184*$AF184</f>
        <v>27.384565889915322</v>
      </c>
      <c r="AC184" s="3">
        <f>1/($J184+(VLOOKUP($BD184,'5_Weighting REM'!$CK$24:$CT$35,10,FALSE)))</f>
        <v>55.406989848885253</v>
      </c>
      <c r="AD184" s="3">
        <f>AC184*$AF184</f>
        <v>14.883488205590375</v>
      </c>
      <c r="AE184" s="3" t="s">
        <v>810</v>
      </c>
      <c r="AF184" s="6">
        <v>0.26862112968387181</v>
      </c>
      <c r="AG184" s="3" t="s">
        <v>72</v>
      </c>
      <c r="AH184" s="3"/>
      <c r="AI184" s="3"/>
      <c r="AJ184" s="3" t="s">
        <v>5</v>
      </c>
      <c r="AK184" s="3" t="s">
        <v>6</v>
      </c>
      <c r="AL184" s="3" t="s">
        <v>5</v>
      </c>
      <c r="AM184" s="3" t="s">
        <v>55</v>
      </c>
      <c r="AN184" s="3" t="s">
        <v>37</v>
      </c>
      <c r="AO184" s="3" t="s">
        <v>95</v>
      </c>
      <c r="AP184" s="3" t="s">
        <v>10</v>
      </c>
      <c r="AQ184" s="3" t="s">
        <v>39</v>
      </c>
      <c r="AR184" s="3" t="s">
        <v>108</v>
      </c>
      <c r="AS184" s="3" t="s">
        <v>806</v>
      </c>
      <c r="AT184" s="3">
        <v>2006</v>
      </c>
      <c r="AU184" s="3" t="s">
        <v>30</v>
      </c>
      <c r="AV184" s="3" t="s">
        <v>14</v>
      </c>
      <c r="AW184" s="3" t="s">
        <v>50</v>
      </c>
      <c r="AX184" s="3">
        <v>1</v>
      </c>
      <c r="AY184" s="3">
        <v>0</v>
      </c>
      <c r="AZ184" s="3">
        <v>1</v>
      </c>
      <c r="BA184" s="3">
        <v>1</v>
      </c>
      <c r="BB184" s="3" t="s">
        <v>15</v>
      </c>
      <c r="BC184" s="3" t="s">
        <v>41</v>
      </c>
      <c r="BD184" s="3" t="s">
        <v>42</v>
      </c>
      <c r="BE184" s="3" t="s">
        <v>89</v>
      </c>
      <c r="BF184" s="4" t="s">
        <v>59</v>
      </c>
      <c r="BG184" s="3">
        <v>0.108</v>
      </c>
      <c r="BH184" s="3">
        <v>1.1140477453864677</v>
      </c>
      <c r="BI184" s="3"/>
      <c r="BJ184" s="3" t="s">
        <v>811</v>
      </c>
      <c r="BK184" s="3" t="s">
        <v>20</v>
      </c>
      <c r="BL184" s="3"/>
    </row>
    <row r="185" spans="1:64" x14ac:dyDescent="0.35">
      <c r="A185" s="2">
        <v>2</v>
      </c>
      <c r="B185" s="3" t="s">
        <v>234</v>
      </c>
      <c r="C185" s="3">
        <v>2.1</v>
      </c>
      <c r="D185" s="3" t="s">
        <v>532</v>
      </c>
      <c r="E185" s="3" t="s">
        <v>533</v>
      </c>
      <c r="F185" s="3">
        <v>1</v>
      </c>
      <c r="G185" s="3" t="s">
        <v>1958</v>
      </c>
      <c r="H185" s="3" t="str">
        <f>IF(AF185&lt;'2 - Outliers'!$F$11,"Low outlier",IF(AF185&gt;'2 - Outliers'!$F$12,"High outlier",""))</f>
        <v/>
      </c>
      <c r="I185" s="3">
        <f>IF(AH185="",VLOOKUP(BD185,'3 -Impute_SE'!$B$10:$C$21,2,FALSE),AH185)</f>
        <v>7.9815095923159371E-2</v>
      </c>
      <c r="J185" s="3">
        <f>I185^2</f>
        <v>6.3704495372231317E-3</v>
      </c>
      <c r="K185" s="3">
        <f>1/J185</f>
        <v>156.97479340459518</v>
      </c>
      <c r="L185" s="3">
        <f>K185*AF185</f>
        <v>92.929077695520334</v>
      </c>
      <c r="M185" s="3">
        <f>K185*AF185^2</f>
        <v>55.014013995748037</v>
      </c>
      <c r="N185" s="3">
        <f>K185^2</f>
        <v>24641.085764415337</v>
      </c>
      <c r="O185" s="3">
        <f>1/($J185+(VLOOKUP($BD185,'5_Weighting REM'!$B$23:$K$35,10,FALSE)))</f>
        <v>55.406989848885253</v>
      </c>
      <c r="P185" s="3">
        <f>O185*$AF185</f>
        <v>32.800937990540071</v>
      </c>
      <c r="Q185" s="3">
        <f>1/($J185+(VLOOKUP($BD185,'5_Weighting REM'!$N$22:$W$31,10,FALSE)))</f>
        <v>136.67131610146831</v>
      </c>
      <c r="R185" s="3">
        <f>Q185*$AF185</f>
        <v>80.909419132069232</v>
      </c>
      <c r="S185" s="3">
        <f>1/($J185+(VLOOKUP($BD185,'5_Weighting REM'!$Z$26:$AI$35,10,FALSE)))</f>
        <v>5.6162382779414584</v>
      </c>
      <c r="T185" s="3">
        <f>S185*$AF185</f>
        <v>3.3248130605413433</v>
      </c>
      <c r="U185" s="3">
        <f>1/($J185+(VLOOKUP($BD185,'5_Weighting REM'!$AL$24:$AU$35,10,FALSE)))</f>
        <v>76.410092849260209</v>
      </c>
      <c r="V185" s="3">
        <f>U185*$AF185</f>
        <v>45.234774966762039</v>
      </c>
      <c r="W185" s="3">
        <f>1/($J185+(VLOOKUP($BD185,'5_Weighting REM'!$AX$24:$BG$35,10,FALSE)))</f>
        <v>11.038306171778656</v>
      </c>
      <c r="X185" s="3">
        <f>W185*$AF185</f>
        <v>6.5346772536929638</v>
      </c>
      <c r="Y185" s="3">
        <f>1/($J185+(VLOOKUP($BD185,'5_Weighting REM'!$BK$24:$BT$34,10,FALSE)))</f>
        <v>74.445246301054027</v>
      </c>
      <c r="Z185" s="3">
        <f>Y185*$AF185</f>
        <v>44.071585810223979</v>
      </c>
      <c r="AA185" s="3">
        <f>1/($J185+(VLOOKUP($BD185,'5_Weighting REM'!$BX$24:$CG$35,10,FALSE)))</f>
        <v>101.9449435051628</v>
      </c>
      <c r="AB185" s="3">
        <f>AA185*$AF185</f>
        <v>60.351406555056371</v>
      </c>
      <c r="AC185" s="3">
        <f>1/($J185+(VLOOKUP($BD185,'5_Weighting REM'!$CK$24:$CT$35,10,FALSE)))</f>
        <v>55.406989848885253</v>
      </c>
      <c r="AD185" s="3">
        <f>AC185*$AF185</f>
        <v>32.800937990540071</v>
      </c>
      <c r="AE185" s="3" t="s">
        <v>237</v>
      </c>
      <c r="AF185" s="6">
        <v>0.59199999999999997</v>
      </c>
      <c r="AG185" s="3" t="s">
        <v>157</v>
      </c>
      <c r="AH185" s="3"/>
      <c r="AI185" s="3"/>
      <c r="AJ185" s="3" t="s">
        <v>5</v>
      </c>
      <c r="AK185" s="3" t="s">
        <v>6</v>
      </c>
      <c r="AL185" s="3" t="s">
        <v>5</v>
      </c>
      <c r="AM185" s="3" t="s">
        <v>7</v>
      </c>
      <c r="AN185" s="3" t="s">
        <v>8</v>
      </c>
      <c r="AO185" s="3" t="s">
        <v>28</v>
      </c>
      <c r="AP185" s="3" t="s">
        <v>10</v>
      </c>
      <c r="AQ185" s="3" t="s">
        <v>11</v>
      </c>
      <c r="AR185" s="4" t="s">
        <v>534</v>
      </c>
      <c r="AS185" s="4" t="s">
        <v>13</v>
      </c>
      <c r="AT185" s="4">
        <v>1996</v>
      </c>
      <c r="AU185" s="3" t="s">
        <v>30</v>
      </c>
      <c r="AV185" s="3" t="s">
        <v>30</v>
      </c>
      <c r="AW185" s="3">
        <v>261</v>
      </c>
      <c r="AX185" s="3">
        <v>1</v>
      </c>
      <c r="AY185" s="3">
        <v>0</v>
      </c>
      <c r="AZ185" s="3">
        <v>0</v>
      </c>
      <c r="BA185" s="3">
        <v>0</v>
      </c>
      <c r="BB185" s="4" t="s">
        <v>15</v>
      </c>
      <c r="BC185" s="4" t="s">
        <v>535</v>
      </c>
      <c r="BD185" s="4" t="s">
        <v>42</v>
      </c>
      <c r="BE185" s="4" t="s">
        <v>33</v>
      </c>
      <c r="BF185" s="4"/>
      <c r="BG185" s="3">
        <v>0.59199999999999997</v>
      </c>
      <c r="BH185" s="3"/>
      <c r="BI185" s="3"/>
      <c r="BJ185" s="3" t="s">
        <v>20</v>
      </c>
      <c r="BK185" s="3" t="s">
        <v>20</v>
      </c>
      <c r="BL185" s="3"/>
    </row>
    <row r="186" spans="1:64" x14ac:dyDescent="0.35">
      <c r="A186" s="2">
        <v>15</v>
      </c>
      <c r="B186" s="3" t="s">
        <v>153</v>
      </c>
      <c r="C186" s="3">
        <v>15.13</v>
      </c>
      <c r="D186" s="3" t="s">
        <v>198</v>
      </c>
      <c r="E186" s="3" t="s">
        <v>199</v>
      </c>
      <c r="F186" s="3"/>
      <c r="G186" s="3" t="s">
        <v>1958</v>
      </c>
      <c r="H186" s="3" t="str">
        <f>IF(AF186&lt;'2 - Outliers'!$F$11,"Low outlier",IF(AF186&gt;'2 - Outliers'!$F$12,"High outlier",""))</f>
        <v/>
      </c>
      <c r="I186" s="3">
        <f>IF(AH186="",VLOOKUP(BD186,'3 -Impute_SE'!$B$10:$C$21,2,FALSE),AH186)</f>
        <v>7.9815095923159371E-2</v>
      </c>
      <c r="J186" s="3">
        <f>I186^2</f>
        <v>6.3704495372231317E-3</v>
      </c>
      <c r="K186" s="3">
        <f>1/J186</f>
        <v>156.97479340459518</v>
      </c>
      <c r="L186" s="3">
        <f>K186*AF186</f>
        <v>55.663261741269451</v>
      </c>
      <c r="M186" s="3">
        <f>K186*AF186^2</f>
        <v>19.738192613454149</v>
      </c>
      <c r="N186" s="3">
        <f>K186^2</f>
        <v>24641.085764415337</v>
      </c>
      <c r="O186" s="3">
        <f>1/($J186+(VLOOKUP($BD186,'5_Weighting REM'!$B$23:$K$35,10,FALSE)))</f>
        <v>55.406989848885253</v>
      </c>
      <c r="P186" s="3">
        <f>O186*$AF186</f>
        <v>19.647318600414714</v>
      </c>
      <c r="Q186" s="3">
        <f>1/($J186+(VLOOKUP($BD186,'5_Weighting REM'!$N$22:$W$31,10,FALSE)))</f>
        <v>136.67131610146831</v>
      </c>
      <c r="R186" s="3">
        <f>Q186*$AF186</f>
        <v>48.463648689580666</v>
      </c>
      <c r="S186" s="3">
        <f>1/($J186+(VLOOKUP($BD186,'5_Weighting REM'!$Z$26:$AI$35,10,FALSE)))</f>
        <v>5.6162382779414584</v>
      </c>
      <c r="T186" s="3">
        <f>S186*$AF186</f>
        <v>1.9915180933580412</v>
      </c>
      <c r="U186" s="3">
        <f>1/($J186+(VLOOKUP($BD186,'5_Weighting REM'!$AL$24:$AU$35,10,FALSE)))</f>
        <v>76.410092849260209</v>
      </c>
      <c r="V186" s="3">
        <f>U186*$AF186</f>
        <v>27.095018924347674</v>
      </c>
      <c r="W186" s="3">
        <f>1/($J186+(VLOOKUP($BD186,'5_Weighting REM'!$AX$24:$BG$35,10,FALSE)))</f>
        <v>11.038306171778656</v>
      </c>
      <c r="X186" s="3">
        <f>W186*$AF186</f>
        <v>3.9141833685127114</v>
      </c>
      <c r="Y186" s="3">
        <f>1/($J186+(VLOOKUP($BD186,'5_Weighting REM'!$BK$24:$BT$34,10,FALSE)))</f>
        <v>74.445246301054027</v>
      </c>
      <c r="Z186" s="3">
        <f>Y186*$AF186</f>
        <v>26.398284338353761</v>
      </c>
      <c r="AA186" s="3">
        <f>1/($J186+(VLOOKUP($BD186,'5_Weighting REM'!$BX$24:$CG$35,10,FALSE)))</f>
        <v>101.9449435051628</v>
      </c>
      <c r="AB186" s="3">
        <f>AA186*$AF186</f>
        <v>36.149676966930734</v>
      </c>
      <c r="AC186" s="3">
        <f>1/($J186+(VLOOKUP($BD186,'5_Weighting REM'!$CK$24:$CT$35,10,FALSE)))</f>
        <v>55.406989848885253</v>
      </c>
      <c r="AD186" s="3">
        <f>AC186*$AF186</f>
        <v>19.647318600414714</v>
      </c>
      <c r="AE186" s="3" t="s">
        <v>200</v>
      </c>
      <c r="AF186" s="6">
        <v>0.35460000000000003</v>
      </c>
      <c r="AG186" s="3" t="s">
        <v>157</v>
      </c>
      <c r="AH186" s="3"/>
      <c r="AI186" s="3"/>
      <c r="AJ186" s="3" t="s">
        <v>5</v>
      </c>
      <c r="AK186" s="3" t="s">
        <v>6</v>
      </c>
      <c r="AL186" s="3" t="s">
        <v>5</v>
      </c>
      <c r="AM186" s="3" t="s">
        <v>201</v>
      </c>
      <c r="AN186" s="3" t="s">
        <v>84</v>
      </c>
      <c r="AO186" s="3" t="s">
        <v>9</v>
      </c>
      <c r="AP186" s="3" t="s">
        <v>10</v>
      </c>
      <c r="AQ186" s="3" t="s">
        <v>39</v>
      </c>
      <c r="AR186" s="4" t="s">
        <v>12</v>
      </c>
      <c r="AS186" s="4" t="s">
        <v>140</v>
      </c>
      <c r="AT186" s="4">
        <v>2000</v>
      </c>
      <c r="AU186" s="3" t="s">
        <v>30</v>
      </c>
      <c r="AV186" s="3" t="s">
        <v>30</v>
      </c>
      <c r="AW186" s="3">
        <v>1430</v>
      </c>
      <c r="AX186" s="3">
        <v>0</v>
      </c>
      <c r="AY186" s="3">
        <v>0</v>
      </c>
      <c r="AZ186" s="3">
        <v>1</v>
      </c>
      <c r="BA186" s="3">
        <v>1</v>
      </c>
      <c r="BB186" s="4" t="s">
        <v>15</v>
      </c>
      <c r="BC186" s="4" t="s">
        <v>41</v>
      </c>
      <c r="BD186" s="4" t="s">
        <v>42</v>
      </c>
      <c r="BE186" s="4" t="s">
        <v>18</v>
      </c>
      <c r="BF186" s="4"/>
      <c r="BG186" s="3">
        <v>0.35460000000000003</v>
      </c>
      <c r="BH186" s="3"/>
      <c r="BI186" s="3">
        <v>1.0035346194066574</v>
      </c>
      <c r="BJ186" s="3" t="s">
        <v>202</v>
      </c>
      <c r="BK186" s="3"/>
      <c r="BL186" s="3"/>
    </row>
    <row r="187" spans="1:64" x14ac:dyDescent="0.35">
      <c r="A187" s="2">
        <v>15</v>
      </c>
      <c r="B187" s="3" t="s">
        <v>153</v>
      </c>
      <c r="C187" s="3">
        <v>15.12</v>
      </c>
      <c r="D187" s="3" t="s">
        <v>203</v>
      </c>
      <c r="E187" s="3" t="s">
        <v>204</v>
      </c>
      <c r="F187" s="3"/>
      <c r="G187" s="3" t="s">
        <v>1958</v>
      </c>
      <c r="H187" s="3" t="str">
        <f>IF(AF187&lt;'2 - Outliers'!$F$11,"Low outlier",IF(AF187&gt;'2 - Outliers'!$F$12,"High outlier",""))</f>
        <v/>
      </c>
      <c r="I187" s="3">
        <f>IF(AH187="",VLOOKUP(BD187,'3 -Impute_SE'!$B$10:$C$21,2,FALSE),AH187)</f>
        <v>7.9815095923159371E-2</v>
      </c>
      <c r="J187" s="3">
        <f>I187^2</f>
        <v>6.3704495372231317E-3</v>
      </c>
      <c r="K187" s="3">
        <f>1/J187</f>
        <v>156.97479340459518</v>
      </c>
      <c r="L187" s="3">
        <f>K187*AF187</f>
        <v>54.642925584139583</v>
      </c>
      <c r="M187" s="3">
        <f>K187*AF187^2</f>
        <v>19.021202395838991</v>
      </c>
      <c r="N187" s="3">
        <f>K187^2</f>
        <v>24641.085764415337</v>
      </c>
      <c r="O187" s="3">
        <f>1/($J187+(VLOOKUP($BD187,'5_Weighting REM'!$B$23:$K$35,10,FALSE)))</f>
        <v>55.406989848885253</v>
      </c>
      <c r="P187" s="3">
        <f>O187*$AF187</f>
        <v>19.287173166396958</v>
      </c>
      <c r="Q187" s="3">
        <f>1/($J187+(VLOOKUP($BD187,'5_Weighting REM'!$N$22:$W$31,10,FALSE)))</f>
        <v>136.67131610146831</v>
      </c>
      <c r="R187" s="3">
        <f>Q187*$AF187</f>
        <v>47.575285134921117</v>
      </c>
      <c r="S187" s="3">
        <f>1/($J187+(VLOOKUP($BD187,'5_Weighting REM'!$Z$26:$AI$35,10,FALSE)))</f>
        <v>5.6162382779414584</v>
      </c>
      <c r="T187" s="3">
        <f>S187*$AF187</f>
        <v>1.9550125445514217</v>
      </c>
      <c r="U187" s="3">
        <f>1/($J187+(VLOOKUP($BD187,'5_Weighting REM'!$AL$24:$AU$35,10,FALSE)))</f>
        <v>76.410092849260209</v>
      </c>
      <c r="V187" s="3">
        <f>U187*$AF187</f>
        <v>26.598353320827481</v>
      </c>
      <c r="W187" s="3">
        <f>1/($J187+(VLOOKUP($BD187,'5_Weighting REM'!$AX$24:$BG$35,10,FALSE)))</f>
        <v>11.038306171778656</v>
      </c>
      <c r="X187" s="3">
        <f>W187*$AF187</f>
        <v>3.8424343783961503</v>
      </c>
      <c r="Y187" s="3">
        <f>1/($J187+(VLOOKUP($BD187,'5_Weighting REM'!$BK$24:$BT$34,10,FALSE)))</f>
        <v>74.445246301054027</v>
      </c>
      <c r="Z187" s="3">
        <f>Y187*$AF187</f>
        <v>25.914390237396908</v>
      </c>
      <c r="AA187" s="3">
        <f>1/($J187+(VLOOKUP($BD187,'5_Weighting REM'!$BX$24:$CG$35,10,FALSE)))</f>
        <v>101.9449435051628</v>
      </c>
      <c r="AB187" s="3">
        <f>AA187*$AF187</f>
        <v>35.487034834147174</v>
      </c>
      <c r="AC187" s="3">
        <f>1/($J187+(VLOOKUP($BD187,'5_Weighting REM'!$CK$24:$CT$35,10,FALSE)))</f>
        <v>55.406989848885253</v>
      </c>
      <c r="AD187" s="3">
        <f>AC187*$AF187</f>
        <v>19.287173166396958</v>
      </c>
      <c r="AE187" s="3" t="s">
        <v>200</v>
      </c>
      <c r="AF187" s="6">
        <v>0.34810000000000002</v>
      </c>
      <c r="AG187" s="3" t="s">
        <v>157</v>
      </c>
      <c r="AH187" s="3"/>
      <c r="AI187" s="3"/>
      <c r="AJ187" s="3" t="s">
        <v>5</v>
      </c>
      <c r="AK187" s="3" t="s">
        <v>6</v>
      </c>
      <c r="AL187" s="3" t="s">
        <v>5</v>
      </c>
      <c r="AM187" s="3" t="s">
        <v>201</v>
      </c>
      <c r="AN187" s="3" t="s">
        <v>84</v>
      </c>
      <c r="AO187" s="3" t="s">
        <v>9</v>
      </c>
      <c r="AP187" s="3" t="s">
        <v>10</v>
      </c>
      <c r="AQ187" s="3" t="s">
        <v>39</v>
      </c>
      <c r="AR187" s="3" t="s">
        <v>12</v>
      </c>
      <c r="AS187" s="3" t="s">
        <v>29</v>
      </c>
      <c r="AT187" s="3">
        <v>2000</v>
      </c>
      <c r="AU187" s="3" t="s">
        <v>30</v>
      </c>
      <c r="AV187" s="3" t="s">
        <v>30</v>
      </c>
      <c r="AW187" s="3">
        <v>3307</v>
      </c>
      <c r="AX187" s="3">
        <v>0</v>
      </c>
      <c r="AY187" s="3">
        <v>0</v>
      </c>
      <c r="AZ187" s="3">
        <v>1</v>
      </c>
      <c r="BA187" s="3">
        <v>1</v>
      </c>
      <c r="BB187" s="3" t="s">
        <v>15</v>
      </c>
      <c r="BC187" s="3" t="s">
        <v>41</v>
      </c>
      <c r="BD187" s="3" t="s">
        <v>42</v>
      </c>
      <c r="BE187" s="3" t="s">
        <v>18</v>
      </c>
      <c r="BF187" s="4"/>
      <c r="BG187" s="3">
        <v>0.34810000000000002</v>
      </c>
      <c r="BH187" s="3"/>
      <c r="BI187" s="3">
        <v>1.0034697157459149</v>
      </c>
      <c r="BJ187" s="3" t="s">
        <v>202</v>
      </c>
      <c r="BK187" s="3"/>
      <c r="BL187" s="3"/>
    </row>
    <row r="188" spans="1:64" x14ac:dyDescent="0.35">
      <c r="A188" s="2">
        <v>15</v>
      </c>
      <c r="B188" s="3" t="s">
        <v>153</v>
      </c>
      <c r="C188" s="3">
        <v>15.14</v>
      </c>
      <c r="D188" s="3" t="s">
        <v>214</v>
      </c>
      <c r="E188" s="3" t="s">
        <v>215</v>
      </c>
      <c r="F188" s="3"/>
      <c r="G188" s="3" t="s">
        <v>1958</v>
      </c>
      <c r="H188" s="3" t="str">
        <f>IF(AF188&lt;'2 - Outliers'!$F$11,"Low outlier",IF(AF188&gt;'2 - Outliers'!$F$12,"High outlier",""))</f>
        <v/>
      </c>
      <c r="I188" s="3">
        <f>IF(AH188="",VLOOKUP(BD188,'3 -Impute_SE'!$B$10:$C$21,2,FALSE),AH188)</f>
        <v>7.9815095923159371E-2</v>
      </c>
      <c r="J188" s="3">
        <f>I188^2</f>
        <v>6.3704495372231317E-3</v>
      </c>
      <c r="K188" s="3">
        <f>1/J188</f>
        <v>156.97479340459518</v>
      </c>
      <c r="L188" s="3">
        <f>K188*AF188</f>
        <v>49.698219591894834</v>
      </c>
      <c r="M188" s="3">
        <f>K188*AF188^2</f>
        <v>15.734456322793903</v>
      </c>
      <c r="N188" s="3">
        <f>K188^2</f>
        <v>24641.085764415337</v>
      </c>
      <c r="O188" s="3">
        <f>1/($J188+(VLOOKUP($BD188,'5_Weighting REM'!$B$23:$K$35,10,FALSE)))</f>
        <v>55.406989848885253</v>
      </c>
      <c r="P188" s="3">
        <f>O188*$AF188</f>
        <v>17.541852986157071</v>
      </c>
      <c r="Q188" s="3">
        <f>1/($J188+(VLOOKUP($BD188,'5_Weighting REM'!$N$22:$W$31,10,FALSE)))</f>
        <v>136.67131610146831</v>
      </c>
      <c r="R188" s="3">
        <f>Q188*$AF188</f>
        <v>43.270138677724866</v>
      </c>
      <c r="S188" s="3">
        <f>1/($J188+(VLOOKUP($BD188,'5_Weighting REM'!$Z$26:$AI$35,10,FALSE)))</f>
        <v>5.6162382779414584</v>
      </c>
      <c r="T188" s="3">
        <f>S188*$AF188</f>
        <v>1.7781010387962657</v>
      </c>
      <c r="U188" s="3">
        <f>1/($J188+(VLOOKUP($BD188,'5_Weighting REM'!$AL$24:$AU$35,10,FALSE)))</f>
        <v>76.410092849260209</v>
      </c>
      <c r="V188" s="3">
        <f>U188*$AF188</f>
        <v>24.191435396075782</v>
      </c>
      <c r="W188" s="3">
        <f>1/($J188+(VLOOKUP($BD188,'5_Weighting REM'!$AX$24:$BG$35,10,FALSE)))</f>
        <v>11.038306171778656</v>
      </c>
      <c r="X188" s="3">
        <f>W188*$AF188</f>
        <v>3.4947277339851222</v>
      </c>
      <c r="Y188" s="3">
        <f>1/($J188+(VLOOKUP($BD188,'5_Weighting REM'!$BK$24:$BT$34,10,FALSE)))</f>
        <v>74.445246301054027</v>
      </c>
      <c r="Z188" s="3">
        <f>Y188*$AF188</f>
        <v>23.569364978913704</v>
      </c>
      <c r="AA188" s="3">
        <f>1/($J188+(VLOOKUP($BD188,'5_Weighting REM'!$BX$24:$CG$35,10,FALSE)))</f>
        <v>101.9449435051628</v>
      </c>
      <c r="AB188" s="3">
        <f>AA188*$AF188</f>
        <v>32.27576911373454</v>
      </c>
      <c r="AC188" s="3">
        <f>1/($J188+(VLOOKUP($BD188,'5_Weighting REM'!$CK$24:$CT$35,10,FALSE)))</f>
        <v>55.406989848885253</v>
      </c>
      <c r="AD188" s="3">
        <f>AC188*$AF188</f>
        <v>17.541852986157071</v>
      </c>
      <c r="AE188" s="3" t="s">
        <v>200</v>
      </c>
      <c r="AF188" s="6">
        <v>0.31659999999999999</v>
      </c>
      <c r="AG188" s="3" t="s">
        <v>157</v>
      </c>
      <c r="AH188" s="3"/>
      <c r="AI188" s="3"/>
      <c r="AJ188" s="3" t="s">
        <v>5</v>
      </c>
      <c r="AK188" s="3" t="s">
        <v>6</v>
      </c>
      <c r="AL188" s="3" t="s">
        <v>5</v>
      </c>
      <c r="AM188" s="3" t="s">
        <v>201</v>
      </c>
      <c r="AN188" s="3" t="s">
        <v>84</v>
      </c>
      <c r="AO188" s="3" t="s">
        <v>9</v>
      </c>
      <c r="AP188" s="3" t="s">
        <v>10</v>
      </c>
      <c r="AQ188" s="3" t="s">
        <v>39</v>
      </c>
      <c r="AR188" s="4" t="s">
        <v>12</v>
      </c>
      <c r="AS188" s="4" t="s">
        <v>158</v>
      </c>
      <c r="AT188" s="4">
        <v>2000</v>
      </c>
      <c r="AU188" s="3" t="s">
        <v>30</v>
      </c>
      <c r="AV188" s="3" t="s">
        <v>30</v>
      </c>
      <c r="AW188" s="3">
        <v>593</v>
      </c>
      <c r="AX188" s="3">
        <v>0</v>
      </c>
      <c r="AY188" s="3">
        <v>0</v>
      </c>
      <c r="AZ188" s="3">
        <v>1</v>
      </c>
      <c r="BA188" s="3">
        <v>1</v>
      </c>
      <c r="BB188" s="4" t="s">
        <v>15</v>
      </c>
      <c r="BC188" s="4" t="s">
        <v>41</v>
      </c>
      <c r="BD188" s="4" t="s">
        <v>42</v>
      </c>
      <c r="BE188" s="4" t="s">
        <v>18</v>
      </c>
      <c r="BF188" s="4"/>
      <c r="BG188" s="3">
        <v>0.31659999999999999</v>
      </c>
      <c r="BH188" s="3"/>
      <c r="BI188" s="3">
        <v>1.0031552420783894</v>
      </c>
      <c r="BJ188" s="3" t="s">
        <v>202</v>
      </c>
      <c r="BK188" s="3"/>
      <c r="BL188" s="3"/>
    </row>
    <row r="189" spans="1:64" x14ac:dyDescent="0.35">
      <c r="A189" s="2">
        <v>2</v>
      </c>
      <c r="B189" s="3" t="s">
        <v>234</v>
      </c>
      <c r="C189" s="3">
        <v>2.2000000000000002</v>
      </c>
      <c r="D189" s="3" t="s">
        <v>749</v>
      </c>
      <c r="E189" s="3" t="s">
        <v>533</v>
      </c>
      <c r="F189" s="3">
        <v>1</v>
      </c>
      <c r="G189" s="3"/>
      <c r="H189" s="3" t="str">
        <f>IF(AF189&lt;'2 - Outliers'!$F$11,"Low outlier",IF(AF189&gt;'2 - Outliers'!$F$12,"High outlier",""))</f>
        <v/>
      </c>
      <c r="I189" s="3">
        <f>IF(AH189="",VLOOKUP(BD189,'3 -Impute_SE'!$B$10:$C$21,2,FALSE),AH189)</f>
        <v>7.9815095923159371E-2</v>
      </c>
      <c r="J189" s="3">
        <f>I189^2</f>
        <v>6.3704495372231317E-3</v>
      </c>
      <c r="K189" s="3">
        <f>1/J189</f>
        <v>156.97479340459518</v>
      </c>
      <c r="L189" s="3">
        <f>K189*AF189</f>
        <v>30.139160333682273</v>
      </c>
      <c r="M189" s="3">
        <f>K189*AF189^2</f>
        <v>5.7867187840669967</v>
      </c>
      <c r="N189" s="3">
        <f>K189^2</f>
        <v>24641.085764415337</v>
      </c>
      <c r="O189" s="3">
        <f>1/($J189+(VLOOKUP($BD189,'5_Weighting REM'!$B$23:$K$35,10,FALSE)))</f>
        <v>55.406989848885253</v>
      </c>
      <c r="P189" s="3">
        <f>O189*$AF189</f>
        <v>10.638142050985969</v>
      </c>
      <c r="Q189" s="3">
        <f>1/($J189+(VLOOKUP($BD189,'5_Weighting REM'!$N$22:$W$31,10,FALSE)))</f>
        <v>136.67131610146831</v>
      </c>
      <c r="R189" s="3">
        <f>Q189*$AF189</f>
        <v>26.240892691481914</v>
      </c>
      <c r="S189" s="3">
        <f>1/($J189+(VLOOKUP($BD189,'5_Weighting REM'!$Z$26:$AI$35,10,FALSE)))</f>
        <v>5.6162382779414584</v>
      </c>
      <c r="T189" s="3">
        <f>S189*$AF189</f>
        <v>1.07831774936476</v>
      </c>
      <c r="U189" s="3">
        <f>1/($J189+(VLOOKUP($BD189,'5_Weighting REM'!$AL$24:$AU$35,10,FALSE)))</f>
        <v>76.410092849260209</v>
      </c>
      <c r="V189" s="3">
        <f>U189*$AF189</f>
        <v>14.670737827057961</v>
      </c>
      <c r="W189" s="3">
        <f>1/($J189+(VLOOKUP($BD189,'5_Weighting REM'!$AX$24:$BG$35,10,FALSE)))</f>
        <v>11.038306171778656</v>
      </c>
      <c r="X189" s="3">
        <f>W189*$AF189</f>
        <v>2.119354784981502</v>
      </c>
      <c r="Y189" s="3">
        <f>1/($J189+(VLOOKUP($BD189,'5_Weighting REM'!$BK$24:$BT$34,10,FALSE)))</f>
        <v>74.445246301054027</v>
      </c>
      <c r="Z189" s="3">
        <f>Y189*$AF189</f>
        <v>14.293487289802373</v>
      </c>
      <c r="AA189" s="3">
        <f>1/($J189+(VLOOKUP($BD189,'5_Weighting REM'!$BX$24:$CG$35,10,FALSE)))</f>
        <v>101.9449435051628</v>
      </c>
      <c r="AB189" s="3">
        <f>AA189*$AF189</f>
        <v>19.573429152991256</v>
      </c>
      <c r="AC189" s="3">
        <f>1/($J189+(VLOOKUP($BD189,'5_Weighting REM'!$CK$24:$CT$35,10,FALSE)))</f>
        <v>55.406989848885253</v>
      </c>
      <c r="AD189" s="3">
        <f>AC189*$AF189</f>
        <v>10.638142050985969</v>
      </c>
      <c r="AE189" s="3" t="s">
        <v>237</v>
      </c>
      <c r="AF189" s="6">
        <v>0.192</v>
      </c>
      <c r="AG189" s="3" t="s">
        <v>157</v>
      </c>
      <c r="AH189" s="3"/>
      <c r="AI189" s="3"/>
      <c r="AJ189" s="3" t="s">
        <v>5</v>
      </c>
      <c r="AK189" s="3" t="s">
        <v>6</v>
      </c>
      <c r="AL189" s="3" t="s">
        <v>5</v>
      </c>
      <c r="AM189" s="3" t="s">
        <v>7</v>
      </c>
      <c r="AN189" s="3" t="s">
        <v>8</v>
      </c>
      <c r="AO189" s="3" t="s">
        <v>28</v>
      </c>
      <c r="AP189" s="3" t="s">
        <v>10</v>
      </c>
      <c r="AQ189" s="3" t="s">
        <v>11</v>
      </c>
      <c r="AR189" s="4" t="s">
        <v>534</v>
      </c>
      <c r="AS189" s="4" t="s">
        <v>13</v>
      </c>
      <c r="AT189" s="4">
        <v>1998</v>
      </c>
      <c r="AU189" s="3" t="s">
        <v>30</v>
      </c>
      <c r="AV189" s="3" t="s">
        <v>30</v>
      </c>
      <c r="AW189" s="3">
        <v>225</v>
      </c>
      <c r="AX189" s="3">
        <v>1</v>
      </c>
      <c r="AY189" s="3">
        <v>0</v>
      </c>
      <c r="AZ189" s="3">
        <v>0</v>
      </c>
      <c r="BA189" s="3">
        <v>0</v>
      </c>
      <c r="BB189" s="4" t="s">
        <v>15</v>
      </c>
      <c r="BC189" s="4" t="s">
        <v>535</v>
      </c>
      <c r="BD189" s="4" t="s">
        <v>42</v>
      </c>
      <c r="BE189" s="4" t="s">
        <v>33</v>
      </c>
      <c r="BF189" s="4"/>
      <c r="BG189" s="6">
        <v>0.192</v>
      </c>
      <c r="BH189" s="3"/>
      <c r="BI189" s="3"/>
      <c r="BJ189" s="3" t="s">
        <v>20</v>
      </c>
      <c r="BK189" s="3" t="s">
        <v>20</v>
      </c>
      <c r="BL189" s="3"/>
    </row>
    <row r="190" spans="1:64" x14ac:dyDescent="0.35">
      <c r="A190" s="2">
        <v>2</v>
      </c>
      <c r="B190" s="3" t="s">
        <v>234</v>
      </c>
      <c r="C190" s="3">
        <v>2.4</v>
      </c>
      <c r="D190" s="3" t="s">
        <v>313</v>
      </c>
      <c r="E190" s="3" t="s">
        <v>314</v>
      </c>
      <c r="F190" s="3">
        <v>1</v>
      </c>
      <c r="G190" s="3"/>
      <c r="H190" s="3" t="str">
        <f>IF(AF190&lt;'2 - Outliers'!$F$11,"Low outlier",IF(AF190&gt;'2 - Outliers'!$F$12,"High outlier",""))</f>
        <v/>
      </c>
      <c r="I190" s="3">
        <f>IF(AH190="",VLOOKUP(BD190,'3 -Impute_SE'!$B$10:$C$21,2,FALSE),AH190)</f>
        <v>7.9815095923159371E-2</v>
      </c>
      <c r="J190" s="3">
        <f>I190^2</f>
        <v>6.3704495372231317E-3</v>
      </c>
      <c r="K190" s="3">
        <f>1/J190</f>
        <v>156.97479340459518</v>
      </c>
      <c r="L190" s="3">
        <f>K190*AF190</f>
        <v>22.761345043666299</v>
      </c>
      <c r="M190" s="3">
        <f>K190*AF190^2</f>
        <v>3.3003950313316133</v>
      </c>
      <c r="N190" s="3">
        <f>K190^2</f>
        <v>24641.085764415337</v>
      </c>
      <c r="O190" s="3">
        <f>1/($J190+(VLOOKUP($BD190,'5_Weighting REM'!$B$23:$K$35,10,FALSE)))</f>
        <v>55.406989848885253</v>
      </c>
      <c r="P190" s="3">
        <f>O190*$AF190</f>
        <v>8.0340135280883604</v>
      </c>
      <c r="Q190" s="3">
        <f>1/($J190+(VLOOKUP($BD190,'5_Weighting REM'!$N$22:$W$31,10,FALSE)))</f>
        <v>136.67131610146831</v>
      </c>
      <c r="R190" s="3">
        <f>Q190*$AF190</f>
        <v>19.817340834712905</v>
      </c>
      <c r="S190" s="3">
        <f>1/($J190+(VLOOKUP($BD190,'5_Weighting REM'!$Z$26:$AI$35,10,FALSE)))</f>
        <v>5.6162382779414584</v>
      </c>
      <c r="T190" s="3">
        <f>S190*$AF190</f>
        <v>0.81435455030151138</v>
      </c>
      <c r="U190" s="3">
        <f>1/($J190+(VLOOKUP($BD190,'5_Weighting REM'!$AL$24:$AU$35,10,FALSE)))</f>
        <v>76.410092849260209</v>
      </c>
      <c r="V190" s="3">
        <f>U190*$AF190</f>
        <v>11.07946346314273</v>
      </c>
      <c r="W190" s="3">
        <f>1/($J190+(VLOOKUP($BD190,'5_Weighting REM'!$AX$24:$BG$35,10,FALSE)))</f>
        <v>11.038306171778656</v>
      </c>
      <c r="X190" s="3">
        <f>W190*$AF190</f>
        <v>1.6005543949079051</v>
      </c>
      <c r="Y190" s="3">
        <f>1/($J190+(VLOOKUP($BD190,'5_Weighting REM'!$BK$24:$BT$34,10,FALSE)))</f>
        <v>74.445246301054027</v>
      </c>
      <c r="Z190" s="3">
        <f>Y190*$AF190</f>
        <v>10.794560713652833</v>
      </c>
      <c r="AA190" s="3">
        <f>1/($J190+(VLOOKUP($BD190,'5_Weighting REM'!$BX$24:$CG$35,10,FALSE)))</f>
        <v>101.9449435051628</v>
      </c>
      <c r="AB190" s="3">
        <f>AA190*$AF190</f>
        <v>14.782016808248605</v>
      </c>
      <c r="AC190" s="3">
        <f>1/($J190+(VLOOKUP($BD190,'5_Weighting REM'!$CK$24:$CT$35,10,FALSE)))</f>
        <v>55.406989848885253</v>
      </c>
      <c r="AD190" s="3">
        <f>AC190*$AF190</f>
        <v>8.0340135280883604</v>
      </c>
      <c r="AE190" s="3" t="s">
        <v>237</v>
      </c>
      <c r="AF190" s="6">
        <v>0.14499999999999999</v>
      </c>
      <c r="AG190" s="3" t="s">
        <v>157</v>
      </c>
      <c r="AH190" s="3"/>
      <c r="AI190" s="3"/>
      <c r="AJ190" s="3" t="s">
        <v>53</v>
      </c>
      <c r="AK190" s="3" t="s">
        <v>6</v>
      </c>
      <c r="AL190" s="3" t="s">
        <v>54</v>
      </c>
      <c r="AM190" s="3" t="s">
        <v>7</v>
      </c>
      <c r="AN190" s="3" t="s">
        <v>8</v>
      </c>
      <c r="AO190" s="3" t="s">
        <v>28</v>
      </c>
      <c r="AP190" s="3" t="s">
        <v>10</v>
      </c>
      <c r="AQ190" s="3" t="s">
        <v>11</v>
      </c>
      <c r="AR190" s="4" t="s">
        <v>12</v>
      </c>
      <c r="AS190" s="4" t="s">
        <v>315</v>
      </c>
      <c r="AT190" s="4">
        <v>2004</v>
      </c>
      <c r="AU190" s="3" t="s">
        <v>30</v>
      </c>
      <c r="AV190" s="3" t="s">
        <v>30</v>
      </c>
      <c r="AW190" s="3">
        <v>27</v>
      </c>
      <c r="AX190" s="3">
        <v>0</v>
      </c>
      <c r="AY190" s="3">
        <v>0</v>
      </c>
      <c r="AZ190" s="3">
        <v>0</v>
      </c>
      <c r="BA190" s="3">
        <v>0</v>
      </c>
      <c r="BB190" s="4" t="s">
        <v>15</v>
      </c>
      <c r="BC190" s="4" t="s">
        <v>316</v>
      </c>
      <c r="BD190" s="4" t="s">
        <v>42</v>
      </c>
      <c r="BE190" s="4" t="s">
        <v>33</v>
      </c>
      <c r="BF190" s="4"/>
      <c r="BG190" s="3">
        <v>0.14499999999999999</v>
      </c>
      <c r="BH190" s="3"/>
      <c r="BI190" s="3"/>
      <c r="BJ190" s="3" t="s">
        <v>20</v>
      </c>
      <c r="BK190" s="3" t="s">
        <v>20</v>
      </c>
      <c r="BL190" s="3"/>
    </row>
    <row r="191" spans="1:64" x14ac:dyDescent="0.35">
      <c r="A191" s="2">
        <v>107</v>
      </c>
      <c r="B191" s="3" t="s">
        <v>34</v>
      </c>
      <c r="C191" s="3">
        <v>107.9</v>
      </c>
      <c r="D191" s="3" t="s">
        <v>35</v>
      </c>
      <c r="E191" s="3" t="s">
        <v>36</v>
      </c>
      <c r="F191" s="3"/>
      <c r="G191" s="3"/>
      <c r="H191" s="3" t="str">
        <f>IF(AF191&lt;'2 - Outliers'!$F$11,"Low outlier",IF(AF191&gt;'2 - Outliers'!$F$12,"High outlier",""))</f>
        <v>High outlier</v>
      </c>
      <c r="I191" s="3">
        <f>IF(AH191="",VLOOKUP(BD191,'3 -Impute_SE'!$B$10:$C$21,2,FALSE),AH191)</f>
        <v>7.9815095923159371E-2</v>
      </c>
      <c r="J191" s="3">
        <f>I191^2</f>
        <v>6.3704495372231317E-3</v>
      </c>
      <c r="K191" s="3">
        <f>1/J191</f>
        <v>156.97479340459518</v>
      </c>
      <c r="L191" s="3">
        <f>K191*AF191</f>
        <v>169.68975167036737</v>
      </c>
      <c r="M191" s="3">
        <f>K191*AF191^2</f>
        <v>183.43462155566715</v>
      </c>
      <c r="N191" s="3">
        <f>K191^2</f>
        <v>24641.085764415337</v>
      </c>
      <c r="O191" s="3">
        <f>1/($J191+(VLOOKUP($BD191,'5_Weighting REM'!$B$23:$K$35,10,FALSE)))</f>
        <v>55.406989848885253</v>
      </c>
      <c r="P191" s="3">
        <f>O191*$AF191</f>
        <v>59.894956026644955</v>
      </c>
      <c r="Q191" s="3">
        <f>1/($J191+(VLOOKUP($BD191,'5_Weighting REM'!$N$22:$W$31,10,FALSE)))</f>
        <v>136.67131610146831</v>
      </c>
      <c r="R191" s="3">
        <f>Q191*$AF191</f>
        <v>147.74169270568723</v>
      </c>
      <c r="S191" s="3">
        <f>1/($J191+(VLOOKUP($BD191,'5_Weighting REM'!$Z$26:$AI$35,10,FALSE)))</f>
        <v>5.6162382779414584</v>
      </c>
      <c r="T191" s="3">
        <f>S191*$AF191</f>
        <v>6.0711535784547159</v>
      </c>
      <c r="U191" s="3">
        <f>1/($J191+(VLOOKUP($BD191,'5_Weighting REM'!$AL$24:$AU$35,10,FALSE)))</f>
        <v>76.410092849260209</v>
      </c>
      <c r="V191" s="3">
        <f>U191*$AF191</f>
        <v>82.59931037005029</v>
      </c>
      <c r="W191" s="3">
        <f>1/($J191+(VLOOKUP($BD191,'5_Weighting REM'!$AX$24:$BG$35,10,FALSE)))</f>
        <v>11.038306171778656</v>
      </c>
      <c r="X191" s="3">
        <f>W191*$AF191</f>
        <v>11.932408971692727</v>
      </c>
      <c r="Y191" s="3">
        <f>1/($J191+(VLOOKUP($BD191,'5_Weighting REM'!$BK$24:$BT$34,10,FALSE)))</f>
        <v>74.445246301054027</v>
      </c>
      <c r="Z191" s="3">
        <f>Y191*$AF191</f>
        <v>80.475311251439393</v>
      </c>
      <c r="AA191" s="3">
        <f>1/($J191+(VLOOKUP($BD191,'5_Weighting REM'!$BX$24:$CG$35,10,FALSE)))</f>
        <v>101.9449435051628</v>
      </c>
      <c r="AB191" s="3">
        <f>AA191*$AF191</f>
        <v>110.20248392908098</v>
      </c>
      <c r="AC191" s="3">
        <f>1/($J191+(VLOOKUP($BD191,'5_Weighting REM'!$CK$24:$CT$35,10,FALSE)))</f>
        <v>55.406989848885253</v>
      </c>
      <c r="AD191" s="3">
        <f>AC191*$AF191</f>
        <v>59.894956026644955</v>
      </c>
      <c r="AE191" s="3" t="s">
        <v>3</v>
      </c>
      <c r="AF191" s="6">
        <v>1.081</v>
      </c>
      <c r="AG191" s="3" t="s">
        <v>4</v>
      </c>
      <c r="AH191" s="3"/>
      <c r="AI191" s="3"/>
      <c r="AJ191" s="3" t="s">
        <v>5</v>
      </c>
      <c r="AK191" s="3" t="s">
        <v>6</v>
      </c>
      <c r="AL191" s="3" t="s">
        <v>5</v>
      </c>
      <c r="AM191" s="3" t="s">
        <v>7</v>
      </c>
      <c r="AN191" s="3" t="s">
        <v>37</v>
      </c>
      <c r="AO191" s="3" t="s">
        <v>38</v>
      </c>
      <c r="AP191" s="3" t="s">
        <v>10</v>
      </c>
      <c r="AQ191" s="3" t="s">
        <v>39</v>
      </c>
      <c r="AR191" s="4" t="s">
        <v>12</v>
      </c>
      <c r="AS191" s="4" t="s">
        <v>40</v>
      </c>
      <c r="AT191" s="4">
        <v>2000</v>
      </c>
      <c r="AU191" s="3" t="str">
        <f>IF(AT191&lt;2010,"Pre-2010",IF(AT191&lt;2018,"2010 - 2017","2018 - 2019"))</f>
        <v>Pre-2010</v>
      </c>
      <c r="AV191" s="3" t="s">
        <v>30</v>
      </c>
      <c r="AW191" s="3">
        <v>25269</v>
      </c>
      <c r="AX191" s="3">
        <v>1</v>
      </c>
      <c r="AY191" s="3">
        <v>0</v>
      </c>
      <c r="AZ191" s="3">
        <v>1</v>
      </c>
      <c r="BA191" s="3">
        <v>1</v>
      </c>
      <c r="BB191" s="4" t="s">
        <v>15</v>
      </c>
      <c r="BC191" s="4" t="s">
        <v>41</v>
      </c>
      <c r="BD191" s="4" t="s">
        <v>42</v>
      </c>
      <c r="BE191" s="4" t="s">
        <v>18</v>
      </c>
      <c r="BF191" s="4"/>
      <c r="BG191" s="3">
        <v>0.22270000000000001</v>
      </c>
      <c r="BH191" s="3"/>
      <c r="BI191" s="3">
        <v>1.2494456838001653</v>
      </c>
      <c r="BJ191" s="3" t="s">
        <v>19</v>
      </c>
      <c r="BK191" s="3" t="s">
        <v>20</v>
      </c>
      <c r="BL191" s="3"/>
    </row>
    <row r="192" spans="1:64" x14ac:dyDescent="0.35">
      <c r="A192" s="2">
        <v>37</v>
      </c>
      <c r="B192" s="3" t="s">
        <v>242</v>
      </c>
      <c r="C192" s="3">
        <v>37.1</v>
      </c>
      <c r="D192" s="3" t="s">
        <v>558</v>
      </c>
      <c r="E192" s="3" t="s">
        <v>244</v>
      </c>
      <c r="F192" s="3"/>
      <c r="G192" s="3"/>
      <c r="H192" s="3" t="str">
        <f>IF(AF192&lt;'2 - Outliers'!$F$11,"Low outlier",IF(AF192&gt;'2 - Outliers'!$F$12,"High outlier",""))</f>
        <v>High outlier</v>
      </c>
      <c r="I192" s="3">
        <f>IF(AH192="",VLOOKUP(BD192,'3 -Impute_SE'!$B$10:$C$21,2,FALSE),AH192)</f>
        <v>7.9815095923159371E-2</v>
      </c>
      <c r="J192" s="3">
        <f>I192^2</f>
        <v>6.3704495372231317E-3</v>
      </c>
      <c r="K192" s="3">
        <f>1/J192</f>
        <v>156.97479340459518</v>
      </c>
      <c r="L192" s="3">
        <f>K192*AF192</f>
        <v>154.32032398111221</v>
      </c>
      <c r="M192" s="3">
        <f>K192*AF192^2</f>
        <v>151.7107420696137</v>
      </c>
      <c r="N192" s="3">
        <f>K192^2</f>
        <v>24641.085764415337</v>
      </c>
      <c r="O192" s="3">
        <f>1/($J192+(VLOOKUP($BD192,'5_Weighting REM'!$B$23:$K$35,10,FALSE)))</f>
        <v>55.406989848885253</v>
      </c>
      <c r="P192" s="3">
        <f>O192*$AF192</f>
        <v>54.470048590921529</v>
      </c>
      <c r="Q192" s="3">
        <f>1/($J192+(VLOOKUP($BD192,'5_Weighting REM'!$N$22:$W$31,10,FALSE)))</f>
        <v>136.67131610146831</v>
      </c>
      <c r="R192" s="3">
        <f>Q192*$AF192</f>
        <v>134.36018179901092</v>
      </c>
      <c r="S192" s="3">
        <f>1/($J192+(VLOOKUP($BD192,'5_Weighting REM'!$Z$26:$AI$35,10,FALSE)))</f>
        <v>5.6162382779414584</v>
      </c>
      <c r="T192" s="3">
        <f>S192*$AF192</f>
        <v>5.5212667703481015</v>
      </c>
      <c r="U192" s="3">
        <f>1/($J192+(VLOOKUP($BD192,'5_Weighting REM'!$AL$24:$AU$35,10,FALSE)))</f>
        <v>76.410092849260209</v>
      </c>
      <c r="V192" s="3">
        <f>U192*$AF192</f>
        <v>75.117985685334375</v>
      </c>
      <c r="W192" s="3">
        <f>1/($J192+(VLOOKUP($BD192,'5_Weighting REM'!$AX$24:$BG$35,10,FALSE)))</f>
        <v>11.038306171778656</v>
      </c>
      <c r="X192" s="3">
        <f>W192*$AF192</f>
        <v>10.851646609536022</v>
      </c>
      <c r="Y192" s="3">
        <f>1/($J192+(VLOOKUP($BD192,'5_Weighting REM'!$BK$24:$BT$34,10,FALSE)))</f>
        <v>74.445246301054027</v>
      </c>
      <c r="Z192" s="3">
        <f>Y192*$AF192</f>
        <v>73.186365013531201</v>
      </c>
      <c r="AA192" s="3">
        <f>1/($J192+(VLOOKUP($BD192,'5_Weighting REM'!$BX$24:$CG$35,10,FALSE)))</f>
        <v>101.9449435051628</v>
      </c>
      <c r="AB192" s="3">
        <f>AA192*$AF192</f>
        <v>100.22103784143201</v>
      </c>
      <c r="AC192" s="3">
        <f>1/($J192+(VLOOKUP($BD192,'5_Weighting REM'!$CK$24:$CT$35,10,FALSE)))</f>
        <v>55.406989848885253</v>
      </c>
      <c r="AD192" s="3">
        <f>AC192*$AF192</f>
        <v>54.470048590921529</v>
      </c>
      <c r="AE192" s="3" t="s">
        <v>245</v>
      </c>
      <c r="AF192" s="6">
        <v>0.98308983648960002</v>
      </c>
      <c r="AG192" s="3" t="s">
        <v>72</v>
      </c>
      <c r="AH192" s="3"/>
      <c r="AI192" s="3"/>
      <c r="AJ192" s="3" t="s">
        <v>5</v>
      </c>
      <c r="AK192" s="3" t="s">
        <v>6</v>
      </c>
      <c r="AL192" s="3" t="s">
        <v>5</v>
      </c>
      <c r="AM192" s="3" t="s">
        <v>83</v>
      </c>
      <c r="AN192" s="3" t="s">
        <v>84</v>
      </c>
      <c r="AO192" s="3" t="s">
        <v>95</v>
      </c>
      <c r="AP192" s="3" t="s">
        <v>10</v>
      </c>
      <c r="AQ192" s="3" t="s">
        <v>39</v>
      </c>
      <c r="AR192" s="4" t="s">
        <v>96</v>
      </c>
      <c r="AS192" s="4" t="s">
        <v>246</v>
      </c>
      <c r="AT192" s="4">
        <v>2006</v>
      </c>
      <c r="AU192" s="3" t="str">
        <f>IF(AT192&lt;2010,"Pre-2010",IF(AT192&lt;2018,"2010 - 2017","2018 - 2019"))</f>
        <v>Pre-2010</v>
      </c>
      <c r="AV192" s="3" t="s">
        <v>30</v>
      </c>
      <c r="AW192" s="3">
        <v>761</v>
      </c>
      <c r="AX192" s="3">
        <v>1</v>
      </c>
      <c r="AY192" s="3">
        <v>0</v>
      </c>
      <c r="AZ192" s="3">
        <v>1</v>
      </c>
      <c r="BA192" s="3">
        <v>1</v>
      </c>
      <c r="BB192" s="4" t="s">
        <v>15</v>
      </c>
      <c r="BC192" s="4" t="s">
        <v>41</v>
      </c>
      <c r="BD192" s="4" t="s">
        <v>42</v>
      </c>
      <c r="BE192" s="4" t="s">
        <v>89</v>
      </c>
      <c r="BF192" s="4" t="s">
        <v>99</v>
      </c>
      <c r="BG192" s="3">
        <v>0.22681000000000001</v>
      </c>
      <c r="BH192" s="3">
        <v>1.2545914729136154</v>
      </c>
      <c r="BI192" s="3"/>
      <c r="BJ192" s="3" t="s">
        <v>60</v>
      </c>
      <c r="BK192" s="3" t="s">
        <v>20</v>
      </c>
      <c r="BL192" s="3"/>
    </row>
    <row r="193" spans="1:64" x14ac:dyDescent="0.35">
      <c r="A193" s="2">
        <v>22</v>
      </c>
      <c r="B193" s="3" t="s">
        <v>52</v>
      </c>
      <c r="C193" s="3">
        <v>22.1</v>
      </c>
      <c r="D193" s="3" t="s">
        <v>1963</v>
      </c>
      <c r="E193" s="3" t="s">
        <v>1971</v>
      </c>
      <c r="F193" s="3"/>
      <c r="G193" s="3"/>
      <c r="H193" s="3" t="str">
        <f>IF(AF193&lt;'2 - Outliers'!$F$11,"Low outlier",IF(AF193&gt;'2 - Outliers'!$F$12,"High outlier",""))</f>
        <v>High outlier</v>
      </c>
      <c r="I193" s="3">
        <f>IF(AH193="",VLOOKUP(BD193,'3 -Impute_SE'!$B$10:$C$21,2,FALSE),AH193)</f>
        <v>7.9815095923159371E-2</v>
      </c>
      <c r="J193" s="3">
        <f>I193^2</f>
        <v>6.3704495372231317E-3</v>
      </c>
      <c r="K193" s="3">
        <f>1/J193</f>
        <v>156.97479340459518</v>
      </c>
      <c r="L193" s="3">
        <f>K193*AF193</f>
        <v>139.7075661300897</v>
      </c>
      <c r="M193" s="3">
        <f>K193*AF193^2</f>
        <v>124.33973385577984</v>
      </c>
      <c r="N193" s="3">
        <f>K193^2</f>
        <v>24641.085764415337</v>
      </c>
      <c r="O193" s="3">
        <f>1/($J193+(VLOOKUP($BD193,'5_Weighting REM'!$B$23:$K$35,10,FALSE)))</f>
        <v>55.406989848885253</v>
      </c>
      <c r="P193" s="3">
        <f>O193*$AF193</f>
        <v>49.312220965507876</v>
      </c>
      <c r="Q193" s="3">
        <f>1/($J193+(VLOOKUP($BD193,'5_Weighting REM'!$N$22:$W$31,10,FALSE)))</f>
        <v>136.67131610146831</v>
      </c>
      <c r="R193" s="3">
        <f>Q193*$AF193</f>
        <v>121.63747133030679</v>
      </c>
      <c r="S193" s="3">
        <f>1/($J193+(VLOOKUP($BD193,'5_Weighting REM'!$Z$26:$AI$35,10,FALSE)))</f>
        <v>5.6162382779414584</v>
      </c>
      <c r="T193" s="3">
        <f>S193*$AF193</f>
        <v>4.9984520673678983</v>
      </c>
      <c r="U193" s="3">
        <f>1/($J193+(VLOOKUP($BD193,'5_Weighting REM'!$AL$24:$AU$35,10,FALSE)))</f>
        <v>76.410092849260209</v>
      </c>
      <c r="V193" s="3">
        <f>U193*$AF193</f>
        <v>68.004982635841586</v>
      </c>
      <c r="W193" s="3">
        <f>1/($J193+(VLOOKUP($BD193,'5_Weighting REM'!$AX$24:$BG$35,10,FALSE)))</f>
        <v>11.038306171778656</v>
      </c>
      <c r="X193" s="3">
        <f>W193*$AF193</f>
        <v>9.824092492883004</v>
      </c>
      <c r="Y193" s="3">
        <f>1/($J193+(VLOOKUP($BD193,'5_Weighting REM'!$BK$24:$BT$34,10,FALSE)))</f>
        <v>74.445246301054027</v>
      </c>
      <c r="Z193" s="3">
        <f>Y193*$AF193</f>
        <v>66.256269207938089</v>
      </c>
      <c r="AA193" s="3">
        <f>1/($J193+(VLOOKUP($BD193,'5_Weighting REM'!$BX$24:$CG$35,10,FALSE)))</f>
        <v>101.9449435051628</v>
      </c>
      <c r="AB193" s="3">
        <f>AA193*$AF193</f>
        <v>90.730999719594891</v>
      </c>
      <c r="AC193" s="3">
        <f>1/($J193+(VLOOKUP($BD193,'5_Weighting REM'!$CK$24:$CT$35,10,FALSE)))</f>
        <v>55.406989848885253</v>
      </c>
      <c r="AD193" s="3">
        <f>AC193*$AF193</f>
        <v>49.312220965507876</v>
      </c>
      <c r="AE193" s="3" t="s">
        <v>1972</v>
      </c>
      <c r="AF193" s="6">
        <v>0.89</v>
      </c>
      <c r="AG193" s="3" t="s">
        <v>4</v>
      </c>
      <c r="AH193" s="3"/>
      <c r="AI193" s="3"/>
      <c r="AJ193" s="3" t="s">
        <v>53</v>
      </c>
      <c r="AK193" s="3" t="s">
        <v>6</v>
      </c>
      <c r="AL193" s="3" t="s">
        <v>54</v>
      </c>
      <c r="AM193" s="3" t="s">
        <v>55</v>
      </c>
      <c r="AN193" s="3" t="s">
        <v>37</v>
      </c>
      <c r="AO193" s="3" t="s">
        <v>56</v>
      </c>
      <c r="AP193" s="3" t="s">
        <v>57</v>
      </c>
      <c r="AQ193" s="3" t="s">
        <v>39</v>
      </c>
      <c r="AR193" s="4" t="s">
        <v>12</v>
      </c>
      <c r="AS193" s="4" t="s">
        <v>1973</v>
      </c>
      <c r="AT193" s="4">
        <v>1990</v>
      </c>
      <c r="AU193" s="3" t="s">
        <v>30</v>
      </c>
      <c r="AV193" s="3" t="s">
        <v>30</v>
      </c>
      <c r="AW193" s="3">
        <v>6476</v>
      </c>
      <c r="AX193" s="3">
        <v>0</v>
      </c>
      <c r="AY193" s="3">
        <v>0</v>
      </c>
      <c r="AZ193" s="3">
        <v>1</v>
      </c>
      <c r="BA193" s="3">
        <v>1</v>
      </c>
      <c r="BB193" s="4" t="s">
        <v>15</v>
      </c>
      <c r="BC193" s="4" t="s">
        <v>41</v>
      </c>
      <c r="BD193" s="4" t="s">
        <v>42</v>
      </c>
      <c r="BE193" s="4" t="s">
        <v>58</v>
      </c>
      <c r="BF193" s="4" t="s">
        <v>59</v>
      </c>
      <c r="BG193" s="3">
        <v>0.3</v>
      </c>
      <c r="BH193" s="3"/>
      <c r="BI193" s="3"/>
      <c r="BJ193" s="3"/>
      <c r="BK193" s="3"/>
      <c r="BL193" s="3"/>
    </row>
    <row r="194" spans="1:64" x14ac:dyDescent="0.35">
      <c r="A194" s="2">
        <v>107</v>
      </c>
      <c r="B194" s="3" t="s">
        <v>34</v>
      </c>
      <c r="C194" s="3">
        <v>107.1</v>
      </c>
      <c r="D194" s="3" t="s">
        <v>616</v>
      </c>
      <c r="E194" s="3" t="s">
        <v>617</v>
      </c>
      <c r="F194" s="3"/>
      <c r="G194" s="3"/>
      <c r="H194" s="3" t="str">
        <f>IF(AF194&lt;'2 - Outliers'!$F$11,"Low outlier",IF(AF194&gt;'2 - Outliers'!$F$12,"High outlier",""))</f>
        <v/>
      </c>
      <c r="I194" s="3">
        <f>IF(AH194="",VLOOKUP(BD194,'3 -Impute_SE'!$B$10:$C$21,2,FALSE),AH194)</f>
        <v>7.9815095923159371E-2</v>
      </c>
      <c r="J194" s="3">
        <f>I194^2</f>
        <v>6.3704495372231317E-3</v>
      </c>
      <c r="K194" s="3">
        <f>1/J194</f>
        <v>156.97479340459518</v>
      </c>
      <c r="L194" s="3">
        <f>K194*AF194</f>
        <v>126.05075910388993</v>
      </c>
      <c r="M194" s="3">
        <f>K194*AF194^2</f>
        <v>101.21875956042362</v>
      </c>
      <c r="N194" s="3">
        <f>K194^2</f>
        <v>24641.085764415337</v>
      </c>
      <c r="O194" s="3">
        <f>1/($J194+(VLOOKUP($BD194,'5_Weighting REM'!$B$23:$K$35,10,FALSE)))</f>
        <v>55.406989848885253</v>
      </c>
      <c r="P194" s="3">
        <f>O194*$AF194</f>
        <v>44.49181284865486</v>
      </c>
      <c r="Q194" s="3">
        <f>1/($J194+(VLOOKUP($BD194,'5_Weighting REM'!$N$22:$W$31,10,FALSE)))</f>
        <v>136.67131610146831</v>
      </c>
      <c r="R194" s="3">
        <f>Q194*$AF194</f>
        <v>109.74706682947905</v>
      </c>
      <c r="S194" s="3">
        <f>1/($J194+(VLOOKUP($BD194,'5_Weighting REM'!$Z$26:$AI$35,10,FALSE)))</f>
        <v>5.6162382779414584</v>
      </c>
      <c r="T194" s="3">
        <f>S194*$AF194</f>
        <v>4.5098393371869916</v>
      </c>
      <c r="U194" s="3">
        <f>1/($J194+(VLOOKUP($BD194,'5_Weighting REM'!$AL$24:$AU$35,10,FALSE)))</f>
        <v>76.410092849260209</v>
      </c>
      <c r="V194" s="3">
        <f>U194*$AF194</f>
        <v>61.357304557955949</v>
      </c>
      <c r="W194" s="3">
        <f>1/($J194+(VLOOKUP($BD194,'5_Weighting REM'!$AX$24:$BG$35,10,FALSE)))</f>
        <v>11.038306171778656</v>
      </c>
      <c r="X194" s="3">
        <f>W194*$AF194</f>
        <v>8.8637598559382607</v>
      </c>
      <c r="Y194" s="3">
        <f>1/($J194+(VLOOKUP($BD194,'5_Weighting REM'!$BK$24:$BT$34,10,FALSE)))</f>
        <v>74.445246301054027</v>
      </c>
      <c r="Z194" s="3">
        <f>Y194*$AF194</f>
        <v>59.77953277974639</v>
      </c>
      <c r="AA194" s="3">
        <f>1/($J194+(VLOOKUP($BD194,'5_Weighting REM'!$BX$24:$CG$35,10,FALSE)))</f>
        <v>101.9449435051628</v>
      </c>
      <c r="AB194" s="3">
        <f>AA194*$AF194</f>
        <v>81.861789634645731</v>
      </c>
      <c r="AC194" s="3">
        <f>1/($J194+(VLOOKUP($BD194,'5_Weighting REM'!$CK$24:$CT$35,10,FALSE)))</f>
        <v>55.406989848885253</v>
      </c>
      <c r="AD194" s="3">
        <f>AC194*$AF194</f>
        <v>44.49181284865486</v>
      </c>
      <c r="AE194" s="3" t="s">
        <v>3</v>
      </c>
      <c r="AF194" s="6">
        <v>0.80300000000000005</v>
      </c>
      <c r="AG194" s="3" t="s">
        <v>4</v>
      </c>
      <c r="AH194" s="3"/>
      <c r="AI194" s="3"/>
      <c r="AJ194" s="3" t="s">
        <v>5</v>
      </c>
      <c r="AK194" s="3" t="s">
        <v>6</v>
      </c>
      <c r="AL194" s="3" t="s">
        <v>5</v>
      </c>
      <c r="AM194" s="3" t="s">
        <v>7</v>
      </c>
      <c r="AN194" s="3" t="s">
        <v>37</v>
      </c>
      <c r="AO194" s="3" t="s">
        <v>38</v>
      </c>
      <c r="AP194" s="3" t="s">
        <v>10</v>
      </c>
      <c r="AQ194" s="3" t="s">
        <v>39</v>
      </c>
      <c r="AR194" s="4" t="s">
        <v>12</v>
      </c>
      <c r="AS194" s="4" t="s">
        <v>40</v>
      </c>
      <c r="AT194" s="4">
        <v>2000</v>
      </c>
      <c r="AU194" s="3" t="str">
        <f>IF(AT194&lt;2010,"Pre-2010",IF(AT194&lt;2018,"2010 - 2017","2018 - 2019"))</f>
        <v>Pre-2010</v>
      </c>
      <c r="AV194" s="3" t="s">
        <v>30</v>
      </c>
      <c r="AW194" s="3">
        <v>59101</v>
      </c>
      <c r="AX194" s="3">
        <v>1</v>
      </c>
      <c r="AY194" s="3">
        <v>0</v>
      </c>
      <c r="AZ194" s="3">
        <v>1</v>
      </c>
      <c r="BA194" s="3">
        <v>1</v>
      </c>
      <c r="BB194" s="4" t="s">
        <v>15</v>
      </c>
      <c r="BC194" s="4" t="s">
        <v>41</v>
      </c>
      <c r="BD194" s="4" t="s">
        <v>42</v>
      </c>
      <c r="BE194" s="4" t="s">
        <v>18</v>
      </c>
      <c r="BF194" s="4"/>
      <c r="BG194" s="3">
        <v>0.1646</v>
      </c>
      <c r="BH194" s="3"/>
      <c r="BI194" s="3">
        <v>1.1789214558027765</v>
      </c>
      <c r="BJ194" s="3" t="s">
        <v>19</v>
      </c>
      <c r="BK194" s="3" t="s">
        <v>20</v>
      </c>
      <c r="BL194" s="3"/>
    </row>
    <row r="195" spans="1:64" x14ac:dyDescent="0.35">
      <c r="A195" s="2">
        <v>36</v>
      </c>
      <c r="B195" s="3" t="s">
        <v>510</v>
      </c>
      <c r="C195" s="3">
        <v>36.1</v>
      </c>
      <c r="D195" s="3" t="s">
        <v>557</v>
      </c>
      <c r="E195" s="3" t="s">
        <v>512</v>
      </c>
      <c r="F195" s="3"/>
      <c r="G195" s="3"/>
      <c r="H195" s="3" t="str">
        <f>IF(AF195&lt;'2 - Outliers'!$F$11,"Low outlier",IF(AF195&gt;'2 - Outliers'!$F$12,"High outlier",""))</f>
        <v/>
      </c>
      <c r="I195" s="3">
        <f>IF(AH195="",VLOOKUP(BD195,'3 -Impute_SE'!$B$10:$C$21,2,FALSE),AH195)</f>
        <v>7.9815095923159371E-2</v>
      </c>
      <c r="J195" s="3">
        <f>I195^2</f>
        <v>6.3704495372231317E-3</v>
      </c>
      <c r="K195" s="3">
        <f>1/J195</f>
        <v>156.97479340459518</v>
      </c>
      <c r="L195" s="3">
        <f>K195*AF195</f>
        <v>116.47529670620962</v>
      </c>
      <c r="M195" s="3">
        <f>K195*AF195^2</f>
        <v>86.424670156007522</v>
      </c>
      <c r="N195" s="3">
        <f>K195^2</f>
        <v>24641.085764415337</v>
      </c>
      <c r="O195" s="3">
        <f>1/($J195+(VLOOKUP($BD195,'5_Weighting REM'!$B$23:$K$35,10,FALSE)))</f>
        <v>55.406989848885253</v>
      </c>
      <c r="P195" s="3">
        <f>O195*$AF195</f>
        <v>41.11198646787286</v>
      </c>
      <c r="Q195" s="3">
        <f>1/($J195+(VLOOKUP($BD195,'5_Weighting REM'!$N$22:$W$31,10,FALSE)))</f>
        <v>136.67131610146831</v>
      </c>
      <c r="R195" s="3">
        <f>Q195*$AF195</f>
        <v>101.41011654728948</v>
      </c>
      <c r="S195" s="3">
        <f>1/($J195+(VLOOKUP($BD195,'5_Weighting REM'!$Z$26:$AI$35,10,FALSE)))</f>
        <v>5.6162382779414584</v>
      </c>
      <c r="T195" s="3">
        <f>S195*$AF195</f>
        <v>4.167248802232562</v>
      </c>
      <c r="U195" s="3">
        <f>1/($J195+(VLOOKUP($BD195,'5_Weighting REM'!$AL$24:$AU$35,10,FALSE)))</f>
        <v>76.410092849260209</v>
      </c>
      <c r="V195" s="3">
        <f>U195*$AF195</f>
        <v>56.696288894151074</v>
      </c>
      <c r="W195" s="3">
        <f>1/($J195+(VLOOKUP($BD195,'5_Weighting REM'!$AX$24:$BG$35,10,FALSE)))</f>
        <v>11.038306171778656</v>
      </c>
      <c r="X195" s="3">
        <f>W195*$AF195</f>
        <v>8.1904231794597617</v>
      </c>
      <c r="Y195" s="3">
        <f>1/($J195+(VLOOKUP($BD195,'5_Weighting REM'!$BK$24:$BT$34,10,FALSE)))</f>
        <v>74.445246301054027</v>
      </c>
      <c r="Z195" s="3">
        <f>Y195*$AF195</f>
        <v>55.238372755382088</v>
      </c>
      <c r="AA195" s="3">
        <f>1/($J195+(VLOOKUP($BD195,'5_Weighting REM'!$BX$24:$CG$35,10,FALSE)))</f>
        <v>101.9449435051628</v>
      </c>
      <c r="AB195" s="3">
        <f>AA195*$AF195</f>
        <v>75.643148080830798</v>
      </c>
      <c r="AC195" s="3">
        <f>1/($J195+(VLOOKUP($BD195,'5_Weighting REM'!$CK$24:$CT$35,10,FALSE)))</f>
        <v>55.406989848885253</v>
      </c>
      <c r="AD195" s="3">
        <f>AC195*$AF195</f>
        <v>41.11198646787286</v>
      </c>
      <c r="AE195" s="3"/>
      <c r="AF195" s="6">
        <v>0.74199999999999999</v>
      </c>
      <c r="AG195" s="3" t="s">
        <v>4</v>
      </c>
      <c r="AH195" s="3"/>
      <c r="AI195" s="3"/>
      <c r="AJ195" s="3" t="s">
        <v>5</v>
      </c>
      <c r="AK195" s="3" t="s">
        <v>6</v>
      </c>
      <c r="AL195" s="3" t="s">
        <v>5</v>
      </c>
      <c r="AM195" s="3" t="s">
        <v>7</v>
      </c>
      <c r="AN195" s="3" t="s">
        <v>48</v>
      </c>
      <c r="AO195" s="3" t="s">
        <v>28</v>
      </c>
      <c r="AP195" s="3" t="s">
        <v>10</v>
      </c>
      <c r="AQ195" s="3" t="s">
        <v>107</v>
      </c>
      <c r="AR195" s="4" t="s">
        <v>96</v>
      </c>
      <c r="AS195" s="4" t="s">
        <v>415</v>
      </c>
      <c r="AT195" s="4" t="s">
        <v>513</v>
      </c>
      <c r="AU195" s="3" t="s">
        <v>1951</v>
      </c>
      <c r="AV195" s="3" t="s">
        <v>14</v>
      </c>
      <c r="AW195" s="3">
        <v>130</v>
      </c>
      <c r="AX195" s="3">
        <v>1</v>
      </c>
      <c r="AY195" s="3">
        <v>0</v>
      </c>
      <c r="AZ195" s="3">
        <v>1</v>
      </c>
      <c r="BA195" s="3">
        <v>1</v>
      </c>
      <c r="BB195" s="4" t="s">
        <v>15</v>
      </c>
      <c r="BC195" s="4" t="s">
        <v>41</v>
      </c>
      <c r="BD195" s="4" t="s">
        <v>42</v>
      </c>
      <c r="BE195" s="4" t="s">
        <v>33</v>
      </c>
      <c r="BF195" s="4"/>
      <c r="BG195" s="3">
        <v>0.122</v>
      </c>
      <c r="BH195" s="3"/>
      <c r="BI195" s="3">
        <v>1.1297541017803188</v>
      </c>
      <c r="BJ195" s="3" t="s">
        <v>19</v>
      </c>
      <c r="BK195" s="3" t="s">
        <v>20</v>
      </c>
      <c r="BL195" s="3"/>
    </row>
    <row r="196" spans="1:64" x14ac:dyDescent="0.35">
      <c r="A196" s="2">
        <v>107</v>
      </c>
      <c r="B196" s="3" t="s">
        <v>34</v>
      </c>
      <c r="C196" s="3">
        <v>107.2</v>
      </c>
      <c r="D196" s="3" t="s">
        <v>618</v>
      </c>
      <c r="E196" s="3" t="s">
        <v>434</v>
      </c>
      <c r="F196" s="3"/>
      <c r="G196" s="3"/>
      <c r="H196" s="3" t="str">
        <f>IF(AF196&lt;'2 - Outliers'!$F$11,"Low outlier",IF(AF196&gt;'2 - Outliers'!$F$12,"High outlier",""))</f>
        <v/>
      </c>
      <c r="I196" s="3">
        <f>IF(AH196="",VLOOKUP(BD196,'3 -Impute_SE'!$B$10:$C$21,2,FALSE),AH196)</f>
        <v>7.9815095923159371E-2</v>
      </c>
      <c r="J196" s="3">
        <f>I196^2</f>
        <v>6.3704495372231317E-3</v>
      </c>
      <c r="K196" s="3">
        <f>1/J196</f>
        <v>156.97479340459518</v>
      </c>
      <c r="L196" s="3">
        <f>K196*AF196</f>
        <v>106.27193513491095</v>
      </c>
      <c r="M196" s="3">
        <f>K196*AF196^2</f>
        <v>71.94610008633471</v>
      </c>
      <c r="N196" s="3">
        <f>K196^2</f>
        <v>24641.085764415337</v>
      </c>
      <c r="O196" s="3">
        <f>1/($J196+(VLOOKUP($BD196,'5_Weighting REM'!$B$23:$K$35,10,FALSE)))</f>
        <v>55.406989848885253</v>
      </c>
      <c r="P196" s="3">
        <f>O196*$AF196</f>
        <v>37.510532127695321</v>
      </c>
      <c r="Q196" s="3">
        <f>1/($J196+(VLOOKUP($BD196,'5_Weighting REM'!$N$22:$W$31,10,FALSE)))</f>
        <v>136.67131610146831</v>
      </c>
      <c r="R196" s="3">
        <f>Q196*$AF196</f>
        <v>92.526481000694048</v>
      </c>
      <c r="S196" s="3">
        <f>1/($J196+(VLOOKUP($BD196,'5_Weighting REM'!$Z$26:$AI$35,10,FALSE)))</f>
        <v>5.6162382779414584</v>
      </c>
      <c r="T196" s="3">
        <f>S196*$AF196</f>
        <v>3.8021933141663675</v>
      </c>
      <c r="U196" s="3">
        <f>1/($J196+(VLOOKUP($BD196,'5_Weighting REM'!$AL$24:$AU$35,10,FALSE)))</f>
        <v>76.410092849260209</v>
      </c>
      <c r="V196" s="3">
        <f>U196*$AF196</f>
        <v>51.729632858949167</v>
      </c>
      <c r="W196" s="3">
        <f>1/($J196+(VLOOKUP($BD196,'5_Weighting REM'!$AX$24:$BG$35,10,FALSE)))</f>
        <v>11.038306171778656</v>
      </c>
      <c r="X196" s="3">
        <f>W196*$AF196</f>
        <v>7.4729332782941507</v>
      </c>
      <c r="Y196" s="3">
        <f>1/($J196+(VLOOKUP($BD196,'5_Weighting REM'!$BK$24:$BT$34,10,FALSE)))</f>
        <v>74.445246301054027</v>
      </c>
      <c r="Z196" s="3">
        <f>Y196*$AF196</f>
        <v>50.39943174581358</v>
      </c>
      <c r="AA196" s="3">
        <f>1/($J196+(VLOOKUP($BD196,'5_Weighting REM'!$BX$24:$CG$35,10,FALSE)))</f>
        <v>101.9449435051628</v>
      </c>
      <c r="AB196" s="3">
        <f>AA196*$AF196</f>
        <v>69.016726752995226</v>
      </c>
      <c r="AC196" s="3">
        <f>1/($J196+(VLOOKUP($BD196,'5_Weighting REM'!$CK$24:$CT$35,10,FALSE)))</f>
        <v>55.406989848885253</v>
      </c>
      <c r="AD196" s="3">
        <f>AC196*$AF196</f>
        <v>37.510532127695321</v>
      </c>
      <c r="AE196" s="3" t="s">
        <v>3</v>
      </c>
      <c r="AF196" s="6">
        <v>0.67700000000000005</v>
      </c>
      <c r="AG196" s="3" t="s">
        <v>4</v>
      </c>
      <c r="AH196" s="3"/>
      <c r="AI196" s="3"/>
      <c r="AJ196" s="3" t="s">
        <v>5</v>
      </c>
      <c r="AK196" s="3" t="s">
        <v>6</v>
      </c>
      <c r="AL196" s="3" t="s">
        <v>5</v>
      </c>
      <c r="AM196" s="3" t="s">
        <v>7</v>
      </c>
      <c r="AN196" s="3" t="s">
        <v>37</v>
      </c>
      <c r="AO196" s="3" t="s">
        <v>38</v>
      </c>
      <c r="AP196" s="3" t="s">
        <v>10</v>
      </c>
      <c r="AQ196" s="3" t="s">
        <v>39</v>
      </c>
      <c r="AR196" s="4" t="s">
        <v>12</v>
      </c>
      <c r="AS196" s="4" t="s">
        <v>40</v>
      </c>
      <c r="AT196" s="4">
        <v>2000</v>
      </c>
      <c r="AU196" s="3" t="s">
        <v>30</v>
      </c>
      <c r="AV196" s="3" t="s">
        <v>14</v>
      </c>
      <c r="AW196" s="3">
        <v>4376</v>
      </c>
      <c r="AX196" s="3">
        <v>1</v>
      </c>
      <c r="AY196" s="3">
        <v>0</v>
      </c>
      <c r="AZ196" s="3">
        <v>1</v>
      </c>
      <c r="BA196" s="3">
        <v>1</v>
      </c>
      <c r="BB196" s="4" t="s">
        <v>15</v>
      </c>
      <c r="BC196" s="4" t="s">
        <v>41</v>
      </c>
      <c r="BD196" s="3" t="s">
        <v>42</v>
      </c>
      <c r="BE196" s="4" t="s">
        <v>18</v>
      </c>
      <c r="BF196" s="4"/>
      <c r="BG196" s="3">
        <v>0.1129</v>
      </c>
      <c r="BH196" s="3"/>
      <c r="BI196" s="3">
        <v>1.1195199753532641</v>
      </c>
      <c r="BJ196" s="3" t="s">
        <v>19</v>
      </c>
      <c r="BK196" s="3" t="s">
        <v>20</v>
      </c>
      <c r="BL196" s="3"/>
    </row>
    <row r="197" spans="1:64" x14ac:dyDescent="0.35">
      <c r="A197" s="2">
        <v>86</v>
      </c>
      <c r="B197" s="3" t="s">
        <v>582</v>
      </c>
      <c r="C197" s="3">
        <v>86.2</v>
      </c>
      <c r="D197" s="3" t="s">
        <v>608</v>
      </c>
      <c r="E197" s="3" t="s">
        <v>590</v>
      </c>
      <c r="F197" s="3"/>
      <c r="G197" s="3"/>
      <c r="H197" s="3" t="str">
        <f>IF(AF197&lt;'2 - Outliers'!$F$11,"Low outlier",IF(AF197&gt;'2 - Outliers'!$F$12,"High outlier",""))</f>
        <v/>
      </c>
      <c r="I197" s="3">
        <f>IF(AH197="",VLOOKUP(BD197,'3 -Impute_SE'!$B$10:$C$21,2,FALSE),AH197)</f>
        <v>7.9815095923159371E-2</v>
      </c>
      <c r="J197" s="3">
        <f>I197^2</f>
        <v>6.3704495372231317E-3</v>
      </c>
      <c r="K197" s="3">
        <f>1/J197</f>
        <v>156.97479340459518</v>
      </c>
      <c r="L197" s="3">
        <f>K197*AF197</f>
        <v>90.103531414237622</v>
      </c>
      <c r="M197" s="3">
        <f>K197*AF197^2</f>
        <v>51.719427031772391</v>
      </c>
      <c r="N197" s="3">
        <f>K197^2</f>
        <v>24641.085764415337</v>
      </c>
      <c r="O197" s="3">
        <f>1/($J197+(VLOOKUP($BD197,'5_Weighting REM'!$B$23:$K$35,10,FALSE)))</f>
        <v>55.406989848885253</v>
      </c>
      <c r="P197" s="3">
        <f>O197*$AF197</f>
        <v>31.803612173260134</v>
      </c>
      <c r="Q197" s="3">
        <f>1/($J197+(VLOOKUP($BD197,'5_Weighting REM'!$N$22:$W$31,10,FALSE)))</f>
        <v>136.67131610146831</v>
      </c>
      <c r="R197" s="3">
        <f>Q197*$AF197</f>
        <v>78.449335442242798</v>
      </c>
      <c r="S197" s="3">
        <f>1/($J197+(VLOOKUP($BD197,'5_Weighting REM'!$Z$26:$AI$35,10,FALSE)))</f>
        <v>5.6162382779414584</v>
      </c>
      <c r="T197" s="3">
        <f>S197*$AF197</f>
        <v>3.2237207715383969</v>
      </c>
      <c r="U197" s="3">
        <f>1/($J197+(VLOOKUP($BD197,'5_Weighting REM'!$AL$24:$AU$35,10,FALSE)))</f>
        <v>76.410092849260209</v>
      </c>
      <c r="V197" s="3">
        <f>U197*$AF197</f>
        <v>43.859393295475357</v>
      </c>
      <c r="W197" s="3">
        <f>1/($J197+(VLOOKUP($BD197,'5_Weighting REM'!$AX$24:$BG$35,10,FALSE)))</f>
        <v>11.038306171778656</v>
      </c>
      <c r="X197" s="3">
        <f>W197*$AF197</f>
        <v>6.3359877426009481</v>
      </c>
      <c r="Y197" s="3">
        <f>1/($J197+(VLOOKUP($BD197,'5_Weighting REM'!$BK$24:$BT$34,10,FALSE)))</f>
        <v>74.445246301054027</v>
      </c>
      <c r="Z197" s="3">
        <f>Y197*$AF197</f>
        <v>42.731571376805007</v>
      </c>
      <c r="AA197" s="3">
        <f>1/($J197+(VLOOKUP($BD197,'5_Weighting REM'!$BX$24:$CG$35,10,FALSE)))</f>
        <v>101.9449435051628</v>
      </c>
      <c r="AB197" s="3">
        <f>AA197*$AF197</f>
        <v>58.516397571963438</v>
      </c>
      <c r="AC197" s="3">
        <f>1/($J197+(VLOOKUP($BD197,'5_Weighting REM'!$CK$24:$CT$35,10,FALSE)))</f>
        <v>55.406989848885253</v>
      </c>
      <c r="AD197" s="3">
        <f>AC197*$AF197</f>
        <v>31.803612173260134</v>
      </c>
      <c r="AE197" s="3"/>
      <c r="AF197" s="6">
        <v>0.57399999999999995</v>
      </c>
      <c r="AG197" s="3" t="s">
        <v>4</v>
      </c>
      <c r="AH197" s="3"/>
      <c r="AI197" s="3"/>
      <c r="AJ197" s="3" t="s">
        <v>5</v>
      </c>
      <c r="AK197" s="3" t="s">
        <v>6</v>
      </c>
      <c r="AL197" s="3" t="s">
        <v>5</v>
      </c>
      <c r="AM197" s="3" t="s">
        <v>7</v>
      </c>
      <c r="AN197" s="3" t="s">
        <v>8</v>
      </c>
      <c r="AO197" s="3" t="s">
        <v>28</v>
      </c>
      <c r="AP197" s="3" t="s">
        <v>10</v>
      </c>
      <c r="AQ197" s="3" t="s">
        <v>107</v>
      </c>
      <c r="AR197" s="3" t="s">
        <v>12</v>
      </c>
      <c r="AS197" s="3" t="s">
        <v>232</v>
      </c>
      <c r="AT197" s="3" t="s">
        <v>585</v>
      </c>
      <c r="AU197" s="3" t="s">
        <v>1951</v>
      </c>
      <c r="AV197" s="3" t="s">
        <v>14</v>
      </c>
      <c r="AW197" s="3">
        <v>120</v>
      </c>
      <c r="AX197" s="3">
        <v>1</v>
      </c>
      <c r="AY197" s="3">
        <v>0</v>
      </c>
      <c r="AZ197" s="3">
        <v>1</v>
      </c>
      <c r="BA197" s="3">
        <v>1</v>
      </c>
      <c r="BB197" s="3" t="s">
        <v>15</v>
      </c>
      <c r="BC197" s="3" t="s">
        <v>41</v>
      </c>
      <c r="BD197" s="3" t="s">
        <v>42</v>
      </c>
      <c r="BE197" s="3" t="s">
        <v>33</v>
      </c>
      <c r="BF197" s="3"/>
      <c r="BG197" s="3">
        <v>0.45</v>
      </c>
      <c r="BH197" s="3"/>
      <c r="BI197" s="3"/>
      <c r="BJ197" s="3" t="s">
        <v>20</v>
      </c>
      <c r="BK197" s="3" t="s">
        <v>20</v>
      </c>
      <c r="BL197" s="3"/>
    </row>
    <row r="198" spans="1:64" x14ac:dyDescent="0.35">
      <c r="A198" s="2">
        <v>33</v>
      </c>
      <c r="B198" s="3" t="s">
        <v>0</v>
      </c>
      <c r="C198" s="3">
        <v>33.4</v>
      </c>
      <c r="D198" s="3" t="s">
        <v>112</v>
      </c>
      <c r="E198" s="3" t="s">
        <v>113</v>
      </c>
      <c r="F198" s="3"/>
      <c r="G198" s="3"/>
      <c r="H198" s="3" t="str">
        <f>IF(AF198&lt;'2 - Outliers'!$F$11,"Low outlier",IF(AF198&gt;'2 - Outliers'!$F$12,"High outlier",""))</f>
        <v/>
      </c>
      <c r="I198" s="3">
        <f>IF(AH198="",VLOOKUP(BD198,'3 -Impute_SE'!$B$10:$C$21,2,FALSE),AH198)</f>
        <v>7.9815095923159371E-2</v>
      </c>
      <c r="J198" s="3">
        <f>I198^2</f>
        <v>6.3704495372231317E-3</v>
      </c>
      <c r="K198" s="3">
        <f>1/J198</f>
        <v>156.97479340459518</v>
      </c>
      <c r="L198" s="3">
        <f>K198*AF198</f>
        <v>88.84773306700086</v>
      </c>
      <c r="M198" s="3">
        <f>K198*AF198^2</f>
        <v>50.287816915922477</v>
      </c>
      <c r="N198" s="3">
        <f>K198^2</f>
        <v>24641.085764415337</v>
      </c>
      <c r="O198" s="3">
        <f>1/($J198+(VLOOKUP($BD198,'5_Weighting REM'!$B$23:$K$35,10,FALSE)))</f>
        <v>55.406989848885253</v>
      </c>
      <c r="P198" s="3">
        <f>O198*$AF198</f>
        <v>31.36035625446905</v>
      </c>
      <c r="Q198" s="3">
        <f>1/($J198+(VLOOKUP($BD198,'5_Weighting REM'!$N$22:$W$31,10,FALSE)))</f>
        <v>136.67131610146831</v>
      </c>
      <c r="R198" s="3">
        <f>Q198*$AF198</f>
        <v>77.355964913431052</v>
      </c>
      <c r="S198" s="3">
        <f>1/($J198+(VLOOKUP($BD198,'5_Weighting REM'!$Z$26:$AI$35,10,FALSE)))</f>
        <v>5.6162382779414584</v>
      </c>
      <c r="T198" s="3">
        <f>S198*$AF198</f>
        <v>3.1787908653148653</v>
      </c>
      <c r="U198" s="3">
        <f>1/($J198+(VLOOKUP($BD198,'5_Weighting REM'!$AL$24:$AU$35,10,FALSE)))</f>
        <v>76.410092849260209</v>
      </c>
      <c r="V198" s="3">
        <f>U198*$AF198</f>
        <v>43.248112552681278</v>
      </c>
      <c r="W198" s="3">
        <f>1/($J198+(VLOOKUP($BD198,'5_Weighting REM'!$AX$24:$BG$35,10,FALSE)))</f>
        <v>11.038306171778656</v>
      </c>
      <c r="X198" s="3">
        <f>W198*$AF198</f>
        <v>6.2476812932267185</v>
      </c>
      <c r="Y198" s="3">
        <f>1/($J198+(VLOOKUP($BD198,'5_Weighting REM'!$BK$24:$BT$34,10,FALSE)))</f>
        <v>74.445246301054027</v>
      </c>
      <c r="Z198" s="3">
        <f>Y198*$AF198</f>
        <v>42.136009406396575</v>
      </c>
      <c r="AA198" s="3">
        <f>1/($J198+(VLOOKUP($BD198,'5_Weighting REM'!$BX$24:$CG$35,10,FALSE)))</f>
        <v>101.9449435051628</v>
      </c>
      <c r="AB198" s="3">
        <f>AA198*$AF198</f>
        <v>57.700838023922138</v>
      </c>
      <c r="AC198" s="3">
        <f>1/($J198+(VLOOKUP($BD198,'5_Weighting REM'!$CK$24:$CT$35,10,FALSE)))</f>
        <v>55.406989848885253</v>
      </c>
      <c r="AD198" s="3">
        <f>AC198*$AF198</f>
        <v>31.36035625446905</v>
      </c>
      <c r="AE198" s="3" t="s">
        <v>3</v>
      </c>
      <c r="AF198" s="6">
        <v>0.56599999999999995</v>
      </c>
      <c r="AG198" s="3" t="s">
        <v>4</v>
      </c>
      <c r="AH198" s="3"/>
      <c r="AI198" s="3"/>
      <c r="AJ198" s="3" t="s">
        <v>5</v>
      </c>
      <c r="AK198" s="3" t="s">
        <v>6</v>
      </c>
      <c r="AL198" s="3" t="s">
        <v>5</v>
      </c>
      <c r="AM198" s="3" t="s">
        <v>7</v>
      </c>
      <c r="AN198" s="3" t="s">
        <v>8</v>
      </c>
      <c r="AO198" s="3" t="s">
        <v>9</v>
      </c>
      <c r="AP198" s="3" t="s">
        <v>10</v>
      </c>
      <c r="AQ198" s="3" t="s">
        <v>11</v>
      </c>
      <c r="AR198" s="4" t="s">
        <v>12</v>
      </c>
      <c r="AS198" s="4" t="s">
        <v>13</v>
      </c>
      <c r="AT198" s="4">
        <v>2012</v>
      </c>
      <c r="AU198" s="3" t="s">
        <v>14</v>
      </c>
      <c r="AV198" s="3" t="s">
        <v>14</v>
      </c>
      <c r="AW198" s="3">
        <v>350</v>
      </c>
      <c r="AX198" s="3">
        <v>0</v>
      </c>
      <c r="AY198" s="3">
        <v>0</v>
      </c>
      <c r="AZ198" s="3">
        <v>0</v>
      </c>
      <c r="BA198" s="3">
        <v>0</v>
      </c>
      <c r="BB198" s="4" t="s">
        <v>15</v>
      </c>
      <c r="BC198" s="4" t="s">
        <v>41</v>
      </c>
      <c r="BD198" s="4" t="s">
        <v>42</v>
      </c>
      <c r="BE198" s="4" t="s">
        <v>18</v>
      </c>
      <c r="BF198" s="4"/>
      <c r="BG198" s="3">
        <v>2.0000000000000001E-4</v>
      </c>
      <c r="BH198" s="3"/>
      <c r="BI198" s="3">
        <v>1.0002000200013335</v>
      </c>
      <c r="BJ198" s="3" t="s">
        <v>19</v>
      </c>
      <c r="BK198" s="3" t="s">
        <v>20</v>
      </c>
      <c r="BL198" s="3"/>
    </row>
    <row r="199" spans="1:64" x14ac:dyDescent="0.35">
      <c r="A199" s="2">
        <v>33</v>
      </c>
      <c r="B199" s="3" t="s">
        <v>0</v>
      </c>
      <c r="C199" s="3">
        <v>33.299999999999997</v>
      </c>
      <c r="D199" s="3" t="s">
        <v>116</v>
      </c>
      <c r="E199" s="3" t="s">
        <v>2</v>
      </c>
      <c r="F199" s="3"/>
      <c r="G199" s="3"/>
      <c r="H199" s="3" t="str">
        <f>IF(AF199&lt;'2 - Outliers'!$F$11,"Low outlier",IF(AF199&gt;'2 - Outliers'!$F$12,"High outlier",""))</f>
        <v/>
      </c>
      <c r="I199" s="3">
        <f>IF(AH199="",VLOOKUP(BD199,'3 -Impute_SE'!$B$10:$C$21,2,FALSE),AH199)</f>
        <v>7.9815095923159371E-2</v>
      </c>
      <c r="J199" s="3">
        <f>I199^2</f>
        <v>6.3704495372231317E-3</v>
      </c>
      <c r="K199" s="3">
        <f>1/J199</f>
        <v>156.97479340459518</v>
      </c>
      <c r="L199" s="3">
        <f>K199*AF199</f>
        <v>82.411766537412475</v>
      </c>
      <c r="M199" s="3">
        <f>K199*AF199^2</f>
        <v>43.266177432141546</v>
      </c>
      <c r="N199" s="3">
        <f>K199^2</f>
        <v>24641.085764415337</v>
      </c>
      <c r="O199" s="3">
        <f>1/($J199+(VLOOKUP($BD199,'5_Weighting REM'!$B$23:$K$35,10,FALSE)))</f>
        <v>55.406989848885253</v>
      </c>
      <c r="P199" s="3">
        <f>O199*$AF199</f>
        <v>29.088669670664761</v>
      </c>
      <c r="Q199" s="3">
        <f>1/($J199+(VLOOKUP($BD199,'5_Weighting REM'!$N$22:$W$31,10,FALSE)))</f>
        <v>136.67131610146831</v>
      </c>
      <c r="R199" s="3">
        <f>Q199*$AF199</f>
        <v>71.752440953270863</v>
      </c>
      <c r="S199" s="3">
        <f>1/($J199+(VLOOKUP($BD199,'5_Weighting REM'!$Z$26:$AI$35,10,FALSE)))</f>
        <v>5.6162382779414584</v>
      </c>
      <c r="T199" s="3">
        <f>S199*$AF199</f>
        <v>2.9485250959192659</v>
      </c>
      <c r="U199" s="3">
        <f>1/($J199+(VLOOKUP($BD199,'5_Weighting REM'!$AL$24:$AU$35,10,FALSE)))</f>
        <v>76.410092849260209</v>
      </c>
      <c r="V199" s="3">
        <f>U199*$AF199</f>
        <v>40.115298745861608</v>
      </c>
      <c r="W199" s="3">
        <f>1/($J199+(VLOOKUP($BD199,'5_Weighting REM'!$AX$24:$BG$35,10,FALSE)))</f>
        <v>11.038306171778656</v>
      </c>
      <c r="X199" s="3">
        <f>W199*$AF199</f>
        <v>5.7951107401837945</v>
      </c>
      <c r="Y199" s="3">
        <f>1/($J199+(VLOOKUP($BD199,'5_Weighting REM'!$BK$24:$BT$34,10,FALSE)))</f>
        <v>74.445246301054027</v>
      </c>
      <c r="Z199" s="3">
        <f>Y199*$AF199</f>
        <v>39.083754308053365</v>
      </c>
      <c r="AA199" s="3">
        <f>1/($J199+(VLOOKUP($BD199,'5_Weighting REM'!$BX$24:$CG$35,10,FALSE)))</f>
        <v>101.9449435051628</v>
      </c>
      <c r="AB199" s="3">
        <f>AA199*$AF199</f>
        <v>53.521095340210472</v>
      </c>
      <c r="AC199" s="3">
        <f>1/($J199+(VLOOKUP($BD199,'5_Weighting REM'!$CK$24:$CT$35,10,FALSE)))</f>
        <v>55.406989848885253</v>
      </c>
      <c r="AD199" s="3">
        <f>AC199*$AF199</f>
        <v>29.088669670664761</v>
      </c>
      <c r="AE199" s="3" t="s">
        <v>3</v>
      </c>
      <c r="AF199" s="6">
        <v>0.52500000000000002</v>
      </c>
      <c r="AG199" s="3" t="s">
        <v>4</v>
      </c>
      <c r="AH199" s="3"/>
      <c r="AI199" s="3"/>
      <c r="AJ199" s="3" t="s">
        <v>5</v>
      </c>
      <c r="AK199" s="3" t="s">
        <v>6</v>
      </c>
      <c r="AL199" s="3" t="s">
        <v>5</v>
      </c>
      <c r="AM199" s="3" t="s">
        <v>7</v>
      </c>
      <c r="AN199" s="3" t="s">
        <v>8</v>
      </c>
      <c r="AO199" s="3" t="s">
        <v>9</v>
      </c>
      <c r="AP199" s="3" t="s">
        <v>10</v>
      </c>
      <c r="AQ199" s="3" t="s">
        <v>11</v>
      </c>
      <c r="AR199" s="4" t="s">
        <v>12</v>
      </c>
      <c r="AS199" s="4" t="s">
        <v>13</v>
      </c>
      <c r="AT199" s="4">
        <v>2012</v>
      </c>
      <c r="AU199" s="3" t="s">
        <v>14</v>
      </c>
      <c r="AV199" s="3" t="s">
        <v>14</v>
      </c>
      <c r="AW199" s="3">
        <v>125</v>
      </c>
      <c r="AX199" s="3">
        <v>0</v>
      </c>
      <c r="AY199" s="3">
        <v>0</v>
      </c>
      <c r="AZ199" s="3">
        <v>0</v>
      </c>
      <c r="BA199" s="3">
        <v>0</v>
      </c>
      <c r="BB199" s="4" t="s">
        <v>15</v>
      </c>
      <c r="BC199" s="4" t="s">
        <v>41</v>
      </c>
      <c r="BD199" s="4" t="s">
        <v>42</v>
      </c>
      <c r="BE199" s="4" t="s">
        <v>18</v>
      </c>
      <c r="BF199" s="4"/>
      <c r="BG199" s="3">
        <v>2.9999999999999997E-4</v>
      </c>
      <c r="BH199" s="3"/>
      <c r="BI199" s="3">
        <v>1.0003000450045003</v>
      </c>
      <c r="BJ199" s="3" t="s">
        <v>19</v>
      </c>
      <c r="BK199" s="3" t="s">
        <v>20</v>
      </c>
      <c r="BL199" s="3"/>
    </row>
    <row r="200" spans="1:64" x14ac:dyDescent="0.35">
      <c r="A200" s="2">
        <v>107</v>
      </c>
      <c r="B200" s="3" t="s">
        <v>34</v>
      </c>
      <c r="C200" s="3">
        <v>107.6</v>
      </c>
      <c r="D200" s="3" t="s">
        <v>988</v>
      </c>
      <c r="E200" s="3" t="s">
        <v>813</v>
      </c>
      <c r="F200" s="3"/>
      <c r="G200" s="3"/>
      <c r="H200" s="3" t="str">
        <f>IF(AF200&lt;'2 - Outliers'!$F$11,"Low outlier",IF(AF200&gt;'2 - Outliers'!$F$12,"High outlier",""))</f>
        <v/>
      </c>
      <c r="I200" s="3">
        <f>IF(AH200="",VLOOKUP(BD200,'3 -Impute_SE'!$B$10:$C$21,2,FALSE),AH200)</f>
        <v>7.9815095923159371E-2</v>
      </c>
      <c r="J200" s="3">
        <f>I200^2</f>
        <v>6.3704495372231317E-3</v>
      </c>
      <c r="K200" s="3">
        <f>1/J200</f>
        <v>156.97479340459518</v>
      </c>
      <c r="L200" s="3">
        <f>K200*AF200</f>
        <v>78.487396702297588</v>
      </c>
      <c r="M200" s="3">
        <f>K200*AF200^2</f>
        <v>39.243698351148794</v>
      </c>
      <c r="N200" s="3">
        <f>K200^2</f>
        <v>24641.085764415337</v>
      </c>
      <c r="O200" s="3">
        <f>1/($J200+(VLOOKUP($BD200,'5_Weighting REM'!$B$23:$K$35,10,FALSE)))</f>
        <v>55.406989848885253</v>
      </c>
      <c r="P200" s="3">
        <f>O200*$AF200</f>
        <v>27.703494924442627</v>
      </c>
      <c r="Q200" s="3">
        <f>1/($J200+(VLOOKUP($BD200,'5_Weighting REM'!$N$22:$W$31,10,FALSE)))</f>
        <v>136.67131610146831</v>
      </c>
      <c r="R200" s="3">
        <f>Q200*$AF200</f>
        <v>68.335658050734153</v>
      </c>
      <c r="S200" s="3">
        <f>1/($J200+(VLOOKUP($BD200,'5_Weighting REM'!$Z$26:$AI$35,10,FALSE)))</f>
        <v>5.6162382779414584</v>
      </c>
      <c r="T200" s="3">
        <f>S200*$AF200</f>
        <v>2.8081191389707292</v>
      </c>
      <c r="U200" s="3">
        <f>1/($J200+(VLOOKUP($BD200,'5_Weighting REM'!$AL$24:$AU$35,10,FALSE)))</f>
        <v>76.410092849260209</v>
      </c>
      <c r="V200" s="3">
        <f>U200*$AF200</f>
        <v>38.205046424630105</v>
      </c>
      <c r="W200" s="3">
        <f>1/($J200+(VLOOKUP($BD200,'5_Weighting REM'!$AX$24:$BG$35,10,FALSE)))</f>
        <v>11.038306171778656</v>
      </c>
      <c r="X200" s="3">
        <f>W200*$AF200</f>
        <v>5.5191530858893278</v>
      </c>
      <c r="Y200" s="3">
        <f>1/($J200+(VLOOKUP($BD200,'5_Weighting REM'!$BK$24:$BT$34,10,FALSE)))</f>
        <v>74.445246301054027</v>
      </c>
      <c r="Z200" s="3">
        <f>Y200*$AF200</f>
        <v>37.222623150527014</v>
      </c>
      <c r="AA200" s="3">
        <f>1/($J200+(VLOOKUP($BD200,'5_Weighting REM'!$BX$24:$CG$35,10,FALSE)))</f>
        <v>101.9449435051628</v>
      </c>
      <c r="AB200" s="3">
        <f>AA200*$AF200</f>
        <v>50.972471752581399</v>
      </c>
      <c r="AC200" s="3">
        <f>1/($J200+(VLOOKUP($BD200,'5_Weighting REM'!$CK$24:$CT$35,10,FALSE)))</f>
        <v>55.406989848885253</v>
      </c>
      <c r="AD200" s="3">
        <f>AC200*$AF200</f>
        <v>27.703494924442627</v>
      </c>
      <c r="AE200" s="3" t="s">
        <v>3</v>
      </c>
      <c r="AF200" s="6">
        <v>0.5</v>
      </c>
      <c r="AG200" s="3" t="s">
        <v>4</v>
      </c>
      <c r="AH200" s="3"/>
      <c r="AI200" s="3"/>
      <c r="AJ200" s="3" t="s">
        <v>5</v>
      </c>
      <c r="AK200" s="3" t="s">
        <v>6</v>
      </c>
      <c r="AL200" s="3" t="s">
        <v>5</v>
      </c>
      <c r="AM200" s="3" t="s">
        <v>7</v>
      </c>
      <c r="AN200" s="3" t="s">
        <v>37</v>
      </c>
      <c r="AO200" s="3" t="s">
        <v>38</v>
      </c>
      <c r="AP200" s="3" t="s">
        <v>10</v>
      </c>
      <c r="AQ200" s="3" t="s">
        <v>39</v>
      </c>
      <c r="AR200" s="4" t="s">
        <v>12</v>
      </c>
      <c r="AS200" s="4" t="s">
        <v>40</v>
      </c>
      <c r="AT200" s="4">
        <v>2000</v>
      </c>
      <c r="AU200" s="3" t="s">
        <v>30</v>
      </c>
      <c r="AV200" s="3" t="s">
        <v>14</v>
      </c>
      <c r="AW200" s="3">
        <v>70409</v>
      </c>
      <c r="AX200" s="3">
        <v>1</v>
      </c>
      <c r="AY200" s="3">
        <v>0</v>
      </c>
      <c r="AZ200" s="3">
        <v>1</v>
      </c>
      <c r="BA200" s="3">
        <v>1</v>
      </c>
      <c r="BB200" s="4" t="s">
        <v>15</v>
      </c>
      <c r="BC200" s="4" t="s">
        <v>41</v>
      </c>
      <c r="BD200" s="4" t="s">
        <v>42</v>
      </c>
      <c r="BE200" s="4" t="s">
        <v>18</v>
      </c>
      <c r="BF200" s="4"/>
      <c r="BG200" s="3">
        <v>0.1013</v>
      </c>
      <c r="BH200" s="3"/>
      <c r="BI200" s="3">
        <v>1.10660857454338</v>
      </c>
      <c r="BJ200" s="3" t="s">
        <v>19</v>
      </c>
      <c r="BK200" s="3" t="s">
        <v>20</v>
      </c>
      <c r="BL200" s="3"/>
    </row>
    <row r="201" spans="1:64" x14ac:dyDescent="0.35">
      <c r="A201" s="2">
        <v>11</v>
      </c>
      <c r="B201" s="3" t="s">
        <v>136</v>
      </c>
      <c r="C201" s="3">
        <v>11.1</v>
      </c>
      <c r="D201" s="3" t="s">
        <v>137</v>
      </c>
      <c r="E201" s="3" t="s">
        <v>138</v>
      </c>
      <c r="F201" s="3"/>
      <c r="G201" s="3"/>
      <c r="H201" s="3" t="str">
        <f>IF(AF201&lt;'2 - Outliers'!$F$11,"Low outlier",IF(AF201&gt;'2 - Outliers'!$F$12,"High outlier",""))</f>
        <v/>
      </c>
      <c r="I201" s="3">
        <f>IF(AH201="",VLOOKUP(BD201,'3 -Impute_SE'!$B$10:$C$21,2,FALSE),AH201)</f>
        <v>7.9815095923159371E-2</v>
      </c>
      <c r="J201" s="3">
        <f>I201^2</f>
        <v>6.3704495372231317E-3</v>
      </c>
      <c r="K201" s="3">
        <f>1/J201</f>
        <v>156.97479340459518</v>
      </c>
      <c r="L201" s="3">
        <f>K201*AF201</f>
        <v>74.5630268671827</v>
      </c>
      <c r="M201" s="3">
        <f>K201*AF201^2</f>
        <v>35.417437761911785</v>
      </c>
      <c r="N201" s="3">
        <f>K201^2</f>
        <v>24641.085764415337</v>
      </c>
      <c r="O201" s="3">
        <f>1/($J201+(VLOOKUP($BD201,'5_Weighting REM'!$B$23:$K$35,10,FALSE)))</f>
        <v>55.406989848885253</v>
      </c>
      <c r="P201" s="3">
        <f>O201*$AF201</f>
        <v>26.318320178220493</v>
      </c>
      <c r="Q201" s="3">
        <f>1/($J201+(VLOOKUP($BD201,'5_Weighting REM'!$N$22:$W$31,10,FALSE)))</f>
        <v>136.67131610146831</v>
      </c>
      <c r="R201" s="3">
        <f>Q201*$AF201</f>
        <v>64.918875148197444</v>
      </c>
      <c r="S201" s="3">
        <f>1/($J201+(VLOOKUP($BD201,'5_Weighting REM'!$Z$26:$AI$35,10,FALSE)))</f>
        <v>5.6162382779414584</v>
      </c>
      <c r="T201" s="3">
        <f>S201*$AF201</f>
        <v>2.6677131820221924</v>
      </c>
      <c r="U201" s="3">
        <f>1/($J201+(VLOOKUP($BD201,'5_Weighting REM'!$AL$24:$AU$35,10,FALSE)))</f>
        <v>76.410092849260209</v>
      </c>
      <c r="V201" s="3">
        <f>U201*$AF201</f>
        <v>36.294794103398601</v>
      </c>
      <c r="W201" s="3">
        <f>1/($J201+(VLOOKUP($BD201,'5_Weighting REM'!$AX$24:$BG$35,10,FALSE)))</f>
        <v>11.038306171778656</v>
      </c>
      <c r="X201" s="3">
        <f>W201*$AF201</f>
        <v>5.2431954315948612</v>
      </c>
      <c r="Y201" s="3">
        <f>1/($J201+(VLOOKUP($BD201,'5_Weighting REM'!$BK$24:$BT$34,10,FALSE)))</f>
        <v>74.445246301054027</v>
      </c>
      <c r="Z201" s="3">
        <f>Y201*$AF201</f>
        <v>35.361491993000662</v>
      </c>
      <c r="AA201" s="3">
        <f>1/($J201+(VLOOKUP($BD201,'5_Weighting REM'!$BX$24:$CG$35,10,FALSE)))</f>
        <v>101.9449435051628</v>
      </c>
      <c r="AB201" s="3">
        <f>AA201*$AF201</f>
        <v>48.423848164952325</v>
      </c>
      <c r="AC201" s="3">
        <f>1/($J201+(VLOOKUP($BD201,'5_Weighting REM'!$CK$24:$CT$35,10,FALSE)))</f>
        <v>55.406989848885253</v>
      </c>
      <c r="AD201" s="3">
        <f>AC201*$AF201</f>
        <v>26.318320178220493</v>
      </c>
      <c r="AE201" s="3"/>
      <c r="AF201" s="6">
        <v>0.47499999999999998</v>
      </c>
      <c r="AG201" s="3" t="s">
        <v>4</v>
      </c>
      <c r="AH201" s="3"/>
      <c r="AI201" s="3"/>
      <c r="AJ201" s="3" t="s">
        <v>139</v>
      </c>
      <c r="AK201" s="3" t="s">
        <v>6</v>
      </c>
      <c r="AL201" s="3" t="s">
        <v>5</v>
      </c>
      <c r="AM201" s="3" t="s">
        <v>7</v>
      </c>
      <c r="AN201" s="3" t="s">
        <v>37</v>
      </c>
      <c r="AO201" s="3" t="s">
        <v>28</v>
      </c>
      <c r="AP201" s="3" t="s">
        <v>57</v>
      </c>
      <c r="AQ201" s="3" t="s">
        <v>11</v>
      </c>
      <c r="AR201" s="4" t="s">
        <v>12</v>
      </c>
      <c r="AS201" s="4" t="s">
        <v>140</v>
      </c>
      <c r="AT201" s="4">
        <v>2000</v>
      </c>
      <c r="AU201" s="3" t="s">
        <v>30</v>
      </c>
      <c r="AV201" s="3" t="s">
        <v>30</v>
      </c>
      <c r="AW201" s="3">
        <v>8299</v>
      </c>
      <c r="AX201" s="3">
        <v>0</v>
      </c>
      <c r="AY201" s="3">
        <v>1</v>
      </c>
      <c r="AZ201" s="3">
        <v>1</v>
      </c>
      <c r="BA201" s="3">
        <v>1</v>
      </c>
      <c r="BB201" s="4" t="s">
        <v>15</v>
      </c>
      <c r="BC201" s="4" t="s">
        <v>141</v>
      </c>
      <c r="BD201" s="4" t="s">
        <v>42</v>
      </c>
      <c r="BE201" s="4" t="s">
        <v>142</v>
      </c>
      <c r="BF201" s="4"/>
      <c r="BG201" s="3">
        <v>0.47499999999999998</v>
      </c>
      <c r="BH201" s="3"/>
      <c r="BI201" s="3"/>
      <c r="BJ201" s="3" t="s">
        <v>20</v>
      </c>
      <c r="BK201" s="3" t="s">
        <v>20</v>
      </c>
      <c r="BL201" s="3"/>
    </row>
    <row r="202" spans="1:64" x14ac:dyDescent="0.35">
      <c r="A202" s="2">
        <v>33</v>
      </c>
      <c r="B202" s="3" t="s">
        <v>0</v>
      </c>
      <c r="C202" s="3">
        <v>33.1</v>
      </c>
      <c r="D202" s="3" t="s">
        <v>144</v>
      </c>
      <c r="E202" s="3" t="s">
        <v>145</v>
      </c>
      <c r="F202" s="3"/>
      <c r="G202" s="3"/>
      <c r="H202" s="3" t="str">
        <f>IF(AF202&lt;'2 - Outliers'!$F$11,"Low outlier",IF(AF202&gt;'2 - Outliers'!$F$12,"High outlier",""))</f>
        <v/>
      </c>
      <c r="I202" s="3">
        <f>IF(AH202="",VLOOKUP(BD202,'3 -Impute_SE'!$B$10:$C$21,2,FALSE),AH202)</f>
        <v>7.9815095923159371E-2</v>
      </c>
      <c r="J202" s="3">
        <f>I202^2</f>
        <v>6.3704495372231317E-3</v>
      </c>
      <c r="K202" s="3">
        <f>1/J202</f>
        <v>156.97479340459518</v>
      </c>
      <c r="L202" s="3">
        <f>K202*AF202</f>
        <v>73.935127693564326</v>
      </c>
      <c r="M202" s="3">
        <f>K202*AF202^2</f>
        <v>34.823445143668799</v>
      </c>
      <c r="N202" s="3">
        <f>K202^2</f>
        <v>24641.085764415337</v>
      </c>
      <c r="O202" s="3">
        <f>1/($J202+(VLOOKUP($BD202,'5_Weighting REM'!$B$23:$K$35,10,FALSE)))</f>
        <v>55.406989848885253</v>
      </c>
      <c r="P202" s="3">
        <f>O202*$AF202</f>
        <v>26.096692218824952</v>
      </c>
      <c r="Q202" s="3">
        <f>1/($J202+(VLOOKUP($BD202,'5_Weighting REM'!$N$22:$W$31,10,FALSE)))</f>
        <v>136.67131610146831</v>
      </c>
      <c r="R202" s="3">
        <f>Q202*$AF202</f>
        <v>64.372189883791563</v>
      </c>
      <c r="S202" s="3">
        <f>1/($J202+(VLOOKUP($BD202,'5_Weighting REM'!$Z$26:$AI$35,10,FALSE)))</f>
        <v>5.6162382779414584</v>
      </c>
      <c r="T202" s="3">
        <f>S202*$AF202</f>
        <v>2.6452482289104267</v>
      </c>
      <c r="U202" s="3">
        <f>1/($J202+(VLOOKUP($BD202,'5_Weighting REM'!$AL$24:$AU$35,10,FALSE)))</f>
        <v>76.410092849260209</v>
      </c>
      <c r="V202" s="3">
        <f>U202*$AF202</f>
        <v>35.989153732001554</v>
      </c>
      <c r="W202" s="3">
        <f>1/($J202+(VLOOKUP($BD202,'5_Weighting REM'!$AX$24:$BG$35,10,FALSE)))</f>
        <v>11.038306171778656</v>
      </c>
      <c r="X202" s="3">
        <f>W202*$AF202</f>
        <v>5.1990422069077464</v>
      </c>
      <c r="Y202" s="3">
        <f>1/($J202+(VLOOKUP($BD202,'5_Weighting REM'!$BK$24:$BT$34,10,FALSE)))</f>
        <v>74.445246301054027</v>
      </c>
      <c r="Z202" s="3">
        <f>Y202*$AF202</f>
        <v>35.063711007796442</v>
      </c>
      <c r="AA202" s="3">
        <f>1/($J202+(VLOOKUP($BD202,'5_Weighting REM'!$BX$24:$CG$35,10,FALSE)))</f>
        <v>101.9449435051628</v>
      </c>
      <c r="AB202" s="3">
        <f>AA202*$AF202</f>
        <v>48.016068390931672</v>
      </c>
      <c r="AC202" s="3">
        <f>1/($J202+(VLOOKUP($BD202,'5_Weighting REM'!$CK$24:$CT$35,10,FALSE)))</f>
        <v>55.406989848885253</v>
      </c>
      <c r="AD202" s="3">
        <f>AC202*$AF202</f>
        <v>26.096692218824952</v>
      </c>
      <c r="AE202" s="3" t="s">
        <v>3</v>
      </c>
      <c r="AF202" s="6">
        <v>0.47099999999999997</v>
      </c>
      <c r="AG202" s="3" t="s">
        <v>4</v>
      </c>
      <c r="AH202" s="3"/>
      <c r="AI202" s="3"/>
      <c r="AJ202" s="3" t="s">
        <v>5</v>
      </c>
      <c r="AK202" s="3" t="s">
        <v>6</v>
      </c>
      <c r="AL202" s="3" t="s">
        <v>5</v>
      </c>
      <c r="AM202" s="3" t="s">
        <v>7</v>
      </c>
      <c r="AN202" s="3" t="s">
        <v>8</v>
      </c>
      <c r="AO202" s="3" t="s">
        <v>9</v>
      </c>
      <c r="AP202" s="3" t="s">
        <v>10</v>
      </c>
      <c r="AQ202" s="3" t="s">
        <v>11</v>
      </c>
      <c r="AR202" s="4" t="s">
        <v>12</v>
      </c>
      <c r="AS202" s="4" t="s">
        <v>13</v>
      </c>
      <c r="AT202" s="4">
        <v>2012</v>
      </c>
      <c r="AU202" s="3" t="s">
        <v>14</v>
      </c>
      <c r="AV202" s="3" t="s">
        <v>14</v>
      </c>
      <c r="AW202" s="3">
        <v>475</v>
      </c>
      <c r="AX202" s="3">
        <v>0</v>
      </c>
      <c r="AY202" s="3">
        <v>0</v>
      </c>
      <c r="AZ202" s="3">
        <v>1</v>
      </c>
      <c r="BA202" s="3">
        <v>1</v>
      </c>
      <c r="BB202" s="4" t="s">
        <v>15</v>
      </c>
      <c r="BC202" s="4" t="s">
        <v>41</v>
      </c>
      <c r="BD202" s="4" t="s">
        <v>42</v>
      </c>
      <c r="BE202" s="4" t="s">
        <v>18</v>
      </c>
      <c r="BF202" s="4"/>
      <c r="BG202" s="3">
        <v>1.9000000000000001E-4</v>
      </c>
      <c r="BH202" s="3"/>
      <c r="BI202" s="3">
        <v>1.0001900180511432</v>
      </c>
      <c r="BJ202" s="3" t="s">
        <v>19</v>
      </c>
      <c r="BK202" s="3" t="s">
        <v>20</v>
      </c>
      <c r="BL202" s="3"/>
    </row>
    <row r="203" spans="1:64" x14ac:dyDescent="0.35">
      <c r="A203" s="2">
        <v>107</v>
      </c>
      <c r="B203" s="3" t="s">
        <v>34</v>
      </c>
      <c r="C203" s="3">
        <v>107.1</v>
      </c>
      <c r="D203" s="3" t="s">
        <v>989</v>
      </c>
      <c r="E203" s="3" t="s">
        <v>817</v>
      </c>
      <c r="F203" s="3"/>
      <c r="G203" s="3"/>
      <c r="H203" s="3" t="str">
        <f>IF(AF203&lt;'2 - Outliers'!$F$11,"Low outlier",IF(AF203&gt;'2 - Outliers'!$F$12,"High outlier",""))</f>
        <v/>
      </c>
      <c r="I203" s="3">
        <f>IF(AH203="",VLOOKUP(BD203,'3 -Impute_SE'!$B$10:$C$21,2,FALSE),AH203)</f>
        <v>7.9815095923159371E-2</v>
      </c>
      <c r="J203" s="3">
        <f>I203^2</f>
        <v>6.3704495372231317E-3</v>
      </c>
      <c r="K203" s="3">
        <f>1/J203</f>
        <v>156.97479340459518</v>
      </c>
      <c r="L203" s="3">
        <f>K203*AF203</f>
        <v>73.778152900159725</v>
      </c>
      <c r="M203" s="3">
        <f>K203*AF203^2</f>
        <v>34.675731863075072</v>
      </c>
      <c r="N203" s="3">
        <f>K203^2</f>
        <v>24641.085764415337</v>
      </c>
      <c r="O203" s="3">
        <f>1/($J203+(VLOOKUP($BD203,'5_Weighting REM'!$B$23:$K$35,10,FALSE)))</f>
        <v>55.406989848885253</v>
      </c>
      <c r="P203" s="3">
        <f>O203*$AF203</f>
        <v>26.041285228976069</v>
      </c>
      <c r="Q203" s="3">
        <f>1/($J203+(VLOOKUP($BD203,'5_Weighting REM'!$N$22:$W$31,10,FALSE)))</f>
        <v>136.67131610146831</v>
      </c>
      <c r="R203" s="3">
        <f>Q203*$AF203</f>
        <v>64.235518567690107</v>
      </c>
      <c r="S203" s="3">
        <f>1/($J203+(VLOOKUP($BD203,'5_Weighting REM'!$Z$26:$AI$35,10,FALSE)))</f>
        <v>5.6162382779414584</v>
      </c>
      <c r="T203" s="3">
        <f>S203*$AF203</f>
        <v>2.6396319906324854</v>
      </c>
      <c r="U203" s="3">
        <f>1/($J203+(VLOOKUP($BD203,'5_Weighting REM'!$AL$24:$AU$35,10,FALSE)))</f>
        <v>76.410092849260209</v>
      </c>
      <c r="V203" s="3">
        <f>U203*$AF203</f>
        <v>35.912743639152296</v>
      </c>
      <c r="W203" s="3">
        <f>1/($J203+(VLOOKUP($BD203,'5_Weighting REM'!$AX$24:$BG$35,10,FALSE)))</f>
        <v>11.038306171778656</v>
      </c>
      <c r="X203" s="3">
        <f>W203*$AF203</f>
        <v>5.1880039007359677</v>
      </c>
      <c r="Y203" s="3">
        <f>1/($J203+(VLOOKUP($BD203,'5_Weighting REM'!$BK$24:$BT$34,10,FALSE)))</f>
        <v>74.445246301054027</v>
      </c>
      <c r="Z203" s="3">
        <f>Y203*$AF203</f>
        <v>34.989265761495389</v>
      </c>
      <c r="AA203" s="3">
        <f>1/($J203+(VLOOKUP($BD203,'5_Weighting REM'!$BX$24:$CG$35,10,FALSE)))</f>
        <v>101.9449435051628</v>
      </c>
      <c r="AB203" s="3">
        <f>AA203*$AF203</f>
        <v>47.914123447426512</v>
      </c>
      <c r="AC203" s="3">
        <f>1/($J203+(VLOOKUP($BD203,'5_Weighting REM'!$CK$24:$CT$35,10,FALSE)))</f>
        <v>55.406989848885253</v>
      </c>
      <c r="AD203" s="3">
        <f>AC203*$AF203</f>
        <v>26.041285228976069</v>
      </c>
      <c r="AE203" s="3" t="s">
        <v>3</v>
      </c>
      <c r="AF203" s="6">
        <v>0.47</v>
      </c>
      <c r="AG203" s="3" t="s">
        <v>4</v>
      </c>
      <c r="AH203" s="3"/>
      <c r="AI203" s="3"/>
      <c r="AJ203" s="3" t="s">
        <v>5</v>
      </c>
      <c r="AK203" s="3" t="s">
        <v>6</v>
      </c>
      <c r="AL203" s="3" t="s">
        <v>5</v>
      </c>
      <c r="AM203" s="3" t="s">
        <v>7</v>
      </c>
      <c r="AN203" s="3" t="s">
        <v>37</v>
      </c>
      <c r="AO203" s="3" t="s">
        <v>38</v>
      </c>
      <c r="AP203" s="3" t="s">
        <v>10</v>
      </c>
      <c r="AQ203" s="3" t="s">
        <v>39</v>
      </c>
      <c r="AR203" s="4" t="s">
        <v>12</v>
      </c>
      <c r="AS203" s="4" t="s">
        <v>40</v>
      </c>
      <c r="AT203" s="4">
        <v>2000</v>
      </c>
      <c r="AU203" s="3" t="s">
        <v>30</v>
      </c>
      <c r="AV203" s="3" t="s">
        <v>14</v>
      </c>
      <c r="AW203" s="3">
        <v>40269</v>
      </c>
      <c r="AX203" s="3">
        <v>1</v>
      </c>
      <c r="AY203" s="3">
        <v>0</v>
      </c>
      <c r="AZ203" s="3">
        <v>1</v>
      </c>
      <c r="BA203" s="3">
        <v>1</v>
      </c>
      <c r="BB203" s="4" t="s">
        <v>15</v>
      </c>
      <c r="BC203" s="4" t="s">
        <v>41</v>
      </c>
      <c r="BD203" s="4" t="s">
        <v>42</v>
      </c>
      <c r="BE203" s="4" t="s">
        <v>18</v>
      </c>
      <c r="BF203" s="4"/>
      <c r="BG203" s="3">
        <v>7.9600000000000004E-2</v>
      </c>
      <c r="BH203" s="3"/>
      <c r="BI203" s="3">
        <v>1.0828538394993001</v>
      </c>
      <c r="BJ203" s="3" t="s">
        <v>19</v>
      </c>
      <c r="BK203" s="3" t="s">
        <v>20</v>
      </c>
      <c r="BL203" s="3"/>
    </row>
    <row r="204" spans="1:64" x14ac:dyDescent="0.35">
      <c r="A204" s="2">
        <v>107</v>
      </c>
      <c r="B204" s="3" t="s">
        <v>34</v>
      </c>
      <c r="C204" s="3">
        <v>107.5</v>
      </c>
      <c r="D204" s="3" t="s">
        <v>990</v>
      </c>
      <c r="E204" s="3" t="s">
        <v>815</v>
      </c>
      <c r="F204" s="3"/>
      <c r="G204" s="3"/>
      <c r="H204" s="3" t="str">
        <f>IF(AF204&lt;'2 - Outliers'!$F$11,"Low outlier",IF(AF204&gt;'2 - Outliers'!$F$12,"High outlier",""))</f>
        <v/>
      </c>
      <c r="I204" s="3">
        <f>IF(AH204="",VLOOKUP(BD204,'3 -Impute_SE'!$B$10:$C$21,2,FALSE),AH204)</f>
        <v>7.9815095923159371E-2</v>
      </c>
      <c r="J204" s="3">
        <f>I204^2</f>
        <v>6.3704495372231317E-3</v>
      </c>
      <c r="K204" s="3">
        <f>1/J204</f>
        <v>156.97479340459518</v>
      </c>
      <c r="L204" s="3">
        <f>K204*AF204</f>
        <v>69.225883891426477</v>
      </c>
      <c r="M204" s="3">
        <f>K204*AF204^2</f>
        <v>30.528614796119076</v>
      </c>
      <c r="N204" s="3">
        <f>K204^2</f>
        <v>24641.085764415337</v>
      </c>
      <c r="O204" s="3">
        <f>1/($J204+(VLOOKUP($BD204,'5_Weighting REM'!$B$23:$K$35,10,FALSE)))</f>
        <v>55.406989848885253</v>
      </c>
      <c r="P204" s="3">
        <f>O204*$AF204</f>
        <v>24.434482523358398</v>
      </c>
      <c r="Q204" s="3">
        <f>1/($J204+(VLOOKUP($BD204,'5_Weighting REM'!$N$22:$W$31,10,FALSE)))</f>
        <v>136.67131610146831</v>
      </c>
      <c r="R204" s="3">
        <f>Q204*$AF204</f>
        <v>60.272050400747524</v>
      </c>
      <c r="S204" s="3">
        <f>1/($J204+(VLOOKUP($BD204,'5_Weighting REM'!$Z$26:$AI$35,10,FALSE)))</f>
        <v>5.6162382779414584</v>
      </c>
      <c r="T204" s="3">
        <f>S204*$AF204</f>
        <v>2.4767610805721834</v>
      </c>
      <c r="U204" s="3">
        <f>1/($J204+(VLOOKUP($BD204,'5_Weighting REM'!$AL$24:$AU$35,10,FALSE)))</f>
        <v>76.410092849260209</v>
      </c>
      <c r="V204" s="3">
        <f>U204*$AF204</f>
        <v>33.696850946523753</v>
      </c>
      <c r="W204" s="3">
        <f>1/($J204+(VLOOKUP($BD204,'5_Weighting REM'!$AX$24:$BG$35,10,FALSE)))</f>
        <v>11.038306171778656</v>
      </c>
      <c r="X204" s="3">
        <f>W204*$AF204</f>
        <v>4.8678930217543872</v>
      </c>
      <c r="Y204" s="3">
        <f>1/($J204+(VLOOKUP($BD204,'5_Weighting REM'!$BK$24:$BT$34,10,FALSE)))</f>
        <v>74.445246301054027</v>
      </c>
      <c r="Z204" s="3">
        <f>Y204*$AF204</f>
        <v>32.830353618764825</v>
      </c>
      <c r="AA204" s="3">
        <f>1/($J204+(VLOOKUP($BD204,'5_Weighting REM'!$BX$24:$CG$35,10,FALSE)))</f>
        <v>101.9449435051628</v>
      </c>
      <c r="AB204" s="3">
        <f>AA204*$AF204</f>
        <v>44.957720085776792</v>
      </c>
      <c r="AC204" s="3">
        <f>1/($J204+(VLOOKUP($BD204,'5_Weighting REM'!$CK$24:$CT$35,10,FALSE)))</f>
        <v>55.406989848885253</v>
      </c>
      <c r="AD204" s="3">
        <f>AC204*$AF204</f>
        <v>24.434482523358398</v>
      </c>
      <c r="AE204" s="3" t="s">
        <v>3</v>
      </c>
      <c r="AF204" s="6">
        <v>0.441</v>
      </c>
      <c r="AG204" s="3" t="s">
        <v>4</v>
      </c>
      <c r="AH204" s="3"/>
      <c r="AI204" s="3"/>
      <c r="AJ204" s="3" t="s">
        <v>5</v>
      </c>
      <c r="AK204" s="3" t="s">
        <v>6</v>
      </c>
      <c r="AL204" s="3" t="s">
        <v>5</v>
      </c>
      <c r="AM204" s="3" t="s">
        <v>7</v>
      </c>
      <c r="AN204" s="3" t="s">
        <v>37</v>
      </c>
      <c r="AO204" s="3" t="s">
        <v>38</v>
      </c>
      <c r="AP204" s="3" t="s">
        <v>10</v>
      </c>
      <c r="AQ204" s="3" t="s">
        <v>39</v>
      </c>
      <c r="AR204" s="4" t="s">
        <v>12</v>
      </c>
      <c r="AS204" s="4" t="s">
        <v>40</v>
      </c>
      <c r="AT204" s="4">
        <v>2000</v>
      </c>
      <c r="AU204" s="3" t="s">
        <v>30</v>
      </c>
      <c r="AV204" s="3" t="s">
        <v>14</v>
      </c>
      <c r="AW204" s="3">
        <v>33032</v>
      </c>
      <c r="AX204" s="3">
        <v>1</v>
      </c>
      <c r="AY204" s="3">
        <v>0</v>
      </c>
      <c r="AZ204" s="3">
        <v>1</v>
      </c>
      <c r="BA204" s="3">
        <v>1</v>
      </c>
      <c r="BB204" s="4" t="s">
        <v>15</v>
      </c>
      <c r="BC204" s="4" t="s">
        <v>41</v>
      </c>
      <c r="BD204" s="3" t="s">
        <v>42</v>
      </c>
      <c r="BE204" s="4" t="s">
        <v>18</v>
      </c>
      <c r="BF204" s="4"/>
      <c r="BG204" s="3">
        <v>7.4899999999999994E-2</v>
      </c>
      <c r="BH204" s="3"/>
      <c r="BI204" s="3">
        <v>1.0777763678587842</v>
      </c>
      <c r="BJ204" s="3" t="s">
        <v>19</v>
      </c>
      <c r="BK204" s="3" t="s">
        <v>20</v>
      </c>
      <c r="BL204" s="3"/>
    </row>
    <row r="205" spans="1:64" x14ac:dyDescent="0.35">
      <c r="A205" s="2">
        <v>14</v>
      </c>
      <c r="B205" s="3" t="s">
        <v>169</v>
      </c>
      <c r="C205" s="3">
        <v>14.2</v>
      </c>
      <c r="D205" s="3" t="s">
        <v>170</v>
      </c>
      <c r="E205" s="3" t="s">
        <v>171</v>
      </c>
      <c r="F205" s="3"/>
      <c r="G205" s="3"/>
      <c r="H205" s="3" t="str">
        <f>IF(AF205&lt;'2 - Outliers'!$F$11,"Low outlier",IF(AF205&gt;'2 - Outliers'!$F$12,"High outlier",""))</f>
        <v/>
      </c>
      <c r="I205" s="3">
        <f>IF(AH205="",VLOOKUP(BD205,'3 -Impute_SE'!$B$10:$C$21,2,FALSE),AH205)</f>
        <v>7.9815095923159371E-2</v>
      </c>
      <c r="J205" s="3">
        <f>I205^2</f>
        <v>6.3704495372231317E-3</v>
      </c>
      <c r="K205" s="3">
        <f>1/J205</f>
        <v>156.97479340459518</v>
      </c>
      <c r="L205" s="3">
        <f>K205*AF205</f>
        <v>66.502371225856749</v>
      </c>
      <c r="M205" s="3">
        <f>K205*AF205^2</f>
        <v>28.173729569834212</v>
      </c>
      <c r="N205" s="3">
        <f>K205^2</f>
        <v>24641.085764415337</v>
      </c>
      <c r="O205" s="3">
        <f>1/($J205+(VLOOKUP($BD205,'5_Weighting REM'!$B$23:$K$35,10,FALSE)))</f>
        <v>55.406989848885253</v>
      </c>
      <c r="P205" s="3">
        <f>O205*$AF205</f>
        <v>23.473171249480238</v>
      </c>
      <c r="Q205" s="3">
        <f>1/($J205+(VLOOKUP($BD205,'5_Weighting REM'!$N$22:$W$31,10,FALSE)))</f>
        <v>136.67131610146831</v>
      </c>
      <c r="R205" s="3">
        <f>Q205*$AF205</f>
        <v>57.900803066387049</v>
      </c>
      <c r="S205" s="3">
        <f>1/($J205+(VLOOKUP($BD205,'5_Weighting REM'!$Z$26:$AI$35,10,FALSE)))</f>
        <v>5.6162382779414584</v>
      </c>
      <c r="T205" s="3">
        <f>S205*$AF205</f>
        <v>2.3793193464498992</v>
      </c>
      <c r="U205" s="3">
        <f>1/($J205+(VLOOKUP($BD205,'5_Weighting REM'!$AL$24:$AU$35,10,FALSE)))</f>
        <v>76.410092849260209</v>
      </c>
      <c r="V205" s="3">
        <f>U205*$AF205</f>
        <v>32.371135835589087</v>
      </c>
      <c r="W205" s="3">
        <f>1/($J205+(VLOOKUP($BD205,'5_Weighting REM'!$AX$24:$BG$35,10,FALSE)))</f>
        <v>11.038306171778656</v>
      </c>
      <c r="X205" s="3">
        <f>W205*$AF205</f>
        <v>4.6763784096740277</v>
      </c>
      <c r="Y205" s="3">
        <f>1/($J205+(VLOOKUP($BD205,'5_Weighting REM'!$BK$24:$BT$34,10,FALSE)))</f>
        <v>74.445246301054027</v>
      </c>
      <c r="Z205" s="3">
        <f>Y205*$AF205</f>
        <v>31.53872859544154</v>
      </c>
      <c r="AA205" s="3">
        <f>1/($J205+(VLOOKUP($BD205,'5_Weighting REM'!$BX$24:$CG$35,10,FALSE)))</f>
        <v>101.9449435051628</v>
      </c>
      <c r="AB205" s="3">
        <f>AA205*$AF205</f>
        <v>43.188975315962224</v>
      </c>
      <c r="AC205" s="3">
        <f>1/($J205+(VLOOKUP($BD205,'5_Weighting REM'!$CK$24:$CT$35,10,FALSE)))</f>
        <v>55.406989848885253</v>
      </c>
      <c r="AD205" s="3">
        <f>AC205*$AF205</f>
        <v>23.473171249480238</v>
      </c>
      <c r="AE205" s="3" t="s">
        <v>237</v>
      </c>
      <c r="AF205" s="6">
        <v>0.42365000000000003</v>
      </c>
      <c r="AG205" s="3" t="s">
        <v>157</v>
      </c>
      <c r="AH205" s="3"/>
      <c r="AI205" s="3"/>
      <c r="AJ205" s="3" t="s">
        <v>5</v>
      </c>
      <c r="AK205" s="3" t="s">
        <v>6</v>
      </c>
      <c r="AL205" s="3" t="s">
        <v>5</v>
      </c>
      <c r="AM205" s="3" t="s">
        <v>7</v>
      </c>
      <c r="AN205" s="3" t="s">
        <v>8</v>
      </c>
      <c r="AO205" s="3" t="s">
        <v>28</v>
      </c>
      <c r="AP205" s="3" t="s">
        <v>10</v>
      </c>
      <c r="AQ205" s="3" t="s">
        <v>173</v>
      </c>
      <c r="AR205" s="4" t="s">
        <v>12</v>
      </c>
      <c r="AS205" s="4" t="s">
        <v>13</v>
      </c>
      <c r="AT205" s="4">
        <v>2000</v>
      </c>
      <c r="AU205" s="3" t="s">
        <v>30</v>
      </c>
      <c r="AV205" s="3" t="s">
        <v>30</v>
      </c>
      <c r="AW205" s="3">
        <v>265</v>
      </c>
      <c r="AX205" s="3">
        <v>0</v>
      </c>
      <c r="AY205" s="3">
        <v>0</v>
      </c>
      <c r="AZ205" s="3">
        <v>1</v>
      </c>
      <c r="BA205" s="3">
        <v>1</v>
      </c>
      <c r="BB205" s="4" t="s">
        <v>15</v>
      </c>
      <c r="BC205" s="4" t="s">
        <v>41</v>
      </c>
      <c r="BD205" s="4" t="s">
        <v>42</v>
      </c>
      <c r="BE205" s="4" t="s">
        <v>142</v>
      </c>
      <c r="BF205" s="4"/>
      <c r="BG205" s="3">
        <v>0.42365000000000003</v>
      </c>
      <c r="BH205" s="3"/>
      <c r="BI205" s="3"/>
      <c r="BJ205" s="3" t="s">
        <v>20</v>
      </c>
      <c r="BK205" s="3" t="s">
        <v>20</v>
      </c>
      <c r="BL205" s="3"/>
    </row>
    <row r="206" spans="1:64" x14ac:dyDescent="0.35">
      <c r="A206" s="2">
        <v>15</v>
      </c>
      <c r="B206" s="3" t="s">
        <v>153</v>
      </c>
      <c r="C206" s="3">
        <v>15.11</v>
      </c>
      <c r="D206" s="3" t="s">
        <v>208</v>
      </c>
      <c r="E206" s="3" t="s">
        <v>209</v>
      </c>
      <c r="F206" s="3"/>
      <c r="G206" s="3"/>
      <c r="H206" s="3" t="str">
        <f>IF(AF206&lt;'2 - Outliers'!$F$11,"Low outlier",IF(AF206&gt;'2 - Outliers'!$F$12,"High outlier",""))</f>
        <v/>
      </c>
      <c r="I206" s="3">
        <f>IF(AH206="",VLOOKUP(BD206,'3 -Impute_SE'!$B$10:$C$21,2,FALSE),AH206)</f>
        <v>7.9815095923159371E-2</v>
      </c>
      <c r="J206" s="3">
        <f>I206^2</f>
        <v>6.3704495372231317E-3</v>
      </c>
      <c r="K206" s="3">
        <f>1/J206</f>
        <v>156.97479340459518</v>
      </c>
      <c r="L206" s="3">
        <f>K206*AF206</f>
        <v>52.523765873177545</v>
      </c>
      <c r="M206" s="3">
        <f>K206*AF206^2</f>
        <v>17.574452061165207</v>
      </c>
      <c r="N206" s="3">
        <f>K206^2</f>
        <v>24641.085764415337</v>
      </c>
      <c r="O206" s="3">
        <f>1/($J206+(VLOOKUP($BD206,'5_Weighting REM'!$B$23:$K$35,10,FALSE)))</f>
        <v>55.406989848885253</v>
      </c>
      <c r="P206" s="3">
        <f>O206*$AF206</f>
        <v>18.539178803437007</v>
      </c>
      <c r="Q206" s="3">
        <f>1/($J206+(VLOOKUP($BD206,'5_Weighting REM'!$N$22:$W$31,10,FALSE)))</f>
        <v>136.67131610146831</v>
      </c>
      <c r="R206" s="3">
        <f>Q206*$AF206</f>
        <v>45.730222367551299</v>
      </c>
      <c r="S206" s="3">
        <f>1/($J206+(VLOOKUP($BD206,'5_Weighting REM'!$Z$26:$AI$35,10,FALSE)))</f>
        <v>5.6162382779414584</v>
      </c>
      <c r="T206" s="3">
        <f>S206*$AF206</f>
        <v>1.8791933277992121</v>
      </c>
      <c r="U206" s="3">
        <f>1/($J206+(VLOOKUP($BD206,'5_Weighting REM'!$AL$24:$AU$35,10,FALSE)))</f>
        <v>76.410092849260209</v>
      </c>
      <c r="V206" s="3">
        <f>U206*$AF206</f>
        <v>25.566817067362468</v>
      </c>
      <c r="W206" s="3">
        <f>1/($J206+(VLOOKUP($BD206,'5_Weighting REM'!$AX$24:$BG$35,10,FALSE)))</f>
        <v>11.038306171778656</v>
      </c>
      <c r="X206" s="3">
        <f>W206*$AF206</f>
        <v>3.6934172450771383</v>
      </c>
      <c r="Y206" s="3">
        <f>1/($J206+(VLOOKUP($BD206,'5_Weighting REM'!$BK$24:$BT$34,10,FALSE)))</f>
        <v>74.445246301054027</v>
      </c>
      <c r="Z206" s="3">
        <f>Y206*$AF206</f>
        <v>24.909379412332679</v>
      </c>
      <c r="AA206" s="3">
        <f>1/($J206+(VLOOKUP($BD206,'5_Weighting REM'!$BX$24:$CG$35,10,FALSE)))</f>
        <v>101.9449435051628</v>
      </c>
      <c r="AB206" s="3">
        <f>AA206*$AF206</f>
        <v>34.110778096827474</v>
      </c>
      <c r="AC206" s="3">
        <f>1/($J206+(VLOOKUP($BD206,'5_Weighting REM'!$CK$24:$CT$35,10,FALSE)))</f>
        <v>55.406989848885253</v>
      </c>
      <c r="AD206" s="3">
        <f>AC206*$AF206</f>
        <v>18.539178803437007</v>
      </c>
      <c r="AE206" s="3" t="s">
        <v>200</v>
      </c>
      <c r="AF206" s="6">
        <v>0.33460000000000001</v>
      </c>
      <c r="AG206" s="3" t="s">
        <v>157</v>
      </c>
      <c r="AH206" s="3"/>
      <c r="AI206" s="3"/>
      <c r="AJ206" s="3" t="s">
        <v>5</v>
      </c>
      <c r="AK206" s="3" t="s">
        <v>6</v>
      </c>
      <c r="AL206" s="3" t="s">
        <v>5</v>
      </c>
      <c r="AM206" s="3" t="s">
        <v>201</v>
      </c>
      <c r="AN206" s="3" t="s">
        <v>84</v>
      </c>
      <c r="AO206" s="3" t="s">
        <v>9</v>
      </c>
      <c r="AP206" s="3" t="s">
        <v>10</v>
      </c>
      <c r="AQ206" s="3" t="s">
        <v>39</v>
      </c>
      <c r="AR206" s="4" t="s">
        <v>12</v>
      </c>
      <c r="AS206" s="4" t="s">
        <v>188</v>
      </c>
      <c r="AT206" s="4">
        <v>2000</v>
      </c>
      <c r="AU206" s="3" t="s">
        <v>30</v>
      </c>
      <c r="AV206" s="3" t="s">
        <v>30</v>
      </c>
      <c r="AW206" s="3">
        <v>5727</v>
      </c>
      <c r="AX206" s="3">
        <v>0</v>
      </c>
      <c r="AY206" s="3">
        <v>0</v>
      </c>
      <c r="AZ206" s="3">
        <v>1</v>
      </c>
      <c r="BA206" s="3">
        <v>1</v>
      </c>
      <c r="BB206" s="4" t="s">
        <v>15</v>
      </c>
      <c r="BC206" s="4" t="s">
        <v>41</v>
      </c>
      <c r="BD206" s="4" t="s">
        <v>42</v>
      </c>
      <c r="BE206" s="4" t="s">
        <v>18</v>
      </c>
      <c r="BF206" s="4"/>
      <c r="BG206" s="3">
        <v>0.33460000000000001</v>
      </c>
      <c r="BH206" s="3"/>
      <c r="BI206" s="3">
        <v>1.0033349292474338</v>
      </c>
      <c r="BJ206" s="3" t="s">
        <v>202</v>
      </c>
      <c r="BK206" s="3"/>
      <c r="BL206" s="3"/>
    </row>
    <row r="207" spans="1:64" x14ac:dyDescent="0.35">
      <c r="A207" s="2">
        <v>38</v>
      </c>
      <c r="B207" s="3" t="s">
        <v>104</v>
      </c>
      <c r="C207" s="3">
        <v>38.6</v>
      </c>
      <c r="D207" s="3" t="s">
        <v>755</v>
      </c>
      <c r="E207" s="3" t="s">
        <v>312</v>
      </c>
      <c r="F207" s="3"/>
      <c r="G207" s="3"/>
      <c r="H207" s="3" t="str">
        <f>IF(AF207&lt;'2 - Outliers'!$F$11,"Low outlier",IF(AF207&gt;'2 - Outliers'!$F$12,"High outlier",""))</f>
        <v/>
      </c>
      <c r="I207" s="3">
        <f>IF(AH207="",VLOOKUP(BD207,'3 -Impute_SE'!$B$10:$C$21,2,FALSE),AH207)</f>
        <v>7.9815095923159371E-2</v>
      </c>
      <c r="J207" s="3">
        <f>I207^2</f>
        <v>6.3704495372231317E-3</v>
      </c>
      <c r="K207" s="3">
        <f>1/J207</f>
        <v>156.97479340459518</v>
      </c>
      <c r="L207" s="3">
        <f>K207*AF207</f>
        <v>46.307564054355574</v>
      </c>
      <c r="M207" s="3">
        <f>K207*AF207^2</f>
        <v>13.660731396034894</v>
      </c>
      <c r="N207" s="3">
        <f>K207^2</f>
        <v>24641.085764415337</v>
      </c>
      <c r="O207" s="3">
        <f>1/($J207+(VLOOKUP($BD207,'5_Weighting REM'!$B$23:$K$35,10,FALSE)))</f>
        <v>55.406989848885253</v>
      </c>
      <c r="P207" s="3">
        <f>O207*$AF207</f>
        <v>16.345062005421148</v>
      </c>
      <c r="Q207" s="3">
        <f>1/($J207+(VLOOKUP($BD207,'5_Weighting REM'!$N$22:$W$31,10,FALSE)))</f>
        <v>136.67131610146831</v>
      </c>
      <c r="R207" s="3">
        <f>Q207*$AF207</f>
        <v>40.318038249933146</v>
      </c>
      <c r="S207" s="3">
        <f>1/($J207+(VLOOKUP($BD207,'5_Weighting REM'!$Z$26:$AI$35,10,FALSE)))</f>
        <v>5.6162382779414584</v>
      </c>
      <c r="T207" s="3">
        <f>S207*$AF207</f>
        <v>1.6567902919927302</v>
      </c>
      <c r="U207" s="3">
        <f>1/($J207+(VLOOKUP($BD207,'5_Weighting REM'!$AL$24:$AU$35,10,FALSE)))</f>
        <v>76.410092849260209</v>
      </c>
      <c r="V207" s="3">
        <f>U207*$AF207</f>
        <v>22.540977390531761</v>
      </c>
      <c r="W207" s="3">
        <f>1/($J207+(VLOOKUP($BD207,'5_Weighting REM'!$AX$24:$BG$35,10,FALSE)))</f>
        <v>11.038306171778656</v>
      </c>
      <c r="X207" s="3">
        <f>W207*$AF207</f>
        <v>3.2563003206747032</v>
      </c>
      <c r="Y207" s="3">
        <f>1/($J207+(VLOOKUP($BD207,'5_Weighting REM'!$BK$24:$BT$34,10,FALSE)))</f>
        <v>74.445246301054027</v>
      </c>
      <c r="Z207" s="3">
        <f>Y207*$AF207</f>
        <v>21.961347658810936</v>
      </c>
      <c r="AA207" s="3">
        <f>1/($J207+(VLOOKUP($BD207,'5_Weighting REM'!$BX$24:$CG$35,10,FALSE)))</f>
        <v>101.9449435051628</v>
      </c>
      <c r="AB207" s="3">
        <f>AA207*$AF207</f>
        <v>30.073758334023022</v>
      </c>
      <c r="AC207" s="3">
        <f>1/($J207+(VLOOKUP($BD207,'5_Weighting REM'!$CK$24:$CT$35,10,FALSE)))</f>
        <v>55.406989848885253</v>
      </c>
      <c r="AD207" s="3">
        <f>AC207*$AF207</f>
        <v>16.345062005421148</v>
      </c>
      <c r="AE207" s="3"/>
      <c r="AF207" s="6">
        <v>0.29499999999999998</v>
      </c>
      <c r="AG207" s="3" t="s">
        <v>4</v>
      </c>
      <c r="AH207" s="3"/>
      <c r="AI207" s="3"/>
      <c r="AJ207" s="3" t="s">
        <v>5</v>
      </c>
      <c r="AK207" s="3" t="s">
        <v>6</v>
      </c>
      <c r="AL207" s="3" t="s">
        <v>5</v>
      </c>
      <c r="AM207" s="3" t="s">
        <v>7</v>
      </c>
      <c r="AN207" s="3" t="s">
        <v>37</v>
      </c>
      <c r="AO207" s="3" t="s">
        <v>9</v>
      </c>
      <c r="AP207" s="3" t="s">
        <v>10</v>
      </c>
      <c r="AQ207" s="3" t="s">
        <v>197</v>
      </c>
      <c r="AR207" s="4" t="s">
        <v>108</v>
      </c>
      <c r="AS207" s="4" t="s">
        <v>109</v>
      </c>
      <c r="AT207" s="4">
        <v>2010</v>
      </c>
      <c r="AU207" s="3" t="s">
        <v>14</v>
      </c>
      <c r="AV207" s="3" t="s">
        <v>14</v>
      </c>
      <c r="AW207" s="3">
        <v>1000</v>
      </c>
      <c r="AX207" s="3">
        <v>1</v>
      </c>
      <c r="AY207" s="3">
        <v>0</v>
      </c>
      <c r="AZ207" s="3">
        <v>0</v>
      </c>
      <c r="BA207" s="3">
        <v>0</v>
      </c>
      <c r="BB207" s="4" t="s">
        <v>15</v>
      </c>
      <c r="BC207" s="4" t="s">
        <v>756</v>
      </c>
      <c r="BD207" s="4" t="s">
        <v>42</v>
      </c>
      <c r="BE207" s="4" t="s">
        <v>111</v>
      </c>
      <c r="BF207" s="4"/>
      <c r="BG207" s="3">
        <v>5.0000000000000004E-6</v>
      </c>
      <c r="BH207" s="3"/>
      <c r="BI207" s="3">
        <v>1.0000050000125</v>
      </c>
      <c r="BJ207" s="3" t="s">
        <v>19</v>
      </c>
      <c r="BK207" s="3" t="s">
        <v>20</v>
      </c>
      <c r="BL207" s="3"/>
    </row>
    <row r="208" spans="1:64" x14ac:dyDescent="0.35">
      <c r="A208" s="2">
        <v>11</v>
      </c>
      <c r="B208" s="3" t="s">
        <v>136</v>
      </c>
      <c r="C208" s="3">
        <v>11.2</v>
      </c>
      <c r="D208" s="3" t="s">
        <v>227</v>
      </c>
      <c r="E208" s="3" t="s">
        <v>228</v>
      </c>
      <c r="F208" s="3"/>
      <c r="G208" s="3"/>
      <c r="H208" s="3" t="str">
        <f>IF(AF208&lt;'2 - Outliers'!$F$11,"Low outlier",IF(AF208&gt;'2 - Outliers'!$F$12,"High outlier",""))</f>
        <v/>
      </c>
      <c r="I208" s="3">
        <f>IF(AH208="",VLOOKUP(BD208,'3 -Impute_SE'!$B$10:$C$21,2,FALSE),AH208)</f>
        <v>7.9815095923159371E-2</v>
      </c>
      <c r="J208" s="3">
        <f>I208^2</f>
        <v>6.3704495372231317E-3</v>
      </c>
      <c r="K208" s="3">
        <f>1/J208</f>
        <v>156.97479340459518</v>
      </c>
      <c r="L208" s="3">
        <f>K208*AF208</f>
        <v>42.226219425836106</v>
      </c>
      <c r="M208" s="3">
        <f>K208*AF208^2</f>
        <v>11.358853025549912</v>
      </c>
      <c r="N208" s="3">
        <f>K208^2</f>
        <v>24641.085764415337</v>
      </c>
      <c r="O208" s="3">
        <f>1/($J208+(VLOOKUP($BD208,'5_Weighting REM'!$B$23:$K$35,10,FALSE)))</f>
        <v>55.406989848885253</v>
      </c>
      <c r="P208" s="3">
        <f>O208*$AF208</f>
        <v>14.904480269350135</v>
      </c>
      <c r="Q208" s="3">
        <f>1/($J208+(VLOOKUP($BD208,'5_Weighting REM'!$N$22:$W$31,10,FALSE)))</f>
        <v>136.67131610146831</v>
      </c>
      <c r="R208" s="3">
        <f>Q208*$AF208</f>
        <v>36.76458403129498</v>
      </c>
      <c r="S208" s="3">
        <f>1/($J208+(VLOOKUP($BD208,'5_Weighting REM'!$Z$26:$AI$35,10,FALSE)))</f>
        <v>5.6162382779414584</v>
      </c>
      <c r="T208" s="3">
        <f>S208*$AF208</f>
        <v>1.5107680967662525</v>
      </c>
      <c r="U208" s="3">
        <f>1/($J208+(VLOOKUP($BD208,'5_Weighting REM'!$AL$24:$AU$35,10,FALSE)))</f>
        <v>76.410092849260209</v>
      </c>
      <c r="V208" s="3">
        <f>U208*$AF208</f>
        <v>20.554314976450996</v>
      </c>
      <c r="W208" s="3">
        <f>1/($J208+(VLOOKUP($BD208,'5_Weighting REM'!$AX$24:$BG$35,10,FALSE)))</f>
        <v>11.038306171778656</v>
      </c>
      <c r="X208" s="3">
        <f>W208*$AF208</f>
        <v>2.9693043602084588</v>
      </c>
      <c r="Y208" s="3">
        <f>1/($J208+(VLOOKUP($BD208,'5_Weighting REM'!$BK$24:$BT$34,10,FALSE)))</f>
        <v>74.445246301054027</v>
      </c>
      <c r="Z208" s="3">
        <f>Y208*$AF208</f>
        <v>20.025771254983535</v>
      </c>
      <c r="AA208" s="3">
        <f>1/($J208+(VLOOKUP($BD208,'5_Weighting REM'!$BX$24:$CG$35,10,FALSE)))</f>
        <v>101.9449435051628</v>
      </c>
      <c r="AB208" s="3">
        <f>AA208*$AF208</f>
        <v>27.423189802888793</v>
      </c>
      <c r="AC208" s="3">
        <f>1/($J208+(VLOOKUP($BD208,'5_Weighting REM'!$CK$24:$CT$35,10,FALSE)))</f>
        <v>55.406989848885253</v>
      </c>
      <c r="AD208" s="3">
        <f>AC208*$AF208</f>
        <v>14.904480269350135</v>
      </c>
      <c r="AE208" s="3"/>
      <c r="AF208" s="6">
        <v>0.26900000000000002</v>
      </c>
      <c r="AG208" s="3" t="s">
        <v>4</v>
      </c>
      <c r="AH208" s="3"/>
      <c r="AI208" s="3"/>
      <c r="AJ208" s="3" t="s">
        <v>139</v>
      </c>
      <c r="AK208" s="3" t="s">
        <v>6</v>
      </c>
      <c r="AL208" s="3" t="s">
        <v>5</v>
      </c>
      <c r="AM208" s="3" t="s">
        <v>7</v>
      </c>
      <c r="AN208" s="3" t="s">
        <v>37</v>
      </c>
      <c r="AO208" s="3" t="s">
        <v>28</v>
      </c>
      <c r="AP208" s="3" t="s">
        <v>57</v>
      </c>
      <c r="AQ208" s="3" t="s">
        <v>11</v>
      </c>
      <c r="AR208" s="4" t="s">
        <v>12</v>
      </c>
      <c r="AS208" s="4" t="s">
        <v>140</v>
      </c>
      <c r="AT208" s="4">
        <v>2000</v>
      </c>
      <c r="AU208" s="3" t="s">
        <v>30</v>
      </c>
      <c r="AV208" s="3" t="s">
        <v>30</v>
      </c>
      <c r="AW208" s="3">
        <v>8212</v>
      </c>
      <c r="AX208" s="3">
        <v>0</v>
      </c>
      <c r="AY208" s="3">
        <v>1</v>
      </c>
      <c r="AZ208" s="3">
        <v>1</v>
      </c>
      <c r="BA208" s="3">
        <v>1</v>
      </c>
      <c r="BB208" s="4" t="s">
        <v>15</v>
      </c>
      <c r="BC208" s="4" t="s">
        <v>141</v>
      </c>
      <c r="BD208" s="4" t="s">
        <v>42</v>
      </c>
      <c r="BE208" s="4" t="s">
        <v>142</v>
      </c>
      <c r="BF208" s="4"/>
      <c r="BG208" s="3">
        <v>0.26900000000000002</v>
      </c>
      <c r="BH208" s="3"/>
      <c r="BI208" s="3"/>
      <c r="BJ208" s="3" t="s">
        <v>20</v>
      </c>
      <c r="BK208" s="3" t="s">
        <v>20</v>
      </c>
      <c r="BL208" s="3"/>
    </row>
    <row r="209" spans="1:64" x14ac:dyDescent="0.35">
      <c r="A209" s="2">
        <v>2</v>
      </c>
      <c r="B209" s="3" t="s">
        <v>234</v>
      </c>
      <c r="C209" s="3">
        <v>2.2999999999999998</v>
      </c>
      <c r="D209" s="3" t="s">
        <v>461</v>
      </c>
      <c r="E209" s="3" t="s">
        <v>236</v>
      </c>
      <c r="F209" s="3">
        <v>1</v>
      </c>
      <c r="G209" s="3"/>
      <c r="H209" s="3" t="str">
        <f>IF(AF209&lt;'2 - Outliers'!$F$11,"Low outlier",IF(AF209&gt;'2 - Outliers'!$F$12,"High outlier",""))</f>
        <v/>
      </c>
      <c r="I209" s="3">
        <f>IF(AH209="",VLOOKUP(BD209,'3 -Impute_SE'!$B$10:$C$21,2,FALSE),AH209)</f>
        <v>7.9815095923159371E-2</v>
      </c>
      <c r="J209" s="3">
        <f>I209^2</f>
        <v>6.3704495372231317E-3</v>
      </c>
      <c r="K209" s="3">
        <f>1/J209</f>
        <v>156.97479340459518</v>
      </c>
      <c r="L209" s="3">
        <f>K209*AF209</f>
        <v>3.2964706614964987</v>
      </c>
      <c r="M209" s="3">
        <f>K209*AF209^2</f>
        <v>6.9225883891426476E-2</v>
      </c>
      <c r="N209" s="3">
        <f>K209^2</f>
        <v>24641.085764415337</v>
      </c>
      <c r="O209" s="3">
        <f>1/($J209+(VLOOKUP($BD209,'5_Weighting REM'!$B$23:$K$35,10,FALSE)))</f>
        <v>55.406989848885253</v>
      </c>
      <c r="P209" s="3">
        <f>O209*$AF209</f>
        <v>1.1635467868265903</v>
      </c>
      <c r="Q209" s="3">
        <f>1/($J209+(VLOOKUP($BD209,'5_Weighting REM'!$N$22:$W$31,10,FALSE)))</f>
        <v>136.67131610146831</v>
      </c>
      <c r="R209" s="3">
        <f>Q209*$AF209</f>
        <v>2.8700976381308347</v>
      </c>
      <c r="S209" s="3">
        <f>1/($J209+(VLOOKUP($BD209,'5_Weighting REM'!$Z$26:$AI$35,10,FALSE)))</f>
        <v>5.6162382779414584</v>
      </c>
      <c r="T209" s="3">
        <f>S209*$AF209</f>
        <v>0.11794100383677063</v>
      </c>
      <c r="U209" s="3">
        <f>1/($J209+(VLOOKUP($BD209,'5_Weighting REM'!$AL$24:$AU$35,10,FALSE)))</f>
        <v>76.410092849260209</v>
      </c>
      <c r="V209" s="3">
        <f>U209*$AF209</f>
        <v>1.6046119498344644</v>
      </c>
      <c r="W209" s="3">
        <f>1/($J209+(VLOOKUP($BD209,'5_Weighting REM'!$AX$24:$BG$35,10,FALSE)))</f>
        <v>11.038306171778656</v>
      </c>
      <c r="X209" s="3">
        <f>W209*$AF209</f>
        <v>0.23180442960735179</v>
      </c>
      <c r="Y209" s="3">
        <f>1/($J209+(VLOOKUP($BD209,'5_Weighting REM'!$BK$24:$BT$34,10,FALSE)))</f>
        <v>74.445246301054027</v>
      </c>
      <c r="Z209" s="3">
        <f>Y209*$AF209</f>
        <v>1.5633501723221346</v>
      </c>
      <c r="AA209" s="3">
        <f>1/($J209+(VLOOKUP($BD209,'5_Weighting REM'!$BX$24:$CG$35,10,FALSE)))</f>
        <v>101.9449435051628</v>
      </c>
      <c r="AB209" s="3">
        <f>AA209*$AF209</f>
        <v>2.1408438136084187</v>
      </c>
      <c r="AC209" s="3">
        <f>1/($J209+(VLOOKUP($BD209,'5_Weighting REM'!$CK$24:$CT$35,10,FALSE)))</f>
        <v>55.406989848885253</v>
      </c>
      <c r="AD209" s="3">
        <f>AC209*$AF209</f>
        <v>1.1635467868265903</v>
      </c>
      <c r="AE209" s="3" t="s">
        <v>237</v>
      </c>
      <c r="AF209" s="6">
        <v>2.1000000000000001E-2</v>
      </c>
      <c r="AG209" s="3" t="s">
        <v>157</v>
      </c>
      <c r="AH209" s="3"/>
      <c r="AI209" s="3"/>
      <c r="AJ209" s="3" t="s">
        <v>53</v>
      </c>
      <c r="AK209" s="3" t="s">
        <v>6</v>
      </c>
      <c r="AL209" s="3" t="s">
        <v>54</v>
      </c>
      <c r="AM209" s="3" t="s">
        <v>7</v>
      </c>
      <c r="AN209" s="3" t="s">
        <v>8</v>
      </c>
      <c r="AO209" s="3" t="s">
        <v>28</v>
      </c>
      <c r="AP209" s="3" t="s">
        <v>10</v>
      </c>
      <c r="AQ209" s="3" t="s">
        <v>107</v>
      </c>
      <c r="AR209" s="4" t="s">
        <v>12</v>
      </c>
      <c r="AS209" s="4" t="s">
        <v>140</v>
      </c>
      <c r="AT209" s="4">
        <v>2003</v>
      </c>
      <c r="AU209" s="3" t="s">
        <v>30</v>
      </c>
      <c r="AV209" s="3" t="s">
        <v>30</v>
      </c>
      <c r="AW209" s="3">
        <v>68</v>
      </c>
      <c r="AX209" s="3">
        <v>0</v>
      </c>
      <c r="AY209" s="3">
        <v>0</v>
      </c>
      <c r="AZ209" s="3">
        <v>0</v>
      </c>
      <c r="BA209" s="3">
        <v>0</v>
      </c>
      <c r="BB209" s="4" t="s">
        <v>15</v>
      </c>
      <c r="BC209" s="4" t="s">
        <v>462</v>
      </c>
      <c r="BD209" s="3" t="s">
        <v>42</v>
      </c>
      <c r="BE209" s="4" t="s">
        <v>33</v>
      </c>
      <c r="BF209" s="4"/>
      <c r="BG209" s="6">
        <v>2.1000000000000001E-2</v>
      </c>
      <c r="BH209" s="3"/>
      <c r="BI209" s="3"/>
      <c r="BJ209" s="3" t="s">
        <v>20</v>
      </c>
      <c r="BK209" s="3" t="s">
        <v>20</v>
      </c>
      <c r="BL209" s="3"/>
    </row>
    <row r="210" spans="1:64" x14ac:dyDescent="0.35">
      <c r="A210" s="2">
        <v>50</v>
      </c>
      <c r="B210" s="3" t="s">
        <v>299</v>
      </c>
      <c r="C210" s="3">
        <v>50.1</v>
      </c>
      <c r="D210" s="3" t="s">
        <v>300</v>
      </c>
      <c r="E210" s="3" t="s">
        <v>301</v>
      </c>
      <c r="F210" s="3"/>
      <c r="G210" s="3"/>
      <c r="H210" s="3" t="str">
        <f>IF(AF210&lt;'2 - Outliers'!$F$11,"Low outlier",IF(AF210&gt;'2 - Outliers'!$F$12,"High outlier",""))</f>
        <v/>
      </c>
      <c r="I210" s="3">
        <f>IF(AH210="",VLOOKUP(BD210,'3 -Impute_SE'!$B$10:$C$21,2,FALSE),AH210)</f>
        <v>7.9815095923159371E-2</v>
      </c>
      <c r="J210" s="3">
        <f>I210^2</f>
        <v>6.3704495372231317E-3</v>
      </c>
      <c r="K210" s="3">
        <f>1/J210</f>
        <v>156.97479340459518</v>
      </c>
      <c r="L210" s="3">
        <f>K210*AF210</f>
        <v>29.908018521570554</v>
      </c>
      <c r="M210" s="3">
        <f>K210*AF210^2</f>
        <v>5.6983006792759552</v>
      </c>
      <c r="N210" s="3">
        <f>K210^2</f>
        <v>24641.085764415337</v>
      </c>
      <c r="O210" s="3">
        <f>1/($J210+(VLOOKUP($BD210,'5_Weighting REM'!$B$23:$K$35,10,FALSE)))</f>
        <v>55.406989848885253</v>
      </c>
      <c r="P210" s="3">
        <f>O210*$AF210</f>
        <v>10.556556518942504</v>
      </c>
      <c r="Q210" s="3">
        <f>1/($J210+(VLOOKUP($BD210,'5_Weighting REM'!$N$22:$W$31,10,FALSE)))</f>
        <v>136.67131610146831</v>
      </c>
      <c r="R210" s="3">
        <f>Q210*$AF210</f>
        <v>26.039647287794942</v>
      </c>
      <c r="S210" s="3">
        <f>1/($J210+(VLOOKUP($BD210,'5_Weighting REM'!$Z$26:$AI$35,10,FALSE)))</f>
        <v>5.6162382779414584</v>
      </c>
      <c r="T210" s="3">
        <f>S210*$AF210</f>
        <v>1.0700479662699118</v>
      </c>
      <c r="U210" s="3">
        <f>1/($J210+(VLOOKUP($BD210,'5_Weighting REM'!$AL$24:$AU$35,10,FALSE)))</f>
        <v>76.410092849260209</v>
      </c>
      <c r="V210" s="3">
        <f>U210*$AF210</f>
        <v>14.558225703667036</v>
      </c>
      <c r="W210" s="3">
        <f>1/($J210+(VLOOKUP($BD210,'5_Weighting REM'!$AX$24:$BG$35,10,FALSE)))</f>
        <v>11.038306171778656</v>
      </c>
      <c r="X210" s="3">
        <f>W210*$AF210</f>
        <v>2.1031011302650229</v>
      </c>
      <c r="Y210" s="3">
        <f>1/($J210+(VLOOKUP($BD210,'5_Weighting REM'!$BK$24:$BT$34,10,FALSE)))</f>
        <v>74.445246301054027</v>
      </c>
      <c r="Z210" s="3">
        <f>Y210*$AF210</f>
        <v>14.183868358253424</v>
      </c>
      <c r="AA210" s="3">
        <f>1/($J210+(VLOOKUP($BD210,'5_Weighting REM'!$BX$24:$CG$35,10,FALSE)))</f>
        <v>101.9449435051628</v>
      </c>
      <c r="AB210" s="3">
        <f>AA210*$AF210</f>
        <v>19.423317542927368</v>
      </c>
      <c r="AC210" s="3">
        <f>1/($J210+(VLOOKUP($BD210,'5_Weighting REM'!$CK$24:$CT$35,10,FALSE)))</f>
        <v>55.406989848885253</v>
      </c>
      <c r="AD210" s="3">
        <f>AC210*$AF210</f>
        <v>10.556556518942504</v>
      </c>
      <c r="AE210" s="3" t="s">
        <v>302</v>
      </c>
      <c r="AF210" s="6">
        <v>0.19052752274999998</v>
      </c>
      <c r="AG210" s="3" t="s">
        <v>72</v>
      </c>
      <c r="AH210" s="3"/>
      <c r="AI210" s="3"/>
      <c r="AJ210" s="3" t="s">
        <v>5</v>
      </c>
      <c r="AK210" s="3" t="s">
        <v>6</v>
      </c>
      <c r="AL210" s="3" t="s">
        <v>5</v>
      </c>
      <c r="AM210" s="3" t="s">
        <v>55</v>
      </c>
      <c r="AN210" s="3" t="s">
        <v>37</v>
      </c>
      <c r="AO210" s="3" t="s">
        <v>56</v>
      </c>
      <c r="AP210" s="3" t="s">
        <v>10</v>
      </c>
      <c r="AQ210" s="3" t="s">
        <v>39</v>
      </c>
      <c r="AR210" s="4" t="s">
        <v>12</v>
      </c>
      <c r="AS210" s="4" t="s">
        <v>13</v>
      </c>
      <c r="AT210" s="4" t="s">
        <v>303</v>
      </c>
      <c r="AU210" s="3" t="s">
        <v>1951</v>
      </c>
      <c r="AV210" s="3" t="s">
        <v>14</v>
      </c>
      <c r="AW210" s="3">
        <v>5000</v>
      </c>
      <c r="AX210" s="3">
        <v>0</v>
      </c>
      <c r="AY210" s="3">
        <v>0</v>
      </c>
      <c r="AZ210" s="3">
        <v>1</v>
      </c>
      <c r="BA210" s="3">
        <v>1</v>
      </c>
      <c r="BB210" s="4" t="s">
        <v>15</v>
      </c>
      <c r="BC210" s="4" t="s">
        <v>41</v>
      </c>
      <c r="BD210" s="4" t="s">
        <v>42</v>
      </c>
      <c r="BE210" s="4" t="s">
        <v>304</v>
      </c>
      <c r="BF210" s="4" t="s">
        <v>59</v>
      </c>
      <c r="BG210" s="3">
        <v>2.63E-2</v>
      </c>
      <c r="BH210" s="3">
        <v>1.0266488969479457</v>
      </c>
      <c r="BI210" s="3"/>
      <c r="BJ210" s="3" t="s">
        <v>60</v>
      </c>
      <c r="BK210" s="3" t="s">
        <v>20</v>
      </c>
      <c r="BL210" s="3"/>
    </row>
    <row r="211" spans="1:64" x14ac:dyDescent="0.35">
      <c r="A211" s="2">
        <v>71</v>
      </c>
      <c r="B211" s="3" t="s">
        <v>664</v>
      </c>
      <c r="C211" s="3">
        <v>71.099999999999994</v>
      </c>
      <c r="D211" s="3" t="s">
        <v>975</v>
      </c>
      <c r="E211" s="3" t="s">
        <v>561</v>
      </c>
      <c r="F211" s="3"/>
      <c r="G211" s="3"/>
      <c r="H211" s="3" t="str">
        <f>IF(AF211&lt;'2 - Outliers'!$F$11,"Low outlier",IF(AF211&gt;'2 - Outliers'!$F$12,"High outlier",""))</f>
        <v/>
      </c>
      <c r="I211" s="3">
        <f>IF(AH211="",VLOOKUP(BD211,'3 -Impute_SE'!$B$10:$C$21,2,FALSE),AH211)</f>
        <v>7.9815095923159371E-2</v>
      </c>
      <c r="J211" s="3">
        <f>I211^2</f>
        <v>6.3704495372231317E-3</v>
      </c>
      <c r="K211" s="3">
        <f>1/J211</f>
        <v>156.97479340459518</v>
      </c>
      <c r="L211" s="3">
        <f>K211*AF211</f>
        <v>24.017143390903062</v>
      </c>
      <c r="M211" s="3">
        <f>K211*AF211^2</f>
        <v>3.6746229388081684</v>
      </c>
      <c r="N211" s="3">
        <f>K211^2</f>
        <v>24641.085764415337</v>
      </c>
      <c r="O211" s="3">
        <f>1/($J211+(VLOOKUP($BD211,'5_Weighting REM'!$B$23:$K$35,10,FALSE)))</f>
        <v>55.406989848885253</v>
      </c>
      <c r="P211" s="3">
        <f>O211*$AF211</f>
        <v>8.4772694468794434</v>
      </c>
      <c r="Q211" s="3">
        <f>1/($J211+(VLOOKUP($BD211,'5_Weighting REM'!$N$22:$W$31,10,FALSE)))</f>
        <v>136.67131610146831</v>
      </c>
      <c r="R211" s="3">
        <f>Q211*$AF211</f>
        <v>20.910711363524651</v>
      </c>
      <c r="S211" s="3">
        <f>1/($J211+(VLOOKUP($BD211,'5_Weighting REM'!$Z$26:$AI$35,10,FALSE)))</f>
        <v>5.6162382779414584</v>
      </c>
      <c r="T211" s="3">
        <f>S211*$AF211</f>
        <v>0.85928445652504315</v>
      </c>
      <c r="U211" s="3">
        <f>1/($J211+(VLOOKUP($BD211,'5_Weighting REM'!$AL$24:$AU$35,10,FALSE)))</f>
        <v>76.410092849260209</v>
      </c>
      <c r="V211" s="3">
        <f>U211*$AF211</f>
        <v>11.690744205936811</v>
      </c>
      <c r="W211" s="3">
        <f>1/($J211+(VLOOKUP($BD211,'5_Weighting REM'!$AX$24:$BG$35,10,FALSE)))</f>
        <v>11.038306171778656</v>
      </c>
      <c r="X211" s="3">
        <f>W211*$AF211</f>
        <v>1.6888608442821342</v>
      </c>
      <c r="Y211" s="3">
        <f>1/($J211+(VLOOKUP($BD211,'5_Weighting REM'!$BK$24:$BT$34,10,FALSE)))</f>
        <v>74.445246301054027</v>
      </c>
      <c r="Z211" s="3">
        <f>Y211*$AF211</f>
        <v>11.390122684061266</v>
      </c>
      <c r="AA211" s="3">
        <f>1/($J211+(VLOOKUP($BD211,'5_Weighting REM'!$BX$24:$CG$35,10,FALSE)))</f>
        <v>101.9449435051628</v>
      </c>
      <c r="AB211" s="3">
        <f>AA211*$AF211</f>
        <v>15.597576356289908</v>
      </c>
      <c r="AC211" s="3">
        <f>1/($J211+(VLOOKUP($BD211,'5_Weighting REM'!$CK$24:$CT$35,10,FALSE)))</f>
        <v>55.406989848885253</v>
      </c>
      <c r="AD211" s="3">
        <f>AC211*$AF211</f>
        <v>8.4772694468794434</v>
      </c>
      <c r="AE211" s="3" t="s">
        <v>237</v>
      </c>
      <c r="AF211" s="6">
        <v>0.153</v>
      </c>
      <c r="AG211" s="3" t="s">
        <v>157</v>
      </c>
      <c r="AH211" s="3"/>
      <c r="AI211" s="3"/>
      <c r="AJ211" s="3" t="s">
        <v>53</v>
      </c>
      <c r="AK211" s="3" t="s">
        <v>6</v>
      </c>
      <c r="AL211" s="3" t="s">
        <v>54</v>
      </c>
      <c r="AM211" s="3" t="s">
        <v>7</v>
      </c>
      <c r="AN211" s="3" t="s">
        <v>8</v>
      </c>
      <c r="AO211" s="3" t="s">
        <v>28</v>
      </c>
      <c r="AP211" s="3" t="s">
        <v>10</v>
      </c>
      <c r="AQ211" s="3" t="s">
        <v>11</v>
      </c>
      <c r="AR211" s="4" t="s">
        <v>12</v>
      </c>
      <c r="AS211" s="4" t="s">
        <v>670</v>
      </c>
      <c r="AT211" s="4">
        <v>2011</v>
      </c>
      <c r="AU211" s="3" t="s">
        <v>14</v>
      </c>
      <c r="AV211" s="3" t="s">
        <v>14</v>
      </c>
      <c r="AW211" s="3">
        <v>39</v>
      </c>
      <c r="AX211" s="3">
        <v>1</v>
      </c>
      <c r="AY211" s="3">
        <v>0</v>
      </c>
      <c r="AZ211" s="3">
        <v>1</v>
      </c>
      <c r="BA211" s="3">
        <v>1</v>
      </c>
      <c r="BB211" s="4" t="s">
        <v>15</v>
      </c>
      <c r="BC211" s="4" t="s">
        <v>41</v>
      </c>
      <c r="BD211" s="4" t="s">
        <v>42</v>
      </c>
      <c r="BE211" s="4" t="s">
        <v>33</v>
      </c>
      <c r="BF211" s="4"/>
      <c r="BG211" s="3">
        <v>0.153</v>
      </c>
      <c r="BH211" s="3"/>
      <c r="BI211" s="3"/>
      <c r="BJ211" s="3" t="s">
        <v>20</v>
      </c>
      <c r="BK211" s="3" t="s">
        <v>20</v>
      </c>
      <c r="BL211" s="3"/>
    </row>
    <row r="212" spans="1:64" x14ac:dyDescent="0.35">
      <c r="A212" s="2">
        <v>88</v>
      </c>
      <c r="B212" s="3" t="s">
        <v>802</v>
      </c>
      <c r="C212" s="3">
        <v>88.1</v>
      </c>
      <c r="D212" s="3" t="s">
        <v>981</v>
      </c>
      <c r="E212" s="3" t="s">
        <v>804</v>
      </c>
      <c r="F212" s="3"/>
      <c r="G212" s="3"/>
      <c r="H212" s="3" t="str">
        <f>IF(AF212&lt;'2 - Outliers'!$F$11,"Low outlier",IF(AF212&gt;'2 - Outliers'!$F$12,"High outlier",""))</f>
        <v/>
      </c>
      <c r="I212" s="3">
        <f>IF(AH212="",VLOOKUP(BD212,'3 -Impute_SE'!$B$10:$C$21,2,FALSE),AH212)</f>
        <v>7.9815095923159371E-2</v>
      </c>
      <c r="J212" s="3">
        <f>I212^2</f>
        <v>6.3704495372231317E-3</v>
      </c>
      <c r="K212" s="3">
        <f>1/J212</f>
        <v>156.97479340459518</v>
      </c>
      <c r="L212" s="3">
        <f>K212*AF212</f>
        <v>19.009174876802014</v>
      </c>
      <c r="M212" s="3">
        <f>K212*AF212^2</f>
        <v>2.3019538465993161</v>
      </c>
      <c r="N212" s="3">
        <f>K212^2</f>
        <v>24641.085764415337</v>
      </c>
      <c r="O212" s="3">
        <f>1/($J212+(VLOOKUP($BD212,'5_Weighting REM'!$B$23:$K$35,10,FALSE)))</f>
        <v>55.406989848885253</v>
      </c>
      <c r="P212" s="3">
        <f>O212*$AF212</f>
        <v>6.7096196567048443</v>
      </c>
      <c r="Q212" s="3">
        <f>1/($J212+(VLOOKUP($BD212,'5_Weighting REM'!$N$22:$W$31,10,FALSE)))</f>
        <v>136.67131610146831</v>
      </c>
      <c r="R212" s="3">
        <f>Q212*$AF212</f>
        <v>16.550484903135064</v>
      </c>
      <c r="S212" s="3">
        <f>1/($J212+(VLOOKUP($BD212,'5_Weighting REM'!$Z$26:$AI$35,10,FALSE)))</f>
        <v>5.6162382779414584</v>
      </c>
      <c r="T212" s="3">
        <f>S212*$AF212</f>
        <v>0.6801095466328122</v>
      </c>
      <c r="U212" s="3">
        <f>1/($J212+(VLOOKUP($BD212,'5_Weighting REM'!$AL$24:$AU$35,10,FALSE)))</f>
        <v>76.410092849260209</v>
      </c>
      <c r="V212" s="3">
        <f>U212*$AF212</f>
        <v>9.2530321959432946</v>
      </c>
      <c r="W212" s="3">
        <f>1/($J212+(VLOOKUP($BD212,'5_Weighting REM'!$AX$24:$BG$35,10,FALSE)))</f>
        <v>11.038306171778656</v>
      </c>
      <c r="X212" s="3">
        <f>W212*$AF212</f>
        <v>1.3367056443399723</v>
      </c>
      <c r="Y212" s="3">
        <f>1/($J212+(VLOOKUP($BD212,'5_Weighting REM'!$BK$24:$BT$34,10,FALSE)))</f>
        <v>74.445246301054027</v>
      </c>
      <c r="Z212" s="3">
        <f>Y212*$AF212</f>
        <v>9.0150951945250863</v>
      </c>
      <c r="AA212" s="3">
        <f>1/($J212+(VLOOKUP($BD212,'5_Weighting REM'!$BX$24:$CG$35,10,FALSE)))</f>
        <v>101.9449435051628</v>
      </c>
      <c r="AB212" s="3">
        <f>AA212*$AF212</f>
        <v>12.345225732519504</v>
      </c>
      <c r="AC212" s="3">
        <f>1/($J212+(VLOOKUP($BD212,'5_Weighting REM'!$CK$24:$CT$35,10,FALSE)))</f>
        <v>55.406989848885253</v>
      </c>
      <c r="AD212" s="3">
        <f>AC212*$AF212</f>
        <v>6.7096196567048443</v>
      </c>
      <c r="AE212" s="3" t="s">
        <v>805</v>
      </c>
      <c r="AF212" s="6">
        <v>0.12109698929691697</v>
      </c>
      <c r="AG212" s="3" t="s">
        <v>25</v>
      </c>
      <c r="AH212" s="3"/>
      <c r="AI212" s="3"/>
      <c r="AJ212" s="3" t="s">
        <v>5</v>
      </c>
      <c r="AK212" s="3" t="s">
        <v>6</v>
      </c>
      <c r="AL212" s="3" t="s">
        <v>5</v>
      </c>
      <c r="AM212" s="3" t="s">
        <v>102</v>
      </c>
      <c r="AN212" s="3" t="s">
        <v>37</v>
      </c>
      <c r="AO212" s="3" t="s">
        <v>103</v>
      </c>
      <c r="AP212" s="3" t="s">
        <v>10</v>
      </c>
      <c r="AQ212" s="3" t="s">
        <v>11</v>
      </c>
      <c r="AR212" s="4" t="s">
        <v>108</v>
      </c>
      <c r="AS212" s="4" t="s">
        <v>806</v>
      </c>
      <c r="AT212" s="4">
        <v>2010</v>
      </c>
      <c r="AU212" s="3" t="s">
        <v>14</v>
      </c>
      <c r="AV212" s="3" t="s">
        <v>14</v>
      </c>
      <c r="AW212" s="3">
        <v>78</v>
      </c>
      <c r="AX212" s="3">
        <v>1</v>
      </c>
      <c r="AY212" s="3">
        <v>0</v>
      </c>
      <c r="AZ212" s="3">
        <v>1</v>
      </c>
      <c r="BA212" s="3">
        <v>1</v>
      </c>
      <c r="BB212" s="4" t="s">
        <v>15</v>
      </c>
      <c r="BC212" s="4" t="s">
        <v>41</v>
      </c>
      <c r="BD212" s="4" t="s">
        <v>42</v>
      </c>
      <c r="BE212" s="4" t="s">
        <v>33</v>
      </c>
      <c r="BF212" s="4"/>
      <c r="BG212" s="3">
        <v>7.1520643493541822E-4</v>
      </c>
      <c r="BH212" s="3"/>
      <c r="BI212" s="3"/>
      <c r="BJ212" s="3" t="s">
        <v>20</v>
      </c>
      <c r="BK212" s="3" t="s">
        <v>20</v>
      </c>
      <c r="BL212" s="3"/>
    </row>
    <row r="213" spans="1:64" x14ac:dyDescent="0.35">
      <c r="A213" s="2">
        <v>38</v>
      </c>
      <c r="B213" s="3" t="s">
        <v>104</v>
      </c>
      <c r="C213" s="3">
        <v>38.299999999999997</v>
      </c>
      <c r="D213" s="3" t="s">
        <v>757</v>
      </c>
      <c r="E213" s="3" t="s">
        <v>126</v>
      </c>
      <c r="F213" s="3"/>
      <c r="G213" s="3"/>
      <c r="H213" s="3" t="str">
        <f>IF(AF213&lt;'2 - Outliers'!$F$11,"Low outlier",IF(AF213&gt;'2 - Outliers'!$F$12,"High outlier",""))</f>
        <v/>
      </c>
      <c r="I213" s="3">
        <f>IF(AH213="",VLOOKUP(BD213,'3 -Impute_SE'!$B$10:$C$21,2,FALSE),AH213)</f>
        <v>7.9815095923159371E-2</v>
      </c>
      <c r="J213" s="3">
        <f>I213^2</f>
        <v>6.3704495372231317E-3</v>
      </c>
      <c r="K213" s="3">
        <f>1/J213</f>
        <v>156.97479340459518</v>
      </c>
      <c r="L213" s="3">
        <f>K213*AF213</f>
        <v>18.993950001956016</v>
      </c>
      <c r="M213" s="3">
        <f>K213*AF213^2</f>
        <v>2.2982679502366778</v>
      </c>
      <c r="N213" s="3">
        <f>K213^2</f>
        <v>24641.085764415337</v>
      </c>
      <c r="O213" s="3">
        <f>1/($J213+(VLOOKUP($BD213,'5_Weighting REM'!$B$23:$K$35,10,FALSE)))</f>
        <v>55.406989848885253</v>
      </c>
      <c r="P213" s="3">
        <f>O213*$AF213</f>
        <v>6.7042457717151152</v>
      </c>
      <c r="Q213" s="3">
        <f>1/($J213+(VLOOKUP($BD213,'5_Weighting REM'!$N$22:$W$31,10,FALSE)))</f>
        <v>136.67131610146831</v>
      </c>
      <c r="R213" s="3">
        <f>Q213*$AF213</f>
        <v>16.537229248277665</v>
      </c>
      <c r="S213" s="3">
        <f>1/($J213+(VLOOKUP($BD213,'5_Weighting REM'!$Z$26:$AI$35,10,FALSE)))</f>
        <v>5.6162382779414584</v>
      </c>
      <c r="T213" s="3">
        <f>S213*$AF213</f>
        <v>0.67956483163091641</v>
      </c>
      <c r="U213" s="3">
        <f>1/($J213+(VLOOKUP($BD213,'5_Weighting REM'!$AL$24:$AU$35,10,FALSE)))</f>
        <v>76.410092849260209</v>
      </c>
      <c r="V213" s="3">
        <f>U213*$AF213</f>
        <v>9.2456212347604847</v>
      </c>
      <c r="W213" s="3">
        <f>1/($J213+(VLOOKUP($BD213,'5_Weighting REM'!$AX$24:$BG$35,10,FALSE)))</f>
        <v>11.038306171778656</v>
      </c>
      <c r="X213" s="3">
        <f>W213*$AF213</f>
        <v>1.3356350467852174</v>
      </c>
      <c r="Y213" s="3">
        <f>1/($J213+(VLOOKUP($BD213,'5_Weighting REM'!$BK$24:$BT$34,10,FALSE)))</f>
        <v>74.445246301054027</v>
      </c>
      <c r="Z213" s="3">
        <f>Y213*$AF213</f>
        <v>9.007874802427537</v>
      </c>
      <c r="AA213" s="3">
        <f>1/($J213+(VLOOKUP($BD213,'5_Weighting REM'!$BX$24:$CG$35,10,FALSE)))</f>
        <v>101.9449435051628</v>
      </c>
      <c r="AB213" s="3">
        <f>AA213*$AF213</f>
        <v>12.335338164124698</v>
      </c>
      <c r="AC213" s="3">
        <f>1/($J213+(VLOOKUP($BD213,'5_Weighting REM'!$CK$24:$CT$35,10,FALSE)))</f>
        <v>55.406989848885253</v>
      </c>
      <c r="AD213" s="3">
        <f>AC213*$AF213</f>
        <v>6.7042457717151152</v>
      </c>
      <c r="AE213" s="3" t="s">
        <v>196</v>
      </c>
      <c r="AF213" s="6">
        <v>0.121</v>
      </c>
      <c r="AG213" s="3" t="s">
        <v>157</v>
      </c>
      <c r="AH213" s="3"/>
      <c r="AI213" s="3"/>
      <c r="AJ213" s="3" t="s">
        <v>5</v>
      </c>
      <c r="AK213" s="3" t="s">
        <v>6</v>
      </c>
      <c r="AL213" s="3" t="s">
        <v>5</v>
      </c>
      <c r="AM213" s="3" t="s">
        <v>7</v>
      </c>
      <c r="AN213" s="3" t="s">
        <v>37</v>
      </c>
      <c r="AO213" s="3" t="s">
        <v>28</v>
      </c>
      <c r="AP213" s="3" t="s">
        <v>10</v>
      </c>
      <c r="AQ213" s="3" t="s">
        <v>107</v>
      </c>
      <c r="AR213" s="4" t="s">
        <v>108</v>
      </c>
      <c r="AS213" s="4" t="s">
        <v>109</v>
      </c>
      <c r="AT213" s="4">
        <v>2010</v>
      </c>
      <c r="AU213" s="3" t="s">
        <v>14</v>
      </c>
      <c r="AV213" s="3" t="s">
        <v>14</v>
      </c>
      <c r="AW213" s="3">
        <v>1000</v>
      </c>
      <c r="AX213" s="3">
        <v>1</v>
      </c>
      <c r="AY213" s="3">
        <v>0</v>
      </c>
      <c r="AZ213" s="3">
        <v>0</v>
      </c>
      <c r="BA213" s="3">
        <v>0</v>
      </c>
      <c r="BB213" s="4" t="s">
        <v>15</v>
      </c>
      <c r="BC213" s="4" t="s">
        <v>756</v>
      </c>
      <c r="BD213" s="4" t="s">
        <v>42</v>
      </c>
      <c r="BE213" s="4" t="s">
        <v>119</v>
      </c>
      <c r="BF213" s="4"/>
      <c r="BG213" s="3">
        <v>0.121</v>
      </c>
      <c r="BH213" s="3"/>
      <c r="BI213" s="3"/>
      <c r="BJ213" s="3" t="s">
        <v>20</v>
      </c>
      <c r="BK213" s="3" t="s">
        <v>20</v>
      </c>
      <c r="BL213" s="3"/>
    </row>
    <row r="214" spans="1:64" x14ac:dyDescent="0.35">
      <c r="A214" s="2">
        <v>33</v>
      </c>
      <c r="B214" s="3" t="s">
        <v>0</v>
      </c>
      <c r="C214" s="3">
        <v>33.200000000000003</v>
      </c>
      <c r="D214" s="3" t="s">
        <v>359</v>
      </c>
      <c r="E214" s="3" t="s">
        <v>360</v>
      </c>
      <c r="F214" s="3"/>
      <c r="G214" s="3"/>
      <c r="H214" s="3" t="str">
        <f>IF(AF214&lt;'2 - Outliers'!$F$11,"Low outlier",IF(AF214&gt;'2 - Outliers'!$F$12,"High outlier",""))</f>
        <v/>
      </c>
      <c r="I214" s="3">
        <f>IF(AH214="",VLOOKUP(BD214,'3 -Impute_SE'!$B$10:$C$21,2,FALSE),AH214)</f>
        <v>7.9815095923159371E-2</v>
      </c>
      <c r="J214" s="3">
        <f>I214^2</f>
        <v>6.3704495372231317E-3</v>
      </c>
      <c r="K214" s="3">
        <f>1/J214</f>
        <v>156.97479340459518</v>
      </c>
      <c r="L214" s="3">
        <f>K214*AF214</f>
        <v>18.052101241528447</v>
      </c>
      <c r="M214" s="3">
        <f>K214*AF214^2</f>
        <v>2.0759916427757714</v>
      </c>
      <c r="N214" s="3">
        <f>K214^2</f>
        <v>24641.085764415337</v>
      </c>
      <c r="O214" s="3">
        <f>1/($J214+(VLOOKUP($BD214,'5_Weighting REM'!$B$23:$K$35,10,FALSE)))</f>
        <v>55.406989848885253</v>
      </c>
      <c r="P214" s="3">
        <f>O214*$AF214</f>
        <v>6.3718038326218043</v>
      </c>
      <c r="Q214" s="3">
        <f>1/($J214+(VLOOKUP($BD214,'5_Weighting REM'!$N$22:$W$31,10,FALSE)))</f>
        <v>136.67131610146831</v>
      </c>
      <c r="R214" s="3">
        <f>Q214*$AF214</f>
        <v>15.717201351668855</v>
      </c>
      <c r="S214" s="3">
        <f>1/($J214+(VLOOKUP($BD214,'5_Weighting REM'!$Z$26:$AI$35,10,FALSE)))</f>
        <v>5.6162382779414584</v>
      </c>
      <c r="T214" s="3">
        <f>S214*$AF214</f>
        <v>0.64586740196326775</v>
      </c>
      <c r="U214" s="3">
        <f>1/($J214+(VLOOKUP($BD214,'5_Weighting REM'!$AL$24:$AU$35,10,FALSE)))</f>
        <v>76.410092849260209</v>
      </c>
      <c r="V214" s="3">
        <f>U214*$AF214</f>
        <v>8.7871606776649251</v>
      </c>
      <c r="W214" s="3">
        <f>1/($J214+(VLOOKUP($BD214,'5_Weighting REM'!$AX$24:$BG$35,10,FALSE)))</f>
        <v>11.038306171778656</v>
      </c>
      <c r="X214" s="3">
        <f>W214*$AF214</f>
        <v>1.2694052097545454</v>
      </c>
      <c r="Y214" s="3">
        <f>1/($J214+(VLOOKUP($BD214,'5_Weighting REM'!$BK$24:$BT$34,10,FALSE)))</f>
        <v>74.445246301054027</v>
      </c>
      <c r="Z214" s="3">
        <f>Y214*$AF214</f>
        <v>8.5612033246212143</v>
      </c>
      <c r="AA214" s="3">
        <f>1/($J214+(VLOOKUP($BD214,'5_Weighting REM'!$BX$24:$CG$35,10,FALSE)))</f>
        <v>101.9449435051628</v>
      </c>
      <c r="AB214" s="3">
        <f>AA214*$AF214</f>
        <v>11.723668503093721</v>
      </c>
      <c r="AC214" s="3">
        <f>1/($J214+(VLOOKUP($BD214,'5_Weighting REM'!$CK$24:$CT$35,10,FALSE)))</f>
        <v>55.406989848885253</v>
      </c>
      <c r="AD214" s="3">
        <f>AC214*$AF214</f>
        <v>6.3718038326218043</v>
      </c>
      <c r="AE214" s="3" t="s">
        <v>3</v>
      </c>
      <c r="AF214" s="6">
        <v>0.115</v>
      </c>
      <c r="AG214" s="3" t="s">
        <v>4</v>
      </c>
      <c r="AH214" s="3"/>
      <c r="AI214" s="3"/>
      <c r="AJ214" s="3" t="s">
        <v>5</v>
      </c>
      <c r="AK214" s="3" t="s">
        <v>6</v>
      </c>
      <c r="AL214" s="3" t="s">
        <v>5</v>
      </c>
      <c r="AM214" s="3" t="s">
        <v>7</v>
      </c>
      <c r="AN214" s="3" t="s">
        <v>8</v>
      </c>
      <c r="AO214" s="3" t="s">
        <v>9</v>
      </c>
      <c r="AP214" s="3" t="s">
        <v>10</v>
      </c>
      <c r="AQ214" s="3" t="s">
        <v>11</v>
      </c>
      <c r="AR214" s="3" t="s">
        <v>12</v>
      </c>
      <c r="AS214" s="3" t="s">
        <v>13</v>
      </c>
      <c r="AT214" s="3">
        <v>2012</v>
      </c>
      <c r="AU214" s="3" t="s">
        <v>14</v>
      </c>
      <c r="AV214" s="3" t="s">
        <v>14</v>
      </c>
      <c r="AW214" s="3">
        <v>432</v>
      </c>
      <c r="AX214" s="3">
        <v>0</v>
      </c>
      <c r="AY214" s="3">
        <v>0</v>
      </c>
      <c r="AZ214" s="3">
        <v>1</v>
      </c>
      <c r="BA214" s="3">
        <v>1</v>
      </c>
      <c r="BB214" s="3" t="s">
        <v>15</v>
      </c>
      <c r="BC214" s="3" t="s">
        <v>41</v>
      </c>
      <c r="BD214" s="3" t="s">
        <v>42</v>
      </c>
      <c r="BE214" s="3" t="s">
        <v>18</v>
      </c>
      <c r="BF214" s="3"/>
      <c r="BG214" s="3">
        <v>1E-4</v>
      </c>
      <c r="BH214" s="3"/>
      <c r="BI214" s="3">
        <v>1.0001000050001667</v>
      </c>
      <c r="BJ214" s="3" t="s">
        <v>19</v>
      </c>
      <c r="BK214" s="3" t="s">
        <v>20</v>
      </c>
      <c r="BL214" s="3"/>
    </row>
    <row r="215" spans="1:64" x14ac:dyDescent="0.35">
      <c r="A215" s="2">
        <v>14</v>
      </c>
      <c r="B215" s="3" t="s">
        <v>169</v>
      </c>
      <c r="C215" s="3">
        <v>14.1</v>
      </c>
      <c r="D215" s="3" t="s">
        <v>372</v>
      </c>
      <c r="E215" s="3" t="s">
        <v>259</v>
      </c>
      <c r="F215" s="3"/>
      <c r="G215" s="3"/>
      <c r="H215" s="3" t="str">
        <f>IF(AF215&lt;'2 - Outliers'!$F$11,"Low outlier",IF(AF215&gt;'2 - Outliers'!$F$12,"High outlier",""))</f>
        <v/>
      </c>
      <c r="I215" s="3">
        <f>IF(AH215="",VLOOKUP(BD215,'3 -Impute_SE'!$B$10:$C$21,2,FALSE),AH215)</f>
        <v>7.9815095923159371E-2</v>
      </c>
      <c r="J215" s="3">
        <f>I215^2</f>
        <v>6.3704495372231317E-3</v>
      </c>
      <c r="K215" s="3">
        <f>1/J215</f>
        <v>156.97479340459518</v>
      </c>
      <c r="L215" s="3">
        <f>K215*AF215</f>
        <v>17.067869286881631</v>
      </c>
      <c r="M215" s="3">
        <f>K215*AF215^2</f>
        <v>1.8557894275626399</v>
      </c>
      <c r="N215" s="3">
        <f>K215^2</f>
        <v>24641.085764415337</v>
      </c>
      <c r="O215" s="3">
        <f>1/($J215+(VLOOKUP($BD215,'5_Weighting REM'!$B$23:$K$35,10,FALSE)))</f>
        <v>55.406989848885253</v>
      </c>
      <c r="P215" s="3">
        <f>O215*$AF215</f>
        <v>6.0244020062692929</v>
      </c>
      <c r="Q215" s="3">
        <f>1/($J215+(VLOOKUP($BD215,'5_Weighting REM'!$N$22:$W$31,10,FALSE)))</f>
        <v>136.67131610146831</v>
      </c>
      <c r="R215" s="3">
        <f>Q215*$AF215</f>
        <v>14.860272199712648</v>
      </c>
      <c r="S215" s="3">
        <f>1/($J215+(VLOOKUP($BD215,'5_Weighting REM'!$Z$26:$AI$35,10,FALSE)))</f>
        <v>5.6162382779414584</v>
      </c>
      <c r="T215" s="3">
        <f>S215*$AF215</f>
        <v>0.61065358796057478</v>
      </c>
      <c r="U215" s="3">
        <f>1/($J215+(VLOOKUP($BD215,'5_Weighting REM'!$AL$24:$AU$35,10,FALSE)))</f>
        <v>76.410092849260209</v>
      </c>
      <c r="V215" s="3">
        <f>U215*$AF215</f>
        <v>8.3080693955000626</v>
      </c>
      <c r="W215" s="3">
        <f>1/($J215+(VLOOKUP($BD215,'5_Weighting REM'!$AX$24:$BG$35,10,FALSE)))</f>
        <v>11.038306171778656</v>
      </c>
      <c r="X215" s="3">
        <f>W215*$AF215</f>
        <v>1.2001950300574931</v>
      </c>
      <c r="Y215" s="3">
        <f>1/($J215+(VLOOKUP($BD215,'5_Weighting REM'!$BK$24:$BT$34,10,FALSE)))</f>
        <v>74.445246301054027</v>
      </c>
      <c r="Z215" s="3">
        <f>Y215*$AF215</f>
        <v>8.0944316303136041</v>
      </c>
      <c r="AA215" s="3">
        <f>1/($J215+(VLOOKUP($BD215,'5_Weighting REM'!$BX$24:$CG$35,10,FALSE)))</f>
        <v>101.9449435051628</v>
      </c>
      <c r="AB215" s="3">
        <f>AA215*$AF215</f>
        <v>11.08447370731635</v>
      </c>
      <c r="AC215" s="3">
        <f>1/($J215+(VLOOKUP($BD215,'5_Weighting REM'!$CK$24:$CT$35,10,FALSE)))</f>
        <v>55.406989848885253</v>
      </c>
      <c r="AD215" s="3">
        <f>AC215*$AF215</f>
        <v>6.0244020062692929</v>
      </c>
      <c r="AE215" s="3" t="s">
        <v>172</v>
      </c>
      <c r="AF215" s="6">
        <v>0.10872999999999999</v>
      </c>
      <c r="AG215" s="3" t="s">
        <v>157</v>
      </c>
      <c r="AH215" s="3"/>
      <c r="AI215" s="3"/>
      <c r="AJ215" s="3" t="s">
        <v>53</v>
      </c>
      <c r="AK215" s="3" t="s">
        <v>6</v>
      </c>
      <c r="AL215" s="3" t="s">
        <v>54</v>
      </c>
      <c r="AM215" s="3" t="s">
        <v>7</v>
      </c>
      <c r="AN215" s="3" t="s">
        <v>8</v>
      </c>
      <c r="AO215" s="3" t="s">
        <v>28</v>
      </c>
      <c r="AP215" s="3" t="s">
        <v>10</v>
      </c>
      <c r="AQ215" s="3" t="s">
        <v>173</v>
      </c>
      <c r="AR215" s="4" t="s">
        <v>12</v>
      </c>
      <c r="AS215" s="4" t="s">
        <v>13</v>
      </c>
      <c r="AT215" s="4">
        <v>2000</v>
      </c>
      <c r="AU215" s="3" t="s">
        <v>30</v>
      </c>
      <c r="AV215" s="3" t="s">
        <v>30</v>
      </c>
      <c r="AW215" s="3">
        <v>265</v>
      </c>
      <c r="AX215" s="3">
        <v>0</v>
      </c>
      <c r="AY215" s="3">
        <v>0</v>
      </c>
      <c r="AZ215" s="3">
        <v>1</v>
      </c>
      <c r="BA215" s="3">
        <v>1</v>
      </c>
      <c r="BB215" s="4" t="s">
        <v>15</v>
      </c>
      <c r="BC215" s="4" t="s">
        <v>41</v>
      </c>
      <c r="BD215" s="4" t="s">
        <v>42</v>
      </c>
      <c r="BE215" s="4" t="s">
        <v>33</v>
      </c>
      <c r="BF215" s="4"/>
      <c r="BG215" s="3">
        <v>0.10872999999999999</v>
      </c>
      <c r="BH215" s="3"/>
      <c r="BI215" s="3"/>
      <c r="BJ215" s="3" t="s">
        <v>20</v>
      </c>
      <c r="BK215" s="3" t="s">
        <v>20</v>
      </c>
      <c r="BL215" s="3"/>
    </row>
    <row r="216" spans="1:64" x14ac:dyDescent="0.35">
      <c r="A216" s="2">
        <v>37</v>
      </c>
      <c r="B216" s="3" t="s">
        <v>242</v>
      </c>
      <c r="C216" s="3">
        <v>37.200000000000003</v>
      </c>
      <c r="D216" s="3" t="s">
        <v>953</v>
      </c>
      <c r="E216" s="3" t="s">
        <v>527</v>
      </c>
      <c r="F216" s="3"/>
      <c r="G216" s="3"/>
      <c r="H216" s="3" t="str">
        <f>IF(AF216&lt;'2 - Outliers'!$F$11,"Low outlier",IF(AF216&gt;'2 - Outliers'!$F$12,"High outlier",""))</f>
        <v/>
      </c>
      <c r="I216" s="3">
        <f>IF(AH216="",VLOOKUP(BD216,'3 -Impute_SE'!$B$10:$C$21,2,FALSE),AH216)</f>
        <v>7.9815095923159371E-2</v>
      </c>
      <c r="J216" s="3">
        <f>I216^2</f>
        <v>6.3704495372231317E-3</v>
      </c>
      <c r="K216" s="3">
        <f>1/J216</f>
        <v>156.97479340459518</v>
      </c>
      <c r="L216" s="3">
        <f>K216*AF216</f>
        <v>16.701840235654519</v>
      </c>
      <c r="M216" s="3">
        <f>K216*AF216^2</f>
        <v>1.7770462454971598</v>
      </c>
      <c r="N216" s="3">
        <f>K216^2</f>
        <v>24641.085764415337</v>
      </c>
      <c r="O216" s="3">
        <f>1/($J216+(VLOOKUP($BD216,'5_Weighting REM'!$B$23:$K$35,10,FALSE)))</f>
        <v>55.406989848885253</v>
      </c>
      <c r="P216" s="3">
        <f>O216*$AF216</f>
        <v>5.8952056717121541</v>
      </c>
      <c r="Q216" s="3">
        <f>1/($J216+(VLOOKUP($BD216,'5_Weighting REM'!$N$22:$W$31,10,FALSE)))</f>
        <v>136.67131610146831</v>
      </c>
      <c r="R216" s="3">
        <f>Q216*$AF216</f>
        <v>14.541586179635255</v>
      </c>
      <c r="S216" s="3">
        <f>1/($J216+(VLOOKUP($BD216,'5_Weighting REM'!$Z$26:$AI$35,10,FALSE)))</f>
        <v>5.6162382779414584</v>
      </c>
      <c r="T216" s="3">
        <f>S216*$AF216</f>
        <v>0.59755781427771448</v>
      </c>
      <c r="U216" s="3">
        <f>1/($J216+(VLOOKUP($BD216,'5_Weighting REM'!$AL$24:$AU$35,10,FALSE)))</f>
        <v>76.410092849260209</v>
      </c>
      <c r="V216" s="3">
        <f>U216*$AF216</f>
        <v>8.1298986638609811</v>
      </c>
      <c r="W216" s="3">
        <f>1/($J216+(VLOOKUP($BD216,'5_Weighting REM'!$AX$24:$BG$35,10,FALSE)))</f>
        <v>11.038306171778656</v>
      </c>
      <c r="X216" s="3">
        <f>W216*$AF216</f>
        <v>1.1744562432906474</v>
      </c>
      <c r="Y216" s="3">
        <f>1/($J216+(VLOOKUP($BD216,'5_Weighting REM'!$BK$24:$BT$34,10,FALSE)))</f>
        <v>74.445246301054027</v>
      </c>
      <c r="Z216" s="3">
        <f>Y216*$AF216</f>
        <v>7.9208424681242944</v>
      </c>
      <c r="AA216" s="3">
        <f>1/($J216+(VLOOKUP($BD216,'5_Weighting REM'!$BX$24:$CG$35,10,FALSE)))</f>
        <v>101.9449435051628</v>
      </c>
      <c r="AB216" s="3">
        <f>AA216*$AF216</f>
        <v>10.846761587177294</v>
      </c>
      <c r="AC216" s="3">
        <f>1/($J216+(VLOOKUP($BD216,'5_Weighting REM'!$CK$24:$CT$35,10,FALSE)))</f>
        <v>55.406989848885253</v>
      </c>
      <c r="AD216" s="3">
        <f>AC216*$AF216</f>
        <v>5.8952056717121541</v>
      </c>
      <c r="AE216" s="3" t="s">
        <v>245</v>
      </c>
      <c r="AF216" s="6">
        <v>0.1063982304</v>
      </c>
      <c r="AG216" s="3" t="s">
        <v>72</v>
      </c>
      <c r="AH216" s="3"/>
      <c r="AI216" s="3"/>
      <c r="AJ216" s="3" t="s">
        <v>5</v>
      </c>
      <c r="AK216" s="3" t="s">
        <v>6</v>
      </c>
      <c r="AL216" s="3" t="s">
        <v>5</v>
      </c>
      <c r="AM216" s="3" t="s">
        <v>83</v>
      </c>
      <c r="AN216" s="3" t="s">
        <v>84</v>
      </c>
      <c r="AO216" s="3" t="s">
        <v>95</v>
      </c>
      <c r="AP216" s="3" t="s">
        <v>10</v>
      </c>
      <c r="AQ216" s="3" t="s">
        <v>39</v>
      </c>
      <c r="AR216" s="4" t="s">
        <v>96</v>
      </c>
      <c r="AS216" s="4" t="s">
        <v>246</v>
      </c>
      <c r="AT216" s="4">
        <v>2006</v>
      </c>
      <c r="AU216" s="3" t="s">
        <v>30</v>
      </c>
      <c r="AV216" s="3" t="s">
        <v>14</v>
      </c>
      <c r="AW216" s="3">
        <v>761</v>
      </c>
      <c r="AX216" s="3">
        <v>1</v>
      </c>
      <c r="AY216" s="3">
        <v>0</v>
      </c>
      <c r="AZ216" s="3">
        <v>1</v>
      </c>
      <c r="BA216" s="3">
        <v>1</v>
      </c>
      <c r="BB216" s="4" t="s">
        <v>15</v>
      </c>
      <c r="BC216" s="4" t="s">
        <v>316</v>
      </c>
      <c r="BD216" s="4" t="s">
        <v>42</v>
      </c>
      <c r="BE216" s="4" t="s">
        <v>89</v>
      </c>
      <c r="BF216" s="4" t="s">
        <v>99</v>
      </c>
      <c r="BG216" s="3">
        <v>0.58640999999999999</v>
      </c>
      <c r="BH216" s="3">
        <v>1.7975237080793633</v>
      </c>
      <c r="BI216" s="3"/>
      <c r="BJ216" s="3" t="s">
        <v>60</v>
      </c>
      <c r="BK216" s="3" t="s">
        <v>20</v>
      </c>
      <c r="BL216" s="3"/>
    </row>
    <row r="217" spans="1:64" x14ac:dyDescent="0.35">
      <c r="A217" s="2">
        <v>97</v>
      </c>
      <c r="B217" s="3" t="s">
        <v>159</v>
      </c>
      <c r="C217" s="3">
        <v>97.1</v>
      </c>
      <c r="D217" s="3" t="s">
        <v>984</v>
      </c>
      <c r="E217" s="3" t="s">
        <v>160</v>
      </c>
      <c r="F217" s="3"/>
      <c r="G217" s="3"/>
      <c r="H217" s="3" t="str">
        <f>IF(AF217&lt;'2 - Outliers'!$F$11,"Low outlier",IF(AF217&gt;'2 - Outliers'!$F$12,"High outlier",""))</f>
        <v/>
      </c>
      <c r="I217" s="3">
        <f>IF(AH217="",VLOOKUP(BD217,'3 -Impute_SE'!$B$10:$C$21,2,FALSE),AH217)</f>
        <v>7.9815095923159371E-2</v>
      </c>
      <c r="J217" s="3">
        <f>I217^2</f>
        <v>6.3704495372231317E-3</v>
      </c>
      <c r="K217" s="3">
        <f>1/J217</f>
        <v>156.97479340459518</v>
      </c>
      <c r="L217" s="3">
        <f>K217*AF217</f>
        <v>13.97075661300897</v>
      </c>
      <c r="M217" s="3">
        <f>K217*AF217^2</f>
        <v>1.2433973385577983</v>
      </c>
      <c r="N217" s="3">
        <f>K217^2</f>
        <v>24641.085764415337</v>
      </c>
      <c r="O217" s="3">
        <f>1/($J217+(VLOOKUP($BD217,'5_Weighting REM'!$B$23:$K$35,10,FALSE)))</f>
        <v>55.406989848885253</v>
      </c>
      <c r="P217" s="3">
        <f>O217*$AF217</f>
        <v>4.9312220965507869</v>
      </c>
      <c r="Q217" s="3">
        <f>1/($J217+(VLOOKUP($BD217,'5_Weighting REM'!$N$22:$W$31,10,FALSE)))</f>
        <v>136.67131610146831</v>
      </c>
      <c r="R217" s="3">
        <f>Q217*$AF217</f>
        <v>12.163747133030679</v>
      </c>
      <c r="S217" s="3">
        <f>1/($J217+(VLOOKUP($BD217,'5_Weighting REM'!$Z$26:$AI$35,10,FALSE)))</f>
        <v>5.6162382779414584</v>
      </c>
      <c r="T217" s="3">
        <f>S217*$AF217</f>
        <v>0.49984520673678978</v>
      </c>
      <c r="U217" s="3">
        <f>1/($J217+(VLOOKUP($BD217,'5_Weighting REM'!$AL$24:$AU$35,10,FALSE)))</f>
        <v>76.410092849260209</v>
      </c>
      <c r="V217" s="3">
        <f>U217*$AF217</f>
        <v>6.8004982635841582</v>
      </c>
      <c r="W217" s="3">
        <f>1/($J217+(VLOOKUP($BD217,'5_Weighting REM'!$AX$24:$BG$35,10,FALSE)))</f>
        <v>11.038306171778656</v>
      </c>
      <c r="X217" s="3">
        <f>W217*$AF217</f>
        <v>0.98240924928830031</v>
      </c>
      <c r="Y217" s="3">
        <f>1/($J217+(VLOOKUP($BD217,'5_Weighting REM'!$BK$24:$BT$34,10,FALSE)))</f>
        <v>74.445246301054027</v>
      </c>
      <c r="Z217" s="3">
        <f>Y217*$AF217</f>
        <v>6.6256269207938079</v>
      </c>
      <c r="AA217" s="3">
        <f>1/($J217+(VLOOKUP($BD217,'5_Weighting REM'!$BX$24:$CG$35,10,FALSE)))</f>
        <v>101.9449435051628</v>
      </c>
      <c r="AB217" s="3">
        <f>AA217*$AF217</f>
        <v>9.073099971959488</v>
      </c>
      <c r="AC217" s="3">
        <f>1/($J217+(VLOOKUP($BD217,'5_Weighting REM'!$CK$24:$CT$35,10,FALSE)))</f>
        <v>55.406989848885253</v>
      </c>
      <c r="AD217" s="3">
        <f>AC217*$AF217</f>
        <v>4.9312220965507869</v>
      </c>
      <c r="AE217" s="3"/>
      <c r="AF217" s="6">
        <v>8.8999999999999996E-2</v>
      </c>
      <c r="AG217" s="3" t="s">
        <v>4</v>
      </c>
      <c r="AH217" s="3"/>
      <c r="AI217" s="3"/>
      <c r="AJ217" s="3" t="s">
        <v>139</v>
      </c>
      <c r="AK217" s="3" t="s">
        <v>6</v>
      </c>
      <c r="AL217" s="3" t="s">
        <v>5</v>
      </c>
      <c r="AM217" s="3" t="s">
        <v>7</v>
      </c>
      <c r="AN217" s="3" t="s">
        <v>37</v>
      </c>
      <c r="AO217" s="3" t="s">
        <v>28</v>
      </c>
      <c r="AP217" s="3" t="s">
        <v>57</v>
      </c>
      <c r="AQ217" s="3" t="s">
        <v>11</v>
      </c>
      <c r="AR217" s="4" t="s">
        <v>12</v>
      </c>
      <c r="AS217" s="4" t="s">
        <v>140</v>
      </c>
      <c r="AT217" s="4">
        <v>2000</v>
      </c>
      <c r="AU217" s="3" t="s">
        <v>30</v>
      </c>
      <c r="AV217" s="3" t="s">
        <v>14</v>
      </c>
      <c r="AW217" s="3">
        <v>8229</v>
      </c>
      <c r="AX217" s="3">
        <v>1</v>
      </c>
      <c r="AY217" s="3">
        <v>1</v>
      </c>
      <c r="AZ217" s="3">
        <v>1</v>
      </c>
      <c r="BA217" s="3">
        <v>1</v>
      </c>
      <c r="BB217" s="4" t="s">
        <v>15</v>
      </c>
      <c r="BC217" s="4" t="s">
        <v>985</v>
      </c>
      <c r="BD217" s="4" t="s">
        <v>42</v>
      </c>
      <c r="BE217" s="4" t="s">
        <v>161</v>
      </c>
      <c r="BF217" s="4"/>
      <c r="BG217" s="3" t="s">
        <v>20</v>
      </c>
      <c r="BH217" s="3"/>
      <c r="BI217" s="3"/>
      <c r="BJ217" s="3" t="s">
        <v>20</v>
      </c>
      <c r="BK217" s="3" t="s">
        <v>20</v>
      </c>
      <c r="BL217" s="3"/>
    </row>
    <row r="218" spans="1:64" x14ac:dyDescent="0.35">
      <c r="A218" s="2">
        <v>187</v>
      </c>
      <c r="B218" s="3" t="s">
        <v>2009</v>
      </c>
      <c r="C218" s="25">
        <v>18.3</v>
      </c>
      <c r="D218" s="25" t="s">
        <v>2016</v>
      </c>
      <c r="E218" s="25" t="s">
        <v>2011</v>
      </c>
      <c r="F218" s="3">
        <v>1</v>
      </c>
      <c r="G218" s="3"/>
      <c r="H218" s="25"/>
      <c r="I218" s="3">
        <f>IF(AH218="",VLOOKUP(BD218,'3 -Impute_SE'!$B$10:$C$21,2,FALSE),AH218)</f>
        <v>7.9815095923159371E-2</v>
      </c>
      <c r="J218" s="3">
        <f>I218^2</f>
        <v>6.3704495372231317E-3</v>
      </c>
      <c r="K218" s="3">
        <f>1/J218</f>
        <v>156.97479340459518</v>
      </c>
      <c r="L218" s="3">
        <f>K218*AF218</f>
        <v>-32.022857854537413</v>
      </c>
      <c r="M218" s="3">
        <f>K218*AF218^2</f>
        <v>6.5326630023256316</v>
      </c>
      <c r="N218" s="3">
        <f>K218^2</f>
        <v>24641.085764415337</v>
      </c>
      <c r="O218" s="3">
        <f>1/($J218+(VLOOKUP($BD218,'5_Weighting REM'!$B$23:$K$35,10,FALSE)))</f>
        <v>55.406989848885253</v>
      </c>
      <c r="P218" s="3">
        <f>O218*$AF218</f>
        <v>-11.303025929172591</v>
      </c>
      <c r="Q218" s="3">
        <f>1/($J218+(VLOOKUP($BD218,'5_Weighting REM'!$N$22:$W$31,10,FALSE)))</f>
        <v>136.67131610146831</v>
      </c>
      <c r="R218" s="3">
        <f>Q218*$AF218</f>
        <v>-27.880948484699534</v>
      </c>
      <c r="S218" s="3">
        <f>1/($J218+(VLOOKUP($BD218,'5_Weighting REM'!$Z$26:$AI$35,10,FALSE)))</f>
        <v>5.6162382779414584</v>
      </c>
      <c r="T218" s="3">
        <f>S218*$AF218</f>
        <v>-1.1457126087000575</v>
      </c>
      <c r="U218" s="3">
        <f>1/($J218+(VLOOKUP($BD218,'5_Weighting REM'!$AL$24:$AU$35,10,FALSE)))</f>
        <v>76.410092849260209</v>
      </c>
      <c r="V218" s="3">
        <f>U218*$AF218</f>
        <v>-15.587658941249082</v>
      </c>
      <c r="W218" s="3">
        <f>1/($J218+(VLOOKUP($BD218,'5_Weighting REM'!$AX$24:$BG$35,10,FALSE)))</f>
        <v>11.038306171778656</v>
      </c>
      <c r="X218" s="3">
        <f>W218*$AF218</f>
        <v>-2.2518144590428455</v>
      </c>
      <c r="Y218" s="3">
        <f>1/($J218+(VLOOKUP($BD218,'5_Weighting REM'!$BK$24:$BT$34,10,FALSE)))</f>
        <v>74.445246301054027</v>
      </c>
      <c r="Z218" s="3">
        <f>Y218*$AF218</f>
        <v>-15.18683024541502</v>
      </c>
      <c r="AA218" s="3">
        <f>1/($J218+(VLOOKUP($BD218,'5_Weighting REM'!$BX$24:$CG$35,10,FALSE)))</f>
        <v>101.9449435051628</v>
      </c>
      <c r="AB218" s="3">
        <f>AA218*$AF218</f>
        <v>-20.796768475053209</v>
      </c>
      <c r="AC218" s="3">
        <f>1/($J218+(VLOOKUP($BD218,'5_Weighting REM'!$CK$24:$CT$35,10,FALSE)))</f>
        <v>55.406989848885253</v>
      </c>
      <c r="AD218" s="3">
        <f>AC218*$AF218</f>
        <v>-11.303025929172591</v>
      </c>
      <c r="AE218" s="25"/>
      <c r="AF218" s="6">
        <v>-0.20399999999999999</v>
      </c>
      <c r="AG218" s="25" t="s">
        <v>1300</v>
      </c>
      <c r="AH218" s="25"/>
      <c r="AI218" s="25"/>
      <c r="AJ218" s="25" t="s">
        <v>53</v>
      </c>
      <c r="AK218" s="25" t="s">
        <v>1307</v>
      </c>
      <c r="AL218" s="25" t="s">
        <v>54</v>
      </c>
      <c r="AM218" s="25" t="s">
        <v>1320</v>
      </c>
      <c r="AN218" s="25" t="s">
        <v>2018</v>
      </c>
      <c r="AO218" s="25" t="s">
        <v>73</v>
      </c>
      <c r="AP218" s="25" t="s">
        <v>57</v>
      </c>
      <c r="AQ218" s="25" t="s">
        <v>191</v>
      </c>
      <c r="AR218" s="25" t="s">
        <v>12</v>
      </c>
      <c r="AS218" s="25" t="s">
        <v>2019</v>
      </c>
      <c r="AT218" s="25">
        <v>1997</v>
      </c>
      <c r="AU218" s="3" t="s">
        <v>30</v>
      </c>
      <c r="AV218" s="3" t="s">
        <v>30</v>
      </c>
      <c r="AW218" s="3">
        <v>509</v>
      </c>
      <c r="AX218" s="3">
        <v>0</v>
      </c>
      <c r="AY218" s="3">
        <v>0</v>
      </c>
      <c r="AZ218" s="3">
        <v>0</v>
      </c>
      <c r="BA218" s="3">
        <v>0</v>
      </c>
      <c r="BB218" s="25" t="s">
        <v>15</v>
      </c>
      <c r="BC218" s="25" t="s">
        <v>2022</v>
      </c>
      <c r="BD218" s="25" t="s">
        <v>972</v>
      </c>
      <c r="BE218" s="25" t="s">
        <v>2025</v>
      </c>
      <c r="BF218" s="4" t="s">
        <v>2026</v>
      </c>
      <c r="BG218" s="25">
        <v>0</v>
      </c>
      <c r="BH218" s="25"/>
      <c r="BI218" s="25"/>
      <c r="BJ218" s="25"/>
      <c r="BK218" s="25"/>
      <c r="BL218" s="25"/>
    </row>
    <row r="219" spans="1:64" x14ac:dyDescent="0.35">
      <c r="A219" s="2">
        <v>37</v>
      </c>
      <c r="B219" s="3" t="s">
        <v>242</v>
      </c>
      <c r="C219" s="3">
        <v>37.1</v>
      </c>
      <c r="D219" s="3" t="s">
        <v>956</v>
      </c>
      <c r="E219" s="3" t="s">
        <v>244</v>
      </c>
      <c r="F219" s="3"/>
      <c r="G219" s="3"/>
      <c r="H219" s="3" t="str">
        <f>IF(AF219&lt;'2 - Outliers'!$F$11,"Low outlier",IF(AF219&gt;'2 - Outliers'!$F$12,"High outlier",""))</f>
        <v/>
      </c>
      <c r="I219" s="3">
        <f>IF(AH219="",VLOOKUP(BD219,'3 -Impute_SE'!$B$10:$C$21,2,FALSE),AH219)</f>
        <v>7.9815095923159371E-2</v>
      </c>
      <c r="J219" s="3">
        <f>I219^2</f>
        <v>6.3704495372231317E-3</v>
      </c>
      <c r="K219" s="3">
        <f>1/J219</f>
        <v>156.97479340459518</v>
      </c>
      <c r="L219" s="3">
        <f>K219*AF219</f>
        <v>11.717576595471813</v>
      </c>
      <c r="M219" s="3">
        <f>K219*AF219^2</f>
        <v>0.87467292227523674</v>
      </c>
      <c r="N219" s="3">
        <f>K219^2</f>
        <v>24641.085764415337</v>
      </c>
      <c r="O219" s="3">
        <f>1/($J219+(VLOOKUP($BD219,'5_Weighting REM'!$B$23:$K$35,10,FALSE)))</f>
        <v>55.406989848885253</v>
      </c>
      <c r="P219" s="3">
        <f>O219*$AF219</f>
        <v>4.1359229300303504</v>
      </c>
      <c r="Q219" s="3">
        <f>1/($J219+(VLOOKUP($BD219,'5_Weighting REM'!$N$22:$W$31,10,FALSE)))</f>
        <v>136.67131610146831</v>
      </c>
      <c r="R219" s="3">
        <f>Q219*$AF219</f>
        <v>10.201998550781434</v>
      </c>
      <c r="S219" s="3">
        <f>1/($J219+(VLOOKUP($BD219,'5_Weighting REM'!$Z$26:$AI$35,10,FALSE)))</f>
        <v>5.6162382779414584</v>
      </c>
      <c r="T219" s="3">
        <f>S219*$AF219</f>
        <v>0.41923101647651739</v>
      </c>
      <c r="U219" s="3">
        <f>1/($J219+(VLOOKUP($BD219,'5_Weighting REM'!$AL$24:$AU$35,10,FALSE)))</f>
        <v>76.410092849260209</v>
      </c>
      <c r="V219" s="3">
        <f>U219*$AF219</f>
        <v>5.7037253957112712</v>
      </c>
      <c r="W219" s="3">
        <f>1/($J219+(VLOOKUP($BD219,'5_Weighting REM'!$AX$24:$BG$35,10,FALSE)))</f>
        <v>11.038306171778656</v>
      </c>
      <c r="X219" s="3">
        <f>W219*$AF219</f>
        <v>0.82396794572433163</v>
      </c>
      <c r="Y219" s="3">
        <f>1/($J219+(VLOOKUP($BD219,'5_Weighting REM'!$BK$24:$BT$34,10,FALSE)))</f>
        <v>74.445246301054027</v>
      </c>
      <c r="Z219" s="3">
        <f>Y219*$AF219</f>
        <v>5.5570570075732277</v>
      </c>
      <c r="AA219" s="3">
        <f>1/($J219+(VLOOKUP($BD219,'5_Weighting REM'!$BX$24:$CG$35,10,FALSE)))</f>
        <v>101.9449435051628</v>
      </c>
      <c r="AB219" s="3">
        <f>AA219*$AF219</f>
        <v>7.6098057410013675</v>
      </c>
      <c r="AC219" s="3">
        <f>1/($J219+(VLOOKUP($BD219,'5_Weighting REM'!$CK$24:$CT$35,10,FALSE)))</f>
        <v>55.406989848885253</v>
      </c>
      <c r="AD219" s="3">
        <f>AC219*$AF219</f>
        <v>4.1359229300303504</v>
      </c>
      <c r="AE219" s="3" t="s">
        <v>245</v>
      </c>
      <c r="AF219" s="6">
        <v>7.4646230400000013E-2</v>
      </c>
      <c r="AG219" s="3" t="s">
        <v>72</v>
      </c>
      <c r="AH219" s="3"/>
      <c r="AI219" s="3"/>
      <c r="AJ219" s="3" t="s">
        <v>5</v>
      </c>
      <c r="AK219" s="3" t="s">
        <v>6</v>
      </c>
      <c r="AL219" s="3" t="s">
        <v>5</v>
      </c>
      <c r="AM219" s="3" t="s">
        <v>83</v>
      </c>
      <c r="AN219" s="3" t="s">
        <v>84</v>
      </c>
      <c r="AO219" s="3" t="s">
        <v>95</v>
      </c>
      <c r="AP219" s="3" t="s">
        <v>10</v>
      </c>
      <c r="AQ219" s="3" t="s">
        <v>39</v>
      </c>
      <c r="AR219" s="4" t="s">
        <v>96</v>
      </c>
      <c r="AS219" s="4" t="s">
        <v>246</v>
      </c>
      <c r="AT219" s="4">
        <v>2006</v>
      </c>
      <c r="AU219" s="3" t="s">
        <v>30</v>
      </c>
      <c r="AV219" s="3" t="s">
        <v>14</v>
      </c>
      <c r="AW219" s="3">
        <v>761</v>
      </c>
      <c r="AX219" s="3">
        <v>1</v>
      </c>
      <c r="AY219" s="3">
        <v>0</v>
      </c>
      <c r="AZ219" s="3">
        <v>1</v>
      </c>
      <c r="BA219" s="3">
        <v>1</v>
      </c>
      <c r="BB219" s="4" t="s">
        <v>15</v>
      </c>
      <c r="BC219" s="4" t="s">
        <v>316</v>
      </c>
      <c r="BD219" s="4" t="s">
        <v>42</v>
      </c>
      <c r="BE219" s="4" t="s">
        <v>89</v>
      </c>
      <c r="BF219" s="4" t="s">
        <v>99</v>
      </c>
      <c r="BG219" s="3">
        <v>0.41141</v>
      </c>
      <c r="BH219" s="3">
        <v>1.5089438967463207</v>
      </c>
      <c r="BI219" s="3"/>
      <c r="BJ219" s="3" t="s">
        <v>60</v>
      </c>
      <c r="BK219" s="3" t="s">
        <v>20</v>
      </c>
      <c r="BL219" s="3"/>
    </row>
    <row r="220" spans="1:64" x14ac:dyDescent="0.35">
      <c r="A220" s="2">
        <v>97</v>
      </c>
      <c r="B220" s="3" t="s">
        <v>159</v>
      </c>
      <c r="C220" s="3">
        <v>97.2</v>
      </c>
      <c r="D220" s="3" t="s">
        <v>986</v>
      </c>
      <c r="E220" s="3" t="s">
        <v>522</v>
      </c>
      <c r="F220" s="3"/>
      <c r="G220" s="3"/>
      <c r="H220" s="3" t="str">
        <f>IF(AF220&lt;'2 - Outliers'!$F$11,"Low outlier",IF(AF220&gt;'2 - Outliers'!$F$12,"High outlier",""))</f>
        <v/>
      </c>
      <c r="I220" s="3">
        <f>IF(AH220="",VLOOKUP(BD220,'3 -Impute_SE'!$B$10:$C$21,2,FALSE),AH220)</f>
        <v>7.9815095923159371E-2</v>
      </c>
      <c r="J220" s="3">
        <f>I220^2</f>
        <v>6.3704495372231317E-3</v>
      </c>
      <c r="K220" s="3">
        <f>1/J220</f>
        <v>156.97479340459518</v>
      </c>
      <c r="L220" s="3">
        <f>K220*AF220</f>
        <v>11.302185125130851</v>
      </c>
      <c r="M220" s="3">
        <f>K220*AF220^2</f>
        <v>0.81375732900942133</v>
      </c>
      <c r="N220" s="3">
        <f>K220^2</f>
        <v>24641.085764415337</v>
      </c>
      <c r="O220" s="3">
        <f>1/($J220+(VLOOKUP($BD220,'5_Weighting REM'!$B$23:$K$35,10,FALSE)))</f>
        <v>55.406989848885253</v>
      </c>
      <c r="P220" s="3">
        <f>O220*$AF220</f>
        <v>3.9893032691197381</v>
      </c>
      <c r="Q220" s="3">
        <f>1/($J220+(VLOOKUP($BD220,'5_Weighting REM'!$N$22:$W$31,10,FALSE)))</f>
        <v>136.67131610146831</v>
      </c>
      <c r="R220" s="3">
        <f>Q220*$AF220</f>
        <v>9.8403347593057173</v>
      </c>
      <c r="S220" s="3">
        <f>1/($J220+(VLOOKUP($BD220,'5_Weighting REM'!$Z$26:$AI$35,10,FALSE)))</f>
        <v>5.6162382779414584</v>
      </c>
      <c r="T220" s="3">
        <f>S220*$AF220</f>
        <v>0.40436915601178497</v>
      </c>
      <c r="U220" s="3">
        <f>1/($J220+(VLOOKUP($BD220,'5_Weighting REM'!$AL$24:$AU$35,10,FALSE)))</f>
        <v>76.410092849260209</v>
      </c>
      <c r="V220" s="3">
        <f>U220*$AF220</f>
        <v>5.501526685146735</v>
      </c>
      <c r="W220" s="3">
        <f>1/($J220+(VLOOKUP($BD220,'5_Weighting REM'!$AX$24:$BG$35,10,FALSE)))</f>
        <v>11.038306171778656</v>
      </c>
      <c r="X220" s="3">
        <f>W220*$AF220</f>
        <v>0.79475804436806319</v>
      </c>
      <c r="Y220" s="3">
        <f>1/($J220+(VLOOKUP($BD220,'5_Weighting REM'!$BK$24:$BT$34,10,FALSE)))</f>
        <v>74.445246301054027</v>
      </c>
      <c r="Z220" s="3">
        <f>Y220*$AF220</f>
        <v>5.3600577336758892</v>
      </c>
      <c r="AA220" s="3">
        <f>1/($J220+(VLOOKUP($BD220,'5_Weighting REM'!$BX$24:$CG$35,10,FALSE)))</f>
        <v>101.9449435051628</v>
      </c>
      <c r="AB220" s="3">
        <f>AA220*$AF220</f>
        <v>7.3400359323717206</v>
      </c>
      <c r="AC220" s="3">
        <f>1/($J220+(VLOOKUP($BD220,'5_Weighting REM'!$CK$24:$CT$35,10,FALSE)))</f>
        <v>55.406989848885253</v>
      </c>
      <c r="AD220" s="3">
        <f>AC220*$AF220</f>
        <v>3.9893032691197381</v>
      </c>
      <c r="AE220" s="3"/>
      <c r="AF220" s="6">
        <v>7.1999999999999995E-2</v>
      </c>
      <c r="AG220" s="3" t="s">
        <v>4</v>
      </c>
      <c r="AH220" s="3"/>
      <c r="AI220" s="3"/>
      <c r="AJ220" s="3" t="s">
        <v>139</v>
      </c>
      <c r="AK220" s="3" t="s">
        <v>6</v>
      </c>
      <c r="AL220" s="3" t="s">
        <v>5</v>
      </c>
      <c r="AM220" s="3" t="s">
        <v>7</v>
      </c>
      <c r="AN220" s="3" t="s">
        <v>37</v>
      </c>
      <c r="AO220" s="3" t="s">
        <v>28</v>
      </c>
      <c r="AP220" s="3" t="s">
        <v>57</v>
      </c>
      <c r="AQ220" s="3" t="s">
        <v>11</v>
      </c>
      <c r="AR220" s="4" t="s">
        <v>12</v>
      </c>
      <c r="AS220" s="4" t="s">
        <v>140</v>
      </c>
      <c r="AT220" s="4">
        <v>2000</v>
      </c>
      <c r="AU220" s="3" t="s">
        <v>30</v>
      </c>
      <c r="AV220" s="3" t="s">
        <v>14</v>
      </c>
      <c r="AW220" s="3">
        <v>8212</v>
      </c>
      <c r="AX220" s="3">
        <v>1</v>
      </c>
      <c r="AY220" s="3">
        <v>0</v>
      </c>
      <c r="AZ220" s="3">
        <v>1</v>
      </c>
      <c r="BA220" s="3">
        <v>1</v>
      </c>
      <c r="BB220" s="4" t="s">
        <v>15</v>
      </c>
      <c r="BC220" s="4" t="s">
        <v>985</v>
      </c>
      <c r="BD220" s="4" t="s">
        <v>42</v>
      </c>
      <c r="BE220" s="4" t="s">
        <v>161</v>
      </c>
      <c r="BF220" s="4"/>
      <c r="BG220" s="3" t="s">
        <v>20</v>
      </c>
      <c r="BH220" s="3"/>
      <c r="BI220" s="3"/>
      <c r="BJ220" s="3" t="s">
        <v>20</v>
      </c>
      <c r="BK220" s="3" t="s">
        <v>20</v>
      </c>
      <c r="BL220" s="3"/>
    </row>
    <row r="221" spans="1:64" x14ac:dyDescent="0.35">
      <c r="A221" s="2">
        <v>37</v>
      </c>
      <c r="B221" s="3" t="s">
        <v>242</v>
      </c>
      <c r="C221" s="3">
        <v>37.299999999999997</v>
      </c>
      <c r="D221" s="3" t="s">
        <v>954</v>
      </c>
      <c r="E221" s="3" t="s">
        <v>955</v>
      </c>
      <c r="F221" s="3"/>
      <c r="G221" s="3"/>
      <c r="H221" s="3" t="str">
        <f>IF(AF221&lt;'2 - Outliers'!$F$11,"Low outlier",IF(AF221&gt;'2 - Outliers'!$F$12,"High outlier",""))</f>
        <v/>
      </c>
      <c r="I221" s="3">
        <f>IF(AH221="",VLOOKUP(BD221,'3 -Impute_SE'!$B$10:$C$21,2,FALSE),AH221)</f>
        <v>7.9815095923159371E-2</v>
      </c>
      <c r="J221" s="3">
        <f>I221^2</f>
        <v>6.3704495372231317E-3</v>
      </c>
      <c r="K221" s="3">
        <f>1/J221</f>
        <v>156.97479340459518</v>
      </c>
      <c r="L221" s="3">
        <f>K221*AF221</f>
        <v>11.035729329494819</v>
      </c>
      <c r="M221" s="3">
        <f>K221*AF221^2</f>
        <v>0.77583998801623566</v>
      </c>
      <c r="N221" s="3">
        <f>K221^2</f>
        <v>24641.085764415337</v>
      </c>
      <c r="O221" s="3">
        <f>1/($J221+(VLOOKUP($BD221,'5_Weighting REM'!$B$23:$K$35,10,FALSE)))</f>
        <v>55.406989848885253</v>
      </c>
      <c r="P221" s="3">
        <f>O221*$AF221</f>
        <v>3.8952530509682797</v>
      </c>
      <c r="Q221" s="3">
        <f>1/($J221+(VLOOKUP($BD221,'5_Weighting REM'!$N$22:$W$31,10,FALSE)))</f>
        <v>136.67131610146831</v>
      </c>
      <c r="R221" s="3">
        <f>Q221*$AF221</f>
        <v>9.6083429631542323</v>
      </c>
      <c r="S221" s="3">
        <f>1/($J221+(VLOOKUP($BD221,'5_Weighting REM'!$Z$26:$AI$35,10,FALSE)))</f>
        <v>5.6162382779414584</v>
      </c>
      <c r="T221" s="3">
        <f>S221*$AF221</f>
        <v>0.39483591053731365</v>
      </c>
      <c r="U221" s="3">
        <f>1/($J221+(VLOOKUP($BD221,'5_Weighting REM'!$AL$24:$AU$35,10,FALSE)))</f>
        <v>76.410092849260209</v>
      </c>
      <c r="V221" s="3">
        <f>U221*$AF221</f>
        <v>5.3718248926283909</v>
      </c>
      <c r="W221" s="3">
        <f>1/($J221+(VLOOKUP($BD221,'5_Weighting REM'!$AX$24:$BG$35,10,FALSE)))</f>
        <v>11.038306171778656</v>
      </c>
      <c r="X221" s="3">
        <f>W221*$AF221</f>
        <v>0.77602114661725963</v>
      </c>
      <c r="Y221" s="3">
        <f>1/($J221+(VLOOKUP($BD221,'5_Weighting REM'!$BK$24:$BT$34,10,FALSE)))</f>
        <v>74.445246301054027</v>
      </c>
      <c r="Z221" s="3">
        <f>Y221*$AF221</f>
        <v>5.2336911565698419</v>
      </c>
      <c r="AA221" s="3">
        <f>1/($J221+(VLOOKUP($BD221,'5_Weighting REM'!$BX$24:$CG$35,10,FALSE)))</f>
        <v>101.9449435051628</v>
      </c>
      <c r="AB221" s="3">
        <f>AA221*$AF221</f>
        <v>7.1669901812444996</v>
      </c>
      <c r="AC221" s="3">
        <f>1/($J221+(VLOOKUP($BD221,'5_Weighting REM'!$CK$24:$CT$35,10,FALSE)))</f>
        <v>55.406989848885253</v>
      </c>
      <c r="AD221" s="3">
        <f>AC221*$AF221</f>
        <v>3.8952530509682797</v>
      </c>
      <c r="AE221" s="3" t="s">
        <v>245</v>
      </c>
      <c r="AF221" s="6">
        <v>7.0302556800000013E-2</v>
      </c>
      <c r="AG221" s="3" t="s">
        <v>72</v>
      </c>
      <c r="AH221" s="3"/>
      <c r="AI221" s="3"/>
      <c r="AJ221" s="3" t="s">
        <v>5</v>
      </c>
      <c r="AK221" s="3" t="s">
        <v>6</v>
      </c>
      <c r="AL221" s="3" t="s">
        <v>5</v>
      </c>
      <c r="AM221" s="3" t="s">
        <v>83</v>
      </c>
      <c r="AN221" s="3" t="s">
        <v>84</v>
      </c>
      <c r="AO221" s="3" t="s">
        <v>95</v>
      </c>
      <c r="AP221" s="3" t="s">
        <v>10</v>
      </c>
      <c r="AQ221" s="3" t="s">
        <v>39</v>
      </c>
      <c r="AR221" s="4" t="s">
        <v>96</v>
      </c>
      <c r="AS221" s="4" t="s">
        <v>246</v>
      </c>
      <c r="AT221" s="4">
        <v>2006</v>
      </c>
      <c r="AU221" s="3" t="s">
        <v>30</v>
      </c>
      <c r="AV221" s="3" t="s">
        <v>14</v>
      </c>
      <c r="AW221" s="3">
        <v>761</v>
      </c>
      <c r="AX221" s="3">
        <v>1</v>
      </c>
      <c r="AY221" s="3">
        <v>0</v>
      </c>
      <c r="AZ221" s="3">
        <v>1</v>
      </c>
      <c r="BA221" s="3">
        <v>1</v>
      </c>
      <c r="BB221" s="4" t="s">
        <v>15</v>
      </c>
      <c r="BC221" s="4" t="s">
        <v>316</v>
      </c>
      <c r="BD221" s="4" t="s">
        <v>42</v>
      </c>
      <c r="BE221" s="4" t="s">
        <v>89</v>
      </c>
      <c r="BF221" s="4" t="s">
        <v>99</v>
      </c>
      <c r="BG221" s="3">
        <v>0.38746999999999998</v>
      </c>
      <c r="BH221" s="3">
        <v>1.473248755493382</v>
      </c>
      <c r="BI221" s="3"/>
      <c r="BJ221" s="3" t="s">
        <v>60</v>
      </c>
      <c r="BK221" s="3" t="s">
        <v>20</v>
      </c>
      <c r="BL221" s="3"/>
    </row>
    <row r="222" spans="1:64" x14ac:dyDescent="0.35">
      <c r="A222" s="2">
        <v>176</v>
      </c>
      <c r="B222" s="3" t="s">
        <v>802</v>
      </c>
      <c r="C222" s="3">
        <v>176.1</v>
      </c>
      <c r="D222" s="3" t="s">
        <v>1247</v>
      </c>
      <c r="E222" s="3" t="s">
        <v>1248</v>
      </c>
      <c r="F222" s="3"/>
      <c r="G222" s="3"/>
      <c r="H222" s="3" t="str">
        <f>IF(AF222&lt;'2 - Outliers'!$F$11,"Low outlier",IF(AF222&gt;'2 - Outliers'!$F$12,"High outlier",""))</f>
        <v/>
      </c>
      <c r="I222" s="3">
        <f>IF(AH222="",VLOOKUP(BD222,'3 -Impute_SE'!$B$10:$C$21,2,FALSE),AH222)</f>
        <v>7.9815095923159371E-2</v>
      </c>
      <c r="J222" s="3">
        <f>I222^2</f>
        <v>6.3704495372231317E-3</v>
      </c>
      <c r="K222" s="3">
        <f>1/J222</f>
        <v>156.97479340459518</v>
      </c>
      <c r="L222" s="3">
        <f>K222*AF222</f>
        <v>2.2256225774870262</v>
      </c>
      <c r="M222" s="3">
        <f>K222*AF222^2</f>
        <v>3.1555358347584175E-2</v>
      </c>
      <c r="N222" s="3">
        <f>K222^2</f>
        <v>24641.085764415337</v>
      </c>
      <c r="O222" s="3">
        <f>1/($J222+(VLOOKUP($BD222,'5_Weighting REM'!$B$23:$K$35,10,FALSE)))</f>
        <v>55.406989848885253</v>
      </c>
      <c r="P222" s="3">
        <f>O222*$AF222</f>
        <v>0.78557228765025178</v>
      </c>
      <c r="Q222" s="3">
        <f>1/($J222+(VLOOKUP($BD222,'5_Weighting REM'!$N$22:$W$31,10,FALSE)))</f>
        <v>136.67131610146831</v>
      </c>
      <c r="R222" s="3">
        <f>Q222*$AF222</f>
        <v>1.9377554842597402</v>
      </c>
      <c r="S222" s="3">
        <f>1/($J222+(VLOOKUP($BD222,'5_Weighting REM'!$Z$26:$AI$35,10,FALSE)))</f>
        <v>5.6162382779414584</v>
      </c>
      <c r="T222" s="3">
        <f>S222*$AF222</f>
        <v>7.9628241202497799E-2</v>
      </c>
      <c r="U222" s="3">
        <f>1/($J222+(VLOOKUP($BD222,'5_Weighting REM'!$AL$24:$AU$35,10,FALSE)))</f>
        <v>76.410092849260209</v>
      </c>
      <c r="V222" s="3">
        <f>U222*$AF222</f>
        <v>1.0833588253553024</v>
      </c>
      <c r="W222" s="3">
        <f>1/($J222+(VLOOKUP($BD222,'5_Weighting REM'!$AX$24:$BG$35,10,FALSE)))</f>
        <v>11.038306171778656</v>
      </c>
      <c r="X222" s="3">
        <f>W222*$AF222</f>
        <v>0.15650349269646371</v>
      </c>
      <c r="Y222" s="3">
        <f>1/($J222+(VLOOKUP($BD222,'5_Weighting REM'!$BK$24:$BT$34,10,FALSE)))</f>
        <v>74.445246301054027</v>
      </c>
      <c r="Z222" s="3">
        <f>Y222*$AF222</f>
        <v>1.055500805961616</v>
      </c>
      <c r="AA222" s="3">
        <f>1/($J222+(VLOOKUP($BD222,'5_Weighting REM'!$BX$24:$CG$35,10,FALSE)))</f>
        <v>101.9449435051628</v>
      </c>
      <c r="AB222" s="3">
        <f>AA222*$AF222</f>
        <v>1.4453974616225731</v>
      </c>
      <c r="AC222" s="3">
        <f>1/($J222+(VLOOKUP($BD222,'5_Weighting REM'!$CK$24:$CT$35,10,FALSE)))</f>
        <v>55.406989848885253</v>
      </c>
      <c r="AD222" s="3">
        <f>AC222*$AF222</f>
        <v>0.78557228765025178</v>
      </c>
      <c r="AE222" s="3" t="s">
        <v>327</v>
      </c>
      <c r="AF222" s="6">
        <v>1.4178216318785578E-2</v>
      </c>
      <c r="AG222" s="3" t="s">
        <v>25</v>
      </c>
      <c r="AH222" s="3"/>
      <c r="AI222" s="3"/>
      <c r="AJ222" s="25" t="s">
        <v>53</v>
      </c>
      <c r="AK222" s="25" t="s">
        <v>1307</v>
      </c>
      <c r="AL222" s="25" t="s">
        <v>54</v>
      </c>
      <c r="AM222" s="3" t="s">
        <v>102</v>
      </c>
      <c r="AN222" s="3" t="s">
        <v>1322</v>
      </c>
      <c r="AO222" s="3" t="s">
        <v>1312</v>
      </c>
      <c r="AP222" s="3" t="s">
        <v>10</v>
      </c>
      <c r="AQ222" s="3" t="s">
        <v>107</v>
      </c>
      <c r="AR222" s="3" t="s">
        <v>1337</v>
      </c>
      <c r="AS222" s="3" t="s">
        <v>109</v>
      </c>
      <c r="AT222" s="3">
        <v>2010</v>
      </c>
      <c r="AU222" s="3" t="s">
        <v>14</v>
      </c>
      <c r="AV222" s="3" t="s">
        <v>14</v>
      </c>
      <c r="AW222" s="3">
        <v>78</v>
      </c>
      <c r="AX222" s="3">
        <v>1</v>
      </c>
      <c r="AY222" s="3">
        <v>0</v>
      </c>
      <c r="AZ222" s="3">
        <v>1</v>
      </c>
      <c r="BA222" s="3">
        <v>1</v>
      </c>
      <c r="BB222" s="3" t="s">
        <v>15</v>
      </c>
      <c r="BC222" s="3" t="s">
        <v>1382</v>
      </c>
      <c r="BD222" s="3" t="s">
        <v>42</v>
      </c>
      <c r="BE222" s="3" t="s">
        <v>33</v>
      </c>
      <c r="BF222" s="4"/>
      <c r="BG222" s="25">
        <v>2.4E-2</v>
      </c>
      <c r="BH222" s="3"/>
      <c r="BI222" s="3"/>
      <c r="BJ222" s="3"/>
      <c r="BK222" s="3"/>
      <c r="BL222" s="3"/>
    </row>
    <row r="223" spans="1:64" x14ac:dyDescent="0.35">
      <c r="A223" s="2">
        <v>106</v>
      </c>
      <c r="B223" s="3" t="s">
        <v>468</v>
      </c>
      <c r="C223" s="3">
        <v>106.1</v>
      </c>
      <c r="D223" s="3" t="s">
        <v>469</v>
      </c>
      <c r="E223" s="3" t="s">
        <v>470</v>
      </c>
      <c r="F223" s="3"/>
      <c r="G223" s="3"/>
      <c r="H223" s="3" t="str">
        <f>IF(AF223&lt;'2 - Outliers'!$F$11,"Low outlier",IF(AF223&gt;'2 - Outliers'!$F$12,"High outlier",""))</f>
        <v/>
      </c>
      <c r="I223" s="3">
        <f>IF(AH223="",VLOOKUP(BD223,'3 -Impute_SE'!$B$10:$C$21,2,FALSE),AH223)</f>
        <v>7.9815095923159371E-2</v>
      </c>
      <c r="J223" s="3">
        <f>I223^2</f>
        <v>6.3704495372231317E-3</v>
      </c>
      <c r="K223" s="3">
        <f>1/J223</f>
        <v>156.97479340459518</v>
      </c>
      <c r="L223" s="3">
        <f>K223*AF223</f>
        <v>2.0900326600611825</v>
      </c>
      <c r="M223" s="3">
        <f>K223*AF223^2</f>
        <v>2.782763031809507E-2</v>
      </c>
      <c r="N223" s="3">
        <f>K223^2</f>
        <v>24641.085764415337</v>
      </c>
      <c r="O223" s="3">
        <f>1/($J223+(VLOOKUP($BD223,'5_Weighting REM'!$B$23:$K$35,10,FALSE)))</f>
        <v>55.406989848885253</v>
      </c>
      <c r="P223" s="3">
        <f>O223*$AF223</f>
        <v>0.73771346257722581</v>
      </c>
      <c r="Q223" s="3">
        <f>1/($J223+(VLOOKUP($BD223,'5_Weighting REM'!$N$22:$W$31,10,FALSE)))</f>
        <v>136.67131610146831</v>
      </c>
      <c r="R223" s="3">
        <f>Q223*$AF223</f>
        <v>1.8197030755719579</v>
      </c>
      <c r="S223" s="3">
        <f>1/($J223+(VLOOKUP($BD223,'5_Weighting REM'!$Z$26:$AI$35,10,FALSE)))</f>
        <v>5.6162382779414584</v>
      </c>
      <c r="T223" s="3">
        <f>S223*$AF223</f>
        <v>7.4777110216217732E-2</v>
      </c>
      <c r="U223" s="3">
        <f>1/($J223+(VLOOKUP($BD223,'5_Weighting REM'!$AL$24:$AU$35,10,FALSE)))</f>
        <v>76.410092849260209</v>
      </c>
      <c r="V223" s="3">
        <f>U223*$AF223</f>
        <v>1.0173581767465241</v>
      </c>
      <c r="W223" s="3">
        <f>1/($J223+(VLOOKUP($BD223,'5_Weighting REM'!$AX$24:$BG$35,10,FALSE)))</f>
        <v>11.038306171778656</v>
      </c>
      <c r="X223" s="3">
        <f>W223*$AF223</f>
        <v>0.14696894902934757</v>
      </c>
      <c r="Y223" s="3">
        <f>1/($J223+(VLOOKUP($BD223,'5_Weighting REM'!$BK$24:$BT$34,10,FALSE)))</f>
        <v>74.445246301054027</v>
      </c>
      <c r="Z223" s="3">
        <f>Y223*$AF223</f>
        <v>0.99119733035397728</v>
      </c>
      <c r="AA223" s="3">
        <f>1/($J223+(VLOOKUP($BD223,'5_Weighting REM'!$BX$24:$CG$35,10,FALSE)))</f>
        <v>101.9449435051628</v>
      </c>
      <c r="AB223" s="3">
        <f>AA223*$AF223</f>
        <v>1.3573406075758221</v>
      </c>
      <c r="AC223" s="3">
        <f>1/($J223+(VLOOKUP($BD223,'5_Weighting REM'!$CK$24:$CT$35,10,FALSE)))</f>
        <v>55.406989848885253</v>
      </c>
      <c r="AD223" s="3">
        <f>AC223*$AF223</f>
        <v>0.73771346257722581</v>
      </c>
      <c r="AE223" s="3" t="s">
        <v>471</v>
      </c>
      <c r="AF223" s="6">
        <v>1.331444759206799E-2</v>
      </c>
      <c r="AG223" s="3" t="s">
        <v>472</v>
      </c>
      <c r="AH223" s="3"/>
      <c r="AI223" s="3"/>
      <c r="AJ223" s="3" t="s">
        <v>53</v>
      </c>
      <c r="AK223" s="3" t="s">
        <v>6</v>
      </c>
      <c r="AL223" s="3" t="s">
        <v>54</v>
      </c>
      <c r="AM223" s="3" t="s">
        <v>7</v>
      </c>
      <c r="AN223" s="3" t="s">
        <v>473</v>
      </c>
      <c r="AO223" s="3" t="s">
        <v>28</v>
      </c>
      <c r="AP223" s="3" t="s">
        <v>57</v>
      </c>
      <c r="AQ223" s="3" t="s">
        <v>11</v>
      </c>
      <c r="AR223" s="4" t="s">
        <v>474</v>
      </c>
      <c r="AS223" s="4" t="s">
        <v>13</v>
      </c>
      <c r="AT223" s="4">
        <v>2012</v>
      </c>
      <c r="AU223" s="3" t="s">
        <v>14</v>
      </c>
      <c r="AV223" s="3" t="s">
        <v>14</v>
      </c>
      <c r="AW223" s="3">
        <v>779</v>
      </c>
      <c r="AX223" s="3">
        <v>0</v>
      </c>
      <c r="AY223" s="3">
        <v>1</v>
      </c>
      <c r="AZ223" s="3">
        <v>1</v>
      </c>
      <c r="BA223" s="3">
        <v>1</v>
      </c>
      <c r="BB223" s="4" t="s">
        <v>15</v>
      </c>
      <c r="BC223" s="4" t="s">
        <v>41</v>
      </c>
      <c r="BD223" s="4" t="s">
        <v>42</v>
      </c>
      <c r="BE223" s="4" t="s">
        <v>475</v>
      </c>
      <c r="BF223" s="4"/>
      <c r="BG223" s="3">
        <v>4.7E-2</v>
      </c>
      <c r="BH223" s="3"/>
      <c r="BI223" s="3"/>
      <c r="BJ223" s="3" t="s">
        <v>20</v>
      </c>
      <c r="BK223" s="3" t="s">
        <v>20</v>
      </c>
      <c r="BL223" s="3"/>
    </row>
    <row r="224" spans="1:64" x14ac:dyDescent="0.35">
      <c r="A224" s="2">
        <v>145</v>
      </c>
      <c r="B224" s="3" t="s">
        <v>559</v>
      </c>
      <c r="C224" s="3">
        <v>145.1</v>
      </c>
      <c r="D224" s="3" t="s">
        <v>560</v>
      </c>
      <c r="E224" s="3" t="s">
        <v>561</v>
      </c>
      <c r="F224" s="3"/>
      <c r="G224" s="3"/>
      <c r="H224" s="3" t="str">
        <f>IF(AF224&lt;'2 - Outliers'!$F$11,"Low outlier",IF(AF224&gt;'2 - Outliers'!$F$12,"High outlier",""))</f>
        <v/>
      </c>
      <c r="I224" s="3">
        <f>IF(AH224="",VLOOKUP(BD224,'3 -Impute_SE'!$B$10:$C$21,2,FALSE),AH224)</f>
        <v>7.9815095923159371E-2</v>
      </c>
      <c r="J224" s="3">
        <f>I224^2</f>
        <v>6.3704495372231317E-3</v>
      </c>
      <c r="K224" s="3">
        <f>1/J224</f>
        <v>156.97479340459518</v>
      </c>
      <c r="L224" s="3">
        <f>K224*AF224</f>
        <v>-7.8301789706575988</v>
      </c>
      <c r="M224" s="3">
        <f>K224*AF224^2</f>
        <v>0.39058310817138936</v>
      </c>
      <c r="N224" s="3">
        <f>K224^2</f>
        <v>24641.085764415337</v>
      </c>
      <c r="O224" s="3">
        <f>1/($J224+(VLOOKUP($BD224,'5_Weighting REM'!$B$23:$K$35,10,FALSE)))</f>
        <v>55.406989848885253</v>
      </c>
      <c r="P224" s="3">
        <f>O224*$AF224</f>
        <v>-2.7637981699645304</v>
      </c>
      <c r="Q224" s="3">
        <f>1/($J224+(VLOOKUP($BD224,'5_Weighting REM'!$N$22:$W$31,10,FALSE)))</f>
        <v>136.67131610146831</v>
      </c>
      <c r="R224" s="3">
        <f>Q224*$AF224</f>
        <v>-6.8174057886575774</v>
      </c>
      <c r="S224" s="3">
        <f>1/($J224+(VLOOKUP($BD224,'5_Weighting REM'!$Z$26:$AI$35,10,FALSE)))</f>
        <v>5.6162382779414584</v>
      </c>
      <c r="T224" s="3">
        <f>S224*$AF224</f>
        <v>-0.28014784988308911</v>
      </c>
      <c r="U224" s="3">
        <f>1/($J224+(VLOOKUP($BD224,'5_Weighting REM'!$AL$24:$AU$35,10,FALSE)))</f>
        <v>76.410092849260209</v>
      </c>
      <c r="V224" s="3">
        <f>U224*$AF224</f>
        <v>-3.8114699130845135</v>
      </c>
      <c r="W224" s="3">
        <f>1/($J224+(VLOOKUP($BD224,'5_Weighting REM'!$AX$24:$BG$35,10,FALSE)))</f>
        <v>11.038306171778656</v>
      </c>
      <c r="X224" s="3">
        <f>W224*$AF224</f>
        <v>-0.55061013926718161</v>
      </c>
      <c r="Y224" s="3">
        <f>1/($J224+(VLOOKUP($BD224,'5_Weighting REM'!$BK$24:$BT$34,10,FALSE)))</f>
        <v>74.445246301054027</v>
      </c>
      <c r="Z224" s="3">
        <f>Y224*$AF224</f>
        <v>-3.7134599091300644</v>
      </c>
      <c r="AA224" s="3">
        <f>1/($J224+(VLOOKUP($BD224,'5_Weighting REM'!$BX$24:$CG$35,10,FALSE)))</f>
        <v>101.9449435051628</v>
      </c>
      <c r="AB224" s="3">
        <f>AA224*$AF224</f>
        <v>-5.085193205138089</v>
      </c>
      <c r="AC224" s="3">
        <f>1/($J224+(VLOOKUP($BD224,'5_Weighting REM'!$CK$24:$CT$35,10,FALSE)))</f>
        <v>55.406989848885253</v>
      </c>
      <c r="AD224" s="3">
        <f>AC224*$AF224</f>
        <v>-2.7637981699645304</v>
      </c>
      <c r="AE224" s="3" t="s">
        <v>245</v>
      </c>
      <c r="AF224" s="6">
        <v>-4.9881759999999997E-2</v>
      </c>
      <c r="AG224" s="3" t="s">
        <v>72</v>
      </c>
      <c r="AH224" s="3"/>
      <c r="AI224" s="3"/>
      <c r="AJ224" s="3" t="s">
        <v>53</v>
      </c>
      <c r="AK224" s="3" t="s">
        <v>143</v>
      </c>
      <c r="AL224" s="3" t="s">
        <v>54</v>
      </c>
      <c r="AM224" s="3" t="s">
        <v>55</v>
      </c>
      <c r="AN224" s="3"/>
      <c r="AO224" s="3" t="s">
        <v>73</v>
      </c>
      <c r="AP224" s="3" t="s">
        <v>10</v>
      </c>
      <c r="AQ224" s="3" t="s">
        <v>39</v>
      </c>
      <c r="AR224" s="4" t="s">
        <v>338</v>
      </c>
      <c r="AS224" s="4" t="s">
        <v>562</v>
      </c>
      <c r="AT224" s="4">
        <v>2009</v>
      </c>
      <c r="AU224" s="3" t="s">
        <v>30</v>
      </c>
      <c r="AV224" s="3" t="s">
        <v>14</v>
      </c>
      <c r="AW224" s="3">
        <v>9462</v>
      </c>
      <c r="AX224" s="3">
        <v>0</v>
      </c>
      <c r="AY224" s="3">
        <v>0</v>
      </c>
      <c r="AZ224" s="3">
        <v>1</v>
      </c>
      <c r="BA224" s="3">
        <v>1</v>
      </c>
      <c r="BB224" s="4" t="s">
        <v>15</v>
      </c>
      <c r="BC224" s="4" t="s">
        <v>563</v>
      </c>
      <c r="BD224" s="4" t="s">
        <v>42</v>
      </c>
      <c r="BE224" s="4" t="s">
        <v>233</v>
      </c>
      <c r="BF224" s="4" t="s">
        <v>99</v>
      </c>
      <c r="BG224" s="3">
        <v>-0.02</v>
      </c>
      <c r="BH224" s="3">
        <v>0.98019867330675525</v>
      </c>
      <c r="BI224" s="3"/>
      <c r="BJ224" s="3" t="s">
        <v>60</v>
      </c>
      <c r="BK224" s="3"/>
      <c r="BL224" s="3"/>
    </row>
    <row r="225" spans="1:64" x14ac:dyDescent="0.35">
      <c r="A225" s="2">
        <v>19</v>
      </c>
      <c r="B225" s="3" t="s">
        <v>544</v>
      </c>
      <c r="C225" s="3">
        <v>19.100000000000001</v>
      </c>
      <c r="D225" s="3" t="s">
        <v>951</v>
      </c>
      <c r="E225" s="3" t="s">
        <v>546</v>
      </c>
      <c r="F225" s="3"/>
      <c r="G225" s="3"/>
      <c r="H225" s="3" t="str">
        <f>IF(AF225&lt;'2 - Outliers'!$F$11,"Low outlier",IF(AF225&gt;'2 - Outliers'!$F$12,"High outlier",""))</f>
        <v>Low outlier</v>
      </c>
      <c r="I225" s="3">
        <f>IF(AH225="",VLOOKUP(BD225,'3 -Impute_SE'!$B$10:$C$21,2,FALSE),AH225)</f>
        <v>7.9815095923159371E-2</v>
      </c>
      <c r="J225" s="3">
        <f>I225^2</f>
        <v>6.3704495372231317E-3</v>
      </c>
      <c r="K225" s="3">
        <f>1/J225</f>
        <v>156.97479340459518</v>
      </c>
      <c r="L225" s="3">
        <f>K225*AF225</f>
        <v>-150.31314629056155</v>
      </c>
      <c r="M225" s="3">
        <f>K225*AF225^2</f>
        <v>143.93420407015716</v>
      </c>
      <c r="N225" s="3">
        <f>K225^2</f>
        <v>24641.085764415337</v>
      </c>
      <c r="O225" s="3">
        <f>1/($J225+(VLOOKUP($BD225,'5_Weighting REM'!$B$23:$K$35,10,FALSE)))</f>
        <v>55.406989848885253</v>
      </c>
      <c r="P225" s="3">
        <f>O225*$AF225</f>
        <v>-53.055645368547104</v>
      </c>
      <c r="Q225" s="3">
        <f>1/($J225+(VLOOKUP($BD225,'5_Weighting REM'!$N$22:$W$31,10,FALSE)))</f>
        <v>136.67131610146831</v>
      </c>
      <c r="R225" s="3">
        <f>Q225*$AF225</f>
        <v>-130.87130159766281</v>
      </c>
      <c r="S225" s="3">
        <f>1/($J225+(VLOOKUP($BD225,'5_Weighting REM'!$Z$26:$AI$35,10,FALSE)))</f>
        <v>5.6162382779414584</v>
      </c>
      <c r="T225" s="3">
        <f>S225*$AF225</f>
        <v>-5.3778981170498774</v>
      </c>
      <c r="U225" s="3">
        <f>1/($J225+(VLOOKUP($BD225,'5_Weighting REM'!$AL$24:$AU$35,10,FALSE)))</f>
        <v>76.410092849260209</v>
      </c>
      <c r="V225" s="3">
        <f>U225*$AF225</f>
        <v>-73.167425262494561</v>
      </c>
      <c r="W225" s="3">
        <f>1/($J225+(VLOOKUP($BD225,'5_Weighting REM'!$AX$24:$BG$35,10,FALSE)))</f>
        <v>11.038306171778656</v>
      </c>
      <c r="X225" s="3">
        <f>W225*$AF225</f>
        <v>-10.569865991937043</v>
      </c>
      <c r="Y225" s="3">
        <f>1/($J225+(VLOOKUP($BD225,'5_Weighting REM'!$BK$24:$BT$34,10,FALSE)))</f>
        <v>74.445246301054027</v>
      </c>
      <c r="Z225" s="3">
        <f>Y225*$AF225</f>
        <v>-71.285962256661577</v>
      </c>
      <c r="AA225" s="3">
        <f>1/($J225+(VLOOKUP($BD225,'5_Weighting REM'!$BX$24:$CG$35,10,FALSE)))</f>
        <v>101.9449435051628</v>
      </c>
      <c r="AB225" s="3">
        <f>AA225*$AF225</f>
        <v>-97.618635924422207</v>
      </c>
      <c r="AC225" s="3">
        <f>1/($J225+(VLOOKUP($BD225,'5_Weighting REM'!$CK$24:$CT$35,10,FALSE)))</f>
        <v>55.406989848885253</v>
      </c>
      <c r="AD225" s="3">
        <f>AC225*$AF225</f>
        <v>-53.055645368547104</v>
      </c>
      <c r="AE225" s="3" t="s">
        <v>547</v>
      </c>
      <c r="AF225" s="6">
        <v>-0.95756231322526075</v>
      </c>
      <c r="AG225" s="3" t="s">
        <v>459</v>
      </c>
      <c r="AH225" s="3"/>
      <c r="AI225" s="3"/>
      <c r="AJ225" s="3" t="s">
        <v>5</v>
      </c>
      <c r="AK225" s="3" t="s">
        <v>143</v>
      </c>
      <c r="AL225" s="3" t="s">
        <v>53</v>
      </c>
      <c r="AM225" s="3" t="s">
        <v>548</v>
      </c>
      <c r="AN225" s="3" t="s">
        <v>165</v>
      </c>
      <c r="AO225" s="3" t="s">
        <v>56</v>
      </c>
      <c r="AP225" s="3" t="s">
        <v>57</v>
      </c>
      <c r="AQ225" s="3" t="s">
        <v>39</v>
      </c>
      <c r="AR225" s="4" t="s">
        <v>12</v>
      </c>
      <c r="AS225" s="4" t="s">
        <v>549</v>
      </c>
      <c r="AT225" s="4" t="s">
        <v>550</v>
      </c>
      <c r="AU225" s="3" t="s">
        <v>1951</v>
      </c>
      <c r="AV225" s="3" t="s">
        <v>30</v>
      </c>
      <c r="AW225" s="3">
        <v>4762</v>
      </c>
      <c r="AX225" s="3">
        <v>1</v>
      </c>
      <c r="AY225" s="3">
        <v>0</v>
      </c>
      <c r="AZ225" s="3">
        <v>1</v>
      </c>
      <c r="BA225" s="3">
        <v>1</v>
      </c>
      <c r="BB225" s="4" t="s">
        <v>15</v>
      </c>
      <c r="BC225" s="4" t="s">
        <v>952</v>
      </c>
      <c r="BD225" s="4" t="s">
        <v>42</v>
      </c>
      <c r="BE225" s="4" t="s">
        <v>58</v>
      </c>
      <c r="BF225" s="4" t="s">
        <v>552</v>
      </c>
      <c r="BG225" s="3">
        <v>-0.32729999999999998</v>
      </c>
      <c r="BH225" s="3">
        <v>0.99674855414782393</v>
      </c>
      <c r="BI225" s="3"/>
      <c r="BJ225" s="3" t="s">
        <v>202</v>
      </c>
      <c r="BK225" s="3" t="s">
        <v>20</v>
      </c>
      <c r="BL225" s="3"/>
    </row>
    <row r="226" spans="1:64" x14ac:dyDescent="0.35">
      <c r="A226" s="2">
        <v>19</v>
      </c>
      <c r="B226" s="3" t="s">
        <v>544</v>
      </c>
      <c r="C226" s="3">
        <v>19.100000000000001</v>
      </c>
      <c r="D226" s="3" t="s">
        <v>545</v>
      </c>
      <c r="E226" s="3" t="s">
        <v>546</v>
      </c>
      <c r="F226" s="3"/>
      <c r="G226" s="3"/>
      <c r="H226" s="3" t="str">
        <f>IF(AF226&lt;'2 - Outliers'!$F$11,"Low outlier",IF(AF226&gt;'2 - Outliers'!$F$12,"High outlier",""))</f>
        <v>Low outlier</v>
      </c>
      <c r="I226" s="3">
        <f>IF(AH226="",VLOOKUP(BD226,'3 -Impute_SE'!$B$10:$C$21,2,FALSE),AH226)</f>
        <v>7.9815095923159371E-2</v>
      </c>
      <c r="J226" s="3">
        <f>I226^2</f>
        <v>6.3704495372231317E-3</v>
      </c>
      <c r="K226" s="3">
        <f>1/J226</f>
        <v>156.97479340459518</v>
      </c>
      <c r="L226" s="3">
        <f>K226*AF226</f>
        <v>-499.41708814415597</v>
      </c>
      <c r="M226" s="3">
        <f>K226*AF226^2</f>
        <v>1588.9011383345216</v>
      </c>
      <c r="N226" s="3">
        <f>K226^2</f>
        <v>24641.085764415337</v>
      </c>
      <c r="O226" s="3">
        <f>1/($J226+(VLOOKUP($BD226,'5_Weighting REM'!$B$23:$K$35,10,FALSE)))</f>
        <v>55.406989848885253</v>
      </c>
      <c r="P226" s="3">
        <f>O226*$AF226</f>
        <v>-176.27796751954861</v>
      </c>
      <c r="Q226" s="3">
        <f>1/($J226+(VLOOKUP($BD226,'5_Weighting REM'!$N$22:$W$31,10,FALSE)))</f>
        <v>136.67131610146831</v>
      </c>
      <c r="R226" s="3">
        <f>Q226*$AF226</f>
        <v>-434.82134449636243</v>
      </c>
      <c r="S226" s="3">
        <f>1/($J226+(VLOOKUP($BD226,'5_Weighting REM'!$Z$26:$AI$35,10,FALSE)))</f>
        <v>5.6162382779414584</v>
      </c>
      <c r="T226" s="3">
        <f>S226*$AF226</f>
        <v>-17.868125870781778</v>
      </c>
      <c r="U226" s="3">
        <f>1/($J226+(VLOOKUP($BD226,'5_Weighting REM'!$AL$24:$AU$35,10,FALSE)))</f>
        <v>76.410092849260209</v>
      </c>
      <c r="V226" s="3">
        <f>U226*$AF226</f>
        <v>-243.09957826952007</v>
      </c>
      <c r="W226" s="3">
        <f>1/($J226+(VLOOKUP($BD226,'5_Weighting REM'!$AX$24:$BG$35,10,FALSE)))</f>
        <v>11.038306171778656</v>
      </c>
      <c r="X226" s="3">
        <f>W226*$AF226</f>
        <v>-35.118496459139067</v>
      </c>
      <c r="Y226" s="3">
        <f>1/($J226+(VLOOKUP($BD226,'5_Weighting REM'!$BK$24:$BT$34,10,FALSE)))</f>
        <v>74.445246301054027</v>
      </c>
      <c r="Z226" s="3">
        <f>Y226*$AF226</f>
        <v>-236.84839665957821</v>
      </c>
      <c r="AA226" s="3">
        <f>1/($J226+(VLOOKUP($BD226,'5_Weighting REM'!$BX$24:$CG$35,10,FALSE)))</f>
        <v>101.9449435051628</v>
      </c>
      <c r="AB226" s="3">
        <f>AA226*$AF226</f>
        <v>-324.33899565736579</v>
      </c>
      <c r="AC226" s="3">
        <f>1/($J226+(VLOOKUP($BD226,'5_Weighting REM'!$CK$24:$CT$35,10,FALSE)))</f>
        <v>55.406989848885253</v>
      </c>
      <c r="AD226" s="3">
        <f>AC226*$AF226</f>
        <v>-176.27796751954861</v>
      </c>
      <c r="AE226" s="3" t="s">
        <v>547</v>
      </c>
      <c r="AF226" s="6">
        <v>-3.1815113580492622</v>
      </c>
      <c r="AG226" s="3" t="s">
        <v>459</v>
      </c>
      <c r="AH226" s="3"/>
      <c r="AI226" s="3"/>
      <c r="AJ226" s="3" t="s">
        <v>5</v>
      </c>
      <c r="AK226" s="3" t="s">
        <v>143</v>
      </c>
      <c r="AL226" s="3" t="s">
        <v>53</v>
      </c>
      <c r="AM226" s="3" t="s">
        <v>548</v>
      </c>
      <c r="AN226" s="3" t="s">
        <v>165</v>
      </c>
      <c r="AO226" s="3" t="s">
        <v>56</v>
      </c>
      <c r="AP226" s="3" t="s">
        <v>57</v>
      </c>
      <c r="AQ226" s="3" t="s">
        <v>39</v>
      </c>
      <c r="AR226" s="4" t="s">
        <v>12</v>
      </c>
      <c r="AS226" s="4" t="s">
        <v>549</v>
      </c>
      <c r="AT226" s="4" t="s">
        <v>550</v>
      </c>
      <c r="AU226" s="3" t="s">
        <v>1951</v>
      </c>
      <c r="AV226" s="3" t="s">
        <v>30</v>
      </c>
      <c r="AW226" s="3">
        <v>4762</v>
      </c>
      <c r="AX226" s="3">
        <v>1</v>
      </c>
      <c r="AY226" s="3">
        <v>0</v>
      </c>
      <c r="AZ226" s="3">
        <v>1</v>
      </c>
      <c r="BA226" s="3">
        <v>1</v>
      </c>
      <c r="BB226" s="4" t="s">
        <v>15</v>
      </c>
      <c r="BC226" s="4" t="s">
        <v>551</v>
      </c>
      <c r="BD226" s="4" t="s">
        <v>42</v>
      </c>
      <c r="BE226" s="4" t="s">
        <v>58</v>
      </c>
      <c r="BF226" s="4" t="s">
        <v>552</v>
      </c>
      <c r="BG226" s="3">
        <v>-0.33489999999999998</v>
      </c>
      <c r="BH226" s="3">
        <v>0.99667318036586428</v>
      </c>
      <c r="BI226" s="3"/>
      <c r="BJ226" s="3" t="s">
        <v>202</v>
      </c>
      <c r="BK226" s="3" t="s">
        <v>20</v>
      </c>
      <c r="BL226" s="3"/>
    </row>
    <row r="227" spans="1:64" x14ac:dyDescent="0.35">
      <c r="A227" s="2">
        <v>167</v>
      </c>
      <c r="B227" s="3" t="s">
        <v>1224</v>
      </c>
      <c r="C227" s="3">
        <v>167.1</v>
      </c>
      <c r="D227" s="3" t="s">
        <v>1227</v>
      </c>
      <c r="E227" s="3" t="s">
        <v>1226</v>
      </c>
      <c r="F227" s="3"/>
      <c r="G227" s="3"/>
      <c r="H227" s="3" t="str">
        <f>IF(AF227&lt;'2 - Outliers'!$F$11,"Low outlier",IF(AF227&gt;'2 - Outliers'!$F$12,"High outlier",""))</f>
        <v/>
      </c>
      <c r="I227" s="3">
        <f>IF(AH227="",VLOOKUP(BD227,'3 -Impute_SE'!$B$10:$C$21,2,FALSE),AH227)</f>
        <v>7.9815095923159371E-2</v>
      </c>
      <c r="J227" s="3">
        <f>I227^2</f>
        <v>6.3704495372231317E-3</v>
      </c>
      <c r="K227" s="3">
        <f>1/J227</f>
        <v>156.97479340459518</v>
      </c>
      <c r="L227" s="3">
        <f>K227*AF227</f>
        <v>-67.499161163975927</v>
      </c>
      <c r="M227" s="3">
        <f>K227*AF227^2</f>
        <v>29.024639300509644</v>
      </c>
      <c r="N227" s="3">
        <f>K227^2</f>
        <v>24641.085764415337</v>
      </c>
      <c r="O227" s="3">
        <f>1/($J227+(VLOOKUP($BD227,'5_Weighting REM'!$B$23:$K$35,10,FALSE)))</f>
        <v>55.406989848885253</v>
      </c>
      <c r="P227" s="3">
        <f>O227*$AF227</f>
        <v>-23.825005635020659</v>
      </c>
      <c r="Q227" s="3">
        <f>1/($J227+(VLOOKUP($BD227,'5_Weighting REM'!$N$22:$W$31,10,FALSE)))</f>
        <v>136.67131610146831</v>
      </c>
      <c r="R227" s="3">
        <f>Q227*$AF227</f>
        <v>-58.768665923631374</v>
      </c>
      <c r="S227" s="3">
        <f>1/($J227+(VLOOKUP($BD227,'5_Weighting REM'!$Z$26:$AI$35,10,FALSE)))</f>
        <v>5.6162382779414584</v>
      </c>
      <c r="T227" s="3">
        <f>S227*$AF227</f>
        <v>-2.4149824595148273</v>
      </c>
      <c r="U227" s="3">
        <f>1/($J227+(VLOOKUP($BD227,'5_Weighting REM'!$AL$24:$AU$35,10,FALSE)))</f>
        <v>76.410092849260209</v>
      </c>
      <c r="V227" s="3">
        <f>U227*$AF227</f>
        <v>-32.856339925181892</v>
      </c>
      <c r="W227" s="3">
        <f>1/($J227+(VLOOKUP($BD227,'5_Weighting REM'!$AX$24:$BG$35,10,FALSE)))</f>
        <v>11.038306171778656</v>
      </c>
      <c r="X227" s="3">
        <f>W227*$AF227</f>
        <v>-4.7464716538648215</v>
      </c>
      <c r="Y227" s="3">
        <f>1/($J227+(VLOOKUP($BD227,'5_Weighting REM'!$BK$24:$BT$34,10,FALSE)))</f>
        <v>74.445246301054027</v>
      </c>
      <c r="Z227" s="3">
        <f>Y227*$AF227</f>
        <v>-32.011455909453232</v>
      </c>
      <c r="AA227" s="3">
        <f>1/($J227+(VLOOKUP($BD227,'5_Weighting REM'!$BX$24:$CG$35,10,FALSE)))</f>
        <v>101.9449435051628</v>
      </c>
      <c r="AB227" s="3">
        <f>AA227*$AF227</f>
        <v>-43.836325707220006</v>
      </c>
      <c r="AC227" s="3">
        <f>1/($J227+(VLOOKUP($BD227,'5_Weighting REM'!$CK$24:$CT$35,10,FALSE)))</f>
        <v>55.406989848885253</v>
      </c>
      <c r="AD227" s="3">
        <f>AC227*$AF227</f>
        <v>-23.825005635020659</v>
      </c>
      <c r="AE227" s="3" t="s">
        <v>237</v>
      </c>
      <c r="AF227" s="6">
        <v>-0.43</v>
      </c>
      <c r="AG227" s="3" t="s">
        <v>176</v>
      </c>
      <c r="AH227" s="3"/>
      <c r="AI227" s="3"/>
      <c r="AJ227" s="3" t="s">
        <v>53</v>
      </c>
      <c r="AK227" s="3" t="s">
        <v>143</v>
      </c>
      <c r="AL227" s="3" t="s">
        <v>1306</v>
      </c>
      <c r="AM227" s="3" t="s">
        <v>7</v>
      </c>
      <c r="AN227" s="3" t="s">
        <v>1317</v>
      </c>
      <c r="AO227" s="3" t="s">
        <v>694</v>
      </c>
      <c r="AP227" s="3" t="s">
        <v>10</v>
      </c>
      <c r="AQ227" s="3" t="s">
        <v>11</v>
      </c>
      <c r="AR227" s="4" t="s">
        <v>12</v>
      </c>
      <c r="AS227" s="4" t="s">
        <v>13</v>
      </c>
      <c r="AT227" s="4">
        <v>2010</v>
      </c>
      <c r="AU227" s="3" t="s">
        <v>14</v>
      </c>
      <c r="AV227" s="3" t="s">
        <v>1951</v>
      </c>
      <c r="AW227" s="3">
        <v>358</v>
      </c>
      <c r="AX227" s="3">
        <v>1</v>
      </c>
      <c r="AY227" s="3">
        <v>0</v>
      </c>
      <c r="AZ227" s="3">
        <v>1</v>
      </c>
      <c r="BA227" s="3">
        <v>1</v>
      </c>
      <c r="BB227" s="4" t="s">
        <v>15</v>
      </c>
      <c r="BC227" s="4" t="s">
        <v>1372</v>
      </c>
      <c r="BD227" s="4" t="s">
        <v>42</v>
      </c>
      <c r="BE227" s="4" t="s">
        <v>33</v>
      </c>
      <c r="BF227" s="4"/>
      <c r="BG227" s="3">
        <v>-0.43</v>
      </c>
      <c r="BH227" s="3"/>
      <c r="BI227" s="3"/>
      <c r="BJ227" s="3"/>
      <c r="BK227" s="3"/>
      <c r="BL227" s="3"/>
    </row>
    <row r="228" spans="1:64" x14ac:dyDescent="0.35">
      <c r="A228" s="2">
        <v>22</v>
      </c>
      <c r="B228" s="3" t="s">
        <v>52</v>
      </c>
      <c r="C228" s="3">
        <v>22.2</v>
      </c>
      <c r="D228" s="3" t="s">
        <v>1967</v>
      </c>
      <c r="E228" s="3" t="s">
        <v>1971</v>
      </c>
      <c r="F228" s="3"/>
      <c r="G228" s="3"/>
      <c r="H228" s="3" t="str">
        <f>IF(AF228&lt;'2 - Outliers'!$F$11,"Low outlier",IF(AF228&gt;'2 - Outliers'!$F$12,"High outlier",""))</f>
        <v>Low outlier</v>
      </c>
      <c r="I228" s="3">
        <f>IF(AH228="",VLOOKUP(BD228,'3 -Impute_SE'!$B$10:$C$21,2,FALSE),AH228)</f>
        <v>7.9815095923159371E-2</v>
      </c>
      <c r="J228" s="3">
        <f>I228^2</f>
        <v>6.3704495372231317E-3</v>
      </c>
      <c r="K228" s="3">
        <f>1/J228</f>
        <v>156.97479340459518</v>
      </c>
      <c r="L228" s="3">
        <f>K228*AF228</f>
        <v>-130.28907852581398</v>
      </c>
      <c r="M228" s="3">
        <f>K228*AF228^2</f>
        <v>108.13993517642561</v>
      </c>
      <c r="N228" s="3">
        <f>K228^2</f>
        <v>24641.085764415337</v>
      </c>
      <c r="O228" s="3">
        <f>1/($J228+(VLOOKUP($BD228,'5_Weighting REM'!$B$23:$K$35,10,FALSE)))</f>
        <v>55.406989848885253</v>
      </c>
      <c r="P228" s="3">
        <f>O228*$AF228</f>
        <v>-45.98780157457476</v>
      </c>
      <c r="Q228" s="3">
        <f>1/($J228+(VLOOKUP($BD228,'5_Weighting REM'!$N$22:$W$31,10,FALSE)))</f>
        <v>136.67131610146831</v>
      </c>
      <c r="R228" s="3">
        <f>Q228*$AF228</f>
        <v>-113.43719236421869</v>
      </c>
      <c r="S228" s="3">
        <f>1/($J228+(VLOOKUP($BD228,'5_Weighting REM'!$Z$26:$AI$35,10,FALSE)))</f>
        <v>5.6162382779414584</v>
      </c>
      <c r="T228" s="3">
        <f>S228*$AF228</f>
        <v>-4.6614777706914099</v>
      </c>
      <c r="U228" s="3">
        <f>1/($J228+(VLOOKUP($BD228,'5_Weighting REM'!$AL$24:$AU$35,10,FALSE)))</f>
        <v>76.410092849260209</v>
      </c>
      <c r="V228" s="3">
        <f>U228*$AF228</f>
        <v>-63.420377064885969</v>
      </c>
      <c r="W228" s="3">
        <f>1/($J228+(VLOOKUP($BD228,'5_Weighting REM'!$AX$24:$BG$35,10,FALSE)))</f>
        <v>11.038306171778656</v>
      </c>
      <c r="X228" s="3">
        <f>W228*$AF228</f>
        <v>-9.1617941225762838</v>
      </c>
      <c r="Y228" s="3">
        <f>1/($J228+(VLOOKUP($BD228,'5_Weighting REM'!$BK$24:$BT$34,10,FALSE)))</f>
        <v>74.445246301054027</v>
      </c>
      <c r="Z228" s="3">
        <f>Y228*$AF228</f>
        <v>-61.78955442987484</v>
      </c>
      <c r="AA228" s="3">
        <f>1/($J228+(VLOOKUP($BD228,'5_Weighting REM'!$BX$24:$CG$35,10,FALSE)))</f>
        <v>101.9449435051628</v>
      </c>
      <c r="AB228" s="3">
        <f>AA228*$AF228</f>
        <v>-84.614303109285117</v>
      </c>
      <c r="AC228" s="3">
        <f>1/($J228+(VLOOKUP($BD228,'5_Weighting REM'!$CK$24:$CT$35,10,FALSE)))</f>
        <v>55.406989848885253</v>
      </c>
      <c r="AD228" s="3">
        <f>AC228*$AF228</f>
        <v>-45.98780157457476</v>
      </c>
      <c r="AE228" s="3" t="s">
        <v>1972</v>
      </c>
      <c r="AF228" s="6">
        <v>-0.83</v>
      </c>
      <c r="AG228" s="3" t="s">
        <v>1300</v>
      </c>
      <c r="AH228" s="3"/>
      <c r="AI228" s="3"/>
      <c r="AJ228" s="3" t="s">
        <v>5</v>
      </c>
      <c r="AK228" s="3" t="s">
        <v>143</v>
      </c>
      <c r="AL228" s="3" t="s">
        <v>53</v>
      </c>
      <c r="AM228" s="3" t="s">
        <v>55</v>
      </c>
      <c r="AN228" s="3" t="s">
        <v>37</v>
      </c>
      <c r="AO228" s="3" t="s">
        <v>56</v>
      </c>
      <c r="AP228" s="3" t="s">
        <v>57</v>
      </c>
      <c r="AQ228" s="3" t="s">
        <v>39</v>
      </c>
      <c r="AR228" s="4" t="s">
        <v>12</v>
      </c>
      <c r="AS228" s="4" t="s">
        <v>1973</v>
      </c>
      <c r="AT228" s="4">
        <v>1990</v>
      </c>
      <c r="AU228" s="3" t="s">
        <v>30</v>
      </c>
      <c r="AV228" s="3" t="s">
        <v>30</v>
      </c>
      <c r="AW228" s="3">
        <v>4468</v>
      </c>
      <c r="AX228" s="3">
        <v>0</v>
      </c>
      <c r="AY228" s="3">
        <v>0</v>
      </c>
      <c r="AZ228" s="3">
        <v>1</v>
      </c>
      <c r="BA228" s="3">
        <v>1</v>
      </c>
      <c r="BB228" s="4" t="s">
        <v>15</v>
      </c>
      <c r="BC228" s="4" t="s">
        <v>41</v>
      </c>
      <c r="BD228" s="4" t="s">
        <v>42</v>
      </c>
      <c r="BE228" s="4" t="s">
        <v>58</v>
      </c>
      <c r="BF228" s="4" t="s">
        <v>59</v>
      </c>
      <c r="BG228" s="3">
        <v>-0.64600000000000002</v>
      </c>
      <c r="BH228" s="3"/>
      <c r="BI228" s="3"/>
      <c r="BJ228" s="3"/>
      <c r="BK228" s="3"/>
      <c r="BL228" s="3"/>
    </row>
    <row r="229" spans="1:64" x14ac:dyDescent="0.35">
      <c r="A229" s="2">
        <v>108</v>
      </c>
      <c r="B229" s="3" t="s">
        <v>239</v>
      </c>
      <c r="C229" s="3">
        <v>108.1</v>
      </c>
      <c r="D229" s="3" t="s">
        <v>637</v>
      </c>
      <c r="E229" s="3" t="s">
        <v>240</v>
      </c>
      <c r="F229" s="3"/>
      <c r="G229" s="3"/>
      <c r="H229" s="3" t="str">
        <f>IF(AF229&lt;'2 - Outliers'!$F$11,"Low outlier",IF(AF229&gt;'2 - Outliers'!$F$12,"High outlier",""))</f>
        <v>Low outlier</v>
      </c>
      <c r="I229" s="3">
        <f>IF(AH229="",VLOOKUP(BD229,'3 -Impute_SE'!$B$10:$C$21,2,FALSE),AH229)</f>
        <v>7.9815095923159371E-2</v>
      </c>
      <c r="J229" s="3">
        <f>I229^2</f>
        <v>6.3704495372231317E-3</v>
      </c>
      <c r="K229" s="3">
        <f>1/J229</f>
        <v>156.97479340459518</v>
      </c>
      <c r="L229" s="3">
        <f>K229*AF229</f>
        <v>-205.19870573683403</v>
      </c>
      <c r="M229" s="3">
        <f>K229*AF229^2</f>
        <v>268.23738972883535</v>
      </c>
      <c r="N229" s="3">
        <f>K229^2</f>
        <v>24641.085764415337</v>
      </c>
      <c r="O229" s="3">
        <f>1/($J229+(VLOOKUP($BD229,'5_Weighting REM'!$B$23:$K$35,10,FALSE)))</f>
        <v>55.406989848885253</v>
      </c>
      <c r="P229" s="3">
        <f>O229*$AF229</f>
        <v>-72.428460386381587</v>
      </c>
      <c r="Q229" s="3">
        <f>1/($J229+(VLOOKUP($BD229,'5_Weighting REM'!$N$22:$W$31,10,FALSE)))</f>
        <v>136.67131610146831</v>
      </c>
      <c r="R229" s="3">
        <f>Q229*$AF229</f>
        <v>-178.65783777836816</v>
      </c>
      <c r="S229" s="3">
        <f>1/($J229+(VLOOKUP($BD229,'5_Weighting REM'!$Z$26:$AI$35,10,FALSE)))</f>
        <v>5.6162382779414584</v>
      </c>
      <c r="T229" s="3">
        <f>S229*$AF229</f>
        <v>-7.3415916068312974</v>
      </c>
      <c r="U229" s="3">
        <f>1/($J229+(VLOOKUP($BD229,'5_Weighting REM'!$AL$24:$AU$35,10,FALSE)))</f>
        <v>76.410092849260209</v>
      </c>
      <c r="V229" s="3">
        <f>U229*$AF229</f>
        <v>-99.883884653295738</v>
      </c>
      <c r="W229" s="3">
        <f>1/($J229+(VLOOKUP($BD229,'5_Weighting REM'!$AX$24:$BG$35,10,FALSE)))</f>
        <v>11.038306171778656</v>
      </c>
      <c r="X229" s="3">
        <f>W229*$AF229</f>
        <v>-14.429362134198431</v>
      </c>
      <c r="Y229" s="3">
        <f>1/($J229+(VLOOKUP($BD229,'5_Weighting REM'!$BK$24:$BT$34,10,FALSE)))</f>
        <v>74.445246301054027</v>
      </c>
      <c r="Z229" s="3">
        <f>Y229*$AF229</f>
        <v>-97.315421526708221</v>
      </c>
      <c r="AA229" s="3">
        <f>1/($J229+(VLOOKUP($BD229,'5_Weighting REM'!$BX$24:$CG$35,10,FALSE)))</f>
        <v>101.9449435051628</v>
      </c>
      <c r="AB229" s="3">
        <f>AA229*$AF229</f>
        <v>-133.26324570949683</v>
      </c>
      <c r="AC229" s="3">
        <f>1/($J229+(VLOOKUP($BD229,'5_Weighting REM'!$CK$24:$CT$35,10,FALSE)))</f>
        <v>55.406989848885253</v>
      </c>
      <c r="AD229" s="3">
        <f>AC229*$AF229</f>
        <v>-72.428460386381587</v>
      </c>
      <c r="AE229" s="3" t="s">
        <v>149</v>
      </c>
      <c r="AF229" s="6">
        <v>-1.3072079999999999</v>
      </c>
      <c r="AG229" s="3" t="s">
        <v>134</v>
      </c>
      <c r="AH229" s="3"/>
      <c r="AI229" s="3"/>
      <c r="AJ229" s="3" t="s">
        <v>5</v>
      </c>
      <c r="AK229" s="3" t="s">
        <v>143</v>
      </c>
      <c r="AL229" s="3" t="s">
        <v>53</v>
      </c>
      <c r="AM229" s="3" t="s">
        <v>7</v>
      </c>
      <c r="AN229" s="3" t="s">
        <v>37</v>
      </c>
      <c r="AO229" s="3" t="s">
        <v>38</v>
      </c>
      <c r="AP229" s="3" t="s">
        <v>10</v>
      </c>
      <c r="AQ229" s="3" t="s">
        <v>39</v>
      </c>
      <c r="AR229" s="4" t="s">
        <v>12</v>
      </c>
      <c r="AS229" s="4" t="s">
        <v>241</v>
      </c>
      <c r="AT229" s="4">
        <v>2000</v>
      </c>
      <c r="AU229" s="3" t="s">
        <v>30</v>
      </c>
      <c r="AV229" s="3" t="s">
        <v>30</v>
      </c>
      <c r="AW229" s="3">
        <v>40436</v>
      </c>
      <c r="AX229" s="3">
        <v>1</v>
      </c>
      <c r="AY229" s="3">
        <v>0</v>
      </c>
      <c r="AZ229" s="3">
        <v>1</v>
      </c>
      <c r="BA229" s="3">
        <v>1</v>
      </c>
      <c r="BB229" s="4" t="s">
        <v>15</v>
      </c>
      <c r="BC229" s="4" t="s">
        <v>41</v>
      </c>
      <c r="BD229" s="3" t="s">
        <v>42</v>
      </c>
      <c r="BE229" s="4" t="s">
        <v>18</v>
      </c>
      <c r="BF229" s="4"/>
      <c r="BG229" s="3">
        <v>-0.13020000000000001</v>
      </c>
      <c r="BH229" s="3"/>
      <c r="BI229" s="3">
        <v>0.87791982939511504</v>
      </c>
      <c r="BJ229" s="3" t="s">
        <v>19</v>
      </c>
      <c r="BK229" s="3" t="s">
        <v>20</v>
      </c>
      <c r="BL229" s="3"/>
    </row>
    <row r="230" spans="1:64" x14ac:dyDescent="0.35">
      <c r="A230" s="2">
        <v>22</v>
      </c>
      <c r="B230" s="3" t="s">
        <v>52</v>
      </c>
      <c r="C230" s="3">
        <v>22.2</v>
      </c>
      <c r="D230" s="3" t="s">
        <v>1965</v>
      </c>
      <c r="E230" s="3" t="s">
        <v>1971</v>
      </c>
      <c r="F230" s="3"/>
      <c r="G230" s="3"/>
      <c r="H230" s="3" t="str">
        <f>IF(AF230&lt;'2 - Outliers'!$F$11,"Low outlier",IF(AF230&gt;'2 - Outliers'!$F$12,"High outlier",""))</f>
        <v>Low outlier</v>
      </c>
      <c r="I230" s="3">
        <f>IF(AH230="",VLOOKUP(BD230,'3 -Impute_SE'!$B$10:$C$21,2,FALSE),AH230)</f>
        <v>7.9815095923159371E-2</v>
      </c>
      <c r="J230" s="3">
        <f>I230^2</f>
        <v>6.3704495372231317E-3</v>
      </c>
      <c r="K230" s="3">
        <f>1/J230</f>
        <v>156.97479340459518</v>
      </c>
      <c r="L230" s="3">
        <f>K230*AF230</f>
        <v>-378.30925210507439</v>
      </c>
      <c r="M230" s="3">
        <f>K230*AF230^2</f>
        <v>911.72529757322934</v>
      </c>
      <c r="N230" s="3">
        <f>K230^2</f>
        <v>24641.085764415337</v>
      </c>
      <c r="O230" s="3">
        <f>1/($J230+(VLOOKUP($BD230,'5_Weighting REM'!$B$23:$K$35,10,FALSE)))</f>
        <v>55.406989848885253</v>
      </c>
      <c r="P230" s="3">
        <f>O230*$AF230</f>
        <v>-133.53084553581346</v>
      </c>
      <c r="Q230" s="3">
        <f>1/($J230+(VLOOKUP($BD230,'5_Weighting REM'!$N$22:$W$31,10,FALSE)))</f>
        <v>136.67131610146831</v>
      </c>
      <c r="R230" s="3">
        <f>Q230*$AF230</f>
        <v>-329.37787180453864</v>
      </c>
      <c r="S230" s="3">
        <f>1/($J230+(VLOOKUP($BD230,'5_Weighting REM'!$Z$26:$AI$35,10,FALSE)))</f>
        <v>5.6162382779414584</v>
      </c>
      <c r="T230" s="3">
        <f>S230*$AF230</f>
        <v>-13.535134249838915</v>
      </c>
      <c r="U230" s="3">
        <f>1/($J230+(VLOOKUP($BD230,'5_Weighting REM'!$AL$24:$AU$35,10,FALSE)))</f>
        <v>76.410092849260209</v>
      </c>
      <c r="V230" s="3">
        <f>U230*$AF230</f>
        <v>-184.14832376671711</v>
      </c>
      <c r="W230" s="3">
        <f>1/($J230+(VLOOKUP($BD230,'5_Weighting REM'!$AX$24:$BG$35,10,FALSE)))</f>
        <v>11.038306171778656</v>
      </c>
      <c r="X230" s="3">
        <f>W230*$AF230</f>
        <v>-26.602317873986561</v>
      </c>
      <c r="Y230" s="3">
        <f>1/($J230+(VLOOKUP($BD230,'5_Weighting REM'!$BK$24:$BT$34,10,FALSE)))</f>
        <v>74.445246301054027</v>
      </c>
      <c r="Z230" s="3">
        <f>Y230*$AF230</f>
        <v>-179.41304358554021</v>
      </c>
      <c r="AA230" s="3">
        <f>1/($J230+(VLOOKUP($BD230,'5_Weighting REM'!$BX$24:$CG$35,10,FALSE)))</f>
        <v>101.9449435051628</v>
      </c>
      <c r="AB230" s="3">
        <f>AA230*$AF230</f>
        <v>-245.68731384744237</v>
      </c>
      <c r="AC230" s="3">
        <f>1/($J230+(VLOOKUP($BD230,'5_Weighting REM'!$CK$24:$CT$35,10,FALSE)))</f>
        <v>55.406989848885253</v>
      </c>
      <c r="AD230" s="3">
        <f>AC230*$AF230</f>
        <v>-133.53084553581346</v>
      </c>
      <c r="AE230" s="3" t="s">
        <v>1972</v>
      </c>
      <c r="AF230" s="6">
        <v>-2.41</v>
      </c>
      <c r="AG230" s="3" t="s">
        <v>1300</v>
      </c>
      <c r="AH230" s="3"/>
      <c r="AI230" s="3"/>
      <c r="AJ230" s="3" t="s">
        <v>5</v>
      </c>
      <c r="AK230" s="3" t="s">
        <v>143</v>
      </c>
      <c r="AL230" s="3" t="s">
        <v>53</v>
      </c>
      <c r="AM230" s="3" t="s">
        <v>55</v>
      </c>
      <c r="AN230" s="3" t="s">
        <v>37</v>
      </c>
      <c r="AO230" s="3" t="s">
        <v>56</v>
      </c>
      <c r="AP230" s="3" t="s">
        <v>57</v>
      </c>
      <c r="AQ230" s="3" t="s">
        <v>39</v>
      </c>
      <c r="AR230" s="4" t="s">
        <v>12</v>
      </c>
      <c r="AS230" s="4" t="s">
        <v>1973</v>
      </c>
      <c r="AT230" s="4">
        <v>1990</v>
      </c>
      <c r="AU230" s="3" t="s">
        <v>30</v>
      </c>
      <c r="AV230" s="3" t="s">
        <v>30</v>
      </c>
      <c r="AW230" s="3">
        <v>4468</v>
      </c>
      <c r="AX230" s="3">
        <v>0</v>
      </c>
      <c r="AY230" s="3">
        <v>0</v>
      </c>
      <c r="AZ230" s="3">
        <v>1</v>
      </c>
      <c r="BA230" s="3">
        <v>1</v>
      </c>
      <c r="BB230" s="4" t="s">
        <v>15</v>
      </c>
      <c r="BC230" s="4" t="s">
        <v>41</v>
      </c>
      <c r="BD230" s="4" t="s">
        <v>42</v>
      </c>
      <c r="BE230" s="4" t="s">
        <v>58</v>
      </c>
      <c r="BF230" s="4" t="s">
        <v>59</v>
      </c>
      <c r="BG230" s="3">
        <v>-2.238</v>
      </c>
      <c r="BH230" s="3"/>
      <c r="BI230" s="3"/>
      <c r="BJ230" s="3"/>
      <c r="BK230" s="3"/>
      <c r="BL230" s="3"/>
    </row>
    <row r="231" spans="1:64" x14ac:dyDescent="0.35">
      <c r="A231" s="2">
        <v>22</v>
      </c>
      <c r="B231" s="3" t="s">
        <v>52</v>
      </c>
      <c r="C231" s="3">
        <v>22.1</v>
      </c>
      <c r="D231" s="3" t="s">
        <v>1961</v>
      </c>
      <c r="E231" s="3" t="s">
        <v>1971</v>
      </c>
      <c r="F231" s="3"/>
      <c r="G231" s="3"/>
      <c r="H231" s="3" t="str">
        <f>IF(AF231&lt;'2 - Outliers'!$F$11,"Low outlier",IF(AF231&gt;'2 - Outliers'!$F$12,"High outlier",""))</f>
        <v>Low outlier</v>
      </c>
      <c r="I231" s="3">
        <f>IF(AH231="",VLOOKUP(BD231,'3 -Impute_SE'!$B$10:$C$21,2,FALSE),AH231)</f>
        <v>7.9815095923159371E-2</v>
      </c>
      <c r="J231" s="3">
        <f>I231^2</f>
        <v>6.3704495372231317E-3</v>
      </c>
      <c r="K231" s="3">
        <f>1/J231</f>
        <v>156.97479340459518</v>
      </c>
      <c r="L231" s="3">
        <f>K231*AF231</f>
        <v>-423.83194219240698</v>
      </c>
      <c r="M231" s="3">
        <f>K231*AF231^2</f>
        <v>1144.3462439194989</v>
      </c>
      <c r="N231" s="3">
        <f>K231^2</f>
        <v>24641.085764415337</v>
      </c>
      <c r="O231" s="3">
        <f>1/($J231+(VLOOKUP($BD231,'5_Weighting REM'!$B$23:$K$35,10,FALSE)))</f>
        <v>55.406989848885253</v>
      </c>
      <c r="P231" s="3">
        <f>O231*$AF231</f>
        <v>-149.59887259199019</v>
      </c>
      <c r="Q231" s="3">
        <f>1/($J231+(VLOOKUP($BD231,'5_Weighting REM'!$N$22:$W$31,10,FALSE)))</f>
        <v>136.67131610146831</v>
      </c>
      <c r="R231" s="3">
        <f>Q231*$AF231</f>
        <v>-369.01255347396443</v>
      </c>
      <c r="S231" s="3">
        <f>1/($J231+(VLOOKUP($BD231,'5_Weighting REM'!$Z$26:$AI$35,10,FALSE)))</f>
        <v>5.6162382779414584</v>
      </c>
      <c r="T231" s="3">
        <f>S231*$AF231</f>
        <v>-15.163843350441939</v>
      </c>
      <c r="U231" s="3">
        <f>1/($J231+(VLOOKUP($BD231,'5_Weighting REM'!$AL$24:$AU$35,10,FALSE)))</f>
        <v>76.410092849260209</v>
      </c>
      <c r="V231" s="3">
        <f>U231*$AF231</f>
        <v>-206.30725069300257</v>
      </c>
      <c r="W231" s="3">
        <f>1/($J231+(VLOOKUP($BD231,'5_Weighting REM'!$AX$24:$BG$35,10,FALSE)))</f>
        <v>11.038306171778656</v>
      </c>
      <c r="X231" s="3">
        <f>W231*$AF231</f>
        <v>-29.803426663802373</v>
      </c>
      <c r="Y231" s="3">
        <f>1/($J231+(VLOOKUP($BD231,'5_Weighting REM'!$BK$24:$BT$34,10,FALSE)))</f>
        <v>74.445246301054027</v>
      </c>
      <c r="Z231" s="3">
        <f>Y231*$AF231</f>
        <v>-201.00216501284589</v>
      </c>
      <c r="AA231" s="3">
        <f>1/($J231+(VLOOKUP($BD231,'5_Weighting REM'!$BX$24:$CG$35,10,FALSE)))</f>
        <v>101.9449435051628</v>
      </c>
      <c r="AB231" s="3">
        <f>AA231*$AF231</f>
        <v>-275.25134746393957</v>
      </c>
      <c r="AC231" s="3">
        <f>1/($J231+(VLOOKUP($BD231,'5_Weighting REM'!$CK$24:$CT$35,10,FALSE)))</f>
        <v>55.406989848885253</v>
      </c>
      <c r="AD231" s="3">
        <f>AC231*$AF231</f>
        <v>-149.59887259199019</v>
      </c>
      <c r="AE231" s="3" t="s">
        <v>638</v>
      </c>
      <c r="AF231" s="6">
        <v>-2.7</v>
      </c>
      <c r="AG231" s="3" t="s">
        <v>1300</v>
      </c>
      <c r="AH231" s="3"/>
      <c r="AI231" s="3"/>
      <c r="AJ231" s="3" t="s">
        <v>5</v>
      </c>
      <c r="AK231" s="3" t="s">
        <v>143</v>
      </c>
      <c r="AL231" s="3" t="s">
        <v>53</v>
      </c>
      <c r="AM231" s="3" t="s">
        <v>55</v>
      </c>
      <c r="AN231" s="3" t="s">
        <v>37</v>
      </c>
      <c r="AO231" s="3" t="s">
        <v>56</v>
      </c>
      <c r="AP231" s="3" t="s">
        <v>57</v>
      </c>
      <c r="AQ231" s="3" t="s">
        <v>39</v>
      </c>
      <c r="AR231" s="4" t="s">
        <v>12</v>
      </c>
      <c r="AS231" s="4" t="s">
        <v>1973</v>
      </c>
      <c r="AT231" s="4">
        <v>1990</v>
      </c>
      <c r="AU231" s="3" t="s">
        <v>30</v>
      </c>
      <c r="AV231" s="3" t="s">
        <v>30</v>
      </c>
      <c r="AW231" s="3">
        <v>6476</v>
      </c>
      <c r="AX231" s="3">
        <v>0</v>
      </c>
      <c r="AY231" s="3">
        <v>0</v>
      </c>
      <c r="AZ231" s="3">
        <v>1</v>
      </c>
      <c r="BA231" s="3">
        <v>1</v>
      </c>
      <c r="BB231" s="4" t="s">
        <v>15</v>
      </c>
      <c r="BC231" s="4" t="s">
        <v>41</v>
      </c>
      <c r="BD231" s="4" t="s">
        <v>42</v>
      </c>
      <c r="BE231" s="4" t="s">
        <v>58</v>
      </c>
      <c r="BF231" s="4" t="s">
        <v>59</v>
      </c>
      <c r="BG231" s="3">
        <v>-2.1339999999999999</v>
      </c>
      <c r="BH231" s="3"/>
      <c r="BI231" s="3"/>
      <c r="BJ231" s="3"/>
      <c r="BK231" s="3"/>
      <c r="BL231" s="3"/>
    </row>
    <row r="232" spans="1:64" x14ac:dyDescent="0.35">
      <c r="A232" s="2">
        <v>65</v>
      </c>
      <c r="B232" s="3" t="s">
        <v>351</v>
      </c>
      <c r="C232" s="3">
        <v>65.900000000000006</v>
      </c>
      <c r="D232" s="3" t="s">
        <v>365</v>
      </c>
      <c r="E232" s="3" t="s">
        <v>366</v>
      </c>
      <c r="F232" s="3"/>
      <c r="G232" s="3" t="s">
        <v>1958</v>
      </c>
      <c r="H232" s="3" t="str">
        <f>IF(AF232&lt;'2 - Outliers'!$F$11,"Low outlier",IF(AF232&gt;'2 - Outliers'!$F$12,"High outlier",""))</f>
        <v/>
      </c>
      <c r="I232" s="3">
        <f>IF(AH232="",VLOOKUP(BD232,'3 -Impute_SE'!$B$10:$C$21,2,FALSE),AH232)</f>
        <v>7.9687499999999994E-2</v>
      </c>
      <c r="J232" s="3">
        <f>I232^2</f>
        <v>6.3500976562499995E-3</v>
      </c>
      <c r="K232" s="3">
        <f>1/J232</f>
        <v>157.47789311803155</v>
      </c>
      <c r="L232" s="3">
        <f>K232*AF232</f>
        <v>19.074509803921568</v>
      </c>
      <c r="M232" s="3">
        <f>K232*AF232^2</f>
        <v>2.3103999999999996</v>
      </c>
      <c r="N232" s="3">
        <f>K232^2</f>
        <v>24799.286820894165</v>
      </c>
      <c r="O232" s="3">
        <f>1/($J232+(VLOOKUP($BD232,'5_Weighting REM'!$B$23:$K$35,10,FALSE)))</f>
        <v>43.081586429180476</v>
      </c>
      <c r="P232" s="3">
        <f>O232*$AF232</f>
        <v>5.2182571562344844</v>
      </c>
      <c r="Q232" s="3">
        <f>1/($J232+(VLOOKUP($BD232,'5_Weighting REM'!$N$22:$W$31,10,FALSE)))</f>
        <v>157.47789311803155</v>
      </c>
      <c r="R232" s="3">
        <f>Q232*$AF232</f>
        <v>19.074509803921568</v>
      </c>
      <c r="S232" s="3">
        <f>1/($J232+(VLOOKUP($BD232,'5_Weighting REM'!$Z$26:$AI$35,10,FALSE)))</f>
        <v>3.7108045055447767</v>
      </c>
      <c r="T232" s="3">
        <f>S232*$AF232</f>
        <v>0.44947119573411104</v>
      </c>
      <c r="U232" s="3">
        <f>1/($J232+(VLOOKUP($BD232,'5_Weighting REM'!$AL$24:$AU$35,10,FALSE)))</f>
        <v>90.424559359703153</v>
      </c>
      <c r="V232" s="3">
        <f>U232*$AF232</f>
        <v>10.952674752444043</v>
      </c>
      <c r="W232" s="3">
        <f>1/($J232+(VLOOKUP($BD232,'5_Weighting REM'!$AX$24:$BG$35,10,FALSE)))</f>
        <v>20.475573492661823</v>
      </c>
      <c r="X232" s="3">
        <f>W232*$AF232</f>
        <v>2.4801038392986632</v>
      </c>
      <c r="Y232" s="3">
        <f>1/($J232+(VLOOKUP($BD232,'5_Weighting REM'!$BK$24:$BT$34,10,FALSE)))</f>
        <v>63.928893334596808</v>
      </c>
      <c r="Z232" s="3">
        <f>Y232*$AF232</f>
        <v>7.743387205153037</v>
      </c>
      <c r="AA232" s="3">
        <f>1/($J232+(VLOOKUP($BD232,'5_Weighting REM'!$BX$24:$CG$35,10,FALSE)))</f>
        <v>91.635298700924935</v>
      </c>
      <c r="AB232" s="3">
        <f>AA232*$AF232</f>
        <v>11.099325555149532</v>
      </c>
      <c r="AC232" s="3">
        <f>1/($J232+(VLOOKUP($BD232,'5_Weighting REM'!$CK$24:$CT$35,10,FALSE)))</f>
        <v>43.081586429180476</v>
      </c>
      <c r="AD232" s="3">
        <f>AC232*$AF232</f>
        <v>5.2182571562344844</v>
      </c>
      <c r="AE232" s="3" t="s">
        <v>367</v>
      </c>
      <c r="AF232" s="6">
        <v>0.12112499999999998</v>
      </c>
      <c r="AG232" s="3" t="s">
        <v>355</v>
      </c>
      <c r="AH232" s="3">
        <v>7.9687499999999994E-2</v>
      </c>
      <c r="AI232" s="3" t="s">
        <v>26</v>
      </c>
      <c r="AJ232" s="3" t="s">
        <v>53</v>
      </c>
      <c r="AK232" s="3" t="s">
        <v>6</v>
      </c>
      <c r="AL232" s="3" t="s">
        <v>54</v>
      </c>
      <c r="AM232" s="3" t="s">
        <v>7</v>
      </c>
      <c r="AN232" s="3" t="s">
        <v>356</v>
      </c>
      <c r="AO232" s="3" t="s">
        <v>28</v>
      </c>
      <c r="AP232" s="3" t="s">
        <v>10</v>
      </c>
      <c r="AQ232" s="3" t="s">
        <v>11</v>
      </c>
      <c r="AR232" s="4" t="s">
        <v>108</v>
      </c>
      <c r="AS232" s="4" t="s">
        <v>357</v>
      </c>
      <c r="AT232" s="4">
        <v>2010</v>
      </c>
      <c r="AU232" s="3" t="s">
        <v>14</v>
      </c>
      <c r="AV232" s="3" t="s">
        <v>14</v>
      </c>
      <c r="AW232" s="3">
        <v>473</v>
      </c>
      <c r="AX232" s="3">
        <v>1</v>
      </c>
      <c r="AY232" s="3">
        <v>0</v>
      </c>
      <c r="AZ232" s="3">
        <v>0</v>
      </c>
      <c r="BA232" s="3">
        <v>0</v>
      </c>
      <c r="BB232" s="4" t="s">
        <v>346</v>
      </c>
      <c r="BC232" s="4" t="s">
        <v>364</v>
      </c>
      <c r="BD232" s="4" t="s">
        <v>348</v>
      </c>
      <c r="BE232" s="4" t="s">
        <v>33</v>
      </c>
      <c r="BF232" s="4"/>
      <c r="BG232" s="3">
        <v>0.28499999999999998</v>
      </c>
      <c r="BH232" s="3"/>
      <c r="BI232" s="3"/>
      <c r="BJ232" s="3" t="s">
        <v>20</v>
      </c>
      <c r="BK232" s="3">
        <v>1.52</v>
      </c>
      <c r="BL232" s="3"/>
    </row>
    <row r="233" spans="1:64" x14ac:dyDescent="0.35">
      <c r="A233" s="2">
        <v>160</v>
      </c>
      <c r="B233" s="3" t="s">
        <v>1202</v>
      </c>
      <c r="C233" s="3">
        <v>160.19999999999999</v>
      </c>
      <c r="D233" s="3" t="s">
        <v>1209</v>
      </c>
      <c r="E233" s="3" t="s">
        <v>1210</v>
      </c>
      <c r="F233" s="3"/>
      <c r="G233" s="3"/>
      <c r="H233" s="3" t="str">
        <f>IF(AF233&lt;'2 - Outliers'!$F$11,"Low outlier",IF(AF233&gt;'2 - Outliers'!$F$12,"High outlier",""))</f>
        <v>High outlier</v>
      </c>
      <c r="I233" s="3">
        <f>IF(AH233="",VLOOKUP(BD233,'3 -Impute_SE'!$B$10:$C$21,2,FALSE),AH233)</f>
        <v>7.8895368819793588E-2</v>
      </c>
      <c r="J233" s="3">
        <f>I233^2</f>
        <v>6.2244792212112583E-3</v>
      </c>
      <c r="K233" s="3">
        <f>1/J233</f>
        <v>160.65601064138568</v>
      </c>
      <c r="L233" s="3">
        <f>K233*AF233</f>
        <v>293.37590211243219</v>
      </c>
      <c r="M233" s="3">
        <f>K233*AF233^2</f>
        <v>535.73731600000008</v>
      </c>
      <c r="N233" s="3">
        <f>K233^2</f>
        <v>25810.353755205029</v>
      </c>
      <c r="O233" s="3">
        <f>1/($J233+(VLOOKUP($BD233,'5_Weighting REM'!$B$23:$K$35,10,FALSE)))</f>
        <v>6.5687557994109955</v>
      </c>
      <c r="P233" s="3">
        <f>O233*$AF233</f>
        <v>11.995285148155164</v>
      </c>
      <c r="Q233" s="3" t="e">
        <f>1/($J233+(VLOOKUP($BD233,'5_Weighting REM'!$N$22:$W$31,10,FALSE)))</f>
        <v>#N/A</v>
      </c>
      <c r="R233" s="3" t="e">
        <f>Q233*$AF233</f>
        <v>#N/A</v>
      </c>
      <c r="S233" s="3">
        <f>1/($J233+(VLOOKUP($BD233,'5_Weighting REM'!$Z$26:$AI$35,10,FALSE)))</f>
        <v>0.13887618648549577</v>
      </c>
      <c r="T233" s="3">
        <f>S233*$AF233</f>
        <v>0.25360349936151805</v>
      </c>
      <c r="U233" s="3">
        <f>1/($J233+(VLOOKUP($BD233,'5_Weighting REM'!$AL$24:$AU$35,10,FALSE)))</f>
        <v>37.849152070835181</v>
      </c>
      <c r="V233" s="3">
        <f>U233*$AF233</f>
        <v>69.116798609908074</v>
      </c>
      <c r="W233" s="3">
        <f>1/($J233+(VLOOKUP($BD233,'5_Weighting REM'!$AX$24:$BG$35,10,FALSE)))</f>
        <v>107.13141388870169</v>
      </c>
      <c r="X233" s="3">
        <f>W233*$AF233</f>
        <v>195.6339826235033</v>
      </c>
      <c r="Y233" s="3">
        <f>1/($J233+(VLOOKUP($BD233,'5_Weighting REM'!$BK$24:$BT$34,10,FALSE)))</f>
        <v>116.37028252036544</v>
      </c>
      <c r="Z233" s="3">
        <f>Y233*$AF233</f>
        <v>212.50519340790939</v>
      </c>
      <c r="AA233" s="3">
        <f>1/($J233+(VLOOKUP($BD233,'5_Weighting REM'!$BX$24:$CG$35,10,FALSE)))</f>
        <v>116.30148185853599</v>
      </c>
      <c r="AB233" s="3">
        <f>AA233*$AF233</f>
        <v>212.3795556795134</v>
      </c>
      <c r="AC233" s="3">
        <f>1/($J233+(VLOOKUP($BD233,'5_Weighting REM'!$CK$24:$CT$35,10,FALSE)))</f>
        <v>6.5687557994109955</v>
      </c>
      <c r="AD233" s="3">
        <f>AC233*$AF233</f>
        <v>11.995285148155164</v>
      </c>
      <c r="AE233" s="3" t="s">
        <v>24</v>
      </c>
      <c r="AF233" s="6">
        <v>1.8261122067029425</v>
      </c>
      <c r="AG233" s="3" t="s">
        <v>25</v>
      </c>
      <c r="AH233" s="3">
        <v>7.8895368819793588E-2</v>
      </c>
      <c r="AI233" s="3" t="s">
        <v>26</v>
      </c>
      <c r="AJ233" s="3" t="s">
        <v>5</v>
      </c>
      <c r="AK233" s="3" t="s">
        <v>1307</v>
      </c>
      <c r="AL233" s="3" t="s">
        <v>5</v>
      </c>
      <c r="AM233" s="3" t="s">
        <v>7</v>
      </c>
      <c r="AN233" s="3" t="s">
        <v>1315</v>
      </c>
      <c r="AO233" s="3" t="s">
        <v>38</v>
      </c>
      <c r="AP233" s="3" t="s">
        <v>10</v>
      </c>
      <c r="AQ233" s="3" t="s">
        <v>11</v>
      </c>
      <c r="AR233" s="4" t="s">
        <v>12</v>
      </c>
      <c r="AS233" s="4" t="s">
        <v>1333</v>
      </c>
      <c r="AT233" s="4">
        <v>2015</v>
      </c>
      <c r="AU233" s="3" t="str">
        <f>IF(AT233&lt;2010,"Pre-2010",IF(AT233&lt;2018,"2010 - 2017","2018 - 2019"))</f>
        <v>2010 - 2017</v>
      </c>
      <c r="AV233" s="3" t="s">
        <v>1951</v>
      </c>
      <c r="AW233" s="3">
        <v>2124</v>
      </c>
      <c r="AX233" s="3">
        <v>1</v>
      </c>
      <c r="AY233" s="3">
        <v>0</v>
      </c>
      <c r="AZ233" s="3">
        <v>0</v>
      </c>
      <c r="BA233" s="3">
        <v>0</v>
      </c>
      <c r="BB233" s="4" t="s">
        <v>97</v>
      </c>
      <c r="BC233" s="4" t="s">
        <v>1360</v>
      </c>
      <c r="BD233" s="3" t="s">
        <v>1396</v>
      </c>
      <c r="BE233" s="4" t="s">
        <v>1398</v>
      </c>
      <c r="BF233" s="4"/>
      <c r="BG233" s="3">
        <v>10.096</v>
      </c>
      <c r="BH233" s="3"/>
      <c r="BI233" s="3"/>
      <c r="BJ233" s="3"/>
      <c r="BK233" s="3">
        <v>23.146000000000001</v>
      </c>
      <c r="BL233" s="3" t="s">
        <v>1300</v>
      </c>
    </row>
    <row r="234" spans="1:64" x14ac:dyDescent="0.35">
      <c r="A234" s="2">
        <v>65</v>
      </c>
      <c r="B234" s="3" t="s">
        <v>351</v>
      </c>
      <c r="C234" s="3">
        <v>65.900000000000006</v>
      </c>
      <c r="D234" s="3" t="s">
        <v>715</v>
      </c>
      <c r="E234" s="3" t="s">
        <v>366</v>
      </c>
      <c r="F234" s="3"/>
      <c r="G234" s="3" t="s">
        <v>1958</v>
      </c>
      <c r="H234" s="3" t="str">
        <f>IF(AF234&lt;'2 - Outliers'!$F$11,"Low outlier",IF(AF234&gt;'2 - Outliers'!$F$12,"High outlier",""))</f>
        <v/>
      </c>
      <c r="I234" s="3">
        <f>IF(AH234="",VLOOKUP(BD234,'3 -Impute_SE'!$B$10:$C$21,2,FALSE),AH234)</f>
        <v>7.85E-2</v>
      </c>
      <c r="J234" s="3">
        <f>I234^2</f>
        <v>6.1622500000000002E-3</v>
      </c>
      <c r="K234" s="3">
        <f>1/J234</f>
        <v>162.27838857560144</v>
      </c>
      <c r="L234" s="3">
        <f>K234*AF234</f>
        <v>9.5541401273885338</v>
      </c>
      <c r="M234" s="3">
        <f>K234*AF234^2</f>
        <v>0.56249999999999989</v>
      </c>
      <c r="N234" s="3">
        <f>K234^2</f>
        <v>26334.275398693891</v>
      </c>
      <c r="O234" s="3">
        <f>1/($J234+(VLOOKUP($BD234,'5_Weighting REM'!$B$23:$K$35,10,FALSE)))</f>
        <v>162.27838857560144</v>
      </c>
      <c r="P234" s="3">
        <f>O234*$AF234</f>
        <v>9.5541401273885338</v>
      </c>
      <c r="Q234" s="3" t="e">
        <f>1/($J234+(VLOOKUP($BD234,'5_Weighting REM'!$N$22:$W$31,10,FALSE)))</f>
        <v>#N/A</v>
      </c>
      <c r="R234" s="3" t="e">
        <f>Q234*$AF234</f>
        <v>#N/A</v>
      </c>
      <c r="S234" s="3" t="e">
        <f>1/($J234+(VLOOKUP($BD234,'5_Weighting REM'!$Z$26:$AI$35,10,FALSE)))</f>
        <v>#N/A</v>
      </c>
      <c r="T234" s="3" t="e">
        <f>S234*$AF234</f>
        <v>#N/A</v>
      </c>
      <c r="U234" s="3">
        <f>1/($J234+(VLOOKUP($BD234,'5_Weighting REM'!$AL$24:$AU$35,10,FALSE)))</f>
        <v>162.27838857560144</v>
      </c>
      <c r="V234" s="3">
        <f>U234*$AF234</f>
        <v>9.5541401273885338</v>
      </c>
      <c r="W234" s="3">
        <f>1/($J234+(VLOOKUP($BD234,'5_Weighting REM'!$AX$24:$BG$35,10,FALSE)))</f>
        <v>162.27838857560144</v>
      </c>
      <c r="X234" s="3">
        <f>W234*$AF234</f>
        <v>9.5541401273885338</v>
      </c>
      <c r="Y234" s="3">
        <f>1/($J234+(VLOOKUP($BD234,'5_Weighting REM'!$BK$24:$BT$34,10,FALSE)))</f>
        <v>162.27838857560144</v>
      </c>
      <c r="Z234" s="3">
        <f>Y234*$AF234</f>
        <v>9.5541401273885338</v>
      </c>
      <c r="AA234" s="3">
        <f>1/($J234+(VLOOKUP($BD234,'5_Weighting REM'!$BX$24:$CG$35,10,FALSE)))</f>
        <v>162.27838857560144</v>
      </c>
      <c r="AB234" s="3">
        <f>AA234*$AF234</f>
        <v>9.5541401273885338</v>
      </c>
      <c r="AC234" s="3">
        <f>1/($J234+(VLOOKUP($BD234,'5_Weighting REM'!$CK$24:$CT$35,10,FALSE)))</f>
        <v>162.27838857560144</v>
      </c>
      <c r="AD234" s="3">
        <f>AC234*$AF234</f>
        <v>9.5541401273885338</v>
      </c>
      <c r="AE234" s="3" t="s">
        <v>367</v>
      </c>
      <c r="AF234" s="6">
        <v>5.8874999999999997E-2</v>
      </c>
      <c r="AG234" s="3" t="s">
        <v>355</v>
      </c>
      <c r="AH234" s="3">
        <v>7.85E-2</v>
      </c>
      <c r="AI234" s="3" t="s">
        <v>26</v>
      </c>
      <c r="AJ234" s="3" t="s">
        <v>53</v>
      </c>
      <c r="AK234" s="3" t="s">
        <v>6</v>
      </c>
      <c r="AL234" s="3" t="s">
        <v>54</v>
      </c>
      <c r="AM234" s="3" t="s">
        <v>7</v>
      </c>
      <c r="AN234" s="3" t="s">
        <v>356</v>
      </c>
      <c r="AO234" s="3" t="s">
        <v>28</v>
      </c>
      <c r="AP234" s="3" t="s">
        <v>10</v>
      </c>
      <c r="AQ234" s="3" t="s">
        <v>11</v>
      </c>
      <c r="AR234" s="4" t="s">
        <v>108</v>
      </c>
      <c r="AS234" s="4" t="s">
        <v>357</v>
      </c>
      <c r="AT234" s="4">
        <v>2010</v>
      </c>
      <c r="AU234" s="3" t="s">
        <v>14</v>
      </c>
      <c r="AV234" s="3" t="s">
        <v>14</v>
      </c>
      <c r="AW234" s="3">
        <v>473</v>
      </c>
      <c r="AX234" s="3">
        <v>1</v>
      </c>
      <c r="AY234" s="3">
        <v>0</v>
      </c>
      <c r="AZ234" s="3">
        <v>0</v>
      </c>
      <c r="BA234" s="3">
        <v>0</v>
      </c>
      <c r="BB234" s="4" t="s">
        <v>346</v>
      </c>
      <c r="BC234" s="4" t="s">
        <v>432</v>
      </c>
      <c r="BD234" s="4" t="s">
        <v>707</v>
      </c>
      <c r="BE234" s="4" t="s">
        <v>33</v>
      </c>
      <c r="BF234" s="4"/>
      <c r="BG234" s="3">
        <v>0.125</v>
      </c>
      <c r="BH234" s="3"/>
      <c r="BI234" s="3"/>
      <c r="BJ234" s="3" t="s">
        <v>20</v>
      </c>
      <c r="BK234" s="3">
        <v>0.75</v>
      </c>
      <c r="BL234" s="3"/>
    </row>
    <row r="235" spans="1:64" x14ac:dyDescent="0.35">
      <c r="A235" s="2">
        <v>31</v>
      </c>
      <c r="B235" s="3" t="s">
        <v>162</v>
      </c>
      <c r="C235" s="3">
        <v>31.1</v>
      </c>
      <c r="D235" s="3" t="s">
        <v>965</v>
      </c>
      <c r="E235" s="3" t="s">
        <v>164</v>
      </c>
      <c r="F235" s="3">
        <v>1</v>
      </c>
      <c r="G235" s="3"/>
      <c r="H235" s="3" t="str">
        <f>IF(AF235&lt;'2 - Outliers'!$F$11,"Low outlier",IF(AF235&gt;'2 - Outliers'!$F$12,"High outlier",""))</f>
        <v/>
      </c>
      <c r="I235" s="3">
        <f>IF(AH235="",VLOOKUP(BD235,'3 -Impute_SE'!$B$10:$C$21,2,FALSE),AH235)</f>
        <v>7.7777777777777779E-2</v>
      </c>
      <c r="J235" s="3">
        <f>I235^2</f>
        <v>6.0493827160493828E-3</v>
      </c>
      <c r="K235" s="3">
        <f>1/J235</f>
        <v>165.30612244897958</v>
      </c>
      <c r="L235" s="3">
        <f>K235*AF235</f>
        <v>23.142857142857142</v>
      </c>
      <c r="M235" s="3">
        <f>K235*AF235^2</f>
        <v>3.24</v>
      </c>
      <c r="N235" s="3">
        <f>K235^2</f>
        <v>27326.114119117032</v>
      </c>
      <c r="O235" s="3">
        <f>1/($J235+(VLOOKUP($BD235,'5_Weighting REM'!$B$23:$K$35,10,FALSE)))</f>
        <v>66.471586219169168</v>
      </c>
      <c r="P235" s="3">
        <f>O235*$AF235</f>
        <v>9.3060220706836851</v>
      </c>
      <c r="Q235" s="3">
        <f>1/($J235+(VLOOKUP($BD235,'5_Weighting REM'!$N$22:$W$31,10,FALSE)))</f>
        <v>30.167695836337224</v>
      </c>
      <c r="R235" s="3">
        <f>Q235*$AF235</f>
        <v>4.2234774170872118</v>
      </c>
      <c r="S235" s="3">
        <f>1/($J235+(VLOOKUP($BD235,'5_Weighting REM'!$Z$26:$AI$35,10,FALSE)))</f>
        <v>27.712904916953935</v>
      </c>
      <c r="T235" s="3">
        <f>S235*$AF235</f>
        <v>3.8798066883735514</v>
      </c>
      <c r="U235" s="3">
        <f>1/($J235+(VLOOKUP($BD235,'5_Weighting REM'!$AL$24:$AU$35,10,FALSE)))</f>
        <v>73.01104321684609</v>
      </c>
      <c r="V235" s="3">
        <f>U235*$AF235</f>
        <v>10.221546050358453</v>
      </c>
      <c r="W235" s="3">
        <f>1/($J235+(VLOOKUP($BD235,'5_Weighting REM'!$AX$24:$BG$35,10,FALSE)))</f>
        <v>98.858615470592085</v>
      </c>
      <c r="X235" s="3">
        <f>W235*$AF235</f>
        <v>13.840206165882893</v>
      </c>
      <c r="Y235" s="3">
        <f>1/($J235+(VLOOKUP($BD235,'5_Weighting REM'!$BK$24:$BT$34,10,FALSE)))</f>
        <v>20.465853870693323</v>
      </c>
      <c r="Z235" s="3">
        <f>Y235*$AF235</f>
        <v>2.8652195418970656</v>
      </c>
      <c r="AA235" s="3">
        <f>1/($J235+(VLOOKUP($BD235,'5_Weighting REM'!$BX$24:$CG$35,10,FALSE)))</f>
        <v>76.667270632278615</v>
      </c>
      <c r="AB235" s="3">
        <f>AA235*$AF235</f>
        <v>10.733417888519007</v>
      </c>
      <c r="AC235" s="3">
        <f>1/($J235+(VLOOKUP($BD235,'5_Weighting REM'!$CK$24:$CT$35,10,FALSE)))</f>
        <v>66.471586219169168</v>
      </c>
      <c r="AD235" s="3">
        <f>AC235*$AF235</f>
        <v>9.3060220706836851</v>
      </c>
      <c r="AE235" s="3" t="s">
        <v>94</v>
      </c>
      <c r="AF235" s="6">
        <v>0.14000000000000001</v>
      </c>
      <c r="AG235" s="3" t="s">
        <v>4</v>
      </c>
      <c r="AH235" s="3">
        <v>7.7777777777777779E-2</v>
      </c>
      <c r="AI235" s="3" t="s">
        <v>26</v>
      </c>
      <c r="AJ235" s="3" t="s">
        <v>5</v>
      </c>
      <c r="AK235" s="3" t="s">
        <v>6</v>
      </c>
      <c r="AL235" s="3" t="s">
        <v>5</v>
      </c>
      <c r="AM235" s="3" t="s">
        <v>55</v>
      </c>
      <c r="AN235" s="3" t="s">
        <v>165</v>
      </c>
      <c r="AO235" s="3" t="s">
        <v>95</v>
      </c>
      <c r="AP235" s="3" t="s">
        <v>57</v>
      </c>
      <c r="AQ235" s="3" t="s">
        <v>39</v>
      </c>
      <c r="AR235" s="4" t="s">
        <v>12</v>
      </c>
      <c r="AS235" s="4" t="s">
        <v>166</v>
      </c>
      <c r="AT235" s="4">
        <v>1999</v>
      </c>
      <c r="AU235" s="3" t="s">
        <v>30</v>
      </c>
      <c r="AV235" s="3" t="s">
        <v>30</v>
      </c>
      <c r="AW235" s="3">
        <v>8707</v>
      </c>
      <c r="AX235" s="3">
        <v>0</v>
      </c>
      <c r="AY235" s="3">
        <v>0</v>
      </c>
      <c r="AZ235" s="3">
        <v>0</v>
      </c>
      <c r="BA235" s="3">
        <v>0</v>
      </c>
      <c r="BB235" s="4" t="s">
        <v>330</v>
      </c>
      <c r="BC235" s="4" t="s">
        <v>610</v>
      </c>
      <c r="BD235" s="4" t="s">
        <v>465</v>
      </c>
      <c r="BE235" s="4" t="s">
        <v>168</v>
      </c>
      <c r="BF235" s="4" t="s">
        <v>99</v>
      </c>
      <c r="BG235" s="3">
        <v>8.4290000000000004E-2</v>
      </c>
      <c r="BH235" s="3">
        <v>1.0879443519272471</v>
      </c>
      <c r="BI235" s="3"/>
      <c r="BJ235" s="3" t="s">
        <v>60</v>
      </c>
      <c r="BK235" s="3">
        <v>1.8</v>
      </c>
      <c r="BL235" s="3"/>
    </row>
    <row r="236" spans="1:64" x14ac:dyDescent="0.35">
      <c r="A236" s="2">
        <v>160</v>
      </c>
      <c r="B236" s="3" t="s">
        <v>1202</v>
      </c>
      <c r="C236" s="3">
        <v>160.1</v>
      </c>
      <c r="D236" s="3" t="s">
        <v>1203</v>
      </c>
      <c r="E236" s="3" t="s">
        <v>1204</v>
      </c>
      <c r="F236" s="3"/>
      <c r="G236" s="3"/>
      <c r="H236" s="3" t="str">
        <f>IF(AF236&lt;'2 - Outliers'!$F$11,"Low outlier",IF(AF236&gt;'2 - Outliers'!$F$12,"High outlier",""))</f>
        <v>High outlier</v>
      </c>
      <c r="I236" s="3">
        <f>IF(AH236="",VLOOKUP(BD236,'3 -Impute_SE'!$B$10:$C$21,2,FALSE),AH236)</f>
        <v>7.6819515443840788E-2</v>
      </c>
      <c r="J236" s="3">
        <f>I236^2</f>
        <v>5.9012379530264938E-3</v>
      </c>
      <c r="K236" s="3">
        <f>1/J236</f>
        <v>169.45596974057665</v>
      </c>
      <c r="L236" s="3">
        <f>K236*AF236</f>
        <v>293.84460276245926</v>
      </c>
      <c r="M236" s="3">
        <f>K236*AF236^2</f>
        <v>509.54032899999999</v>
      </c>
      <c r="N236" s="3">
        <f>K236^2</f>
        <v>28715.32568071923</v>
      </c>
      <c r="O236" s="3">
        <f>1/($J236+(VLOOKUP($BD236,'5_Weighting REM'!$B$23:$K$35,10,FALSE)))</f>
        <v>6.5827328697379404</v>
      </c>
      <c r="P236" s="3">
        <f>O236*$AF236</f>
        <v>11.414767671866537</v>
      </c>
      <c r="Q236" s="3" t="e">
        <f>1/($J236+(VLOOKUP($BD236,'5_Weighting REM'!$N$22:$W$31,10,FALSE)))</f>
        <v>#N/A</v>
      </c>
      <c r="R236" s="3" t="e">
        <f>Q236*$AF236</f>
        <v>#N/A</v>
      </c>
      <c r="S236" s="3">
        <f>1/($J236+(VLOOKUP($BD236,'5_Weighting REM'!$Z$26:$AI$35,10,FALSE)))</f>
        <v>0.13888242098884843</v>
      </c>
      <c r="T236" s="3">
        <f>S236*$AF236</f>
        <v>0.24082863465142815</v>
      </c>
      <c r="U236" s="3">
        <f>1/($J236+(VLOOKUP($BD236,'5_Weighting REM'!$AL$24:$AU$35,10,FALSE)))</f>
        <v>38.317949495432302</v>
      </c>
      <c r="V236" s="3">
        <f>U236*$AF236</f>
        <v>66.445122384267108</v>
      </c>
      <c r="W236" s="3">
        <f>1/($J236+(VLOOKUP($BD236,'5_Weighting REM'!$AX$24:$BG$35,10,FALSE)))</f>
        <v>110.97437827002639</v>
      </c>
      <c r="X236" s="3">
        <f>W236*$AF236</f>
        <v>192.43477907263386</v>
      </c>
      <c r="Y236" s="3">
        <f>1/($J236+(VLOOKUP($BD236,'5_Weighting REM'!$BK$24:$BT$34,10,FALSE)))</f>
        <v>120.91872220274898</v>
      </c>
      <c r="Z236" s="3">
        <f>Y236*$AF236</f>
        <v>209.67873806161268</v>
      </c>
      <c r="AA236" s="3">
        <f>1/($J236+(VLOOKUP($BD236,'5_Weighting REM'!$BX$24:$CG$35,10,FALSE)))</f>
        <v>120.84443987558171</v>
      </c>
      <c r="AB236" s="3">
        <f>AA236*$AF236</f>
        <v>209.54992902082083</v>
      </c>
      <c r="AC236" s="3">
        <f>1/($J236+(VLOOKUP($BD236,'5_Weighting REM'!$CK$24:$CT$35,10,FALSE)))</f>
        <v>6.5827328697379404</v>
      </c>
      <c r="AD236" s="3">
        <f>AC236*$AF236</f>
        <v>11.414767671866537</v>
      </c>
      <c r="AE236" s="3" t="s">
        <v>24</v>
      </c>
      <c r="AF236" s="6">
        <v>1.7340469221138182</v>
      </c>
      <c r="AG236" s="3" t="s">
        <v>25</v>
      </c>
      <c r="AH236" s="3">
        <v>7.6819515443840788E-2</v>
      </c>
      <c r="AI236" s="3" t="s">
        <v>26</v>
      </c>
      <c r="AJ236" s="3" t="s">
        <v>5</v>
      </c>
      <c r="AK236" s="3" t="s">
        <v>1307</v>
      </c>
      <c r="AL236" s="3" t="s">
        <v>5</v>
      </c>
      <c r="AM236" s="3" t="s">
        <v>7</v>
      </c>
      <c r="AN236" s="3" t="s">
        <v>1314</v>
      </c>
      <c r="AO236" s="3" t="s">
        <v>38</v>
      </c>
      <c r="AP236" s="3" t="s">
        <v>10</v>
      </c>
      <c r="AQ236" s="3" t="s">
        <v>11</v>
      </c>
      <c r="AR236" s="4" t="s">
        <v>12</v>
      </c>
      <c r="AS236" s="4" t="s">
        <v>1333</v>
      </c>
      <c r="AT236" s="4">
        <v>2015</v>
      </c>
      <c r="AU236" s="3" t="str">
        <f>IF(AT236&lt;2010,"Pre-2010",IF(AT236&lt;2018,"2010 - 2017","2018 - 2019"))</f>
        <v>2010 - 2017</v>
      </c>
      <c r="AV236" s="3" t="s">
        <v>1951</v>
      </c>
      <c r="AW236" s="3">
        <v>2124</v>
      </c>
      <c r="AX236" s="3">
        <v>1</v>
      </c>
      <c r="AY236" s="3">
        <v>0</v>
      </c>
      <c r="AZ236" s="3">
        <v>0</v>
      </c>
      <c r="BA236" s="3">
        <v>0</v>
      </c>
      <c r="BB236" s="4" t="s">
        <v>97</v>
      </c>
      <c r="BC236" s="4" t="s">
        <v>1360</v>
      </c>
      <c r="BD236" s="4" t="s">
        <v>1396</v>
      </c>
      <c r="BE236" s="4" t="s">
        <v>1398</v>
      </c>
      <c r="BF236" s="4"/>
      <c r="BG236" s="3">
        <v>9.5869999999999997</v>
      </c>
      <c r="BH236" s="3"/>
      <c r="BI236" s="3"/>
      <c r="BJ236" s="3"/>
      <c r="BK236" s="3">
        <v>22.573</v>
      </c>
      <c r="BL236" s="3" t="s">
        <v>1300</v>
      </c>
    </row>
    <row r="237" spans="1:64" x14ac:dyDescent="0.35">
      <c r="A237" s="2">
        <v>110</v>
      </c>
      <c r="B237" s="3" t="s">
        <v>819</v>
      </c>
      <c r="C237" s="3">
        <v>110.1</v>
      </c>
      <c r="D237" s="3" t="s">
        <v>820</v>
      </c>
      <c r="E237" s="3" t="s">
        <v>821</v>
      </c>
      <c r="F237" s="3">
        <v>1</v>
      </c>
      <c r="G237" s="3"/>
      <c r="H237" s="3" t="str">
        <f>IF(AF237&lt;'2 - Outliers'!$F$11,"Low outlier",IF(AF237&gt;'2 - Outliers'!$F$12,"High outlier",""))</f>
        <v/>
      </c>
      <c r="I237" s="3">
        <f>IF(AH237="",VLOOKUP(BD237,'3 -Impute_SE'!$B$10:$C$21,2,FALSE),AH237)</f>
        <v>7.639096609288433E-2</v>
      </c>
      <c r="J237" s="3">
        <f>I237^2</f>
        <v>5.8355797006042036E-3</v>
      </c>
      <c r="K237" s="3">
        <f>1/J237</f>
        <v>171.36258114964346</v>
      </c>
      <c r="L237" s="3">
        <f>K237*AF237</f>
        <v>59.692922255433473</v>
      </c>
      <c r="M237" s="3">
        <f>K237*AF237^2</f>
        <v>20.793599999999994</v>
      </c>
      <c r="N237" s="3">
        <f>K237^2</f>
        <v>29365.13421826814</v>
      </c>
      <c r="O237" s="3">
        <f>1/($J237+(VLOOKUP($BD237,'5_Weighting REM'!$B$23:$K$35,10,FALSE)))</f>
        <v>148.21925254833712</v>
      </c>
      <c r="P237" s="3">
        <f>O237*$AF237</f>
        <v>51.63111024454102</v>
      </c>
      <c r="Q237" s="3">
        <f>1/($J237+(VLOOKUP($BD237,'5_Weighting REM'!$N$22:$W$31,10,FALSE)))</f>
        <v>109.82835539577646</v>
      </c>
      <c r="R237" s="3">
        <f>Q237*$AF237</f>
        <v>38.257917429226595</v>
      </c>
      <c r="S237" s="3">
        <f>1/($J237+(VLOOKUP($BD237,'5_Weighting REM'!$Z$26:$AI$35,10,FALSE)))</f>
        <v>21.183617042479611</v>
      </c>
      <c r="T237" s="3">
        <f>S237*$AF237</f>
        <v>7.3791605887481815</v>
      </c>
      <c r="U237" s="3">
        <f>1/($J237+(VLOOKUP($BD237,'5_Weighting REM'!$AL$24:$AU$35,10,FALSE)))</f>
        <v>162.12136914326607</v>
      </c>
      <c r="V237" s="3">
        <f>U237*$AF237</f>
        <v>56.473812539987804</v>
      </c>
      <c r="W237" s="3">
        <f>1/($J237+(VLOOKUP($BD237,'5_Weighting REM'!$AX$24:$BG$35,10,FALSE)))</f>
        <v>27.61989822013263</v>
      </c>
      <c r="X237" s="3">
        <f>W237*$AF237</f>
        <v>9.6211928304091892</v>
      </c>
      <c r="Y237" s="3">
        <f>1/($J237+(VLOOKUP($BD237,'5_Weighting REM'!$BK$24:$BT$34,10,FALSE)))</f>
        <v>164.64519245815956</v>
      </c>
      <c r="Z237" s="3">
        <f>Y237*$AF237</f>
        <v>57.352968233790222</v>
      </c>
      <c r="AA237" s="3">
        <f>1/($J237+(VLOOKUP($BD237,'5_Weighting REM'!$BX$24:$CG$35,10,FALSE)))</f>
        <v>150.89694576627053</v>
      </c>
      <c r="AB237" s="3">
        <f>AA237*$AF237</f>
        <v>52.563865412032456</v>
      </c>
      <c r="AC237" s="3">
        <f>1/($J237+(VLOOKUP($BD237,'5_Weighting REM'!$CK$24:$CT$35,10,FALSE)))</f>
        <v>148.21925254833712</v>
      </c>
      <c r="AD237" s="3">
        <f>AC237*$AF237</f>
        <v>51.63111024454102</v>
      </c>
      <c r="AE237" s="3" t="s">
        <v>640</v>
      </c>
      <c r="AF237" s="6">
        <v>0.3483428053835525</v>
      </c>
      <c r="AG237" s="3" t="s">
        <v>822</v>
      </c>
      <c r="AH237" s="3">
        <v>7.639096609288433E-2</v>
      </c>
      <c r="AI237" s="3" t="s">
        <v>26</v>
      </c>
      <c r="AJ237" s="3" t="s">
        <v>5</v>
      </c>
      <c r="AK237" s="3" t="s">
        <v>6</v>
      </c>
      <c r="AL237" s="3" t="s">
        <v>5</v>
      </c>
      <c r="AM237" s="3" t="s">
        <v>55</v>
      </c>
      <c r="AN237" s="3" t="s">
        <v>37</v>
      </c>
      <c r="AO237" s="3" t="s">
        <v>56</v>
      </c>
      <c r="AP237" s="3" t="s">
        <v>10</v>
      </c>
      <c r="AQ237" s="3" t="s">
        <v>39</v>
      </c>
      <c r="AR237" s="4" t="s">
        <v>12</v>
      </c>
      <c r="AS237" s="4" t="s">
        <v>40</v>
      </c>
      <c r="AT237" s="4" t="s">
        <v>823</v>
      </c>
      <c r="AU237" s="3" t="s">
        <v>1951</v>
      </c>
      <c r="AV237" s="3" t="s">
        <v>30</v>
      </c>
      <c r="AW237" s="3">
        <v>4140</v>
      </c>
      <c r="AX237" s="3">
        <v>1</v>
      </c>
      <c r="AY237" s="3">
        <v>0</v>
      </c>
      <c r="AZ237" s="3">
        <v>1</v>
      </c>
      <c r="BA237" s="3">
        <v>1</v>
      </c>
      <c r="BB237" s="4" t="s">
        <v>15</v>
      </c>
      <c r="BC237" s="4" t="s">
        <v>824</v>
      </c>
      <c r="BD237" s="4" t="s">
        <v>17</v>
      </c>
      <c r="BE237" s="4" t="s">
        <v>58</v>
      </c>
      <c r="BF237" s="4" t="s">
        <v>59</v>
      </c>
      <c r="BG237" s="3">
        <v>8.9999999999999993E-3</v>
      </c>
      <c r="BH237" s="3">
        <v>1.0090406217738679</v>
      </c>
      <c r="BI237" s="3"/>
      <c r="BJ237" s="3" t="s">
        <v>60</v>
      </c>
      <c r="BK237" s="3">
        <v>4.5599999999999996</v>
      </c>
      <c r="BL237" s="3"/>
    </row>
    <row r="238" spans="1:64" x14ac:dyDescent="0.35">
      <c r="A238" s="2">
        <v>172</v>
      </c>
      <c r="B238" s="3" t="s">
        <v>1236</v>
      </c>
      <c r="C238" s="3">
        <v>172.2</v>
      </c>
      <c r="D238" s="3" t="s">
        <v>1241</v>
      </c>
      <c r="E238" s="3" t="s">
        <v>1238</v>
      </c>
      <c r="F238" s="3"/>
      <c r="G238" s="3"/>
      <c r="H238" s="3" t="str">
        <f>IF(AF238&lt;'2 - Outliers'!$F$11,"Low outlier",IF(AF238&gt;'2 - Outliers'!$F$12,"High outlier",""))</f>
        <v/>
      </c>
      <c r="I238" s="3">
        <f>IF(AH238="",VLOOKUP(BD238,'3 -Impute_SE'!$B$10:$C$21,2,FALSE),AH238)</f>
        <v>7.6229999999999992E-2</v>
      </c>
      <c r="J238" s="3">
        <f>I238^2</f>
        <v>5.811012899999999E-3</v>
      </c>
      <c r="K238" s="3">
        <f>1/J238</f>
        <v>172.08703838878074</v>
      </c>
      <c r="L238" s="3">
        <f>K238*AF238</f>
        <v>10.670600989373126</v>
      </c>
      <c r="M238" s="3">
        <f>K238*AF238^2</f>
        <v>0.66165195554805933</v>
      </c>
      <c r="N238" s="3">
        <f>K238^2</f>
        <v>29613.948781421695</v>
      </c>
      <c r="O238" s="3">
        <f>1/($J238+(VLOOKUP($BD238,'5_Weighting REM'!$B$23:$K$35,10,FALSE)))</f>
        <v>67.541773447030195</v>
      </c>
      <c r="P238" s="3">
        <f>O238*$AF238</f>
        <v>4.1880627461300008</v>
      </c>
      <c r="Q238" s="3">
        <f>1/($J238+(VLOOKUP($BD238,'5_Weighting REM'!$N$22:$W$31,10,FALSE)))</f>
        <v>30.386205106777631</v>
      </c>
      <c r="R238" s="3">
        <f>Q238*$AF238</f>
        <v>1.8841574200559603</v>
      </c>
      <c r="S238" s="3">
        <f>1/($J238+(VLOOKUP($BD238,'5_Weighting REM'!$Z$26:$AI$35,10,FALSE)))</f>
        <v>27.897191533768787</v>
      </c>
      <c r="T238" s="3">
        <f>S238*$AF238</f>
        <v>1.729821155434401</v>
      </c>
      <c r="U238" s="3">
        <f>1/($J238+(VLOOKUP($BD238,'5_Weighting REM'!$AL$24:$AU$35,10,FALSE)))</f>
        <v>74.304206047668188</v>
      </c>
      <c r="V238" s="3">
        <f>U238*$AF238</f>
        <v>4.6073809043977612</v>
      </c>
      <c r="W238" s="3">
        <f>1/($J238+(VLOOKUP($BD238,'5_Weighting REM'!$AX$24:$BG$35,10,FALSE)))</f>
        <v>101.24443138256649</v>
      </c>
      <c r="X238" s="3">
        <f>W238*$AF238</f>
        <v>6.2778634567387996</v>
      </c>
      <c r="Y238" s="3">
        <f>1/($J238+(VLOOKUP($BD238,'5_Weighting REM'!$BK$24:$BT$34,10,FALSE)))</f>
        <v>20.566184806782985</v>
      </c>
      <c r="Z238" s="3">
        <f>Y238*$AF238</f>
        <v>1.2752474213141924</v>
      </c>
      <c r="AA238" s="3">
        <f>1/($J238+(VLOOKUP($BD238,'5_Weighting REM'!$BX$24:$CG$35,10,FALSE)))</f>
        <v>78.094459626788492</v>
      </c>
      <c r="AB238" s="3">
        <f>AA238*$AF238</f>
        <v>4.8424031580782732</v>
      </c>
      <c r="AC238" s="3">
        <f>1/($J238+(VLOOKUP($BD238,'5_Weighting REM'!$CK$24:$CT$35,10,FALSE)))</f>
        <v>67.541773447030195</v>
      </c>
      <c r="AD238" s="3">
        <f>AC238*$AF238</f>
        <v>4.1880627461300008</v>
      </c>
      <c r="AE238" s="3" t="s">
        <v>1303</v>
      </c>
      <c r="AF238" s="6">
        <v>6.2006999999999993E-2</v>
      </c>
      <c r="AG238" s="3" t="s">
        <v>355</v>
      </c>
      <c r="AH238" s="3">
        <v>7.6229999999999992E-2</v>
      </c>
      <c r="AI238" s="3" t="s">
        <v>1305</v>
      </c>
      <c r="AJ238" s="3" t="s">
        <v>53</v>
      </c>
      <c r="AK238" s="3" t="s">
        <v>1307</v>
      </c>
      <c r="AL238" s="3" t="s">
        <v>1306</v>
      </c>
      <c r="AM238" s="3" t="s">
        <v>7</v>
      </c>
      <c r="AN238" s="3" t="s">
        <v>1319</v>
      </c>
      <c r="AO238" s="3" t="s">
        <v>38</v>
      </c>
      <c r="AP238" s="3" t="s">
        <v>10</v>
      </c>
      <c r="AQ238" s="3" t="s">
        <v>11</v>
      </c>
      <c r="AR238" s="4" t="s">
        <v>1336</v>
      </c>
      <c r="AS238" s="4" t="s">
        <v>109</v>
      </c>
      <c r="AT238" s="4">
        <v>2015</v>
      </c>
      <c r="AU238" s="3" t="s">
        <v>14</v>
      </c>
      <c r="AV238" s="3" t="s">
        <v>14</v>
      </c>
      <c r="AW238" s="3">
        <v>2300</v>
      </c>
      <c r="AX238" s="3">
        <v>0</v>
      </c>
      <c r="AY238" s="3">
        <v>0</v>
      </c>
      <c r="AZ238" s="3">
        <v>0</v>
      </c>
      <c r="BA238" s="3">
        <v>0</v>
      </c>
      <c r="BB238" s="4" t="s">
        <v>1347</v>
      </c>
      <c r="BC238" s="4" t="s">
        <v>529</v>
      </c>
      <c r="BD238" s="3" t="s">
        <v>465</v>
      </c>
      <c r="BE238" s="4" t="s">
        <v>1401</v>
      </c>
      <c r="BF238" s="4"/>
      <c r="BG238" s="3">
        <v>5.6369999999999996</v>
      </c>
      <c r="BH238" s="3"/>
      <c r="BI238" s="3"/>
      <c r="BJ238" s="3"/>
      <c r="BK238" s="3">
        <v>0.81341991341991338</v>
      </c>
      <c r="BL238" s="3" t="s">
        <v>125</v>
      </c>
    </row>
    <row r="239" spans="1:64" x14ac:dyDescent="0.35">
      <c r="A239" s="2">
        <v>65</v>
      </c>
      <c r="B239" s="3" t="s">
        <v>351</v>
      </c>
      <c r="C239" s="3">
        <v>65.599999999999994</v>
      </c>
      <c r="D239" s="3" t="s">
        <v>407</v>
      </c>
      <c r="E239" s="3" t="s">
        <v>385</v>
      </c>
      <c r="F239" s="3"/>
      <c r="G239" s="3" t="s">
        <v>1958</v>
      </c>
      <c r="H239" s="3" t="str">
        <f>IF(AF239&lt;'2 - Outliers'!$F$11,"Low outlier",IF(AF239&gt;'2 - Outliers'!$F$12,"High outlier",""))</f>
        <v/>
      </c>
      <c r="I239" s="3">
        <f>IF(AH239="",VLOOKUP(BD239,'3 -Impute_SE'!$B$10:$C$21,2,FALSE),AH239)</f>
        <v>7.5879310344827589E-2</v>
      </c>
      <c r="J239" s="3">
        <f>I239^2</f>
        <v>5.7576697384066587E-3</v>
      </c>
      <c r="K239" s="3">
        <f>1/J239</f>
        <v>173.68137552758171</v>
      </c>
      <c r="L239" s="3">
        <f>K239*AF239</f>
        <v>-22.931152010906615</v>
      </c>
      <c r="M239" s="3">
        <f>K239*AF239^2</f>
        <v>3.0276000000000005</v>
      </c>
      <c r="N239" s="3">
        <f>K239^2</f>
        <v>30165.220205152858</v>
      </c>
      <c r="O239" s="3">
        <f>1/($J239+(VLOOKUP($BD239,'5_Weighting REM'!$B$23:$K$35,10,FALSE)))</f>
        <v>44.209945122827143</v>
      </c>
      <c r="P239" s="3">
        <f>O239*$AF239</f>
        <v>-5.8370390545668682</v>
      </c>
      <c r="Q239" s="3">
        <f>1/($J239+(VLOOKUP($BD239,'5_Weighting REM'!$N$22:$W$31,10,FALSE)))</f>
        <v>173.68137552758171</v>
      </c>
      <c r="R239" s="3">
        <f>Q239*$AF239</f>
        <v>-22.931152010906615</v>
      </c>
      <c r="S239" s="3">
        <f>1/($J239+(VLOOKUP($BD239,'5_Weighting REM'!$Z$26:$AI$35,10,FALSE)))</f>
        <v>3.7189802529236156</v>
      </c>
      <c r="T239" s="3">
        <f>S239*$AF239</f>
        <v>-0.49101696279350499</v>
      </c>
      <c r="U239" s="3">
        <f>1/($J239+(VLOOKUP($BD239,'5_Weighting REM'!$AL$24:$AU$35,10,FALSE)))</f>
        <v>95.542789802801281</v>
      </c>
      <c r="V239" s="3">
        <f>U239*$AF239</f>
        <v>-12.614514537663855</v>
      </c>
      <c r="W239" s="3">
        <f>1/($J239+(VLOOKUP($BD239,'5_Weighting REM'!$AX$24:$BG$35,10,FALSE)))</f>
        <v>20.72699822767779</v>
      </c>
      <c r="X239" s="3">
        <f>W239*$AF239</f>
        <v>-2.7365855760002988</v>
      </c>
      <c r="Y239" s="3">
        <f>1/($J239+(VLOOKUP($BD239,'5_Weighting REM'!$BK$24:$BT$34,10,FALSE)))</f>
        <v>66.445397216817042</v>
      </c>
      <c r="Z239" s="3">
        <f>Y239*$AF239</f>
        <v>-8.7727857945363539</v>
      </c>
      <c r="AA239" s="3">
        <f>1/($J239+(VLOOKUP($BD239,'5_Weighting REM'!$BX$24:$CG$35,10,FALSE)))</f>
        <v>96.89549436458401</v>
      </c>
      <c r="AB239" s="3">
        <f>AA239*$AF239</f>
        <v>-12.793112120956028</v>
      </c>
      <c r="AC239" s="3">
        <f>1/($J239+(VLOOKUP($BD239,'5_Weighting REM'!$CK$24:$CT$35,10,FALSE)))</f>
        <v>44.209945122827143</v>
      </c>
      <c r="AD239" s="3">
        <f>AC239*$AF239</f>
        <v>-5.8370390545668682</v>
      </c>
      <c r="AE239" s="3" t="s">
        <v>354</v>
      </c>
      <c r="AF239" s="6">
        <v>-0.13203000000000001</v>
      </c>
      <c r="AG239" s="3" t="s">
        <v>355</v>
      </c>
      <c r="AH239" s="3">
        <v>7.5879310344827589E-2</v>
      </c>
      <c r="AI239" s="3" t="s">
        <v>26</v>
      </c>
      <c r="AJ239" s="3" t="s">
        <v>5</v>
      </c>
      <c r="AK239" s="3" t="s">
        <v>143</v>
      </c>
      <c r="AL239" s="3" t="s">
        <v>53</v>
      </c>
      <c r="AM239" s="3" t="s">
        <v>7</v>
      </c>
      <c r="AN239" s="3" t="s">
        <v>356</v>
      </c>
      <c r="AO239" s="3" t="s">
        <v>28</v>
      </c>
      <c r="AP239" s="3" t="s">
        <v>10</v>
      </c>
      <c r="AQ239" s="3" t="s">
        <v>11</v>
      </c>
      <c r="AR239" s="4" t="s">
        <v>108</v>
      </c>
      <c r="AS239" s="4" t="s">
        <v>357</v>
      </c>
      <c r="AT239" s="4">
        <v>2010</v>
      </c>
      <c r="AU239" s="3" t="s">
        <v>14</v>
      </c>
      <c r="AV239" s="3" t="s">
        <v>14</v>
      </c>
      <c r="AW239" s="3">
        <v>473</v>
      </c>
      <c r="AX239" s="3">
        <v>1</v>
      </c>
      <c r="AY239" s="3">
        <v>0</v>
      </c>
      <c r="AZ239" s="3">
        <v>0</v>
      </c>
      <c r="BA239" s="3">
        <v>0</v>
      </c>
      <c r="BB239" s="4" t="s">
        <v>346</v>
      </c>
      <c r="BC239" s="4" t="s">
        <v>364</v>
      </c>
      <c r="BD239" s="4" t="s">
        <v>348</v>
      </c>
      <c r="BE239" s="4" t="s">
        <v>33</v>
      </c>
      <c r="BF239" s="4"/>
      <c r="BG239" s="3">
        <v>-0.27</v>
      </c>
      <c r="BH239" s="3"/>
      <c r="BI239" s="3"/>
      <c r="BJ239" s="3" t="s">
        <v>20</v>
      </c>
      <c r="BK239" s="3">
        <v>-1.74</v>
      </c>
      <c r="BL239" s="3"/>
    </row>
    <row r="240" spans="1:64" x14ac:dyDescent="0.35">
      <c r="A240" s="2">
        <v>65</v>
      </c>
      <c r="B240" s="3" t="s">
        <v>351</v>
      </c>
      <c r="C240" s="3">
        <v>65.400000000000006</v>
      </c>
      <c r="D240" s="3" t="s">
        <v>391</v>
      </c>
      <c r="E240" s="3" t="s">
        <v>362</v>
      </c>
      <c r="F240" s="3"/>
      <c r="G240" s="3" t="s">
        <v>1958</v>
      </c>
      <c r="H240" s="3" t="str">
        <f>IF(AF240&lt;'2 - Outliers'!$F$11,"Low outlier",IF(AF240&gt;'2 - Outliers'!$F$12,"High outlier",""))</f>
        <v/>
      </c>
      <c r="I240" s="3">
        <f>IF(AH240="",VLOOKUP(BD240,'3 -Impute_SE'!$B$10:$C$21,2,FALSE),AH240)</f>
        <v>7.5843333333333332E-2</v>
      </c>
      <c r="J240" s="3">
        <f>I240^2</f>
        <v>5.7522112111111105E-3</v>
      </c>
      <c r="K240" s="3">
        <f>1/J240</f>
        <v>173.84618945639127</v>
      </c>
      <c r="L240" s="3">
        <f>K240*AF240</f>
        <v>-3.9555223487012703</v>
      </c>
      <c r="M240" s="3">
        <f>K240*AF240^2</f>
        <v>0.09</v>
      </c>
      <c r="N240" s="3">
        <f>K240^2</f>
        <v>30222.497588507489</v>
      </c>
      <c r="O240" s="3">
        <f>1/($J240+(VLOOKUP($BD240,'5_Weighting REM'!$B$23:$K$35,10,FALSE)))</f>
        <v>44.220616494718918</v>
      </c>
      <c r="P240" s="3">
        <f>O240*$AF240</f>
        <v>-1.0061516871043394</v>
      </c>
      <c r="Q240" s="3">
        <f>1/($J240+(VLOOKUP($BD240,'5_Weighting REM'!$N$22:$W$31,10,FALSE)))</f>
        <v>173.84618945639127</v>
      </c>
      <c r="R240" s="3">
        <f>Q240*$AF240</f>
        <v>-3.9555223487012703</v>
      </c>
      <c r="S240" s="3">
        <f>1/($J240+(VLOOKUP($BD240,'5_Weighting REM'!$Z$26:$AI$35,10,FALSE)))</f>
        <v>3.7190557503326267</v>
      </c>
      <c r="T240" s="3">
        <f>S240*$AF240</f>
        <v>-8.4619675487318247E-2</v>
      </c>
      <c r="U240" s="3">
        <f>1/($J240+(VLOOKUP($BD240,'5_Weighting REM'!$AL$24:$AU$35,10,FALSE)))</f>
        <v>95.592643557976714</v>
      </c>
      <c r="V240" s="3">
        <f>U240*$AF240</f>
        <v>-2.1750194188746441</v>
      </c>
      <c r="W240" s="3">
        <f>1/($J240+(VLOOKUP($BD240,'5_Weighting REM'!$AX$24:$BG$35,10,FALSE)))</f>
        <v>20.729343522502742</v>
      </c>
      <c r="X240" s="3">
        <f>W240*$AF240</f>
        <v>-0.47165475316750488</v>
      </c>
      <c r="Y240" s="3">
        <f>1/($J240+(VLOOKUP($BD240,'5_Weighting REM'!$BK$24:$BT$34,10,FALSE)))</f>
        <v>66.469505308530685</v>
      </c>
      <c r="Z240" s="3">
        <f>Y240*$AF240</f>
        <v>-1.5123806542849987</v>
      </c>
      <c r="AA240" s="3">
        <f>1/($J240+(VLOOKUP($BD240,'5_Weighting REM'!$BX$24:$CG$35,10,FALSE)))</f>
        <v>96.946770160943515</v>
      </c>
      <c r="AB240" s="3">
        <f>AA240*$AF240</f>
        <v>-2.2058298614719476</v>
      </c>
      <c r="AC240" s="3">
        <f>1/($J240+(VLOOKUP($BD240,'5_Weighting REM'!$CK$24:$CT$35,10,FALSE)))</f>
        <v>44.220616494718918</v>
      </c>
      <c r="AD240" s="3">
        <f>AC240*$AF240</f>
        <v>-1.0061516871043394</v>
      </c>
      <c r="AE240" s="3" t="s">
        <v>367</v>
      </c>
      <c r="AF240" s="6">
        <v>-2.2752999999999999E-2</v>
      </c>
      <c r="AG240" s="3" t="s">
        <v>355</v>
      </c>
      <c r="AH240" s="3">
        <v>7.5843333333333332E-2</v>
      </c>
      <c r="AI240" s="3" t="s">
        <v>26</v>
      </c>
      <c r="AJ240" s="3" t="s">
        <v>53</v>
      </c>
      <c r="AK240" s="3" t="s">
        <v>143</v>
      </c>
      <c r="AL240" s="3" t="s">
        <v>54</v>
      </c>
      <c r="AM240" s="3" t="s">
        <v>7</v>
      </c>
      <c r="AN240" s="3" t="s">
        <v>356</v>
      </c>
      <c r="AO240" s="3" t="s">
        <v>28</v>
      </c>
      <c r="AP240" s="3" t="s">
        <v>10</v>
      </c>
      <c r="AQ240" s="3" t="s">
        <v>11</v>
      </c>
      <c r="AR240" s="4" t="s">
        <v>108</v>
      </c>
      <c r="AS240" s="4" t="s">
        <v>363</v>
      </c>
      <c r="AT240" s="4">
        <v>2010</v>
      </c>
      <c r="AU240" s="3" t="s">
        <v>14</v>
      </c>
      <c r="AV240" s="3" t="s">
        <v>14</v>
      </c>
      <c r="AW240" s="3">
        <v>473</v>
      </c>
      <c r="AX240" s="3">
        <v>1</v>
      </c>
      <c r="AY240" s="3">
        <v>0</v>
      </c>
      <c r="AZ240" s="3">
        <v>0</v>
      </c>
      <c r="BA240" s="3">
        <v>0</v>
      </c>
      <c r="BB240" s="4" t="s">
        <v>346</v>
      </c>
      <c r="BC240" s="4" t="s">
        <v>376</v>
      </c>
      <c r="BD240" s="4" t="s">
        <v>348</v>
      </c>
      <c r="BE240" s="4" t="s">
        <v>33</v>
      </c>
      <c r="BF240" s="4"/>
      <c r="BG240" s="3">
        <v>-6.0999999999999999E-2</v>
      </c>
      <c r="BH240" s="3"/>
      <c r="BI240" s="3"/>
      <c r="BJ240" s="3" t="s">
        <v>20</v>
      </c>
      <c r="BK240" s="3">
        <v>-0.3</v>
      </c>
      <c r="BL240" s="3"/>
    </row>
    <row r="241" spans="1:64" x14ac:dyDescent="0.35">
      <c r="A241" s="2">
        <v>7</v>
      </c>
      <c r="B241" s="3" t="s">
        <v>599</v>
      </c>
      <c r="C241" s="3">
        <v>7.1</v>
      </c>
      <c r="D241" s="3" t="s">
        <v>657</v>
      </c>
      <c r="E241" s="3" t="s">
        <v>658</v>
      </c>
      <c r="F241" s="3"/>
      <c r="G241" s="3"/>
      <c r="H241" s="3" t="str">
        <f>IF(AF241&lt;'2 - Outliers'!$F$11,"Low outlier",IF(AF241&gt;'2 - Outliers'!$F$12,"High outlier",""))</f>
        <v/>
      </c>
      <c r="I241" s="3">
        <f>IF(AH241="",VLOOKUP(BD241,'3 -Impute_SE'!$B$10:$C$21,2,FALSE),AH241)</f>
        <v>7.504076738609114E-2</v>
      </c>
      <c r="J241" s="3">
        <f>I241^2</f>
        <v>5.63111676989344E-3</v>
      </c>
      <c r="K241" s="3">
        <f>1/J241</f>
        <v>177.58466763581666</v>
      </c>
      <c r="L241" s="3">
        <f>K241*AF241</f>
        <v>50.512942924709179</v>
      </c>
      <c r="M241" s="3">
        <f>K241*AF241^2</f>
        <v>14.368117680899999</v>
      </c>
      <c r="N241" s="3">
        <f>K241^2</f>
        <v>31536.314179323468</v>
      </c>
      <c r="O241" s="3">
        <f>1/($J241+(VLOOKUP($BD241,'5_Weighting REM'!$B$23:$K$35,10,FALSE)))</f>
        <v>152.85146869921584</v>
      </c>
      <c r="P241" s="3">
        <f>O241*$AF241</f>
        <v>43.477725961090997</v>
      </c>
      <c r="Q241" s="3">
        <f>1/($J241+(VLOOKUP($BD241,'5_Weighting REM'!$N$22:$W$31,10,FALSE)))</f>
        <v>112.35129672538338</v>
      </c>
      <c r="R241" s="3">
        <f>Q241*$AF241</f>
        <v>31.95768370411804</v>
      </c>
      <c r="S241" s="3">
        <f>1/($J241+(VLOOKUP($BD241,'5_Weighting REM'!$Z$26:$AI$35,10,FALSE)))</f>
        <v>21.275768019586764</v>
      </c>
      <c r="T241" s="3">
        <f>S241*$AF241</f>
        <v>6.0517705157783839</v>
      </c>
      <c r="U241" s="3">
        <f>1/($J241+(VLOOKUP($BD241,'5_Weighting REM'!$AL$24:$AU$35,10,FALSE)))</f>
        <v>167.67958004816398</v>
      </c>
      <c r="V241" s="3">
        <f>U241*$AF241</f>
        <v>47.695497417502381</v>
      </c>
      <c r="W241" s="3">
        <f>1/($J241+(VLOOKUP($BD241,'5_Weighting REM'!$AX$24:$BG$35,10,FALSE)))</f>
        <v>27.776760400755578</v>
      </c>
      <c r="X241" s="3">
        <f>W241*$AF241</f>
        <v>7.9009406129254334</v>
      </c>
      <c r="Y241" s="3">
        <f>1/($J241+(VLOOKUP($BD241,'5_Weighting REM'!$BK$24:$BT$34,10,FALSE)))</f>
        <v>170.38086644277223</v>
      </c>
      <c r="Z241" s="3">
        <f>Y241*$AF241</f>
        <v>48.463862881090513</v>
      </c>
      <c r="AA241" s="3">
        <f>1/($J241+(VLOOKUP($BD241,'5_Weighting REM'!$BX$24:$CG$35,10,FALSE)))</f>
        <v>155.70075496515472</v>
      </c>
      <c r="AB241" s="3">
        <f>AA241*$AF241</f>
        <v>44.288189141519865</v>
      </c>
      <c r="AC241" s="3">
        <f>1/($J241+(VLOOKUP($BD241,'5_Weighting REM'!$CK$24:$CT$35,10,FALSE)))</f>
        <v>152.85146869921584</v>
      </c>
      <c r="AD241" s="3">
        <f>AC241*$AF241</f>
        <v>43.477725961090997</v>
      </c>
      <c r="AE241" s="3" t="s">
        <v>602</v>
      </c>
      <c r="AF241" s="6">
        <v>0.28444428000000005</v>
      </c>
      <c r="AG241" s="3" t="s">
        <v>459</v>
      </c>
      <c r="AH241" s="3">
        <v>7.504076738609114E-2</v>
      </c>
      <c r="AI241" s="3" t="s">
        <v>26</v>
      </c>
      <c r="AJ241" s="3" t="s">
        <v>5</v>
      </c>
      <c r="AK241" s="3" t="s">
        <v>6</v>
      </c>
      <c r="AL241" s="3" t="s">
        <v>5</v>
      </c>
      <c r="AM241" s="3" t="s">
        <v>55</v>
      </c>
      <c r="AN241" s="3" t="s">
        <v>603</v>
      </c>
      <c r="AO241" s="3" t="s">
        <v>56</v>
      </c>
      <c r="AP241" s="3" t="s">
        <v>57</v>
      </c>
      <c r="AQ241" s="3" t="s">
        <v>39</v>
      </c>
      <c r="AR241" s="4" t="s">
        <v>12</v>
      </c>
      <c r="AS241" s="4" t="s">
        <v>328</v>
      </c>
      <c r="AT241" s="4" t="s">
        <v>604</v>
      </c>
      <c r="AU241" s="3" t="s">
        <v>1951</v>
      </c>
      <c r="AV241" s="3" t="s">
        <v>30</v>
      </c>
      <c r="AW241" s="3">
        <v>2127</v>
      </c>
      <c r="AX241" s="3">
        <v>1</v>
      </c>
      <c r="AY241" s="3">
        <v>0</v>
      </c>
      <c r="AZ241" s="3">
        <v>1</v>
      </c>
      <c r="BA241" s="3">
        <v>1</v>
      </c>
      <c r="BB241" s="4" t="s">
        <v>15</v>
      </c>
      <c r="BC241" s="4" t="s">
        <v>16</v>
      </c>
      <c r="BD241" s="4" t="s">
        <v>17</v>
      </c>
      <c r="BE241" s="4" t="s">
        <v>58</v>
      </c>
      <c r="BF241" s="4" t="s">
        <v>59</v>
      </c>
      <c r="BG241" s="3">
        <v>4.0000000000000001E-3</v>
      </c>
      <c r="BH241" s="3">
        <v>1.0040080106773419</v>
      </c>
      <c r="BI241" s="3"/>
      <c r="BJ241" s="3" t="s">
        <v>60</v>
      </c>
      <c r="BK241" s="3">
        <v>4.17</v>
      </c>
      <c r="BL241" s="3"/>
    </row>
    <row r="242" spans="1:64" x14ac:dyDescent="0.35">
      <c r="A242" s="2">
        <v>73</v>
      </c>
      <c r="B242" s="3" t="s">
        <v>758</v>
      </c>
      <c r="C242" s="3">
        <v>73.150000000000006</v>
      </c>
      <c r="D242" s="3" t="s">
        <v>1015</v>
      </c>
      <c r="E242" s="3" t="s">
        <v>760</v>
      </c>
      <c r="F242" s="3"/>
      <c r="G242" s="3"/>
      <c r="H242" s="3" t="str">
        <f>IF(AF242&lt;'2 - Outliers'!$F$11,"Low outlier",IF(AF242&gt;'2 - Outliers'!$F$12,"High outlier",""))</f>
        <v/>
      </c>
      <c r="I242" s="3">
        <f>IF(AH242="",VLOOKUP(BD242,'3 -Impute_SE'!$B$10:$C$21,2,FALSE),AH242)</f>
        <v>7.4985997398378593E-2</v>
      </c>
      <c r="J242" s="3">
        <f>I242^2</f>
        <v>5.6228998058296406E-3</v>
      </c>
      <c r="K242" s="3">
        <f>1/J242</f>
        <v>177.84417907700086</v>
      </c>
      <c r="L242" s="3">
        <f>K242*AF242</f>
        <v>-41.47440999520861</v>
      </c>
      <c r="M242" s="3">
        <f>K242*AF242^2</f>
        <v>9.6721000000000004</v>
      </c>
      <c r="N242" s="3">
        <f>K242^2</f>
        <v>31628.552031572352</v>
      </c>
      <c r="O242" s="3">
        <f>1/($J242+(VLOOKUP($BD242,'5_Weighting REM'!$B$23:$K$35,10,FALSE)))</f>
        <v>173.89476018976478</v>
      </c>
      <c r="P242" s="3">
        <f>O242*$AF242</f>
        <v>-40.553380029414065</v>
      </c>
      <c r="Q242" s="3">
        <f>1/($J242+(VLOOKUP($BD242,'5_Weighting REM'!$N$22:$W$31,10,FALSE)))</f>
        <v>14.322902485377202</v>
      </c>
      <c r="R242" s="3">
        <f>Q242*$AF242</f>
        <v>-3.3401932696528052</v>
      </c>
      <c r="S242" s="3">
        <f>1/($J242+(VLOOKUP($BD242,'5_Weighting REM'!$Z$26:$AI$35,10,FALSE)))</f>
        <v>23.082786287411484</v>
      </c>
      <c r="T242" s="3">
        <f>S242*$AF242</f>
        <v>-5.3830546902599679</v>
      </c>
      <c r="U242" s="3">
        <f>1/($J242+(VLOOKUP($BD242,'5_Weighting REM'!$AL$24:$AU$35,10,FALSE)))</f>
        <v>41.253412726554259</v>
      </c>
      <c r="V242" s="3">
        <f>U242*$AF242</f>
        <v>-9.6205620110955472</v>
      </c>
      <c r="W242" s="3">
        <f>1/($J242+(VLOOKUP($BD242,'5_Weighting REM'!$AX$24:$BG$35,10,FALSE)))</f>
        <v>47.680161067117261</v>
      </c>
      <c r="X242" s="3">
        <f>W242*$AF242</f>
        <v>-11.119321188910025</v>
      </c>
      <c r="Y242" s="3">
        <f>1/($J242+(VLOOKUP($BD242,'5_Weighting REM'!$BK$24:$BT$34,10,FALSE)))</f>
        <v>9.3346314352095856</v>
      </c>
      <c r="Z242" s="3">
        <f>Y242*$AF242</f>
        <v>-2.1768962768830464</v>
      </c>
      <c r="AA242" s="3">
        <f>1/($J242+(VLOOKUP($BD242,'5_Weighting REM'!$BX$24:$CG$35,10,FALSE)))</f>
        <v>60.537246255496306</v>
      </c>
      <c r="AB242" s="3">
        <f>AA242*$AF242</f>
        <v>-14.117676407583112</v>
      </c>
      <c r="AC242" s="3">
        <f>1/($J242+(VLOOKUP($BD242,'5_Weighting REM'!$CK$24:$CT$35,10,FALSE)))</f>
        <v>173.89476018976478</v>
      </c>
      <c r="AD242" s="3">
        <f>AC242*$AF242</f>
        <v>-40.553380029414065</v>
      </c>
      <c r="AE242" s="3" t="s">
        <v>24</v>
      </c>
      <c r="AF242" s="6">
        <v>-0.23320645190895742</v>
      </c>
      <c r="AG242" s="3" t="s">
        <v>47</v>
      </c>
      <c r="AH242" s="3">
        <v>7.4985997398378593E-2</v>
      </c>
      <c r="AI242" s="3" t="s">
        <v>26</v>
      </c>
      <c r="AJ242" s="3" t="s">
        <v>5</v>
      </c>
      <c r="AK242" s="3" t="s">
        <v>143</v>
      </c>
      <c r="AL242" s="3" t="s">
        <v>53</v>
      </c>
      <c r="AM242" s="3" t="s">
        <v>7</v>
      </c>
      <c r="AN242" s="3" t="s">
        <v>761</v>
      </c>
      <c r="AO242" s="3" t="s">
        <v>28</v>
      </c>
      <c r="AP242" s="3" t="s">
        <v>10</v>
      </c>
      <c r="AQ242" s="3" t="s">
        <v>182</v>
      </c>
      <c r="AR242" s="4" t="s">
        <v>12</v>
      </c>
      <c r="AS242" s="4" t="s">
        <v>158</v>
      </c>
      <c r="AT242" s="4">
        <v>2011</v>
      </c>
      <c r="AU242" s="3" t="s">
        <v>14</v>
      </c>
      <c r="AV242" s="3" t="s">
        <v>14</v>
      </c>
      <c r="AW242" s="3">
        <v>53</v>
      </c>
      <c r="AX242" s="3">
        <v>0</v>
      </c>
      <c r="AY242" s="3">
        <v>0</v>
      </c>
      <c r="AZ242" s="3">
        <v>1</v>
      </c>
      <c r="BA242" s="3">
        <v>1</v>
      </c>
      <c r="BB242" s="4" t="s">
        <v>330</v>
      </c>
      <c r="BC242" s="4" t="s">
        <v>331</v>
      </c>
      <c r="BD242" s="4" t="s">
        <v>332</v>
      </c>
      <c r="BE242" s="4" t="s">
        <v>33</v>
      </c>
      <c r="BF242" s="4"/>
      <c r="BG242" s="3">
        <v>-145.20099999999999</v>
      </c>
      <c r="BH242" s="3"/>
      <c r="BI242" s="3"/>
      <c r="BJ242" s="3" t="s">
        <v>20</v>
      </c>
      <c r="BK242" s="3">
        <v>-3.11</v>
      </c>
      <c r="BL242" s="3"/>
    </row>
    <row r="243" spans="1:64" x14ac:dyDescent="0.35">
      <c r="A243" s="2">
        <v>65</v>
      </c>
      <c r="B243" s="3" t="s">
        <v>351</v>
      </c>
      <c r="C243" s="3">
        <v>65.8</v>
      </c>
      <c r="D243" s="3" t="s">
        <v>714</v>
      </c>
      <c r="E243" s="3" t="s">
        <v>394</v>
      </c>
      <c r="F243" s="3"/>
      <c r="G243" s="3" t="s">
        <v>1958</v>
      </c>
      <c r="H243" s="3" t="str">
        <f>IF(AF243&lt;'2 - Outliers'!$F$11,"Low outlier",IF(AF243&gt;'2 - Outliers'!$F$12,"High outlier",""))</f>
        <v/>
      </c>
      <c r="I243" s="3">
        <f>IF(AH243="",VLOOKUP(BD243,'3 -Impute_SE'!$B$10:$C$21,2,FALSE),AH243)</f>
        <v>7.4228947368421047E-2</v>
      </c>
      <c r="J243" s="3">
        <f>I243^2</f>
        <v>5.5099366274238221E-3</v>
      </c>
      <c r="K243" s="3">
        <f>1/J243</f>
        <v>181.49029065467695</v>
      </c>
      <c r="L243" s="3">
        <f>K243*AF243</f>
        <v>20.477186513985892</v>
      </c>
      <c r="M243" s="3">
        <f>K243*AF243^2</f>
        <v>2.3104</v>
      </c>
      <c r="N243" s="3">
        <f>K243^2</f>
        <v>32938.725601919119</v>
      </c>
      <c r="O243" s="3">
        <f>1/($J243+(VLOOKUP($BD243,'5_Weighting REM'!$B$23:$K$35,10,FALSE)))</f>
        <v>181.49029065467695</v>
      </c>
      <c r="P243" s="3">
        <f>O243*$AF243</f>
        <v>20.477186513985892</v>
      </c>
      <c r="Q243" s="3" t="e">
        <f>1/($J243+(VLOOKUP($BD243,'5_Weighting REM'!$N$22:$W$31,10,FALSE)))</f>
        <v>#N/A</v>
      </c>
      <c r="R243" s="3" t="e">
        <f>Q243*$AF243</f>
        <v>#N/A</v>
      </c>
      <c r="S243" s="3" t="e">
        <f>1/($J243+(VLOOKUP($BD243,'5_Weighting REM'!$Z$26:$AI$35,10,FALSE)))</f>
        <v>#N/A</v>
      </c>
      <c r="T243" s="3" t="e">
        <f>S243*$AF243</f>
        <v>#N/A</v>
      </c>
      <c r="U243" s="3">
        <f>1/($J243+(VLOOKUP($BD243,'5_Weighting REM'!$AL$24:$AU$35,10,FALSE)))</f>
        <v>181.49029065467695</v>
      </c>
      <c r="V243" s="3">
        <f>U243*$AF243</f>
        <v>20.477186513985892</v>
      </c>
      <c r="W243" s="3">
        <f>1/($J243+(VLOOKUP($BD243,'5_Weighting REM'!$AX$24:$BG$35,10,FALSE)))</f>
        <v>181.49029065467695</v>
      </c>
      <c r="X243" s="3">
        <f>W243*$AF243</f>
        <v>20.477186513985892</v>
      </c>
      <c r="Y243" s="3">
        <f>1/($J243+(VLOOKUP($BD243,'5_Weighting REM'!$BK$24:$BT$34,10,FALSE)))</f>
        <v>181.49029065467695</v>
      </c>
      <c r="Z243" s="3">
        <f>Y243*$AF243</f>
        <v>20.477186513985892</v>
      </c>
      <c r="AA243" s="3">
        <f>1/($J243+(VLOOKUP($BD243,'5_Weighting REM'!$BX$24:$CG$35,10,FALSE)))</f>
        <v>181.49029065467695</v>
      </c>
      <c r="AB243" s="3">
        <f>AA243*$AF243</f>
        <v>20.477186513985892</v>
      </c>
      <c r="AC243" s="3">
        <f>1/($J243+(VLOOKUP($BD243,'5_Weighting REM'!$CK$24:$CT$35,10,FALSE)))</f>
        <v>181.49029065467695</v>
      </c>
      <c r="AD243" s="3">
        <f>AC243*$AF243</f>
        <v>20.477186513985892</v>
      </c>
      <c r="AE243" s="3" t="s">
        <v>367</v>
      </c>
      <c r="AF243" s="6">
        <v>0.112828</v>
      </c>
      <c r="AG243" s="3" t="s">
        <v>355</v>
      </c>
      <c r="AH243" s="3">
        <v>7.4228947368421047E-2</v>
      </c>
      <c r="AI243" s="3" t="s">
        <v>26</v>
      </c>
      <c r="AJ243" s="3" t="s">
        <v>53</v>
      </c>
      <c r="AK243" s="3" t="s">
        <v>6</v>
      </c>
      <c r="AL243" s="3" t="s">
        <v>54</v>
      </c>
      <c r="AM243" s="3" t="s">
        <v>7</v>
      </c>
      <c r="AN243" s="3" t="s">
        <v>356</v>
      </c>
      <c r="AO243" s="3" t="s">
        <v>28</v>
      </c>
      <c r="AP243" s="3" t="s">
        <v>10</v>
      </c>
      <c r="AQ243" s="3" t="s">
        <v>11</v>
      </c>
      <c r="AR243" s="4" t="s">
        <v>108</v>
      </c>
      <c r="AS243" s="4" t="s">
        <v>357</v>
      </c>
      <c r="AT243" s="4">
        <v>2010</v>
      </c>
      <c r="AU243" s="3" t="s">
        <v>14</v>
      </c>
      <c r="AV243" s="3" t="s">
        <v>14</v>
      </c>
      <c r="AW243" s="3">
        <v>473</v>
      </c>
      <c r="AX243" s="3">
        <v>1</v>
      </c>
      <c r="AY243" s="3">
        <v>0</v>
      </c>
      <c r="AZ243" s="3">
        <v>0</v>
      </c>
      <c r="BA243" s="3">
        <v>0</v>
      </c>
      <c r="BB243" s="4" t="s">
        <v>346</v>
      </c>
      <c r="BC243" s="4" t="s">
        <v>432</v>
      </c>
      <c r="BD243" s="4" t="s">
        <v>707</v>
      </c>
      <c r="BE243" s="4" t="s">
        <v>33</v>
      </c>
      <c r="BF243" s="4"/>
      <c r="BG243" s="3">
        <v>0.26800000000000002</v>
      </c>
      <c r="BH243" s="3"/>
      <c r="BI243" s="3"/>
      <c r="BJ243" s="3" t="s">
        <v>20</v>
      </c>
      <c r="BK243" s="3">
        <v>1.52</v>
      </c>
      <c r="BL243" s="3"/>
    </row>
    <row r="244" spans="1:64" x14ac:dyDescent="0.35">
      <c r="A244" s="2">
        <v>73</v>
      </c>
      <c r="B244" s="3" t="s">
        <v>758</v>
      </c>
      <c r="C244" s="3">
        <v>73.150000000000006</v>
      </c>
      <c r="D244" s="3" t="s">
        <v>1008</v>
      </c>
      <c r="E244" s="3" t="s">
        <v>760</v>
      </c>
      <c r="F244" s="3"/>
      <c r="G244" s="3"/>
      <c r="H244" s="3" t="str">
        <f>IF(AF244&lt;'2 - Outliers'!$F$11,"Low outlier",IF(AF244&gt;'2 - Outliers'!$F$12,"High outlier",""))</f>
        <v/>
      </c>
      <c r="I244" s="3">
        <f>IF(AH244="",VLOOKUP(BD244,'3 -Impute_SE'!$B$10:$C$21,2,FALSE),AH244)</f>
        <v>7.3891791163889428E-2</v>
      </c>
      <c r="J244" s="3">
        <f>I244^2</f>
        <v>5.459996801407848E-3</v>
      </c>
      <c r="K244" s="3">
        <f>1/J244</f>
        <v>183.15029044378784</v>
      </c>
      <c r="L244" s="3">
        <f>K244*AF244</f>
        <v>-18.675958158047727</v>
      </c>
      <c r="M244" s="3">
        <f>K244*AF244^2</f>
        <v>1.9043999999999996</v>
      </c>
      <c r="N244" s="3">
        <f>K244^2</f>
        <v>33544.028889643843</v>
      </c>
      <c r="O244" s="3">
        <f>1/($J244+(VLOOKUP($BD244,'5_Weighting REM'!$B$23:$K$35,10,FALSE)))</f>
        <v>69.181956555203683</v>
      </c>
      <c r="P244" s="3">
        <f>O244*$AF244</f>
        <v>-7.0545305867992072</v>
      </c>
      <c r="Q244" s="3">
        <f>1/($J244+(VLOOKUP($BD244,'5_Weighting REM'!$N$22:$W$31,10,FALSE)))</f>
        <v>30.713799945694703</v>
      </c>
      <c r="R244" s="3">
        <f>Q244*$AF244</f>
        <v>-3.1319068141827171</v>
      </c>
      <c r="S244" s="3">
        <f>1/($J244+(VLOOKUP($BD244,'5_Weighting REM'!$Z$26:$AI$35,10,FALSE)))</f>
        <v>28.173072495879662</v>
      </c>
      <c r="T244" s="3">
        <f>S244*$AF244</f>
        <v>-2.8728271292487069</v>
      </c>
      <c r="U244" s="3">
        <f>1/($J244+(VLOOKUP($BD244,'5_Weighting REM'!$AL$24:$AU$35,10,FALSE)))</f>
        <v>76.294106845533946</v>
      </c>
      <c r="V244" s="3">
        <f>U244*$AF244</f>
        <v>-7.7797613298906123</v>
      </c>
      <c r="W244" s="3">
        <f>1/($J244+(VLOOKUP($BD244,'5_Weighting REM'!$AX$24:$BG$35,10,FALSE)))</f>
        <v>104.97508043792017</v>
      </c>
      <c r="X244" s="3">
        <f>W244*$AF244</f>
        <v>-10.704379475161183</v>
      </c>
      <c r="Y244" s="3">
        <f>1/($J244+(VLOOKUP($BD244,'5_Weighting REM'!$BK$24:$BT$34,10,FALSE)))</f>
        <v>20.715732966486474</v>
      </c>
      <c r="Z244" s="3">
        <f>Y244*$AF244</f>
        <v>-2.1123972075497952</v>
      </c>
      <c r="AA244" s="3">
        <f>1/($J244+(VLOOKUP($BD244,'5_Weighting REM'!$BX$24:$CG$35,10,FALSE)))</f>
        <v>80.295554491629645</v>
      </c>
      <c r="AB244" s="3">
        <f>AA244*$AF244</f>
        <v>-8.1877916345601971</v>
      </c>
      <c r="AC244" s="3">
        <f>1/($J244+(VLOOKUP($BD244,'5_Weighting REM'!$CK$24:$CT$35,10,FALSE)))</f>
        <v>69.181956555203683</v>
      </c>
      <c r="AD244" s="3">
        <f>AC244*$AF244</f>
        <v>-7.0545305867992072</v>
      </c>
      <c r="AE244" s="3" t="s">
        <v>24</v>
      </c>
      <c r="AF244" s="6">
        <v>-0.10197067180616741</v>
      </c>
      <c r="AG244" s="3" t="s">
        <v>25</v>
      </c>
      <c r="AH244" s="3">
        <v>7.3891791163889428E-2</v>
      </c>
      <c r="AI244" s="3" t="s">
        <v>26</v>
      </c>
      <c r="AJ244" s="3" t="s">
        <v>53</v>
      </c>
      <c r="AK244" s="3" t="s">
        <v>143</v>
      </c>
      <c r="AL244" s="3" t="s">
        <v>54</v>
      </c>
      <c r="AM244" s="3" t="s">
        <v>7</v>
      </c>
      <c r="AN244" s="3" t="s">
        <v>761</v>
      </c>
      <c r="AO244" s="3" t="s">
        <v>28</v>
      </c>
      <c r="AP244" s="3" t="s">
        <v>10</v>
      </c>
      <c r="AQ244" s="3" t="s">
        <v>182</v>
      </c>
      <c r="AR244" s="4" t="s">
        <v>12</v>
      </c>
      <c r="AS244" s="4" t="s">
        <v>158</v>
      </c>
      <c r="AT244" s="4">
        <v>2011</v>
      </c>
      <c r="AU244" s="3" t="s">
        <v>14</v>
      </c>
      <c r="AV244" s="3" t="s">
        <v>14</v>
      </c>
      <c r="AW244" s="3">
        <v>53</v>
      </c>
      <c r="AX244" s="3">
        <v>0</v>
      </c>
      <c r="AY244" s="3">
        <v>0</v>
      </c>
      <c r="AZ244" s="3">
        <v>1</v>
      </c>
      <c r="BA244" s="3">
        <v>1</v>
      </c>
      <c r="BB244" s="4" t="s">
        <v>330</v>
      </c>
      <c r="BC244" s="4" t="s">
        <v>1009</v>
      </c>
      <c r="BD244" s="4" t="s">
        <v>465</v>
      </c>
      <c r="BE244" s="4" t="s">
        <v>33</v>
      </c>
      <c r="BF244" s="4"/>
      <c r="BG244" s="3">
        <v>-4993.5839999999998</v>
      </c>
      <c r="BH244" s="3"/>
      <c r="BI244" s="3"/>
      <c r="BJ244" s="3" t="s">
        <v>20</v>
      </c>
      <c r="BK244" s="3">
        <v>-1.38</v>
      </c>
      <c r="BL244" s="3"/>
    </row>
    <row r="245" spans="1:64" x14ac:dyDescent="0.35">
      <c r="A245" s="87">
        <v>131</v>
      </c>
      <c r="B245" s="80" t="s">
        <v>68</v>
      </c>
      <c r="C245" s="80">
        <v>131.19999999999999</v>
      </c>
      <c r="D245" s="80" t="s">
        <v>2037</v>
      </c>
      <c r="E245" s="80" t="s">
        <v>231</v>
      </c>
      <c r="F245" s="3">
        <v>1</v>
      </c>
      <c r="G245" s="3"/>
      <c r="H245" s="3"/>
      <c r="I245" s="3">
        <f>IF(AH245="",VLOOKUP(BD245,'3 -Impute_SE'!$B$10:$C$21,2,FALSE),AH245)</f>
        <v>7.3043478260869557E-2</v>
      </c>
      <c r="J245" s="3">
        <f>I245^2</f>
        <v>5.3353497164461234E-3</v>
      </c>
      <c r="K245" s="3">
        <f>1/J245</f>
        <v>187.42913832199551</v>
      </c>
      <c r="L245" s="3">
        <f>K245*AF245</f>
        <v>23.616071428571434</v>
      </c>
      <c r="M245" s="3">
        <f>K245*AF245^2</f>
        <v>2.9756250000000009</v>
      </c>
      <c r="N245" s="3">
        <f>K245^2</f>
        <v>35129.681892125729</v>
      </c>
      <c r="O245" s="3">
        <f>1/($J245+(VLOOKUP($BD245,'5_Weighting REM'!$B$23:$K$35,10,FALSE)))</f>
        <v>58.778012631941245</v>
      </c>
      <c r="P245" s="3">
        <f>O245*$AF245</f>
        <v>7.4060295916245966</v>
      </c>
      <c r="Q245" s="3">
        <f>1/($J245+(VLOOKUP($BD245,'5_Weighting REM'!$N$22:$W$31,10,FALSE)))</f>
        <v>159.1919561557244</v>
      </c>
      <c r="R245" s="3">
        <f>Q245*$AF245</f>
        <v>20.058186475621273</v>
      </c>
      <c r="S245" s="3">
        <f>1/($J245+(VLOOKUP($BD245,'5_Weighting REM'!$Z$26:$AI$35,10,FALSE)))</f>
        <v>5.6490784454840304</v>
      </c>
      <c r="T245" s="3">
        <f>S245*$AF245</f>
        <v>0.71178388413098781</v>
      </c>
      <c r="U245" s="3">
        <f>1/($J245+(VLOOKUP($BD245,'5_Weighting REM'!$AL$24:$AU$35,10,FALSE)))</f>
        <v>82.972565056002864</v>
      </c>
      <c r="V245" s="3">
        <f>U245*$AF245</f>
        <v>10.454543197056362</v>
      </c>
      <c r="W245" s="3">
        <f>1/($J245+(VLOOKUP($BD245,'5_Weighting REM'!$AX$24:$BG$35,10,FALSE)))</f>
        <v>11.165884765570864</v>
      </c>
      <c r="X245" s="3">
        <f>W245*$AF245</f>
        <v>1.4069014804619289</v>
      </c>
      <c r="Y245" s="3">
        <f>1/($J245+(VLOOKUP($BD245,'5_Weighting REM'!$BK$24:$BT$34,10,FALSE)))</f>
        <v>80.660829566660652</v>
      </c>
      <c r="Z245" s="3">
        <f>Y245*$AF245</f>
        <v>10.163264525399242</v>
      </c>
      <c r="AA245" s="3">
        <f>1/($J245+(VLOOKUP($BD245,'5_Weighting REM'!$BX$24:$CG$35,10,FALSE)))</f>
        <v>113.97158951357797</v>
      </c>
      <c r="AB245" s="3">
        <f>AA245*$AF245</f>
        <v>14.360420278710825</v>
      </c>
      <c r="AC245" s="3">
        <f>1/($J245+(VLOOKUP($BD245,'5_Weighting REM'!$CK$24:$CT$35,10,FALSE)))</f>
        <v>58.778012631941245</v>
      </c>
      <c r="AD245" s="3">
        <f>AC245*$AF245</f>
        <v>7.4060295916245966</v>
      </c>
      <c r="AE245" s="3"/>
      <c r="AF245" s="6">
        <v>0.126</v>
      </c>
      <c r="AG245" s="80" t="s">
        <v>4</v>
      </c>
      <c r="AH245" s="84">
        <v>7.3043478260869557E-2</v>
      </c>
      <c r="AI245" s="80" t="s">
        <v>2049</v>
      </c>
      <c r="AJ245" s="80" t="s">
        <v>5</v>
      </c>
      <c r="AK245" s="80" t="s">
        <v>6</v>
      </c>
      <c r="AL245" s="80" t="s">
        <v>5</v>
      </c>
      <c r="AM245" s="80" t="s">
        <v>55</v>
      </c>
      <c r="AN245" s="80" t="s">
        <v>37</v>
      </c>
      <c r="AO245" s="80" t="s">
        <v>73</v>
      </c>
      <c r="AP245" s="80" t="s">
        <v>57</v>
      </c>
      <c r="AQ245" s="80" t="s">
        <v>2039</v>
      </c>
      <c r="AR245" s="80" t="s">
        <v>12</v>
      </c>
      <c r="AS245" s="80" t="s">
        <v>232</v>
      </c>
      <c r="AT245" s="80">
        <v>1991</v>
      </c>
      <c r="AU245" s="3" t="s">
        <v>30</v>
      </c>
      <c r="AV245" s="3" t="s">
        <v>30</v>
      </c>
      <c r="AW245" s="80">
        <v>1036</v>
      </c>
      <c r="AX245" s="80">
        <v>0</v>
      </c>
      <c r="AY245" s="80">
        <v>0</v>
      </c>
      <c r="AZ245" s="80">
        <v>1</v>
      </c>
      <c r="BA245" s="80">
        <v>1</v>
      </c>
      <c r="BB245" s="80" t="s">
        <v>15</v>
      </c>
      <c r="BC245" s="80" t="s">
        <v>2043</v>
      </c>
      <c r="BD245" s="80" t="s">
        <v>42</v>
      </c>
      <c r="BE245" s="80" t="s">
        <v>233</v>
      </c>
      <c r="BF245" s="3" t="s">
        <v>78</v>
      </c>
      <c r="BG245" s="3"/>
      <c r="BH245" s="3"/>
      <c r="BI245" s="3"/>
      <c r="BJ245" s="3"/>
      <c r="BK245" s="80">
        <v>1.7250000000000001</v>
      </c>
      <c r="BL245" s="80"/>
    </row>
    <row r="246" spans="1:64" x14ac:dyDescent="0.35">
      <c r="A246" s="2">
        <v>169</v>
      </c>
      <c r="B246" s="3" t="s">
        <v>1228</v>
      </c>
      <c r="C246" s="3">
        <v>169.1</v>
      </c>
      <c r="D246" s="3" t="s">
        <v>1229</v>
      </c>
      <c r="E246" s="3" t="s">
        <v>1230</v>
      </c>
      <c r="F246" s="3"/>
      <c r="G246" s="3"/>
      <c r="H246" s="3" t="str">
        <f>IF(AF246&lt;'2 - Outliers'!$F$11,"Low outlier",IF(AF246&gt;'2 - Outliers'!$F$12,"High outlier",""))</f>
        <v/>
      </c>
      <c r="I246" s="3">
        <f>IF(AH246="",VLOOKUP(BD246,'3 -Impute_SE'!$B$10:$C$21,2,FALSE),AH246)</f>
        <v>7.2774455336555952E-2</v>
      </c>
      <c r="J246" s="3">
        <f>I246^2</f>
        <v>5.296121349532377E-3</v>
      </c>
      <c r="K246" s="3">
        <f>1/J246</f>
        <v>188.81742581073891</v>
      </c>
      <c r="L246" s="3">
        <f>K246*AF246</f>
        <v>72.003287084277929</v>
      </c>
      <c r="M246" s="3">
        <f>K246*AF246^2</f>
        <v>27.457600000000003</v>
      </c>
      <c r="N246" s="3">
        <f>K246^2</f>
        <v>35652.020289793894</v>
      </c>
      <c r="O246" s="3">
        <f>1/($J246+(VLOOKUP($BD246,'5_Weighting REM'!$B$23:$K$35,10,FALSE)))</f>
        <v>161.10054850281384</v>
      </c>
      <c r="P246" s="3">
        <f>O246*$AF246</f>
        <v>61.433784479774502</v>
      </c>
      <c r="Q246" s="3">
        <f>1/($J246+(VLOOKUP($BD246,'5_Weighting REM'!$N$22:$W$31,10,FALSE)))</f>
        <v>116.74525782624737</v>
      </c>
      <c r="R246" s="3">
        <f>Q246*$AF246</f>
        <v>44.519420169498169</v>
      </c>
      <c r="S246" s="3">
        <f>1/($J246+(VLOOKUP($BD246,'5_Weighting REM'!$Z$26:$AI$35,10,FALSE)))</f>
        <v>21.428495007437846</v>
      </c>
      <c r="T246" s="3">
        <f>S246*$AF246</f>
        <v>8.1715025569256046</v>
      </c>
      <c r="U246" s="3">
        <f>1/($J246+(VLOOKUP($BD246,'5_Weighting REM'!$AL$24:$AU$35,10,FALSE)))</f>
        <v>177.65902341861062</v>
      </c>
      <c r="V246" s="3">
        <f>U246*$AF246</f>
        <v>67.748162604148447</v>
      </c>
      <c r="W246" s="3">
        <f>1/($J246+(VLOOKUP($BD246,'5_Weighting REM'!$AX$24:$BG$35,10,FALSE)))</f>
        <v>28.037653217992812</v>
      </c>
      <c r="X246" s="3">
        <f>W246*$AF246</f>
        <v>10.691826695318429</v>
      </c>
      <c r="Y246" s="3">
        <f>1/($J246+(VLOOKUP($BD246,'5_Weighting REM'!$BK$24:$BT$34,10,FALSE)))</f>
        <v>180.6943219185662</v>
      </c>
      <c r="Z246" s="3">
        <f>Y246*$AF246</f>
        <v>68.905637706567475</v>
      </c>
      <c r="AA246" s="3">
        <f>1/($J246+(VLOOKUP($BD246,'5_Weighting REM'!$BX$24:$CG$35,10,FALSE)))</f>
        <v>164.26886103568611</v>
      </c>
      <c r="AB246" s="3">
        <f>AA246*$AF246</f>
        <v>62.641982906893105</v>
      </c>
      <c r="AC246" s="3">
        <f>1/($J246+(VLOOKUP($BD246,'5_Weighting REM'!$CK$24:$CT$35,10,FALSE)))</f>
        <v>161.10054850281384</v>
      </c>
      <c r="AD246" s="3">
        <f>AC246*$AF246</f>
        <v>61.433784479774502</v>
      </c>
      <c r="AE246" s="3" t="s">
        <v>24</v>
      </c>
      <c r="AF246" s="6">
        <v>0.3813381459635532</v>
      </c>
      <c r="AG246" s="3" t="s">
        <v>25</v>
      </c>
      <c r="AH246" s="3">
        <v>7.2774455336555952E-2</v>
      </c>
      <c r="AI246" s="3" t="s">
        <v>26</v>
      </c>
      <c r="AJ246" s="3" t="s">
        <v>5</v>
      </c>
      <c r="AK246" s="3" t="s">
        <v>1307</v>
      </c>
      <c r="AL246" s="3" t="s">
        <v>5</v>
      </c>
      <c r="AM246" s="3" t="s">
        <v>7</v>
      </c>
      <c r="AN246" s="3" t="s">
        <v>1318</v>
      </c>
      <c r="AO246" s="3" t="s">
        <v>694</v>
      </c>
      <c r="AP246" s="3" t="s">
        <v>10</v>
      </c>
      <c r="AQ246" s="3" t="s">
        <v>11</v>
      </c>
      <c r="AR246" s="4" t="s">
        <v>1335</v>
      </c>
      <c r="AS246" s="4" t="s">
        <v>13</v>
      </c>
      <c r="AT246" s="4">
        <v>2012</v>
      </c>
      <c r="AU246" s="3" t="s">
        <v>14</v>
      </c>
      <c r="AV246" s="3" t="s">
        <v>1951</v>
      </c>
      <c r="AW246" s="3">
        <v>48</v>
      </c>
      <c r="AX246" s="3">
        <v>1</v>
      </c>
      <c r="AY246" s="3">
        <v>0</v>
      </c>
      <c r="AZ246" s="3">
        <v>1</v>
      </c>
      <c r="BA246" s="3">
        <v>1</v>
      </c>
      <c r="BB246" s="4" t="s">
        <v>15</v>
      </c>
      <c r="BC246" s="4" t="s">
        <v>1373</v>
      </c>
      <c r="BD246" s="4" t="s">
        <v>17</v>
      </c>
      <c r="BE246" s="4" t="s">
        <v>33</v>
      </c>
      <c r="BF246" s="4"/>
      <c r="BG246" s="3">
        <v>0.19</v>
      </c>
      <c r="BH246" s="3"/>
      <c r="BI246" s="3"/>
      <c r="BJ246" s="3"/>
      <c r="BK246" s="3">
        <v>5.24</v>
      </c>
      <c r="BL246" s="3" t="s">
        <v>1300</v>
      </c>
    </row>
    <row r="247" spans="1:64" x14ac:dyDescent="0.35">
      <c r="A247" s="2">
        <v>31</v>
      </c>
      <c r="B247" s="3" t="s">
        <v>162</v>
      </c>
      <c r="C247" s="3">
        <v>31.2</v>
      </c>
      <c r="D247" s="3" t="s">
        <v>737</v>
      </c>
      <c r="E247" s="3" t="s">
        <v>164</v>
      </c>
      <c r="F247" s="3">
        <v>1</v>
      </c>
      <c r="G247" s="3"/>
      <c r="H247" s="3" t="str">
        <f>IF(AF247&lt;'2 - Outliers'!$F$11,"Low outlier",IF(AF247&gt;'2 - Outliers'!$F$12,"High outlier",""))</f>
        <v/>
      </c>
      <c r="I247" s="3">
        <f>IF(AH247="",VLOOKUP(BD247,'3 -Impute_SE'!$B$10:$C$21,2,FALSE),AH247)</f>
        <v>7.2727272727272724E-2</v>
      </c>
      <c r="J247" s="3">
        <f>I247^2</f>
        <v>5.289256198347107E-3</v>
      </c>
      <c r="K247" s="3">
        <f>1/J247</f>
        <v>189.06250000000003</v>
      </c>
      <c r="L247" s="3">
        <f>K247*AF247</f>
        <v>15.125000000000002</v>
      </c>
      <c r="M247" s="3">
        <f>K247*AF247^2</f>
        <v>1.2100000000000002</v>
      </c>
      <c r="N247" s="3">
        <f>K247^2</f>
        <v>35744.628906250007</v>
      </c>
      <c r="O247" s="3">
        <f>1/($J247+(VLOOKUP($BD247,'5_Weighting REM'!$B$23:$K$35,10,FALSE)))</f>
        <v>39.713988949655629</v>
      </c>
      <c r="P247" s="3">
        <f>O247*$AF247</f>
        <v>3.1771191159724506</v>
      </c>
      <c r="Q247" s="3">
        <f>1/($J247+(VLOOKUP($BD247,'5_Weighting REM'!$N$22:$W$31,10,FALSE)))</f>
        <v>189.06250000000003</v>
      </c>
      <c r="R247" s="3">
        <f>Q247*$AF247</f>
        <v>15.125000000000002</v>
      </c>
      <c r="S247" s="3">
        <f>1/($J247+(VLOOKUP($BD247,'5_Weighting REM'!$Z$26:$AI$35,10,FALSE)))</f>
        <v>7.9428392331567457</v>
      </c>
      <c r="T247" s="3">
        <f>S247*$AF247</f>
        <v>0.63542713865253964</v>
      </c>
      <c r="U247" s="3">
        <f>1/($J247+(VLOOKUP($BD247,'5_Weighting REM'!$AL$24:$AU$35,10,FALSE)))</f>
        <v>40.158267172866182</v>
      </c>
      <c r="V247" s="3">
        <f>U247*$AF247</f>
        <v>3.2126613738292948</v>
      </c>
      <c r="W247" s="3">
        <f>1/($J247+(VLOOKUP($BD247,'5_Weighting REM'!$AX$24:$BG$35,10,FALSE)))</f>
        <v>48.572209202014704</v>
      </c>
      <c r="X247" s="3">
        <f>W247*$AF247</f>
        <v>3.8857767361611764</v>
      </c>
      <c r="Y247" s="3">
        <f>1/($J247+(VLOOKUP($BD247,'5_Weighting REM'!$BK$24:$BT$34,10,FALSE)))</f>
        <v>4.6350559172251131</v>
      </c>
      <c r="Z247" s="3">
        <f>Y247*$AF247</f>
        <v>0.37080447337800904</v>
      </c>
      <c r="AA247" s="3">
        <f>1/($J247+(VLOOKUP($BD247,'5_Weighting REM'!$BX$24:$CG$35,10,FALSE)))</f>
        <v>38.37525332930511</v>
      </c>
      <c r="AB247" s="3">
        <f>AA247*$AF247</f>
        <v>3.0700202663444087</v>
      </c>
      <c r="AC247" s="3">
        <f>1/($J247+(VLOOKUP($BD247,'5_Weighting REM'!$CK$24:$CT$35,10,FALSE)))</f>
        <v>39.713988949655629</v>
      </c>
      <c r="AD247" s="3">
        <f>AC247*$AF247</f>
        <v>3.1771191159724506</v>
      </c>
      <c r="AE247" s="3" t="s">
        <v>94</v>
      </c>
      <c r="AF247" s="6">
        <v>0.08</v>
      </c>
      <c r="AG247" s="3" t="s">
        <v>4</v>
      </c>
      <c r="AH247" s="3">
        <v>7.2727272727272724E-2</v>
      </c>
      <c r="AI247" s="3" t="s">
        <v>26</v>
      </c>
      <c r="AJ247" s="3" t="s">
        <v>53</v>
      </c>
      <c r="AK247" s="3" t="s">
        <v>6</v>
      </c>
      <c r="AL247" s="3" t="s">
        <v>54</v>
      </c>
      <c r="AM247" s="3" t="s">
        <v>55</v>
      </c>
      <c r="AN247" s="3" t="s">
        <v>165</v>
      </c>
      <c r="AO247" s="3" t="s">
        <v>95</v>
      </c>
      <c r="AP247" s="3" t="s">
        <v>57</v>
      </c>
      <c r="AQ247" s="3" t="s">
        <v>39</v>
      </c>
      <c r="AR247" s="4" t="s">
        <v>12</v>
      </c>
      <c r="AS247" s="4" t="s">
        <v>166</v>
      </c>
      <c r="AT247" s="4">
        <v>1999</v>
      </c>
      <c r="AU247" s="3" t="s">
        <v>30</v>
      </c>
      <c r="AV247" s="3" t="s">
        <v>30</v>
      </c>
      <c r="AW247" s="3">
        <v>10475</v>
      </c>
      <c r="AX247" s="3">
        <v>0</v>
      </c>
      <c r="AY247" s="3">
        <v>0</v>
      </c>
      <c r="AZ247" s="3">
        <v>0</v>
      </c>
      <c r="BA247" s="3">
        <v>0</v>
      </c>
      <c r="BB247" s="4" t="s">
        <v>346</v>
      </c>
      <c r="BC247" s="4" t="s">
        <v>680</v>
      </c>
      <c r="BD247" s="4" t="s">
        <v>642</v>
      </c>
      <c r="BE247" s="4" t="s">
        <v>168</v>
      </c>
      <c r="BF247" s="4" t="s">
        <v>99</v>
      </c>
      <c r="BG247" s="3">
        <v>0.16250000000000001</v>
      </c>
      <c r="BH247" s="3">
        <v>1.1764483184486905</v>
      </c>
      <c r="BI247" s="3"/>
      <c r="BJ247" s="3" t="s">
        <v>60</v>
      </c>
      <c r="BK247" s="3">
        <v>1.1000000000000001</v>
      </c>
      <c r="BL247" s="3"/>
    </row>
    <row r="248" spans="1:64" x14ac:dyDescent="0.35">
      <c r="A248" s="2">
        <v>65</v>
      </c>
      <c r="B248" s="3" t="s">
        <v>351</v>
      </c>
      <c r="C248" s="3">
        <v>65.7</v>
      </c>
      <c r="D248" s="3" t="s">
        <v>717</v>
      </c>
      <c r="E248" s="3" t="s">
        <v>353</v>
      </c>
      <c r="F248" s="3"/>
      <c r="G248" s="3"/>
      <c r="H248" s="3" t="str">
        <f>IF(AF248&lt;'2 - Outliers'!$F$11,"Low outlier",IF(AF248&gt;'2 - Outliers'!$F$12,"High outlier",""))</f>
        <v/>
      </c>
      <c r="I248" s="3">
        <f>IF(AH248="",VLOOKUP(BD248,'3 -Impute_SE'!$B$10:$C$21,2,FALSE),AH248)</f>
        <v>7.2499999999999995E-2</v>
      </c>
      <c r="J248" s="3">
        <f>I248^2</f>
        <v>5.2562499999999996E-3</v>
      </c>
      <c r="K248" s="3">
        <f>1/J248</f>
        <v>190.2497027348395</v>
      </c>
      <c r="L248" s="3">
        <f>K248*AF248</f>
        <v>-6.2068965517241388</v>
      </c>
      <c r="M248" s="3">
        <f>K248*AF248^2</f>
        <v>0.20250000000000004</v>
      </c>
      <c r="N248" s="3">
        <f>K248^2</f>
        <v>36194.949390694797</v>
      </c>
      <c r="O248" s="3">
        <f>1/($J248+(VLOOKUP($BD248,'5_Weighting REM'!$B$23:$K$35,10,FALSE)))</f>
        <v>190.2497027348395</v>
      </c>
      <c r="P248" s="3">
        <f>O248*$AF248</f>
        <v>-6.2068965517241388</v>
      </c>
      <c r="Q248" s="3" t="e">
        <f>1/($J248+(VLOOKUP($BD248,'5_Weighting REM'!$N$22:$W$31,10,FALSE)))</f>
        <v>#N/A</v>
      </c>
      <c r="R248" s="3" t="e">
        <f>Q248*$AF248</f>
        <v>#N/A</v>
      </c>
      <c r="S248" s="3" t="e">
        <f>1/($J248+(VLOOKUP($BD248,'5_Weighting REM'!$Z$26:$AI$35,10,FALSE)))</f>
        <v>#N/A</v>
      </c>
      <c r="T248" s="3" t="e">
        <f>S248*$AF248</f>
        <v>#N/A</v>
      </c>
      <c r="U248" s="3">
        <f>1/($J248+(VLOOKUP($BD248,'5_Weighting REM'!$AL$24:$AU$35,10,FALSE)))</f>
        <v>190.2497027348395</v>
      </c>
      <c r="V248" s="3">
        <f>U248*$AF248</f>
        <v>-6.2068965517241388</v>
      </c>
      <c r="W248" s="3">
        <f>1/($J248+(VLOOKUP($BD248,'5_Weighting REM'!$AX$24:$BG$35,10,FALSE)))</f>
        <v>190.2497027348395</v>
      </c>
      <c r="X248" s="3">
        <f>W248*$AF248</f>
        <v>-6.2068965517241388</v>
      </c>
      <c r="Y248" s="3">
        <f>1/($J248+(VLOOKUP($BD248,'5_Weighting REM'!$BK$24:$BT$34,10,FALSE)))</f>
        <v>190.2497027348395</v>
      </c>
      <c r="Z248" s="3">
        <f>Y248*$AF248</f>
        <v>-6.2068965517241388</v>
      </c>
      <c r="AA248" s="3">
        <f>1/($J248+(VLOOKUP($BD248,'5_Weighting REM'!$BX$24:$CG$35,10,FALSE)))</f>
        <v>190.2497027348395</v>
      </c>
      <c r="AB248" s="3">
        <f>AA248*$AF248</f>
        <v>-6.2068965517241388</v>
      </c>
      <c r="AC248" s="3">
        <f>1/($J248+(VLOOKUP($BD248,'5_Weighting REM'!$CK$24:$CT$35,10,FALSE)))</f>
        <v>190.2497027348395</v>
      </c>
      <c r="AD248" s="3">
        <f>AC248*$AF248</f>
        <v>-6.2068965517241388</v>
      </c>
      <c r="AE248" s="3" t="s">
        <v>367</v>
      </c>
      <c r="AF248" s="6">
        <v>-3.2625000000000001E-2</v>
      </c>
      <c r="AG248" s="3" t="s">
        <v>355</v>
      </c>
      <c r="AH248" s="3">
        <v>7.2499999999999995E-2</v>
      </c>
      <c r="AI248" s="3" t="s">
        <v>26</v>
      </c>
      <c r="AJ248" s="3" t="s">
        <v>53</v>
      </c>
      <c r="AK248" s="3" t="s">
        <v>143</v>
      </c>
      <c r="AL248" s="3" t="s">
        <v>54</v>
      </c>
      <c r="AM248" s="3" t="s">
        <v>7</v>
      </c>
      <c r="AN248" s="3" t="s">
        <v>356</v>
      </c>
      <c r="AO248" s="3" t="s">
        <v>28</v>
      </c>
      <c r="AP248" s="3" t="s">
        <v>10</v>
      </c>
      <c r="AQ248" s="3" t="s">
        <v>11</v>
      </c>
      <c r="AR248" s="4" t="s">
        <v>108</v>
      </c>
      <c r="AS248" s="4" t="s">
        <v>357</v>
      </c>
      <c r="AT248" s="4">
        <v>2010</v>
      </c>
      <c r="AU248" s="3" t="s">
        <v>14</v>
      </c>
      <c r="AV248" s="3" t="s">
        <v>14</v>
      </c>
      <c r="AW248" s="3">
        <v>473</v>
      </c>
      <c r="AX248" s="3">
        <v>1</v>
      </c>
      <c r="AY248" s="3">
        <v>0</v>
      </c>
      <c r="AZ248" s="3">
        <v>0</v>
      </c>
      <c r="BA248" s="3">
        <v>0</v>
      </c>
      <c r="BB248" s="4" t="s">
        <v>346</v>
      </c>
      <c r="BC248" s="4" t="s">
        <v>432</v>
      </c>
      <c r="BD248" s="4" t="s">
        <v>707</v>
      </c>
      <c r="BE248" s="4" t="s">
        <v>33</v>
      </c>
      <c r="BF248" s="4"/>
      <c r="BG248" s="3">
        <v>-7.4999999999999997E-2</v>
      </c>
      <c r="BH248" s="3"/>
      <c r="BI248" s="3"/>
      <c r="BJ248" s="3" t="s">
        <v>20</v>
      </c>
      <c r="BK248" s="3">
        <v>-0.45</v>
      </c>
      <c r="BL248" s="3"/>
    </row>
    <row r="249" spans="1:64" x14ac:dyDescent="0.35">
      <c r="A249" s="2">
        <v>65</v>
      </c>
      <c r="B249" s="3" t="s">
        <v>351</v>
      </c>
      <c r="C249" s="3">
        <v>65.2</v>
      </c>
      <c r="D249" s="3" t="s">
        <v>777</v>
      </c>
      <c r="E249" s="3" t="s">
        <v>388</v>
      </c>
      <c r="F249" s="3"/>
      <c r="G249" s="3"/>
      <c r="H249" s="3" t="str">
        <f>IF(AF249&lt;'2 - Outliers'!$F$11,"Low outlier",IF(AF249&gt;'2 - Outliers'!$F$12,"High outlier",""))</f>
        <v/>
      </c>
      <c r="I249" s="3">
        <f>IF(AH249="",VLOOKUP(BD249,'3 -Impute_SE'!$B$10:$C$21,2,FALSE),AH249)</f>
        <v>7.2423323615160351E-2</v>
      </c>
      <c r="J249" s="3">
        <f>I249^2</f>
        <v>5.2451378034662427E-3</v>
      </c>
      <c r="K249" s="3">
        <f>1/J249</f>
        <v>190.65276022665245</v>
      </c>
      <c r="L249" s="3">
        <f>K249*AF249</f>
        <v>47.360433473423193</v>
      </c>
      <c r="M249" s="3">
        <f>K249*AF249^2</f>
        <v>11.764900000000003</v>
      </c>
      <c r="N249" s="3">
        <f>K249^2</f>
        <v>36348.474982041429</v>
      </c>
      <c r="O249" s="3">
        <f>1/($J249+(VLOOKUP($BD249,'5_Weighting REM'!$B$23:$K$35,10,FALSE)))</f>
        <v>59.091343117397052</v>
      </c>
      <c r="P249" s="3">
        <f>O249*$AF249</f>
        <v>14.678998726478838</v>
      </c>
      <c r="Q249" s="3">
        <f>1/($J249+(VLOOKUP($BD249,'5_Weighting REM'!$N$22:$W$31,10,FALSE)))</f>
        <v>161.51142346794654</v>
      </c>
      <c r="R249" s="3">
        <f>Q249*$AF249</f>
        <v>40.121375726519538</v>
      </c>
      <c r="S249" s="3">
        <f>1/($J249+(VLOOKUP($BD249,'5_Weighting REM'!$Z$26:$AI$35,10,FALSE)))</f>
        <v>5.6519587637760562</v>
      </c>
      <c r="T249" s="3">
        <f>S249*$AF249</f>
        <v>1.4040143804271379</v>
      </c>
      <c r="U249" s="3">
        <f>1/($J249+(VLOOKUP($BD249,'5_Weighting REM'!$AL$24:$AU$35,10,FALSE)))</f>
        <v>83.598307905715288</v>
      </c>
      <c r="V249" s="3">
        <f>U249*$AF249</f>
        <v>20.766822863474548</v>
      </c>
      <c r="W249" s="3">
        <f>1/($J249+(VLOOKUP($BD249,'5_Weighting REM'!$AX$24:$BG$35,10,FALSE)))</f>
        <v>11.177143455506954</v>
      </c>
      <c r="X249" s="3">
        <f>W249*$AF249</f>
        <v>2.7765365600693936</v>
      </c>
      <c r="Y249" s="3">
        <f>1/($J249+(VLOOKUP($BD249,'5_Weighting REM'!$BK$24:$BT$34,10,FALSE)))</f>
        <v>81.252065726753699</v>
      </c>
      <c r="Z249" s="3">
        <f>Y249*$AF249</f>
        <v>20.183988151314342</v>
      </c>
      <c r="AA249" s="3">
        <f>1/($J249+(VLOOKUP($BD249,'5_Weighting REM'!$BX$24:$CG$35,10,FALSE)))</f>
        <v>115.1555724851498</v>
      </c>
      <c r="AB249" s="3">
        <f>AA249*$AF249</f>
        <v>28.606026072181034</v>
      </c>
      <c r="AC249" s="3">
        <f>1/($J249+(VLOOKUP($BD249,'5_Weighting REM'!$CK$24:$CT$35,10,FALSE)))</f>
        <v>59.091343117397052</v>
      </c>
      <c r="AD249" s="3">
        <f>AC249*$AF249</f>
        <v>14.678998726478838</v>
      </c>
      <c r="AE249" s="3" t="s">
        <v>354</v>
      </c>
      <c r="AF249" s="6">
        <v>0.24841200000000002</v>
      </c>
      <c r="AG249" s="3" t="s">
        <v>355</v>
      </c>
      <c r="AH249" s="3">
        <v>7.2423323615160351E-2</v>
      </c>
      <c r="AI249" s="3" t="s">
        <v>26</v>
      </c>
      <c r="AJ249" s="3" t="s">
        <v>5</v>
      </c>
      <c r="AK249" s="3" t="s">
        <v>6</v>
      </c>
      <c r="AL249" s="3" t="s">
        <v>5</v>
      </c>
      <c r="AM249" s="3" t="s">
        <v>7</v>
      </c>
      <c r="AN249" s="3" t="s">
        <v>356</v>
      </c>
      <c r="AO249" s="3" t="s">
        <v>28</v>
      </c>
      <c r="AP249" s="3" t="s">
        <v>10</v>
      </c>
      <c r="AQ249" s="3" t="s">
        <v>11</v>
      </c>
      <c r="AR249" s="3" t="s">
        <v>108</v>
      </c>
      <c r="AS249" s="3" t="s">
        <v>363</v>
      </c>
      <c r="AT249" s="3">
        <v>2010</v>
      </c>
      <c r="AU249" s="3" t="s">
        <v>14</v>
      </c>
      <c r="AV249" s="3" t="s">
        <v>14</v>
      </c>
      <c r="AW249" s="3">
        <v>473</v>
      </c>
      <c r="AX249" s="3">
        <v>1</v>
      </c>
      <c r="AY249" s="3">
        <v>0</v>
      </c>
      <c r="AZ249" s="3">
        <v>0</v>
      </c>
      <c r="BA249" s="3">
        <v>0</v>
      </c>
      <c r="BB249" s="3" t="s">
        <v>15</v>
      </c>
      <c r="BC249" s="3" t="s">
        <v>556</v>
      </c>
      <c r="BD249" s="3" t="s">
        <v>42</v>
      </c>
      <c r="BE249" s="3" t="s">
        <v>33</v>
      </c>
      <c r="BF249" s="4"/>
      <c r="BG249" s="3">
        <v>0.76200000000000001</v>
      </c>
      <c r="BH249" s="3"/>
      <c r="BI249" s="3"/>
      <c r="BJ249" s="3" t="s">
        <v>20</v>
      </c>
      <c r="BK249" s="3">
        <v>3.43</v>
      </c>
      <c r="BL249" s="3"/>
    </row>
    <row r="250" spans="1:64" x14ac:dyDescent="0.35">
      <c r="A250" s="2">
        <v>44</v>
      </c>
      <c r="B250" s="3" t="s">
        <v>890</v>
      </c>
      <c r="C250" s="3">
        <v>44.1</v>
      </c>
      <c r="D250" s="3" t="s">
        <v>915</v>
      </c>
      <c r="E250" s="3" t="s">
        <v>101</v>
      </c>
      <c r="F250" s="3"/>
      <c r="G250" s="3"/>
      <c r="H250" s="3" t="str">
        <f>IF(AF250&lt;'2 - Outliers'!$F$11,"Low outlier",IF(AF250&gt;'2 - Outliers'!$F$12,"High outlier",""))</f>
        <v/>
      </c>
      <c r="I250" s="3">
        <f>IF(AH250="",VLOOKUP(BD250,'3 -Impute_SE'!$B$10:$C$21,2,FALSE),AH250)</f>
        <v>7.2139303482587069E-2</v>
      </c>
      <c r="J250" s="3">
        <f>I250^2</f>
        <v>5.2040791069527985E-3</v>
      </c>
      <c r="K250" s="3">
        <f>1/J250</f>
        <v>192.15695600475624</v>
      </c>
      <c r="L250" s="3">
        <f>K250*AF250</f>
        <v>-5.5725517241379317</v>
      </c>
      <c r="M250" s="3">
        <f>K250*AF250^2</f>
        <v>0.161604</v>
      </c>
      <c r="N250" s="3">
        <f>K250^2</f>
        <v>36924.295741013826</v>
      </c>
      <c r="O250" s="3">
        <f>1/($J250+(VLOOKUP($BD250,'5_Weighting REM'!$B$23:$K$35,10,FALSE)))</f>
        <v>6.6130816933615924</v>
      </c>
      <c r="P250" s="3">
        <f>O250*$AF250</f>
        <v>-0.19177936910748619</v>
      </c>
      <c r="Q250" s="3" t="e">
        <f>1/($J250+(VLOOKUP($BD250,'5_Weighting REM'!$N$22:$W$31,10,FALSE)))</f>
        <v>#N/A</v>
      </c>
      <c r="R250" s="3" t="e">
        <f>Q250*$AF250</f>
        <v>#N/A</v>
      </c>
      <c r="S250" s="3">
        <f>1/($J250+(VLOOKUP($BD250,'5_Weighting REM'!$Z$26:$AI$35,10,FALSE)))</f>
        <v>0.13889586931865375</v>
      </c>
      <c r="T250" s="3">
        <f>S250*$AF250</f>
        <v>-4.0279802102409588E-3</v>
      </c>
      <c r="U250" s="3">
        <f>1/($J250+(VLOOKUP($BD250,'5_Weighting REM'!$AL$24:$AU$35,10,FALSE)))</f>
        <v>39.369658645357369</v>
      </c>
      <c r="V250" s="3">
        <f>U250*$AF250</f>
        <v>-1.1417201007153637</v>
      </c>
      <c r="W250" s="3">
        <f>1/($J250+(VLOOKUP($BD250,'5_Weighting REM'!$AX$24:$BG$35,10,FALSE)))</f>
        <v>120.28005777518247</v>
      </c>
      <c r="X250" s="3">
        <f>W250*$AF250</f>
        <v>-3.4881216754802917</v>
      </c>
      <c r="Y250" s="3">
        <f>1/($J250+(VLOOKUP($BD250,'5_Weighting REM'!$BK$24:$BT$34,10,FALSE)))</f>
        <v>132.05052275110091</v>
      </c>
      <c r="Z250" s="3">
        <f>Y250*$AF250</f>
        <v>-3.8294651597819267</v>
      </c>
      <c r="AA250" s="3">
        <f>1/($J250+(VLOOKUP($BD250,'5_Weighting REM'!$BX$24:$CG$35,10,FALSE)))</f>
        <v>131.96193899482918</v>
      </c>
      <c r="AB250" s="3">
        <f>AA250*$AF250</f>
        <v>-3.8268962308500467</v>
      </c>
      <c r="AC250" s="3">
        <f>1/($J250+(VLOOKUP($BD250,'5_Weighting REM'!$CK$24:$CT$35,10,FALSE)))</f>
        <v>6.6130816933615924</v>
      </c>
      <c r="AD250" s="3">
        <f>AC250*$AF250</f>
        <v>-0.19177936910748619</v>
      </c>
      <c r="AE250" s="3" t="s">
        <v>266</v>
      </c>
      <c r="AF250" s="6">
        <v>-2.9000000000000001E-2</v>
      </c>
      <c r="AG250" s="3" t="s">
        <v>157</v>
      </c>
      <c r="AH250" s="3">
        <v>7.2139303482587069E-2</v>
      </c>
      <c r="AI250" s="3" t="s">
        <v>26</v>
      </c>
      <c r="AJ250" s="3" t="s">
        <v>53</v>
      </c>
      <c r="AK250" s="3" t="s">
        <v>143</v>
      </c>
      <c r="AL250" s="3" t="s">
        <v>54</v>
      </c>
      <c r="AM250" s="3" t="s">
        <v>102</v>
      </c>
      <c r="AN250" s="3" t="s">
        <v>37</v>
      </c>
      <c r="AO250" s="3" t="s">
        <v>103</v>
      </c>
      <c r="AP250" s="3" t="s">
        <v>10</v>
      </c>
      <c r="AQ250" s="3" t="s">
        <v>39</v>
      </c>
      <c r="AR250" s="4" t="s">
        <v>12</v>
      </c>
      <c r="AS250" s="4" t="s">
        <v>13</v>
      </c>
      <c r="AT250" s="4">
        <v>2000</v>
      </c>
      <c r="AU250" s="3" t="s">
        <v>30</v>
      </c>
      <c r="AV250" s="3" t="s">
        <v>14</v>
      </c>
      <c r="AW250" s="3">
        <v>82</v>
      </c>
      <c r="AX250" s="3">
        <v>0</v>
      </c>
      <c r="AY250" s="3">
        <v>0</v>
      </c>
      <c r="AZ250" s="3">
        <v>1</v>
      </c>
      <c r="BA250" s="3">
        <v>1</v>
      </c>
      <c r="BB250" s="4" t="s">
        <v>97</v>
      </c>
      <c r="BC250" s="4" t="s">
        <v>893</v>
      </c>
      <c r="BD250" s="4" t="s">
        <v>1396</v>
      </c>
      <c r="BE250" s="4" t="s">
        <v>33</v>
      </c>
      <c r="BF250" s="4"/>
      <c r="BG250" s="3">
        <v>-2.9000000000000001E-2</v>
      </c>
      <c r="BH250" s="3"/>
      <c r="BI250" s="3">
        <v>0.97141646446660479</v>
      </c>
      <c r="BJ250" s="3" t="s">
        <v>19</v>
      </c>
      <c r="BK250" s="3">
        <v>-0.40200000000000002</v>
      </c>
      <c r="BL250" s="3"/>
    </row>
    <row r="251" spans="1:64" x14ac:dyDescent="0.35">
      <c r="A251" s="2">
        <v>29</v>
      </c>
      <c r="B251" s="3" t="s">
        <v>100</v>
      </c>
      <c r="C251" s="3">
        <v>29.1</v>
      </c>
      <c r="D251" s="3" t="s">
        <v>554</v>
      </c>
      <c r="E251" s="3" t="s">
        <v>101</v>
      </c>
      <c r="F251" s="3"/>
      <c r="G251" s="3"/>
      <c r="H251" s="3" t="str">
        <f>IF(AF251&lt;'2 - Outliers'!$F$11,"Low outlier",IF(AF251&gt;'2 - Outliers'!$F$12,"High outlier",""))</f>
        <v/>
      </c>
      <c r="I251" s="3">
        <f>IF(AH251="",VLOOKUP(BD251,'3 -Impute_SE'!$B$10:$C$21,2,FALSE),AH251)</f>
        <v>7.1857402652973898E-2</v>
      </c>
      <c r="J251" s="3">
        <f>I251^2</f>
        <v>5.1634863160316203E-3</v>
      </c>
      <c r="K251" s="3">
        <f>1/J251</f>
        <v>193.66759952383231</v>
      </c>
      <c r="L251" s="3">
        <f>K251*AF251</f>
        <v>114.1148955745151</v>
      </c>
      <c r="M251" s="3">
        <f>K251*AF251^2</f>
        <v>67.240000000000009</v>
      </c>
      <c r="N251" s="3">
        <f>K251^2</f>
        <v>37507.139105323491</v>
      </c>
      <c r="O251" s="3">
        <f>1/($J251+(VLOOKUP($BD251,'5_Weighting REM'!$B$23:$K$35,10,FALSE)))</f>
        <v>59.377834999540347</v>
      </c>
      <c r="P251" s="3">
        <f>O251*$AF251</f>
        <v>34.987243385435299</v>
      </c>
      <c r="Q251" s="3">
        <f>1/($J251+(VLOOKUP($BD251,'5_Weighting REM'!$N$22:$W$31,10,FALSE)))</f>
        <v>163.66984374961331</v>
      </c>
      <c r="R251" s="3">
        <f>Q251*$AF251</f>
        <v>96.439296888615345</v>
      </c>
      <c r="S251" s="3">
        <f>1/($J251+(VLOOKUP($BD251,'5_Weighting REM'!$Z$26:$AI$35,10,FALSE)))</f>
        <v>5.6545682952483629</v>
      </c>
      <c r="T251" s="3">
        <f>S251*$AF251</f>
        <v>3.3318452447272948</v>
      </c>
      <c r="U251" s="3">
        <f>1/($J251+(VLOOKUP($BD251,'5_Weighting REM'!$AL$24:$AU$35,10,FALSE)))</f>
        <v>84.172865673796593</v>
      </c>
      <c r="V251" s="3">
        <f>U251*$AF251</f>
        <v>49.597236709648833</v>
      </c>
      <c r="W251" s="3">
        <f>1/($J251+(VLOOKUP($BD251,'5_Weighting REM'!$AX$24:$BG$35,10,FALSE)))</f>
        <v>11.187353374162122</v>
      </c>
      <c r="X251" s="3">
        <f>W251*$AF251</f>
        <v>6.591932079431845</v>
      </c>
      <c r="Y251" s="3">
        <f>1/($J251+(VLOOKUP($BD251,'5_Weighting REM'!$BK$24:$BT$34,10,FALSE)))</f>
        <v>81.794720697543482</v>
      </c>
      <c r="Z251" s="3">
        <f>Y251*$AF251</f>
        <v>48.195960676417542</v>
      </c>
      <c r="AA251" s="3">
        <f>1/($J251+(VLOOKUP($BD251,'5_Weighting REM'!$BX$24:$CG$35,10,FALSE)))</f>
        <v>116.24861447195234</v>
      </c>
      <c r="AB251" s="3">
        <f>AA251*$AF251</f>
        <v>68.497252683283548</v>
      </c>
      <c r="AC251" s="3">
        <f>1/($J251+(VLOOKUP($BD251,'5_Weighting REM'!$CK$24:$CT$35,10,FALSE)))</f>
        <v>59.377834999540347</v>
      </c>
      <c r="AD251" s="3">
        <f>AC251*$AF251</f>
        <v>34.987243385435299</v>
      </c>
      <c r="AE251" s="3" t="s">
        <v>283</v>
      </c>
      <c r="AF251" s="6">
        <v>0.58923070175438597</v>
      </c>
      <c r="AG251" s="3" t="s">
        <v>555</v>
      </c>
      <c r="AH251" s="3">
        <v>7.1857402652973898E-2</v>
      </c>
      <c r="AI251" s="3" t="s">
        <v>26</v>
      </c>
      <c r="AJ251" s="3" t="s">
        <v>5</v>
      </c>
      <c r="AK251" s="3" t="s">
        <v>6</v>
      </c>
      <c r="AL251" s="3" t="s">
        <v>5</v>
      </c>
      <c r="AM251" s="3" t="s">
        <v>102</v>
      </c>
      <c r="AN251" s="3" t="s">
        <v>37</v>
      </c>
      <c r="AO251" s="3" t="s">
        <v>103</v>
      </c>
      <c r="AP251" s="3" t="s">
        <v>10</v>
      </c>
      <c r="AQ251" s="3" t="s">
        <v>39</v>
      </c>
      <c r="AR251" s="4" t="s">
        <v>12</v>
      </c>
      <c r="AS251" s="4" t="s">
        <v>29</v>
      </c>
      <c r="AT251" s="4">
        <v>2000</v>
      </c>
      <c r="AU251" s="3" t="s">
        <v>30</v>
      </c>
      <c r="AV251" s="3" t="s">
        <v>30</v>
      </c>
      <c r="AW251" s="3">
        <v>3394</v>
      </c>
      <c r="AX251" s="3">
        <v>1</v>
      </c>
      <c r="AY251" s="3">
        <v>1</v>
      </c>
      <c r="AZ251" s="3">
        <v>1</v>
      </c>
      <c r="BA251" s="3">
        <v>1</v>
      </c>
      <c r="BB251" s="4" t="s">
        <v>15</v>
      </c>
      <c r="BC251" s="4" t="s">
        <v>556</v>
      </c>
      <c r="BD251" s="4" t="s">
        <v>42</v>
      </c>
      <c r="BE251" s="4" t="s">
        <v>33</v>
      </c>
      <c r="BF251" s="4"/>
      <c r="BG251" s="3">
        <v>0.317</v>
      </c>
      <c r="BH251" s="3"/>
      <c r="BI251" s="3"/>
      <c r="BJ251" s="3" t="s">
        <v>20</v>
      </c>
      <c r="BK251" s="3">
        <v>8.1999999999999993</v>
      </c>
      <c r="BL251" s="3"/>
    </row>
    <row r="252" spans="1:64" x14ac:dyDescent="0.35">
      <c r="A252" s="2">
        <v>110</v>
      </c>
      <c r="B252" s="3" t="s">
        <v>819</v>
      </c>
      <c r="C252" s="3">
        <v>110.3</v>
      </c>
      <c r="D252" s="3" t="s">
        <v>829</v>
      </c>
      <c r="E252" s="3" t="s">
        <v>830</v>
      </c>
      <c r="F252" s="3">
        <v>1</v>
      </c>
      <c r="G252" s="3"/>
      <c r="H252" s="3" t="str">
        <f>IF(AF252&lt;'2 - Outliers'!$F$11,"Low outlier",IF(AF252&gt;'2 - Outliers'!$F$12,"High outlier",""))</f>
        <v/>
      </c>
      <c r="I252" s="3">
        <f>IF(AH252="",VLOOKUP(BD252,'3 -Impute_SE'!$B$10:$C$21,2,FALSE),AH252)</f>
        <v>7.1735874240982878E-2</v>
      </c>
      <c r="J252" s="3">
        <f>I252^2</f>
        <v>5.146035653118111E-3</v>
      </c>
      <c r="K252" s="3">
        <f>1/J252</f>
        <v>194.32434351559053</v>
      </c>
      <c r="L252" s="3">
        <f>K252*AF252</f>
        <v>42.098880538555797</v>
      </c>
      <c r="M252" s="3">
        <f>K252*AF252^2</f>
        <v>9.1204000000000001</v>
      </c>
      <c r="N252" s="3">
        <f>K252^2</f>
        <v>37761.950482765227</v>
      </c>
      <c r="O252" s="3">
        <f>1/($J252+(VLOOKUP($BD252,'5_Weighting REM'!$B$23:$K$35,10,FALSE)))</f>
        <v>165.09229665575367</v>
      </c>
      <c r="P252" s="3">
        <f>O252*$AF252</f>
        <v>35.765981497777595</v>
      </c>
      <c r="Q252" s="3">
        <f>1/($J252+(VLOOKUP($BD252,'5_Weighting REM'!$N$22:$W$31,10,FALSE)))</f>
        <v>118.82732566783271</v>
      </c>
      <c r="R252" s="3">
        <f>Q252*$AF252</f>
        <v>25.74302991330989</v>
      </c>
      <c r="S252" s="3">
        <f>1/($J252+(VLOOKUP($BD252,'5_Weighting REM'!$Z$26:$AI$35,10,FALSE)))</f>
        <v>21.497633775217722</v>
      </c>
      <c r="T252" s="3">
        <f>S252*$AF252</f>
        <v>4.6572976899927276</v>
      </c>
      <c r="U252" s="3">
        <f>1/($J252+(VLOOKUP($BD252,'5_Weighting REM'!$AL$24:$AU$35,10,FALSE)))</f>
        <v>182.52590852696716</v>
      </c>
      <c r="V252" s="3">
        <f>U252*$AF252</f>
        <v>39.542839971831214</v>
      </c>
      <c r="W252" s="3">
        <f>1/($J252+(VLOOKUP($BD252,'5_Weighting REM'!$AX$24:$BG$35,10,FALSE)))</f>
        <v>28.156135664640345</v>
      </c>
      <c r="X252" s="3">
        <f>W252*$AF252</f>
        <v>6.0998111215950921</v>
      </c>
      <c r="Y252" s="3">
        <f>1/($J252+(VLOOKUP($BD252,'5_Weighting REM'!$BK$24:$BT$34,10,FALSE)))</f>
        <v>185.73128626530553</v>
      </c>
      <c r="Z252" s="3">
        <f>Y252*$AF252</f>
        <v>40.237260506314719</v>
      </c>
      <c r="AA252" s="3">
        <f>1/($J252+(VLOOKUP($BD252,'5_Weighting REM'!$BX$24:$CG$35,10,FALSE)))</f>
        <v>168.42118538790947</v>
      </c>
      <c r="AB252" s="3">
        <f>AA252*$AF252</f>
        <v>36.487159743003097</v>
      </c>
      <c r="AC252" s="3">
        <f>1/($J252+(VLOOKUP($BD252,'5_Weighting REM'!$CK$24:$CT$35,10,FALSE)))</f>
        <v>165.09229665575367</v>
      </c>
      <c r="AD252" s="3">
        <f>AC252*$AF252</f>
        <v>35.765981497777595</v>
      </c>
      <c r="AE252" s="3" t="s">
        <v>640</v>
      </c>
      <c r="AF252" s="6">
        <v>0.21664234020776829</v>
      </c>
      <c r="AG252" s="3" t="s">
        <v>822</v>
      </c>
      <c r="AH252" s="3">
        <v>7.1735874240982878E-2</v>
      </c>
      <c r="AI252" s="3" t="s">
        <v>26</v>
      </c>
      <c r="AJ252" s="3" t="s">
        <v>5</v>
      </c>
      <c r="AK252" s="3" t="s">
        <v>6</v>
      </c>
      <c r="AL252" s="3" t="s">
        <v>5</v>
      </c>
      <c r="AM252" s="3" t="s">
        <v>55</v>
      </c>
      <c r="AN252" s="3" t="s">
        <v>37</v>
      </c>
      <c r="AO252" s="3" t="s">
        <v>56</v>
      </c>
      <c r="AP252" s="3" t="s">
        <v>10</v>
      </c>
      <c r="AQ252" s="3" t="s">
        <v>831</v>
      </c>
      <c r="AR252" s="4" t="s">
        <v>12</v>
      </c>
      <c r="AS252" s="4" t="s">
        <v>40</v>
      </c>
      <c r="AT252" s="4" t="s">
        <v>823</v>
      </c>
      <c r="AU252" s="3" t="s">
        <v>1951</v>
      </c>
      <c r="AV252" s="3" t="s">
        <v>30</v>
      </c>
      <c r="AW252" s="3">
        <v>4224</v>
      </c>
      <c r="AX252" s="3">
        <v>1</v>
      </c>
      <c r="AY252" s="3">
        <v>0</v>
      </c>
      <c r="AZ252" s="3">
        <v>1</v>
      </c>
      <c r="BA252" s="3">
        <v>1</v>
      </c>
      <c r="BB252" s="4" t="s">
        <v>15</v>
      </c>
      <c r="BC252" s="4" t="s">
        <v>824</v>
      </c>
      <c r="BD252" s="3" t="s">
        <v>17</v>
      </c>
      <c r="BE252" s="4" t="s">
        <v>58</v>
      </c>
      <c r="BF252" s="4" t="s">
        <v>59</v>
      </c>
      <c r="BG252" s="3">
        <v>6.0000000000000001E-3</v>
      </c>
      <c r="BH252" s="3">
        <v>1.0060180360540649</v>
      </c>
      <c r="BI252" s="3"/>
      <c r="BJ252" s="3" t="s">
        <v>60</v>
      </c>
      <c r="BK252" s="3">
        <v>3.02</v>
      </c>
      <c r="BL252" s="3"/>
    </row>
    <row r="253" spans="1:64" x14ac:dyDescent="0.35">
      <c r="A253" s="2">
        <v>128</v>
      </c>
      <c r="B253" s="3" t="s">
        <v>691</v>
      </c>
      <c r="C253" s="3">
        <v>128.1</v>
      </c>
      <c r="D253" s="3" t="s">
        <v>970</v>
      </c>
      <c r="E253" s="3" t="s">
        <v>693</v>
      </c>
      <c r="F253" s="3"/>
      <c r="G253" s="3"/>
      <c r="H253" s="3" t="str">
        <f>IF(AF253&lt;'2 - Outliers'!$F$11,"Low outlier",IF(AF253&gt;'2 - Outliers'!$F$12,"High outlier",""))</f>
        <v/>
      </c>
      <c r="I253" s="3">
        <f>IF(AH253="",VLOOKUP(BD253,'3 -Impute_SE'!$B$10:$C$21,2,FALSE),AH253)</f>
        <v>7.1637324008172798E-2</v>
      </c>
      <c r="J253" s="3">
        <f>I253^2</f>
        <v>5.1319061910519307E-3</v>
      </c>
      <c r="K253" s="3">
        <f>1/J253</f>
        <v>194.85936857996649</v>
      </c>
      <c r="L253" s="3">
        <f>K253*AF253</f>
        <v>30.012288004430705</v>
      </c>
      <c r="M253" s="3">
        <f>K253*AF253^2</f>
        <v>4.6225000000000005</v>
      </c>
      <c r="N253" s="3">
        <f>K253^2</f>
        <v>37970.17352338323</v>
      </c>
      <c r="O253" s="3">
        <f>1/($J253+(VLOOKUP($BD253,'5_Weighting REM'!$B$23:$K$35,10,FALSE)))</f>
        <v>59.489387085927603</v>
      </c>
      <c r="P253" s="3">
        <f>O253*$AF253</f>
        <v>9.1625700701027437</v>
      </c>
      <c r="Q253" s="3">
        <f>1/($J253+(VLOOKUP($BD253,'5_Weighting REM'!$N$22:$W$31,10,FALSE)))</f>
        <v>164.52020163901778</v>
      </c>
      <c r="R253" s="3">
        <f>Q253*$AF253</f>
        <v>25.339442030014112</v>
      </c>
      <c r="S253" s="3">
        <f>1/($J253+(VLOOKUP($BD253,'5_Weighting REM'!$Z$26:$AI$35,10,FALSE)))</f>
        <v>5.6555782230127605</v>
      </c>
      <c r="T253" s="3">
        <f>S253*$AF253</f>
        <v>0.87107355267339226</v>
      </c>
      <c r="U253" s="3">
        <f>1/($J253+(VLOOKUP($BD253,'5_Weighting REM'!$AL$24:$AU$35,10,FALSE)))</f>
        <v>84.397209459760333</v>
      </c>
      <c r="V253" s="3">
        <f>U253*$AF253</f>
        <v>12.998879014827127</v>
      </c>
      <c r="W253" s="3">
        <f>1/($J253+(VLOOKUP($BD253,'5_Weighting REM'!$AX$24:$BG$35,10,FALSE)))</f>
        <v>11.191307240826315</v>
      </c>
      <c r="X253" s="3">
        <f>W253*$AF253</f>
        <v>1.723687901205083</v>
      </c>
      <c r="Y253" s="3">
        <f>1/($J253+(VLOOKUP($BD253,'5_Weighting REM'!$BK$24:$BT$34,10,FALSE)))</f>
        <v>82.006550794006813</v>
      </c>
      <c r="Z253" s="3">
        <f>Y253*$AF253</f>
        <v>12.630669177549334</v>
      </c>
      <c r="AA253" s="3">
        <f>1/($J253+(VLOOKUP($BD253,'5_Weighting REM'!$BX$24:$CG$35,10,FALSE)))</f>
        <v>116.67695257328462</v>
      </c>
      <c r="AB253" s="3">
        <f>AA253*$AF253</f>
        <v>17.970613009923994</v>
      </c>
      <c r="AC253" s="3">
        <f>1/($J253+(VLOOKUP($BD253,'5_Weighting REM'!$CK$24:$CT$35,10,FALSE)))</f>
        <v>59.489387085927603</v>
      </c>
      <c r="AD253" s="3">
        <f>AC253*$AF253</f>
        <v>9.1625700701027437</v>
      </c>
      <c r="AE253" s="3" t="s">
        <v>24</v>
      </c>
      <c r="AF253" s="6">
        <v>0.15402024661757152</v>
      </c>
      <c r="AG253" s="3" t="s">
        <v>47</v>
      </c>
      <c r="AH253" s="3">
        <v>7.1637324008172798E-2</v>
      </c>
      <c r="AI253" s="3" t="s">
        <v>26</v>
      </c>
      <c r="AJ253" s="3" t="s">
        <v>5</v>
      </c>
      <c r="AK253" s="3" t="s">
        <v>6</v>
      </c>
      <c r="AL253" s="3" t="s">
        <v>5</v>
      </c>
      <c r="AM253" s="3" t="s">
        <v>7</v>
      </c>
      <c r="AN253" s="3"/>
      <c r="AO253" s="3" t="s">
        <v>694</v>
      </c>
      <c r="AP253" s="3" t="s">
        <v>336</v>
      </c>
      <c r="AQ253" s="3" t="s">
        <v>337</v>
      </c>
      <c r="AR253" s="4" t="s">
        <v>338</v>
      </c>
      <c r="AS253" s="4" t="s">
        <v>339</v>
      </c>
      <c r="AT253" s="4">
        <v>2010</v>
      </c>
      <c r="AU253" s="3" t="s">
        <v>14</v>
      </c>
      <c r="AV253" s="3" t="s">
        <v>14</v>
      </c>
      <c r="AW253" s="3">
        <v>55</v>
      </c>
      <c r="AX253" s="3">
        <v>1</v>
      </c>
      <c r="AY253" s="3">
        <v>0</v>
      </c>
      <c r="AZ253" s="3">
        <v>0</v>
      </c>
      <c r="BA253" s="3">
        <v>0</v>
      </c>
      <c r="BB253" s="4" t="s">
        <v>15</v>
      </c>
      <c r="BC253" s="4" t="s">
        <v>971</v>
      </c>
      <c r="BD253" s="4" t="s">
        <v>972</v>
      </c>
      <c r="BE253" s="4" t="s">
        <v>33</v>
      </c>
      <c r="BF253" s="4"/>
      <c r="BG253" s="3">
        <v>0.1769</v>
      </c>
      <c r="BH253" s="3"/>
      <c r="BI253" s="3"/>
      <c r="BJ253" s="3"/>
      <c r="BK253" s="3">
        <v>2.15</v>
      </c>
      <c r="BL253" s="3"/>
    </row>
    <row r="254" spans="1:64" x14ac:dyDescent="0.35">
      <c r="A254" s="2">
        <v>7</v>
      </c>
      <c r="B254" s="3" t="s">
        <v>599</v>
      </c>
      <c r="C254" s="3">
        <v>7.2</v>
      </c>
      <c r="D254" s="3" t="s">
        <v>659</v>
      </c>
      <c r="E254" s="3" t="s">
        <v>660</v>
      </c>
      <c r="F254" s="3"/>
      <c r="G254" s="3"/>
      <c r="H254" s="3" t="str">
        <f>IF(AF254&lt;'2 - Outliers'!$F$11,"Low outlier",IF(AF254&gt;'2 - Outliers'!$F$12,"High outlier",""))</f>
        <v/>
      </c>
      <c r="I254" s="3">
        <f>IF(AH254="",VLOOKUP(BD254,'3 -Impute_SE'!$B$10:$C$21,2,FALSE),AH254)</f>
        <v>7.1158509006004012E-2</v>
      </c>
      <c r="J254" s="3">
        <f>I254^2</f>
        <v>5.0635334039575543E-3</v>
      </c>
      <c r="K254" s="3">
        <f>1/J254</f>
        <v>197.49055061400807</v>
      </c>
      <c r="L254" s="3">
        <f>K254*AF254</f>
        <v>42.131293107153816</v>
      </c>
      <c r="M254" s="3">
        <f>K254*AF254^2</f>
        <v>8.9880039999999983</v>
      </c>
      <c r="N254" s="3">
        <f>K254^2</f>
        <v>39002.517581824082</v>
      </c>
      <c r="O254" s="3">
        <f>1/($J254+(VLOOKUP($BD254,'5_Weighting REM'!$B$23:$K$35,10,FALSE)))</f>
        <v>167.37198439133243</v>
      </c>
      <c r="P254" s="3">
        <f>O254*$AF254</f>
        <v>35.706002694272847</v>
      </c>
      <c r="Q254" s="3">
        <f>1/($J254+(VLOOKUP($BD254,'5_Weighting REM'!$N$22:$W$31,10,FALSE)))</f>
        <v>120.00378537334177</v>
      </c>
      <c r="R254" s="3">
        <f>Q254*$AF254</f>
        <v>25.60079274584605</v>
      </c>
      <c r="S254" s="3">
        <f>1/($J254+(VLOOKUP($BD254,'5_Weighting REM'!$Z$26:$AI$35,10,FALSE)))</f>
        <v>21.53582979051545</v>
      </c>
      <c r="T254" s="3">
        <f>S254*$AF254</f>
        <v>4.5943076992242888</v>
      </c>
      <c r="U254" s="3">
        <f>1/($J254+(VLOOKUP($BD254,'5_Weighting REM'!$AL$24:$AU$35,10,FALSE)))</f>
        <v>185.31655306254362</v>
      </c>
      <c r="V254" s="3">
        <f>U254*$AF254</f>
        <v>39.534175130967768</v>
      </c>
      <c r="W254" s="3">
        <f>1/($J254+(VLOOKUP($BD254,'5_Weighting REM'!$AX$24:$BG$35,10,FALSE)))</f>
        <v>28.221693091953497</v>
      </c>
      <c r="X254" s="3">
        <f>W254*$AF254</f>
        <v>6.0206243789412657</v>
      </c>
      <c r="Y254" s="3">
        <f>1/($J254+(VLOOKUP($BD254,'5_Weighting REM'!$BK$24:$BT$34,10,FALSE)))</f>
        <v>188.62158170139836</v>
      </c>
      <c r="Z254" s="3">
        <f>Y254*$AF254</f>
        <v>40.239247499636576</v>
      </c>
      <c r="AA254" s="3">
        <f>1/($J254+(VLOOKUP($BD254,'5_Weighting REM'!$BX$24:$CG$35,10,FALSE)))</f>
        <v>170.79439513095943</v>
      </c>
      <c r="AB254" s="3">
        <f>AA254*$AF254</f>
        <v>36.436116563295947</v>
      </c>
      <c r="AC254" s="3">
        <f>1/($J254+(VLOOKUP($BD254,'5_Weighting REM'!$CK$24:$CT$35,10,FALSE)))</f>
        <v>167.37198439133243</v>
      </c>
      <c r="AD254" s="3">
        <f>AC254*$AF254</f>
        <v>35.706002694272847</v>
      </c>
      <c r="AE254" s="3" t="s">
        <v>602</v>
      </c>
      <c r="AF254" s="6">
        <v>0.21333321000000002</v>
      </c>
      <c r="AG254" s="3" t="s">
        <v>459</v>
      </c>
      <c r="AH254" s="3">
        <v>7.1158509006004012E-2</v>
      </c>
      <c r="AI254" s="3" t="s">
        <v>26</v>
      </c>
      <c r="AJ254" s="3" t="s">
        <v>5</v>
      </c>
      <c r="AK254" s="3" t="s">
        <v>6</v>
      </c>
      <c r="AL254" s="3" t="s">
        <v>5</v>
      </c>
      <c r="AM254" s="3" t="s">
        <v>55</v>
      </c>
      <c r="AN254" s="3" t="s">
        <v>603</v>
      </c>
      <c r="AO254" s="3" t="s">
        <v>56</v>
      </c>
      <c r="AP254" s="3" t="s">
        <v>57</v>
      </c>
      <c r="AQ254" s="3" t="s">
        <v>39</v>
      </c>
      <c r="AR254" s="3" t="s">
        <v>12</v>
      </c>
      <c r="AS254" s="3" t="s">
        <v>328</v>
      </c>
      <c r="AT254" s="3" t="s">
        <v>604</v>
      </c>
      <c r="AU254" s="3" t="s">
        <v>1951</v>
      </c>
      <c r="AV254" s="3" t="s">
        <v>30</v>
      </c>
      <c r="AW254" s="3">
        <v>2127</v>
      </c>
      <c r="AX254" s="3">
        <v>1</v>
      </c>
      <c r="AY254" s="3">
        <v>0</v>
      </c>
      <c r="AZ254" s="3">
        <v>1</v>
      </c>
      <c r="BA254" s="3">
        <v>1</v>
      </c>
      <c r="BB254" s="3" t="s">
        <v>15</v>
      </c>
      <c r="BC254" s="3" t="s">
        <v>16</v>
      </c>
      <c r="BD254" s="3" t="s">
        <v>17</v>
      </c>
      <c r="BE254" s="3" t="s">
        <v>58</v>
      </c>
      <c r="BF254" s="4" t="s">
        <v>59</v>
      </c>
      <c r="BG254" s="3">
        <v>3.0000000000000001E-3</v>
      </c>
      <c r="BH254" s="3">
        <v>1.0030045045033771</v>
      </c>
      <c r="BI254" s="3"/>
      <c r="BJ254" s="3" t="s">
        <v>60</v>
      </c>
      <c r="BK254" s="3">
        <v>2.9980000000000002</v>
      </c>
      <c r="BL254" s="3"/>
    </row>
    <row r="255" spans="1:64" x14ac:dyDescent="0.35">
      <c r="A255" s="2">
        <v>65</v>
      </c>
      <c r="B255" s="3" t="s">
        <v>351</v>
      </c>
      <c r="C255" s="3">
        <v>65.599999999999994</v>
      </c>
      <c r="D255" s="3" t="s">
        <v>708</v>
      </c>
      <c r="E255" s="3" t="s">
        <v>385</v>
      </c>
      <c r="F255" s="3"/>
      <c r="G255" s="3" t="s">
        <v>1958</v>
      </c>
      <c r="H255" s="3" t="str">
        <f>IF(AF255&lt;'2 - Outliers'!$F$11,"Low outlier",IF(AF255&gt;'2 - Outliers'!$F$12,"High outlier",""))</f>
        <v/>
      </c>
      <c r="I255" s="3">
        <f>IF(AH255="",VLOOKUP(BD255,'3 -Impute_SE'!$B$10:$C$21,2,FALSE),AH255)</f>
        <v>7.0807999999999996E-2</v>
      </c>
      <c r="J255" s="3">
        <f>I255^2</f>
        <v>5.0137728639999997E-3</v>
      </c>
      <c r="K255" s="3">
        <f>1/J255</f>
        <v>199.45059880558642</v>
      </c>
      <c r="L255" s="3">
        <f>K255*AF255</f>
        <v>42.368094000677893</v>
      </c>
      <c r="M255" s="3">
        <f>K255*AF255^2</f>
        <v>9</v>
      </c>
      <c r="N255" s="3">
        <f>K255^2</f>
        <v>39780.541363906996</v>
      </c>
      <c r="O255" s="3">
        <f>1/($J255+(VLOOKUP($BD255,'5_Weighting REM'!$B$23:$K$35,10,FALSE)))</f>
        <v>199.45059880558642</v>
      </c>
      <c r="P255" s="3">
        <f>O255*$AF255</f>
        <v>42.368094000677893</v>
      </c>
      <c r="Q255" s="3" t="e">
        <f>1/($J255+(VLOOKUP($BD255,'5_Weighting REM'!$N$22:$W$31,10,FALSE)))</f>
        <v>#N/A</v>
      </c>
      <c r="R255" s="3" t="e">
        <f>Q255*$AF255</f>
        <v>#N/A</v>
      </c>
      <c r="S255" s="3" t="e">
        <f>1/($J255+(VLOOKUP($BD255,'5_Weighting REM'!$Z$26:$AI$35,10,FALSE)))</f>
        <v>#N/A</v>
      </c>
      <c r="T255" s="3" t="e">
        <f>S255*$AF255</f>
        <v>#N/A</v>
      </c>
      <c r="U255" s="3">
        <f>1/($J255+(VLOOKUP($BD255,'5_Weighting REM'!$AL$24:$AU$35,10,FALSE)))</f>
        <v>199.45059880558642</v>
      </c>
      <c r="V255" s="3">
        <f>U255*$AF255</f>
        <v>42.368094000677893</v>
      </c>
      <c r="W255" s="3">
        <f>1/($J255+(VLOOKUP($BD255,'5_Weighting REM'!$AX$24:$BG$35,10,FALSE)))</f>
        <v>199.45059880558642</v>
      </c>
      <c r="X255" s="3">
        <f>W255*$AF255</f>
        <v>42.368094000677893</v>
      </c>
      <c r="Y255" s="3">
        <f>1/($J255+(VLOOKUP($BD255,'5_Weighting REM'!$BK$24:$BT$34,10,FALSE)))</f>
        <v>199.45059880558642</v>
      </c>
      <c r="Z255" s="3">
        <f>Y255*$AF255</f>
        <v>42.368094000677893</v>
      </c>
      <c r="AA255" s="3">
        <f>1/($J255+(VLOOKUP($BD255,'5_Weighting REM'!$BX$24:$CG$35,10,FALSE)))</f>
        <v>199.45059880558642</v>
      </c>
      <c r="AB255" s="3">
        <f>AA255*$AF255</f>
        <v>42.368094000677893</v>
      </c>
      <c r="AC255" s="3">
        <f>1/($J255+(VLOOKUP($BD255,'5_Weighting REM'!$CK$24:$CT$35,10,FALSE)))</f>
        <v>199.45059880558642</v>
      </c>
      <c r="AD255" s="3">
        <f>AC255*$AF255</f>
        <v>42.368094000677893</v>
      </c>
      <c r="AE255" s="3" t="s">
        <v>354</v>
      </c>
      <c r="AF255" s="6">
        <v>0.212424</v>
      </c>
      <c r="AG255" s="3" t="s">
        <v>355</v>
      </c>
      <c r="AH255" s="3">
        <v>7.0807999999999996E-2</v>
      </c>
      <c r="AI255" s="3" t="s">
        <v>26</v>
      </c>
      <c r="AJ255" s="3" t="s">
        <v>5</v>
      </c>
      <c r="AK255" s="3" t="s">
        <v>6</v>
      </c>
      <c r="AL255" s="3" t="s">
        <v>5</v>
      </c>
      <c r="AM255" s="3" t="s">
        <v>7</v>
      </c>
      <c r="AN255" s="3" t="s">
        <v>356</v>
      </c>
      <c r="AO255" s="3" t="s">
        <v>28</v>
      </c>
      <c r="AP255" s="3" t="s">
        <v>10</v>
      </c>
      <c r="AQ255" s="3" t="s">
        <v>11</v>
      </c>
      <c r="AR255" s="4" t="s">
        <v>108</v>
      </c>
      <c r="AS255" s="4" t="s">
        <v>357</v>
      </c>
      <c r="AT255" s="4">
        <v>2010</v>
      </c>
      <c r="AU255" s="3" t="s">
        <v>14</v>
      </c>
      <c r="AV255" s="3" t="s">
        <v>14</v>
      </c>
      <c r="AW255" s="3">
        <v>473</v>
      </c>
      <c r="AX255" s="3">
        <v>1</v>
      </c>
      <c r="AY255" s="3">
        <v>0</v>
      </c>
      <c r="AZ255" s="3">
        <v>0</v>
      </c>
      <c r="BA255" s="3">
        <v>0</v>
      </c>
      <c r="BB255" s="4" t="s">
        <v>346</v>
      </c>
      <c r="BC255" s="4" t="s">
        <v>432</v>
      </c>
      <c r="BD255" s="4" t="s">
        <v>707</v>
      </c>
      <c r="BE255" s="4" t="s">
        <v>33</v>
      </c>
      <c r="BF255" s="4"/>
      <c r="BG255" s="3">
        <v>0.42399999999999999</v>
      </c>
      <c r="BH255" s="3"/>
      <c r="BI255" s="3"/>
      <c r="BJ255" s="3" t="s">
        <v>20</v>
      </c>
      <c r="BK255" s="3">
        <v>3</v>
      </c>
      <c r="BL255" s="3"/>
    </row>
    <row r="256" spans="1:64" x14ac:dyDescent="0.35">
      <c r="A256" s="2">
        <v>70</v>
      </c>
      <c r="B256" s="3" t="s">
        <v>177</v>
      </c>
      <c r="C256" s="3">
        <v>70.900000000000006</v>
      </c>
      <c r="D256" s="3" t="s">
        <v>206</v>
      </c>
      <c r="E256" s="3" t="s">
        <v>207</v>
      </c>
      <c r="F256" s="3"/>
      <c r="G256" s="3"/>
      <c r="H256" s="3" t="str">
        <f>IF(AF256&lt;'2 - Outliers'!$F$11,"Low outlier",IF(AF256&gt;'2 - Outliers'!$F$12,"High outlier",""))</f>
        <v/>
      </c>
      <c r="I256" s="3">
        <f>IF(AH256="",VLOOKUP(BD256,'3 -Impute_SE'!$B$10:$C$21,2,FALSE),AH256)</f>
        <v>6.9770556478405327E-2</v>
      </c>
      <c r="J256" s="3">
        <f>I256^2</f>
        <v>4.8679305513063473E-3</v>
      </c>
      <c r="K256" s="3">
        <f>1/J256</f>
        <v>205.42610241874593</v>
      </c>
      <c r="L256" s="3">
        <f>K256*AF256</f>
        <v>68.796928708539781</v>
      </c>
      <c r="M256" s="3">
        <f>K256*AF256^2</f>
        <v>23.039999999999996</v>
      </c>
      <c r="N256" s="3">
        <f>K256^2</f>
        <v>42199.883554957094</v>
      </c>
      <c r="O256" s="3">
        <f>1/($J256+(VLOOKUP($BD256,'5_Weighting REM'!$B$23:$K$35,10,FALSE)))</f>
        <v>173.03694357107372</v>
      </c>
      <c r="P256" s="3">
        <f>O256*$AF256</f>
        <v>57.949842452525921</v>
      </c>
      <c r="Q256" s="3">
        <f>1/($J256+(VLOOKUP($BD256,'5_Weighting REM'!$N$22:$W$31,10,FALSE)))</f>
        <v>122.88835387255391</v>
      </c>
      <c r="R256" s="3">
        <f>Q256*$AF256</f>
        <v>41.155146405135753</v>
      </c>
      <c r="S256" s="3">
        <f>1/($J256+(VLOOKUP($BD256,'5_Weighting REM'!$Z$26:$AI$35,10,FALSE)))</f>
        <v>21.626932589645072</v>
      </c>
      <c r="T256" s="3">
        <f>S256*$AF256</f>
        <v>7.2428309841623815</v>
      </c>
      <c r="U256" s="3">
        <f>1/($J256+(VLOOKUP($BD256,'5_Weighting REM'!$AL$24:$AU$35,10,FALSE)))</f>
        <v>192.28664521955108</v>
      </c>
      <c r="V256" s="3">
        <f>U256*$AF256</f>
        <v>64.39654195360211</v>
      </c>
      <c r="W256" s="3">
        <f>1/($J256+(VLOOKUP($BD256,'5_Weighting REM'!$AX$24:$BG$35,10,FALSE)))</f>
        <v>28.378348490728669</v>
      </c>
      <c r="X256" s="3">
        <f>W256*$AF256</f>
        <v>9.5038711974540142</v>
      </c>
      <c r="Y256" s="3">
        <f>1/($J256+(VLOOKUP($BD256,'5_Weighting REM'!$BK$24:$BT$34,10,FALSE)))</f>
        <v>195.84735405418863</v>
      </c>
      <c r="Z256" s="3">
        <f>Y256*$AF256</f>
        <v>65.589018610483251</v>
      </c>
      <c r="AA256" s="3">
        <f>1/($J256+(VLOOKUP($BD256,'5_Weighting REM'!$BX$24:$CG$35,10,FALSE)))</f>
        <v>176.69748179180192</v>
      </c>
      <c r="AB256" s="3">
        <f>AA256*$AF256</f>
        <v>59.175751838145175</v>
      </c>
      <c r="AC256" s="3">
        <f>1/($J256+(VLOOKUP($BD256,'5_Weighting REM'!$CK$24:$CT$35,10,FALSE)))</f>
        <v>173.03694357107372</v>
      </c>
      <c r="AD256" s="3">
        <f>AC256*$AF256</f>
        <v>57.949842452525921</v>
      </c>
      <c r="AE256" s="3" t="s">
        <v>181</v>
      </c>
      <c r="AF256" s="6">
        <v>0.33489867109634552</v>
      </c>
      <c r="AG256" s="3" t="s">
        <v>25</v>
      </c>
      <c r="AH256" s="3">
        <v>6.9770556478405327E-2</v>
      </c>
      <c r="AI256" s="3" t="s">
        <v>26</v>
      </c>
      <c r="AJ256" s="3" t="s">
        <v>5</v>
      </c>
      <c r="AK256" s="3" t="s">
        <v>6</v>
      </c>
      <c r="AL256" s="3" t="s">
        <v>5</v>
      </c>
      <c r="AM256" s="3" t="s">
        <v>7</v>
      </c>
      <c r="AN256" s="3" t="s">
        <v>48</v>
      </c>
      <c r="AO256" s="3" t="s">
        <v>28</v>
      </c>
      <c r="AP256" s="3" t="s">
        <v>10</v>
      </c>
      <c r="AQ256" s="3" t="s">
        <v>182</v>
      </c>
      <c r="AR256" s="4" t="s">
        <v>12</v>
      </c>
      <c r="AS256" s="4" t="s">
        <v>13</v>
      </c>
      <c r="AT256" s="4">
        <v>2009</v>
      </c>
      <c r="AU256" s="3" t="s">
        <v>30</v>
      </c>
      <c r="AV256" s="3" t="s">
        <v>14</v>
      </c>
      <c r="AW256" s="3">
        <v>1449</v>
      </c>
      <c r="AX256" s="3">
        <v>0</v>
      </c>
      <c r="AY256" s="3">
        <v>0</v>
      </c>
      <c r="AZ256" s="3">
        <v>0</v>
      </c>
      <c r="BA256" s="3">
        <v>0</v>
      </c>
      <c r="BB256" s="4" t="s">
        <v>15</v>
      </c>
      <c r="BC256" s="4" t="s">
        <v>183</v>
      </c>
      <c r="BD256" s="3" t="s">
        <v>17</v>
      </c>
      <c r="BE256" s="4" t="s">
        <v>33</v>
      </c>
      <c r="BF256" s="4"/>
      <c r="BG256" s="3">
        <v>0.34200000000000003</v>
      </c>
      <c r="BH256" s="3"/>
      <c r="BI256" s="3"/>
      <c r="BJ256" s="3" t="s">
        <v>20</v>
      </c>
      <c r="BK256" s="3">
        <v>4.8</v>
      </c>
      <c r="BL256" s="3"/>
    </row>
    <row r="257" spans="1:64" x14ac:dyDescent="0.35">
      <c r="A257" s="2">
        <v>72</v>
      </c>
      <c r="B257" s="3" t="s">
        <v>274</v>
      </c>
      <c r="C257" s="3">
        <v>72.400000000000006</v>
      </c>
      <c r="D257" s="3" t="s">
        <v>568</v>
      </c>
      <c r="E257" s="3" t="s">
        <v>371</v>
      </c>
      <c r="F257" s="3"/>
      <c r="G257" s="3"/>
      <c r="H257" s="3" t="str">
        <f>IF(AF257&lt;'2 - Outliers'!$F$11,"Low outlier",IF(AF257&gt;'2 - Outliers'!$F$12,"High outlier",""))</f>
        <v/>
      </c>
      <c r="I257" s="3">
        <f>IF(AH257="",VLOOKUP(BD257,'3 -Impute_SE'!$B$10:$C$21,2,FALSE),AH257)</f>
        <v>6.9014893026915811E-2</v>
      </c>
      <c r="J257" s="3">
        <f>I257^2</f>
        <v>4.7630554595166326E-3</v>
      </c>
      <c r="K257" s="3">
        <f>1/J257</f>
        <v>209.94926649489037</v>
      </c>
      <c r="L257" s="3">
        <f>K257*AF257</f>
        <v>-16.795941319591229</v>
      </c>
      <c r="M257" s="3">
        <f>K257*AF257^2</f>
        <v>1.3436753055672983</v>
      </c>
      <c r="N257" s="3">
        <f>K257^2</f>
        <v>44078.694501742495</v>
      </c>
      <c r="O257" s="3">
        <f>1/($J257+(VLOOKUP($BD257,'5_Weighting REM'!$B$23:$K$35,10,FALSE)))</f>
        <v>60.824030786225357</v>
      </c>
      <c r="P257" s="3">
        <f>O257*$AF257</f>
        <v>-4.8659224628980287</v>
      </c>
      <c r="Q257" s="3">
        <f>1/($J257+(VLOOKUP($BD257,'5_Weighting REM'!$N$22:$W$31,10,FALSE)))</f>
        <v>175.14882741956842</v>
      </c>
      <c r="R257" s="3">
        <f>Q257*$AF257</f>
        <v>-14.011906193565475</v>
      </c>
      <c r="S257" s="3">
        <f>1/($J257+(VLOOKUP($BD257,'5_Weighting REM'!$Z$26:$AI$35,10,FALSE)))</f>
        <v>5.6674007846973531</v>
      </c>
      <c r="T257" s="3">
        <f>S257*$AF257</f>
        <v>-0.45339206277578825</v>
      </c>
      <c r="U257" s="3">
        <f>1/($J257+(VLOOKUP($BD257,'5_Weighting REM'!$AL$24:$AU$35,10,FALSE)))</f>
        <v>87.108907345467216</v>
      </c>
      <c r="V257" s="3">
        <f>U257*$AF257</f>
        <v>-6.968712587637377</v>
      </c>
      <c r="W257" s="3">
        <f>1/($J257+(VLOOKUP($BD257,'5_Weighting REM'!$AX$24:$BG$35,10,FALSE)))</f>
        <v>11.237695570055358</v>
      </c>
      <c r="X257" s="3">
        <f>W257*$AF257</f>
        <v>-0.8990156456044287</v>
      </c>
      <c r="Y257" s="3">
        <f>1/($J257+(VLOOKUP($BD257,'5_Weighting REM'!$BK$24:$BT$34,10,FALSE)))</f>
        <v>84.56447184288794</v>
      </c>
      <c r="Z257" s="3">
        <f>Y257*$AF257</f>
        <v>-6.7651577474310356</v>
      </c>
      <c r="AA257" s="3">
        <f>1/($J257+(VLOOKUP($BD257,'5_Weighting REM'!$BX$24:$CG$35,10,FALSE)))</f>
        <v>121.92412548467908</v>
      </c>
      <c r="AB257" s="3">
        <f>AA257*$AF257</f>
        <v>-9.7539300387743264</v>
      </c>
      <c r="AC257" s="3">
        <f>1/($J257+(VLOOKUP($BD257,'5_Weighting REM'!$CK$24:$CT$35,10,FALSE)))</f>
        <v>60.824030786225357</v>
      </c>
      <c r="AD257" s="3">
        <f>AC257*$AF257</f>
        <v>-4.8659224628980287</v>
      </c>
      <c r="AE257" s="3" t="s">
        <v>277</v>
      </c>
      <c r="AF257" s="6">
        <v>-0.08</v>
      </c>
      <c r="AG257" s="3" t="s">
        <v>4</v>
      </c>
      <c r="AH257" s="3">
        <v>6.9014893026915811E-2</v>
      </c>
      <c r="AI257" s="3" t="s">
        <v>26</v>
      </c>
      <c r="AJ257" s="3" t="s">
        <v>53</v>
      </c>
      <c r="AK257" s="3" t="s">
        <v>143</v>
      </c>
      <c r="AL257" s="3" t="s">
        <v>54</v>
      </c>
      <c r="AM257" s="3" t="s">
        <v>201</v>
      </c>
      <c r="AN257" s="3" t="s">
        <v>84</v>
      </c>
      <c r="AO257" s="3" t="s">
        <v>38</v>
      </c>
      <c r="AP257" s="3" t="s">
        <v>10</v>
      </c>
      <c r="AQ257" s="3" t="s">
        <v>11</v>
      </c>
      <c r="AR257" s="4" t="s">
        <v>12</v>
      </c>
      <c r="AS257" s="4" t="s">
        <v>40</v>
      </c>
      <c r="AT257" s="4">
        <v>2009</v>
      </c>
      <c r="AU257" s="3" t="s">
        <v>30</v>
      </c>
      <c r="AV257" s="3" t="s">
        <v>14</v>
      </c>
      <c r="AW257" s="3">
        <v>1605</v>
      </c>
      <c r="AX257" s="3">
        <v>0</v>
      </c>
      <c r="AY257" s="3">
        <v>0</v>
      </c>
      <c r="AZ257" s="3">
        <v>1</v>
      </c>
      <c r="BA257" s="3">
        <v>1</v>
      </c>
      <c r="BB257" s="4" t="s">
        <v>15</v>
      </c>
      <c r="BC257" s="4" t="s">
        <v>41</v>
      </c>
      <c r="BD257" s="4" t="s">
        <v>42</v>
      </c>
      <c r="BE257" s="4" t="s">
        <v>18</v>
      </c>
      <c r="BF257" s="4"/>
      <c r="BG257" s="3">
        <v>-1.5503899999999999E-2</v>
      </c>
      <c r="BH257" s="3"/>
      <c r="BI257" s="3">
        <v>0.98461566674314471</v>
      </c>
      <c r="BJ257" s="3" t="s">
        <v>19</v>
      </c>
      <c r="BK257" s="3">
        <v>-1.1591700934579439</v>
      </c>
      <c r="BL257" s="3" t="s">
        <v>91</v>
      </c>
    </row>
    <row r="258" spans="1:64" x14ac:dyDescent="0.35">
      <c r="A258" s="2">
        <v>155</v>
      </c>
      <c r="B258" s="3" t="s">
        <v>1197</v>
      </c>
      <c r="C258" s="3">
        <v>155.1</v>
      </c>
      <c r="D258" s="3" t="s">
        <v>1201</v>
      </c>
      <c r="E258" s="3" t="s">
        <v>1199</v>
      </c>
      <c r="F258" s="3"/>
      <c r="G258" s="3"/>
      <c r="H258" s="3" t="str">
        <f>IF(AF258&lt;'2 - Outliers'!$F$11,"Low outlier",IF(AF258&gt;'2 - Outliers'!$F$12,"High outlier",""))</f>
        <v/>
      </c>
      <c r="I258" s="3">
        <f>IF(AH258="",VLOOKUP(BD258,'3 -Impute_SE'!$B$10:$C$21,2,FALSE),AH258)</f>
        <v>6.8252265990194946E-2</v>
      </c>
      <c r="J258" s="3">
        <f>I258^2</f>
        <v>4.6583718127963221E-3</v>
      </c>
      <c r="K258" s="3">
        <f>1/J258</f>
        <v>214.66727865153408</v>
      </c>
      <c r="L258" s="3">
        <f>K258*AF258</f>
        <v>32.819423172291401</v>
      </c>
      <c r="M258" s="3">
        <f>K258*AF258^2</f>
        <v>5.0176000000000016</v>
      </c>
      <c r="N258" s="3">
        <f>K258^2</f>
        <v>46082.040523655378</v>
      </c>
      <c r="O258" s="3">
        <f>1/($J258+(VLOOKUP($BD258,'5_Weighting REM'!$B$23:$K$35,10,FALSE)))</f>
        <v>6.6370334656402248</v>
      </c>
      <c r="P258" s="3">
        <f>O258*$AF258</f>
        <v>1.0147033646012527</v>
      </c>
      <c r="Q258" s="3" t="e">
        <f>1/($J258+(VLOOKUP($BD258,'5_Weighting REM'!$N$22:$W$31,10,FALSE)))</f>
        <v>#N/A</v>
      </c>
      <c r="R258" s="3" t="e">
        <f>Q258*$AF258</f>
        <v>#N/A</v>
      </c>
      <c r="S258" s="3">
        <f>1/($J258+(VLOOKUP($BD258,'5_Weighting REM'!$Z$26:$AI$35,10,FALSE)))</f>
        <v>0.13890639793591908</v>
      </c>
      <c r="T258" s="3">
        <f>S258*$AF258</f>
        <v>2.1236715180043365E-2</v>
      </c>
      <c r="U258" s="3">
        <f>1/($J258+(VLOOKUP($BD258,'5_Weighting REM'!$AL$24:$AU$35,10,FALSE)))</f>
        <v>40.234059651083157</v>
      </c>
      <c r="V258" s="3">
        <f>U258*$AF258</f>
        <v>6.15118726022326</v>
      </c>
      <c r="W258" s="3">
        <f>1/($J258+(VLOOKUP($BD258,'5_Weighting REM'!$AX$24:$BG$35,10,FALSE)))</f>
        <v>128.72957139005766</v>
      </c>
      <c r="X258" s="3">
        <f>W258*$AF258</f>
        <v>19.680830281992332</v>
      </c>
      <c r="Y258" s="3">
        <f>1/($J258+(VLOOKUP($BD258,'5_Weighting REM'!$BK$24:$BT$34,10,FALSE)))</f>
        <v>142.30516583790964</v>
      </c>
      <c r="Z258" s="3">
        <f>Y258*$AF258</f>
        <v>21.756336068427103</v>
      </c>
      <c r="AA258" s="3">
        <f>1/($J258+(VLOOKUP($BD258,'5_Weighting REM'!$BX$24:$CG$35,10,FALSE)))</f>
        <v>142.20229493540205</v>
      </c>
      <c r="AB258" s="3">
        <f>AA258*$AF258</f>
        <v>21.740608642697758</v>
      </c>
      <c r="AC258" s="3">
        <f>1/($J258+(VLOOKUP($BD258,'5_Weighting REM'!$CK$24:$CT$35,10,FALSE)))</f>
        <v>6.6370334656402248</v>
      </c>
      <c r="AD258" s="3">
        <f>AC258*$AF258</f>
        <v>1.0147033646012527</v>
      </c>
      <c r="AE258" s="3" t="s">
        <v>24</v>
      </c>
      <c r="AF258" s="6">
        <v>0.1528850758180367</v>
      </c>
      <c r="AG258" s="3" t="s">
        <v>25</v>
      </c>
      <c r="AH258" s="3">
        <v>6.8252265990194946E-2</v>
      </c>
      <c r="AI258" s="3" t="s">
        <v>26</v>
      </c>
      <c r="AJ258" s="3" t="s">
        <v>5</v>
      </c>
      <c r="AK258" s="3" t="s">
        <v>143</v>
      </c>
      <c r="AL258" s="3" t="s">
        <v>5</v>
      </c>
      <c r="AM258" s="3" t="s">
        <v>7</v>
      </c>
      <c r="AN258" s="3" t="s">
        <v>1313</v>
      </c>
      <c r="AO258" s="3" t="s">
        <v>38</v>
      </c>
      <c r="AP258" s="3" t="s">
        <v>10</v>
      </c>
      <c r="AQ258" s="3" t="s">
        <v>182</v>
      </c>
      <c r="AR258" s="4" t="s">
        <v>338</v>
      </c>
      <c r="AS258" s="4" t="s">
        <v>13</v>
      </c>
      <c r="AT258" s="4">
        <v>2016</v>
      </c>
      <c r="AU258" s="3" t="s">
        <v>14</v>
      </c>
      <c r="AV258" s="3" t="s">
        <v>1951</v>
      </c>
      <c r="AW258" s="3">
        <v>109</v>
      </c>
      <c r="AX258" s="3">
        <v>1</v>
      </c>
      <c r="AY258" s="3">
        <v>0</v>
      </c>
      <c r="AZ258" s="3">
        <v>0</v>
      </c>
      <c r="BA258" s="3">
        <v>0</v>
      </c>
      <c r="BB258" s="4" t="s">
        <v>97</v>
      </c>
      <c r="BC258" s="4" t="s">
        <v>1359</v>
      </c>
      <c r="BD258" s="4" t="s">
        <v>1396</v>
      </c>
      <c r="BE258" s="4" t="s">
        <v>33</v>
      </c>
      <c r="BF258" s="4"/>
      <c r="BG258" s="3">
        <v>17.82</v>
      </c>
      <c r="BH258" s="3"/>
      <c r="BI258" s="3"/>
      <c r="BJ258" s="3"/>
      <c r="BK258" s="3">
        <v>2.2400000000000002</v>
      </c>
      <c r="BL258" s="3" t="s">
        <v>1300</v>
      </c>
    </row>
    <row r="259" spans="1:64" x14ac:dyDescent="0.35">
      <c r="A259" s="2">
        <v>70</v>
      </c>
      <c r="B259" s="3" t="s">
        <v>177</v>
      </c>
      <c r="C259" s="3">
        <v>70.2</v>
      </c>
      <c r="D259" s="3" t="s">
        <v>217</v>
      </c>
      <c r="E259" s="3" t="s">
        <v>218</v>
      </c>
      <c r="F259" s="3"/>
      <c r="G259" s="3"/>
      <c r="H259" s="3" t="str">
        <f>IF(AF259&lt;'2 - Outliers'!$F$11,"Low outlier",IF(AF259&gt;'2 - Outliers'!$F$12,"High outlier",""))</f>
        <v/>
      </c>
      <c r="I259" s="3">
        <f>IF(AH259="",VLOOKUP(BD259,'3 -Impute_SE'!$B$10:$C$21,2,FALSE),AH259)</f>
        <v>6.8193791258575318E-2</v>
      </c>
      <c r="J259" s="3">
        <f>I259^2</f>
        <v>4.6503931662181435E-3</v>
      </c>
      <c r="K259" s="3">
        <f>1/J259</f>
        <v>215.03558177925711</v>
      </c>
      <c r="L259" s="3">
        <f>K259*AF259</f>
        <v>67.748103085836846</v>
      </c>
      <c r="M259" s="3">
        <f>K259*AF259^2</f>
        <v>21.3444</v>
      </c>
      <c r="N259" s="3">
        <f>K259^2</f>
        <v>46240.301431143576</v>
      </c>
      <c r="O259" s="3">
        <f>1/($J259+(VLOOKUP($BD259,'5_Weighting REM'!$B$23:$K$35,10,FALSE)))</f>
        <v>61.243707875226811</v>
      </c>
      <c r="P259" s="3">
        <f>O259*$AF259</f>
        <v>19.295155714039048</v>
      </c>
      <c r="Q259" s="3">
        <f>1/($J259+(VLOOKUP($BD259,'5_Weighting REM'!$N$22:$W$31,10,FALSE)))</f>
        <v>178.67455315815022</v>
      </c>
      <c r="R259" s="3">
        <f>Q259*$AF259</f>
        <v>56.292367737541852</v>
      </c>
      <c r="S259" s="3">
        <f>1/($J259+(VLOOKUP($BD259,'5_Weighting REM'!$Z$26:$AI$35,10,FALSE)))</f>
        <v>5.6710217455190444</v>
      </c>
      <c r="T259" s="3">
        <f>S259*$AF259</f>
        <v>1.7866855458918642</v>
      </c>
      <c r="U259" s="3">
        <f>1/($J259+(VLOOKUP($BD259,'5_Weighting REM'!$AL$24:$AU$35,10,FALSE)))</f>
        <v>87.972257337658391</v>
      </c>
      <c r="V259" s="3">
        <f>U259*$AF259</f>
        <v>27.716127300846356</v>
      </c>
      <c r="W259" s="3">
        <f>1/($J259+(VLOOKUP($BD259,'5_Weighting REM'!$AX$24:$BG$35,10,FALSE)))</f>
        <v>11.251941254044313</v>
      </c>
      <c r="X259" s="3">
        <f>W259*$AF259</f>
        <v>3.5449839030700714</v>
      </c>
      <c r="Y259" s="3">
        <f>1/($J259+(VLOOKUP($BD259,'5_Weighting REM'!$BK$24:$BT$34,10,FALSE)))</f>
        <v>85.377886375288597</v>
      </c>
      <c r="Z259" s="3">
        <f>Y259*$AF259</f>
        <v>26.89875693847554</v>
      </c>
      <c r="AA259" s="3">
        <f>1/($J259+(VLOOKUP($BD259,'5_Weighting REM'!$BX$24:$CG$35,10,FALSE)))</f>
        <v>123.62223155893562</v>
      </c>
      <c r="AB259" s="3">
        <f>AA259*$AF259</f>
        <v>38.947841180783847</v>
      </c>
      <c r="AC259" s="3">
        <f>1/($J259+(VLOOKUP($BD259,'5_Weighting REM'!$CK$24:$CT$35,10,FALSE)))</f>
        <v>61.243707875226811</v>
      </c>
      <c r="AD259" s="3">
        <f>AC259*$AF259</f>
        <v>19.295155714039048</v>
      </c>
      <c r="AE259" s="3" t="s">
        <v>181</v>
      </c>
      <c r="AF259" s="6">
        <v>0.31505531561461797</v>
      </c>
      <c r="AG259" s="3" t="s">
        <v>25</v>
      </c>
      <c r="AH259" s="3">
        <v>6.8193791258575318E-2</v>
      </c>
      <c r="AI259" s="3" t="s">
        <v>26</v>
      </c>
      <c r="AJ259" s="3" t="s">
        <v>5</v>
      </c>
      <c r="AK259" s="3" t="s">
        <v>6</v>
      </c>
      <c r="AL259" s="3" t="s">
        <v>5</v>
      </c>
      <c r="AM259" s="3" t="s">
        <v>7</v>
      </c>
      <c r="AN259" s="3" t="s">
        <v>48</v>
      </c>
      <c r="AO259" s="3" t="s">
        <v>28</v>
      </c>
      <c r="AP259" s="3" t="s">
        <v>10</v>
      </c>
      <c r="AQ259" s="3" t="s">
        <v>182</v>
      </c>
      <c r="AR259" s="4" t="s">
        <v>12</v>
      </c>
      <c r="AS259" s="4" t="s">
        <v>13</v>
      </c>
      <c r="AT259" s="4">
        <v>2009</v>
      </c>
      <c r="AU259" s="3" t="s">
        <v>30</v>
      </c>
      <c r="AV259" s="3" t="s">
        <v>14</v>
      </c>
      <c r="AW259" s="3">
        <v>1449</v>
      </c>
      <c r="AX259" s="3">
        <v>0</v>
      </c>
      <c r="AY259" s="3">
        <v>0</v>
      </c>
      <c r="AZ259" s="3">
        <v>0</v>
      </c>
      <c r="BA259" s="3">
        <v>0</v>
      </c>
      <c r="BB259" s="4" t="s">
        <v>15</v>
      </c>
      <c r="BC259" s="4" t="s">
        <v>41</v>
      </c>
      <c r="BD259" s="3" t="s">
        <v>42</v>
      </c>
      <c r="BE259" s="4" t="s">
        <v>33</v>
      </c>
      <c r="BF259" s="4"/>
      <c r="BG259" s="3">
        <v>0.249</v>
      </c>
      <c r="BH259" s="3"/>
      <c r="BI259" s="3"/>
      <c r="BJ259" s="3" t="s">
        <v>20</v>
      </c>
      <c r="BK259" s="3">
        <v>4.62</v>
      </c>
      <c r="BL259" s="3"/>
    </row>
    <row r="260" spans="1:64" x14ac:dyDescent="0.35">
      <c r="A260" s="2">
        <v>113</v>
      </c>
      <c r="B260" s="3" t="s">
        <v>499</v>
      </c>
      <c r="C260" s="3">
        <v>113.1</v>
      </c>
      <c r="D260" s="3" t="s">
        <v>595</v>
      </c>
      <c r="E260" s="3" t="s">
        <v>501</v>
      </c>
      <c r="F260" s="3"/>
      <c r="G260" s="3"/>
      <c r="H260" s="3" t="str">
        <f>IF(AF260&lt;'2 - Outliers'!$F$11,"Low outlier",IF(AF260&gt;'2 - Outliers'!$F$12,"High outlier",""))</f>
        <v/>
      </c>
      <c r="I260" s="3">
        <f>IF(AH260="",VLOOKUP(BD260,'3 -Impute_SE'!$B$10:$C$21,2,FALSE),AH260)</f>
        <v>6.7926762940735186E-2</v>
      </c>
      <c r="J260" s="3">
        <f>I260^2</f>
        <v>4.6140451236068346E-3</v>
      </c>
      <c r="K260" s="3">
        <f>1/J260</f>
        <v>216.7295666190391</v>
      </c>
      <c r="L260" s="3">
        <f>K260*AF260</f>
        <v>39.248153225349995</v>
      </c>
      <c r="M260" s="3">
        <f>K260*AF260^2</f>
        <v>7.1075560000000007</v>
      </c>
      <c r="N260" s="3">
        <f>K260^2</f>
        <v>46971.705046876508</v>
      </c>
      <c r="O260" s="3">
        <f>1/($J260+(VLOOKUP($BD260,'5_Weighting REM'!$B$23:$K$35,10,FALSE)))</f>
        <v>73.482489275466037</v>
      </c>
      <c r="P260" s="3">
        <f>O260*$AF260</f>
        <v>13.307146059739653</v>
      </c>
      <c r="Q260" s="3">
        <f>1/($J260+(VLOOKUP($BD260,'5_Weighting REM'!$N$22:$W$31,10,FALSE)))</f>
        <v>31.533105407076917</v>
      </c>
      <c r="R260" s="3">
        <f>Q260*$AF260</f>
        <v>5.7104167742074283</v>
      </c>
      <c r="S260" s="3">
        <f>1/($J260+(VLOOKUP($BD260,'5_Weighting REM'!$Z$26:$AI$35,10,FALSE)))</f>
        <v>28.860916388563119</v>
      </c>
      <c r="T260" s="3">
        <f>S260*$AF260</f>
        <v>5.2265027163249638</v>
      </c>
      <c r="U260" s="3">
        <f>1/($J260+(VLOOKUP($BD260,'5_Weighting REM'!$AL$24:$AU$35,10,FALSE)))</f>
        <v>81.557948835659047</v>
      </c>
      <c r="V260" s="3">
        <f>U260*$AF260</f>
        <v>14.769553239008795</v>
      </c>
      <c r="W260" s="3">
        <f>1/($J260+(VLOOKUP($BD260,'5_Weighting REM'!$AX$24:$BG$35,10,FALSE)))</f>
        <v>115.20579834617408</v>
      </c>
      <c r="X260" s="3">
        <f>W260*$AF260</f>
        <v>20.862934838454116</v>
      </c>
      <c r="Y260" s="3">
        <f>1/($J260+(VLOOKUP($BD260,'5_Weighting REM'!$BK$24:$BT$34,10,FALSE)))</f>
        <v>21.085241471686739</v>
      </c>
      <c r="Z260" s="3">
        <f>Y260*$AF260</f>
        <v>3.8183843625217988</v>
      </c>
      <c r="AA260" s="3">
        <f>1/($J260+(VLOOKUP($BD260,'5_Weighting REM'!$BX$24:$CG$35,10,FALSE)))</f>
        <v>86.147203111197854</v>
      </c>
      <c r="AB260" s="3">
        <f>AA260*$AF260</f>
        <v>15.600633916215374</v>
      </c>
      <c r="AC260" s="3">
        <f>1/($J260+(VLOOKUP($BD260,'5_Weighting REM'!$CK$24:$CT$35,10,FALSE)))</f>
        <v>73.482489275466037</v>
      </c>
      <c r="AD260" s="3">
        <f>AC260*$AF260</f>
        <v>13.307146059739653</v>
      </c>
      <c r="AE260" s="3" t="s">
        <v>502</v>
      </c>
      <c r="AF260" s="6">
        <v>0.18109275</v>
      </c>
      <c r="AG260" s="3" t="s">
        <v>72</v>
      </c>
      <c r="AH260" s="3">
        <v>6.7926762940735186E-2</v>
      </c>
      <c r="AI260" s="3" t="s">
        <v>26</v>
      </c>
      <c r="AJ260" s="3" t="s">
        <v>5</v>
      </c>
      <c r="AK260" s="3" t="s">
        <v>6</v>
      </c>
      <c r="AL260" s="3" t="s">
        <v>5</v>
      </c>
      <c r="AM260" s="3" t="s">
        <v>83</v>
      </c>
      <c r="AN260" s="3" t="s">
        <v>503</v>
      </c>
      <c r="AO260" s="3" t="s">
        <v>95</v>
      </c>
      <c r="AP260" s="3" t="s">
        <v>57</v>
      </c>
      <c r="AQ260" s="3" t="s">
        <v>11</v>
      </c>
      <c r="AR260" s="4" t="s">
        <v>12</v>
      </c>
      <c r="AS260" s="4" t="s">
        <v>504</v>
      </c>
      <c r="AT260" s="4" t="s">
        <v>13</v>
      </c>
      <c r="AU260" s="3" t="s">
        <v>1951</v>
      </c>
      <c r="AV260" s="3" t="s">
        <v>14</v>
      </c>
      <c r="AW260" s="3">
        <v>62011</v>
      </c>
      <c r="AX260" s="3">
        <v>1</v>
      </c>
      <c r="AY260" s="3">
        <v>0</v>
      </c>
      <c r="AZ260" s="3">
        <v>1</v>
      </c>
      <c r="BA260" s="3">
        <v>1</v>
      </c>
      <c r="BB260" s="4" t="s">
        <v>330</v>
      </c>
      <c r="BC260" s="4" t="s">
        <v>596</v>
      </c>
      <c r="BD260" s="4" t="s">
        <v>465</v>
      </c>
      <c r="BE260" s="4" t="s">
        <v>98</v>
      </c>
      <c r="BF260" s="4" t="s">
        <v>90</v>
      </c>
      <c r="BG260" s="3">
        <v>7.4999999999999997E-3</v>
      </c>
      <c r="BH260" s="3">
        <v>1.0075281954445339</v>
      </c>
      <c r="BI260" s="3"/>
      <c r="BJ260" s="3" t="s">
        <v>60</v>
      </c>
      <c r="BK260" s="3">
        <v>2.6659999999999999</v>
      </c>
      <c r="BL260" s="3"/>
    </row>
    <row r="261" spans="1:64" x14ac:dyDescent="0.35">
      <c r="A261" s="2">
        <v>169</v>
      </c>
      <c r="B261" s="3" t="s">
        <v>1228</v>
      </c>
      <c r="C261" s="3">
        <v>169.5</v>
      </c>
      <c r="D261" s="3" t="s">
        <v>1234</v>
      </c>
      <c r="E261" s="3" t="s">
        <v>1235</v>
      </c>
      <c r="F261" s="3"/>
      <c r="G261" s="3"/>
      <c r="H261" s="3" t="str">
        <f>IF(AF261&lt;'2 - Outliers'!$F$11,"Low outlier",IF(AF261&gt;'2 - Outliers'!$F$12,"High outlier",""))</f>
        <v/>
      </c>
      <c r="I261" s="3">
        <f>IF(AH261="",VLOOKUP(BD261,'3 -Impute_SE'!$B$10:$C$21,2,FALSE),AH261)</f>
        <v>6.7544712088686037E-2</v>
      </c>
      <c r="J261" s="3">
        <f>I261^2</f>
        <v>4.5622881311434896E-3</v>
      </c>
      <c r="K261" s="3">
        <f>1/J261</f>
        <v>219.18826063915444</v>
      </c>
      <c r="L261" s="3">
        <f>K261*AF261</f>
        <v>30.794416552830448</v>
      </c>
      <c r="M261" s="3">
        <f>K261*AF261^2</f>
        <v>4.3264000000000014</v>
      </c>
      <c r="N261" s="3">
        <f>K261^2</f>
        <v>48043.493602017901</v>
      </c>
      <c r="O261" s="3">
        <f>1/($J261+(VLOOKUP($BD261,'5_Weighting REM'!$B$23:$K$35,10,FALSE)))</f>
        <v>182.69944786981213</v>
      </c>
      <c r="P261" s="3">
        <f>O261*$AF261</f>
        <v>25.667993738667001</v>
      </c>
      <c r="Q261" s="3">
        <f>1/($J261+(VLOOKUP($BD261,'5_Weighting REM'!$N$22:$W$31,10,FALSE)))</f>
        <v>127.68415727075012</v>
      </c>
      <c r="R261" s="3">
        <f>Q261*$AF261</f>
        <v>17.938730453569796</v>
      </c>
      <c r="S261" s="3">
        <f>1/($J261+(VLOOKUP($BD261,'5_Weighting REM'!$Z$26:$AI$35,10,FALSE)))</f>
        <v>21.770840194963295</v>
      </c>
      <c r="T261" s="3">
        <f>S261*$AF261</f>
        <v>3.0586506764269856</v>
      </c>
      <c r="U261" s="3">
        <f>1/($J261+(VLOOKUP($BD261,'5_Weighting REM'!$AL$24:$AU$35,10,FALSE)))</f>
        <v>204.29314879902537</v>
      </c>
      <c r="V261" s="3">
        <f>U261*$AF261</f>
        <v>28.701757588028233</v>
      </c>
      <c r="W261" s="3">
        <f>1/($J261+(VLOOKUP($BD261,'5_Weighting REM'!$AX$24:$BG$35,10,FALSE)))</f>
        <v>28.626645337883605</v>
      </c>
      <c r="X261" s="3">
        <f>W261*$AF261</f>
        <v>4.0218433162175318</v>
      </c>
      <c r="Y261" s="3">
        <f>1/($J261+(VLOOKUP($BD261,'5_Weighting REM'!$BK$24:$BT$34,10,FALSE)))</f>
        <v>208.31705889406169</v>
      </c>
      <c r="Z261" s="3">
        <f>Y261*$AF261</f>
        <v>29.267088793615404</v>
      </c>
      <c r="AA261" s="3">
        <f>1/($J261+(VLOOKUP($BD261,'5_Weighting REM'!$BX$24:$CG$35,10,FALSE)))</f>
        <v>186.78504064043102</v>
      </c>
      <c r="AB261" s="3">
        <f>AA261*$AF261</f>
        <v>26.241990928465384</v>
      </c>
      <c r="AC261" s="3">
        <f>1/($J261+(VLOOKUP($BD261,'5_Weighting REM'!$CK$24:$CT$35,10,FALSE)))</f>
        <v>182.69944786981213</v>
      </c>
      <c r="AD261" s="3">
        <f>AC261*$AF261</f>
        <v>25.667993738667001</v>
      </c>
      <c r="AE261" s="3" t="s">
        <v>24</v>
      </c>
      <c r="AF261" s="6">
        <v>0.14049300114446697</v>
      </c>
      <c r="AG261" s="3" t="s">
        <v>25</v>
      </c>
      <c r="AH261" s="3">
        <v>6.7544712088686037E-2</v>
      </c>
      <c r="AI261" s="3" t="s">
        <v>26</v>
      </c>
      <c r="AJ261" s="3" t="s">
        <v>5</v>
      </c>
      <c r="AK261" s="3" t="s">
        <v>1307</v>
      </c>
      <c r="AL261" s="3" t="s">
        <v>5</v>
      </c>
      <c r="AM261" s="3" t="s">
        <v>7</v>
      </c>
      <c r="AN261" s="3" t="s">
        <v>1318</v>
      </c>
      <c r="AO261" s="3" t="s">
        <v>694</v>
      </c>
      <c r="AP261" s="3" t="s">
        <v>10</v>
      </c>
      <c r="AQ261" s="3" t="s">
        <v>11</v>
      </c>
      <c r="AR261" s="4" t="s">
        <v>1335</v>
      </c>
      <c r="AS261" s="4" t="s">
        <v>13</v>
      </c>
      <c r="AT261" s="4">
        <v>2012</v>
      </c>
      <c r="AU261" s="3" t="s">
        <v>14</v>
      </c>
      <c r="AV261" s="3" t="s">
        <v>1951</v>
      </c>
      <c r="AW261" s="3">
        <v>48</v>
      </c>
      <c r="AX261" s="3">
        <v>1</v>
      </c>
      <c r="AY261" s="3">
        <v>0</v>
      </c>
      <c r="AZ261" s="3">
        <v>1</v>
      </c>
      <c r="BA261" s="3">
        <v>1</v>
      </c>
      <c r="BB261" s="4" t="s">
        <v>15</v>
      </c>
      <c r="BC261" s="4" t="s">
        <v>1373</v>
      </c>
      <c r="BD261" s="4" t="s">
        <v>17</v>
      </c>
      <c r="BE261" s="4" t="s">
        <v>33</v>
      </c>
      <c r="BF261" s="4"/>
      <c r="BG261" s="3">
        <v>7.0000000000000007E-2</v>
      </c>
      <c r="BH261" s="3"/>
      <c r="BI261" s="3"/>
      <c r="BJ261" s="3"/>
      <c r="BK261" s="3">
        <v>2.08</v>
      </c>
      <c r="BL261" s="3" t="s">
        <v>1300</v>
      </c>
    </row>
    <row r="262" spans="1:64" x14ac:dyDescent="0.35">
      <c r="A262" s="2">
        <v>127</v>
      </c>
      <c r="B262" s="3" t="s">
        <v>647</v>
      </c>
      <c r="C262" s="3">
        <v>127.3</v>
      </c>
      <c r="D262" s="3" t="s">
        <v>718</v>
      </c>
      <c r="E262" s="3" t="s">
        <v>649</v>
      </c>
      <c r="F262" s="3"/>
      <c r="G262" s="3"/>
      <c r="H262" s="3" t="str">
        <f>IF(AF262&lt;'2 - Outliers'!$F$11,"Low outlier",IF(AF262&gt;'2 - Outliers'!$F$12,"High outlier",""))</f>
        <v/>
      </c>
      <c r="I262" s="3">
        <f>IF(AH262="",VLOOKUP(BD262,'3 -Impute_SE'!$B$10:$C$21,2,FALSE),AH262)</f>
        <v>6.6745655608214854E-2</v>
      </c>
      <c r="J262" s="3">
        <f>I262^2</f>
        <v>4.4549825425704232E-3</v>
      </c>
      <c r="K262" s="3">
        <f>1/J262</f>
        <v>224.46777073631873</v>
      </c>
      <c r="L262" s="3">
        <f>K262*AF262</f>
        <v>37.935053254437868</v>
      </c>
      <c r="M262" s="3">
        <f>K262*AF262^2</f>
        <v>6.4110240000000003</v>
      </c>
      <c r="N262" s="3">
        <f>K262^2</f>
        <v>50385.780099332544</v>
      </c>
      <c r="O262" s="3">
        <f>1/($J262+(VLOOKUP($BD262,'5_Weighting REM'!$B$23:$K$35,10,FALSE)))</f>
        <v>41.074896158869173</v>
      </c>
      <c r="P262" s="3">
        <f>O262*$AF262</f>
        <v>6.9416574508488909</v>
      </c>
      <c r="Q262" s="3">
        <f>1/($J262+(VLOOKUP($BD262,'5_Weighting REM'!$N$22:$W$31,10,FALSE)))</f>
        <v>224.46777073631873</v>
      </c>
      <c r="R262" s="3">
        <f>Q262*$AF262</f>
        <v>37.935053254437868</v>
      </c>
      <c r="S262" s="3">
        <f>1/($J262+(VLOOKUP($BD262,'5_Weighting REM'!$Z$26:$AI$35,10,FALSE)))</f>
        <v>7.9958235702328651</v>
      </c>
      <c r="T262" s="3">
        <f>S262*$AF262</f>
        <v>1.3512941833693544</v>
      </c>
      <c r="U262" s="3">
        <f>1/($J262+(VLOOKUP($BD262,'5_Weighting REM'!$AL$24:$AU$35,10,FALSE)))</f>
        <v>41.550327133124846</v>
      </c>
      <c r="V262" s="3">
        <f>U262*$AF262</f>
        <v>7.022005285498099</v>
      </c>
      <c r="W262" s="3">
        <f>1/($J262+(VLOOKUP($BD262,'5_Weighting REM'!$AX$24:$BG$35,10,FALSE)))</f>
        <v>50.623604970505014</v>
      </c>
      <c r="X262" s="3">
        <f>W262*$AF262</f>
        <v>8.555389240015348</v>
      </c>
      <c r="Y262" s="3">
        <f>1/($J262+(VLOOKUP($BD262,'5_Weighting REM'!$BK$24:$BT$34,10,FALSE)))</f>
        <v>4.6530488151621308</v>
      </c>
      <c r="Z262" s="3">
        <f>Y262*$AF262</f>
        <v>0.78636524976240019</v>
      </c>
      <c r="AA262" s="3">
        <f>1/($J262+(VLOOKUP($BD262,'5_Weighting REM'!$BX$24:$CG$35,10,FALSE)))</f>
        <v>39.644490028461405</v>
      </c>
      <c r="AB262" s="3">
        <f>AA262*$AF262</f>
        <v>6.699918814809978</v>
      </c>
      <c r="AC262" s="3">
        <f>1/($J262+(VLOOKUP($BD262,'5_Weighting REM'!$CK$24:$CT$35,10,FALSE)))</f>
        <v>41.074896158869173</v>
      </c>
      <c r="AD262" s="3">
        <f>AC262*$AF262</f>
        <v>6.9416574508488909</v>
      </c>
      <c r="AE262" s="3" t="s">
        <v>650</v>
      </c>
      <c r="AF262" s="6">
        <v>0.16900000000000001</v>
      </c>
      <c r="AG262" s="3" t="s">
        <v>4</v>
      </c>
      <c r="AH262" s="3">
        <v>6.6745655608214854E-2</v>
      </c>
      <c r="AI262" s="3" t="s">
        <v>26</v>
      </c>
      <c r="AJ262" s="3" t="s">
        <v>5</v>
      </c>
      <c r="AK262" s="3" t="s">
        <v>6</v>
      </c>
      <c r="AL262" s="3" t="s">
        <v>5</v>
      </c>
      <c r="AM262" s="3" t="s">
        <v>7</v>
      </c>
      <c r="AN262" s="3"/>
      <c r="AO262" s="3" t="s">
        <v>38</v>
      </c>
      <c r="AP262" s="3" t="s">
        <v>57</v>
      </c>
      <c r="AQ262" s="3" t="s">
        <v>337</v>
      </c>
      <c r="AR262" s="4" t="s">
        <v>651</v>
      </c>
      <c r="AS262" s="4" t="s">
        <v>652</v>
      </c>
      <c r="AT262" s="4">
        <v>2012</v>
      </c>
      <c r="AU262" s="3" t="s">
        <v>14</v>
      </c>
      <c r="AV262" s="3" t="s">
        <v>14</v>
      </c>
      <c r="AW262" s="3">
        <v>816</v>
      </c>
      <c r="AX262" s="3">
        <v>0</v>
      </c>
      <c r="AY262" s="3">
        <v>0</v>
      </c>
      <c r="AZ262" s="3">
        <v>0</v>
      </c>
      <c r="BA262" s="3">
        <v>0</v>
      </c>
      <c r="BB262" s="4" t="s">
        <v>346</v>
      </c>
      <c r="BC262" s="4" t="s">
        <v>719</v>
      </c>
      <c r="BD262" s="4" t="s">
        <v>642</v>
      </c>
      <c r="BE262" s="4" t="s">
        <v>33</v>
      </c>
      <c r="BF262" s="4"/>
      <c r="BG262" s="3">
        <v>0.20300000000000001</v>
      </c>
      <c r="BH262" s="3"/>
      <c r="BI262" s="3"/>
      <c r="BJ262" s="3"/>
      <c r="BK262" s="3">
        <v>2.532</v>
      </c>
      <c r="BL262" s="3"/>
    </row>
    <row r="263" spans="1:64" x14ac:dyDescent="0.35">
      <c r="A263" s="2">
        <v>31</v>
      </c>
      <c r="B263" s="3" t="s">
        <v>162</v>
      </c>
      <c r="C263" s="3">
        <v>31.1</v>
      </c>
      <c r="D263" s="3" t="s">
        <v>939</v>
      </c>
      <c r="E263" s="3" t="s">
        <v>164</v>
      </c>
      <c r="F263" s="3">
        <v>1</v>
      </c>
      <c r="G263" s="3"/>
      <c r="H263" s="3" t="str">
        <f>IF(AF263&lt;'2 - Outliers'!$F$11,"Low outlier",IF(AF263&gt;'2 - Outliers'!$F$12,"High outlier",""))</f>
        <v/>
      </c>
      <c r="I263" s="3">
        <f>IF(AH263="",VLOOKUP(BD263,'3 -Impute_SE'!$B$10:$C$21,2,FALSE),AH263)</f>
        <v>6.6666666666666666E-2</v>
      </c>
      <c r="J263" s="3">
        <f>I263^2</f>
        <v>4.4444444444444444E-3</v>
      </c>
      <c r="K263" s="3">
        <f>1/J263</f>
        <v>225</v>
      </c>
      <c r="L263" s="3">
        <f>K263*AF263</f>
        <v>58.5</v>
      </c>
      <c r="M263" s="3">
        <f>K263*AF263^2</f>
        <v>15.21</v>
      </c>
      <c r="N263" s="3">
        <f>K263^2</f>
        <v>50625</v>
      </c>
      <c r="O263" s="3">
        <f>1/($J263+(VLOOKUP($BD263,'5_Weighting REM'!$B$23:$K$35,10,FALSE)))</f>
        <v>74.409835247531674</v>
      </c>
      <c r="P263" s="3">
        <f>O263*$AF263</f>
        <v>19.346557164358234</v>
      </c>
      <c r="Q263" s="3">
        <f>1/($J263+(VLOOKUP($BD263,'5_Weighting REM'!$N$22:$W$31,10,FALSE)))</f>
        <v>31.702652336018197</v>
      </c>
      <c r="R263" s="3">
        <f>Q263*$AF263</f>
        <v>8.2426896073647313</v>
      </c>
      <c r="S263" s="3">
        <f>1/($J263+(VLOOKUP($BD263,'5_Weighting REM'!$Z$26:$AI$35,10,FALSE)))</f>
        <v>29.002880588157119</v>
      </c>
      <c r="T263" s="3">
        <f>S263*$AF263</f>
        <v>7.5407489529208513</v>
      </c>
      <c r="U263" s="3">
        <f>1/($J263+(VLOOKUP($BD263,'5_Weighting REM'!$AL$24:$AU$35,10,FALSE)))</f>
        <v>82.701905033194592</v>
      </c>
      <c r="V263" s="3">
        <f>U263*$AF263</f>
        <v>21.502495308630596</v>
      </c>
      <c r="W263" s="3">
        <f>1/($J263+(VLOOKUP($BD263,'5_Weighting REM'!$AX$24:$BG$35,10,FALSE)))</f>
        <v>117.50166114632913</v>
      </c>
      <c r="X263" s="3">
        <f>W263*$AF263</f>
        <v>30.550431898045574</v>
      </c>
      <c r="Y263" s="3">
        <f>1/($J263+(VLOOKUP($BD263,'5_Weighting REM'!$BK$24:$BT$34,10,FALSE)))</f>
        <v>21.16091440983724</v>
      </c>
      <c r="Z263" s="3">
        <f>Y263*$AF263</f>
        <v>5.5018377465576824</v>
      </c>
      <c r="AA263" s="3">
        <f>1/($J263+(VLOOKUP($BD263,'5_Weighting REM'!$BX$24:$CG$35,10,FALSE)))</f>
        <v>87.424530061912378</v>
      </c>
      <c r="AB263" s="3">
        <f>AA263*$AF263</f>
        <v>22.730377816097221</v>
      </c>
      <c r="AC263" s="3">
        <f>1/($J263+(VLOOKUP($BD263,'5_Weighting REM'!$CK$24:$CT$35,10,FALSE)))</f>
        <v>74.409835247531674</v>
      </c>
      <c r="AD263" s="3">
        <f>AC263*$AF263</f>
        <v>19.346557164358234</v>
      </c>
      <c r="AE263" s="3" t="s">
        <v>94</v>
      </c>
      <c r="AF263" s="6">
        <v>0.26</v>
      </c>
      <c r="AG263" s="3" t="s">
        <v>4</v>
      </c>
      <c r="AH263" s="3">
        <v>6.6666666666666666E-2</v>
      </c>
      <c r="AI263" s="3" t="s">
        <v>26</v>
      </c>
      <c r="AJ263" s="3" t="s">
        <v>5</v>
      </c>
      <c r="AK263" s="3" t="s">
        <v>6</v>
      </c>
      <c r="AL263" s="3" t="s">
        <v>5</v>
      </c>
      <c r="AM263" s="3" t="s">
        <v>55</v>
      </c>
      <c r="AN263" s="3" t="s">
        <v>165</v>
      </c>
      <c r="AO263" s="3" t="s">
        <v>95</v>
      </c>
      <c r="AP263" s="3" t="s">
        <v>57</v>
      </c>
      <c r="AQ263" s="3" t="s">
        <v>39</v>
      </c>
      <c r="AR263" s="4" t="s">
        <v>12</v>
      </c>
      <c r="AS263" s="4" t="s">
        <v>166</v>
      </c>
      <c r="AT263" s="4">
        <v>1999</v>
      </c>
      <c r="AU263" s="3" t="s">
        <v>30</v>
      </c>
      <c r="AV263" s="3" t="s">
        <v>30</v>
      </c>
      <c r="AW263" s="3">
        <v>8707</v>
      </c>
      <c r="AX263" s="3">
        <v>0</v>
      </c>
      <c r="AY263" s="3">
        <v>0</v>
      </c>
      <c r="AZ263" s="3">
        <v>0</v>
      </c>
      <c r="BA263" s="3">
        <v>0</v>
      </c>
      <c r="BB263" s="4" t="s">
        <v>330</v>
      </c>
      <c r="BC263" s="4" t="s">
        <v>610</v>
      </c>
      <c r="BD263" s="4" t="s">
        <v>465</v>
      </c>
      <c r="BE263" s="4" t="s">
        <v>168</v>
      </c>
      <c r="BF263" s="4" t="s">
        <v>99</v>
      </c>
      <c r="BG263" s="3">
        <v>0.2848</v>
      </c>
      <c r="BH263" s="3">
        <v>1.329496102309317</v>
      </c>
      <c r="BI263" s="3"/>
      <c r="BJ263" s="3" t="s">
        <v>60</v>
      </c>
      <c r="BK263" s="3">
        <v>3.9</v>
      </c>
      <c r="BL263" s="3"/>
    </row>
    <row r="264" spans="1:64" x14ac:dyDescent="0.35">
      <c r="A264" s="2">
        <v>7</v>
      </c>
      <c r="B264" s="3" t="s">
        <v>599</v>
      </c>
      <c r="C264" s="3">
        <v>7.3</v>
      </c>
      <c r="D264" s="3" t="s">
        <v>600</v>
      </c>
      <c r="E264" s="3" t="s">
        <v>601</v>
      </c>
      <c r="F264" s="3"/>
      <c r="G264" s="3"/>
      <c r="H264" s="3" t="str">
        <f>IF(AF264&lt;'2 - Outliers'!$F$11,"Low outlier",IF(AF264&gt;'2 - Outliers'!$F$12,"High outlier",""))</f>
        <v/>
      </c>
      <c r="I264" s="3">
        <f>IF(AH264="",VLOOKUP(BD264,'3 -Impute_SE'!$B$10:$C$21,2,FALSE),AH264)</f>
        <v>6.6174137092853677E-2</v>
      </c>
      <c r="J264" s="3">
        <f>I264^2</f>
        <v>4.3790164199837929E-3</v>
      </c>
      <c r="K264" s="3">
        <f>1/J264</f>
        <v>228.36178358146032</v>
      </c>
      <c r="L264" s="3">
        <f>K264*AF264</f>
        <v>93.253954960395291</v>
      </c>
      <c r="M264" s="3">
        <f>K264*AF264^2</f>
        <v>38.081240999999999</v>
      </c>
      <c r="N264" s="3">
        <f>K264^2</f>
        <v>52149.104200505717</v>
      </c>
      <c r="O264" s="3">
        <f>1/($J264+(VLOOKUP($BD264,'5_Weighting REM'!$B$23:$K$35,10,FALSE)))</f>
        <v>189.02882094287764</v>
      </c>
      <c r="P264" s="3">
        <f>O264*$AF264</f>
        <v>77.191922737526085</v>
      </c>
      <c r="Q264" s="3">
        <f>1/($J264+(VLOOKUP($BD264,'5_Weighting REM'!$N$22:$W$31,10,FALSE)))</f>
        <v>130.74367617696001</v>
      </c>
      <c r="R264" s="3">
        <f>Q264*$AF264</f>
        <v>53.390566049829097</v>
      </c>
      <c r="S264" s="3">
        <f>1/($J264+(VLOOKUP($BD264,'5_Weighting REM'!$Z$26:$AI$35,10,FALSE)))</f>
        <v>21.858053371868774</v>
      </c>
      <c r="T264" s="3">
        <f>S264*$AF264</f>
        <v>8.9259677897683556</v>
      </c>
      <c r="U264" s="3">
        <f>1/($J264+(VLOOKUP($BD264,'5_Weighting REM'!$AL$24:$AU$35,10,FALSE)))</f>
        <v>212.23964628389928</v>
      </c>
      <c r="V264" s="3">
        <f>U264*$AF264</f>
        <v>86.670309300280877</v>
      </c>
      <c r="W264" s="3">
        <f>1/($J264+(VLOOKUP($BD264,'5_Weighting REM'!$AX$24:$BG$35,10,FALSE)))</f>
        <v>28.777625835999284</v>
      </c>
      <c r="X264" s="3">
        <f>W264*$AF264</f>
        <v>11.75164855296417</v>
      </c>
      <c r="Y264" s="3">
        <f>1/($J264+(VLOOKUP($BD264,'5_Weighting REM'!$BK$24:$BT$34,10,FALSE)))</f>
        <v>216.58601488701214</v>
      </c>
      <c r="Z264" s="3">
        <f>Y264*$AF264</f>
        <v>88.445194990869211</v>
      </c>
      <c r="AA264" s="3">
        <f>1/($J264+(VLOOKUP($BD264,'5_Weighting REM'!$BX$24:$CG$35,10,FALSE)))</f>
        <v>193.40578763611418</v>
      </c>
      <c r="AB264" s="3">
        <f>AA264*$AF264</f>
        <v>78.979303482556176</v>
      </c>
      <c r="AC264" s="3">
        <f>1/($J264+(VLOOKUP($BD264,'5_Weighting REM'!$CK$24:$CT$35,10,FALSE)))</f>
        <v>189.02882094287764</v>
      </c>
      <c r="AD264" s="3">
        <f>AC264*$AF264</f>
        <v>77.191922737526085</v>
      </c>
      <c r="AE264" s="3" t="s">
        <v>602</v>
      </c>
      <c r="AF264" s="6">
        <v>0.40836060000000002</v>
      </c>
      <c r="AG264" s="3" t="s">
        <v>459</v>
      </c>
      <c r="AH264" s="3">
        <v>6.6174137092853677E-2</v>
      </c>
      <c r="AI264" s="3" t="s">
        <v>26</v>
      </c>
      <c r="AJ264" s="3" t="s">
        <v>5</v>
      </c>
      <c r="AK264" s="3" t="s">
        <v>6</v>
      </c>
      <c r="AL264" s="3" t="s">
        <v>5</v>
      </c>
      <c r="AM264" s="3" t="s">
        <v>55</v>
      </c>
      <c r="AN264" s="3" t="s">
        <v>603</v>
      </c>
      <c r="AO264" s="3" t="s">
        <v>56</v>
      </c>
      <c r="AP264" s="3" t="s">
        <v>57</v>
      </c>
      <c r="AQ264" s="3" t="s">
        <v>39</v>
      </c>
      <c r="AR264" s="3" t="s">
        <v>12</v>
      </c>
      <c r="AS264" s="3" t="s">
        <v>328</v>
      </c>
      <c r="AT264" s="3" t="s">
        <v>604</v>
      </c>
      <c r="AU264" s="3" t="s">
        <v>1951</v>
      </c>
      <c r="AV264" s="3" t="s">
        <v>30</v>
      </c>
      <c r="AW264" s="3">
        <v>2127</v>
      </c>
      <c r="AX264" s="3">
        <v>1</v>
      </c>
      <c r="AY264" s="3">
        <v>0</v>
      </c>
      <c r="AZ264" s="3">
        <v>1</v>
      </c>
      <c r="BA264" s="3">
        <v>1</v>
      </c>
      <c r="BB264" s="3" t="s">
        <v>15</v>
      </c>
      <c r="BC264" s="3" t="s">
        <v>16</v>
      </c>
      <c r="BD264" s="3" t="s">
        <v>17</v>
      </c>
      <c r="BE264" s="3" t="s">
        <v>58</v>
      </c>
      <c r="BF264" s="4" t="s">
        <v>59</v>
      </c>
      <c r="BG264" s="3">
        <v>6.0000000000000001E-3</v>
      </c>
      <c r="BH264" s="3">
        <v>1.0060180360540649</v>
      </c>
      <c r="BI264" s="3"/>
      <c r="BJ264" s="3" t="s">
        <v>60</v>
      </c>
      <c r="BK264" s="3">
        <v>6.1710000000000003</v>
      </c>
      <c r="BL264" s="3"/>
    </row>
    <row r="265" spans="1:64" x14ac:dyDescent="0.35">
      <c r="A265" s="2">
        <v>70</v>
      </c>
      <c r="B265" s="3" t="s">
        <v>177</v>
      </c>
      <c r="C265" s="3">
        <v>70.7</v>
      </c>
      <c r="D265" s="3" t="s">
        <v>224</v>
      </c>
      <c r="E265" s="3" t="s">
        <v>225</v>
      </c>
      <c r="F265" s="3"/>
      <c r="G265" s="3"/>
      <c r="H265" s="3" t="str">
        <f>IF(AF265&lt;'2 - Outliers'!$F$11,"Low outlier",IF(AF265&gt;'2 - Outliers'!$F$12,"High outlier",""))</f>
        <v/>
      </c>
      <c r="I265" s="3">
        <f>IF(AH265="",VLOOKUP(BD265,'3 -Impute_SE'!$B$10:$C$21,2,FALSE),AH265)</f>
        <v>6.5943130740668363E-2</v>
      </c>
      <c r="J265" s="3">
        <f>I265^2</f>
        <v>4.348496491880881E-3</v>
      </c>
      <c r="K265" s="3">
        <f>1/J265</f>
        <v>229.96454104702843</v>
      </c>
      <c r="L265" s="3">
        <f>K265*AF265</f>
        <v>64.449472632923474</v>
      </c>
      <c r="M265" s="3">
        <f>K265*AF265^2</f>
        <v>18.0625</v>
      </c>
      <c r="N265" s="3">
        <f>K265^2</f>
        <v>52883.690138970422</v>
      </c>
      <c r="O265" s="3">
        <f>1/($J265+(VLOOKUP($BD265,'5_Weighting REM'!$B$23:$K$35,10,FALSE)))</f>
        <v>190.12568377559742</v>
      </c>
      <c r="P265" s="3">
        <f>O265*$AF265</f>
        <v>53.284301995086061</v>
      </c>
      <c r="Q265" s="3">
        <f>1/($J265+(VLOOKUP($BD265,'5_Weighting REM'!$N$22:$W$31,10,FALSE)))</f>
        <v>131.26747113891301</v>
      </c>
      <c r="R265" s="3">
        <f>Q265*$AF265</f>
        <v>36.788799048068569</v>
      </c>
      <c r="S265" s="3">
        <f>1/($J265+(VLOOKUP($BD265,'5_Weighting REM'!$Z$26:$AI$35,10,FALSE)))</f>
        <v>21.872644749171464</v>
      </c>
      <c r="T265" s="3">
        <f>S265*$AF265</f>
        <v>6.1299903574399304</v>
      </c>
      <c r="U265" s="3">
        <f>1/($J265+(VLOOKUP($BD265,'5_Weighting REM'!$AL$24:$AU$35,10,FALSE)))</f>
        <v>213.62340013515009</v>
      </c>
      <c r="V265" s="3">
        <f>U265*$AF265</f>
        <v>59.869732168607833</v>
      </c>
      <c r="W265" s="3">
        <f>1/($J265+(VLOOKUP($BD265,'5_Weighting REM'!$AX$24:$BG$35,10,FALSE)))</f>
        <v>28.802923186266515</v>
      </c>
      <c r="X265" s="3">
        <f>W265*$AF265</f>
        <v>8.0722584498879542</v>
      </c>
      <c r="Y265" s="3">
        <f>1/($J265+(VLOOKUP($BD265,'5_Weighting REM'!$BK$24:$BT$34,10,FALSE)))</f>
        <v>218.02721612408624</v>
      </c>
      <c r="Z265" s="3">
        <f>Y265*$AF265</f>
        <v>61.103938176051948</v>
      </c>
      <c r="AA265" s="3">
        <f>1/($J265+(VLOOKUP($BD265,'5_Weighting REM'!$BX$24:$CG$35,10,FALSE)))</f>
        <v>194.55418862460894</v>
      </c>
      <c r="AB265" s="3">
        <f>AA265*$AF265</f>
        <v>54.525427260623275</v>
      </c>
      <c r="AC265" s="3">
        <f>1/($J265+(VLOOKUP($BD265,'5_Weighting REM'!$CK$24:$CT$35,10,FALSE)))</f>
        <v>190.12568377559742</v>
      </c>
      <c r="AD265" s="3">
        <f>AC265*$AF265</f>
        <v>53.284301995086061</v>
      </c>
      <c r="AE265" s="3" t="s">
        <v>226</v>
      </c>
      <c r="AF265" s="6">
        <v>0.28025830564784054</v>
      </c>
      <c r="AG265" s="3" t="s">
        <v>25</v>
      </c>
      <c r="AH265" s="3">
        <v>6.5943130740668363E-2</v>
      </c>
      <c r="AI265" s="3" t="s">
        <v>26</v>
      </c>
      <c r="AJ265" s="3" t="s">
        <v>5</v>
      </c>
      <c r="AK265" s="3" t="s">
        <v>6</v>
      </c>
      <c r="AL265" s="3" t="s">
        <v>5</v>
      </c>
      <c r="AM265" s="3" t="s">
        <v>7</v>
      </c>
      <c r="AN265" s="3" t="s">
        <v>48</v>
      </c>
      <c r="AO265" s="3" t="s">
        <v>28</v>
      </c>
      <c r="AP265" s="3" t="s">
        <v>10</v>
      </c>
      <c r="AQ265" s="3" t="s">
        <v>182</v>
      </c>
      <c r="AR265" s="4" t="s">
        <v>12</v>
      </c>
      <c r="AS265" s="4" t="s">
        <v>13</v>
      </c>
      <c r="AT265" s="4">
        <v>2009</v>
      </c>
      <c r="AU265" s="3" t="s">
        <v>30</v>
      </c>
      <c r="AV265" s="3" t="s">
        <v>14</v>
      </c>
      <c r="AW265" s="3">
        <v>1449</v>
      </c>
      <c r="AX265" s="3">
        <v>0</v>
      </c>
      <c r="AY265" s="3">
        <v>0</v>
      </c>
      <c r="AZ265" s="3">
        <v>0</v>
      </c>
      <c r="BA265" s="3">
        <v>0</v>
      </c>
      <c r="BB265" s="4" t="s">
        <v>15</v>
      </c>
      <c r="BC265" s="4" t="s">
        <v>183</v>
      </c>
      <c r="BD265" s="4" t="s">
        <v>17</v>
      </c>
      <c r="BE265" s="4" t="s">
        <v>33</v>
      </c>
      <c r="BF265" s="4"/>
      <c r="BG265" s="3">
        <v>0.68500000000000005</v>
      </c>
      <c r="BH265" s="3"/>
      <c r="BI265" s="3"/>
      <c r="BJ265" s="3" t="s">
        <v>20</v>
      </c>
      <c r="BK265" s="3">
        <v>4.25</v>
      </c>
      <c r="BL265" s="3"/>
    </row>
    <row r="266" spans="1:64" x14ac:dyDescent="0.35">
      <c r="A266" s="2">
        <v>155</v>
      </c>
      <c r="B266" s="3" t="s">
        <v>1197</v>
      </c>
      <c r="C266" s="3">
        <v>155.1</v>
      </c>
      <c r="D266" s="3" t="s">
        <v>1200</v>
      </c>
      <c r="E266" s="3" t="s">
        <v>1199</v>
      </c>
      <c r="F266" s="3"/>
      <c r="G266" s="3"/>
      <c r="H266" s="3" t="str">
        <f>IF(AF266&lt;'2 - Outliers'!$F$11,"Low outlier",IF(AF266&gt;'2 - Outliers'!$F$12,"High outlier",""))</f>
        <v/>
      </c>
      <c r="I266" s="3">
        <f>IF(AH266="",VLOOKUP(BD266,'3 -Impute_SE'!$B$10:$C$21,2,FALSE),AH266)</f>
        <v>6.5795083253183825E-2</v>
      </c>
      <c r="J266" s="3">
        <f>I266^2</f>
        <v>4.328992980293391E-3</v>
      </c>
      <c r="K266" s="3">
        <f>1/J266</f>
        <v>231.00060558015193</v>
      </c>
      <c r="L266" s="3">
        <f>K266*AF266</f>
        <v>35.564967537095818</v>
      </c>
      <c r="M266" s="3">
        <f>K266*AF266^2</f>
        <v>5.4755999999999991</v>
      </c>
      <c r="N266" s="3">
        <f>K266^2</f>
        <v>53361.279778396914</v>
      </c>
      <c r="O266" s="3">
        <f>1/($J266+(VLOOKUP($BD266,'5_Weighting REM'!$B$23:$K$35,10,FALSE)))</f>
        <v>62.473418342428076</v>
      </c>
      <c r="P266" s="3">
        <f>O266*$AF266</f>
        <v>9.6184384006254255</v>
      </c>
      <c r="Q266" s="3">
        <f>1/($J266+(VLOOKUP($BD266,'5_Weighting REM'!$N$22:$W$31,10,FALSE)))</f>
        <v>189.56024642934383</v>
      </c>
      <c r="R266" s="3">
        <f>Q266*$AF266</f>
        <v>29.184789337031763</v>
      </c>
      <c r="S266" s="3">
        <f>1/($J266+(VLOOKUP($BD266,'5_Weighting REM'!$Z$26:$AI$35,10,FALSE)))</f>
        <v>5.6813770064222942</v>
      </c>
      <c r="T266" s="3">
        <f>S266*$AF266</f>
        <v>0.87470761512485307</v>
      </c>
      <c r="U266" s="3">
        <f>1/($J266+(VLOOKUP($BD266,'5_Weighting REM'!$AL$24:$AU$35,10,FALSE)))</f>
        <v>90.531985852998702</v>
      </c>
      <c r="V266" s="3">
        <f>U266*$AF266</f>
        <v>13.938349338281416</v>
      </c>
      <c r="W266" s="3">
        <f>1/($J266+(VLOOKUP($BD266,'5_Weighting REM'!$AX$24:$BG$35,10,FALSE)))</f>
        <v>11.292780193434069</v>
      </c>
      <c r="X266" s="3">
        <f>W266*$AF266</f>
        <v>1.7386420263893456</v>
      </c>
      <c r="Y266" s="3">
        <f>1/($J266+(VLOOKUP($BD266,'5_Weighting REM'!$BK$24:$BT$34,10,FALSE)))</f>
        <v>87.78679722404874</v>
      </c>
      <c r="Z266" s="3">
        <f>Y266*$AF266</f>
        <v>13.515698738614768</v>
      </c>
      <c r="AA266" s="3">
        <f>1/($J266+(VLOOKUP($BD266,'5_Weighting REM'!$BX$24:$CG$35,10,FALSE)))</f>
        <v>128.73724664676178</v>
      </c>
      <c r="AB266" s="3">
        <f>AA266*$AF266</f>
        <v>19.820450194527879</v>
      </c>
      <c r="AC266" s="3">
        <f>1/($J266+(VLOOKUP($BD266,'5_Weighting REM'!$CK$24:$CT$35,10,FALSE)))</f>
        <v>62.473418342428076</v>
      </c>
      <c r="AD266" s="3">
        <f>AC266*$AF266</f>
        <v>9.6184384006254255</v>
      </c>
      <c r="AE266" s="3" t="s">
        <v>24</v>
      </c>
      <c r="AF266" s="6">
        <v>0.15396049481245014</v>
      </c>
      <c r="AG266" s="3" t="s">
        <v>25</v>
      </c>
      <c r="AH266" s="3">
        <v>6.5795083253183825E-2</v>
      </c>
      <c r="AI266" s="3" t="s">
        <v>26</v>
      </c>
      <c r="AJ266" s="3" t="s">
        <v>5</v>
      </c>
      <c r="AK266" s="3" t="s">
        <v>6</v>
      </c>
      <c r="AL266" s="3" t="s">
        <v>5</v>
      </c>
      <c r="AM266" s="3" t="s">
        <v>7</v>
      </c>
      <c r="AN266" s="3" t="s">
        <v>1313</v>
      </c>
      <c r="AO266" s="3" t="s">
        <v>38</v>
      </c>
      <c r="AP266" s="3" t="s">
        <v>10</v>
      </c>
      <c r="AQ266" s="3" t="s">
        <v>182</v>
      </c>
      <c r="AR266" s="4" t="s">
        <v>338</v>
      </c>
      <c r="AS266" s="4" t="s">
        <v>13</v>
      </c>
      <c r="AT266" s="4">
        <v>2016</v>
      </c>
      <c r="AU266" s="3" t="s">
        <v>14</v>
      </c>
      <c r="AV266" s="3" t="s">
        <v>1951</v>
      </c>
      <c r="AW266" s="3">
        <v>109</v>
      </c>
      <c r="AX266" s="3">
        <v>1</v>
      </c>
      <c r="AY266" s="3">
        <v>0</v>
      </c>
      <c r="AZ266" s="3">
        <v>0</v>
      </c>
      <c r="BA266" s="3">
        <v>0</v>
      </c>
      <c r="BB266" s="4" t="s">
        <v>15</v>
      </c>
      <c r="BC266" s="4" t="s">
        <v>1358</v>
      </c>
      <c r="BD266" s="3" t="s">
        <v>42</v>
      </c>
      <c r="BE266" s="4" t="s">
        <v>33</v>
      </c>
      <c r="BF266" s="4"/>
      <c r="BG266" s="3">
        <v>0.61</v>
      </c>
      <c r="BH266" s="3"/>
      <c r="BI266" s="3"/>
      <c r="BJ266" s="3"/>
      <c r="BK266" s="3">
        <v>2.34</v>
      </c>
      <c r="BL266" s="3" t="s">
        <v>1300</v>
      </c>
    </row>
    <row r="267" spans="1:64" x14ac:dyDescent="0.35">
      <c r="A267" s="2">
        <v>70</v>
      </c>
      <c r="B267" s="3" t="s">
        <v>177</v>
      </c>
      <c r="C267" s="3">
        <v>70.8</v>
      </c>
      <c r="D267" s="3" t="s">
        <v>212</v>
      </c>
      <c r="E267" s="3" t="s">
        <v>213</v>
      </c>
      <c r="F267" s="3"/>
      <c r="G267" s="3"/>
      <c r="H267" s="3" t="str">
        <f>IF(AF267&lt;'2 - Outliers'!$F$11,"Low outlier",IF(AF267&gt;'2 - Outliers'!$F$12,"High outlier",""))</f>
        <v/>
      </c>
      <c r="I267" s="3">
        <f>IF(AH267="",VLOOKUP(BD267,'3 -Impute_SE'!$B$10:$C$21,2,FALSE),AH267)</f>
        <v>6.5261764065138061E-2</v>
      </c>
      <c r="J267" s="3">
        <f>I267^2</f>
        <v>4.259097848893746E-3</v>
      </c>
      <c r="K267" s="3">
        <f>1/J267</f>
        <v>234.79150643597893</v>
      </c>
      <c r="L267" s="3">
        <f>K267*AF267</f>
        <v>74.775790539913217</v>
      </c>
      <c r="M267" s="3">
        <f>K267*AF267^2</f>
        <v>23.814399999999992</v>
      </c>
      <c r="N267" s="3">
        <f>K267^2</f>
        <v>55127.051494476334</v>
      </c>
      <c r="O267" s="3">
        <f>1/($J267+(VLOOKUP($BD267,'5_Weighting REM'!$B$23:$K$35,10,FALSE)))</f>
        <v>193.41312238618104</v>
      </c>
      <c r="P267" s="3">
        <f>O267*$AF267</f>
        <v>61.597710014110859</v>
      </c>
      <c r="Q267" s="3">
        <f>1/($J267+(VLOOKUP($BD267,'5_Weighting REM'!$N$22:$W$31,10,FALSE)))</f>
        <v>132.82620441833726</v>
      </c>
      <c r="R267" s="3">
        <f>Q267*$AF267</f>
        <v>42.302145382356542</v>
      </c>
      <c r="S267" s="3">
        <f>1/($J267+(VLOOKUP($BD267,'5_Weighting REM'!$Z$26:$AI$35,10,FALSE)))</f>
        <v>21.915497979909812</v>
      </c>
      <c r="T267" s="3">
        <f>S267*$AF267</f>
        <v>6.9795910056502333</v>
      </c>
      <c r="U267" s="3">
        <f>1/($J267+(VLOOKUP($BD267,'5_Weighting REM'!$AL$24:$AU$35,10,FALSE)))</f>
        <v>217.78253300222065</v>
      </c>
      <c r="V267" s="3">
        <f>U267*$AF267</f>
        <v>69.358816757139437</v>
      </c>
      <c r="W267" s="3">
        <f>1/($J267+(VLOOKUP($BD267,'5_Weighting REM'!$AX$24:$BG$35,10,FALSE)))</f>
        <v>28.87728051584277</v>
      </c>
      <c r="X267" s="3">
        <f>W267*$AF267</f>
        <v>9.1967614671945661</v>
      </c>
      <c r="Y267" s="3">
        <f>1/($J267+(VLOOKUP($BD267,'5_Weighting REM'!$BK$24:$BT$34,10,FALSE)))</f>
        <v>222.36133591504688</v>
      </c>
      <c r="Z267" s="3">
        <f>Y267*$AF267</f>
        <v>70.817062043479893</v>
      </c>
      <c r="AA267" s="3">
        <f>1/($J267+(VLOOKUP($BD267,'5_Weighting REM'!$BX$24:$CG$35,10,FALSE)))</f>
        <v>197.99794317978035</v>
      </c>
      <c r="AB267" s="3">
        <f>AA267*$AF267</f>
        <v>63.057871859525406</v>
      </c>
      <c r="AC267" s="3">
        <f>1/($J267+(VLOOKUP($BD267,'5_Weighting REM'!$CK$24:$CT$35,10,FALSE)))</f>
        <v>193.41312238618104</v>
      </c>
      <c r="AD267" s="3">
        <f>AC267*$AF267</f>
        <v>61.597710014110859</v>
      </c>
      <c r="AE267" s="3" t="s">
        <v>181</v>
      </c>
      <c r="AF267" s="6">
        <v>0.31847740863787372</v>
      </c>
      <c r="AG267" s="3" t="s">
        <v>25</v>
      </c>
      <c r="AH267" s="3">
        <v>6.5261764065138061E-2</v>
      </c>
      <c r="AI267" s="3" t="s">
        <v>26</v>
      </c>
      <c r="AJ267" s="3" t="s">
        <v>5</v>
      </c>
      <c r="AK267" s="3" t="s">
        <v>6</v>
      </c>
      <c r="AL267" s="3" t="s">
        <v>5</v>
      </c>
      <c r="AM267" s="3" t="s">
        <v>7</v>
      </c>
      <c r="AN267" s="3" t="s">
        <v>48</v>
      </c>
      <c r="AO267" s="3" t="s">
        <v>28</v>
      </c>
      <c r="AP267" s="3" t="s">
        <v>10</v>
      </c>
      <c r="AQ267" s="3" t="s">
        <v>182</v>
      </c>
      <c r="AR267" s="4" t="s">
        <v>12</v>
      </c>
      <c r="AS267" s="4" t="s">
        <v>13</v>
      </c>
      <c r="AT267" s="4">
        <v>2009</v>
      </c>
      <c r="AU267" s="3" t="s">
        <v>30</v>
      </c>
      <c r="AV267" s="3" t="s">
        <v>14</v>
      </c>
      <c r="AW267" s="3">
        <v>1449</v>
      </c>
      <c r="AX267" s="3">
        <v>0</v>
      </c>
      <c r="AY267" s="3">
        <v>0</v>
      </c>
      <c r="AZ267" s="3">
        <v>0</v>
      </c>
      <c r="BA267" s="3">
        <v>0</v>
      </c>
      <c r="BB267" s="4" t="s">
        <v>15</v>
      </c>
      <c r="BC267" s="4" t="s">
        <v>183</v>
      </c>
      <c r="BD267" s="4" t="s">
        <v>17</v>
      </c>
      <c r="BE267" s="4" t="s">
        <v>33</v>
      </c>
      <c r="BF267" s="4"/>
      <c r="BG267" s="3">
        <v>0.42099999999999999</v>
      </c>
      <c r="BH267" s="3"/>
      <c r="BI267" s="3"/>
      <c r="BJ267" s="3" t="s">
        <v>20</v>
      </c>
      <c r="BK267" s="3">
        <v>4.88</v>
      </c>
      <c r="BL267" s="3"/>
    </row>
    <row r="268" spans="1:64" x14ac:dyDescent="0.35">
      <c r="A268" s="2">
        <v>160</v>
      </c>
      <c r="B268" s="3" t="s">
        <v>1202</v>
      </c>
      <c r="C268" s="3">
        <v>160.1</v>
      </c>
      <c r="D268" s="3" t="s">
        <v>1208</v>
      </c>
      <c r="E268" s="3" t="s">
        <v>1204</v>
      </c>
      <c r="F268" s="3"/>
      <c r="G268" s="3"/>
      <c r="H268" s="3" t="str">
        <f>IF(AF268&lt;'2 - Outliers'!$F$11,"Low outlier",IF(AF268&gt;'2 - Outliers'!$F$12,"High outlier",""))</f>
        <v>Low outlier</v>
      </c>
      <c r="I268" s="3">
        <f>IF(AH268="",VLOOKUP(BD268,'3 -Impute_SE'!$B$10:$C$21,2,FALSE),AH268)</f>
        <v>6.3428288987787754E-2</v>
      </c>
      <c r="J268" s="3">
        <f>I268^2</f>
        <v>4.0231478439183175E-3</v>
      </c>
      <c r="K268" s="3">
        <f>1/J268</f>
        <v>248.56158381344912</v>
      </c>
      <c r="L268" s="3">
        <f>K268*AF268</f>
        <v>-158.19439811677577</v>
      </c>
      <c r="M268" s="3">
        <f>K268*AF268^2</f>
        <v>100.681156</v>
      </c>
      <c r="N268" s="3">
        <f>K268^2</f>
        <v>61782.860947850291</v>
      </c>
      <c r="O268" s="3">
        <f>1/($J268+(VLOOKUP($BD268,'5_Weighting REM'!$B$23:$K$35,10,FALSE)))</f>
        <v>244.73824736115188</v>
      </c>
      <c r="P268" s="3">
        <f>O268*$AF268</f>
        <v>-155.76107596139786</v>
      </c>
      <c r="Q268" s="3">
        <f>1/($J268+(VLOOKUP($BD268,'5_Weighting REM'!$N$22:$W$31,10,FALSE)))</f>
        <v>128.59134721062503</v>
      </c>
      <c r="R268" s="3">
        <f>Q268*$AF268</f>
        <v>-81.84060651253975</v>
      </c>
      <c r="S268" s="3">
        <f>1/($J268+(VLOOKUP($BD268,'5_Weighting REM'!$Z$26:$AI$35,10,FALSE)))</f>
        <v>30.992469105263137</v>
      </c>
      <c r="T268" s="3">
        <f>S268*$AF268</f>
        <v>-19.724830044290169</v>
      </c>
      <c r="U268" s="3">
        <f>1/($J268+(VLOOKUP($BD268,'5_Weighting REM'!$AL$24:$AU$35,10,FALSE)))</f>
        <v>245.65208617909332</v>
      </c>
      <c r="V268" s="3">
        <f>U268*$AF268</f>
        <v>-156.34267903763384</v>
      </c>
      <c r="W268" s="3">
        <f>1/($J268+(VLOOKUP($BD268,'5_Weighting REM'!$AX$24:$BG$35,10,FALSE)))</f>
        <v>43.335254848685224</v>
      </c>
      <c r="X268" s="3">
        <f>W268*$AF268</f>
        <v>-27.580265835327033</v>
      </c>
      <c r="Y268" s="3">
        <f>1/($J268+(VLOOKUP($BD268,'5_Weighting REM'!$BK$24:$BT$34,10,FALSE)))</f>
        <v>38.650347375247804</v>
      </c>
      <c r="Z268" s="3">
        <f>Y268*$AF268</f>
        <v>-24.598605891651069</v>
      </c>
      <c r="AA268" s="3">
        <f>1/($J268+(VLOOKUP($BD268,'5_Weighting REM'!$BX$24:$CG$35,10,FALSE)))</f>
        <v>51.585952197660397</v>
      </c>
      <c r="AB268" s="3">
        <f>AA268*$AF268</f>
        <v>-32.831335132280003</v>
      </c>
      <c r="AC268" s="3">
        <f>1/($J268+(VLOOKUP($BD268,'5_Weighting REM'!$CK$24:$CT$35,10,FALSE)))</f>
        <v>244.73824736115188</v>
      </c>
      <c r="AD268" s="3">
        <f>AC268*$AF268</f>
        <v>-155.76107596139786</v>
      </c>
      <c r="AE268" s="3" t="s">
        <v>24</v>
      </c>
      <c r="AF268" s="6">
        <v>-0.63643945170346239</v>
      </c>
      <c r="AG268" s="3" t="s">
        <v>25</v>
      </c>
      <c r="AH268" s="3">
        <v>6.3428288987787754E-2</v>
      </c>
      <c r="AI268" s="3" t="s">
        <v>26</v>
      </c>
      <c r="AJ268" s="3" t="s">
        <v>5</v>
      </c>
      <c r="AK268" s="3" t="s">
        <v>1309</v>
      </c>
      <c r="AL268" s="3" t="s">
        <v>53</v>
      </c>
      <c r="AM268" s="3" t="s">
        <v>7</v>
      </c>
      <c r="AN268" s="3" t="s">
        <v>1314</v>
      </c>
      <c r="AO268" s="3" t="s">
        <v>38</v>
      </c>
      <c r="AP268" s="3" t="s">
        <v>10</v>
      </c>
      <c r="AQ268" s="3" t="s">
        <v>11</v>
      </c>
      <c r="AR268" s="4" t="s">
        <v>12</v>
      </c>
      <c r="AS268" s="4" t="s">
        <v>1333</v>
      </c>
      <c r="AT268" s="4">
        <v>2015</v>
      </c>
      <c r="AU268" s="3" t="s">
        <v>14</v>
      </c>
      <c r="AV268" s="3" t="s">
        <v>1951</v>
      </c>
      <c r="AW268" s="3">
        <v>2124</v>
      </c>
      <c r="AX268" s="3">
        <v>1</v>
      </c>
      <c r="AY268" s="3">
        <v>0</v>
      </c>
      <c r="AZ268" s="3">
        <v>0</v>
      </c>
      <c r="BA268" s="3">
        <v>0</v>
      </c>
      <c r="BB268" s="4" t="s">
        <v>97</v>
      </c>
      <c r="BC268" s="4" t="s">
        <v>1364</v>
      </c>
      <c r="BD268" s="4" t="s">
        <v>705</v>
      </c>
      <c r="BE268" s="4" t="s">
        <v>1398</v>
      </c>
      <c r="BF268" s="4"/>
      <c r="BG268" s="3">
        <v>-46.088000000000001</v>
      </c>
      <c r="BH268" s="3"/>
      <c r="BI268" s="3"/>
      <c r="BJ268" s="3"/>
      <c r="BK268" s="3">
        <v>-10.034000000000001</v>
      </c>
      <c r="BL268" s="3" t="s">
        <v>1300</v>
      </c>
    </row>
    <row r="269" spans="1:64" x14ac:dyDescent="0.35">
      <c r="A269" s="2">
        <v>93</v>
      </c>
      <c r="B269" s="3" t="s">
        <v>492</v>
      </c>
      <c r="C269" s="3">
        <v>93.1</v>
      </c>
      <c r="D269" s="3" t="s">
        <v>515</v>
      </c>
      <c r="E269" s="3" t="s">
        <v>494</v>
      </c>
      <c r="F269" s="3"/>
      <c r="G269" s="3"/>
      <c r="H269" s="3" t="str">
        <f>IF(AF269&lt;'2 - Outliers'!$F$11,"Low outlier",IF(AF269&gt;'2 - Outliers'!$F$12,"High outlier",""))</f>
        <v/>
      </c>
      <c r="I269" s="3">
        <f>IF(AH269="",VLOOKUP(BD269,'3 -Impute_SE'!$B$10:$C$21,2,FALSE),AH269)</f>
        <v>6.3076860911148364E-2</v>
      </c>
      <c r="J269" s="3">
        <f>I269^2</f>
        <v>3.9786903824043564E-3</v>
      </c>
      <c r="K269" s="3">
        <f>1/J269</f>
        <v>251.33898441116986</v>
      </c>
      <c r="L269" s="3">
        <f>K269*AF269</f>
        <v>36.463450570881093</v>
      </c>
      <c r="M269" s="3">
        <f>K269*AF269^2</f>
        <v>5.29</v>
      </c>
      <c r="N269" s="3">
        <f>K269^2</f>
        <v>63171.285084838288</v>
      </c>
      <c r="O269" s="3">
        <f>1/($J269+(VLOOKUP($BD269,'5_Weighting REM'!$B$23:$K$35,10,FALSE)))</f>
        <v>54.239839556863053</v>
      </c>
      <c r="P269" s="3">
        <f>O269*$AF269</f>
        <v>7.8689412758138841</v>
      </c>
      <c r="Q269" s="3">
        <f>1/($J269+(VLOOKUP($BD269,'5_Weighting REM'!$N$22:$W$31,10,FALSE)))</f>
        <v>225.57563179712164</v>
      </c>
      <c r="R269" s="3">
        <f>Q269*$AF269</f>
        <v>32.725786329166354</v>
      </c>
      <c r="S269" s="3">
        <f>1/($J269+(VLOOKUP($BD269,'5_Weighting REM'!$Z$26:$AI$35,10,FALSE)))</f>
        <v>225.57563179712164</v>
      </c>
      <c r="T269" s="3">
        <f>S269*$AF269</f>
        <v>32.725786329166354</v>
      </c>
      <c r="U269" s="3">
        <f>1/($J269+(VLOOKUP($BD269,'5_Weighting REM'!$AL$24:$AU$35,10,FALSE)))</f>
        <v>82.424559804692535</v>
      </c>
      <c r="V269" s="3">
        <f>U269*$AF269</f>
        <v>11.957889737265408</v>
      </c>
      <c r="W269" s="3">
        <f>1/($J269+(VLOOKUP($BD269,'5_Weighting REM'!$AX$24:$BG$35,10,FALSE)))</f>
        <v>19.086858748627861</v>
      </c>
      <c r="X269" s="3">
        <f>W269*$AF269</f>
        <v>2.7690600093912501</v>
      </c>
      <c r="Y269" s="3">
        <f>1/($J269+(VLOOKUP($BD269,'5_Weighting REM'!$BK$24:$BT$34,10,FALSE)))</f>
        <v>54.575055164231486</v>
      </c>
      <c r="Z269" s="3">
        <f>Y269*$AF269</f>
        <v>7.9175732767687004</v>
      </c>
      <c r="AA269" s="3">
        <f>1/($J269+(VLOOKUP($BD269,'5_Weighting REM'!$BX$24:$CG$35,10,FALSE)))</f>
        <v>76.002622428597675</v>
      </c>
      <c r="AB269" s="3">
        <f>AA269*$AF269</f>
        <v>11.026215740765716</v>
      </c>
      <c r="AC269" s="3">
        <f>1/($J269+(VLOOKUP($BD269,'5_Weighting REM'!$CK$24:$CT$35,10,FALSE)))</f>
        <v>54.239839556863053</v>
      </c>
      <c r="AD269" s="3">
        <f>AC269*$AF269</f>
        <v>7.8689412758138841</v>
      </c>
      <c r="AE269" s="3" t="s">
        <v>46</v>
      </c>
      <c r="AF269" s="6">
        <v>0.14507678009564123</v>
      </c>
      <c r="AG269" s="3" t="s">
        <v>25</v>
      </c>
      <c r="AH269" s="3">
        <v>6.3076860911148364E-2</v>
      </c>
      <c r="AI269" s="3" t="s">
        <v>26</v>
      </c>
      <c r="AJ269" s="3" t="s">
        <v>5</v>
      </c>
      <c r="AK269" s="3" t="s">
        <v>6</v>
      </c>
      <c r="AL269" s="3" t="s">
        <v>5</v>
      </c>
      <c r="AM269" s="3" t="s">
        <v>7</v>
      </c>
      <c r="AN269" s="3" t="s">
        <v>37</v>
      </c>
      <c r="AO269" s="3" t="s">
        <v>28</v>
      </c>
      <c r="AP269" s="3" t="s">
        <v>10</v>
      </c>
      <c r="AQ269" s="3" t="s">
        <v>11</v>
      </c>
      <c r="AR269" s="4" t="s">
        <v>12</v>
      </c>
      <c r="AS269" s="4" t="s">
        <v>29</v>
      </c>
      <c r="AT269" s="4" t="s">
        <v>495</v>
      </c>
      <c r="AU269" s="3" t="s">
        <v>1951</v>
      </c>
      <c r="AV269" s="3" t="s">
        <v>14</v>
      </c>
      <c r="AW269" s="3">
        <v>50</v>
      </c>
      <c r="AX269" s="3">
        <v>1</v>
      </c>
      <c r="AY269" s="3">
        <v>0</v>
      </c>
      <c r="AZ269" s="3">
        <v>1</v>
      </c>
      <c r="BA269" s="3">
        <v>1</v>
      </c>
      <c r="BB269" s="4" t="s">
        <v>15</v>
      </c>
      <c r="BC269" s="4" t="s">
        <v>516</v>
      </c>
      <c r="BD269" s="4" t="s">
        <v>88</v>
      </c>
      <c r="BE269" s="4" t="s">
        <v>33</v>
      </c>
      <c r="BF269" s="4"/>
      <c r="BG269" s="3">
        <v>5879.8</v>
      </c>
      <c r="BH269" s="3"/>
      <c r="BI269" s="3"/>
      <c r="BJ269" s="3" t="s">
        <v>20</v>
      </c>
      <c r="BK269" s="3">
        <v>2.2999999999999998</v>
      </c>
      <c r="BL269" s="3"/>
    </row>
    <row r="270" spans="1:64" x14ac:dyDescent="0.35">
      <c r="A270" s="2">
        <v>113</v>
      </c>
      <c r="B270" s="3" t="s">
        <v>499</v>
      </c>
      <c r="C270" s="3">
        <v>113.1</v>
      </c>
      <c r="D270" s="3" t="s">
        <v>500</v>
      </c>
      <c r="E270" s="3" t="s">
        <v>501</v>
      </c>
      <c r="F270" s="3"/>
      <c r="G270" s="3"/>
      <c r="H270" s="3" t="str">
        <f>IF(AF270&lt;'2 - Outliers'!$F$11,"Low outlier",IF(AF270&gt;'2 - Outliers'!$F$12,"High outlier",""))</f>
        <v/>
      </c>
      <c r="I270" s="3">
        <f>IF(AH270="",VLOOKUP(BD270,'3 -Impute_SE'!$B$10:$C$21,2,FALSE),AH270)</f>
        <v>6.2889289191820838E-2</v>
      </c>
      <c r="J270" s="3">
        <f>I270^2</f>
        <v>3.9550626950524735E-3</v>
      </c>
      <c r="K270" s="3">
        <f>1/J270</f>
        <v>252.84049257953231</v>
      </c>
      <c r="L270" s="3">
        <f>K270*AF270</f>
        <v>32.660569492764054</v>
      </c>
      <c r="M270" s="3">
        <f>K270*AF270^2</f>
        <v>4.2189160000000001</v>
      </c>
      <c r="N270" s="3">
        <f>K270^2</f>
        <v>63928.314687860533</v>
      </c>
      <c r="O270" s="3">
        <f>1/($J270+(VLOOKUP($BD270,'5_Weighting REM'!$B$23:$K$35,10,FALSE)))</f>
        <v>48.038266290702012</v>
      </c>
      <c r="P270" s="3">
        <f>O270*$AF270</f>
        <v>6.2053238327949165</v>
      </c>
      <c r="Q270" s="3">
        <f>1/($J270+(VLOOKUP($BD270,'5_Weighting REM'!$N$22:$W$31,10,FALSE)))</f>
        <v>252.84049257953231</v>
      </c>
      <c r="R270" s="3">
        <f>Q270*$AF270</f>
        <v>32.660569492764054</v>
      </c>
      <c r="S270" s="3">
        <f>1/($J270+(VLOOKUP($BD270,'5_Weighting REM'!$Z$26:$AI$35,10,FALSE)))</f>
        <v>3.7440800413421362</v>
      </c>
      <c r="T270" s="3">
        <f>S270*$AF270</f>
        <v>0.4836400417083539</v>
      </c>
      <c r="U270" s="3">
        <f>1/($J270+(VLOOKUP($BD270,'5_Weighting REM'!$AL$24:$AU$35,10,FALSE)))</f>
        <v>115.42136140906294</v>
      </c>
      <c r="V270" s="3">
        <f>U270*$AF270</f>
        <v>14.909508191471142</v>
      </c>
      <c r="W270" s="3">
        <f>1/($J270+(VLOOKUP($BD270,'5_Weighting REM'!$AX$24:$BG$35,10,FALSE)))</f>
        <v>21.531470663887905</v>
      </c>
      <c r="X270" s="3">
        <f>W270*$AF270</f>
        <v>2.7813191104194548</v>
      </c>
      <c r="Y270" s="3">
        <f>1/($J270+(VLOOKUP($BD270,'5_Weighting REM'!$BK$24:$BT$34,10,FALSE)))</f>
        <v>75.486827532411894</v>
      </c>
      <c r="Z270" s="3">
        <f>Y270*$AF270</f>
        <v>9.750980751768294</v>
      </c>
      <c r="AA270" s="3">
        <f>1/($J270+(VLOOKUP($BD270,'5_Weighting REM'!$BX$24:$CG$35,10,FALSE)))</f>
        <v>117.40134095322776</v>
      </c>
      <c r="AB270" s="3">
        <f>AA270*$AF270</f>
        <v>15.165271257096814</v>
      </c>
      <c r="AC270" s="3">
        <f>1/($J270+(VLOOKUP($BD270,'5_Weighting REM'!$CK$24:$CT$35,10,FALSE)))</f>
        <v>48.038266290702012</v>
      </c>
      <c r="AD270" s="3">
        <f>AC270*$AF270</f>
        <v>6.2053238327949165</v>
      </c>
      <c r="AE270" s="3" t="s">
        <v>502</v>
      </c>
      <c r="AF270" s="6">
        <v>0.1291746</v>
      </c>
      <c r="AG270" s="3" t="s">
        <v>72</v>
      </c>
      <c r="AH270" s="3">
        <v>6.2889289191820838E-2</v>
      </c>
      <c r="AI270" s="3" t="s">
        <v>26</v>
      </c>
      <c r="AJ270" s="3" t="s">
        <v>5</v>
      </c>
      <c r="AK270" s="3" t="s">
        <v>6</v>
      </c>
      <c r="AL270" s="3" t="s">
        <v>5</v>
      </c>
      <c r="AM270" s="3" t="s">
        <v>83</v>
      </c>
      <c r="AN270" s="3" t="s">
        <v>503</v>
      </c>
      <c r="AO270" s="3" t="s">
        <v>95</v>
      </c>
      <c r="AP270" s="3" t="s">
        <v>57</v>
      </c>
      <c r="AQ270" s="3" t="s">
        <v>11</v>
      </c>
      <c r="AR270" s="4" t="s">
        <v>12</v>
      </c>
      <c r="AS270" s="4" t="s">
        <v>504</v>
      </c>
      <c r="AT270" s="4" t="s">
        <v>13</v>
      </c>
      <c r="AU270" s="3" t="s">
        <v>1951</v>
      </c>
      <c r="AV270" s="3" t="s">
        <v>14</v>
      </c>
      <c r="AW270" s="3">
        <v>62011</v>
      </c>
      <c r="AX270" s="3">
        <v>1</v>
      </c>
      <c r="AY270" s="3">
        <v>0</v>
      </c>
      <c r="AZ270" s="3">
        <v>1</v>
      </c>
      <c r="BA270" s="3">
        <v>1</v>
      </c>
      <c r="BB270" s="4" t="s">
        <v>346</v>
      </c>
      <c r="BC270" s="4" t="s">
        <v>498</v>
      </c>
      <c r="BD270" s="4" t="s">
        <v>348</v>
      </c>
      <c r="BE270" s="4" t="s">
        <v>98</v>
      </c>
      <c r="BF270" s="4" t="s">
        <v>90</v>
      </c>
      <c r="BG270" s="3">
        <v>0.246</v>
      </c>
      <c r="BH270" s="3">
        <v>1.2788995735417383</v>
      </c>
      <c r="BI270" s="3"/>
      <c r="BJ270" s="3" t="s">
        <v>60</v>
      </c>
      <c r="BK270" s="3">
        <v>2.0539999999999998</v>
      </c>
      <c r="BL270" s="3"/>
    </row>
    <row r="271" spans="1:64" x14ac:dyDescent="0.35">
      <c r="A271" s="2">
        <v>64</v>
      </c>
      <c r="B271" s="3" t="s">
        <v>293</v>
      </c>
      <c r="C271" s="3">
        <v>64.099999999999994</v>
      </c>
      <c r="D271" s="3" t="s">
        <v>294</v>
      </c>
      <c r="E271" s="3" t="s">
        <v>295</v>
      </c>
      <c r="F271" s="3"/>
      <c r="G271" s="3"/>
      <c r="H271" s="3" t="str">
        <f>IF(AF271&lt;'2 - Outliers'!$F$11,"Low outlier",IF(AF271&gt;'2 - Outliers'!$F$12,"High outlier",""))</f>
        <v/>
      </c>
      <c r="I271" s="3">
        <f>IF(AH271="",VLOOKUP(BD271,'3 -Impute_SE'!$B$10:$C$21,2,FALSE),AH271)</f>
        <v>6.2554952233216887E-2</v>
      </c>
      <c r="J271" s="3">
        <f>I271^2</f>
        <v>3.9131220489000461E-3</v>
      </c>
      <c r="K271" s="3">
        <f>1/J271</f>
        <v>255.55042431684279</v>
      </c>
      <c r="L271" s="3">
        <f>K271*AF271</f>
        <v>49.988048721417655</v>
      </c>
      <c r="M271" s="3">
        <f>K271*AF271^2</f>
        <v>9.7781289999999998</v>
      </c>
      <c r="N271" s="3">
        <f>K271^2</f>
        <v>65306.019368518399</v>
      </c>
      <c r="O271" s="3">
        <f>1/($J271+(VLOOKUP($BD271,'5_Weighting REM'!$B$23:$K$35,10,FALSE)))</f>
        <v>207.28377748143458</v>
      </c>
      <c r="P271" s="3">
        <f>O271*$AF271</f>
        <v>40.546642000697823</v>
      </c>
      <c r="Q271" s="3">
        <f>1/($J271+(VLOOKUP($BD271,'5_Weighting REM'!$N$22:$W$31,10,FALSE)))</f>
        <v>139.22420432451483</v>
      </c>
      <c r="R271" s="3">
        <f>Q271*$AF271</f>
        <v>27.23355411198887</v>
      </c>
      <c r="S271" s="3">
        <f>1/($J271+(VLOOKUP($BD271,'5_Weighting REM'!$Z$26:$AI$35,10,FALSE)))</f>
        <v>22.082935922116857</v>
      </c>
      <c r="T271" s="3">
        <f>S271*$AF271</f>
        <v>4.3196284245573331</v>
      </c>
      <c r="U271" s="3">
        <f>1/($J271+(VLOOKUP($BD271,'5_Weighting REM'!$AL$24:$AU$35,10,FALSE)))</f>
        <v>235.5290552112055</v>
      </c>
      <c r="V271" s="3">
        <f>U271*$AF271</f>
        <v>46.071682012195488</v>
      </c>
      <c r="W271" s="3">
        <f>1/($J271+(VLOOKUP($BD271,'5_Weighting REM'!$AX$24:$BG$35,10,FALSE)))</f>
        <v>29.168700340607433</v>
      </c>
      <c r="X271" s="3">
        <f>W271*$AF271</f>
        <v>5.7056700949121328</v>
      </c>
      <c r="Y271" s="3">
        <f>1/($J271+(VLOOKUP($BD271,'5_Weighting REM'!$BK$24:$BT$34,10,FALSE)))</f>
        <v>240.89368221376705</v>
      </c>
      <c r="Z271" s="3">
        <f>Y271*$AF271</f>
        <v>47.121053136086843</v>
      </c>
      <c r="AA271" s="3">
        <f>1/($J271+(VLOOKUP($BD271,'5_Weighting REM'!$BX$24:$CG$35,10,FALSE)))</f>
        <v>212.55874814177943</v>
      </c>
      <c r="AB271" s="3">
        <f>AA271*$AF271</f>
        <v>41.578475507052865</v>
      </c>
      <c r="AC271" s="3">
        <f>1/($J271+(VLOOKUP($BD271,'5_Weighting REM'!$CK$24:$CT$35,10,FALSE)))</f>
        <v>207.28377748143458</v>
      </c>
      <c r="AD271" s="3">
        <f>AC271*$AF271</f>
        <v>40.546642000697823</v>
      </c>
      <c r="AE271" s="3" t="s">
        <v>24</v>
      </c>
      <c r="AF271" s="6">
        <v>0.19560933563326918</v>
      </c>
      <c r="AG271" s="3" t="s">
        <v>25</v>
      </c>
      <c r="AH271" s="3">
        <v>6.2554952233216887E-2</v>
      </c>
      <c r="AI271" s="3" t="s">
        <v>26</v>
      </c>
      <c r="AJ271" s="3" t="s">
        <v>5</v>
      </c>
      <c r="AK271" s="3" t="s">
        <v>6</v>
      </c>
      <c r="AL271" s="3" t="s">
        <v>5</v>
      </c>
      <c r="AM271" s="3" t="s">
        <v>7</v>
      </c>
      <c r="AN271" s="3" t="s">
        <v>296</v>
      </c>
      <c r="AO271" s="3" t="s">
        <v>28</v>
      </c>
      <c r="AP271" s="3" t="s">
        <v>10</v>
      </c>
      <c r="AQ271" s="3" t="s">
        <v>11</v>
      </c>
      <c r="AR271" s="4" t="s">
        <v>297</v>
      </c>
      <c r="AS271" s="4" t="s">
        <v>13</v>
      </c>
      <c r="AT271" s="4" t="s">
        <v>298</v>
      </c>
      <c r="AU271" s="3" t="s">
        <v>1951</v>
      </c>
      <c r="AV271" s="3" t="s">
        <v>14</v>
      </c>
      <c r="AW271" s="3">
        <v>57</v>
      </c>
      <c r="AX271" s="3">
        <v>0</v>
      </c>
      <c r="AY271" s="3">
        <v>0</v>
      </c>
      <c r="AZ271" s="3">
        <v>1</v>
      </c>
      <c r="BA271" s="3">
        <v>1</v>
      </c>
      <c r="BB271" s="4" t="s">
        <v>15</v>
      </c>
      <c r="BC271" s="4" t="s">
        <v>183</v>
      </c>
      <c r="BD271" s="4" t="s">
        <v>17</v>
      </c>
      <c r="BE271" s="4" t="s">
        <v>33</v>
      </c>
      <c r="BF271" s="4"/>
      <c r="BG271" s="3">
        <v>25.643000000000001</v>
      </c>
      <c r="BH271" s="3"/>
      <c r="BI271" s="3"/>
      <c r="BJ271" s="3" t="s">
        <v>20</v>
      </c>
      <c r="BK271" s="3">
        <v>3.1269999999999998</v>
      </c>
      <c r="BL271" s="3"/>
    </row>
    <row r="272" spans="1:64" x14ac:dyDescent="0.35">
      <c r="A272" s="2">
        <v>150</v>
      </c>
      <c r="B272" s="3" t="s">
        <v>1177</v>
      </c>
      <c r="C272" s="3">
        <v>150.1</v>
      </c>
      <c r="D272" s="3" t="s">
        <v>1178</v>
      </c>
      <c r="E272" s="3" t="s">
        <v>1179</v>
      </c>
      <c r="F272" s="3"/>
      <c r="G272" s="3"/>
      <c r="H272" s="3" t="str">
        <f>IF(AF272&lt;'2 - Outliers'!$F$11,"Low outlier",IF(AF272&gt;'2 - Outliers'!$F$12,"High outlier",""))</f>
        <v/>
      </c>
      <c r="I272" s="3">
        <f>IF(AH272="",VLOOKUP(BD272,'3 -Impute_SE'!$B$10:$C$21,2,FALSE),AH272)</f>
        <v>6.2340116200624504E-2</v>
      </c>
      <c r="J272" s="3">
        <f>I272^2</f>
        <v>3.8862900879073656E-3</v>
      </c>
      <c r="K272" s="3">
        <f>1/J272</f>
        <v>257.31481113867795</v>
      </c>
      <c r="L272" s="3">
        <f>K272*AF272</f>
        <v>28.456796491858778</v>
      </c>
      <c r="M272" s="3">
        <f>K272*AF272^2</f>
        <v>3.1470760000000002</v>
      </c>
      <c r="N272" s="3">
        <f>K272^2</f>
        <v>66210.912031333501</v>
      </c>
      <c r="O272" s="3">
        <f>1/($J272+(VLOOKUP($BD272,'5_Weighting REM'!$B$23:$K$35,10,FALSE)))</f>
        <v>208.44310263125877</v>
      </c>
      <c r="P272" s="3">
        <f>O272*$AF272</f>
        <v>23.052007482431932</v>
      </c>
      <c r="Q272" s="3">
        <f>1/($J272+(VLOOKUP($BD272,'5_Weighting REM'!$N$22:$W$31,10,FALSE)))</f>
        <v>139.74624857462024</v>
      </c>
      <c r="R272" s="3">
        <f>Q272*$AF272</f>
        <v>15.454728542794406</v>
      </c>
      <c r="S272" s="3">
        <f>1/($J272+(VLOOKUP($BD272,'5_Weighting REM'!$Z$26:$AI$35,10,FALSE)))</f>
        <v>22.096028448162684</v>
      </c>
      <c r="T272" s="3">
        <f>S272*$AF272</f>
        <v>2.4436299723485799</v>
      </c>
      <c r="U272" s="3">
        <f>1/($J272+(VLOOKUP($BD272,'5_Weighting REM'!$AL$24:$AU$35,10,FALSE)))</f>
        <v>237.02699624155721</v>
      </c>
      <c r="V272" s="3">
        <f>U272*$AF272</f>
        <v>26.213139326392621</v>
      </c>
      <c r="W272" s="3">
        <f>1/($J272+(VLOOKUP($BD272,'5_Weighting REM'!$AX$24:$BG$35,10,FALSE)))</f>
        <v>29.191547205147145</v>
      </c>
      <c r="X272" s="3">
        <f>W272*$AF272</f>
        <v>3.2283330851548322</v>
      </c>
      <c r="Y272" s="3">
        <f>1/($J272+(VLOOKUP($BD272,'5_Weighting REM'!$BK$24:$BT$34,10,FALSE)))</f>
        <v>242.46086435163974</v>
      </c>
      <c r="Z272" s="3">
        <f>Y272*$AF272</f>
        <v>26.814078224110727</v>
      </c>
      <c r="AA272" s="3">
        <f>1/($J272+(VLOOKUP($BD272,'5_Weighting REM'!$BX$24:$CG$35,10,FALSE)))</f>
        <v>213.77800277017587</v>
      </c>
      <c r="AB272" s="3">
        <f>AA272*$AF272</f>
        <v>23.642001377014761</v>
      </c>
      <c r="AC272" s="3">
        <f>1/($J272+(VLOOKUP($BD272,'5_Weighting REM'!$CK$24:$CT$35,10,FALSE)))</f>
        <v>208.44310263125877</v>
      </c>
      <c r="AD272" s="3">
        <f>AC272*$AF272</f>
        <v>23.052007482431932</v>
      </c>
      <c r="AE272" s="3" t="s">
        <v>24</v>
      </c>
      <c r="AF272" s="6">
        <v>0.11059136613990787</v>
      </c>
      <c r="AG272" s="3" t="s">
        <v>1298</v>
      </c>
      <c r="AH272" s="3">
        <v>6.2340116200624504E-2</v>
      </c>
      <c r="AI272" s="3" t="s">
        <v>26</v>
      </c>
      <c r="AJ272" s="3" t="s">
        <v>53</v>
      </c>
      <c r="AK272" s="3" t="s">
        <v>6</v>
      </c>
      <c r="AL272" s="3" t="s">
        <v>1306</v>
      </c>
      <c r="AM272" s="3" t="s">
        <v>7</v>
      </c>
      <c r="AN272" s="3" t="s">
        <v>1310</v>
      </c>
      <c r="AO272" s="3" t="s">
        <v>694</v>
      </c>
      <c r="AP272" s="3" t="s">
        <v>10</v>
      </c>
      <c r="AQ272" s="3" t="s">
        <v>182</v>
      </c>
      <c r="AR272" s="4" t="s">
        <v>1330</v>
      </c>
      <c r="AS272" s="4" t="s">
        <v>1331</v>
      </c>
      <c r="AT272" s="4">
        <v>2015</v>
      </c>
      <c r="AU272" s="3" t="s">
        <v>14</v>
      </c>
      <c r="AV272" s="3" t="s">
        <v>1951</v>
      </c>
      <c r="AW272" s="3">
        <v>108</v>
      </c>
      <c r="AX272" s="3">
        <v>1</v>
      </c>
      <c r="AY272" s="3">
        <v>0</v>
      </c>
      <c r="AZ272" s="3">
        <v>0</v>
      </c>
      <c r="BA272" s="3">
        <v>0</v>
      </c>
      <c r="BB272" s="4" t="s">
        <v>15</v>
      </c>
      <c r="BC272" s="4" t="s">
        <v>1344</v>
      </c>
      <c r="BD272" s="3" t="s">
        <v>17</v>
      </c>
      <c r="BE272" s="4" t="s">
        <v>33</v>
      </c>
      <c r="BF272" s="4"/>
      <c r="BG272" s="3">
        <v>1007</v>
      </c>
      <c r="BH272" s="3"/>
      <c r="BI272" s="3"/>
      <c r="BJ272" s="3"/>
      <c r="BK272" s="3">
        <v>1.774</v>
      </c>
      <c r="BL272" s="3" t="s">
        <v>1300</v>
      </c>
    </row>
    <row r="273" spans="1:64" x14ac:dyDescent="0.35">
      <c r="A273" s="2">
        <v>65</v>
      </c>
      <c r="B273" s="3" t="s">
        <v>351</v>
      </c>
      <c r="C273" s="3">
        <v>65.3</v>
      </c>
      <c r="D273" s="3" t="s">
        <v>778</v>
      </c>
      <c r="E273" s="3" t="s">
        <v>381</v>
      </c>
      <c r="F273" s="3"/>
      <c r="G273" s="3" t="s">
        <v>1958</v>
      </c>
      <c r="H273" s="3" t="str">
        <f>IF(AF273&lt;'2 - Outliers'!$F$11,"Low outlier",IF(AF273&gt;'2 - Outliers'!$F$12,"High outlier",""))</f>
        <v/>
      </c>
      <c r="I273" s="3">
        <f>IF(AH273="",VLOOKUP(BD273,'3 -Impute_SE'!$B$10:$C$21,2,FALSE),AH273)</f>
        <v>6.1961002785515321E-2</v>
      </c>
      <c r="J273" s="3">
        <f>I273^2</f>
        <v>3.8391658661866375E-3</v>
      </c>
      <c r="K273" s="3">
        <f>1/J273</f>
        <v>260.4732472768307</v>
      </c>
      <c r="L273" s="3">
        <f>K273*AF273</f>
        <v>57.939669124258224</v>
      </c>
      <c r="M273" s="3">
        <f>K273*AF273^2</f>
        <v>12.888099999999998</v>
      </c>
      <c r="N273" s="3">
        <f>K273^2</f>
        <v>67846.312546936999</v>
      </c>
      <c r="O273" s="3">
        <f>1/($J273+(VLOOKUP($BD273,'5_Weighting REM'!$B$23:$K$35,10,FALSE)))</f>
        <v>64.445527146004039</v>
      </c>
      <c r="P273" s="3">
        <f>O273*$AF273</f>
        <v>14.335263058357139</v>
      </c>
      <c r="Q273" s="3">
        <f>1/($J273+(VLOOKUP($BD273,'5_Weighting REM'!$N$22:$W$31,10,FALSE)))</f>
        <v>208.96280856749925</v>
      </c>
      <c r="R273" s="3">
        <f>Q273*$AF273</f>
        <v>46.481687137754534</v>
      </c>
      <c r="S273" s="3">
        <f>1/($J273+(VLOOKUP($BD273,'5_Weighting REM'!$Z$26:$AI$35,10,FALSE)))</f>
        <v>5.6972317900598917</v>
      </c>
      <c r="T273" s="3">
        <f>S273*$AF273</f>
        <v>1.2672922393809223</v>
      </c>
      <c r="U273" s="3">
        <f>1/($J273+(VLOOKUP($BD273,'5_Weighting REM'!$AL$24:$AU$35,10,FALSE)))</f>
        <v>94.732919177885051</v>
      </c>
      <c r="V273" s="3">
        <f>U273*$AF273</f>
        <v>21.072390541928751</v>
      </c>
      <c r="W273" s="3">
        <f>1/($J273+(VLOOKUP($BD273,'5_Weighting REM'!$AX$24:$BG$35,10,FALSE)))</f>
        <v>11.355593773178612</v>
      </c>
      <c r="X273" s="3">
        <f>W273*$AF273</f>
        <v>2.5259382789058504</v>
      </c>
      <c r="Y273" s="3">
        <f>1/($J273+(VLOOKUP($BD273,'5_Weighting REM'!$BK$24:$BT$34,10,FALSE)))</f>
        <v>91.731274456435614</v>
      </c>
      <c r="Z273" s="3">
        <f>Y273*$AF273</f>
        <v>20.404704690089538</v>
      </c>
      <c r="AA273" s="3">
        <f>1/($J273+(VLOOKUP($BD273,'5_Weighting REM'!$BX$24:$CG$35,10,FALSE)))</f>
        <v>137.40165690557734</v>
      </c>
      <c r="AB273" s="3">
        <f>AA273*$AF273</f>
        <v>30.563624562076622</v>
      </c>
      <c r="AC273" s="3">
        <f>1/($J273+(VLOOKUP($BD273,'5_Weighting REM'!$CK$24:$CT$35,10,FALSE)))</f>
        <v>64.445527146004039</v>
      </c>
      <c r="AD273" s="3">
        <f>AC273*$AF273</f>
        <v>14.335263058357139</v>
      </c>
      <c r="AE273" s="3" t="s">
        <v>354</v>
      </c>
      <c r="AF273" s="6">
        <v>0.22244</v>
      </c>
      <c r="AG273" s="3" t="s">
        <v>355</v>
      </c>
      <c r="AH273" s="3">
        <v>6.1961002785515321E-2</v>
      </c>
      <c r="AI273" s="3" t="s">
        <v>26</v>
      </c>
      <c r="AJ273" s="3" t="s">
        <v>5</v>
      </c>
      <c r="AK273" s="3" t="s">
        <v>6</v>
      </c>
      <c r="AL273" s="3" t="s">
        <v>5</v>
      </c>
      <c r="AM273" s="3" t="s">
        <v>7</v>
      </c>
      <c r="AN273" s="3" t="s">
        <v>356</v>
      </c>
      <c r="AO273" s="3" t="s">
        <v>28</v>
      </c>
      <c r="AP273" s="3" t="s">
        <v>10</v>
      </c>
      <c r="AQ273" s="3" t="s">
        <v>11</v>
      </c>
      <c r="AR273" s="3" t="s">
        <v>108</v>
      </c>
      <c r="AS273" s="3" t="s">
        <v>363</v>
      </c>
      <c r="AT273" s="3">
        <v>2010</v>
      </c>
      <c r="AU273" s="3" t="s">
        <v>14</v>
      </c>
      <c r="AV273" s="3" t="s">
        <v>14</v>
      </c>
      <c r="AW273" s="3">
        <v>473</v>
      </c>
      <c r="AX273" s="3">
        <v>1</v>
      </c>
      <c r="AY273" s="3">
        <v>0</v>
      </c>
      <c r="AZ273" s="3">
        <v>0</v>
      </c>
      <c r="BA273" s="3">
        <v>0</v>
      </c>
      <c r="BB273" s="3" t="s">
        <v>15</v>
      </c>
      <c r="BC273" s="3" t="s">
        <v>556</v>
      </c>
      <c r="BD273" s="3" t="s">
        <v>42</v>
      </c>
      <c r="BE273" s="3" t="s">
        <v>33</v>
      </c>
      <c r="BF273" s="4"/>
      <c r="BG273" s="3">
        <v>0.83</v>
      </c>
      <c r="BH273" s="3"/>
      <c r="BI273" s="3"/>
      <c r="BJ273" s="3" t="s">
        <v>20</v>
      </c>
      <c r="BK273" s="3">
        <v>3.59</v>
      </c>
      <c r="BL273" s="3"/>
    </row>
    <row r="274" spans="1:64" x14ac:dyDescent="0.35">
      <c r="A274" s="2">
        <v>36</v>
      </c>
      <c r="B274" s="3" t="s">
        <v>510</v>
      </c>
      <c r="C274" s="3">
        <v>36.200000000000003</v>
      </c>
      <c r="D274" s="3" t="s">
        <v>511</v>
      </c>
      <c r="E274" s="3" t="s">
        <v>512</v>
      </c>
      <c r="F274" s="3"/>
      <c r="G274" s="3"/>
      <c r="H274" s="3" t="str">
        <f>IF(AF274&lt;'2 - Outliers'!$F$11,"Low outlier",IF(AF274&gt;'2 - Outliers'!$F$12,"High outlier",""))</f>
        <v/>
      </c>
      <c r="I274" s="3">
        <f>IF(AH274="",VLOOKUP(BD274,'3 -Impute_SE'!$B$10:$C$21,2,FALSE),AH274)</f>
        <v>6.021384603925508E-2</v>
      </c>
      <c r="J274" s="3">
        <f>I274^2</f>
        <v>3.6257072548391148E-3</v>
      </c>
      <c r="K274" s="3">
        <f>1/J274</f>
        <v>275.80825745524055</v>
      </c>
      <c r="L274" s="3">
        <f>K274*AF274</f>
        <v>143.42029387672508</v>
      </c>
      <c r="M274" s="3">
        <f>K274*AF274^2</f>
        <v>74.578552815897055</v>
      </c>
      <c r="N274" s="3">
        <f>K274^2</f>
        <v>76070.194880496259</v>
      </c>
      <c r="O274" s="3">
        <f>1/($J274+(VLOOKUP($BD274,'5_Weighting REM'!$B$23:$K$35,10,FALSE)))</f>
        <v>55.298572094299686</v>
      </c>
      <c r="P274" s="3">
        <f>O274*$AF274</f>
        <v>28.755257489035838</v>
      </c>
      <c r="Q274" s="3">
        <f>1/($J274+(VLOOKUP($BD274,'5_Weighting REM'!$N$22:$W$31,10,FALSE)))</f>
        <v>245.09084100000942</v>
      </c>
      <c r="R274" s="3">
        <f>Q274*$AF274</f>
        <v>127.4472373200049</v>
      </c>
      <c r="S274" s="3">
        <f>1/($J274+(VLOOKUP($BD274,'5_Weighting REM'!$Z$26:$AI$35,10,FALSE)))</f>
        <v>245.09084100000942</v>
      </c>
      <c r="T274" s="3">
        <f>S274*$AF274</f>
        <v>127.4472373200049</v>
      </c>
      <c r="U274" s="3">
        <f>1/($J274+(VLOOKUP($BD274,'5_Weighting REM'!$AL$24:$AU$35,10,FALSE)))</f>
        <v>84.894521674973944</v>
      </c>
      <c r="V274" s="3">
        <f>U274*$AF274</f>
        <v>44.145151270986453</v>
      </c>
      <c r="W274" s="3">
        <f>1/($J274+(VLOOKUP($BD274,'5_Weighting REM'!$AX$24:$BG$35,10,FALSE)))</f>
        <v>19.216325650725313</v>
      </c>
      <c r="X274" s="3">
        <f>W274*$AF274</f>
        <v>9.9924893383771636</v>
      </c>
      <c r="Y274" s="3">
        <f>1/($J274+(VLOOKUP($BD274,'5_Weighting REM'!$BK$24:$BT$34,10,FALSE)))</f>
        <v>55.647043917152452</v>
      </c>
      <c r="Z274" s="3">
        <f>Y274*$AF274</f>
        <v>28.936462836919276</v>
      </c>
      <c r="AA274" s="3">
        <f>1/($J274+(VLOOKUP($BD274,'5_Weighting REM'!$BX$24:$CG$35,10,FALSE)))</f>
        <v>78.097802419739494</v>
      </c>
      <c r="AB274" s="3">
        <f>AA274*$AF274</f>
        <v>40.610857258264538</v>
      </c>
      <c r="AC274" s="3">
        <f>1/($J274+(VLOOKUP($BD274,'5_Weighting REM'!$CK$24:$CT$35,10,FALSE)))</f>
        <v>55.298572094299686</v>
      </c>
      <c r="AD274" s="3">
        <f>AC274*$AF274</f>
        <v>28.755257489035838</v>
      </c>
      <c r="AE274" s="3"/>
      <c r="AF274" s="6">
        <v>0.52</v>
      </c>
      <c r="AG274" s="3" t="s">
        <v>4</v>
      </c>
      <c r="AH274" s="3"/>
      <c r="AI274" s="3"/>
      <c r="AJ274" s="3" t="s">
        <v>5</v>
      </c>
      <c r="AK274" s="3" t="s">
        <v>6</v>
      </c>
      <c r="AL274" s="3" t="s">
        <v>5</v>
      </c>
      <c r="AM274" s="3" t="s">
        <v>7</v>
      </c>
      <c r="AN274" s="3" t="s">
        <v>48</v>
      </c>
      <c r="AO274" s="3" t="s">
        <v>28</v>
      </c>
      <c r="AP274" s="3" t="s">
        <v>10</v>
      </c>
      <c r="AQ274" s="3" t="s">
        <v>107</v>
      </c>
      <c r="AR274" s="4" t="s">
        <v>96</v>
      </c>
      <c r="AS274" s="4" t="s">
        <v>415</v>
      </c>
      <c r="AT274" s="4" t="s">
        <v>513</v>
      </c>
      <c r="AU274" s="3" t="s">
        <v>1951</v>
      </c>
      <c r="AV274" s="3" t="s">
        <v>14</v>
      </c>
      <c r="AW274" s="3">
        <v>130</v>
      </c>
      <c r="AX274" s="3">
        <v>1</v>
      </c>
      <c r="AY274" s="3">
        <v>0</v>
      </c>
      <c r="AZ274" s="3">
        <v>1</v>
      </c>
      <c r="BA274" s="3">
        <v>1</v>
      </c>
      <c r="BB274" s="4" t="s">
        <v>15</v>
      </c>
      <c r="BC274" s="4" t="s">
        <v>87</v>
      </c>
      <c r="BD274" s="4" t="s">
        <v>88</v>
      </c>
      <c r="BE274" s="4" t="s">
        <v>33</v>
      </c>
      <c r="BF274" s="4"/>
      <c r="BG274" s="3">
        <v>3.29</v>
      </c>
      <c r="BH274" s="3"/>
      <c r="BI274" s="3">
        <v>26.842863655898565</v>
      </c>
      <c r="BJ274" s="3" t="s">
        <v>19</v>
      </c>
      <c r="BK274" s="3" t="s">
        <v>20</v>
      </c>
      <c r="BL274" s="3"/>
    </row>
    <row r="275" spans="1:64" x14ac:dyDescent="0.35">
      <c r="A275" s="2">
        <v>31</v>
      </c>
      <c r="B275" s="3" t="s">
        <v>162</v>
      </c>
      <c r="C275" s="3">
        <v>31.1</v>
      </c>
      <c r="D275" s="3" t="s">
        <v>163</v>
      </c>
      <c r="E275" s="3" t="s">
        <v>164</v>
      </c>
      <c r="F275" s="3">
        <v>1</v>
      </c>
      <c r="G275" s="3"/>
      <c r="H275" s="3" t="str">
        <f>IF(AF275&lt;'2 - Outliers'!$F$11,"Low outlier",IF(AF275&gt;'2 - Outliers'!$F$12,"High outlier",""))</f>
        <v/>
      </c>
      <c r="I275" s="3">
        <f>IF(AH275="",VLOOKUP(BD275,'3 -Impute_SE'!$B$10:$C$21,2,FALSE),AH275)</f>
        <v>6.021384603925508E-2</v>
      </c>
      <c r="J275" s="3">
        <f>I275^2</f>
        <v>3.6257072548391148E-3</v>
      </c>
      <c r="K275" s="3">
        <f>1/J275</f>
        <v>275.80825745524055</v>
      </c>
      <c r="L275" s="3">
        <f>K275*AF275</f>
        <v>118.59755070575343</v>
      </c>
      <c r="M275" s="3">
        <f>K275*AF275^2</f>
        <v>50.996946803473975</v>
      </c>
      <c r="N275" s="3">
        <f>K275^2</f>
        <v>76070.194880496259</v>
      </c>
      <c r="O275" s="3">
        <f>1/($J275+(VLOOKUP($BD275,'5_Weighting REM'!$B$23:$K$35,10,FALSE)))</f>
        <v>55.298572094299686</v>
      </c>
      <c r="P275" s="3">
        <f>O275*$AF275</f>
        <v>23.778386000548863</v>
      </c>
      <c r="Q275" s="3">
        <f>1/($J275+(VLOOKUP($BD275,'5_Weighting REM'!$N$22:$W$31,10,FALSE)))</f>
        <v>245.09084100000942</v>
      </c>
      <c r="R275" s="3">
        <f>Q275*$AF275</f>
        <v>105.38906163000405</v>
      </c>
      <c r="S275" s="3">
        <f>1/($J275+(VLOOKUP($BD275,'5_Weighting REM'!$Z$26:$AI$35,10,FALSE)))</f>
        <v>245.09084100000942</v>
      </c>
      <c r="T275" s="3">
        <f>S275*$AF275</f>
        <v>105.38906163000405</v>
      </c>
      <c r="U275" s="3">
        <f>1/($J275+(VLOOKUP($BD275,'5_Weighting REM'!$AL$24:$AU$35,10,FALSE)))</f>
        <v>84.894521674973944</v>
      </c>
      <c r="V275" s="3">
        <f>U275*$AF275</f>
        <v>36.504644320238796</v>
      </c>
      <c r="W275" s="3">
        <f>1/($J275+(VLOOKUP($BD275,'5_Weighting REM'!$AX$24:$BG$35,10,FALSE)))</f>
        <v>19.216325650725313</v>
      </c>
      <c r="X275" s="3">
        <f>W275*$AF275</f>
        <v>8.2630200298118837</v>
      </c>
      <c r="Y275" s="3">
        <f>1/($J275+(VLOOKUP($BD275,'5_Weighting REM'!$BK$24:$BT$34,10,FALSE)))</f>
        <v>55.647043917152452</v>
      </c>
      <c r="Z275" s="3">
        <f>Y275*$AF275</f>
        <v>23.928228884375553</v>
      </c>
      <c r="AA275" s="3">
        <f>1/($J275+(VLOOKUP($BD275,'5_Weighting REM'!$BX$24:$CG$35,10,FALSE)))</f>
        <v>78.097802419739494</v>
      </c>
      <c r="AB275" s="3">
        <f>AA275*$AF275</f>
        <v>33.58205504048798</v>
      </c>
      <c r="AC275" s="3">
        <f>1/($J275+(VLOOKUP($BD275,'5_Weighting REM'!$CK$24:$CT$35,10,FALSE)))</f>
        <v>55.298572094299686</v>
      </c>
      <c r="AD275" s="3">
        <f>AC275*$AF275</f>
        <v>23.778386000548863</v>
      </c>
      <c r="AE275" s="3"/>
      <c r="AF275" s="6">
        <v>0.43</v>
      </c>
      <c r="AG275" s="3" t="s">
        <v>4</v>
      </c>
      <c r="AH275" s="3"/>
      <c r="AI275" s="3"/>
      <c r="AJ275" s="3" t="s">
        <v>53</v>
      </c>
      <c r="AK275" s="3" t="s">
        <v>6</v>
      </c>
      <c r="AL275" s="3" t="s">
        <v>54</v>
      </c>
      <c r="AM275" s="3" t="s">
        <v>55</v>
      </c>
      <c r="AN275" s="3" t="s">
        <v>165</v>
      </c>
      <c r="AO275" s="3" t="s">
        <v>95</v>
      </c>
      <c r="AP275" s="3" t="s">
        <v>57</v>
      </c>
      <c r="AQ275" s="3" t="s">
        <v>39</v>
      </c>
      <c r="AR275" s="4" t="s">
        <v>12</v>
      </c>
      <c r="AS275" s="4" t="s">
        <v>166</v>
      </c>
      <c r="AT275" s="4">
        <v>1999</v>
      </c>
      <c r="AU275" s="3" t="s">
        <v>30</v>
      </c>
      <c r="AV275" s="3" t="s">
        <v>30</v>
      </c>
      <c r="AW275" s="3">
        <v>8707</v>
      </c>
      <c r="AX275" s="3">
        <v>0</v>
      </c>
      <c r="AY275" s="3">
        <v>0</v>
      </c>
      <c r="AZ275" s="3">
        <v>0</v>
      </c>
      <c r="BA275" s="3">
        <v>0</v>
      </c>
      <c r="BB275" s="4" t="s">
        <v>15</v>
      </c>
      <c r="BC275" s="4" t="s">
        <v>167</v>
      </c>
      <c r="BD275" s="4" t="s">
        <v>88</v>
      </c>
      <c r="BE275" s="4" t="s">
        <v>168</v>
      </c>
      <c r="BF275" s="4" t="s">
        <v>99</v>
      </c>
      <c r="BG275" s="3" t="s">
        <v>50</v>
      </c>
      <c r="BH275" s="3"/>
      <c r="BI275" s="3"/>
      <c r="BJ275" s="3"/>
      <c r="BK275" s="3"/>
      <c r="BL275" s="3"/>
    </row>
    <row r="276" spans="1:64" x14ac:dyDescent="0.35">
      <c r="A276" s="2">
        <v>31</v>
      </c>
      <c r="B276" s="3" t="s">
        <v>162</v>
      </c>
      <c r="C276" s="3">
        <v>31.2</v>
      </c>
      <c r="D276" s="3" t="s">
        <v>205</v>
      </c>
      <c r="E276" s="3" t="s">
        <v>164</v>
      </c>
      <c r="F276" s="3">
        <v>1</v>
      </c>
      <c r="G276" s="3"/>
      <c r="H276" s="3" t="str">
        <f>IF(AF276&lt;'2 - Outliers'!$F$11,"Low outlier",IF(AF276&gt;'2 - Outliers'!$F$12,"High outlier",""))</f>
        <v/>
      </c>
      <c r="I276" s="3">
        <f>IF(AH276="",VLOOKUP(BD276,'3 -Impute_SE'!$B$10:$C$21,2,FALSE),AH276)</f>
        <v>6.021384603925508E-2</v>
      </c>
      <c r="J276" s="3">
        <f>I276^2</f>
        <v>3.6257072548391148E-3</v>
      </c>
      <c r="K276" s="3">
        <f>1/J276</f>
        <v>275.80825745524055</v>
      </c>
      <c r="L276" s="3">
        <f>K276*AF276</f>
        <v>93.7748075347818</v>
      </c>
      <c r="M276" s="3">
        <f>K276*AF276^2</f>
        <v>31.883434561825815</v>
      </c>
      <c r="N276" s="3">
        <f>K276^2</f>
        <v>76070.194880496259</v>
      </c>
      <c r="O276" s="3">
        <f>1/($J276+(VLOOKUP($BD276,'5_Weighting REM'!$B$23:$K$35,10,FALSE)))</f>
        <v>55.298572094299686</v>
      </c>
      <c r="P276" s="3">
        <f>O276*$AF276</f>
        <v>18.801514512061896</v>
      </c>
      <c r="Q276" s="3">
        <f>1/($J276+(VLOOKUP($BD276,'5_Weighting REM'!$N$22:$W$31,10,FALSE)))</f>
        <v>245.09084100000942</v>
      </c>
      <c r="R276" s="3">
        <f>Q276*$AF276</f>
        <v>83.330885940003213</v>
      </c>
      <c r="S276" s="3">
        <f>1/($J276+(VLOOKUP($BD276,'5_Weighting REM'!$Z$26:$AI$35,10,FALSE)))</f>
        <v>245.09084100000942</v>
      </c>
      <c r="T276" s="3">
        <f>S276*$AF276</f>
        <v>83.330885940003213</v>
      </c>
      <c r="U276" s="3">
        <f>1/($J276+(VLOOKUP($BD276,'5_Weighting REM'!$AL$24:$AU$35,10,FALSE)))</f>
        <v>84.894521674973944</v>
      </c>
      <c r="V276" s="3">
        <f>U276*$AF276</f>
        <v>28.864137369491143</v>
      </c>
      <c r="W276" s="3">
        <f>1/($J276+(VLOOKUP($BD276,'5_Weighting REM'!$AX$24:$BG$35,10,FALSE)))</f>
        <v>19.216325650725313</v>
      </c>
      <c r="X276" s="3">
        <f>W276*$AF276</f>
        <v>6.5335507212466073</v>
      </c>
      <c r="Y276" s="3">
        <f>1/($J276+(VLOOKUP($BD276,'5_Weighting REM'!$BK$24:$BT$34,10,FALSE)))</f>
        <v>55.647043917152452</v>
      </c>
      <c r="Z276" s="3">
        <f>Y276*$AF276</f>
        <v>18.919994931831834</v>
      </c>
      <c r="AA276" s="3">
        <f>1/($J276+(VLOOKUP($BD276,'5_Weighting REM'!$BX$24:$CG$35,10,FALSE)))</f>
        <v>78.097802419739494</v>
      </c>
      <c r="AB276" s="3">
        <f>AA276*$AF276</f>
        <v>26.553252822711428</v>
      </c>
      <c r="AC276" s="3">
        <f>1/($J276+(VLOOKUP($BD276,'5_Weighting REM'!$CK$24:$CT$35,10,FALSE)))</f>
        <v>55.298572094299686</v>
      </c>
      <c r="AD276" s="3">
        <f>AC276*$AF276</f>
        <v>18.801514512061896</v>
      </c>
      <c r="AE276" s="3"/>
      <c r="AF276" s="6">
        <v>0.34</v>
      </c>
      <c r="AG276" s="3" t="s">
        <v>4</v>
      </c>
      <c r="AH276" s="3"/>
      <c r="AI276" s="3"/>
      <c r="AJ276" s="3" t="s">
        <v>53</v>
      </c>
      <c r="AK276" s="3" t="s">
        <v>6</v>
      </c>
      <c r="AL276" s="3" t="s">
        <v>54</v>
      </c>
      <c r="AM276" s="3" t="s">
        <v>55</v>
      </c>
      <c r="AN276" s="3" t="s">
        <v>165</v>
      </c>
      <c r="AO276" s="3" t="s">
        <v>95</v>
      </c>
      <c r="AP276" s="3" t="s">
        <v>57</v>
      </c>
      <c r="AQ276" s="3" t="s">
        <v>74</v>
      </c>
      <c r="AR276" s="4" t="s">
        <v>12</v>
      </c>
      <c r="AS276" s="4" t="s">
        <v>166</v>
      </c>
      <c r="AT276" s="4">
        <v>1999</v>
      </c>
      <c r="AU276" s="3" t="s">
        <v>30</v>
      </c>
      <c r="AV276" s="3" t="s">
        <v>30</v>
      </c>
      <c r="AW276" s="3">
        <v>10475</v>
      </c>
      <c r="AX276" s="3">
        <v>0</v>
      </c>
      <c r="AY276" s="3">
        <v>0</v>
      </c>
      <c r="AZ276" s="3">
        <v>0</v>
      </c>
      <c r="BA276" s="3">
        <v>0</v>
      </c>
      <c r="BB276" s="4" t="s">
        <v>15</v>
      </c>
      <c r="BC276" s="4" t="s">
        <v>167</v>
      </c>
      <c r="BD276" s="4" t="s">
        <v>88</v>
      </c>
      <c r="BE276" s="4" t="s">
        <v>168</v>
      </c>
      <c r="BF276" s="4" t="s">
        <v>99</v>
      </c>
      <c r="BG276" s="3" t="s">
        <v>50</v>
      </c>
      <c r="BH276" s="3"/>
      <c r="BI276" s="3"/>
      <c r="BJ276" s="3"/>
      <c r="BK276" s="3"/>
      <c r="BL276" s="3"/>
    </row>
    <row r="277" spans="1:64" x14ac:dyDescent="0.35">
      <c r="A277" s="2">
        <v>97</v>
      </c>
      <c r="B277" s="3" t="s">
        <v>159</v>
      </c>
      <c r="C277" s="3">
        <v>97.3</v>
      </c>
      <c r="D277" s="3" t="s">
        <v>517</v>
      </c>
      <c r="E277" s="3" t="s">
        <v>518</v>
      </c>
      <c r="F277" s="3"/>
      <c r="G277" s="3"/>
      <c r="H277" s="3" t="str">
        <f>IF(AF277&lt;'2 - Outliers'!$F$11,"Low outlier",IF(AF277&gt;'2 - Outliers'!$F$12,"High outlier",""))</f>
        <v/>
      </c>
      <c r="I277" s="3">
        <f>IF(AH277="",VLOOKUP(BD277,'3 -Impute_SE'!$B$10:$C$21,2,FALSE),AH277)</f>
        <v>6.021384603925508E-2</v>
      </c>
      <c r="J277" s="3">
        <f>I277^2</f>
        <v>3.6257072548391148E-3</v>
      </c>
      <c r="K277" s="3">
        <f>1/J277</f>
        <v>275.80825745524055</v>
      </c>
      <c r="L277" s="3">
        <f>K277*AF277</f>
        <v>21.237235824053521</v>
      </c>
      <c r="M277" s="3">
        <f>K277*AF277^2</f>
        <v>1.6352671584521212</v>
      </c>
      <c r="N277" s="3">
        <f>K277^2</f>
        <v>76070.194880496259</v>
      </c>
      <c r="O277" s="3">
        <f>1/($J277+(VLOOKUP($BD277,'5_Weighting REM'!$B$23:$K$35,10,FALSE)))</f>
        <v>55.298572094299686</v>
      </c>
      <c r="P277" s="3">
        <f>O277*$AF277</f>
        <v>4.2579900512610758</v>
      </c>
      <c r="Q277" s="3">
        <f>1/($J277+(VLOOKUP($BD277,'5_Weighting REM'!$N$22:$W$31,10,FALSE)))</f>
        <v>245.09084100000942</v>
      </c>
      <c r="R277" s="3">
        <f>Q277*$AF277</f>
        <v>18.871994757000724</v>
      </c>
      <c r="S277" s="3">
        <f>1/($J277+(VLOOKUP($BD277,'5_Weighting REM'!$Z$26:$AI$35,10,FALSE)))</f>
        <v>245.09084100000942</v>
      </c>
      <c r="T277" s="3">
        <f>S277*$AF277</f>
        <v>18.871994757000724</v>
      </c>
      <c r="U277" s="3">
        <f>1/($J277+(VLOOKUP($BD277,'5_Weighting REM'!$AL$24:$AU$35,10,FALSE)))</f>
        <v>84.894521674973944</v>
      </c>
      <c r="V277" s="3">
        <f>U277*$AF277</f>
        <v>6.5368781689729936</v>
      </c>
      <c r="W277" s="3">
        <f>1/($J277+(VLOOKUP($BD277,'5_Weighting REM'!$AX$24:$BG$35,10,FALSE)))</f>
        <v>19.216325650725313</v>
      </c>
      <c r="X277" s="3">
        <f>W277*$AF277</f>
        <v>1.4796570751058491</v>
      </c>
      <c r="Y277" s="3">
        <f>1/($J277+(VLOOKUP($BD277,'5_Weighting REM'!$BK$24:$BT$34,10,FALSE)))</f>
        <v>55.647043917152452</v>
      </c>
      <c r="Z277" s="3">
        <f>Y277*$AF277</f>
        <v>4.2848223816207387</v>
      </c>
      <c r="AA277" s="3">
        <f>1/($J277+(VLOOKUP($BD277,'5_Weighting REM'!$BX$24:$CG$35,10,FALSE)))</f>
        <v>78.097802419739494</v>
      </c>
      <c r="AB277" s="3">
        <f>AA277*$AF277</f>
        <v>6.013530786319941</v>
      </c>
      <c r="AC277" s="3">
        <f>1/($J277+(VLOOKUP($BD277,'5_Weighting REM'!$CK$24:$CT$35,10,FALSE)))</f>
        <v>55.298572094299686</v>
      </c>
      <c r="AD277" s="3">
        <f>AC277*$AF277</f>
        <v>4.2579900512610758</v>
      </c>
      <c r="AE277" s="3"/>
      <c r="AF277" s="6">
        <v>7.6999999999999999E-2</v>
      </c>
      <c r="AG277" s="3" t="s">
        <v>4</v>
      </c>
      <c r="AH277" s="3"/>
      <c r="AI277" s="3"/>
      <c r="AJ277" s="3" t="s">
        <v>139</v>
      </c>
      <c r="AK277" s="3" t="s">
        <v>6</v>
      </c>
      <c r="AL277" s="3" t="s">
        <v>5</v>
      </c>
      <c r="AM277" s="3" t="s">
        <v>7</v>
      </c>
      <c r="AN277" s="3" t="s">
        <v>37</v>
      </c>
      <c r="AO277" s="3" t="s">
        <v>28</v>
      </c>
      <c r="AP277" s="3" t="s">
        <v>57</v>
      </c>
      <c r="AQ277" s="3" t="s">
        <v>11</v>
      </c>
      <c r="AR277" s="4" t="s">
        <v>12</v>
      </c>
      <c r="AS277" s="4" t="s">
        <v>140</v>
      </c>
      <c r="AT277" s="4">
        <v>2000</v>
      </c>
      <c r="AU277" s="3" t="s">
        <v>30</v>
      </c>
      <c r="AV277" s="3" t="s">
        <v>14</v>
      </c>
      <c r="AW277" s="3">
        <v>8212</v>
      </c>
      <c r="AX277" s="3">
        <v>1</v>
      </c>
      <c r="AY277" s="3">
        <v>0</v>
      </c>
      <c r="AZ277" s="3">
        <v>1</v>
      </c>
      <c r="BA277" s="3">
        <v>1</v>
      </c>
      <c r="BB277" s="4" t="s">
        <v>15</v>
      </c>
      <c r="BC277" s="4" t="s">
        <v>519</v>
      </c>
      <c r="BD277" s="4" t="s">
        <v>88</v>
      </c>
      <c r="BE277" s="4" t="s">
        <v>161</v>
      </c>
      <c r="BF277" s="4"/>
      <c r="BG277" s="3" t="s">
        <v>20</v>
      </c>
      <c r="BH277" s="3"/>
      <c r="BI277" s="3"/>
      <c r="BJ277" s="3" t="s">
        <v>20</v>
      </c>
      <c r="BK277" s="3" t="s">
        <v>20</v>
      </c>
      <c r="BL277" s="3"/>
    </row>
    <row r="278" spans="1:64" x14ac:dyDescent="0.35">
      <c r="A278" s="2">
        <v>97</v>
      </c>
      <c r="B278" s="3" t="s">
        <v>159</v>
      </c>
      <c r="C278" s="3">
        <v>97.1</v>
      </c>
      <c r="D278" s="3" t="s">
        <v>520</v>
      </c>
      <c r="E278" s="3" t="s">
        <v>160</v>
      </c>
      <c r="F278" s="3"/>
      <c r="G278" s="3"/>
      <c r="H278" s="3" t="str">
        <f>IF(AF278&lt;'2 - Outliers'!$F$11,"Low outlier",IF(AF278&gt;'2 - Outliers'!$F$12,"High outlier",""))</f>
        <v/>
      </c>
      <c r="I278" s="3">
        <f>IF(AH278="",VLOOKUP(BD278,'3 -Impute_SE'!$B$10:$C$21,2,FALSE),AH278)</f>
        <v>6.021384603925508E-2</v>
      </c>
      <c r="J278" s="3">
        <f>I278^2</f>
        <v>3.6257072548391148E-3</v>
      </c>
      <c r="K278" s="3">
        <f>1/J278</f>
        <v>275.80825745524055</v>
      </c>
      <c r="L278" s="3">
        <f>K278*AF278</f>
        <v>12.411371585485824</v>
      </c>
      <c r="M278" s="3">
        <f>K278*AF278^2</f>
        <v>0.55851172134686211</v>
      </c>
      <c r="N278" s="3">
        <f>K278^2</f>
        <v>76070.194880496259</v>
      </c>
      <c r="O278" s="3">
        <f>1/($J278+(VLOOKUP($BD278,'5_Weighting REM'!$B$23:$K$35,10,FALSE)))</f>
        <v>55.298572094299686</v>
      </c>
      <c r="P278" s="3">
        <f>O278*$AF278</f>
        <v>2.4884357442434859</v>
      </c>
      <c r="Q278" s="3">
        <f>1/($J278+(VLOOKUP($BD278,'5_Weighting REM'!$N$22:$W$31,10,FALSE)))</f>
        <v>245.09084100000942</v>
      </c>
      <c r="R278" s="3">
        <f>Q278*$AF278</f>
        <v>11.029087845000424</v>
      </c>
      <c r="S278" s="3">
        <f>1/($J278+(VLOOKUP($BD278,'5_Weighting REM'!$Z$26:$AI$35,10,FALSE)))</f>
        <v>245.09084100000942</v>
      </c>
      <c r="T278" s="3">
        <f>S278*$AF278</f>
        <v>11.029087845000424</v>
      </c>
      <c r="U278" s="3">
        <f>1/($J278+(VLOOKUP($BD278,'5_Weighting REM'!$AL$24:$AU$35,10,FALSE)))</f>
        <v>84.894521674973944</v>
      </c>
      <c r="V278" s="3">
        <f>U278*$AF278</f>
        <v>3.8202534753738275</v>
      </c>
      <c r="W278" s="3">
        <f>1/($J278+(VLOOKUP($BD278,'5_Weighting REM'!$AX$24:$BG$35,10,FALSE)))</f>
        <v>19.216325650725313</v>
      </c>
      <c r="X278" s="3">
        <f>W278*$AF278</f>
        <v>0.86473465428263907</v>
      </c>
      <c r="Y278" s="3">
        <f>1/($J278+(VLOOKUP($BD278,'5_Weighting REM'!$BK$24:$BT$34,10,FALSE)))</f>
        <v>55.647043917152452</v>
      </c>
      <c r="Z278" s="3">
        <f>Y278*$AF278</f>
        <v>2.50411697627186</v>
      </c>
      <c r="AA278" s="3">
        <f>1/($J278+(VLOOKUP($BD278,'5_Weighting REM'!$BX$24:$CG$35,10,FALSE)))</f>
        <v>78.097802419739494</v>
      </c>
      <c r="AB278" s="3">
        <f>AA278*$AF278</f>
        <v>3.5144011088882769</v>
      </c>
      <c r="AC278" s="3">
        <f>1/($J278+(VLOOKUP($BD278,'5_Weighting REM'!$CK$24:$CT$35,10,FALSE)))</f>
        <v>55.298572094299686</v>
      </c>
      <c r="AD278" s="3">
        <f>AC278*$AF278</f>
        <v>2.4884357442434859</v>
      </c>
      <c r="AE278" s="3"/>
      <c r="AF278" s="6">
        <v>4.4999999999999998E-2</v>
      </c>
      <c r="AG278" s="3" t="s">
        <v>4</v>
      </c>
      <c r="AH278" s="3"/>
      <c r="AI278" s="3"/>
      <c r="AJ278" s="3" t="s">
        <v>139</v>
      </c>
      <c r="AK278" s="3" t="s">
        <v>6</v>
      </c>
      <c r="AL278" s="3" t="s">
        <v>5</v>
      </c>
      <c r="AM278" s="3" t="s">
        <v>7</v>
      </c>
      <c r="AN278" s="3" t="s">
        <v>37</v>
      </c>
      <c r="AO278" s="3" t="s">
        <v>28</v>
      </c>
      <c r="AP278" s="3" t="s">
        <v>57</v>
      </c>
      <c r="AQ278" s="3" t="s">
        <v>11</v>
      </c>
      <c r="AR278" s="4" t="s">
        <v>12</v>
      </c>
      <c r="AS278" s="4" t="s">
        <v>140</v>
      </c>
      <c r="AT278" s="4">
        <v>2000</v>
      </c>
      <c r="AU278" s="3" t="s">
        <v>30</v>
      </c>
      <c r="AV278" s="3" t="s">
        <v>14</v>
      </c>
      <c r="AW278" s="3">
        <v>8229</v>
      </c>
      <c r="AX278" s="3">
        <v>1</v>
      </c>
      <c r="AY278" s="3">
        <v>1</v>
      </c>
      <c r="AZ278" s="3">
        <v>1</v>
      </c>
      <c r="BA278" s="3">
        <v>1</v>
      </c>
      <c r="BB278" s="4" t="s">
        <v>15</v>
      </c>
      <c r="BC278" s="4" t="s">
        <v>519</v>
      </c>
      <c r="BD278" s="4" t="s">
        <v>88</v>
      </c>
      <c r="BE278" s="4" t="s">
        <v>161</v>
      </c>
      <c r="BF278" s="4"/>
      <c r="BG278" s="3" t="s">
        <v>20</v>
      </c>
      <c r="BH278" s="3"/>
      <c r="BI278" s="3"/>
      <c r="BJ278" s="3" t="s">
        <v>20</v>
      </c>
      <c r="BK278" s="3" t="s">
        <v>20</v>
      </c>
      <c r="BL278" s="3"/>
    </row>
    <row r="279" spans="1:64" x14ac:dyDescent="0.35">
      <c r="A279" s="2">
        <v>97</v>
      </c>
      <c r="B279" s="3" t="s">
        <v>159</v>
      </c>
      <c r="C279" s="3">
        <v>97.2</v>
      </c>
      <c r="D279" s="3" t="s">
        <v>521</v>
      </c>
      <c r="E279" s="3" t="s">
        <v>522</v>
      </c>
      <c r="F279" s="3"/>
      <c r="G279" s="3"/>
      <c r="H279" s="3" t="str">
        <f>IF(AF279&lt;'2 - Outliers'!$F$11,"Low outlier",IF(AF279&gt;'2 - Outliers'!$F$12,"High outlier",""))</f>
        <v/>
      </c>
      <c r="I279" s="3">
        <f>IF(AH279="",VLOOKUP(BD279,'3 -Impute_SE'!$B$10:$C$21,2,FALSE),AH279)</f>
        <v>6.021384603925508E-2</v>
      </c>
      <c r="J279" s="3">
        <f>I279^2</f>
        <v>3.6257072548391148E-3</v>
      </c>
      <c r="K279" s="3">
        <f>1/J279</f>
        <v>275.80825745524055</v>
      </c>
      <c r="L279" s="3">
        <f>K279*AF279</f>
        <v>7.7226312087467353</v>
      </c>
      <c r="M279" s="3">
        <f>K279*AF279^2</f>
        <v>0.2162336738449086</v>
      </c>
      <c r="N279" s="3">
        <f>K279^2</f>
        <v>76070.194880496259</v>
      </c>
      <c r="O279" s="3">
        <f>1/($J279+(VLOOKUP($BD279,'5_Weighting REM'!$B$23:$K$35,10,FALSE)))</f>
        <v>55.298572094299686</v>
      </c>
      <c r="P279" s="3">
        <f>O279*$AF279</f>
        <v>1.5483600186403912</v>
      </c>
      <c r="Q279" s="3">
        <f>1/($J279+(VLOOKUP($BD279,'5_Weighting REM'!$N$22:$W$31,10,FALSE)))</f>
        <v>245.09084100000942</v>
      </c>
      <c r="R279" s="3">
        <f>Q279*$AF279</f>
        <v>6.8625435480002634</v>
      </c>
      <c r="S279" s="3">
        <f>1/($J279+(VLOOKUP($BD279,'5_Weighting REM'!$Z$26:$AI$35,10,FALSE)))</f>
        <v>245.09084100000942</v>
      </c>
      <c r="T279" s="3">
        <f>S279*$AF279</f>
        <v>6.8625435480002634</v>
      </c>
      <c r="U279" s="3">
        <f>1/($J279+(VLOOKUP($BD279,'5_Weighting REM'!$AL$24:$AU$35,10,FALSE)))</f>
        <v>84.894521674973944</v>
      </c>
      <c r="V279" s="3">
        <f>U279*$AF279</f>
        <v>2.3770466068992704</v>
      </c>
      <c r="W279" s="3">
        <f>1/($J279+(VLOOKUP($BD279,'5_Weighting REM'!$AX$24:$BG$35,10,FALSE)))</f>
        <v>19.216325650725313</v>
      </c>
      <c r="X279" s="3">
        <f>W279*$AF279</f>
        <v>0.53805711822030877</v>
      </c>
      <c r="Y279" s="3">
        <f>1/($J279+(VLOOKUP($BD279,'5_Weighting REM'!$BK$24:$BT$34,10,FALSE)))</f>
        <v>55.647043917152452</v>
      </c>
      <c r="Z279" s="3">
        <f>Y279*$AF279</f>
        <v>1.5581172296802688</v>
      </c>
      <c r="AA279" s="3">
        <f>1/($J279+(VLOOKUP($BD279,'5_Weighting REM'!$BX$24:$CG$35,10,FALSE)))</f>
        <v>78.097802419739494</v>
      </c>
      <c r="AB279" s="3">
        <f>AA279*$AF279</f>
        <v>2.186738467752706</v>
      </c>
      <c r="AC279" s="3">
        <f>1/($J279+(VLOOKUP($BD279,'5_Weighting REM'!$CK$24:$CT$35,10,FALSE)))</f>
        <v>55.298572094299686</v>
      </c>
      <c r="AD279" s="3">
        <f>AC279*$AF279</f>
        <v>1.5483600186403912</v>
      </c>
      <c r="AE279" s="3"/>
      <c r="AF279" s="6">
        <v>2.8000000000000001E-2</v>
      </c>
      <c r="AG279" s="3" t="s">
        <v>4</v>
      </c>
      <c r="AH279" s="3"/>
      <c r="AI279" s="3"/>
      <c r="AJ279" s="3" t="s">
        <v>139</v>
      </c>
      <c r="AK279" s="3" t="s">
        <v>6</v>
      </c>
      <c r="AL279" s="3" t="s">
        <v>5</v>
      </c>
      <c r="AM279" s="3" t="s">
        <v>7</v>
      </c>
      <c r="AN279" s="3" t="s">
        <v>37</v>
      </c>
      <c r="AO279" s="3" t="s">
        <v>28</v>
      </c>
      <c r="AP279" s="3" t="s">
        <v>57</v>
      </c>
      <c r="AQ279" s="3" t="s">
        <v>11</v>
      </c>
      <c r="AR279" s="4" t="s">
        <v>12</v>
      </c>
      <c r="AS279" s="4" t="s">
        <v>140</v>
      </c>
      <c r="AT279" s="4">
        <v>2000</v>
      </c>
      <c r="AU279" s="3" t="s">
        <v>30</v>
      </c>
      <c r="AV279" s="3" t="s">
        <v>14</v>
      </c>
      <c r="AW279" s="3">
        <v>8212</v>
      </c>
      <c r="AX279" s="3">
        <v>1</v>
      </c>
      <c r="AY279" s="3">
        <v>0</v>
      </c>
      <c r="AZ279" s="3">
        <v>1</v>
      </c>
      <c r="BA279" s="3">
        <v>1</v>
      </c>
      <c r="BB279" s="4" t="s">
        <v>15</v>
      </c>
      <c r="BC279" s="4" t="s">
        <v>519</v>
      </c>
      <c r="BD279" s="4" t="s">
        <v>88</v>
      </c>
      <c r="BE279" s="4" t="s">
        <v>161</v>
      </c>
      <c r="BF279" s="4"/>
      <c r="BG279" s="3" t="s">
        <v>20</v>
      </c>
      <c r="BH279" s="3"/>
      <c r="BI279" s="3"/>
      <c r="BJ279" s="3" t="s">
        <v>20</v>
      </c>
      <c r="BK279" s="3" t="s">
        <v>20</v>
      </c>
      <c r="BL279" s="3"/>
    </row>
    <row r="280" spans="1:64" x14ac:dyDescent="0.35">
      <c r="A280" s="2">
        <v>111</v>
      </c>
      <c r="B280" s="3" t="s">
        <v>146</v>
      </c>
      <c r="C280" s="3">
        <v>111.1</v>
      </c>
      <c r="D280" s="3" t="s">
        <v>523</v>
      </c>
      <c r="E280" s="3" t="s">
        <v>310</v>
      </c>
      <c r="F280" s="3">
        <v>1</v>
      </c>
      <c r="G280" s="3"/>
      <c r="H280" s="3" t="str">
        <f>IF(AF280&lt;'2 - Outliers'!$F$11,"Low outlier",IF(AF280&gt;'2 - Outliers'!$F$12,"High outlier",""))</f>
        <v/>
      </c>
      <c r="I280" s="3">
        <f>IF(AH280="",VLOOKUP(BD280,'3 -Impute_SE'!$B$10:$C$21,2,FALSE),AH280)</f>
        <v>6.021384603925508E-2</v>
      </c>
      <c r="J280" s="3">
        <f>I280^2</f>
        <v>3.6257072548391148E-3</v>
      </c>
      <c r="K280" s="3">
        <f>1/J280</f>
        <v>275.80825745524055</v>
      </c>
      <c r="L280" s="3">
        <f>K280*AF280</f>
        <v>3.7443729032123461</v>
      </c>
      <c r="M280" s="3">
        <f>K280*AF280^2</f>
        <v>5.0833606534010811E-2</v>
      </c>
      <c r="N280" s="3">
        <f>K280^2</f>
        <v>76070.194880496259</v>
      </c>
      <c r="O280" s="3">
        <f>1/($J280+(VLOOKUP($BD280,'5_Weighting REM'!$B$23:$K$35,10,FALSE)))</f>
        <v>55.298572094299686</v>
      </c>
      <c r="P280" s="3">
        <f>O280*$AF280</f>
        <v>0.75073341475221256</v>
      </c>
      <c r="Q280" s="3">
        <f>1/($J280+(VLOOKUP($BD280,'5_Weighting REM'!$N$22:$W$31,10,FALSE)))</f>
        <v>245.09084100000942</v>
      </c>
      <c r="R280" s="3">
        <f>Q280*$AF280</f>
        <v>3.327353257416128</v>
      </c>
      <c r="S280" s="3">
        <f>1/($J280+(VLOOKUP($BD280,'5_Weighting REM'!$Z$26:$AI$35,10,FALSE)))</f>
        <v>245.09084100000942</v>
      </c>
      <c r="T280" s="3">
        <f>S280*$AF280</f>
        <v>3.327353257416128</v>
      </c>
      <c r="U280" s="3">
        <f>1/($J280+(VLOOKUP($BD280,'5_Weighting REM'!$AL$24:$AU$35,10,FALSE)))</f>
        <v>84.894521674973944</v>
      </c>
      <c r="V280" s="3">
        <f>U280*$AF280</f>
        <v>1.1525280262594464</v>
      </c>
      <c r="W280" s="3">
        <f>1/($J280+(VLOOKUP($BD280,'5_Weighting REM'!$AX$24:$BG$35,10,FALSE)))</f>
        <v>19.216325650725313</v>
      </c>
      <c r="X280" s="3">
        <f>W280*$AF280</f>
        <v>0.26088083703424686</v>
      </c>
      <c r="Y280" s="3">
        <f>1/($J280+(VLOOKUP($BD280,'5_Weighting REM'!$BK$24:$BT$34,10,FALSE)))</f>
        <v>55.647043917152452</v>
      </c>
      <c r="Z280" s="3">
        <f>Y280*$AF280</f>
        <v>0.75546426821926171</v>
      </c>
      <c r="AA280" s="3">
        <f>1/($J280+(VLOOKUP($BD280,'5_Weighting REM'!$BX$24:$CG$35,10,FALSE)))</f>
        <v>78.097802419739494</v>
      </c>
      <c r="AB280" s="3">
        <f>AA280*$AF280</f>
        <v>1.0602557656503835</v>
      </c>
      <c r="AC280" s="3">
        <f>1/($J280+(VLOOKUP($BD280,'5_Weighting REM'!$CK$24:$CT$35,10,FALSE)))</f>
        <v>55.298572094299686</v>
      </c>
      <c r="AD280" s="3">
        <f>AC280*$AF280</f>
        <v>0.75073341475221256</v>
      </c>
      <c r="AE280" s="3" t="s">
        <v>149</v>
      </c>
      <c r="AF280" s="6">
        <v>1.3576000000000001E-2</v>
      </c>
      <c r="AG280" s="3" t="s">
        <v>134</v>
      </c>
      <c r="AH280" s="3"/>
      <c r="AI280" s="3"/>
      <c r="AJ280" s="3" t="s">
        <v>53</v>
      </c>
      <c r="AK280" s="3" t="s">
        <v>6</v>
      </c>
      <c r="AL280" s="3" t="s">
        <v>54</v>
      </c>
      <c r="AM280" s="3" t="s">
        <v>7</v>
      </c>
      <c r="AN280" s="3" t="s">
        <v>37</v>
      </c>
      <c r="AO280" s="3" t="s">
        <v>38</v>
      </c>
      <c r="AP280" s="3" t="s">
        <v>57</v>
      </c>
      <c r="AQ280" s="3" t="s">
        <v>74</v>
      </c>
      <c r="AR280" s="4" t="s">
        <v>12</v>
      </c>
      <c r="AS280" s="4" t="s">
        <v>140</v>
      </c>
      <c r="AT280" s="4" t="s">
        <v>150</v>
      </c>
      <c r="AU280" s="3" t="s">
        <v>1951</v>
      </c>
      <c r="AV280" s="3" t="s">
        <v>30</v>
      </c>
      <c r="AW280" s="3">
        <v>1000</v>
      </c>
      <c r="AX280" s="3">
        <v>1</v>
      </c>
      <c r="AY280" s="3">
        <v>0</v>
      </c>
      <c r="AZ280" s="3">
        <v>1</v>
      </c>
      <c r="BA280" s="3">
        <v>1</v>
      </c>
      <c r="BB280" s="4" t="s">
        <v>15</v>
      </c>
      <c r="BC280" s="4" t="s">
        <v>311</v>
      </c>
      <c r="BD280" s="4" t="s">
        <v>88</v>
      </c>
      <c r="BE280" s="4" t="s">
        <v>18</v>
      </c>
      <c r="BF280" s="4"/>
      <c r="BG280" s="3">
        <v>8.0000000000000002E-3</v>
      </c>
      <c r="BH280" s="3"/>
      <c r="BI280" s="3">
        <v>1.0080320855042735</v>
      </c>
      <c r="BJ280" s="3" t="s">
        <v>19</v>
      </c>
      <c r="BK280" s="3" t="s">
        <v>20</v>
      </c>
      <c r="BL280" s="3"/>
    </row>
    <row r="281" spans="1:64" x14ac:dyDescent="0.35">
      <c r="A281" s="2">
        <v>176</v>
      </c>
      <c r="B281" s="3" t="s">
        <v>802</v>
      </c>
      <c r="C281" s="3">
        <v>176.1</v>
      </c>
      <c r="D281" s="3" t="s">
        <v>1249</v>
      </c>
      <c r="E281" s="3" t="s">
        <v>1248</v>
      </c>
      <c r="F281" s="3"/>
      <c r="G281" s="3"/>
      <c r="H281" s="3" t="str">
        <f>IF(AF281&lt;'2 - Outliers'!$F$11,"Low outlier",IF(AF281&gt;'2 - Outliers'!$F$12,"High outlier",""))</f>
        <v/>
      </c>
      <c r="I281" s="3">
        <f>IF(AH281="",VLOOKUP(BD281,'3 -Impute_SE'!$B$10:$C$21,2,FALSE),AH281)</f>
        <v>6.021384603925508E-2</v>
      </c>
      <c r="J281" s="3">
        <f>I281^2</f>
        <v>3.6257072548391148E-3</v>
      </c>
      <c r="K281" s="3">
        <f>1/J281</f>
        <v>275.80825745524055</v>
      </c>
      <c r="L281" s="3">
        <f>K281*AF281</f>
        <v>0.19665599776353165</v>
      </c>
      <c r="M281" s="3">
        <f>K281*AF281^2</f>
        <v>1.4021908485697279E-4</v>
      </c>
      <c r="N281" s="3">
        <f>K281^2</f>
        <v>76070.194880496259</v>
      </c>
      <c r="O281" s="3">
        <f>1/($J281+(VLOOKUP($BD281,'5_Weighting REM'!$B$23:$K$35,10,FALSE)))</f>
        <v>55.298572094299686</v>
      </c>
      <c r="P281" s="3">
        <f>O281*$AF281</f>
        <v>3.9428826281127226E-2</v>
      </c>
      <c r="Q281" s="3">
        <f>1/($J281+(VLOOKUP($BD281,'5_Weighting REM'!$N$22:$W$31,10,FALSE)))</f>
        <v>245.09084100000942</v>
      </c>
      <c r="R281" s="3">
        <f>Q281*$AF281</f>
        <v>0.1747539552450921</v>
      </c>
      <c r="S281" s="3">
        <f>1/($J281+(VLOOKUP($BD281,'5_Weighting REM'!$Z$26:$AI$35,10,FALSE)))</f>
        <v>245.09084100000942</v>
      </c>
      <c r="T281" s="3">
        <f>S281*$AF281</f>
        <v>0.1747539552450921</v>
      </c>
      <c r="U281" s="3">
        <f>1/($J281+(VLOOKUP($BD281,'5_Weighting REM'!$AL$24:$AU$35,10,FALSE)))</f>
        <v>84.894521674973944</v>
      </c>
      <c r="V281" s="3">
        <f>U281*$AF281</f>
        <v>6.0531243765822029E-2</v>
      </c>
      <c r="W281" s="3">
        <f>1/($J281+(VLOOKUP($BD281,'5_Weighting REM'!$AX$24:$BG$35,10,FALSE)))</f>
        <v>19.216325650725313</v>
      </c>
      <c r="X281" s="3">
        <f>W281*$AF281</f>
        <v>1.3701568361511467E-2</v>
      </c>
      <c r="Y281" s="3">
        <f>1/($J281+(VLOOKUP($BD281,'5_Weighting REM'!$BK$24:$BT$34,10,FALSE)))</f>
        <v>55.647043917152452</v>
      </c>
      <c r="Z281" s="3">
        <f>Y281*$AF281</f>
        <v>3.9677292641952952E-2</v>
      </c>
      <c r="AA281" s="3">
        <f>1/($J281+(VLOOKUP($BD281,'5_Weighting REM'!$BX$24:$CG$35,10,FALSE)))</f>
        <v>78.097802419739494</v>
      </c>
      <c r="AB281" s="3">
        <f>AA281*$AF281</f>
        <v>5.5685066863835508E-2</v>
      </c>
      <c r="AC281" s="3">
        <f>1/($J281+(VLOOKUP($BD281,'5_Weighting REM'!$CK$24:$CT$35,10,FALSE)))</f>
        <v>55.298572094299686</v>
      </c>
      <c r="AD281" s="3">
        <f>AC281*$AF281</f>
        <v>3.9428826281127226E-2</v>
      </c>
      <c r="AE281" s="3" t="s">
        <v>327</v>
      </c>
      <c r="AF281" s="6">
        <v>7.1301707779886146E-4</v>
      </c>
      <c r="AG281" s="3" t="s">
        <v>25</v>
      </c>
      <c r="AH281" s="3"/>
      <c r="AI281" s="3"/>
      <c r="AJ281" s="25" t="s">
        <v>53</v>
      </c>
      <c r="AK281" s="25" t="s">
        <v>1307</v>
      </c>
      <c r="AL281" s="25" t="s">
        <v>54</v>
      </c>
      <c r="AM281" s="3" t="s">
        <v>102</v>
      </c>
      <c r="AN281" s="3" t="s">
        <v>1322</v>
      </c>
      <c r="AO281" s="3" t="s">
        <v>1312</v>
      </c>
      <c r="AP281" s="3" t="s">
        <v>10</v>
      </c>
      <c r="AQ281" s="3" t="s">
        <v>107</v>
      </c>
      <c r="AR281" s="3" t="s">
        <v>1337</v>
      </c>
      <c r="AS281" s="3" t="s">
        <v>109</v>
      </c>
      <c r="AT281" s="3">
        <v>2010</v>
      </c>
      <c r="AU281" s="3" t="s">
        <v>14</v>
      </c>
      <c r="AV281" s="3" t="s">
        <v>14</v>
      </c>
      <c r="AW281" s="3">
        <v>78</v>
      </c>
      <c r="AX281" s="3">
        <v>1</v>
      </c>
      <c r="AY281" s="3">
        <v>0</v>
      </c>
      <c r="AZ281" s="3">
        <v>1</v>
      </c>
      <c r="BA281" s="3">
        <v>1</v>
      </c>
      <c r="BB281" s="3" t="s">
        <v>15</v>
      </c>
      <c r="BC281" s="3" t="s">
        <v>1383</v>
      </c>
      <c r="BD281" s="3" t="s">
        <v>88</v>
      </c>
      <c r="BE281" s="3" t="s">
        <v>33</v>
      </c>
      <c r="BF281" s="4"/>
      <c r="BG281" s="25">
        <v>1.0999999999999999E-2</v>
      </c>
      <c r="BH281" s="3"/>
      <c r="BI281" s="3"/>
      <c r="BJ281" s="3"/>
      <c r="BK281" s="3"/>
      <c r="BL281" s="3"/>
    </row>
    <row r="282" spans="1:64" x14ac:dyDescent="0.35">
      <c r="A282" s="2">
        <v>111</v>
      </c>
      <c r="B282" s="3" t="s">
        <v>146</v>
      </c>
      <c r="C282" s="3">
        <v>111.1</v>
      </c>
      <c r="D282" s="3" t="s">
        <v>524</v>
      </c>
      <c r="E282" s="3" t="s">
        <v>310</v>
      </c>
      <c r="F282" s="3">
        <v>1</v>
      </c>
      <c r="G282" s="3"/>
      <c r="H282" s="3" t="str">
        <f>IF(AF282&lt;'2 - Outliers'!$F$11,"Low outlier",IF(AF282&gt;'2 - Outliers'!$F$12,"High outlier",""))</f>
        <v/>
      </c>
      <c r="I282" s="3">
        <f>IF(AH282="",VLOOKUP(BD282,'3 -Impute_SE'!$B$10:$C$21,2,FALSE),AH282)</f>
        <v>6.021384603925508E-2</v>
      </c>
      <c r="J282" s="3">
        <f>I282^2</f>
        <v>3.6257072548391148E-3</v>
      </c>
      <c r="K282" s="3">
        <f>1/J282</f>
        <v>275.80825745524055</v>
      </c>
      <c r="L282" s="3">
        <f>K282*AF282</f>
        <v>4.4663010171014372E-2</v>
      </c>
      <c r="M282" s="3">
        <f>K282*AF282^2</f>
        <v>7.2325045520432124E-6</v>
      </c>
      <c r="N282" s="3">
        <f>K282^2</f>
        <v>76070.194880496259</v>
      </c>
      <c r="O282" s="3">
        <f>1/($J282+(VLOOKUP($BD282,'5_Weighting REM'!$B$23:$K$35,10,FALSE)))</f>
        <v>55.298572094299686</v>
      </c>
      <c r="P282" s="3">
        <f>O282*$AF282</f>
        <v>8.9547742720904183E-3</v>
      </c>
      <c r="Q282" s="3">
        <f>1/($J282+(VLOOKUP($BD282,'5_Weighting REM'!$N$22:$W$31,10,FALSE)))</f>
        <v>245.09084100000942</v>
      </c>
      <c r="R282" s="3">
        <f>Q282*$AF282</f>
        <v>3.9688785337336524E-2</v>
      </c>
      <c r="S282" s="3">
        <f>1/($J282+(VLOOKUP($BD282,'5_Weighting REM'!$Z$26:$AI$35,10,FALSE)))</f>
        <v>245.09084100000942</v>
      </c>
      <c r="T282" s="3">
        <f>S282*$AF282</f>
        <v>3.9688785337336524E-2</v>
      </c>
      <c r="U282" s="3">
        <f>1/($J282+(VLOOKUP($BD282,'5_Weighting REM'!$AL$24:$AU$35,10,FALSE)))</f>
        <v>84.894521674973944</v>
      </c>
      <c r="V282" s="3">
        <f>U282*$AF282</f>
        <v>1.3747394367436905E-2</v>
      </c>
      <c r="W282" s="3">
        <f>1/($J282+(VLOOKUP($BD282,'5_Weighting REM'!$AX$24:$BG$35,10,FALSE)))</f>
        <v>19.216325650725313</v>
      </c>
      <c r="X282" s="3">
        <f>W282*$AF282</f>
        <v>3.1117956942502034E-3</v>
      </c>
      <c r="Y282" s="3">
        <f>1/($J282+(VLOOKUP($BD282,'5_Weighting REM'!$BK$24:$BT$34,10,FALSE)))</f>
        <v>55.647043917152452</v>
      </c>
      <c r="Z282" s="3">
        <f>Y282*$AF282</f>
        <v>9.0112040567240821E-3</v>
      </c>
      <c r="AA282" s="3">
        <f>1/($J282+(VLOOKUP($BD282,'5_Weighting REM'!$BX$24:$CG$35,10,FALSE)))</f>
        <v>78.097802419739494</v>
      </c>
      <c r="AB282" s="3">
        <f>AA282*$AF282</f>
        <v>1.2646767634840513E-2</v>
      </c>
      <c r="AC282" s="3">
        <f>1/($J282+(VLOOKUP($BD282,'5_Weighting REM'!$CK$24:$CT$35,10,FALSE)))</f>
        <v>55.298572094299686</v>
      </c>
      <c r="AD282" s="3">
        <f>AC282*$AF282</f>
        <v>8.9547742720904183E-3</v>
      </c>
      <c r="AE282" s="3" t="s">
        <v>149</v>
      </c>
      <c r="AF282" s="6">
        <v>1.6193499999999999E-4</v>
      </c>
      <c r="AG282" s="3" t="s">
        <v>134</v>
      </c>
      <c r="AH282" s="3"/>
      <c r="AI282" s="3"/>
      <c r="AJ282" s="3" t="s">
        <v>53</v>
      </c>
      <c r="AK282" s="3" t="s">
        <v>6</v>
      </c>
      <c r="AL282" s="3" t="s">
        <v>54</v>
      </c>
      <c r="AM282" s="3" t="s">
        <v>7</v>
      </c>
      <c r="AN282" s="3" t="s">
        <v>37</v>
      </c>
      <c r="AO282" s="3" t="s">
        <v>38</v>
      </c>
      <c r="AP282" s="3" t="s">
        <v>57</v>
      </c>
      <c r="AQ282" s="3" t="s">
        <v>74</v>
      </c>
      <c r="AR282" s="4" t="s">
        <v>12</v>
      </c>
      <c r="AS282" s="4" t="s">
        <v>140</v>
      </c>
      <c r="AT282" s="4" t="s">
        <v>150</v>
      </c>
      <c r="AU282" s="3" t="s">
        <v>1951</v>
      </c>
      <c r="AV282" s="3" t="s">
        <v>30</v>
      </c>
      <c r="AW282" s="3">
        <v>1000</v>
      </c>
      <c r="AX282" s="3">
        <v>1</v>
      </c>
      <c r="AY282" s="3">
        <v>0</v>
      </c>
      <c r="AZ282" s="3">
        <v>1</v>
      </c>
      <c r="BA282" s="3">
        <v>1</v>
      </c>
      <c r="BB282" s="4" t="s">
        <v>15</v>
      </c>
      <c r="BC282" s="4" t="s">
        <v>311</v>
      </c>
      <c r="BD282" s="3" t="s">
        <v>88</v>
      </c>
      <c r="BE282" s="4" t="s">
        <v>18</v>
      </c>
      <c r="BF282" s="4"/>
      <c r="BG282" s="3">
        <v>0.23300000000000001</v>
      </c>
      <c r="BH282" s="3"/>
      <c r="BI282" s="3">
        <v>1.2623814793272614</v>
      </c>
      <c r="BJ282" s="3" t="s">
        <v>19</v>
      </c>
      <c r="BK282" s="3" t="s">
        <v>20</v>
      </c>
      <c r="BL282" s="3"/>
    </row>
    <row r="283" spans="1:64" x14ac:dyDescent="0.35">
      <c r="A283" s="2">
        <v>111</v>
      </c>
      <c r="B283" s="3" t="s">
        <v>146</v>
      </c>
      <c r="C283" s="3">
        <v>111.3</v>
      </c>
      <c r="D283" s="3" t="s">
        <v>525</v>
      </c>
      <c r="E283" s="3" t="s">
        <v>148</v>
      </c>
      <c r="F283" s="3">
        <v>1</v>
      </c>
      <c r="G283" s="3"/>
      <c r="H283" s="3" t="str">
        <f>IF(AF283&lt;'2 - Outliers'!$F$11,"Low outlier",IF(AF283&gt;'2 - Outliers'!$F$12,"High outlier",""))</f>
        <v/>
      </c>
      <c r="I283" s="3">
        <f>IF(AH283="",VLOOKUP(BD283,'3 -Impute_SE'!$B$10:$C$21,2,FALSE),AH283)</f>
        <v>6.021384603925508E-2</v>
      </c>
      <c r="J283" s="3">
        <f>I283^2</f>
        <v>3.6257072548391148E-3</v>
      </c>
      <c r="K283" s="3">
        <f>1/J283</f>
        <v>275.80825745524055</v>
      </c>
      <c r="L283" s="3">
        <f>K283*AF283</f>
        <v>-68.623852537438395</v>
      </c>
      <c r="M283" s="3">
        <f>K283*AF283^2</f>
        <v>17.074300749840045</v>
      </c>
      <c r="N283" s="3">
        <f>K283^2</f>
        <v>76070.194880496259</v>
      </c>
      <c r="O283" s="3">
        <f>1/($J283+(VLOOKUP($BD283,'5_Weighting REM'!$B$23:$K$35,10,FALSE)))</f>
        <v>55.298572094299686</v>
      </c>
      <c r="P283" s="3">
        <f>O283*$AF283</f>
        <v>-13.758837722782703</v>
      </c>
      <c r="Q283" s="3">
        <f>1/($J283+(VLOOKUP($BD283,'5_Weighting REM'!$N$22:$W$31,10,FALSE)))</f>
        <v>245.09084100000942</v>
      </c>
      <c r="R283" s="3">
        <f>Q283*$AF283</f>
        <v>-60.981052149212339</v>
      </c>
      <c r="S283" s="3">
        <f>1/($J283+(VLOOKUP($BD283,'5_Weighting REM'!$Z$26:$AI$35,10,FALSE)))</f>
        <v>245.09084100000942</v>
      </c>
      <c r="T283" s="3">
        <f>S283*$AF283</f>
        <v>-60.981052149212339</v>
      </c>
      <c r="U283" s="3">
        <f>1/($J283+(VLOOKUP($BD283,'5_Weighting REM'!$AL$24:$AU$35,10,FALSE)))</f>
        <v>84.894521674973944</v>
      </c>
      <c r="V283" s="3">
        <f>U283*$AF283</f>
        <v>-21.122605937950265</v>
      </c>
      <c r="W283" s="3">
        <f>1/($J283+(VLOOKUP($BD283,'5_Weighting REM'!$AX$24:$BG$35,10,FALSE)))</f>
        <v>19.216325650725313</v>
      </c>
      <c r="X283" s="3">
        <f>W283*$AF283</f>
        <v>-4.7812139851569651</v>
      </c>
      <c r="Y283" s="3">
        <f>1/($J283+(VLOOKUP($BD283,'5_Weighting REM'!$BK$24:$BT$34,10,FALSE)))</f>
        <v>55.647043917152452</v>
      </c>
      <c r="Z283" s="3">
        <f>Y283*$AF283</f>
        <v>-13.845540997026701</v>
      </c>
      <c r="AA283" s="3">
        <f>1/($J283+(VLOOKUP($BD283,'5_Weighting REM'!$BX$24:$CG$35,10,FALSE)))</f>
        <v>78.097802419739494</v>
      </c>
      <c r="AB283" s="3">
        <f>AA283*$AF283</f>
        <v>-19.43151422005538</v>
      </c>
      <c r="AC283" s="3">
        <f>1/($J283+(VLOOKUP($BD283,'5_Weighting REM'!$CK$24:$CT$35,10,FALSE)))</f>
        <v>55.298572094299686</v>
      </c>
      <c r="AD283" s="3">
        <f>AC283*$AF283</f>
        <v>-13.758837722782703</v>
      </c>
      <c r="AE283" s="3" t="s">
        <v>149</v>
      </c>
      <c r="AF283" s="6">
        <v>-0.24880999999999998</v>
      </c>
      <c r="AG283" s="3" t="s">
        <v>134</v>
      </c>
      <c r="AH283" s="3"/>
      <c r="AI283" s="3"/>
      <c r="AJ283" s="3" t="s">
        <v>5</v>
      </c>
      <c r="AK283" s="3" t="s">
        <v>143</v>
      </c>
      <c r="AL283" s="3" t="s">
        <v>53</v>
      </c>
      <c r="AM283" s="3" t="s">
        <v>7</v>
      </c>
      <c r="AN283" s="3" t="s">
        <v>37</v>
      </c>
      <c r="AO283" s="3" t="s">
        <v>38</v>
      </c>
      <c r="AP283" s="3" t="s">
        <v>57</v>
      </c>
      <c r="AQ283" s="3" t="s">
        <v>74</v>
      </c>
      <c r="AR283" s="4" t="s">
        <v>12</v>
      </c>
      <c r="AS283" s="4" t="s">
        <v>140</v>
      </c>
      <c r="AT283" s="4" t="s">
        <v>150</v>
      </c>
      <c r="AU283" s="3" t="s">
        <v>1951</v>
      </c>
      <c r="AV283" s="3" t="s">
        <v>30</v>
      </c>
      <c r="AW283" s="3">
        <v>1000</v>
      </c>
      <c r="AX283" s="3">
        <v>1</v>
      </c>
      <c r="AY283" s="3">
        <v>0</v>
      </c>
      <c r="AZ283" s="3">
        <v>1</v>
      </c>
      <c r="BA283" s="3">
        <v>1</v>
      </c>
      <c r="BB283" s="4" t="s">
        <v>15</v>
      </c>
      <c r="BC283" s="4" t="s">
        <v>311</v>
      </c>
      <c r="BD283" s="4" t="s">
        <v>88</v>
      </c>
      <c r="BE283" s="4" t="s">
        <v>18</v>
      </c>
      <c r="BF283" s="4"/>
      <c r="BG283" s="3">
        <v>-0.35799999999999998</v>
      </c>
      <c r="BH283" s="3"/>
      <c r="BI283" s="3">
        <v>0.69907307500652571</v>
      </c>
      <c r="BJ283" s="3" t="s">
        <v>19</v>
      </c>
      <c r="BK283" s="3" t="s">
        <v>20</v>
      </c>
      <c r="BL283" s="3"/>
    </row>
    <row r="284" spans="1:64" x14ac:dyDescent="0.35">
      <c r="A284" s="2">
        <v>111</v>
      </c>
      <c r="B284" s="3" t="s">
        <v>146</v>
      </c>
      <c r="C284" s="3">
        <v>111.1</v>
      </c>
      <c r="D284" s="3" t="s">
        <v>309</v>
      </c>
      <c r="E284" s="3" t="s">
        <v>310</v>
      </c>
      <c r="F284" s="3">
        <v>1</v>
      </c>
      <c r="G284" s="3"/>
      <c r="H284" s="3" t="str">
        <f>IF(AF284&lt;'2 - Outliers'!$F$11,"Low outlier",IF(AF284&gt;'2 - Outliers'!$F$12,"High outlier",""))</f>
        <v/>
      </c>
      <c r="I284" s="3">
        <f>IF(AH284="",VLOOKUP(BD284,'3 -Impute_SE'!$B$10:$C$21,2,FALSE),AH284)</f>
        <v>6.021384603925508E-2</v>
      </c>
      <c r="J284" s="3">
        <f>I284^2</f>
        <v>3.6257072548391148E-3</v>
      </c>
      <c r="K284" s="3">
        <f>1/J284</f>
        <v>275.80825745524055</v>
      </c>
      <c r="L284" s="3">
        <f>K284*AF284</f>
        <v>-91.737136128702474</v>
      </c>
      <c r="M284" s="3">
        <f>K284*AF284^2</f>
        <v>30.512872322039989</v>
      </c>
      <c r="N284" s="3">
        <f>K284^2</f>
        <v>76070.194880496259</v>
      </c>
      <c r="O284" s="3">
        <f>1/($J284+(VLOOKUP($BD284,'5_Weighting REM'!$B$23:$K$35,10,FALSE)))</f>
        <v>55.298572094299686</v>
      </c>
      <c r="P284" s="3">
        <f>O284*$AF284</f>
        <v>-18.392968661429208</v>
      </c>
      <c r="Q284" s="3">
        <f>1/($J284+(VLOOKUP($BD284,'5_Weighting REM'!$N$22:$W$31,10,FALSE)))</f>
        <v>245.09084100000942</v>
      </c>
      <c r="R284" s="3">
        <f>Q284*$AF284</f>
        <v>-81.520154806695132</v>
      </c>
      <c r="S284" s="3">
        <f>1/($J284+(VLOOKUP($BD284,'5_Weighting REM'!$Z$26:$AI$35,10,FALSE)))</f>
        <v>245.09084100000942</v>
      </c>
      <c r="T284" s="3">
        <f>S284*$AF284</f>
        <v>-81.520154806695132</v>
      </c>
      <c r="U284" s="3">
        <f>1/($J284+(VLOOKUP($BD284,'5_Weighting REM'!$AL$24:$AU$35,10,FALSE)))</f>
        <v>84.894521674973944</v>
      </c>
      <c r="V284" s="3">
        <f>U284*$AF284</f>
        <v>-28.236936643356437</v>
      </c>
      <c r="W284" s="3">
        <f>1/($J284+(VLOOKUP($BD284,'5_Weighting REM'!$AX$24:$BG$35,10,FALSE)))</f>
        <v>19.216325650725313</v>
      </c>
      <c r="X284" s="3">
        <f>W284*$AF284</f>
        <v>-6.3915805073390484</v>
      </c>
      <c r="Y284" s="3">
        <f>1/($J284+(VLOOKUP($BD284,'5_Weighting REM'!$BK$24:$BT$34,10,FALSE)))</f>
        <v>55.647043917152452</v>
      </c>
      <c r="Z284" s="3">
        <f>Y284*$AF284</f>
        <v>-18.508874571371912</v>
      </c>
      <c r="AA284" s="3">
        <f>1/($J284+(VLOOKUP($BD284,'5_Weighting REM'!$BX$24:$CG$35,10,FALSE)))</f>
        <v>78.097802419739494</v>
      </c>
      <c r="AB284" s="3">
        <f>AA284*$AF284</f>
        <v>-25.976266258434393</v>
      </c>
      <c r="AC284" s="3">
        <f>1/($J284+(VLOOKUP($BD284,'5_Weighting REM'!$CK$24:$CT$35,10,FALSE)))</f>
        <v>55.298572094299686</v>
      </c>
      <c r="AD284" s="3">
        <f>AC284*$AF284</f>
        <v>-18.392968661429208</v>
      </c>
      <c r="AE284" s="3" t="s">
        <v>149</v>
      </c>
      <c r="AF284" s="6">
        <v>-0.33261200000000002</v>
      </c>
      <c r="AG284" s="3" t="s">
        <v>134</v>
      </c>
      <c r="AH284" s="3"/>
      <c r="AI284" s="3"/>
      <c r="AJ284" s="3" t="s">
        <v>5</v>
      </c>
      <c r="AK284" s="3" t="s">
        <v>143</v>
      </c>
      <c r="AL284" s="3" t="s">
        <v>53</v>
      </c>
      <c r="AM284" s="3" t="s">
        <v>7</v>
      </c>
      <c r="AN284" s="3" t="s">
        <v>37</v>
      </c>
      <c r="AO284" s="3" t="s">
        <v>38</v>
      </c>
      <c r="AP284" s="3" t="s">
        <v>57</v>
      </c>
      <c r="AQ284" s="3" t="s">
        <v>74</v>
      </c>
      <c r="AR284" s="4" t="s">
        <v>12</v>
      </c>
      <c r="AS284" s="4" t="s">
        <v>140</v>
      </c>
      <c r="AT284" s="4" t="s">
        <v>150</v>
      </c>
      <c r="AU284" s="3" t="s">
        <v>1951</v>
      </c>
      <c r="AV284" s="3" t="s">
        <v>30</v>
      </c>
      <c r="AW284" s="3">
        <v>1000</v>
      </c>
      <c r="AX284" s="3">
        <v>1</v>
      </c>
      <c r="AY284" s="3">
        <v>0</v>
      </c>
      <c r="AZ284" s="3">
        <v>1</v>
      </c>
      <c r="BA284" s="3">
        <v>1</v>
      </c>
      <c r="BB284" s="4" t="s">
        <v>15</v>
      </c>
      <c r="BC284" s="4" t="s">
        <v>311</v>
      </c>
      <c r="BD284" s="4" t="s">
        <v>88</v>
      </c>
      <c r="BE284" s="4" t="s">
        <v>18</v>
      </c>
      <c r="BF284" s="4"/>
      <c r="BG284" s="3">
        <v>-0.19600000000000001</v>
      </c>
      <c r="BH284" s="3"/>
      <c r="BI284" s="3">
        <v>0.82201223467818652</v>
      </c>
      <c r="BJ284" s="3" t="s">
        <v>19</v>
      </c>
      <c r="BK284" s="3" t="s">
        <v>20</v>
      </c>
      <c r="BL284" s="3"/>
    </row>
    <row r="285" spans="1:64" x14ac:dyDescent="0.35">
      <c r="A285" s="2">
        <v>65</v>
      </c>
      <c r="B285" s="3" t="s">
        <v>351</v>
      </c>
      <c r="C285" s="3">
        <v>65.900000000000006</v>
      </c>
      <c r="D285" s="3" t="s">
        <v>405</v>
      </c>
      <c r="E285" s="3" t="s">
        <v>366</v>
      </c>
      <c r="F285" s="3"/>
      <c r="G285" s="3" t="s">
        <v>1958</v>
      </c>
      <c r="H285" s="3" t="str">
        <f>IF(AF285&lt;'2 - Outliers'!$F$11,"Low outlier",IF(AF285&gt;'2 - Outliers'!$F$12,"High outlier",""))</f>
        <v/>
      </c>
      <c r="I285" s="3">
        <f>IF(AH285="",VLOOKUP(BD285,'3 -Impute_SE'!$B$10:$C$21,2,FALSE),AH285)</f>
        <v>6.0101449275362324E-2</v>
      </c>
      <c r="J285" s="3">
        <f>I285^2</f>
        <v>3.6121842049989506E-3</v>
      </c>
      <c r="K285" s="3">
        <f>1/J285</f>
        <v>276.84080967301901</v>
      </c>
      <c r="L285" s="3">
        <f>K285*AF285</f>
        <v>-34.441765131420297</v>
      </c>
      <c r="M285" s="3">
        <f>K285*AF285^2</f>
        <v>4.2848999999999995</v>
      </c>
      <c r="N285" s="3">
        <f>K285^2</f>
        <v>76640.833900412734</v>
      </c>
      <c r="O285" s="3">
        <f>1/($J285+(VLOOKUP($BD285,'5_Weighting REM'!$B$23:$K$35,10,FALSE)))</f>
        <v>48.842769626216679</v>
      </c>
      <c r="P285" s="3">
        <f>O285*$AF285</f>
        <v>-6.076528969197617</v>
      </c>
      <c r="Q285" s="3">
        <f>1/($J285+(VLOOKUP($BD285,'5_Weighting REM'!$N$22:$W$31,10,FALSE)))</f>
        <v>276.84080967301901</v>
      </c>
      <c r="R285" s="3">
        <f>Q285*$AF285</f>
        <v>-34.441765131420297</v>
      </c>
      <c r="S285" s="3">
        <f>1/($J285+(VLOOKUP($BD285,'5_Weighting REM'!$Z$26:$AI$35,10,FALSE)))</f>
        <v>3.7488927367939842</v>
      </c>
      <c r="T285" s="3">
        <f>S285*$AF285</f>
        <v>-0.4663997453845396</v>
      </c>
      <c r="U285" s="3">
        <f>1/($J285+(VLOOKUP($BD285,'5_Weighting REM'!$AL$24:$AU$35,10,FALSE)))</f>
        <v>120.17744410291746</v>
      </c>
      <c r="V285" s="3">
        <f>U285*$AF285</f>
        <v>-14.951275820843962</v>
      </c>
      <c r="W285" s="3">
        <f>1/($J285+(VLOOKUP($BD285,'5_Weighting REM'!$AX$24:$BG$35,10,FALSE)))</f>
        <v>21.691612860186147</v>
      </c>
      <c r="X285" s="3">
        <f>W285*$AF285</f>
        <v>-2.698653555935759</v>
      </c>
      <c r="Y285" s="3">
        <f>1/($J285+(VLOOKUP($BD285,'5_Weighting REM'!$BK$24:$BT$34,10,FALSE)))</f>
        <v>77.492552502094185</v>
      </c>
      <c r="Z285" s="3">
        <f>Y285*$AF285</f>
        <v>-9.6408484567855375</v>
      </c>
      <c r="AA285" s="3">
        <f>1/($J285+(VLOOKUP($BD285,'5_Weighting REM'!$BX$24:$CG$35,10,FALSE)))</f>
        <v>122.32547904614695</v>
      </c>
      <c r="AB285" s="3">
        <f>AA285*$AF285</f>
        <v>-15.218512848131143</v>
      </c>
      <c r="AC285" s="3">
        <f>1/($J285+(VLOOKUP($BD285,'5_Weighting REM'!$CK$24:$CT$35,10,FALSE)))</f>
        <v>48.842769626216679</v>
      </c>
      <c r="AD285" s="3">
        <f>AC285*$AF285</f>
        <v>-6.076528969197617</v>
      </c>
      <c r="AE285" s="3" t="s">
        <v>367</v>
      </c>
      <c r="AF285" s="6">
        <v>-0.12441000000000001</v>
      </c>
      <c r="AG285" s="3" t="s">
        <v>355</v>
      </c>
      <c r="AH285" s="3">
        <v>6.0101449275362324E-2</v>
      </c>
      <c r="AI285" s="3" t="s">
        <v>26</v>
      </c>
      <c r="AJ285" s="3" t="s">
        <v>5</v>
      </c>
      <c r="AK285" s="3" t="s">
        <v>143</v>
      </c>
      <c r="AL285" s="3" t="s">
        <v>53</v>
      </c>
      <c r="AM285" s="3" t="s">
        <v>7</v>
      </c>
      <c r="AN285" s="3" t="s">
        <v>356</v>
      </c>
      <c r="AO285" s="3" t="s">
        <v>28</v>
      </c>
      <c r="AP285" s="3" t="s">
        <v>10</v>
      </c>
      <c r="AQ285" s="3" t="s">
        <v>11</v>
      </c>
      <c r="AR285" s="4" t="s">
        <v>108</v>
      </c>
      <c r="AS285" s="4" t="s">
        <v>357</v>
      </c>
      <c r="AT285" s="4">
        <v>2010</v>
      </c>
      <c r="AU285" s="3" t="s">
        <v>14</v>
      </c>
      <c r="AV285" s="3" t="s">
        <v>14</v>
      </c>
      <c r="AW285" s="3">
        <v>473</v>
      </c>
      <c r="AX285" s="3">
        <v>1</v>
      </c>
      <c r="AY285" s="3">
        <v>0</v>
      </c>
      <c r="AZ285" s="3">
        <v>0</v>
      </c>
      <c r="BA285" s="3">
        <v>0</v>
      </c>
      <c r="BB285" s="4" t="s">
        <v>346</v>
      </c>
      <c r="BC285" s="4" t="s">
        <v>376</v>
      </c>
      <c r="BD285" s="3" t="s">
        <v>348</v>
      </c>
      <c r="BE285" s="4" t="s">
        <v>33</v>
      </c>
      <c r="BF285" s="4"/>
      <c r="BG285" s="3">
        <v>-0.39</v>
      </c>
      <c r="BH285" s="3"/>
      <c r="BI285" s="3"/>
      <c r="BJ285" s="3" t="s">
        <v>20</v>
      </c>
      <c r="BK285" s="3">
        <v>-2.0699999999999998</v>
      </c>
      <c r="BL285" s="3"/>
    </row>
    <row r="286" spans="1:64" x14ac:dyDescent="0.35">
      <c r="A286" s="2">
        <v>65</v>
      </c>
      <c r="B286" s="3" t="s">
        <v>351</v>
      </c>
      <c r="C286" s="3">
        <v>65.2</v>
      </c>
      <c r="D286" s="3" t="s">
        <v>770</v>
      </c>
      <c r="E286" s="3" t="s">
        <v>388</v>
      </c>
      <c r="F286" s="3"/>
      <c r="G286" s="3"/>
      <c r="H286" s="3" t="str">
        <f>IF(AF286&lt;'2 - Outliers'!$F$11,"Low outlier",IF(AF286&gt;'2 - Outliers'!$F$12,"High outlier",""))</f>
        <v/>
      </c>
      <c r="I286" s="3">
        <f>IF(AH286="",VLOOKUP(BD286,'3 -Impute_SE'!$B$10:$C$21,2,FALSE),AH286)</f>
        <v>5.8728486055776893E-2</v>
      </c>
      <c r="J286" s="3">
        <f>I286^2</f>
        <v>3.449035074403581E-3</v>
      </c>
      <c r="K286" s="3">
        <f>1/J286</f>
        <v>289.93616429746612</v>
      </c>
      <c r="L286" s="3">
        <f>K286*AF286</f>
        <v>85.478110149686074</v>
      </c>
      <c r="M286" s="3">
        <f>K286*AF286^2</f>
        <v>25.200399999999998</v>
      </c>
      <c r="N286" s="3">
        <f>K286^2</f>
        <v>84062.979367527267</v>
      </c>
      <c r="O286" s="3">
        <f>1/($J286+(VLOOKUP($BD286,'5_Weighting REM'!$B$23:$K$35,10,FALSE)))</f>
        <v>66.107617052942842</v>
      </c>
      <c r="P286" s="3">
        <f>O286*$AF286</f>
        <v>19.48964933669745</v>
      </c>
      <c r="Q286" s="3">
        <f>1/($J286+(VLOOKUP($BD286,'5_Weighting REM'!$N$22:$W$31,10,FALSE)))</f>
        <v>227.5100726219236</v>
      </c>
      <c r="R286" s="3">
        <f>Q286*$AF286</f>
        <v>67.073837080177654</v>
      </c>
      <c r="S286" s="3">
        <f>1/($J286+(VLOOKUP($BD286,'5_Weighting REM'!$Z$26:$AI$35,10,FALSE)))</f>
        <v>5.709923039288058</v>
      </c>
      <c r="T286" s="3">
        <f>S286*$AF286</f>
        <v>1.6833823806737873</v>
      </c>
      <c r="U286" s="3">
        <f>1/($J286+(VLOOKUP($BD286,'5_Weighting REM'!$AL$24:$AU$35,10,FALSE)))</f>
        <v>98.368442582273403</v>
      </c>
      <c r="V286" s="3">
        <f>U286*$AF286</f>
        <v>29.000689136778096</v>
      </c>
      <c r="W286" s="3">
        <f>1/($J286+(VLOOKUP($BD286,'5_Weighting REM'!$AX$24:$BG$35,10,FALSE)))</f>
        <v>11.406124808506679</v>
      </c>
      <c r="X286" s="3">
        <f>W286*$AF286</f>
        <v>3.3627194976695134</v>
      </c>
      <c r="Y286" s="3">
        <f>1/($J286+(VLOOKUP($BD286,'5_Weighting REM'!$BK$24:$BT$34,10,FALSE)))</f>
        <v>95.13592223162874</v>
      </c>
      <c r="Z286" s="3">
        <f>Y286*$AF286</f>
        <v>28.04768718456209</v>
      </c>
      <c r="AA286" s="3">
        <f>1/($J286+(VLOOKUP($BD286,'5_Weighting REM'!$BX$24:$CG$35,10,FALSE)))</f>
        <v>145.18420039116089</v>
      </c>
      <c r="AB286" s="3">
        <f>AA286*$AF286</f>
        <v>42.802770406720882</v>
      </c>
      <c r="AC286" s="3">
        <f>1/($J286+(VLOOKUP($BD286,'5_Weighting REM'!$CK$24:$CT$35,10,FALSE)))</f>
        <v>66.107617052942842</v>
      </c>
      <c r="AD286" s="3">
        <f>AC286*$AF286</f>
        <v>19.48964933669745</v>
      </c>
      <c r="AE286" s="3" t="s">
        <v>354</v>
      </c>
      <c r="AF286" s="6">
        <v>0.294817</v>
      </c>
      <c r="AG286" s="3" t="s">
        <v>355</v>
      </c>
      <c r="AH286" s="3">
        <v>5.8728486055776893E-2</v>
      </c>
      <c r="AI286" s="3" t="s">
        <v>26</v>
      </c>
      <c r="AJ286" s="3" t="s">
        <v>5</v>
      </c>
      <c r="AK286" s="3" t="s">
        <v>6</v>
      </c>
      <c r="AL286" s="3" t="s">
        <v>5</v>
      </c>
      <c r="AM286" s="3" t="s">
        <v>7</v>
      </c>
      <c r="AN286" s="3" t="s">
        <v>356</v>
      </c>
      <c r="AO286" s="3" t="s">
        <v>28</v>
      </c>
      <c r="AP286" s="3" t="s">
        <v>10</v>
      </c>
      <c r="AQ286" s="3" t="s">
        <v>11</v>
      </c>
      <c r="AR286" s="3" t="s">
        <v>108</v>
      </c>
      <c r="AS286" s="3" t="s">
        <v>363</v>
      </c>
      <c r="AT286" s="3">
        <v>2010</v>
      </c>
      <c r="AU286" s="3" t="s">
        <v>14</v>
      </c>
      <c r="AV286" s="3" t="s">
        <v>14</v>
      </c>
      <c r="AW286" s="3">
        <v>473</v>
      </c>
      <c r="AX286" s="3">
        <v>1</v>
      </c>
      <c r="AY286" s="3">
        <v>0</v>
      </c>
      <c r="AZ286" s="3">
        <v>0</v>
      </c>
      <c r="BA286" s="3">
        <v>0</v>
      </c>
      <c r="BB286" s="3" t="s">
        <v>15</v>
      </c>
      <c r="BC286" s="3" t="s">
        <v>771</v>
      </c>
      <c r="BD286" s="3" t="s">
        <v>42</v>
      </c>
      <c r="BE286" s="3" t="s">
        <v>33</v>
      </c>
      <c r="BF286" s="4"/>
      <c r="BG286" s="3">
        <v>2.609</v>
      </c>
      <c r="BH286" s="3"/>
      <c r="BI286" s="3"/>
      <c r="BJ286" s="3" t="s">
        <v>20</v>
      </c>
      <c r="BK286" s="3">
        <v>5.0199999999999996</v>
      </c>
      <c r="BL286" s="3"/>
    </row>
    <row r="287" spans="1:64" x14ac:dyDescent="0.35">
      <c r="A287" s="2">
        <v>177</v>
      </c>
      <c r="B287" s="3" t="s">
        <v>1253</v>
      </c>
      <c r="C287" s="3">
        <v>177.2</v>
      </c>
      <c r="D287" s="3" t="s">
        <v>1259</v>
      </c>
      <c r="E287" s="3" t="s">
        <v>1258</v>
      </c>
      <c r="F287" s="3"/>
      <c r="G287" s="3"/>
      <c r="H287" s="3" t="str">
        <f>IF(AF287&lt;'2 - Outliers'!$F$11,"Low outlier",IF(AF287&gt;'2 - Outliers'!$F$12,"High outlier",""))</f>
        <v/>
      </c>
      <c r="I287" s="3">
        <f>IF(AH287="",VLOOKUP(BD287,'3 -Impute_SE'!$B$10:$C$21,2,FALSE),AH287)</f>
        <v>5.8071742424242428E-2</v>
      </c>
      <c r="J287" s="3">
        <f>I287^2</f>
        <v>3.3723272681875577E-3</v>
      </c>
      <c r="K287" s="3">
        <f>1/J287</f>
        <v>296.5311253843538</v>
      </c>
      <c r="L287" s="3">
        <f>K287*AF287</f>
        <v>34.095756685500035</v>
      </c>
      <c r="M287" s="3">
        <f>K287*AF287^2</f>
        <v>3.9203999999999999</v>
      </c>
      <c r="N287" s="3">
        <f>K287^2</f>
        <v>87930.708321711354</v>
      </c>
      <c r="O287" s="3">
        <f>1/($J287+(VLOOKUP($BD287,'5_Weighting REM'!$B$23:$K$35,10,FALSE)))</f>
        <v>42.986503968752828</v>
      </c>
      <c r="P287" s="3">
        <f>O287*$AF287</f>
        <v>4.9426763486603358</v>
      </c>
      <c r="Q287" s="3">
        <f>1/($J287+(VLOOKUP($BD287,'5_Weighting REM'!$N$22:$W$31,10,FALSE)))</f>
        <v>296.5311253843538</v>
      </c>
      <c r="R287" s="3">
        <f>Q287*$AF287</f>
        <v>34.095756685500035</v>
      </c>
      <c r="S287" s="3">
        <f>1/($J287+(VLOOKUP($BD287,'5_Weighting REM'!$Z$26:$AI$35,10,FALSE)))</f>
        <v>8.0656456104292094</v>
      </c>
      <c r="T287" s="3">
        <f>S287*$AF287</f>
        <v>0.92740446686065192</v>
      </c>
      <c r="U287" s="3">
        <f>1/($J287+(VLOOKUP($BD287,'5_Weighting REM'!$AL$24:$AU$35,10,FALSE)))</f>
        <v>43.507498046138146</v>
      </c>
      <c r="V287" s="3">
        <f>U287*$AF287</f>
        <v>5.0025813157159584</v>
      </c>
      <c r="W287" s="3">
        <f>1/($J287+(VLOOKUP($BD287,'5_Weighting REM'!$AX$24:$BG$35,10,FALSE)))</f>
        <v>53.559065573021478</v>
      </c>
      <c r="X287" s="3">
        <f>W287*$AF287</f>
        <v>6.1583311556704343</v>
      </c>
      <c r="Y287" s="3">
        <f>1/($J287+(VLOOKUP($BD287,'5_Weighting REM'!$BK$24:$BT$34,10,FALSE)))</f>
        <v>4.676607918951496</v>
      </c>
      <c r="Z287" s="3">
        <f>Y287*$AF287</f>
        <v>0.53772596556727692</v>
      </c>
      <c r="AA287" s="3">
        <f>1/($J287+(VLOOKUP($BD287,'5_Weighting REM'!$BX$24:$CG$35,10,FALSE)))</f>
        <v>41.422393686880184</v>
      </c>
      <c r="AB287" s="3">
        <f>AA287*$AF287</f>
        <v>4.7628317420245416</v>
      </c>
      <c r="AC287" s="3">
        <f>1/($J287+(VLOOKUP($BD287,'5_Weighting REM'!$CK$24:$CT$35,10,FALSE)))</f>
        <v>42.986503968752828</v>
      </c>
      <c r="AD287" s="3">
        <f>AC287*$AF287</f>
        <v>4.9426763486603358</v>
      </c>
      <c r="AE287" s="3" t="s">
        <v>367</v>
      </c>
      <c r="AF287" s="6">
        <v>0.11498205</v>
      </c>
      <c r="AG287" s="3" t="s">
        <v>355</v>
      </c>
      <c r="AH287" s="3">
        <v>5.8071742424242428E-2</v>
      </c>
      <c r="AI287" s="3" t="s">
        <v>26</v>
      </c>
      <c r="AJ287" s="3" t="s">
        <v>5</v>
      </c>
      <c r="AK287" s="3" t="s">
        <v>1307</v>
      </c>
      <c r="AL287" s="3" t="s">
        <v>5</v>
      </c>
      <c r="AM287" s="3" t="s">
        <v>7</v>
      </c>
      <c r="AN287" s="3" t="s">
        <v>1313</v>
      </c>
      <c r="AO287" s="3" t="s">
        <v>38</v>
      </c>
      <c r="AP287" s="3" t="s">
        <v>10</v>
      </c>
      <c r="AQ287" s="3" t="s">
        <v>11</v>
      </c>
      <c r="AR287" s="4" t="s">
        <v>338</v>
      </c>
      <c r="AS287" s="4" t="s">
        <v>1338</v>
      </c>
      <c r="AT287" s="4">
        <v>2014</v>
      </c>
      <c r="AU287" s="3" t="s">
        <v>14</v>
      </c>
      <c r="AV287" s="3" t="s">
        <v>1951</v>
      </c>
      <c r="AW287" s="3">
        <v>491</v>
      </c>
      <c r="AX287" s="3">
        <v>1</v>
      </c>
      <c r="AY287" s="3">
        <v>0</v>
      </c>
      <c r="AZ287" s="3">
        <v>1</v>
      </c>
      <c r="BA287" s="3">
        <v>1</v>
      </c>
      <c r="BB287" s="4" t="s">
        <v>346</v>
      </c>
      <c r="BC287" s="4" t="s">
        <v>1387</v>
      </c>
      <c r="BD287" s="3" t="s">
        <v>642</v>
      </c>
      <c r="BE287" s="4" t="s">
        <v>33</v>
      </c>
      <c r="BF287" s="4"/>
      <c r="BG287" s="3">
        <v>0.2019</v>
      </c>
      <c r="BH287" s="3"/>
      <c r="BI287" s="3"/>
      <c r="BJ287" s="3"/>
      <c r="BK287" s="3">
        <v>1.98</v>
      </c>
      <c r="BL287" s="3" t="s">
        <v>1300</v>
      </c>
    </row>
    <row r="288" spans="1:64" x14ac:dyDescent="0.35">
      <c r="A288" s="2">
        <v>143</v>
      </c>
      <c r="B288" s="3" t="s">
        <v>833</v>
      </c>
      <c r="C288" s="3">
        <v>143.1</v>
      </c>
      <c r="D288" s="3" t="s">
        <v>834</v>
      </c>
      <c r="E288" s="3" t="s">
        <v>835</v>
      </c>
      <c r="F288" s="3"/>
      <c r="G288" s="3"/>
      <c r="H288" s="3" t="str">
        <f>IF(AF288&lt;'2 - Outliers'!$F$11,"Low outlier",IF(AF288&gt;'2 - Outliers'!$F$12,"High outlier",""))</f>
        <v/>
      </c>
      <c r="I288" s="3">
        <f>IF(AH288="",VLOOKUP(BD288,'3 -Impute_SE'!$B$10:$C$21,2,FALSE),AH288)</f>
        <v>5.7971014492753631E-2</v>
      </c>
      <c r="J288" s="3">
        <f>I288^2</f>
        <v>3.3606385213190513E-3</v>
      </c>
      <c r="K288" s="3">
        <f>1/J288</f>
        <v>297.56249999999994</v>
      </c>
      <c r="L288" s="3">
        <f>K288*AF288</f>
        <v>-47.609999999999992</v>
      </c>
      <c r="M288" s="3">
        <f>K288*AF288^2</f>
        <v>7.6175999999999986</v>
      </c>
      <c r="N288" s="3">
        <f>K288^2</f>
        <v>88543.441406249971</v>
      </c>
      <c r="O288" s="3">
        <f>1/($J288+(VLOOKUP($BD288,'5_Weighting REM'!$B$23:$K$35,10,FALSE)))</f>
        <v>234.09222314307493</v>
      </c>
      <c r="P288" s="3">
        <f>O288*$AF288</f>
        <v>-37.454755702891987</v>
      </c>
      <c r="Q288" s="3">
        <f>1/($J288+(VLOOKUP($BD288,'5_Weighting REM'!$N$22:$W$31,10,FALSE)))</f>
        <v>150.82556820003006</v>
      </c>
      <c r="R288" s="3">
        <f>Q288*$AF288</f>
        <v>-24.132090912004809</v>
      </c>
      <c r="S288" s="3">
        <f>1/($J288+(VLOOKUP($BD288,'5_Weighting REM'!$Z$26:$AI$35,10,FALSE)))</f>
        <v>22.355685532059148</v>
      </c>
      <c r="T288" s="3">
        <f>S288*$AF288</f>
        <v>-3.5769096851294639</v>
      </c>
      <c r="U288" s="3">
        <f>1/($J288+(VLOOKUP($BD288,'5_Weighting REM'!$AL$24:$AU$35,10,FALSE)))</f>
        <v>270.76224192913446</v>
      </c>
      <c r="V288" s="3">
        <f>U288*$AF288</f>
        <v>-43.321958708661512</v>
      </c>
      <c r="W288" s="3">
        <f>1/($J288+(VLOOKUP($BD288,'5_Weighting REM'!$AX$24:$BG$35,10,FALSE)))</f>
        <v>29.646459753242471</v>
      </c>
      <c r="X288" s="3">
        <f>W288*$AF288</f>
        <v>-4.7434335605187954</v>
      </c>
      <c r="Y288" s="3">
        <f>1/($J288+(VLOOKUP($BD288,'5_Weighting REM'!$BK$24:$BT$34,10,FALSE)))</f>
        <v>277.87616272389147</v>
      </c>
      <c r="Z288" s="3">
        <f>Y288*$AF288</f>
        <v>-44.460186035822638</v>
      </c>
      <c r="AA288" s="3">
        <f>1/($J288+(VLOOKUP($BD288,'5_Weighting REM'!$BX$24:$CG$35,10,FALSE)))</f>
        <v>240.84208867795755</v>
      </c>
      <c r="AB288" s="3">
        <f>AA288*$AF288</f>
        <v>-38.534734188473209</v>
      </c>
      <c r="AC288" s="3">
        <f>1/($J288+(VLOOKUP($BD288,'5_Weighting REM'!$CK$24:$CT$35,10,FALSE)))</f>
        <v>234.09222314307493</v>
      </c>
      <c r="AD288" s="3">
        <f>AC288*$AF288</f>
        <v>-37.454755702891987</v>
      </c>
      <c r="AE288" s="3" t="s">
        <v>638</v>
      </c>
      <c r="AF288" s="6">
        <v>-0.16</v>
      </c>
      <c r="AG288" s="3" t="s">
        <v>4</v>
      </c>
      <c r="AH288" s="3">
        <v>5.7971014492753631E-2</v>
      </c>
      <c r="AI288" s="3" t="s">
        <v>26</v>
      </c>
      <c r="AJ288" s="3" t="s">
        <v>5</v>
      </c>
      <c r="AK288" s="3" t="s">
        <v>143</v>
      </c>
      <c r="AL288" s="3" t="s">
        <v>53</v>
      </c>
      <c r="AM288" s="3" t="s">
        <v>55</v>
      </c>
      <c r="AN288" s="3"/>
      <c r="AO288" s="3" t="s">
        <v>73</v>
      </c>
      <c r="AP288" s="3" t="s">
        <v>57</v>
      </c>
      <c r="AQ288" s="3" t="s">
        <v>191</v>
      </c>
      <c r="AR288" s="4" t="s">
        <v>338</v>
      </c>
      <c r="AS288" s="4" t="s">
        <v>836</v>
      </c>
      <c r="AT288" s="4">
        <v>2009</v>
      </c>
      <c r="AU288" s="3" t="s">
        <v>30</v>
      </c>
      <c r="AV288" s="3" t="s">
        <v>14</v>
      </c>
      <c r="AW288" s="3">
        <v>857</v>
      </c>
      <c r="AX288" s="3">
        <v>1</v>
      </c>
      <c r="AY288" s="3">
        <v>0</v>
      </c>
      <c r="AZ288" s="3">
        <v>1</v>
      </c>
      <c r="BA288" s="3">
        <v>1</v>
      </c>
      <c r="BB288" s="4" t="s">
        <v>15</v>
      </c>
      <c r="BC288" s="4" t="s">
        <v>837</v>
      </c>
      <c r="BD288" s="4" t="s">
        <v>838</v>
      </c>
      <c r="BE288" s="4" t="s">
        <v>233</v>
      </c>
      <c r="BF288" s="4" t="s">
        <v>99</v>
      </c>
      <c r="BG288" s="3">
        <v>-0.22</v>
      </c>
      <c r="BH288" s="3">
        <v>0.80251879796247849</v>
      </c>
      <c r="BI288" s="3"/>
      <c r="BJ288" s="3" t="s">
        <v>60</v>
      </c>
      <c r="BK288" s="3">
        <v>-2.76</v>
      </c>
      <c r="BL288" s="3"/>
    </row>
    <row r="289" spans="1:64" x14ac:dyDescent="0.35">
      <c r="A289" s="2">
        <v>65</v>
      </c>
      <c r="B289" s="3" t="s">
        <v>351</v>
      </c>
      <c r="C289" s="3">
        <v>65.099999999999994</v>
      </c>
      <c r="D289" s="3" t="s">
        <v>862</v>
      </c>
      <c r="E289" s="3" t="s">
        <v>378</v>
      </c>
      <c r="F289" s="3"/>
      <c r="G289" s="3" t="s">
        <v>1958</v>
      </c>
      <c r="H289" s="3" t="str">
        <f>IF(AF289&lt;'2 - Outliers'!$F$11,"Low outlier",IF(AF289&gt;'2 - Outliers'!$F$12,"High outlier",""))</f>
        <v/>
      </c>
      <c r="I289" s="3">
        <f>IF(AH289="",VLOOKUP(BD289,'3 -Impute_SE'!$B$10:$C$21,2,FALSE),AH289)</f>
        <v>5.7085714285714288E-2</v>
      </c>
      <c r="J289" s="3">
        <f>I289^2</f>
        <v>3.2587787755102042E-3</v>
      </c>
      <c r="K289" s="3">
        <f>1/J289</f>
        <v>306.86341997653307</v>
      </c>
      <c r="L289" s="3">
        <f>K289*AF289</f>
        <v>51.501501501501501</v>
      </c>
      <c r="M289" s="3">
        <f>K289*AF289^2</f>
        <v>8.6436000000000011</v>
      </c>
      <c r="N289" s="3">
        <f>K289^2</f>
        <v>94165.158519694116</v>
      </c>
      <c r="O289" s="3">
        <f>1/($J289+(VLOOKUP($BD289,'5_Weighting REM'!$B$23:$K$35,10,FALSE)))</f>
        <v>66.949669189475529</v>
      </c>
      <c r="P289" s="3">
        <f>O289*$AF289</f>
        <v>11.236296879408057</v>
      </c>
      <c r="Q289" s="3">
        <f>1/($J289+(VLOOKUP($BD289,'5_Weighting REM'!$N$22:$W$31,10,FALSE)))</f>
        <v>237.80344823671439</v>
      </c>
      <c r="R289" s="3">
        <f>Q289*$AF289</f>
        <v>39.911028324464255</v>
      </c>
      <c r="S289" s="3">
        <f>1/($J289+(VLOOKUP($BD289,'5_Weighting REM'!$Z$26:$AI$35,10,FALSE)))</f>
        <v>5.7161327533849322</v>
      </c>
      <c r="T289" s="3">
        <f>S289*$AF289</f>
        <v>0.95934999226609996</v>
      </c>
      <c r="U289" s="3">
        <f>1/($J289+(VLOOKUP($BD289,'5_Weighting REM'!$AL$24:$AU$35,10,FALSE)))</f>
        <v>100.24454079743352</v>
      </c>
      <c r="V289" s="3">
        <f>U289*$AF289</f>
        <v>16.824241771114863</v>
      </c>
      <c r="W289" s="3">
        <f>1/($J289+(VLOOKUP($BD289,'5_Weighting REM'!$AX$24:$BG$35,10,FALSE)))</f>
        <v>11.430930924140782</v>
      </c>
      <c r="X289" s="3">
        <f>W289*$AF289</f>
        <v>1.9184759988603959</v>
      </c>
      <c r="Y289" s="3">
        <f>1/($J289+(VLOOKUP($BD289,'5_Weighting REM'!$BK$24:$BT$34,10,FALSE)))</f>
        <v>96.88964500337876</v>
      </c>
      <c r="Z289" s="3">
        <f>Y289*$AF289</f>
        <v>16.261182900207064</v>
      </c>
      <c r="AA289" s="3">
        <f>1/($J289+(VLOOKUP($BD289,'5_Weighting REM'!$BX$24:$CG$35,10,FALSE)))</f>
        <v>149.30842896539713</v>
      </c>
      <c r="AB289" s="3">
        <f>AA289*$AF289</f>
        <v>25.058732250120531</v>
      </c>
      <c r="AC289" s="3">
        <f>1/($J289+(VLOOKUP($BD289,'5_Weighting REM'!$CK$24:$CT$35,10,FALSE)))</f>
        <v>66.949669189475529</v>
      </c>
      <c r="AD289" s="3">
        <f>AC289*$AF289</f>
        <v>11.236296879408057</v>
      </c>
      <c r="AE289" s="3" t="s">
        <v>354</v>
      </c>
      <c r="AF289" s="6">
        <v>0.16783200000000001</v>
      </c>
      <c r="AG289" s="3" t="s">
        <v>355</v>
      </c>
      <c r="AH289" s="3">
        <v>5.7085714285714288E-2</v>
      </c>
      <c r="AI289" s="3" t="s">
        <v>26</v>
      </c>
      <c r="AJ289" s="3" t="s">
        <v>5</v>
      </c>
      <c r="AK289" s="3" t="s">
        <v>6</v>
      </c>
      <c r="AL289" s="3" t="s">
        <v>5</v>
      </c>
      <c r="AM289" s="3" t="s">
        <v>7</v>
      </c>
      <c r="AN289" s="3" t="s">
        <v>356</v>
      </c>
      <c r="AO289" s="3" t="s">
        <v>28</v>
      </c>
      <c r="AP289" s="3" t="s">
        <v>10</v>
      </c>
      <c r="AQ289" s="3" t="s">
        <v>11</v>
      </c>
      <c r="AR289" s="4" t="s">
        <v>108</v>
      </c>
      <c r="AS289" s="4" t="s">
        <v>363</v>
      </c>
      <c r="AT289" s="4">
        <v>2010</v>
      </c>
      <c r="AU289" s="3" t="s">
        <v>14</v>
      </c>
      <c r="AV289" s="3" t="s">
        <v>14</v>
      </c>
      <c r="AW289" s="3">
        <v>473</v>
      </c>
      <c r="AX289" s="3">
        <v>1</v>
      </c>
      <c r="AY289" s="3">
        <v>0</v>
      </c>
      <c r="AZ289" s="3">
        <v>0</v>
      </c>
      <c r="BA289" s="3">
        <v>0</v>
      </c>
      <c r="BB289" s="4" t="s">
        <v>15</v>
      </c>
      <c r="BC289" s="4" t="s">
        <v>556</v>
      </c>
      <c r="BD289" s="4" t="s">
        <v>42</v>
      </c>
      <c r="BE289" s="4" t="s">
        <v>33</v>
      </c>
      <c r="BF289" s="4"/>
      <c r="BG289" s="3">
        <v>1.512</v>
      </c>
      <c r="BH289" s="3"/>
      <c r="BI289" s="3"/>
      <c r="BJ289" s="3" t="s">
        <v>20</v>
      </c>
      <c r="BK289" s="3">
        <v>2.94</v>
      </c>
      <c r="BL289" s="3"/>
    </row>
    <row r="290" spans="1:64" x14ac:dyDescent="0.35">
      <c r="A290" s="2">
        <v>103</v>
      </c>
      <c r="B290" s="3" t="s">
        <v>263</v>
      </c>
      <c r="C290" s="3">
        <v>103.1</v>
      </c>
      <c r="D290" s="3" t="s">
        <v>264</v>
      </c>
      <c r="E290" s="3" t="s">
        <v>265</v>
      </c>
      <c r="F290" s="3"/>
      <c r="G290" s="3"/>
      <c r="H290" s="3" t="str">
        <f>IF(AF290&lt;'2 - Outliers'!$F$11,"Low outlier",IF(AF290&gt;'2 - Outliers'!$F$12,"High outlier",""))</f>
        <v/>
      </c>
      <c r="I290" s="3">
        <f>IF(AH290="",VLOOKUP(BD290,'3 -Impute_SE'!$B$10:$C$21,2,FALSE),AH290)</f>
        <v>5.5982085732565579E-2</v>
      </c>
      <c r="J290" s="3">
        <f>I290^2</f>
        <v>3.1339939229683227E-3</v>
      </c>
      <c r="K290" s="3">
        <f>1/J290</f>
        <v>319.08166530612243</v>
      </c>
      <c r="L290" s="3">
        <f>K290*AF290</f>
        <v>55.839291428571421</v>
      </c>
      <c r="M290" s="3">
        <f>K290*AF290^2</f>
        <v>9.7718759999999989</v>
      </c>
      <c r="N290" s="3">
        <f>K290^2</f>
        <v>101813.10913452833</v>
      </c>
      <c r="O290" s="3">
        <f>1/($J290+(VLOOKUP($BD290,'5_Weighting REM'!$B$23:$K$35,10,FALSE)))</f>
        <v>6.0828126962902234</v>
      </c>
      <c r="P290" s="3">
        <f>O290*$AF290</f>
        <v>1.0644922218507891</v>
      </c>
      <c r="Q290" s="3">
        <f>1/($J290+(VLOOKUP($BD290,'5_Weighting REM'!$N$22:$W$31,10,FALSE)))</f>
        <v>12.253185206463595</v>
      </c>
      <c r="R290" s="3">
        <f>Q290*$AF290</f>
        <v>2.1443074111311291</v>
      </c>
      <c r="S290" s="3">
        <f>1/($J290+(VLOOKUP($BD290,'5_Weighting REM'!$Z$26:$AI$35,10,FALSE)))</f>
        <v>4.2231321921266911</v>
      </c>
      <c r="T290" s="3">
        <f>S290*$AF290</f>
        <v>0.73904813362217092</v>
      </c>
      <c r="U290" s="3">
        <f>1/($J290+(VLOOKUP($BD290,'5_Weighting REM'!$AL$24:$AU$35,10,FALSE)))</f>
        <v>24.366626908181853</v>
      </c>
      <c r="V290" s="3">
        <f>U290*$AF290</f>
        <v>4.2641597089318237</v>
      </c>
      <c r="W290" s="3">
        <f>1/($J290+(VLOOKUP($BD290,'5_Weighting REM'!$AX$24:$BG$35,10,FALSE)))</f>
        <v>11.041449466114093</v>
      </c>
      <c r="X290" s="3">
        <f>W290*$AF290</f>
        <v>1.9322536565699662</v>
      </c>
      <c r="Y290" s="3">
        <f>1/($J290+(VLOOKUP($BD290,'5_Weighting REM'!$BK$24:$BT$34,10,FALSE)))</f>
        <v>3.653019653553351</v>
      </c>
      <c r="Z290" s="3">
        <f>Y290*$AF290</f>
        <v>0.63927843937183637</v>
      </c>
      <c r="AA290" s="3">
        <f>1/($J290+(VLOOKUP($BD290,'5_Weighting REM'!$BX$24:$CG$35,10,FALSE)))</f>
        <v>18.651193990632226</v>
      </c>
      <c r="AB290" s="3">
        <f>AA290*$AF290</f>
        <v>3.2639589483606395</v>
      </c>
      <c r="AC290" s="3">
        <f>1/($J290+(VLOOKUP($BD290,'5_Weighting REM'!$CK$24:$CT$35,10,FALSE)))</f>
        <v>3.9610329834030984</v>
      </c>
      <c r="AD290" s="3">
        <f>AC290*$AF290</f>
        <v>0.69318077209554219</v>
      </c>
      <c r="AE290" s="3" t="s">
        <v>266</v>
      </c>
      <c r="AF290" s="6">
        <v>0.17499999999999999</v>
      </c>
      <c r="AG290" s="3" t="s">
        <v>176</v>
      </c>
      <c r="AH290" s="3">
        <v>5.5982085732565579E-2</v>
      </c>
      <c r="AI290" s="3" t="s">
        <v>26</v>
      </c>
      <c r="AJ290" s="3" t="s">
        <v>5</v>
      </c>
      <c r="AK290" s="3" t="s">
        <v>6</v>
      </c>
      <c r="AL290" s="3" t="s">
        <v>5</v>
      </c>
      <c r="AM290" s="3" t="s">
        <v>267</v>
      </c>
      <c r="AN290" s="3" t="s">
        <v>268</v>
      </c>
      <c r="AO290" s="3" t="s">
        <v>103</v>
      </c>
      <c r="AP290" s="3" t="s">
        <v>10</v>
      </c>
      <c r="AQ290" s="3" t="s">
        <v>39</v>
      </c>
      <c r="AR290" s="4" t="s">
        <v>12</v>
      </c>
      <c r="AS290" s="4" t="s">
        <v>13</v>
      </c>
      <c r="AT290" s="4">
        <v>2010</v>
      </c>
      <c r="AU290" s="3" t="s">
        <v>14</v>
      </c>
      <c r="AV290" s="3" t="s">
        <v>14</v>
      </c>
      <c r="AW290" s="3">
        <v>4399</v>
      </c>
      <c r="AX290" s="3">
        <v>1</v>
      </c>
      <c r="AY290" s="3">
        <v>0</v>
      </c>
      <c r="AZ290" s="3">
        <v>1</v>
      </c>
      <c r="BA290" s="3">
        <v>1</v>
      </c>
      <c r="BB290" s="4" t="s">
        <v>15</v>
      </c>
      <c r="BC290" s="4" t="s">
        <v>269</v>
      </c>
      <c r="BD290" s="4" t="s">
        <v>32</v>
      </c>
      <c r="BE290" s="4" t="s">
        <v>270</v>
      </c>
      <c r="BF290" s="4"/>
      <c r="BG290" s="3">
        <v>0.17499999999999999</v>
      </c>
      <c r="BH290" s="93"/>
      <c r="BI290" s="3"/>
      <c r="BJ290" s="3" t="s">
        <v>20</v>
      </c>
      <c r="BK290" s="3">
        <v>3.1259999999999999</v>
      </c>
      <c r="BL290" s="3"/>
    </row>
    <row r="291" spans="1:64" x14ac:dyDescent="0.35">
      <c r="A291" s="2">
        <v>52</v>
      </c>
      <c r="B291" s="3" t="s">
        <v>341</v>
      </c>
      <c r="C291" s="3">
        <v>52.1</v>
      </c>
      <c r="D291" s="3" t="s">
        <v>769</v>
      </c>
      <c r="E291" s="3" t="s">
        <v>343</v>
      </c>
      <c r="F291" s="3"/>
      <c r="G291" s="3"/>
      <c r="H291" s="3" t="str">
        <f>IF(AF291&lt;'2 - Outliers'!$F$11,"Low outlier",IF(AF291&gt;'2 - Outliers'!$F$12,"High outlier",""))</f>
        <v/>
      </c>
      <c r="I291" s="3">
        <f>IF(AH291="",VLOOKUP(BD291,'3 -Impute_SE'!$B$10:$C$21,2,FALSE),AH291)</f>
        <v>5.4350000000000002E-2</v>
      </c>
      <c r="J291" s="3">
        <f>I291^2</f>
        <v>2.9539225000000001E-3</v>
      </c>
      <c r="K291" s="3">
        <f>1/J291</f>
        <v>338.53291682500134</v>
      </c>
      <c r="L291" s="3">
        <f>K291*AF291</f>
        <v>110.39558417663294</v>
      </c>
      <c r="M291" s="3">
        <f>K291*AF291^2</f>
        <v>36</v>
      </c>
      <c r="N291" s="3">
        <f>K291^2</f>
        <v>114604.53577404327</v>
      </c>
      <c r="O291" s="3">
        <f>1/($J291+(VLOOKUP($BD291,'5_Weighting REM'!$B$23:$K$35,10,FALSE)))</f>
        <v>68.344583979848181</v>
      </c>
      <c r="P291" s="3">
        <f>O291*$AF291</f>
        <v>22.287168835828492</v>
      </c>
      <c r="Q291" s="3">
        <f>1/($J291+(VLOOKUP($BD291,'5_Weighting REM'!$N$22:$W$31,10,FALSE)))</f>
        <v>256.39071724944705</v>
      </c>
      <c r="R291" s="3">
        <f>Q291*$AF291</f>
        <v>83.609012895044685</v>
      </c>
      <c r="S291" s="3">
        <f>1/($J291+(VLOOKUP($BD291,'5_Weighting REM'!$Z$26:$AI$35,10,FALSE)))</f>
        <v>5.7261110684718695</v>
      </c>
      <c r="T291" s="3">
        <f>S291*$AF291</f>
        <v>1.8672848194286766</v>
      </c>
      <c r="U291" s="3">
        <f>1/($J291+(VLOOKUP($BD291,'5_Weighting REM'!$AL$24:$AU$35,10,FALSE)))</f>
        <v>103.4046038290208</v>
      </c>
      <c r="V291" s="3">
        <f>U291*$AF291</f>
        <v>33.720241308643686</v>
      </c>
      <c r="W291" s="3">
        <f>1/($J291+(VLOOKUP($BD291,'5_Weighting REM'!$AX$24:$BG$35,10,FALSE)))</f>
        <v>11.470904629667517</v>
      </c>
      <c r="X291" s="3">
        <f>W291*$AF291</f>
        <v>3.7406619997345776</v>
      </c>
      <c r="Y291" s="3">
        <f>1/($J291+(VLOOKUP($BD291,'5_Weighting REM'!$BK$24:$BT$34,10,FALSE)))</f>
        <v>99.838619882796152</v>
      </c>
      <c r="Z291" s="3">
        <f>Y291*$AF291</f>
        <v>32.557373943779822</v>
      </c>
      <c r="AA291" s="3">
        <f>1/($J291+(VLOOKUP($BD291,'5_Weighting REM'!$BX$24:$CG$35,10,FALSE)))</f>
        <v>156.42868928038064</v>
      </c>
      <c r="AB291" s="3">
        <f>AA291*$AF291</f>
        <v>51.011395574332127</v>
      </c>
      <c r="AC291" s="3">
        <f>1/($J291+(VLOOKUP($BD291,'5_Weighting REM'!$CK$24:$CT$35,10,FALSE)))</f>
        <v>68.344583979848181</v>
      </c>
      <c r="AD291" s="3">
        <f>AC291*$AF291</f>
        <v>22.287168835828492</v>
      </c>
      <c r="AE291" s="3" t="s">
        <v>445</v>
      </c>
      <c r="AF291" s="6">
        <v>0.3261</v>
      </c>
      <c r="AG291" s="3" t="s">
        <v>4</v>
      </c>
      <c r="AH291" s="3">
        <v>5.4350000000000002E-2</v>
      </c>
      <c r="AI291" s="3" t="s">
        <v>26</v>
      </c>
      <c r="AJ291" s="3" t="s">
        <v>5</v>
      </c>
      <c r="AK291" s="3" t="s">
        <v>6</v>
      </c>
      <c r="AL291" s="3" t="s">
        <v>5</v>
      </c>
      <c r="AM291" s="3" t="s">
        <v>7</v>
      </c>
      <c r="AN291" s="3" t="s">
        <v>344</v>
      </c>
      <c r="AO291" s="3" t="s">
        <v>28</v>
      </c>
      <c r="AP291" s="3" t="s">
        <v>10</v>
      </c>
      <c r="AQ291" s="3" t="s">
        <v>182</v>
      </c>
      <c r="AR291" s="4" t="s">
        <v>96</v>
      </c>
      <c r="AS291" s="4" t="s">
        <v>345</v>
      </c>
      <c r="AT291" s="4">
        <v>2012</v>
      </c>
      <c r="AU291" s="3" t="s">
        <v>14</v>
      </c>
      <c r="AV291" s="3" t="s">
        <v>14</v>
      </c>
      <c r="AW291" s="3">
        <v>342</v>
      </c>
      <c r="AX291" s="3">
        <v>1</v>
      </c>
      <c r="AY291" s="3">
        <v>0</v>
      </c>
      <c r="AZ291" s="3">
        <v>0</v>
      </c>
      <c r="BA291" s="3">
        <v>0</v>
      </c>
      <c r="BB291" s="4" t="s">
        <v>15</v>
      </c>
      <c r="BC291" s="4" t="s">
        <v>41</v>
      </c>
      <c r="BD291" s="4" t="s">
        <v>42</v>
      </c>
      <c r="BE291" s="4" t="s">
        <v>349</v>
      </c>
      <c r="BF291" s="4"/>
      <c r="BG291" s="3">
        <v>6.0000000000000002E-5</v>
      </c>
      <c r="BH291" s="3"/>
      <c r="BI291" s="3"/>
      <c r="BJ291" s="3" t="s">
        <v>20</v>
      </c>
      <c r="BK291" s="3">
        <v>6</v>
      </c>
      <c r="BL291" s="3" t="s">
        <v>125</v>
      </c>
    </row>
    <row r="292" spans="1:64" x14ac:dyDescent="0.35">
      <c r="A292" s="2">
        <v>76</v>
      </c>
      <c r="B292" s="3" t="s">
        <v>976</v>
      </c>
      <c r="C292" s="3">
        <v>76.099999999999994</v>
      </c>
      <c r="D292" s="3" t="s">
        <v>1010</v>
      </c>
      <c r="E292" s="3" t="s">
        <v>978</v>
      </c>
      <c r="F292" s="3"/>
      <c r="G292" s="3"/>
      <c r="H292" s="3" t="str">
        <f>IF(AF292&lt;'2 - Outliers'!$F$11,"Low outlier",IF(AF292&gt;'2 - Outliers'!$F$12,"High outlier",""))</f>
        <v/>
      </c>
      <c r="I292" s="3">
        <f>IF(AH292="",VLOOKUP(BD292,'3 -Impute_SE'!$B$10:$C$21,2,FALSE),AH292)</f>
        <v>5.4050156871044787E-2</v>
      </c>
      <c r="J292" s="3">
        <f>I292^2</f>
        <v>2.92141945778455E-3</v>
      </c>
      <c r="K292" s="3">
        <f>1/J292</f>
        <v>342.29935634040964</v>
      </c>
      <c r="L292" s="3">
        <f>K292*AF292</f>
        <v>-37.0026678141136</v>
      </c>
      <c r="M292" s="3">
        <f>K292*AF292^2</f>
        <v>4</v>
      </c>
      <c r="N292" s="3">
        <f>K292^2</f>
        <v>117168.84935105874</v>
      </c>
      <c r="O292" s="3">
        <f>1/($J292+(VLOOKUP($BD292,'5_Weighting REM'!$B$23:$K$35,10,FALSE)))</f>
        <v>83.920365664686344</v>
      </c>
      <c r="P292" s="3">
        <f>O292*$AF292</f>
        <v>-9.0718178577034756</v>
      </c>
      <c r="Q292" s="3">
        <f>1/($J292+(VLOOKUP($BD292,'5_Weighting REM'!$N$22:$W$31,10,FALSE)))</f>
        <v>33.311040330567948</v>
      </c>
      <c r="R292" s="3">
        <f>Q292*$AF292</f>
        <v>-3.6009339108097942</v>
      </c>
      <c r="S292" s="3">
        <f>1/($J292+(VLOOKUP($BD292,'5_Weighting REM'!$Z$26:$AI$35,10,FALSE)))</f>
        <v>30.343203987705721</v>
      </c>
      <c r="T292" s="3">
        <f>S292*$AF292</f>
        <v>-3.280109871011212</v>
      </c>
      <c r="U292" s="3">
        <f>1/($J292+(VLOOKUP($BD292,'5_Weighting REM'!$AL$24:$AU$35,10,FALSE)))</f>
        <v>94.619957426999818</v>
      </c>
      <c r="V292" s="3">
        <f>U292*$AF292</f>
        <v>-10.228447084121839</v>
      </c>
      <c r="W292" s="3">
        <f>1/($J292+(VLOOKUP($BD292,'5_Weighting REM'!$AX$24:$BG$35,10,FALSE)))</f>
        <v>143.11284473409069</v>
      </c>
      <c r="X292" s="3">
        <f>W292*$AF292</f>
        <v>-15.470543416278154</v>
      </c>
      <c r="Y292" s="3">
        <f>1/($J292+(VLOOKUP($BD292,'5_Weighting REM'!$BK$24:$BT$34,10,FALSE)))</f>
        <v>21.865612519815585</v>
      </c>
      <c r="Z292" s="3">
        <f>Y292*$AF292</f>
        <v>-2.3636795735550264</v>
      </c>
      <c r="AA292" s="3">
        <f>1/($J292+(VLOOKUP($BD292,'5_Weighting REM'!$BX$24:$CG$35,10,FALSE)))</f>
        <v>100.8530936337548</v>
      </c>
      <c r="AB292" s="3">
        <f>AA292*$AF292</f>
        <v>-10.90225106366923</v>
      </c>
      <c r="AC292" s="3">
        <f>1/($J292+(VLOOKUP($BD292,'5_Weighting REM'!$CK$24:$CT$35,10,FALSE)))</f>
        <v>83.920365664686344</v>
      </c>
      <c r="AD292" s="3">
        <f>AC292*$AF292</f>
        <v>-9.0718178577034756</v>
      </c>
      <c r="AE292" s="3" t="s">
        <v>130</v>
      </c>
      <c r="AF292" s="6">
        <v>-0.10810031374208957</v>
      </c>
      <c r="AG292" s="3" t="s">
        <v>25</v>
      </c>
      <c r="AH292" s="3">
        <v>5.4050156871044787E-2</v>
      </c>
      <c r="AI292" s="3" t="s">
        <v>26</v>
      </c>
      <c r="AJ292" s="3" t="s">
        <v>5</v>
      </c>
      <c r="AK292" s="3" t="s">
        <v>143</v>
      </c>
      <c r="AL292" s="3" t="s">
        <v>53</v>
      </c>
      <c r="AM292" s="3" t="s">
        <v>7</v>
      </c>
      <c r="AN292" s="3" t="s">
        <v>8</v>
      </c>
      <c r="AO292" s="3" t="s">
        <v>28</v>
      </c>
      <c r="AP292" s="3" t="s">
        <v>10</v>
      </c>
      <c r="AQ292" s="3" t="s">
        <v>11</v>
      </c>
      <c r="AR292" s="4" t="s">
        <v>12</v>
      </c>
      <c r="AS292" s="4" t="s">
        <v>979</v>
      </c>
      <c r="AT292" s="4">
        <v>2012</v>
      </c>
      <c r="AU292" s="3" t="s">
        <v>14</v>
      </c>
      <c r="AV292" s="3" t="s">
        <v>14</v>
      </c>
      <c r="AW292" s="3">
        <v>18</v>
      </c>
      <c r="AX292" s="3">
        <v>0</v>
      </c>
      <c r="AY292" s="3">
        <v>0</v>
      </c>
      <c r="AZ292" s="3">
        <v>1</v>
      </c>
      <c r="BA292" s="3">
        <v>1</v>
      </c>
      <c r="BB292" s="4" t="s">
        <v>330</v>
      </c>
      <c r="BC292" s="4" t="s">
        <v>1011</v>
      </c>
      <c r="BD292" s="4" t="s">
        <v>465</v>
      </c>
      <c r="BE292" s="4" t="s">
        <v>33</v>
      </c>
      <c r="BF292" s="4"/>
      <c r="BG292" s="3">
        <v>-0.06</v>
      </c>
      <c r="BH292" s="3"/>
      <c r="BI292" s="3"/>
      <c r="BJ292" s="3" t="s">
        <v>20</v>
      </c>
      <c r="BK292" s="3">
        <v>-2</v>
      </c>
      <c r="BL292" s="3" t="s">
        <v>91</v>
      </c>
    </row>
    <row r="293" spans="1:64" x14ac:dyDescent="0.35">
      <c r="A293" s="2">
        <v>65</v>
      </c>
      <c r="B293" s="3" t="s">
        <v>351</v>
      </c>
      <c r="C293" s="3">
        <v>65.7</v>
      </c>
      <c r="D293" s="3" t="s">
        <v>774</v>
      </c>
      <c r="E293" s="3" t="s">
        <v>353</v>
      </c>
      <c r="F293" s="3"/>
      <c r="G293" s="3"/>
      <c r="H293" s="3" t="str">
        <f>IF(AF293&lt;'2 - Outliers'!$F$11,"Low outlier",IF(AF293&gt;'2 - Outliers'!$F$12,"High outlier",""))</f>
        <v/>
      </c>
      <c r="I293" s="3">
        <f>IF(AH293="",VLOOKUP(BD293,'3 -Impute_SE'!$B$10:$C$21,2,FALSE),AH293)</f>
        <v>5.4016015624999997E-2</v>
      </c>
      <c r="J293" s="3">
        <f>I293^2</f>
        <v>2.9177299440002438E-3</v>
      </c>
      <c r="K293" s="3">
        <f>1/J293</f>
        <v>342.73219907013998</v>
      </c>
      <c r="L293" s="3">
        <f>K293*AF293</f>
        <v>94.786702439236052</v>
      </c>
      <c r="M293" s="3">
        <f>K293*AF293^2</f>
        <v>26.214399999999998</v>
      </c>
      <c r="N293" s="3">
        <f>K293^2</f>
        <v>117465.36027945406</v>
      </c>
      <c r="O293" s="3">
        <f>1/($J293+(VLOOKUP($BD293,'5_Weighting REM'!$B$23:$K$35,10,FALSE)))</f>
        <v>68.514057968182314</v>
      </c>
      <c r="P293" s="3">
        <f>O293*$AF293</f>
        <v>18.948384899796434</v>
      </c>
      <c r="Q293" s="3">
        <f>1/($J293+(VLOOKUP($BD293,'5_Weighting REM'!$N$22:$W$31,10,FALSE)))</f>
        <v>258.79216240036311</v>
      </c>
      <c r="R293" s="3">
        <f>Q293*$AF293</f>
        <v>71.572078017769215</v>
      </c>
      <c r="S293" s="3">
        <f>1/($J293+(VLOOKUP($BD293,'5_Weighting REM'!$Z$26:$AI$35,10,FALSE)))</f>
        <v>5.7272980085764065</v>
      </c>
      <c r="T293" s="3">
        <f>S293*$AF293</f>
        <v>1.5839529918479081</v>
      </c>
      <c r="U293" s="3">
        <f>1/($J293+(VLOOKUP($BD293,'5_Weighting REM'!$AL$24:$AU$35,10,FALSE)))</f>
        <v>103.79304691099307</v>
      </c>
      <c r="V293" s="3">
        <f>U293*$AF293</f>
        <v>28.705212639798063</v>
      </c>
      <c r="W293" s="3">
        <f>1/($J293+(VLOOKUP($BD293,'5_Weighting REM'!$AX$24:$BG$35,10,FALSE)))</f>
        <v>11.475668883947368</v>
      </c>
      <c r="X293" s="3">
        <f>W293*$AF293</f>
        <v>3.1737339378822518</v>
      </c>
      <c r="Y293" s="3">
        <f>1/($J293+(VLOOKUP($BD293,'5_Weighting REM'!$BK$24:$BT$34,10,FALSE)))</f>
        <v>100.20068653058883</v>
      </c>
      <c r="Z293" s="3">
        <f>Y293*$AF293</f>
        <v>27.711702268272703</v>
      </c>
      <c r="AA293" s="3">
        <f>1/($J293+(VLOOKUP($BD293,'5_Weighting REM'!$BX$24:$CG$35,10,FALSE)))</f>
        <v>157.31936135515883</v>
      </c>
      <c r="AB293" s="3">
        <f>AA293*$AF293</f>
        <v>43.508557215105434</v>
      </c>
      <c r="AC293" s="3">
        <f>1/($J293+(VLOOKUP($BD293,'5_Weighting REM'!$CK$24:$CT$35,10,FALSE)))</f>
        <v>68.514057968182314</v>
      </c>
      <c r="AD293" s="3">
        <f>AC293*$AF293</f>
        <v>18.948384899796434</v>
      </c>
      <c r="AE293" s="3" t="s">
        <v>354</v>
      </c>
      <c r="AF293" s="6">
        <v>0.27656199999999997</v>
      </c>
      <c r="AG293" s="3" t="s">
        <v>355</v>
      </c>
      <c r="AH293" s="3">
        <v>5.4016015624999997E-2</v>
      </c>
      <c r="AI293" s="3" t="s">
        <v>26</v>
      </c>
      <c r="AJ293" s="3" t="s">
        <v>5</v>
      </c>
      <c r="AK293" s="3" t="s">
        <v>6</v>
      </c>
      <c r="AL293" s="3" t="s">
        <v>5</v>
      </c>
      <c r="AM293" s="3" t="s">
        <v>7</v>
      </c>
      <c r="AN293" s="3" t="s">
        <v>356</v>
      </c>
      <c r="AO293" s="3" t="s">
        <v>28</v>
      </c>
      <c r="AP293" s="3" t="s">
        <v>10</v>
      </c>
      <c r="AQ293" s="3" t="s">
        <v>11</v>
      </c>
      <c r="AR293" s="4" t="s">
        <v>108</v>
      </c>
      <c r="AS293" s="4" t="s">
        <v>357</v>
      </c>
      <c r="AT293" s="4">
        <v>2010</v>
      </c>
      <c r="AU293" s="3" t="s">
        <v>14</v>
      </c>
      <c r="AV293" s="3" t="s">
        <v>14</v>
      </c>
      <c r="AW293" s="3">
        <v>473</v>
      </c>
      <c r="AX293" s="3">
        <v>1</v>
      </c>
      <c r="AY293" s="3">
        <v>0</v>
      </c>
      <c r="AZ293" s="3">
        <v>0</v>
      </c>
      <c r="BA293" s="3">
        <v>0</v>
      </c>
      <c r="BB293" s="4" t="s">
        <v>15</v>
      </c>
      <c r="BC293" s="4" t="s">
        <v>556</v>
      </c>
      <c r="BD293" s="4" t="s">
        <v>42</v>
      </c>
      <c r="BE293" s="4" t="s">
        <v>33</v>
      </c>
      <c r="BF293" s="4"/>
      <c r="BG293" s="3">
        <v>0.96699999999999997</v>
      </c>
      <c r="BH293" s="3"/>
      <c r="BI293" s="3"/>
      <c r="BJ293" s="3" t="s">
        <v>20</v>
      </c>
      <c r="BK293" s="3">
        <v>5.12</v>
      </c>
      <c r="BL293" s="3"/>
    </row>
    <row r="294" spans="1:64" x14ac:dyDescent="0.35">
      <c r="A294" s="2">
        <v>113</v>
      </c>
      <c r="B294" s="3" t="s">
        <v>499</v>
      </c>
      <c r="C294" s="3">
        <v>113.2</v>
      </c>
      <c r="D294" s="3" t="s">
        <v>505</v>
      </c>
      <c r="E294" s="3" t="s">
        <v>506</v>
      </c>
      <c r="F294" s="3"/>
      <c r="G294" s="3"/>
      <c r="H294" s="3" t="str">
        <f>IF(AF294&lt;'2 - Outliers'!$F$11,"Low outlier",IF(AF294&gt;'2 - Outliers'!$F$12,"High outlier",""))</f>
        <v/>
      </c>
      <c r="I294" s="3">
        <f>IF(AH294="",VLOOKUP(BD294,'3 -Impute_SE'!$B$10:$C$21,2,FALSE),AH294)</f>
        <v>5.3991750687442712E-2</v>
      </c>
      <c r="J294" s="3">
        <f>I294^2</f>
        <v>2.9151091422949704E-3</v>
      </c>
      <c r="K294" s="3">
        <f>1/J294</f>
        <v>343.04032925941584</v>
      </c>
      <c r="L294" s="3">
        <f>K294*AF294</f>
        <v>40.413581190051779</v>
      </c>
      <c r="M294" s="3">
        <f>K294*AF294^2</f>
        <v>4.7611239999999997</v>
      </c>
      <c r="N294" s="3">
        <f>K294^2</f>
        <v>117676.66749840844</v>
      </c>
      <c r="O294" s="3">
        <f>1/($J294+(VLOOKUP($BD294,'5_Weighting REM'!$B$23:$K$35,10,FALSE)))</f>
        <v>50.564337503473581</v>
      </c>
      <c r="P294" s="3">
        <f>O294*$AF294</f>
        <v>5.9569846012842227</v>
      </c>
      <c r="Q294" s="3">
        <f>1/($J294+(VLOOKUP($BD294,'5_Weighting REM'!$N$22:$W$31,10,FALSE)))</f>
        <v>343.04032925941584</v>
      </c>
      <c r="R294" s="3">
        <f>Q294*$AF294</f>
        <v>40.413581190051779</v>
      </c>
      <c r="S294" s="3">
        <f>1/($J294+(VLOOKUP($BD294,'5_Weighting REM'!$Z$26:$AI$35,10,FALSE)))</f>
        <v>3.7587152356158597</v>
      </c>
      <c r="T294" s="3">
        <f>S294*$AF294</f>
        <v>0.44281424190790442</v>
      </c>
      <c r="U294" s="3">
        <f>1/($J294+(VLOOKUP($BD294,'5_Weighting REM'!$AL$24:$AU$35,10,FALSE)))</f>
        <v>131.16553503925607</v>
      </c>
      <c r="V294" s="3">
        <f>U294*$AF294</f>
        <v>15.452611682974757</v>
      </c>
      <c r="W294" s="3">
        <f>1/($J294+(VLOOKUP($BD294,'5_Weighting REM'!$AX$24:$BG$35,10,FALSE)))</f>
        <v>22.024640453337749</v>
      </c>
      <c r="X294" s="3">
        <f>W294*$AF294</f>
        <v>2.5947228918077201</v>
      </c>
      <c r="Y294" s="3">
        <f>1/($J294+(VLOOKUP($BD294,'5_Weighting REM'!$BK$24:$BT$34,10,FALSE)))</f>
        <v>81.917587031325056</v>
      </c>
      <c r="Z294" s="3">
        <f>Y294*$AF294</f>
        <v>9.6507109281604038</v>
      </c>
      <c r="AA294" s="3">
        <f>1/($J294+(VLOOKUP($BD294,'5_Weighting REM'!$BX$24:$CG$35,10,FALSE)))</f>
        <v>133.72851499989983</v>
      </c>
      <c r="AB294" s="3">
        <f>AA294*$AF294</f>
        <v>15.754556352138199</v>
      </c>
      <c r="AC294" s="3">
        <f>1/($J294+(VLOOKUP($BD294,'5_Weighting REM'!$CK$24:$CT$35,10,FALSE)))</f>
        <v>50.564337503473581</v>
      </c>
      <c r="AD294" s="3">
        <f>AC294*$AF294</f>
        <v>5.9569846012842227</v>
      </c>
      <c r="AE294" s="3" t="s">
        <v>507</v>
      </c>
      <c r="AF294" s="6">
        <v>0.11781</v>
      </c>
      <c r="AG294" s="3" t="s">
        <v>134</v>
      </c>
      <c r="AH294" s="3">
        <v>5.3991750687442712E-2</v>
      </c>
      <c r="AI294" s="3" t="s">
        <v>26</v>
      </c>
      <c r="AJ294" s="3" t="s">
        <v>5</v>
      </c>
      <c r="AK294" s="3" t="s">
        <v>6</v>
      </c>
      <c r="AL294" s="3" t="s">
        <v>5</v>
      </c>
      <c r="AM294" s="3" t="s">
        <v>7</v>
      </c>
      <c r="AN294" s="3" t="s">
        <v>37</v>
      </c>
      <c r="AO294" s="3" t="s">
        <v>9</v>
      </c>
      <c r="AP294" s="3" t="s">
        <v>57</v>
      </c>
      <c r="AQ294" s="3" t="s">
        <v>11</v>
      </c>
      <c r="AR294" s="4" t="s">
        <v>12</v>
      </c>
      <c r="AS294" s="4" t="s">
        <v>504</v>
      </c>
      <c r="AT294" s="4" t="s">
        <v>13</v>
      </c>
      <c r="AU294" s="3" t="s">
        <v>1951</v>
      </c>
      <c r="AV294" s="3" t="s">
        <v>14</v>
      </c>
      <c r="AW294" s="3">
        <v>6719</v>
      </c>
      <c r="AX294" s="3">
        <v>1</v>
      </c>
      <c r="AY294" s="3">
        <v>0</v>
      </c>
      <c r="AZ294" s="3">
        <v>1</v>
      </c>
      <c r="BA294" s="3">
        <v>1</v>
      </c>
      <c r="BB294" s="4" t="s">
        <v>346</v>
      </c>
      <c r="BC294" s="4" t="s">
        <v>498</v>
      </c>
      <c r="BD294" s="4" t="s">
        <v>348</v>
      </c>
      <c r="BE294" s="4" t="s">
        <v>18</v>
      </c>
      <c r="BF294" s="4"/>
      <c r="BG294" s="3">
        <v>0.187</v>
      </c>
      <c r="BH294" s="3"/>
      <c r="BI294" s="3">
        <v>1.2056272850499248</v>
      </c>
      <c r="BJ294" s="3" t="s">
        <v>19</v>
      </c>
      <c r="BK294" s="3">
        <v>2.1819999999999999</v>
      </c>
      <c r="BL294" s="3"/>
    </row>
    <row r="295" spans="1:64" x14ac:dyDescent="0.35">
      <c r="A295" s="2">
        <v>160</v>
      </c>
      <c r="B295" s="3" t="s">
        <v>1202</v>
      </c>
      <c r="C295" s="3">
        <v>160.1</v>
      </c>
      <c r="D295" s="3" t="s">
        <v>1206</v>
      </c>
      <c r="E295" s="3" t="s">
        <v>1204</v>
      </c>
      <c r="F295" s="3"/>
      <c r="G295" s="3"/>
      <c r="H295" s="3" t="str">
        <f>IF(AF295&lt;'2 - Outliers'!$F$11,"Low outlier",IF(AF295&gt;'2 - Outliers'!$F$12,"High outlier",""))</f>
        <v/>
      </c>
      <c r="I295" s="3">
        <f>IF(AH295="",VLOOKUP(BD295,'3 -Impute_SE'!$B$10:$C$21,2,FALSE),AH295)</f>
        <v>5.3228986585428149E-2</v>
      </c>
      <c r="J295" s="3">
        <f>I295^2</f>
        <v>2.8333250129116898E-3</v>
      </c>
      <c r="K295" s="3">
        <f>1/J295</f>
        <v>352.94221292753906</v>
      </c>
      <c r="L295" s="3">
        <f>K295*AF295</f>
        <v>111.29274442398912</v>
      </c>
      <c r="M295" s="3">
        <f>K295*AF295^2</f>
        <v>35.093776000000005</v>
      </c>
      <c r="N295" s="3">
        <f>K295^2</f>
        <v>124568.20566618833</v>
      </c>
      <c r="O295" s="3">
        <f>1/($J295+(VLOOKUP($BD295,'5_Weighting REM'!$B$23:$K$35,10,FALSE)))</f>
        <v>57.832660873105155</v>
      </c>
      <c r="P295" s="3">
        <f>O295*$AF295</f>
        <v>18.236287160218907</v>
      </c>
      <c r="Q295" s="3">
        <f>1/($J295+(VLOOKUP($BD295,'5_Weighting REM'!$N$22:$W$31,10,FALSE)))</f>
        <v>304.16052797754071</v>
      </c>
      <c r="R295" s="3">
        <f>Q295*$AF295</f>
        <v>95.910488074771024</v>
      </c>
      <c r="S295" s="3">
        <f>1/($J295+(VLOOKUP($BD295,'5_Weighting REM'!$Z$26:$AI$35,10,FALSE)))</f>
        <v>304.16052797754071</v>
      </c>
      <c r="T295" s="3">
        <f>S295*$AF295</f>
        <v>95.910488074771024</v>
      </c>
      <c r="U295" s="3">
        <f>1/($J295+(VLOOKUP($BD295,'5_Weighting REM'!$AL$24:$AU$35,10,FALSE)))</f>
        <v>91.017146006686488</v>
      </c>
      <c r="V295" s="3">
        <f>U295*$AF295</f>
        <v>28.700301629271852</v>
      </c>
      <c r="W295" s="3">
        <f>1/($J295+(VLOOKUP($BD295,'5_Weighting REM'!$AX$24:$BG$35,10,FALSE)))</f>
        <v>19.513450625444424</v>
      </c>
      <c r="X295" s="3">
        <f>W295*$AF295</f>
        <v>6.153147438143308</v>
      </c>
      <c r="Y295" s="3">
        <f>1/($J295+(VLOOKUP($BD295,'5_Weighting REM'!$BK$24:$BT$34,10,FALSE)))</f>
        <v>58.213912419612519</v>
      </c>
      <c r="Z295" s="3">
        <f>Y295*$AF295</f>
        <v>18.356506644804632</v>
      </c>
      <c r="AA295" s="3">
        <f>1/($J295+(VLOOKUP($BD295,'5_Weighting REM'!$BX$24:$CG$35,10,FALSE)))</f>
        <v>83.2495609551206</v>
      </c>
      <c r="AB295" s="3">
        <f>AA295*$AF295</f>
        <v>26.250960557924849</v>
      </c>
      <c r="AC295" s="3">
        <f>1/($J295+(VLOOKUP($BD295,'5_Weighting REM'!$CK$24:$CT$35,10,FALSE)))</f>
        <v>57.832660873105155</v>
      </c>
      <c r="AD295" s="3">
        <f>AC295*$AF295</f>
        <v>18.236287160218907</v>
      </c>
      <c r="AE295" s="3" t="s">
        <v>24</v>
      </c>
      <c r="AF295" s="6">
        <v>0.31532851653207639</v>
      </c>
      <c r="AG295" s="3" t="s">
        <v>25</v>
      </c>
      <c r="AH295" s="3">
        <v>5.3228986585428149E-2</v>
      </c>
      <c r="AI295" s="3" t="s">
        <v>26</v>
      </c>
      <c r="AJ295" s="3" t="s">
        <v>5</v>
      </c>
      <c r="AK295" s="3" t="s">
        <v>1307</v>
      </c>
      <c r="AL295" s="3" t="s">
        <v>5</v>
      </c>
      <c r="AM295" s="3" t="s">
        <v>7</v>
      </c>
      <c r="AN295" s="3" t="s">
        <v>1314</v>
      </c>
      <c r="AO295" s="3" t="s">
        <v>38</v>
      </c>
      <c r="AP295" s="3" t="s">
        <v>10</v>
      </c>
      <c r="AQ295" s="3" t="s">
        <v>11</v>
      </c>
      <c r="AR295" s="4" t="s">
        <v>12</v>
      </c>
      <c r="AS295" s="4" t="s">
        <v>1333</v>
      </c>
      <c r="AT295" s="4">
        <v>2015</v>
      </c>
      <c r="AU295" s="3" t="s">
        <v>14</v>
      </c>
      <c r="AV295" s="3" t="s">
        <v>1951</v>
      </c>
      <c r="AW295" s="3">
        <v>2124</v>
      </c>
      <c r="AX295" s="3">
        <v>1</v>
      </c>
      <c r="AY295" s="3">
        <v>0</v>
      </c>
      <c r="AZ295" s="3">
        <v>0</v>
      </c>
      <c r="BA295" s="3">
        <v>0</v>
      </c>
      <c r="BB295" s="4" t="s">
        <v>15</v>
      </c>
      <c r="BC295" s="4" t="s">
        <v>1362</v>
      </c>
      <c r="BD295" s="4" t="s">
        <v>88</v>
      </c>
      <c r="BE295" s="4" t="s">
        <v>1398</v>
      </c>
      <c r="BF295" s="4"/>
      <c r="BG295" s="3">
        <v>5.4420000000000002</v>
      </c>
      <c r="BH295" s="3"/>
      <c r="BI295" s="3"/>
      <c r="BJ295" s="3"/>
      <c r="BK295" s="3">
        <v>5.9240000000000004</v>
      </c>
      <c r="BL295" s="3" t="s">
        <v>1300</v>
      </c>
    </row>
    <row r="296" spans="1:64" x14ac:dyDescent="0.35">
      <c r="A296" s="2">
        <v>150</v>
      </c>
      <c r="B296" s="3" t="s">
        <v>1177</v>
      </c>
      <c r="C296" s="3">
        <v>150.19999999999999</v>
      </c>
      <c r="D296" s="3" t="s">
        <v>1182</v>
      </c>
      <c r="E296" s="3" t="s">
        <v>1183</v>
      </c>
      <c r="F296" s="3"/>
      <c r="G296" s="3"/>
      <c r="H296" s="3" t="str">
        <f>IF(AF296&lt;'2 - Outliers'!$F$11,"Low outlier",IF(AF296&gt;'2 - Outliers'!$F$12,"High outlier",""))</f>
        <v/>
      </c>
      <c r="I296" s="3">
        <f>IF(AH296="",VLOOKUP(BD296,'3 -Impute_SE'!$B$10:$C$21,2,FALSE),AH296)</f>
        <v>5.2345707764125851E-2</v>
      </c>
      <c r="J296" s="3">
        <f>I296^2</f>
        <v>2.7400731213272655E-3</v>
      </c>
      <c r="K296" s="3">
        <f>1/J296</f>
        <v>364.95376426874674</v>
      </c>
      <c r="L296" s="3">
        <f>K296*AF296</f>
        <v>135.67492547817307</v>
      </c>
      <c r="M296" s="3">
        <f>K296*AF296^2</f>
        <v>50.438404000000006</v>
      </c>
      <c r="N296" s="3">
        <f>K296^2</f>
        <v>133191.25005392797</v>
      </c>
      <c r="O296" s="3">
        <f>1/($J296+(VLOOKUP($BD296,'5_Weighting REM'!$B$23:$K$35,10,FALSE)))</f>
        <v>58.146243858230093</v>
      </c>
      <c r="P296" s="3">
        <f>O296*$AF296</f>
        <v>21.616402061527193</v>
      </c>
      <c r="Q296" s="3">
        <f>1/($J296+(VLOOKUP($BD296,'5_Weighting REM'!$N$22:$W$31,10,FALSE)))</f>
        <v>313.03943597486864</v>
      </c>
      <c r="R296" s="3">
        <f>Q296*$AF296</f>
        <v>116.37529546439792</v>
      </c>
      <c r="S296" s="3">
        <f>1/($J296+(VLOOKUP($BD296,'5_Weighting REM'!$Z$26:$AI$35,10,FALSE)))</f>
        <v>313.03943597486864</v>
      </c>
      <c r="T296" s="3">
        <f>S296*$AF296</f>
        <v>116.37529546439792</v>
      </c>
      <c r="U296" s="3">
        <f>1/($J296+(VLOOKUP($BD296,'5_Weighting REM'!$AL$24:$AU$35,10,FALSE)))</f>
        <v>91.796268768494272</v>
      </c>
      <c r="V296" s="3">
        <f>U296*$AF296</f>
        <v>34.126108958746144</v>
      </c>
      <c r="W296" s="3">
        <f>1/($J296+(VLOOKUP($BD296,'5_Weighting REM'!$AX$24:$BG$35,10,FALSE)))</f>
        <v>19.549023322077904</v>
      </c>
      <c r="X296" s="3">
        <f>W296*$AF296</f>
        <v>7.2675295943539355</v>
      </c>
      <c r="Y296" s="3">
        <f>1/($J296+(VLOOKUP($BD296,'5_Weighting REM'!$BK$24:$BT$34,10,FALSE)))</f>
        <v>58.531654870701722</v>
      </c>
      <c r="Z296" s="3">
        <f>Y296*$AF296</f>
        <v>21.759682157569852</v>
      </c>
      <c r="AA296" s="3">
        <f>1/($J296+(VLOOKUP($BD296,'5_Weighting REM'!$BX$24:$CG$35,10,FALSE)))</f>
        <v>83.900898652358066</v>
      </c>
      <c r="AB296" s="3">
        <f>AA296*$AF296</f>
        <v>31.190932350071527</v>
      </c>
      <c r="AC296" s="3">
        <f>1/($J296+(VLOOKUP($BD296,'5_Weighting REM'!$CK$24:$CT$35,10,FALSE)))</f>
        <v>58.146243858230093</v>
      </c>
      <c r="AD296" s="3">
        <f>AC296*$AF296</f>
        <v>21.616402061527193</v>
      </c>
      <c r="AE296" s="3" t="s">
        <v>24</v>
      </c>
      <c r="AF296" s="6">
        <v>0.37175921654082184</v>
      </c>
      <c r="AG296" s="3" t="s">
        <v>1298</v>
      </c>
      <c r="AH296" s="3">
        <v>5.2345707764125851E-2</v>
      </c>
      <c r="AI296" s="3" t="s">
        <v>26</v>
      </c>
      <c r="AJ296" s="3" t="s">
        <v>5</v>
      </c>
      <c r="AK296" s="3" t="s">
        <v>6</v>
      </c>
      <c r="AL296" s="3" t="s">
        <v>5</v>
      </c>
      <c r="AM296" s="3" t="s">
        <v>7</v>
      </c>
      <c r="AN296" s="3" t="s">
        <v>1310</v>
      </c>
      <c r="AO296" s="3" t="s">
        <v>694</v>
      </c>
      <c r="AP296" s="3" t="s">
        <v>10</v>
      </c>
      <c r="AQ296" s="3" t="s">
        <v>1332</v>
      </c>
      <c r="AR296" s="4" t="s">
        <v>1330</v>
      </c>
      <c r="AS296" s="4" t="s">
        <v>1331</v>
      </c>
      <c r="AT296" s="4">
        <v>2015</v>
      </c>
      <c r="AU296" s="3" t="s">
        <v>14</v>
      </c>
      <c r="AV296" s="3" t="s">
        <v>1951</v>
      </c>
      <c r="AW296" s="3">
        <v>108</v>
      </c>
      <c r="AX296" s="3">
        <v>1</v>
      </c>
      <c r="AY296" s="3">
        <v>0</v>
      </c>
      <c r="AZ296" s="3">
        <v>0</v>
      </c>
      <c r="BA296" s="3">
        <v>0</v>
      </c>
      <c r="BB296" s="4" t="s">
        <v>15</v>
      </c>
      <c r="BC296" s="4" t="s">
        <v>1346</v>
      </c>
      <c r="BD296" s="4" t="s">
        <v>88</v>
      </c>
      <c r="BE296" s="4" t="s">
        <v>33</v>
      </c>
      <c r="BF296" s="4"/>
      <c r="BG296" s="3">
        <v>2003</v>
      </c>
      <c r="BH296" s="3"/>
      <c r="BI296" s="3"/>
      <c r="BJ296" s="3"/>
      <c r="BK296" s="3">
        <v>7.1020000000000003</v>
      </c>
      <c r="BL296" s="3" t="s">
        <v>1300</v>
      </c>
    </row>
    <row r="297" spans="1:64" x14ac:dyDescent="0.35">
      <c r="A297" s="2">
        <v>161</v>
      </c>
      <c r="B297" s="3" t="s">
        <v>1214</v>
      </c>
      <c r="C297" s="3">
        <v>161.1</v>
      </c>
      <c r="D297" s="3" t="s">
        <v>1215</v>
      </c>
      <c r="E297" s="3" t="s">
        <v>1216</v>
      </c>
      <c r="F297" s="3"/>
      <c r="G297" s="3"/>
      <c r="H297" s="3" t="str">
        <f>IF(AF297&lt;'2 - Outliers'!$F$11,"Low outlier",IF(AF297&gt;'2 - Outliers'!$F$12,"High outlier",""))</f>
        <v/>
      </c>
      <c r="I297" s="3">
        <f>IF(AH297="",VLOOKUP(BD297,'3 -Impute_SE'!$B$10:$C$21,2,FALSE),AH297)</f>
        <v>5.1340000000000004E-2</v>
      </c>
      <c r="J297" s="3">
        <f>I297^2</f>
        <v>2.6357956000000004E-3</v>
      </c>
      <c r="K297" s="3">
        <f>1/J297</f>
        <v>379.39208943212435</v>
      </c>
      <c r="L297" s="3">
        <f>K297*AF297</f>
        <v>161.49962462946672</v>
      </c>
      <c r="M297" s="3">
        <f>K297*AF297^2</f>
        <v>68.747160212271396</v>
      </c>
      <c r="N297" s="3">
        <f>K297^2</f>
        <v>143938.35752367304</v>
      </c>
      <c r="O297" s="3">
        <f>1/($J297+(VLOOKUP($BD297,'5_Weighting REM'!$B$23:$K$35,10,FALSE)))</f>
        <v>85.981308268825714</v>
      </c>
      <c r="P297" s="3">
        <f>O297*$AF297</f>
        <v>36.600523303873736</v>
      </c>
      <c r="Q297" s="3">
        <f>1/($J297+(VLOOKUP($BD297,'5_Weighting REM'!$N$22:$W$31,10,FALSE)))</f>
        <v>33.631020246087843</v>
      </c>
      <c r="R297" s="3">
        <f>Q297*$AF297</f>
        <v>14.316052698354675</v>
      </c>
      <c r="S297" s="3">
        <f>1/($J297+(VLOOKUP($BD297,'5_Weighting REM'!$Z$26:$AI$35,10,FALSE)))</f>
        <v>30.608479815289023</v>
      </c>
      <c r="T297" s="3">
        <f>S297*$AF297</f>
        <v>13.029417687772233</v>
      </c>
      <c r="U297" s="3">
        <f>1/($J297+(VLOOKUP($BD297,'5_Weighting REM'!$AL$24:$AU$35,10,FALSE)))</f>
        <v>97.248158667565804</v>
      </c>
      <c r="V297" s="3">
        <f>U297*$AF297</f>
        <v>41.396596181609418</v>
      </c>
      <c r="W297" s="3">
        <f>1/($J297+(VLOOKUP($BD297,'5_Weighting REM'!$AX$24:$BG$35,10,FALSE)))</f>
        <v>149.2121048028435</v>
      </c>
      <c r="X297" s="3">
        <f>W297*$AF297</f>
        <v>63.516608772474427</v>
      </c>
      <c r="Y297" s="3">
        <f>1/($J297+(VLOOKUP($BD297,'5_Weighting REM'!$BK$24:$BT$34,10,FALSE)))</f>
        <v>22.003028929729503</v>
      </c>
      <c r="Z297" s="3">
        <f>Y297*$AF297</f>
        <v>9.3662493548072554</v>
      </c>
      <c r="AA297" s="3">
        <f>1/($J297+(VLOOKUP($BD297,'5_Weighting REM'!$BX$24:$CG$35,10,FALSE)))</f>
        <v>103.84444178201097</v>
      </c>
      <c r="AB297" s="3">
        <f>AA297*$AF297</f>
        <v>44.204501977766441</v>
      </c>
      <c r="AC297" s="3">
        <f>1/($J297+(VLOOKUP($BD297,'5_Weighting REM'!$CK$24:$CT$35,10,FALSE)))</f>
        <v>85.981308268825714</v>
      </c>
      <c r="AD297" s="3">
        <f>AC297*$AF297</f>
        <v>36.600523303873736</v>
      </c>
      <c r="AE297" s="3" t="s">
        <v>1301</v>
      </c>
      <c r="AF297" s="6">
        <v>0.42568000000000006</v>
      </c>
      <c r="AG297" s="3" t="s">
        <v>134</v>
      </c>
      <c r="AH297" s="3">
        <v>5.1340000000000004E-2</v>
      </c>
      <c r="AI297" s="3" t="s">
        <v>1305</v>
      </c>
      <c r="AJ297" s="3" t="s">
        <v>5</v>
      </c>
      <c r="AK297" s="3" t="s">
        <v>6</v>
      </c>
      <c r="AL297" s="3" t="s">
        <v>5</v>
      </c>
      <c r="AM297" s="3" t="s">
        <v>7</v>
      </c>
      <c r="AN297" s="3" t="s">
        <v>135</v>
      </c>
      <c r="AO297" s="3" t="s">
        <v>38</v>
      </c>
      <c r="AP297" s="3" t="s">
        <v>10</v>
      </c>
      <c r="AQ297" s="3" t="s">
        <v>11</v>
      </c>
      <c r="AR297" s="4" t="s">
        <v>651</v>
      </c>
      <c r="AS297" s="4" t="s">
        <v>1334</v>
      </c>
      <c r="AT297" s="4">
        <v>2015</v>
      </c>
      <c r="AU297" s="3" t="s">
        <v>14</v>
      </c>
      <c r="AV297" s="3" t="s">
        <v>1951</v>
      </c>
      <c r="AW297" s="3">
        <v>150</v>
      </c>
      <c r="AX297" s="3">
        <v>0</v>
      </c>
      <c r="AY297" s="3">
        <v>0</v>
      </c>
      <c r="AZ297" s="3">
        <v>0</v>
      </c>
      <c r="BA297" s="3">
        <v>0</v>
      </c>
      <c r="BB297" s="4" t="s">
        <v>1347</v>
      </c>
      <c r="BC297" s="4" t="s">
        <v>1365</v>
      </c>
      <c r="BD297" s="3" t="s">
        <v>465</v>
      </c>
      <c r="BE297" s="4" t="s">
        <v>18</v>
      </c>
      <c r="BF297" s="4"/>
      <c r="BG297" s="3">
        <v>1.252</v>
      </c>
      <c r="BH297" s="3"/>
      <c r="BI297" s="3"/>
      <c r="BJ297" s="3"/>
      <c r="BK297" s="3">
        <v>8.2913907284768218</v>
      </c>
      <c r="BL297" s="3" t="s">
        <v>125</v>
      </c>
    </row>
    <row r="298" spans="1:64" x14ac:dyDescent="0.35">
      <c r="A298" s="86">
        <v>131</v>
      </c>
      <c r="B298" s="81" t="s">
        <v>68</v>
      </c>
      <c r="C298" s="81">
        <v>131.1</v>
      </c>
      <c r="D298" s="81" t="s">
        <v>2035</v>
      </c>
      <c r="E298" s="81" t="s">
        <v>306</v>
      </c>
      <c r="F298" s="3">
        <v>1</v>
      </c>
      <c r="G298" s="3"/>
      <c r="H298" s="3"/>
      <c r="I298" s="3">
        <f>IF(AH298="",VLOOKUP(BD298,'3 -Impute_SE'!$B$10:$C$21,2,FALSE),AH298)</f>
        <v>5.1193058568329723E-2</v>
      </c>
      <c r="J298" s="3">
        <f>I298^2</f>
        <v>2.6207292455804371E-3</v>
      </c>
      <c r="K298" s="3">
        <f>1/J298</f>
        <v>381.57318299339266</v>
      </c>
      <c r="L298" s="3">
        <f>K298*AF298</f>
        <v>45.025635593220329</v>
      </c>
      <c r="M298" s="3">
        <f>K298*AF298^2</f>
        <v>5.3130249999999988</v>
      </c>
      <c r="N298" s="3">
        <f>K298^2</f>
        <v>145598.09397970911</v>
      </c>
      <c r="O298" s="3">
        <f>1/($J298+(VLOOKUP($BD298,'5_Weighting REM'!$B$23:$K$35,10,FALSE)))</f>
        <v>69.937190489618288</v>
      </c>
      <c r="P298" s="3">
        <f>O298*$AF298</f>
        <v>8.2525884777749567</v>
      </c>
      <c r="Q298" s="3">
        <f>1/($J298+(VLOOKUP($BD298,'5_Weighting REM'!$N$22:$W$31,10,FALSE)))</f>
        <v>280.33946067505099</v>
      </c>
      <c r="R298" s="3">
        <f>Q298*$AF298</f>
        <v>33.080056359656012</v>
      </c>
      <c r="S298" s="3">
        <f>1/($J298+(VLOOKUP($BD298,'5_Weighting REM'!$Z$26:$AI$35,10,FALSE)))</f>
        <v>5.7370568082327349</v>
      </c>
      <c r="T298" s="3">
        <f>S298*$AF298</f>
        <v>0.67697270337146265</v>
      </c>
      <c r="U298" s="3">
        <f>1/($J298+(VLOOKUP($BD298,'5_Weighting REM'!$AL$24:$AU$35,10,FALSE)))</f>
        <v>107.0944040622949</v>
      </c>
      <c r="V298" s="3">
        <f>U298*$AF298</f>
        <v>12.637139679350797</v>
      </c>
      <c r="W298" s="3">
        <f>1/($J298+(VLOOKUP($BD298,'5_Weighting REM'!$AX$24:$BG$35,10,FALSE)))</f>
        <v>11.514914957567623</v>
      </c>
      <c r="X298" s="3">
        <f>W298*$AF298</f>
        <v>1.3587599649929794</v>
      </c>
      <c r="Y298" s="3">
        <f>1/($J298+(VLOOKUP($BD298,'5_Weighting REM'!$BK$24:$BT$34,10,FALSE)))</f>
        <v>103.27408976234872</v>
      </c>
      <c r="Z298" s="3">
        <f>Y298*$AF298</f>
        <v>12.186342591957148</v>
      </c>
      <c r="AA298" s="3">
        <f>1/($J298+(VLOOKUP($BD298,'5_Weighting REM'!$BX$24:$CG$35,10,FALSE)))</f>
        <v>165.0302271184141</v>
      </c>
      <c r="AB298" s="3">
        <f>AA298*$AF298</f>
        <v>19.473566799972865</v>
      </c>
      <c r="AC298" s="3">
        <f>1/($J298+(VLOOKUP($BD298,'5_Weighting REM'!$CK$24:$CT$35,10,FALSE)))</f>
        <v>69.937190489618288</v>
      </c>
      <c r="AD298" s="3">
        <f>AC298*$AF298</f>
        <v>8.2525884777749567</v>
      </c>
      <c r="AE298" s="3"/>
      <c r="AF298" s="6">
        <v>0.11799999999999999</v>
      </c>
      <c r="AG298" s="81" t="s">
        <v>4</v>
      </c>
      <c r="AH298" s="85">
        <v>5.1193058568329723E-2</v>
      </c>
      <c r="AI298" s="81" t="s">
        <v>2049</v>
      </c>
      <c r="AJ298" s="81" t="s">
        <v>5</v>
      </c>
      <c r="AK298" s="81" t="s">
        <v>6</v>
      </c>
      <c r="AL298" s="81" t="s">
        <v>5</v>
      </c>
      <c r="AM298" s="81" t="s">
        <v>55</v>
      </c>
      <c r="AN298" s="81" t="s">
        <v>37</v>
      </c>
      <c r="AO298" s="81" t="s">
        <v>73</v>
      </c>
      <c r="AP298" s="81" t="s">
        <v>57</v>
      </c>
      <c r="AQ298" s="81" t="s">
        <v>191</v>
      </c>
      <c r="AR298" s="81" t="s">
        <v>12</v>
      </c>
      <c r="AS298" s="81" t="s">
        <v>232</v>
      </c>
      <c r="AT298" s="81">
        <v>1991</v>
      </c>
      <c r="AU298" s="3" t="s">
        <v>30</v>
      </c>
      <c r="AV298" s="3" t="s">
        <v>30</v>
      </c>
      <c r="AW298" s="81">
        <v>1619</v>
      </c>
      <c r="AX298" s="81">
        <v>0</v>
      </c>
      <c r="AY298" s="81">
        <v>0</v>
      </c>
      <c r="AZ298" s="81">
        <v>1</v>
      </c>
      <c r="BA298" s="81">
        <v>1</v>
      </c>
      <c r="BB298" s="81" t="s">
        <v>15</v>
      </c>
      <c r="BC298" s="81" t="s">
        <v>2043</v>
      </c>
      <c r="BD298" s="81" t="s">
        <v>42</v>
      </c>
      <c r="BE298" s="81" t="s">
        <v>233</v>
      </c>
      <c r="BF298" s="3" t="s">
        <v>78</v>
      </c>
      <c r="BG298" s="3"/>
      <c r="BH298" s="3"/>
      <c r="BI298" s="3"/>
      <c r="BJ298" s="3"/>
      <c r="BK298" s="81">
        <v>2.3049999999999997</v>
      </c>
      <c r="BL298" s="81"/>
    </row>
    <row r="299" spans="1:64" x14ac:dyDescent="0.35">
      <c r="A299" s="2">
        <v>65</v>
      </c>
      <c r="B299" s="3" t="s">
        <v>351</v>
      </c>
      <c r="C299" s="3">
        <v>65.3</v>
      </c>
      <c r="D299" s="3" t="s">
        <v>380</v>
      </c>
      <c r="E299" s="3" t="s">
        <v>381</v>
      </c>
      <c r="F299" s="3"/>
      <c r="G299" s="3" t="s">
        <v>1958</v>
      </c>
      <c r="H299" s="3" t="str">
        <f>IF(AF299&lt;'2 - Outliers'!$F$11,"Low outlier",IF(AF299&gt;'2 - Outliers'!$F$12,"High outlier",""))</f>
        <v/>
      </c>
      <c r="I299" s="3">
        <f>IF(AH299="",VLOOKUP(BD299,'3 -Impute_SE'!$B$10:$C$21,2,FALSE),AH299)</f>
        <v>5.1176470588235289E-2</v>
      </c>
      <c r="J299" s="3">
        <f>I299^2</f>
        <v>2.6190311418685117E-3</v>
      </c>
      <c r="K299" s="3">
        <f>1/J299</f>
        <v>381.8205839608932</v>
      </c>
      <c r="L299" s="3">
        <f>K299*AF299</f>
        <v>6.6436781609195412</v>
      </c>
      <c r="M299" s="3">
        <f>K299*AF299^2</f>
        <v>0.11560000000000001</v>
      </c>
      <c r="N299" s="3">
        <f>K299^2</f>
        <v>145786.9583362375</v>
      </c>
      <c r="O299" s="3">
        <f>1/($J299+(VLOOKUP($BD299,'5_Weighting REM'!$B$23:$K$35,10,FALSE)))</f>
        <v>51.332840844733099</v>
      </c>
      <c r="P299" s="3">
        <f>O299*$AF299</f>
        <v>0.89319143069835583</v>
      </c>
      <c r="Q299" s="3">
        <f>1/($J299+(VLOOKUP($BD299,'5_Weighting REM'!$N$22:$W$31,10,FALSE)))</f>
        <v>381.8205839608932</v>
      </c>
      <c r="R299" s="3">
        <f>Q299*$AF299</f>
        <v>6.6436781609195412</v>
      </c>
      <c r="S299" s="3">
        <f>1/($J299+(VLOOKUP($BD299,'5_Weighting REM'!$Z$26:$AI$35,10,FALSE)))</f>
        <v>3.7629028682098595</v>
      </c>
      <c r="T299" s="3">
        <f>S299*$AF299</f>
        <v>6.5474509906851552E-2</v>
      </c>
      <c r="U299" s="3">
        <f>1/($J299+(VLOOKUP($BD299,'5_Weighting REM'!$AL$24:$AU$35,10,FALSE)))</f>
        <v>136.46519207012975</v>
      </c>
      <c r="V299" s="3">
        <f>U299*$AF299</f>
        <v>2.3744943420202573</v>
      </c>
      <c r="W299" s="3">
        <f>1/($J299+(VLOOKUP($BD299,'5_Weighting REM'!$AX$24:$BG$35,10,FALSE)))</f>
        <v>22.169206101393538</v>
      </c>
      <c r="X299" s="3">
        <f>W299*$AF299</f>
        <v>0.38574418616424755</v>
      </c>
      <c r="Y299" s="3">
        <f>1/($J299+(VLOOKUP($BD299,'5_Weighting REM'!$BK$24:$BT$34,10,FALSE)))</f>
        <v>83.95380216004024</v>
      </c>
      <c r="Z299" s="3">
        <f>Y299*$AF299</f>
        <v>1.4607961575847002</v>
      </c>
      <c r="AA299" s="3">
        <f>1/($J299+(VLOOKUP($BD299,'5_Weighting REM'!$BX$24:$CG$35,10,FALSE)))</f>
        <v>139.24165918453016</v>
      </c>
      <c r="AB299" s="3">
        <f>AA299*$AF299</f>
        <v>2.4228048698108249</v>
      </c>
      <c r="AC299" s="3">
        <f>1/($J299+(VLOOKUP($BD299,'5_Weighting REM'!$CK$24:$CT$35,10,FALSE)))</f>
        <v>51.332840844733099</v>
      </c>
      <c r="AD299" s="3">
        <f>AC299*$AF299</f>
        <v>0.89319143069835583</v>
      </c>
      <c r="AE299" s="3" t="s">
        <v>367</v>
      </c>
      <c r="AF299" s="6">
        <v>1.7399999999999999E-2</v>
      </c>
      <c r="AG299" s="3" t="s">
        <v>355</v>
      </c>
      <c r="AH299" s="3">
        <v>5.1176470588235289E-2</v>
      </c>
      <c r="AI299" s="3" t="s">
        <v>26</v>
      </c>
      <c r="AJ299" s="3" t="s">
        <v>53</v>
      </c>
      <c r="AK299" s="3" t="s">
        <v>6</v>
      </c>
      <c r="AL299" s="3" t="s">
        <v>54</v>
      </c>
      <c r="AM299" s="3" t="s">
        <v>7</v>
      </c>
      <c r="AN299" s="3" t="s">
        <v>356</v>
      </c>
      <c r="AO299" s="3" t="s">
        <v>28</v>
      </c>
      <c r="AP299" s="3" t="s">
        <v>10</v>
      </c>
      <c r="AQ299" s="3" t="s">
        <v>11</v>
      </c>
      <c r="AR299" s="4" t="s">
        <v>108</v>
      </c>
      <c r="AS299" s="4" t="s">
        <v>363</v>
      </c>
      <c r="AT299" s="4">
        <v>2010</v>
      </c>
      <c r="AU299" s="3" t="s">
        <v>14</v>
      </c>
      <c r="AV299" s="3" t="s">
        <v>14</v>
      </c>
      <c r="AW299" s="3">
        <v>473</v>
      </c>
      <c r="AX299" s="3">
        <v>1</v>
      </c>
      <c r="AY299" s="3">
        <v>0</v>
      </c>
      <c r="AZ299" s="3">
        <v>0</v>
      </c>
      <c r="BA299" s="3">
        <v>0</v>
      </c>
      <c r="BB299" s="4" t="s">
        <v>346</v>
      </c>
      <c r="BC299" s="4" t="s">
        <v>376</v>
      </c>
      <c r="BD299" s="3" t="s">
        <v>348</v>
      </c>
      <c r="BE299" s="4" t="s">
        <v>33</v>
      </c>
      <c r="BF299" s="4"/>
      <c r="BG299" s="3">
        <v>8.6999999999999994E-2</v>
      </c>
      <c r="BH299" s="3"/>
      <c r="BI299" s="3"/>
      <c r="BJ299" s="3" t="s">
        <v>20</v>
      </c>
      <c r="BK299" s="3">
        <v>0.34</v>
      </c>
      <c r="BL299" s="3"/>
    </row>
    <row r="300" spans="1:64" x14ac:dyDescent="0.35">
      <c r="A300" s="2">
        <v>70</v>
      </c>
      <c r="B300" s="3" t="s">
        <v>177</v>
      </c>
      <c r="C300" s="3">
        <v>70.13</v>
      </c>
      <c r="D300" s="3" t="s">
        <v>689</v>
      </c>
      <c r="E300" s="3" t="s">
        <v>690</v>
      </c>
      <c r="F300" s="3"/>
      <c r="G300" s="3"/>
      <c r="H300" s="3" t="str">
        <f>IF(AF300&lt;'2 - Outliers'!$F$11,"Low outlier",IF(AF300&gt;'2 - Outliers'!$F$12,"High outlier",""))</f>
        <v/>
      </c>
      <c r="I300" s="3">
        <f>IF(AH300="",VLOOKUP(BD300,'3 -Impute_SE'!$B$10:$C$21,2,FALSE),AH300)</f>
        <v>5.1030927835051552E-2</v>
      </c>
      <c r="J300" s="3">
        <f>I300^2</f>
        <v>2.6041555957062395E-3</v>
      </c>
      <c r="K300" s="3">
        <f>1/J300</f>
        <v>384.00163248648084</v>
      </c>
      <c r="L300" s="3">
        <f>K300*AF300</f>
        <v>76.032323232323208</v>
      </c>
      <c r="M300" s="3">
        <f>K300*AF300^2</f>
        <v>15.054399999999996</v>
      </c>
      <c r="N300" s="3">
        <f>K300^2</f>
        <v>147457.2537522823</v>
      </c>
      <c r="O300" s="3">
        <f>1/($J300+(VLOOKUP($BD300,'5_Weighting REM'!$B$23:$K$35,10,FALSE)))</f>
        <v>284.46768694399805</v>
      </c>
      <c r="P300" s="3">
        <f>O300*$AF300</f>
        <v>56.324602014911619</v>
      </c>
      <c r="Q300" s="3">
        <f>1/($J300+(VLOOKUP($BD300,'5_Weighting REM'!$N$22:$W$31,10,FALSE)))</f>
        <v>170.25065114006884</v>
      </c>
      <c r="R300" s="3">
        <f>Q300*$AF300</f>
        <v>33.709628925733632</v>
      </c>
      <c r="S300" s="3">
        <f>1/($J300+(VLOOKUP($BD300,'5_Weighting REM'!$Z$26:$AI$35,10,FALSE)))</f>
        <v>22.74026189164131</v>
      </c>
      <c r="T300" s="3">
        <f>S300*$AF300</f>
        <v>4.5025718545449793</v>
      </c>
      <c r="U300" s="3">
        <f>1/($J300+(VLOOKUP($BD300,'5_Weighting REM'!$AL$24:$AU$35,10,FALSE)))</f>
        <v>340.50734409807859</v>
      </c>
      <c r="V300" s="3">
        <f>U300*$AF300</f>
        <v>67.420454131419561</v>
      </c>
      <c r="W300" s="3">
        <f>1/($J300+(VLOOKUP($BD300,'5_Weighting REM'!$AX$24:$BG$35,10,FALSE)))</f>
        <v>30.326595542993502</v>
      </c>
      <c r="X300" s="3">
        <f>W300*$AF300</f>
        <v>6.0046659175127139</v>
      </c>
      <c r="Y300" s="3">
        <f>1/($J300+(VLOOKUP($BD300,'5_Weighting REM'!$BK$24:$BT$34,10,FALSE)))</f>
        <v>351.83486811947881</v>
      </c>
      <c r="Z300" s="3">
        <f>Y300*$AF300</f>
        <v>69.663303887656809</v>
      </c>
      <c r="AA300" s="3">
        <f>1/($J300+(VLOOKUP($BD300,'5_Weighting REM'!$BX$24:$CG$35,10,FALSE)))</f>
        <v>294.49743940940448</v>
      </c>
      <c r="AB300" s="3">
        <f>AA300*$AF300</f>
        <v>58.310493003062092</v>
      </c>
      <c r="AC300" s="3">
        <f>1/($J300+(VLOOKUP($BD300,'5_Weighting REM'!$CK$24:$CT$35,10,FALSE)))</f>
        <v>284.46768694399805</v>
      </c>
      <c r="AD300" s="3">
        <f>AC300*$AF300</f>
        <v>56.324602014911619</v>
      </c>
      <c r="AE300" s="3" t="s">
        <v>156</v>
      </c>
      <c r="AF300" s="6">
        <v>0.19800000000000001</v>
      </c>
      <c r="AG300" s="3" t="s">
        <v>157</v>
      </c>
      <c r="AH300" s="3">
        <v>5.1030927835051552E-2</v>
      </c>
      <c r="AI300" s="3" t="s">
        <v>26</v>
      </c>
      <c r="AJ300" s="3" t="s">
        <v>5</v>
      </c>
      <c r="AK300" s="3" t="s">
        <v>6</v>
      </c>
      <c r="AL300" s="3" t="s">
        <v>5</v>
      </c>
      <c r="AM300" s="3" t="s">
        <v>7</v>
      </c>
      <c r="AN300" s="3" t="s">
        <v>48</v>
      </c>
      <c r="AO300" s="3" t="s">
        <v>28</v>
      </c>
      <c r="AP300" s="3" t="s">
        <v>10</v>
      </c>
      <c r="AQ300" s="3" t="s">
        <v>182</v>
      </c>
      <c r="AR300" s="4" t="s">
        <v>12</v>
      </c>
      <c r="AS300" s="4" t="s">
        <v>13</v>
      </c>
      <c r="AT300" s="4">
        <v>2009</v>
      </c>
      <c r="AU300" s="3" t="s">
        <v>30</v>
      </c>
      <c r="AV300" s="3" t="s">
        <v>14</v>
      </c>
      <c r="AW300" s="3">
        <v>1449</v>
      </c>
      <c r="AX300" s="3">
        <v>1</v>
      </c>
      <c r="AY300" s="3">
        <v>0</v>
      </c>
      <c r="AZ300" s="3">
        <v>0</v>
      </c>
      <c r="BA300" s="3">
        <v>0</v>
      </c>
      <c r="BB300" s="4" t="s">
        <v>15</v>
      </c>
      <c r="BC300" s="4" t="s">
        <v>183</v>
      </c>
      <c r="BD300" s="4" t="s">
        <v>17</v>
      </c>
      <c r="BE300" s="4" t="s">
        <v>33</v>
      </c>
      <c r="BF300" s="4"/>
      <c r="BG300" s="3">
        <v>0.19800000000000001</v>
      </c>
      <c r="BH300" s="3"/>
      <c r="BI300" s="3"/>
      <c r="BJ300" s="3" t="s">
        <v>20</v>
      </c>
      <c r="BK300" s="3">
        <v>3.88</v>
      </c>
      <c r="BL300" s="3"/>
    </row>
    <row r="301" spans="1:64" x14ac:dyDescent="0.35">
      <c r="A301" s="2">
        <v>65</v>
      </c>
      <c r="B301" s="3" t="s">
        <v>351</v>
      </c>
      <c r="C301" s="3">
        <v>65.400000000000006</v>
      </c>
      <c r="D301" s="3" t="s">
        <v>863</v>
      </c>
      <c r="E301" s="3" t="s">
        <v>362</v>
      </c>
      <c r="F301" s="3"/>
      <c r="G301" s="3" t="s">
        <v>1958</v>
      </c>
      <c r="H301" s="3" t="str">
        <f>IF(AF301&lt;'2 - Outliers'!$F$11,"Low outlier",IF(AF301&gt;'2 - Outliers'!$F$12,"High outlier",""))</f>
        <v/>
      </c>
      <c r="I301" s="3">
        <f>IF(AH301="",VLOOKUP(BD301,'3 -Impute_SE'!$B$10:$C$21,2,FALSE),AH301)</f>
        <v>5.0904494382022471E-2</v>
      </c>
      <c r="J301" s="3">
        <f>I301^2</f>
        <v>2.5912675482893575E-3</v>
      </c>
      <c r="K301" s="3">
        <f>1/J301</f>
        <v>385.911520661059</v>
      </c>
      <c r="L301" s="3">
        <f>K301*AF301</f>
        <v>34.967442887098557</v>
      </c>
      <c r="M301" s="3">
        <f>K301*AF301^2</f>
        <v>3.1684000000000001</v>
      </c>
      <c r="N301" s="3">
        <f>K301^2</f>
        <v>148927.70177893096</v>
      </c>
      <c r="O301" s="3">
        <f>1/($J301+(VLOOKUP($BD301,'5_Weighting REM'!$B$23:$K$35,10,FALSE)))</f>
        <v>70.081591389584531</v>
      </c>
      <c r="P301" s="3">
        <f>O301*$AF301</f>
        <v>6.3500929958102539</v>
      </c>
      <c r="Q301" s="3">
        <f>1/($J301+(VLOOKUP($BD301,'5_Weighting REM'!$N$22:$W$31,10,FALSE)))</f>
        <v>282.67414454596297</v>
      </c>
      <c r="R301" s="3">
        <f>Q301*$AF301</f>
        <v>25.613104237309702</v>
      </c>
      <c r="S301" s="3">
        <f>1/($J301+(VLOOKUP($BD301,'5_Weighting REM'!$Z$26:$AI$35,10,FALSE)))</f>
        <v>5.7380266691876782</v>
      </c>
      <c r="T301" s="3">
        <f>S301*$AF301</f>
        <v>0.51992259649509553</v>
      </c>
      <c r="U301" s="3">
        <f>1/($J301+(VLOOKUP($BD301,'5_Weighting REM'!$AL$24:$AU$35,10,FALSE)))</f>
        <v>107.43337601469537</v>
      </c>
      <c r="V301" s="3">
        <f>U301*$AF301</f>
        <v>9.7345382006915475</v>
      </c>
      <c r="W301" s="3">
        <f>1/($J301+(VLOOKUP($BD301,'5_Weighting REM'!$AX$24:$BG$35,10,FALSE)))</f>
        <v>11.518822705946983</v>
      </c>
      <c r="X301" s="3">
        <f>W301*$AF301</f>
        <v>1.0437205253858561</v>
      </c>
      <c r="Y301" s="3">
        <f>1/($J301+(VLOOKUP($BD301,'5_Weighting REM'!$BK$24:$BT$34,10,FALSE)))</f>
        <v>103.58927359080778</v>
      </c>
      <c r="Z301" s="3">
        <f>Y301*$AF301</f>
        <v>9.3862240800630925</v>
      </c>
      <c r="AA301" s="3">
        <f>1/($J301+(VLOOKUP($BD301,'5_Weighting REM'!$BX$24:$CG$35,10,FALSE)))</f>
        <v>165.83653606402763</v>
      </c>
      <c r="AB301" s="3">
        <f>AA301*$AF301</f>
        <v>15.026448532761542</v>
      </c>
      <c r="AC301" s="3">
        <f>1/($J301+(VLOOKUP($BD301,'5_Weighting REM'!$CK$24:$CT$35,10,FALSE)))</f>
        <v>70.081591389584531</v>
      </c>
      <c r="AD301" s="3">
        <f>AC301*$AF301</f>
        <v>6.3500929958102539</v>
      </c>
      <c r="AE301" s="3" t="s">
        <v>354</v>
      </c>
      <c r="AF301" s="6">
        <v>9.0609999999999996E-2</v>
      </c>
      <c r="AG301" s="3" t="s">
        <v>355</v>
      </c>
      <c r="AH301" s="3">
        <v>5.0904494382022471E-2</v>
      </c>
      <c r="AI301" s="3" t="s">
        <v>26</v>
      </c>
      <c r="AJ301" s="3" t="s">
        <v>5</v>
      </c>
      <c r="AK301" s="3" t="s">
        <v>6</v>
      </c>
      <c r="AL301" s="3" t="s">
        <v>5</v>
      </c>
      <c r="AM301" s="3" t="s">
        <v>7</v>
      </c>
      <c r="AN301" s="3" t="s">
        <v>356</v>
      </c>
      <c r="AO301" s="3" t="s">
        <v>28</v>
      </c>
      <c r="AP301" s="3" t="s">
        <v>10</v>
      </c>
      <c r="AQ301" s="3" t="s">
        <v>11</v>
      </c>
      <c r="AR301" s="4" t="s">
        <v>108</v>
      </c>
      <c r="AS301" s="4" t="s">
        <v>363</v>
      </c>
      <c r="AT301" s="4">
        <v>2010</v>
      </c>
      <c r="AU301" s="3" t="s">
        <v>14</v>
      </c>
      <c r="AV301" s="3" t="s">
        <v>14</v>
      </c>
      <c r="AW301" s="3">
        <v>473</v>
      </c>
      <c r="AX301" s="3">
        <v>1</v>
      </c>
      <c r="AY301" s="3">
        <v>0</v>
      </c>
      <c r="AZ301" s="3">
        <v>0</v>
      </c>
      <c r="BA301" s="3">
        <v>0</v>
      </c>
      <c r="BB301" s="4" t="s">
        <v>15</v>
      </c>
      <c r="BC301" s="4" t="s">
        <v>556</v>
      </c>
      <c r="BD301" s="4" t="s">
        <v>42</v>
      </c>
      <c r="BE301" s="4" t="s">
        <v>33</v>
      </c>
      <c r="BF301" s="4"/>
      <c r="BG301" s="3">
        <v>0.69699999999999995</v>
      </c>
      <c r="BH301" s="3"/>
      <c r="BI301" s="3"/>
      <c r="BJ301" s="3" t="s">
        <v>20</v>
      </c>
      <c r="BK301" s="3">
        <v>1.78</v>
      </c>
      <c r="BL301" s="3"/>
    </row>
    <row r="302" spans="1:64" x14ac:dyDescent="0.35">
      <c r="A302" s="2">
        <v>65</v>
      </c>
      <c r="B302" s="3" t="s">
        <v>351</v>
      </c>
      <c r="C302" s="3">
        <v>65.900000000000006</v>
      </c>
      <c r="D302" s="3" t="s">
        <v>383</v>
      </c>
      <c r="E302" s="3" t="s">
        <v>366</v>
      </c>
      <c r="F302" s="3"/>
      <c r="G302" s="3" t="s">
        <v>1958</v>
      </c>
      <c r="H302" s="3" t="str">
        <f>IF(AF302&lt;'2 - Outliers'!$F$11,"Low outlier",IF(AF302&gt;'2 - Outliers'!$F$12,"High outlier",""))</f>
        <v/>
      </c>
      <c r="I302" s="3">
        <f>IF(AH302="",VLOOKUP(BD302,'3 -Impute_SE'!$B$10:$C$21,2,FALSE),AH302)</f>
        <v>5.0820000000000004E-2</v>
      </c>
      <c r="J302" s="3">
        <f>I302^2</f>
        <v>2.5826724000000004E-3</v>
      </c>
      <c r="K302" s="3">
        <f>1/J302</f>
        <v>387.1958363747566</v>
      </c>
      <c r="L302" s="3">
        <f>K302*AF302</f>
        <v>3.9354584809130264</v>
      </c>
      <c r="M302" s="3">
        <f>K302*AF302^2</f>
        <v>4.0000000000000008E-2</v>
      </c>
      <c r="N302" s="3">
        <f>K302^2</f>
        <v>149920.61570594728</v>
      </c>
      <c r="O302" s="3">
        <f>1/($J302+(VLOOKUP($BD302,'5_Weighting REM'!$B$23:$K$35,10,FALSE)))</f>
        <v>51.428827480266541</v>
      </c>
      <c r="P302" s="3">
        <f>O302*$AF302</f>
        <v>0.52272260250942915</v>
      </c>
      <c r="Q302" s="3">
        <f>1/($J302+(VLOOKUP($BD302,'5_Weighting REM'!$N$22:$W$31,10,FALSE)))</f>
        <v>387.1958363747566</v>
      </c>
      <c r="R302" s="3">
        <f>Q302*$AF302</f>
        <v>3.9354584809130264</v>
      </c>
      <c r="S302" s="3">
        <f>1/($J302+(VLOOKUP($BD302,'5_Weighting REM'!$Z$26:$AI$35,10,FALSE)))</f>
        <v>3.7634177580052901</v>
      </c>
      <c r="T302" s="3">
        <f>S302*$AF302</f>
        <v>3.825137809236577E-2</v>
      </c>
      <c r="U302" s="3">
        <f>1/($J302+(VLOOKUP($BD302,'5_Weighting REM'!$AL$24:$AU$35,10,FALSE)))</f>
        <v>137.14566810081226</v>
      </c>
      <c r="V302" s="3">
        <f>U302*$AF302</f>
        <v>1.3939485705766559</v>
      </c>
      <c r="W302" s="3">
        <f>1/($J302+(VLOOKUP($BD302,'5_Weighting REM'!$AX$24:$BG$35,10,FALSE)))</f>
        <v>22.187089881878542</v>
      </c>
      <c r="X302" s="3">
        <f>W302*$AF302</f>
        <v>0.22550958155941353</v>
      </c>
      <c r="Y302" s="3">
        <f>1/($J302+(VLOOKUP($BD302,'5_Weighting REM'!$BK$24:$BT$34,10,FALSE)))</f>
        <v>84.210851964309001</v>
      </c>
      <c r="Z302" s="3">
        <f>Y302*$AF302</f>
        <v>0.8559190993652368</v>
      </c>
      <c r="AA302" s="3">
        <f>1/($J302+(VLOOKUP($BD302,'5_Weighting REM'!$BX$24:$CG$35,10,FALSE)))</f>
        <v>139.95017817007471</v>
      </c>
      <c r="AB302" s="3">
        <f>AA302*$AF302</f>
        <v>1.4224536109206394</v>
      </c>
      <c r="AC302" s="3">
        <f>1/($J302+(VLOOKUP($BD302,'5_Weighting REM'!$CK$24:$CT$35,10,FALSE)))</f>
        <v>51.428827480266541</v>
      </c>
      <c r="AD302" s="3">
        <f>AC302*$AF302</f>
        <v>0.52272260250942915</v>
      </c>
      <c r="AE302" s="3" t="s">
        <v>367</v>
      </c>
      <c r="AF302" s="6">
        <v>1.0164000000000001E-2</v>
      </c>
      <c r="AG302" s="3" t="s">
        <v>355</v>
      </c>
      <c r="AH302" s="3">
        <v>5.0820000000000004E-2</v>
      </c>
      <c r="AI302" s="3" t="s">
        <v>26</v>
      </c>
      <c r="AJ302" s="3" t="s">
        <v>53</v>
      </c>
      <c r="AK302" s="3" t="s">
        <v>6</v>
      </c>
      <c r="AL302" s="3" t="s">
        <v>54</v>
      </c>
      <c r="AM302" s="3" t="s">
        <v>7</v>
      </c>
      <c r="AN302" s="3" t="s">
        <v>356</v>
      </c>
      <c r="AO302" s="3" t="s">
        <v>28</v>
      </c>
      <c r="AP302" s="3" t="s">
        <v>10</v>
      </c>
      <c r="AQ302" s="3" t="s">
        <v>11</v>
      </c>
      <c r="AR302" s="4" t="s">
        <v>108</v>
      </c>
      <c r="AS302" s="4" t="s">
        <v>357</v>
      </c>
      <c r="AT302" s="4">
        <v>2010</v>
      </c>
      <c r="AU302" s="3" t="s">
        <v>14</v>
      </c>
      <c r="AV302" s="3" t="s">
        <v>14</v>
      </c>
      <c r="AW302" s="3">
        <v>473</v>
      </c>
      <c r="AX302" s="3">
        <v>1</v>
      </c>
      <c r="AY302" s="3">
        <v>0</v>
      </c>
      <c r="AZ302" s="3">
        <v>0</v>
      </c>
      <c r="BA302" s="3">
        <v>0</v>
      </c>
      <c r="BB302" s="4" t="s">
        <v>346</v>
      </c>
      <c r="BC302" s="4" t="s">
        <v>358</v>
      </c>
      <c r="BD302" s="4" t="s">
        <v>348</v>
      </c>
      <c r="BE302" s="4" t="s">
        <v>33</v>
      </c>
      <c r="BF302" s="4"/>
      <c r="BG302" s="3">
        <v>4.2000000000000003E-2</v>
      </c>
      <c r="BH302" s="3"/>
      <c r="BI302" s="3"/>
      <c r="BJ302" s="3" t="s">
        <v>20</v>
      </c>
      <c r="BK302" s="3">
        <v>0.2</v>
      </c>
      <c r="BL302" s="3"/>
    </row>
    <row r="303" spans="1:64" x14ac:dyDescent="0.35">
      <c r="A303" s="2">
        <v>111</v>
      </c>
      <c r="B303" s="3" t="s">
        <v>146</v>
      </c>
      <c r="C303" s="3">
        <v>111.3</v>
      </c>
      <c r="D303" s="3" t="s">
        <v>147</v>
      </c>
      <c r="E303" s="3" t="s">
        <v>148</v>
      </c>
      <c r="F303" s="3">
        <v>1</v>
      </c>
      <c r="G303" s="3"/>
      <c r="H303" s="3" t="str">
        <f>IF(AF303&lt;'2 - Outliers'!$F$11,"Low outlier",IF(AF303&gt;'2 - Outliers'!$F$12,"High outlier",""))</f>
        <v/>
      </c>
      <c r="I303" s="3">
        <f>IF(AH303="",VLOOKUP(BD303,'3 -Impute_SE'!$B$10:$C$21,2,FALSE),AH303)</f>
        <v>5.0312491313407426E-2</v>
      </c>
      <c r="J303" s="3">
        <f>I303^2</f>
        <v>2.5313467821616977E-3</v>
      </c>
      <c r="K303" s="3">
        <f>1/J303</f>
        <v>395.04662381581261</v>
      </c>
      <c r="L303" s="3">
        <f>K303*AF303</f>
        <v>288.83438853669321</v>
      </c>
      <c r="M303" s="3">
        <f>K303*AF303^2</f>
        <v>211.17837483471789</v>
      </c>
      <c r="N303" s="3">
        <f>K303^2</f>
        <v>156061.83498827217</v>
      </c>
      <c r="O303" s="3">
        <f>1/($J303+(VLOOKUP($BD303,'5_Weighting REM'!$B$23:$K$35,10,FALSE)))</f>
        <v>6.1051930499640239</v>
      </c>
      <c r="P303" s="3">
        <f>O303*$AF303</f>
        <v>4.4637508465506963</v>
      </c>
      <c r="Q303" s="3">
        <f>1/($J303+(VLOOKUP($BD303,'5_Weighting REM'!$N$22:$W$31,10,FALSE)))</f>
        <v>12.34434009760621</v>
      </c>
      <c r="R303" s="3">
        <f>Q303*$AF303</f>
        <v>9.0254408189638049</v>
      </c>
      <c r="S303" s="3">
        <f>1/($J303+(VLOOKUP($BD303,'5_Weighting REM'!$Z$26:$AI$35,10,FALSE)))</f>
        <v>4.2339077351691845</v>
      </c>
      <c r="T303" s="3">
        <f>S303*$AF303</f>
        <v>3.0955793014915978</v>
      </c>
      <c r="U303" s="3">
        <f>1/($J303+(VLOOKUP($BD303,'5_Weighting REM'!$AL$24:$AU$35,10,FALSE)))</f>
        <v>24.729770682638961</v>
      </c>
      <c r="V303" s="3">
        <f>U303*$AF303</f>
        <v>18.08092453690465</v>
      </c>
      <c r="W303" s="3">
        <f>1/($J303+(VLOOKUP($BD303,'5_Weighting REM'!$AX$24:$BG$35,10,FALSE)))</f>
        <v>11.115412509720819</v>
      </c>
      <c r="X303" s="3">
        <f>W303*$AF303</f>
        <v>8.1269227023572803</v>
      </c>
      <c r="Y303" s="3">
        <f>1/($J303+(VLOOKUP($BD303,'5_Weighting REM'!$BK$24:$BT$34,10,FALSE)))</f>
        <v>3.6610794535199416</v>
      </c>
      <c r="Z303" s="3">
        <f>Y303*$AF303</f>
        <v>2.6767616316465701</v>
      </c>
      <c r="AA303" s="3">
        <f>1/($J303+(VLOOKUP($BD303,'5_Weighting REM'!$BX$24:$CG$35,10,FALSE)))</f>
        <v>18.863218237374117</v>
      </c>
      <c r="AB303" s="3">
        <f>AA303*$AF303</f>
        <v>13.791653382073711</v>
      </c>
      <c r="AC303" s="3">
        <f>1/($J303+(VLOOKUP($BD303,'5_Weighting REM'!$CK$24:$CT$35,10,FALSE)))</f>
        <v>3.97051101089215</v>
      </c>
      <c r="AD303" s="3">
        <f>AC303*$AF303</f>
        <v>2.9029994205036864</v>
      </c>
      <c r="AE303" s="3" t="s">
        <v>149</v>
      </c>
      <c r="AF303" s="6">
        <v>0.73114000000000001</v>
      </c>
      <c r="AG303" s="3" t="s">
        <v>134</v>
      </c>
      <c r="AH303" s="3"/>
      <c r="AI303" s="3"/>
      <c r="AJ303" s="3" t="s">
        <v>5</v>
      </c>
      <c r="AK303" s="3" t="s">
        <v>6</v>
      </c>
      <c r="AL303" s="3" t="s">
        <v>5</v>
      </c>
      <c r="AM303" s="3" t="s">
        <v>7</v>
      </c>
      <c r="AN303" s="3" t="s">
        <v>37</v>
      </c>
      <c r="AO303" s="3" t="s">
        <v>38</v>
      </c>
      <c r="AP303" s="3" t="s">
        <v>57</v>
      </c>
      <c r="AQ303" s="3" t="s">
        <v>74</v>
      </c>
      <c r="AR303" s="4" t="s">
        <v>12</v>
      </c>
      <c r="AS303" s="4" t="s">
        <v>140</v>
      </c>
      <c r="AT303" s="4" t="s">
        <v>150</v>
      </c>
      <c r="AU303" s="3" t="s">
        <v>1951</v>
      </c>
      <c r="AV303" s="3" t="s">
        <v>30</v>
      </c>
      <c r="AW303" s="3">
        <v>1000</v>
      </c>
      <c r="AX303" s="3">
        <v>1</v>
      </c>
      <c r="AY303" s="3">
        <v>0</v>
      </c>
      <c r="AZ303" s="3">
        <v>1</v>
      </c>
      <c r="BA303" s="3">
        <v>1</v>
      </c>
      <c r="BB303" s="4" t="s">
        <v>15</v>
      </c>
      <c r="BC303" s="4" t="s">
        <v>152</v>
      </c>
      <c r="BD303" s="4" t="s">
        <v>32</v>
      </c>
      <c r="BE303" s="4" t="s">
        <v>18</v>
      </c>
      <c r="BF303" s="4"/>
      <c r="BG303" s="3">
        <v>1.052</v>
      </c>
      <c r="BH303" s="3"/>
      <c r="BI303" s="3">
        <v>2.8633721394136336</v>
      </c>
      <c r="BJ303" s="3" t="s">
        <v>19</v>
      </c>
      <c r="BK303" s="3" t="s">
        <v>20</v>
      </c>
      <c r="BL303" s="3"/>
    </row>
    <row r="304" spans="1:64" x14ac:dyDescent="0.35">
      <c r="A304" s="2">
        <v>38</v>
      </c>
      <c r="B304" s="3" t="s">
        <v>104</v>
      </c>
      <c r="C304" s="3">
        <v>38.200000000000003</v>
      </c>
      <c r="D304" s="3" t="s">
        <v>105</v>
      </c>
      <c r="E304" s="3" t="s">
        <v>106</v>
      </c>
      <c r="F304" s="3"/>
      <c r="G304" s="3"/>
      <c r="H304" s="3" t="str">
        <f>IF(AF304&lt;'2 - Outliers'!$F$11,"Low outlier",IF(AF304&gt;'2 - Outliers'!$F$12,"High outlier",""))</f>
        <v/>
      </c>
      <c r="I304" s="3">
        <f>IF(AH304="",VLOOKUP(BD304,'3 -Impute_SE'!$B$10:$C$21,2,FALSE),AH304)</f>
        <v>5.0312491313407426E-2</v>
      </c>
      <c r="J304" s="3">
        <f>I304^2</f>
        <v>2.5313467821616977E-3</v>
      </c>
      <c r="K304" s="3">
        <f>1/J304</f>
        <v>395.04662381581261</v>
      </c>
      <c r="L304" s="3">
        <f>K304*AF304</f>
        <v>239.79330065619826</v>
      </c>
      <c r="M304" s="3">
        <f>K304*AF304^2</f>
        <v>145.55453349831234</v>
      </c>
      <c r="N304" s="3">
        <f>K304^2</f>
        <v>156061.83498827217</v>
      </c>
      <c r="O304" s="3">
        <f>1/($J304+(VLOOKUP($BD304,'5_Weighting REM'!$B$23:$K$35,10,FALSE)))</f>
        <v>6.1051930499640239</v>
      </c>
      <c r="P304" s="3">
        <f>O304*$AF304</f>
        <v>3.7058521813281624</v>
      </c>
      <c r="Q304" s="3">
        <f>1/($J304+(VLOOKUP($BD304,'5_Weighting REM'!$N$22:$W$31,10,FALSE)))</f>
        <v>12.34434009760621</v>
      </c>
      <c r="R304" s="3">
        <f>Q304*$AF304</f>
        <v>7.4930144392469691</v>
      </c>
      <c r="S304" s="3">
        <f>1/($J304+(VLOOKUP($BD304,'5_Weighting REM'!$Z$26:$AI$35,10,FALSE)))</f>
        <v>4.2339077351691845</v>
      </c>
      <c r="T304" s="3">
        <f>S304*$AF304</f>
        <v>2.5699819952476948</v>
      </c>
      <c r="U304" s="3">
        <f>1/($J304+(VLOOKUP($BD304,'5_Weighting REM'!$AL$24:$AU$35,10,FALSE)))</f>
        <v>24.729770682638961</v>
      </c>
      <c r="V304" s="3">
        <f>U304*$AF304</f>
        <v>15.010970804361849</v>
      </c>
      <c r="W304" s="3">
        <f>1/($J304+(VLOOKUP($BD304,'5_Weighting REM'!$AX$24:$BG$35,10,FALSE)))</f>
        <v>11.115412509720819</v>
      </c>
      <c r="X304" s="3">
        <f>W304*$AF304</f>
        <v>6.7470553934005375</v>
      </c>
      <c r="Y304" s="3">
        <f>1/($J304+(VLOOKUP($BD304,'5_Weighting REM'!$BK$24:$BT$34,10,FALSE)))</f>
        <v>3.6610794535199416</v>
      </c>
      <c r="Z304" s="3">
        <f>Y304*$AF304</f>
        <v>2.2222752282866045</v>
      </c>
      <c r="AA304" s="3">
        <f>1/($J304+(VLOOKUP($BD304,'5_Weighting REM'!$BX$24:$CG$35,10,FALSE)))</f>
        <v>18.863218237374117</v>
      </c>
      <c r="AB304" s="3">
        <f>AA304*$AF304</f>
        <v>11.449973470086089</v>
      </c>
      <c r="AC304" s="3">
        <f>1/($J304+(VLOOKUP($BD304,'5_Weighting REM'!$CK$24:$CT$35,10,FALSE)))</f>
        <v>3.97051101089215</v>
      </c>
      <c r="AD304" s="3">
        <f>AC304*$AF304</f>
        <v>2.4101001836115348</v>
      </c>
      <c r="AE304" s="3"/>
      <c r="AF304" s="6">
        <v>0.60699999999999998</v>
      </c>
      <c r="AG304" s="3" t="s">
        <v>4</v>
      </c>
      <c r="AH304" s="3"/>
      <c r="AI304" s="3"/>
      <c r="AJ304" s="3" t="s">
        <v>5</v>
      </c>
      <c r="AK304" s="3" t="s">
        <v>6</v>
      </c>
      <c r="AL304" s="3" t="s">
        <v>5</v>
      </c>
      <c r="AM304" s="3" t="s">
        <v>7</v>
      </c>
      <c r="AN304" s="3" t="s">
        <v>37</v>
      </c>
      <c r="AO304" s="3" t="s">
        <v>9</v>
      </c>
      <c r="AP304" s="3" t="s">
        <v>10</v>
      </c>
      <c r="AQ304" s="3" t="s">
        <v>107</v>
      </c>
      <c r="AR304" s="4" t="s">
        <v>108</v>
      </c>
      <c r="AS304" s="4" t="s">
        <v>109</v>
      </c>
      <c r="AT304" s="4">
        <v>2010</v>
      </c>
      <c r="AU304" s="3" t="s">
        <v>14</v>
      </c>
      <c r="AV304" s="3" t="s">
        <v>14</v>
      </c>
      <c r="AW304" s="3">
        <v>1000</v>
      </c>
      <c r="AX304" s="3">
        <v>1</v>
      </c>
      <c r="AY304" s="3">
        <v>0</v>
      </c>
      <c r="AZ304" s="3">
        <v>0</v>
      </c>
      <c r="BA304" s="3">
        <v>0</v>
      </c>
      <c r="BB304" s="4" t="s">
        <v>15</v>
      </c>
      <c r="BC304" s="4" t="s">
        <v>110</v>
      </c>
      <c r="BD304" s="4" t="s">
        <v>32</v>
      </c>
      <c r="BE304" s="4" t="s">
        <v>111</v>
      </c>
      <c r="BF304" s="4"/>
      <c r="BG304" s="3">
        <v>1.9999999999999999E-6</v>
      </c>
      <c r="BH304" s="3"/>
      <c r="BI304" s="3">
        <v>1.000002000002</v>
      </c>
      <c r="BJ304" s="3" t="s">
        <v>19</v>
      </c>
      <c r="BK304" s="3" t="s">
        <v>20</v>
      </c>
      <c r="BL304" s="3"/>
    </row>
    <row r="305" spans="1:64" x14ac:dyDescent="0.35">
      <c r="A305" s="2">
        <v>38</v>
      </c>
      <c r="B305" s="3" t="s">
        <v>104</v>
      </c>
      <c r="C305" s="3">
        <v>38.4</v>
      </c>
      <c r="D305" s="3" t="s">
        <v>114</v>
      </c>
      <c r="E305" s="3" t="s">
        <v>115</v>
      </c>
      <c r="F305" s="3"/>
      <c r="G305" s="3"/>
      <c r="H305" s="3" t="str">
        <f>IF(AF305&lt;'2 - Outliers'!$F$11,"Low outlier",IF(AF305&gt;'2 - Outliers'!$F$12,"High outlier",""))</f>
        <v/>
      </c>
      <c r="I305" s="3">
        <f>IF(AH305="",VLOOKUP(BD305,'3 -Impute_SE'!$B$10:$C$21,2,FALSE),AH305)</f>
        <v>5.0312491313407426E-2</v>
      </c>
      <c r="J305" s="3">
        <f>I305^2</f>
        <v>2.5313467821616977E-3</v>
      </c>
      <c r="K305" s="3">
        <f>1/J305</f>
        <v>395.04662381581261</v>
      </c>
      <c r="L305" s="3">
        <f>K305*AF305</f>
        <v>235.84283441804013</v>
      </c>
      <c r="M305" s="3">
        <f>K305*AF305^2</f>
        <v>140.79817214756994</v>
      </c>
      <c r="N305" s="3">
        <f>K305^2</f>
        <v>156061.83498827217</v>
      </c>
      <c r="O305" s="3">
        <f>1/($J305+(VLOOKUP($BD305,'5_Weighting REM'!$B$23:$K$35,10,FALSE)))</f>
        <v>6.1051930499640239</v>
      </c>
      <c r="P305" s="3">
        <f>O305*$AF305</f>
        <v>3.644800250828522</v>
      </c>
      <c r="Q305" s="3">
        <f>1/($J305+(VLOOKUP($BD305,'5_Weighting REM'!$N$22:$W$31,10,FALSE)))</f>
        <v>12.34434009760621</v>
      </c>
      <c r="R305" s="3">
        <f>Q305*$AF305</f>
        <v>7.369571038270907</v>
      </c>
      <c r="S305" s="3">
        <f>1/($J305+(VLOOKUP($BD305,'5_Weighting REM'!$Z$26:$AI$35,10,FALSE)))</f>
        <v>4.2339077351691845</v>
      </c>
      <c r="T305" s="3">
        <f>S305*$AF305</f>
        <v>2.5276429178960029</v>
      </c>
      <c r="U305" s="3">
        <f>1/($J305+(VLOOKUP($BD305,'5_Weighting REM'!$AL$24:$AU$35,10,FALSE)))</f>
        <v>24.729770682638961</v>
      </c>
      <c r="V305" s="3">
        <f>U305*$AF305</f>
        <v>14.76367309753546</v>
      </c>
      <c r="W305" s="3">
        <f>1/($J305+(VLOOKUP($BD305,'5_Weighting REM'!$AX$24:$BG$35,10,FALSE)))</f>
        <v>11.115412509720819</v>
      </c>
      <c r="X305" s="3">
        <f>W305*$AF305</f>
        <v>6.6359012683033285</v>
      </c>
      <c r="Y305" s="3">
        <f>1/($J305+(VLOOKUP($BD305,'5_Weighting REM'!$BK$24:$BT$34,10,FALSE)))</f>
        <v>3.6610794535199416</v>
      </c>
      <c r="Z305" s="3">
        <f>Y305*$AF305</f>
        <v>2.1856644337514051</v>
      </c>
      <c r="AA305" s="3">
        <f>1/($J305+(VLOOKUP($BD305,'5_Weighting REM'!$BX$24:$CG$35,10,FALSE)))</f>
        <v>18.863218237374117</v>
      </c>
      <c r="AB305" s="3">
        <f>AA305*$AF305</f>
        <v>11.261341287712348</v>
      </c>
      <c r="AC305" s="3">
        <f>1/($J305+(VLOOKUP($BD305,'5_Weighting REM'!$CK$24:$CT$35,10,FALSE)))</f>
        <v>3.97051101089215</v>
      </c>
      <c r="AD305" s="3">
        <f>AC305*$AF305</f>
        <v>2.3703950735026136</v>
      </c>
      <c r="AE305" s="3"/>
      <c r="AF305" s="6">
        <v>0.59699999999999998</v>
      </c>
      <c r="AG305" s="3" t="s">
        <v>4</v>
      </c>
      <c r="AH305" s="3"/>
      <c r="AI305" s="3"/>
      <c r="AJ305" s="3" t="s">
        <v>5</v>
      </c>
      <c r="AK305" s="3" t="s">
        <v>6</v>
      </c>
      <c r="AL305" s="3" t="s">
        <v>5</v>
      </c>
      <c r="AM305" s="3" t="s">
        <v>7</v>
      </c>
      <c r="AN305" s="3" t="s">
        <v>37</v>
      </c>
      <c r="AO305" s="3" t="s">
        <v>9</v>
      </c>
      <c r="AP305" s="3" t="s">
        <v>10</v>
      </c>
      <c r="AQ305" s="3" t="s">
        <v>107</v>
      </c>
      <c r="AR305" s="4" t="s">
        <v>108</v>
      </c>
      <c r="AS305" s="4" t="s">
        <v>109</v>
      </c>
      <c r="AT305" s="4">
        <v>2010</v>
      </c>
      <c r="AU305" s="3" t="s">
        <v>14</v>
      </c>
      <c r="AV305" s="3" t="s">
        <v>14</v>
      </c>
      <c r="AW305" s="3">
        <v>1000</v>
      </c>
      <c r="AX305" s="3">
        <v>1</v>
      </c>
      <c r="AY305" s="3">
        <v>0</v>
      </c>
      <c r="AZ305" s="3">
        <v>0</v>
      </c>
      <c r="BA305" s="3">
        <v>0</v>
      </c>
      <c r="BB305" s="4" t="s">
        <v>15</v>
      </c>
      <c r="BC305" s="4" t="s">
        <v>110</v>
      </c>
      <c r="BD305" s="4" t="s">
        <v>32</v>
      </c>
      <c r="BE305" s="4" t="s">
        <v>111</v>
      </c>
      <c r="BF305" s="4"/>
      <c r="BG305" s="3">
        <v>1.9999999999999999E-6</v>
      </c>
      <c r="BH305" s="3"/>
      <c r="BI305" s="3">
        <v>1.000002000002</v>
      </c>
      <c r="BJ305" s="3" t="s">
        <v>19</v>
      </c>
      <c r="BK305" s="3" t="s">
        <v>20</v>
      </c>
      <c r="BL305" s="3"/>
    </row>
    <row r="306" spans="1:64" x14ac:dyDescent="0.35">
      <c r="A306" s="2">
        <v>38</v>
      </c>
      <c r="B306" s="3" t="s">
        <v>104</v>
      </c>
      <c r="C306" s="3">
        <v>38.6</v>
      </c>
      <c r="D306" s="3" t="s">
        <v>318</v>
      </c>
      <c r="E306" s="3" t="s">
        <v>312</v>
      </c>
      <c r="F306" s="3"/>
      <c r="G306" s="3"/>
      <c r="H306" s="3" t="str">
        <f>IF(AF306&lt;'2 - Outliers'!$F$11,"Low outlier",IF(AF306&gt;'2 - Outliers'!$F$12,"High outlier",""))</f>
        <v/>
      </c>
      <c r="I306" s="3">
        <f>IF(AH306="",VLOOKUP(BD306,'3 -Impute_SE'!$B$10:$C$21,2,FALSE),AH306)</f>
        <v>5.0312491313407426E-2</v>
      </c>
      <c r="J306" s="3">
        <f>I306^2</f>
        <v>2.5313467821616977E-3</v>
      </c>
      <c r="K306" s="3">
        <f>1/J306</f>
        <v>395.04662381581261</v>
      </c>
      <c r="L306" s="3">
        <f>K306*AF306</f>
        <v>184.48677332198449</v>
      </c>
      <c r="M306" s="3">
        <f>K306*AF306^2</f>
        <v>86.155323141366765</v>
      </c>
      <c r="N306" s="3">
        <f>K306^2</f>
        <v>156061.83498827217</v>
      </c>
      <c r="O306" s="3">
        <f>1/($J306+(VLOOKUP($BD306,'5_Weighting REM'!$B$23:$K$35,10,FALSE)))</f>
        <v>6.1051930499640239</v>
      </c>
      <c r="P306" s="3">
        <f>O306*$AF306</f>
        <v>2.8511251543331992</v>
      </c>
      <c r="Q306" s="3">
        <f>1/($J306+(VLOOKUP($BD306,'5_Weighting REM'!$N$22:$W$31,10,FALSE)))</f>
        <v>12.34434009760621</v>
      </c>
      <c r="R306" s="3">
        <f>Q306*$AF306</f>
        <v>5.7648068255821006</v>
      </c>
      <c r="S306" s="3">
        <f>1/($J306+(VLOOKUP($BD306,'5_Weighting REM'!$Z$26:$AI$35,10,FALSE)))</f>
        <v>4.2339077351691845</v>
      </c>
      <c r="T306" s="3">
        <f>S306*$AF306</f>
        <v>1.9772349123240092</v>
      </c>
      <c r="U306" s="3">
        <f>1/($J306+(VLOOKUP($BD306,'5_Weighting REM'!$AL$24:$AU$35,10,FALSE)))</f>
        <v>24.729770682638961</v>
      </c>
      <c r="V306" s="3">
        <f>U306*$AF306</f>
        <v>11.548802908792394</v>
      </c>
      <c r="W306" s="3">
        <f>1/($J306+(VLOOKUP($BD306,'5_Weighting REM'!$AX$24:$BG$35,10,FALSE)))</f>
        <v>11.115412509720819</v>
      </c>
      <c r="X306" s="3">
        <f>W306*$AF306</f>
        <v>5.1908976420396229</v>
      </c>
      <c r="Y306" s="3">
        <f>1/($J306+(VLOOKUP($BD306,'5_Weighting REM'!$BK$24:$BT$34,10,FALSE)))</f>
        <v>3.6610794535199416</v>
      </c>
      <c r="Z306" s="3">
        <f>Y306*$AF306</f>
        <v>1.7097241047938128</v>
      </c>
      <c r="AA306" s="3">
        <f>1/($J306+(VLOOKUP($BD306,'5_Weighting REM'!$BX$24:$CG$35,10,FALSE)))</f>
        <v>18.863218237374117</v>
      </c>
      <c r="AB306" s="3">
        <f>AA306*$AF306</f>
        <v>8.8091229168537133</v>
      </c>
      <c r="AC306" s="3">
        <f>1/($J306+(VLOOKUP($BD306,'5_Weighting REM'!$CK$24:$CT$35,10,FALSE)))</f>
        <v>3.97051101089215</v>
      </c>
      <c r="AD306" s="3">
        <f>AC306*$AF306</f>
        <v>1.8542286420866341</v>
      </c>
      <c r="AE306" s="3"/>
      <c r="AF306" s="6">
        <v>0.46700000000000003</v>
      </c>
      <c r="AG306" s="3" t="s">
        <v>4</v>
      </c>
      <c r="AH306" s="3"/>
      <c r="AI306" s="3"/>
      <c r="AJ306" s="3" t="s">
        <v>5</v>
      </c>
      <c r="AK306" s="3" t="s">
        <v>6</v>
      </c>
      <c r="AL306" s="3" t="s">
        <v>5</v>
      </c>
      <c r="AM306" s="3" t="s">
        <v>7</v>
      </c>
      <c r="AN306" s="3" t="s">
        <v>37</v>
      </c>
      <c r="AO306" s="3" t="s">
        <v>9</v>
      </c>
      <c r="AP306" s="3" t="s">
        <v>10</v>
      </c>
      <c r="AQ306" s="3" t="s">
        <v>197</v>
      </c>
      <c r="AR306" s="4" t="s">
        <v>108</v>
      </c>
      <c r="AS306" s="4" t="s">
        <v>109</v>
      </c>
      <c r="AT306" s="4">
        <v>2010</v>
      </c>
      <c r="AU306" s="3" t="s">
        <v>14</v>
      </c>
      <c r="AV306" s="3" t="s">
        <v>14</v>
      </c>
      <c r="AW306" s="3">
        <v>1000</v>
      </c>
      <c r="AX306" s="3">
        <v>1</v>
      </c>
      <c r="AY306" s="3">
        <v>0</v>
      </c>
      <c r="AZ306" s="3">
        <v>0</v>
      </c>
      <c r="BA306" s="3">
        <v>0</v>
      </c>
      <c r="BB306" s="4" t="s">
        <v>15</v>
      </c>
      <c r="BC306" s="4" t="s">
        <v>110</v>
      </c>
      <c r="BD306" s="4" t="s">
        <v>32</v>
      </c>
      <c r="BE306" s="4" t="s">
        <v>111</v>
      </c>
      <c r="BF306" s="4"/>
      <c r="BG306" s="3">
        <v>1.9999999999999999E-6</v>
      </c>
      <c r="BH306" s="3"/>
      <c r="BI306" s="3">
        <v>1.000002000002</v>
      </c>
      <c r="BJ306" s="3" t="s">
        <v>19</v>
      </c>
      <c r="BK306" s="3" t="s">
        <v>20</v>
      </c>
      <c r="BL306" s="3"/>
    </row>
    <row r="307" spans="1:64" x14ac:dyDescent="0.35">
      <c r="A307" s="2">
        <v>38</v>
      </c>
      <c r="B307" s="3" t="s">
        <v>104</v>
      </c>
      <c r="C307" s="3">
        <v>38.6</v>
      </c>
      <c r="D307" s="3" t="s">
        <v>319</v>
      </c>
      <c r="E307" s="3" t="s">
        <v>312</v>
      </c>
      <c r="F307" s="3"/>
      <c r="G307" s="3"/>
      <c r="H307" s="3" t="str">
        <f>IF(AF307&lt;'2 - Outliers'!$F$11,"Low outlier",IF(AF307&gt;'2 - Outliers'!$F$12,"High outlier",""))</f>
        <v/>
      </c>
      <c r="I307" s="3">
        <f>IF(AH307="",VLOOKUP(BD307,'3 -Impute_SE'!$B$10:$C$21,2,FALSE),AH307)</f>
        <v>5.0312491313407426E-2</v>
      </c>
      <c r="J307" s="3">
        <f>I307^2</f>
        <v>2.5313467821616977E-3</v>
      </c>
      <c r="K307" s="3">
        <f>1/J307</f>
        <v>395.04662381581261</v>
      </c>
      <c r="L307" s="3">
        <f>K307*AF307</f>
        <v>169.0799549931678</v>
      </c>
      <c r="M307" s="3">
        <f>K307*AF307^2</f>
        <v>72.366220737075807</v>
      </c>
      <c r="N307" s="3">
        <f>K307^2</f>
        <v>156061.83498827217</v>
      </c>
      <c r="O307" s="3">
        <f>1/($J307+(VLOOKUP($BD307,'5_Weighting REM'!$B$23:$K$35,10,FALSE)))</f>
        <v>6.1051930499640239</v>
      </c>
      <c r="P307" s="3">
        <f>O307*$AF307</f>
        <v>2.6130226253846023</v>
      </c>
      <c r="Q307" s="3">
        <f>1/($J307+(VLOOKUP($BD307,'5_Weighting REM'!$N$22:$W$31,10,FALSE)))</f>
        <v>12.34434009760621</v>
      </c>
      <c r="R307" s="3">
        <f>Q307*$AF307</f>
        <v>5.2833775617754579</v>
      </c>
      <c r="S307" s="3">
        <f>1/($J307+(VLOOKUP($BD307,'5_Weighting REM'!$Z$26:$AI$35,10,FALSE)))</f>
        <v>4.2339077351691845</v>
      </c>
      <c r="T307" s="3">
        <f>S307*$AF307</f>
        <v>1.812112510652411</v>
      </c>
      <c r="U307" s="3">
        <f>1/($J307+(VLOOKUP($BD307,'5_Weighting REM'!$AL$24:$AU$35,10,FALSE)))</f>
        <v>24.729770682638961</v>
      </c>
      <c r="V307" s="3">
        <f>U307*$AF307</f>
        <v>10.584341852169475</v>
      </c>
      <c r="W307" s="3">
        <f>1/($J307+(VLOOKUP($BD307,'5_Weighting REM'!$AX$24:$BG$35,10,FALSE)))</f>
        <v>11.115412509720819</v>
      </c>
      <c r="X307" s="3">
        <f>W307*$AF307</f>
        <v>4.7573965541605103</v>
      </c>
      <c r="Y307" s="3">
        <f>1/($J307+(VLOOKUP($BD307,'5_Weighting REM'!$BK$24:$BT$34,10,FALSE)))</f>
        <v>3.6610794535199416</v>
      </c>
      <c r="Z307" s="3">
        <f>Y307*$AF307</f>
        <v>1.5669420061065349</v>
      </c>
      <c r="AA307" s="3">
        <f>1/($J307+(VLOOKUP($BD307,'5_Weighting REM'!$BX$24:$CG$35,10,FALSE)))</f>
        <v>18.863218237374117</v>
      </c>
      <c r="AB307" s="3">
        <f>AA307*$AF307</f>
        <v>8.0734574055961215</v>
      </c>
      <c r="AC307" s="3">
        <f>1/($J307+(VLOOKUP($BD307,'5_Weighting REM'!$CK$24:$CT$35,10,FALSE)))</f>
        <v>3.97051101089215</v>
      </c>
      <c r="AD307" s="3">
        <f>AC307*$AF307</f>
        <v>1.6993787126618403</v>
      </c>
      <c r="AE307" s="3"/>
      <c r="AF307" s="6">
        <v>0.42799999999999999</v>
      </c>
      <c r="AG307" s="3" t="s">
        <v>4</v>
      </c>
      <c r="AH307" s="3"/>
      <c r="AI307" s="3"/>
      <c r="AJ307" s="3" t="s">
        <v>53</v>
      </c>
      <c r="AK307" s="3" t="s">
        <v>6</v>
      </c>
      <c r="AL307" s="3" t="s">
        <v>54</v>
      </c>
      <c r="AM307" s="3" t="s">
        <v>7</v>
      </c>
      <c r="AN307" s="3" t="s">
        <v>37</v>
      </c>
      <c r="AO307" s="3" t="s">
        <v>9</v>
      </c>
      <c r="AP307" s="3" t="s">
        <v>10</v>
      </c>
      <c r="AQ307" s="3" t="s">
        <v>197</v>
      </c>
      <c r="AR307" s="4" t="s">
        <v>108</v>
      </c>
      <c r="AS307" s="4" t="s">
        <v>109</v>
      </c>
      <c r="AT307" s="4">
        <v>2010</v>
      </c>
      <c r="AU307" s="3" t="s">
        <v>14</v>
      </c>
      <c r="AV307" s="3" t="s">
        <v>14</v>
      </c>
      <c r="AW307" s="3">
        <v>1000</v>
      </c>
      <c r="AX307" s="3">
        <v>1</v>
      </c>
      <c r="AY307" s="3">
        <v>0</v>
      </c>
      <c r="AZ307" s="3">
        <v>0</v>
      </c>
      <c r="BA307" s="3">
        <v>0</v>
      </c>
      <c r="BB307" s="4" t="s">
        <v>15</v>
      </c>
      <c r="BC307" s="4" t="s">
        <v>110</v>
      </c>
      <c r="BD307" s="4" t="s">
        <v>32</v>
      </c>
      <c r="BE307" s="4" t="s">
        <v>111</v>
      </c>
      <c r="BF307" s="4"/>
      <c r="BG307" s="3">
        <v>9.9999999999999995E-7</v>
      </c>
      <c r="BH307" s="3"/>
      <c r="BI307" s="3">
        <v>1.0000010000005</v>
      </c>
      <c r="BJ307" s="3" t="s">
        <v>19</v>
      </c>
      <c r="BK307" s="3" t="s">
        <v>20</v>
      </c>
      <c r="BL307" s="3"/>
    </row>
    <row r="308" spans="1:64" x14ac:dyDescent="0.35">
      <c r="A308" s="2">
        <v>2</v>
      </c>
      <c r="B308" s="3" t="s">
        <v>234</v>
      </c>
      <c r="C308" s="3">
        <v>2.2999999999999998</v>
      </c>
      <c r="D308" s="3" t="s">
        <v>235</v>
      </c>
      <c r="E308" s="3" t="s">
        <v>236</v>
      </c>
      <c r="F308" s="3">
        <v>1</v>
      </c>
      <c r="G308" s="3"/>
      <c r="H308" s="3" t="str">
        <f>IF(AF308&lt;'2 - Outliers'!$F$11,"Low outlier",IF(AF308&gt;'2 - Outliers'!$F$12,"High outlier",""))</f>
        <v/>
      </c>
      <c r="I308" s="3">
        <f>IF(AH308="",VLOOKUP(BD308,'3 -Impute_SE'!$B$10:$C$21,2,FALSE),AH308)</f>
        <v>5.0312491313407426E-2</v>
      </c>
      <c r="J308" s="3">
        <f>I308^2</f>
        <v>2.5313467821616977E-3</v>
      </c>
      <c r="K308" s="3">
        <f>1/J308</f>
        <v>395.04662381581261</v>
      </c>
      <c r="L308" s="3">
        <f>K308*AF308</f>
        <v>92.045863349084343</v>
      </c>
      <c r="M308" s="3">
        <f>K308*AF308^2</f>
        <v>21.446686160336654</v>
      </c>
      <c r="N308" s="3">
        <f>K308^2</f>
        <v>156061.83498827217</v>
      </c>
      <c r="O308" s="3">
        <f>1/($J308+(VLOOKUP($BD308,'5_Weighting REM'!$B$23:$K$35,10,FALSE)))</f>
        <v>6.1051930499640239</v>
      </c>
      <c r="P308" s="3">
        <f>O308*$AF308</f>
        <v>1.4225099806416177</v>
      </c>
      <c r="Q308" s="3">
        <f>1/($J308+(VLOOKUP($BD308,'5_Weighting REM'!$N$22:$W$31,10,FALSE)))</f>
        <v>12.34434009760621</v>
      </c>
      <c r="R308" s="3">
        <f>Q308*$AF308</f>
        <v>2.876231242742247</v>
      </c>
      <c r="S308" s="3">
        <f>1/($J308+(VLOOKUP($BD308,'5_Weighting REM'!$Z$26:$AI$35,10,FALSE)))</f>
        <v>4.2339077351691845</v>
      </c>
      <c r="T308" s="3">
        <f>S308*$AF308</f>
        <v>0.98650050229441999</v>
      </c>
      <c r="U308" s="3">
        <f>1/($J308+(VLOOKUP($BD308,'5_Weighting REM'!$AL$24:$AU$35,10,FALSE)))</f>
        <v>24.729770682638961</v>
      </c>
      <c r="V308" s="3">
        <f>U308*$AF308</f>
        <v>5.762036569054878</v>
      </c>
      <c r="W308" s="3">
        <f>1/($J308+(VLOOKUP($BD308,'5_Weighting REM'!$AX$24:$BG$35,10,FALSE)))</f>
        <v>11.115412509720819</v>
      </c>
      <c r="X308" s="3">
        <f>W308*$AF308</f>
        <v>2.589891114764951</v>
      </c>
      <c r="Y308" s="3">
        <f>1/($J308+(VLOOKUP($BD308,'5_Weighting REM'!$BK$24:$BT$34,10,FALSE)))</f>
        <v>3.6610794535199416</v>
      </c>
      <c r="Z308" s="3">
        <f>Y308*$AF308</f>
        <v>0.85303151267014643</v>
      </c>
      <c r="AA308" s="3">
        <f>1/($J308+(VLOOKUP($BD308,'5_Weighting REM'!$BX$24:$CG$35,10,FALSE)))</f>
        <v>18.863218237374117</v>
      </c>
      <c r="AB308" s="3">
        <f>AA308*$AF308</f>
        <v>4.3951298493081694</v>
      </c>
      <c r="AC308" s="3">
        <f>1/($J308+(VLOOKUP($BD308,'5_Weighting REM'!$CK$24:$CT$35,10,FALSE)))</f>
        <v>3.97051101089215</v>
      </c>
      <c r="AD308" s="3">
        <f>AC308*$AF308</f>
        <v>0.925129065537871</v>
      </c>
      <c r="AE308" s="3" t="s">
        <v>237</v>
      </c>
      <c r="AF308" s="6">
        <v>0.23300000000000001</v>
      </c>
      <c r="AG308" s="3" t="s">
        <v>157</v>
      </c>
      <c r="AH308" s="3"/>
      <c r="AI308" s="3"/>
      <c r="AJ308" s="3" t="s">
        <v>5</v>
      </c>
      <c r="AK308" s="3" t="s">
        <v>6</v>
      </c>
      <c r="AL308" s="3" t="s">
        <v>5</v>
      </c>
      <c r="AM308" s="3" t="s">
        <v>7</v>
      </c>
      <c r="AN308" s="3" t="s">
        <v>8</v>
      </c>
      <c r="AO308" s="3" t="s">
        <v>28</v>
      </c>
      <c r="AP308" s="3" t="s">
        <v>10</v>
      </c>
      <c r="AQ308" s="3" t="s">
        <v>107</v>
      </c>
      <c r="AR308" s="4" t="s">
        <v>12</v>
      </c>
      <c r="AS308" s="4" t="s">
        <v>140</v>
      </c>
      <c r="AT308" s="4">
        <v>2003</v>
      </c>
      <c r="AU308" s="3" t="s">
        <v>30</v>
      </c>
      <c r="AV308" s="3" t="s">
        <v>30</v>
      </c>
      <c r="AW308" s="3">
        <v>68</v>
      </c>
      <c r="AX308" s="3">
        <v>0</v>
      </c>
      <c r="AY308" s="3">
        <v>0</v>
      </c>
      <c r="AZ308" s="3">
        <v>0</v>
      </c>
      <c r="BA308" s="3">
        <v>0</v>
      </c>
      <c r="BB308" s="4" t="s">
        <v>15</v>
      </c>
      <c r="BC308" s="4" t="s">
        <v>238</v>
      </c>
      <c r="BD308" s="4" t="s">
        <v>32</v>
      </c>
      <c r="BE308" s="4" t="s">
        <v>33</v>
      </c>
      <c r="BF308" s="4"/>
      <c r="BG308" s="3" t="s">
        <v>20</v>
      </c>
      <c r="BH308" s="3"/>
      <c r="BI308" s="3"/>
      <c r="BJ308" s="3" t="s">
        <v>20</v>
      </c>
      <c r="BK308" s="3" t="s">
        <v>20</v>
      </c>
      <c r="BL308" s="3"/>
    </row>
    <row r="309" spans="1:64" x14ac:dyDescent="0.35">
      <c r="A309" s="2">
        <v>11</v>
      </c>
      <c r="B309" s="3" t="s">
        <v>136</v>
      </c>
      <c r="C309" s="3">
        <v>11.2</v>
      </c>
      <c r="D309" s="3" t="s">
        <v>307</v>
      </c>
      <c r="E309" s="3" t="s">
        <v>228</v>
      </c>
      <c r="F309" s="3"/>
      <c r="G309" s="3"/>
      <c r="H309" s="3" t="str">
        <f>IF(AF309&lt;'2 - Outliers'!$F$11,"Low outlier",IF(AF309&gt;'2 - Outliers'!$F$12,"High outlier",""))</f>
        <v/>
      </c>
      <c r="I309" s="3">
        <f>IF(AH309="",VLOOKUP(BD309,'3 -Impute_SE'!$B$10:$C$21,2,FALSE),AH309)</f>
        <v>5.0312491313407426E-2</v>
      </c>
      <c r="J309" s="3">
        <f>I309^2</f>
        <v>2.5313467821616977E-3</v>
      </c>
      <c r="K309" s="3">
        <f>1/J309</f>
        <v>395.04662381581261</v>
      </c>
      <c r="L309" s="3">
        <f>K309*AF309</f>
        <v>67.157926048688154</v>
      </c>
      <c r="M309" s="3">
        <f>K309*AF309^2</f>
        <v>11.416847428276986</v>
      </c>
      <c r="N309" s="3">
        <f>K309^2</f>
        <v>156061.83498827217</v>
      </c>
      <c r="O309" s="3">
        <f>1/($J309+(VLOOKUP($BD309,'5_Weighting REM'!$B$23:$K$35,10,FALSE)))</f>
        <v>6.1051930499640239</v>
      </c>
      <c r="P309" s="3">
        <f>O309*$AF309</f>
        <v>1.0378828184938842</v>
      </c>
      <c r="Q309" s="3">
        <f>1/($J309+(VLOOKUP($BD309,'5_Weighting REM'!$N$22:$W$31,10,FALSE)))</f>
        <v>12.34434009760621</v>
      </c>
      <c r="R309" s="3">
        <f>Q309*$AF309</f>
        <v>2.0985378165930557</v>
      </c>
      <c r="S309" s="3">
        <f>1/($J309+(VLOOKUP($BD309,'5_Weighting REM'!$Z$26:$AI$35,10,FALSE)))</f>
        <v>4.2339077351691845</v>
      </c>
      <c r="T309" s="3">
        <f>S309*$AF309</f>
        <v>0.71976431497876137</v>
      </c>
      <c r="U309" s="3">
        <f>1/($J309+(VLOOKUP($BD309,'5_Weighting REM'!$AL$24:$AU$35,10,FALSE)))</f>
        <v>24.729770682638961</v>
      </c>
      <c r="V309" s="3">
        <f>U309*$AF309</f>
        <v>4.204061016048624</v>
      </c>
      <c r="W309" s="3">
        <f>1/($J309+(VLOOKUP($BD309,'5_Weighting REM'!$AX$24:$BG$35,10,FALSE)))</f>
        <v>11.115412509720819</v>
      </c>
      <c r="X309" s="3">
        <f>W309*$AF309</f>
        <v>1.8896201266525394</v>
      </c>
      <c r="Y309" s="3">
        <f>1/($J309+(VLOOKUP($BD309,'5_Weighting REM'!$BK$24:$BT$34,10,FALSE)))</f>
        <v>3.6610794535199416</v>
      </c>
      <c r="Z309" s="3">
        <f>Y309*$AF309</f>
        <v>0.62238350709839008</v>
      </c>
      <c r="AA309" s="3">
        <f>1/($J309+(VLOOKUP($BD309,'5_Weighting REM'!$BX$24:$CG$35,10,FALSE)))</f>
        <v>18.863218237374117</v>
      </c>
      <c r="AB309" s="3">
        <f>AA309*$AF309</f>
        <v>3.2067471003536001</v>
      </c>
      <c r="AC309" s="3">
        <f>1/($J309+(VLOOKUP($BD309,'5_Weighting REM'!$CK$24:$CT$35,10,FALSE)))</f>
        <v>3.97051101089215</v>
      </c>
      <c r="AD309" s="3">
        <f>AC309*$AF309</f>
        <v>0.6749868718516655</v>
      </c>
      <c r="AE309" s="3"/>
      <c r="AF309" s="6">
        <v>0.17</v>
      </c>
      <c r="AG309" s="3" t="s">
        <v>4</v>
      </c>
      <c r="AH309" s="3"/>
      <c r="AI309" s="3"/>
      <c r="AJ309" s="3" t="s">
        <v>139</v>
      </c>
      <c r="AK309" s="3" t="s">
        <v>6</v>
      </c>
      <c r="AL309" s="3" t="s">
        <v>5</v>
      </c>
      <c r="AM309" s="3" t="s">
        <v>7</v>
      </c>
      <c r="AN309" s="3" t="s">
        <v>37</v>
      </c>
      <c r="AO309" s="3" t="s">
        <v>28</v>
      </c>
      <c r="AP309" s="3" t="s">
        <v>57</v>
      </c>
      <c r="AQ309" s="3" t="s">
        <v>11</v>
      </c>
      <c r="AR309" s="4" t="s">
        <v>12</v>
      </c>
      <c r="AS309" s="4" t="s">
        <v>140</v>
      </c>
      <c r="AT309" s="4">
        <v>2000</v>
      </c>
      <c r="AU309" s="3" t="s">
        <v>30</v>
      </c>
      <c r="AV309" s="3" t="s">
        <v>30</v>
      </c>
      <c r="AW309" s="3">
        <v>8212</v>
      </c>
      <c r="AX309" s="3">
        <v>0</v>
      </c>
      <c r="AY309" s="3">
        <v>1</v>
      </c>
      <c r="AZ309" s="3">
        <v>1</v>
      </c>
      <c r="BA309" s="3">
        <v>1</v>
      </c>
      <c r="BB309" s="4" t="s">
        <v>15</v>
      </c>
      <c r="BC309" s="4" t="s">
        <v>308</v>
      </c>
      <c r="BD309" s="4" t="s">
        <v>32</v>
      </c>
      <c r="BE309" s="4" t="s">
        <v>142</v>
      </c>
      <c r="BF309" s="4"/>
      <c r="BG309" s="3">
        <v>0.17</v>
      </c>
      <c r="BH309" s="3"/>
      <c r="BI309" s="3"/>
      <c r="BJ309" s="3" t="s">
        <v>20</v>
      </c>
      <c r="BK309" s="3" t="s">
        <v>20</v>
      </c>
      <c r="BL309" s="3"/>
    </row>
    <row r="310" spans="1:64" x14ac:dyDescent="0.35">
      <c r="A310" s="2">
        <v>38</v>
      </c>
      <c r="B310" s="3" t="s">
        <v>104</v>
      </c>
      <c r="C310" s="3">
        <v>38.4</v>
      </c>
      <c r="D310" s="3" t="s">
        <v>320</v>
      </c>
      <c r="E310" s="3" t="s">
        <v>115</v>
      </c>
      <c r="F310" s="3"/>
      <c r="G310" s="3"/>
      <c r="H310" s="3" t="str">
        <f>IF(AF310&lt;'2 - Outliers'!$F$11,"Low outlier",IF(AF310&gt;'2 - Outliers'!$F$12,"High outlier",""))</f>
        <v/>
      </c>
      <c r="I310" s="3">
        <f>IF(AH310="",VLOOKUP(BD310,'3 -Impute_SE'!$B$10:$C$21,2,FALSE),AH310)</f>
        <v>5.0312491313407426E-2</v>
      </c>
      <c r="J310" s="3">
        <f>I310^2</f>
        <v>2.5313467821616977E-3</v>
      </c>
      <c r="K310" s="3">
        <f>1/J310</f>
        <v>395.04662381581261</v>
      </c>
      <c r="L310" s="3">
        <f>K310*AF310</f>
        <v>65.18269292960909</v>
      </c>
      <c r="M310" s="3">
        <f>K310*AF310^2</f>
        <v>10.7551443333855</v>
      </c>
      <c r="N310" s="3">
        <f>K310^2</f>
        <v>156061.83498827217</v>
      </c>
      <c r="O310" s="3">
        <f>1/($J310+(VLOOKUP($BD310,'5_Weighting REM'!$B$23:$K$35,10,FALSE)))</f>
        <v>6.1051930499640239</v>
      </c>
      <c r="P310" s="3">
        <f>O310*$AF310</f>
        <v>1.007356853244064</v>
      </c>
      <c r="Q310" s="3">
        <f>1/($J310+(VLOOKUP($BD310,'5_Weighting REM'!$N$22:$W$31,10,FALSE)))</f>
        <v>12.34434009760621</v>
      </c>
      <c r="R310" s="3">
        <f>Q310*$AF310</f>
        <v>2.0368161161050247</v>
      </c>
      <c r="S310" s="3">
        <f>1/($J310+(VLOOKUP($BD310,'5_Weighting REM'!$Z$26:$AI$35,10,FALSE)))</f>
        <v>4.2339077351691845</v>
      </c>
      <c r="T310" s="3">
        <f>S310*$AF310</f>
        <v>0.69859477630291544</v>
      </c>
      <c r="U310" s="3">
        <f>1/($J310+(VLOOKUP($BD310,'5_Weighting REM'!$AL$24:$AU$35,10,FALSE)))</f>
        <v>24.729770682638961</v>
      </c>
      <c r="V310" s="3">
        <f>U310*$AF310</f>
        <v>4.0804121626354286</v>
      </c>
      <c r="W310" s="3">
        <f>1/($J310+(VLOOKUP($BD310,'5_Weighting REM'!$AX$24:$BG$35,10,FALSE)))</f>
        <v>11.115412509720819</v>
      </c>
      <c r="X310" s="3">
        <f>W310*$AF310</f>
        <v>1.8340430641039354</v>
      </c>
      <c r="Y310" s="3">
        <f>1/($J310+(VLOOKUP($BD310,'5_Weighting REM'!$BK$24:$BT$34,10,FALSE)))</f>
        <v>3.6610794535199416</v>
      </c>
      <c r="Z310" s="3">
        <f>Y310*$AF310</f>
        <v>0.60407810983079036</v>
      </c>
      <c r="AA310" s="3">
        <f>1/($J310+(VLOOKUP($BD310,'5_Weighting REM'!$BX$24:$CG$35,10,FALSE)))</f>
        <v>18.863218237374117</v>
      </c>
      <c r="AB310" s="3">
        <f>AA310*$AF310</f>
        <v>3.1124310091667295</v>
      </c>
      <c r="AC310" s="3">
        <f>1/($J310+(VLOOKUP($BD310,'5_Weighting REM'!$CK$24:$CT$35,10,FALSE)))</f>
        <v>3.97051101089215</v>
      </c>
      <c r="AD310" s="3">
        <f>AC310*$AF310</f>
        <v>0.6551343167972048</v>
      </c>
      <c r="AE310" s="3"/>
      <c r="AF310" s="6">
        <v>0.16500000000000001</v>
      </c>
      <c r="AG310" s="3" t="s">
        <v>4</v>
      </c>
      <c r="AH310" s="3"/>
      <c r="AI310" s="3"/>
      <c r="AJ310" s="3" t="s">
        <v>5</v>
      </c>
      <c r="AK310" s="3" t="s">
        <v>6</v>
      </c>
      <c r="AL310" s="3" t="s">
        <v>5</v>
      </c>
      <c r="AM310" s="3" t="s">
        <v>7</v>
      </c>
      <c r="AN310" s="3" t="s">
        <v>37</v>
      </c>
      <c r="AO310" s="3" t="s">
        <v>9</v>
      </c>
      <c r="AP310" s="3" t="s">
        <v>10</v>
      </c>
      <c r="AQ310" s="3" t="s">
        <v>107</v>
      </c>
      <c r="AR310" s="4" t="s">
        <v>108</v>
      </c>
      <c r="AS310" s="4" t="s">
        <v>109</v>
      </c>
      <c r="AT310" s="4">
        <v>2010</v>
      </c>
      <c r="AU310" s="3" t="s">
        <v>14</v>
      </c>
      <c r="AV310" s="3" t="s">
        <v>14</v>
      </c>
      <c r="AW310" s="3">
        <v>1000</v>
      </c>
      <c r="AX310" s="3">
        <v>1</v>
      </c>
      <c r="AY310" s="3">
        <v>0</v>
      </c>
      <c r="AZ310" s="3">
        <v>0</v>
      </c>
      <c r="BA310" s="3">
        <v>0</v>
      </c>
      <c r="BB310" s="4" t="s">
        <v>15</v>
      </c>
      <c r="BC310" s="4" t="s">
        <v>110</v>
      </c>
      <c r="BD310" s="4" t="s">
        <v>32</v>
      </c>
      <c r="BE310" s="4" t="s">
        <v>111</v>
      </c>
      <c r="BF310" s="4"/>
      <c r="BG310" s="3">
        <v>9.9999999999999995E-7</v>
      </c>
      <c r="BH310" s="3"/>
      <c r="BI310" s="3">
        <v>1.0000010000005</v>
      </c>
      <c r="BJ310" s="3" t="s">
        <v>19</v>
      </c>
      <c r="BK310" s="3" t="s">
        <v>20</v>
      </c>
      <c r="BL310" s="3"/>
    </row>
    <row r="311" spans="1:64" x14ac:dyDescent="0.35">
      <c r="A311" s="2">
        <v>37</v>
      </c>
      <c r="B311" s="3" t="s">
        <v>242</v>
      </c>
      <c r="C311" s="3">
        <v>37.1</v>
      </c>
      <c r="D311" s="3" t="s">
        <v>243</v>
      </c>
      <c r="E311" s="3" t="s">
        <v>244</v>
      </c>
      <c r="F311" s="3"/>
      <c r="G311" s="3"/>
      <c r="H311" s="3" t="str">
        <f>IF(AF311&lt;'2 - Outliers'!$F$11,"Low outlier",IF(AF311&gt;'2 - Outliers'!$F$12,"High outlier",""))</f>
        <v/>
      </c>
      <c r="I311" s="3">
        <f>IF(AH311="",VLOOKUP(BD311,'3 -Impute_SE'!$B$10:$C$21,2,FALSE),AH311)</f>
        <v>5.0312491313407426E-2</v>
      </c>
      <c r="J311" s="3">
        <f>I311^2</f>
        <v>2.5313467821616977E-3</v>
      </c>
      <c r="K311" s="3">
        <f>1/J311</f>
        <v>395.04662381581261</v>
      </c>
      <c r="L311" s="3">
        <f>K311*AF311</f>
        <v>24.385678815324361</v>
      </c>
      <c r="M311" s="3">
        <f>K311*AF311^2</f>
        <v>1.5052940474221481</v>
      </c>
      <c r="N311" s="3">
        <f>K311^2</f>
        <v>156061.83498827217</v>
      </c>
      <c r="O311" s="3">
        <f>1/($J311+(VLOOKUP($BD311,'5_Weighting REM'!$B$23:$K$35,10,FALSE)))</f>
        <v>6.1051930499640239</v>
      </c>
      <c r="P311" s="3">
        <f>O311*$AF311</f>
        <v>0.37686507831386257</v>
      </c>
      <c r="Q311" s="3">
        <f>1/($J311+(VLOOKUP($BD311,'5_Weighting REM'!$N$22:$W$31,10,FALSE)))</f>
        <v>12.34434009760621</v>
      </c>
      <c r="R311" s="3">
        <f>Q311*$AF311</f>
        <v>0.76199895065475964</v>
      </c>
      <c r="S311" s="3">
        <f>1/($J311+(VLOOKUP($BD311,'5_Weighting REM'!$Z$26:$AI$35,10,FALSE)))</f>
        <v>4.2339077351691845</v>
      </c>
      <c r="T311" s="3">
        <f>S311*$AF311</f>
        <v>0.26135323766667878</v>
      </c>
      <c r="U311" s="3">
        <f>1/($J311+(VLOOKUP($BD311,'5_Weighting REM'!$AL$24:$AU$35,10,FALSE)))</f>
        <v>24.729770682638961</v>
      </c>
      <c r="V311" s="3">
        <f>U311*$AF311</f>
        <v>1.5265343599661461</v>
      </c>
      <c r="W311" s="3">
        <f>1/($J311+(VLOOKUP($BD311,'5_Weighting REM'!$AX$24:$BG$35,10,FALSE)))</f>
        <v>11.115412509720819</v>
      </c>
      <c r="X311" s="3">
        <f>W311*$AF311</f>
        <v>0.68613895935551272</v>
      </c>
      <c r="Y311" s="3">
        <f>1/($J311+(VLOOKUP($BD311,'5_Weighting REM'!$BK$24:$BT$34,10,FALSE)))</f>
        <v>3.6610794535199416</v>
      </c>
      <c r="Z311" s="3">
        <f>Y311*$AF311</f>
        <v>0.22599334430091383</v>
      </c>
      <c r="AA311" s="3">
        <f>1/($J311+(VLOOKUP($BD311,'5_Weighting REM'!$BX$24:$CG$35,10,FALSE)))</f>
        <v>18.863218237374117</v>
      </c>
      <c r="AB311" s="3">
        <f>AA311*$AF311</f>
        <v>1.164400234374467</v>
      </c>
      <c r="AC311" s="3">
        <f>1/($J311+(VLOOKUP($BD311,'5_Weighting REM'!$CK$24:$CT$35,10,FALSE)))</f>
        <v>3.97051101089215</v>
      </c>
      <c r="AD311" s="3">
        <f>AC311*$AF311</f>
        <v>0.24509412410386289</v>
      </c>
      <c r="AE311" s="3" t="s">
        <v>245</v>
      </c>
      <c r="AF311" s="6">
        <v>6.1728609600000005E-2</v>
      </c>
      <c r="AG311" s="3" t="s">
        <v>72</v>
      </c>
      <c r="AH311" s="3"/>
      <c r="AI311" s="3"/>
      <c r="AJ311" s="3" t="s">
        <v>5</v>
      </c>
      <c r="AK311" s="3" t="s">
        <v>6</v>
      </c>
      <c r="AL311" s="3" t="s">
        <v>5</v>
      </c>
      <c r="AM311" s="3" t="s">
        <v>83</v>
      </c>
      <c r="AN311" s="3" t="s">
        <v>84</v>
      </c>
      <c r="AO311" s="3" t="s">
        <v>95</v>
      </c>
      <c r="AP311" s="3" t="s">
        <v>10</v>
      </c>
      <c r="AQ311" s="3" t="s">
        <v>39</v>
      </c>
      <c r="AR311" s="4" t="s">
        <v>96</v>
      </c>
      <c r="AS311" s="4" t="s">
        <v>246</v>
      </c>
      <c r="AT311" s="4">
        <v>2006</v>
      </c>
      <c r="AU311" s="3" t="s">
        <v>30</v>
      </c>
      <c r="AV311" s="3" t="s">
        <v>14</v>
      </c>
      <c r="AW311" s="3">
        <v>761</v>
      </c>
      <c r="AX311" s="3">
        <v>1</v>
      </c>
      <c r="AY311" s="3">
        <v>0</v>
      </c>
      <c r="AZ311" s="3">
        <v>1</v>
      </c>
      <c r="BA311" s="3">
        <v>1</v>
      </c>
      <c r="BB311" s="4" t="s">
        <v>15</v>
      </c>
      <c r="BC311" s="4" t="s">
        <v>152</v>
      </c>
      <c r="BD311" s="4" t="s">
        <v>32</v>
      </c>
      <c r="BE311" s="4" t="s">
        <v>89</v>
      </c>
      <c r="BF311" s="4" t="s">
        <v>99</v>
      </c>
      <c r="BG311" s="3">
        <v>0.22681000000000001</v>
      </c>
      <c r="BH311" s="3">
        <v>1.2545914729136154</v>
      </c>
      <c r="BI311" s="3"/>
      <c r="BJ311" s="3" t="s">
        <v>60</v>
      </c>
      <c r="BK311" s="3" t="s">
        <v>20</v>
      </c>
      <c r="BL311" s="3"/>
    </row>
    <row r="312" spans="1:64" x14ac:dyDescent="0.35">
      <c r="A312" s="2">
        <v>38</v>
      </c>
      <c r="B312" s="3" t="s">
        <v>104</v>
      </c>
      <c r="C312" s="3">
        <v>38.5</v>
      </c>
      <c r="D312" s="3" t="s">
        <v>323</v>
      </c>
      <c r="E312" s="3" t="s">
        <v>195</v>
      </c>
      <c r="F312" s="3"/>
      <c r="G312" s="3"/>
      <c r="H312" s="3" t="str">
        <f>IF(AF312&lt;'2 - Outliers'!$F$11,"Low outlier",IF(AF312&gt;'2 - Outliers'!$F$12,"High outlier",""))</f>
        <v/>
      </c>
      <c r="I312" s="3">
        <f>IF(AH312="",VLOOKUP(BD312,'3 -Impute_SE'!$B$10:$C$21,2,FALSE),AH312)</f>
        <v>5.0312491313407426E-2</v>
      </c>
      <c r="J312" s="3">
        <f>I312^2</f>
        <v>2.5313467821616977E-3</v>
      </c>
      <c r="K312" s="3">
        <f>1/J312</f>
        <v>395.04662381581261</v>
      </c>
      <c r="L312" s="3">
        <f>K312*AF312</f>
        <v>18.567191319343191</v>
      </c>
      <c r="M312" s="3">
        <f>K312*AF312^2</f>
        <v>0.87265799200913008</v>
      </c>
      <c r="N312" s="3">
        <f>K312^2</f>
        <v>156061.83498827217</v>
      </c>
      <c r="O312" s="3">
        <f>1/($J312+(VLOOKUP($BD312,'5_Weighting REM'!$B$23:$K$35,10,FALSE)))</f>
        <v>6.1051930499640239</v>
      </c>
      <c r="P312" s="3">
        <f>O312*$AF312</f>
        <v>0.28694407334830913</v>
      </c>
      <c r="Q312" s="3">
        <f>1/($J312+(VLOOKUP($BD312,'5_Weighting REM'!$N$22:$W$31,10,FALSE)))</f>
        <v>12.34434009760621</v>
      </c>
      <c r="R312" s="3">
        <f>Q312*$AF312</f>
        <v>0.58018398458749187</v>
      </c>
      <c r="S312" s="3">
        <f>1/($J312+(VLOOKUP($BD312,'5_Weighting REM'!$Z$26:$AI$35,10,FALSE)))</f>
        <v>4.2339077351691845</v>
      </c>
      <c r="T312" s="3">
        <f>S312*$AF312</f>
        <v>0.19899366355295167</v>
      </c>
      <c r="U312" s="3">
        <f>1/($J312+(VLOOKUP($BD312,'5_Weighting REM'!$AL$24:$AU$35,10,FALSE)))</f>
        <v>24.729770682638961</v>
      </c>
      <c r="V312" s="3">
        <f>U312*$AF312</f>
        <v>1.1622992220840311</v>
      </c>
      <c r="W312" s="3">
        <f>1/($J312+(VLOOKUP($BD312,'5_Weighting REM'!$AX$24:$BG$35,10,FALSE)))</f>
        <v>11.115412509720819</v>
      </c>
      <c r="X312" s="3">
        <f>W312*$AF312</f>
        <v>0.52242438795687851</v>
      </c>
      <c r="Y312" s="3">
        <f>1/($J312+(VLOOKUP($BD312,'5_Weighting REM'!$BK$24:$BT$34,10,FALSE)))</f>
        <v>3.6610794535199416</v>
      </c>
      <c r="Z312" s="3">
        <f>Y312*$AF312</f>
        <v>0.17207073431543726</v>
      </c>
      <c r="AA312" s="3">
        <f>1/($J312+(VLOOKUP($BD312,'5_Weighting REM'!$BX$24:$CG$35,10,FALSE)))</f>
        <v>18.863218237374117</v>
      </c>
      <c r="AB312" s="3">
        <f>AA312*$AF312</f>
        <v>0.88657125715658347</v>
      </c>
      <c r="AC312" s="3">
        <f>1/($J312+(VLOOKUP($BD312,'5_Weighting REM'!$CK$24:$CT$35,10,FALSE)))</f>
        <v>3.97051101089215</v>
      </c>
      <c r="AD312" s="3">
        <f>AC312*$AF312</f>
        <v>0.18661401751193105</v>
      </c>
      <c r="AE312" s="3" t="s">
        <v>196</v>
      </c>
      <c r="AF312" s="6">
        <v>4.7E-2</v>
      </c>
      <c r="AG312" s="3" t="s">
        <v>157</v>
      </c>
      <c r="AH312" s="3"/>
      <c r="AI312" s="3"/>
      <c r="AJ312" s="3" t="s">
        <v>5</v>
      </c>
      <c r="AK312" s="3" t="s">
        <v>6</v>
      </c>
      <c r="AL312" s="3" t="s">
        <v>5</v>
      </c>
      <c r="AM312" s="3" t="s">
        <v>7</v>
      </c>
      <c r="AN312" s="3" t="s">
        <v>37</v>
      </c>
      <c r="AO312" s="3" t="s">
        <v>28</v>
      </c>
      <c r="AP312" s="3" t="s">
        <v>10</v>
      </c>
      <c r="AQ312" s="3" t="s">
        <v>197</v>
      </c>
      <c r="AR312" s="4" t="s">
        <v>108</v>
      </c>
      <c r="AS312" s="4" t="s">
        <v>109</v>
      </c>
      <c r="AT312" s="4">
        <v>2010</v>
      </c>
      <c r="AU312" s="3" t="s">
        <v>14</v>
      </c>
      <c r="AV312" s="3" t="s">
        <v>14</v>
      </c>
      <c r="AW312" s="3">
        <v>1000</v>
      </c>
      <c r="AX312" s="3">
        <v>1</v>
      </c>
      <c r="AY312" s="3">
        <v>0</v>
      </c>
      <c r="AZ312" s="3">
        <v>0</v>
      </c>
      <c r="BA312" s="3">
        <v>0</v>
      </c>
      <c r="BB312" s="4" t="s">
        <v>15</v>
      </c>
      <c r="BC312" s="4" t="s">
        <v>110</v>
      </c>
      <c r="BD312" s="4" t="s">
        <v>32</v>
      </c>
      <c r="BE312" s="4" t="s">
        <v>119</v>
      </c>
      <c r="BF312" s="4"/>
      <c r="BG312" s="3">
        <v>4.7E-2</v>
      </c>
      <c r="BH312" s="3"/>
      <c r="BI312" s="3"/>
      <c r="BJ312" s="3" t="s">
        <v>20</v>
      </c>
      <c r="BK312" s="3" t="s">
        <v>20</v>
      </c>
      <c r="BL312" s="3"/>
    </row>
    <row r="313" spans="1:64" x14ac:dyDescent="0.35">
      <c r="A313" s="2">
        <v>111</v>
      </c>
      <c r="B313" s="3" t="s">
        <v>146</v>
      </c>
      <c r="C313" s="3">
        <v>111.2</v>
      </c>
      <c r="D313" s="3" t="s">
        <v>271</v>
      </c>
      <c r="E313" s="3" t="s">
        <v>272</v>
      </c>
      <c r="F313" s="3">
        <v>1</v>
      </c>
      <c r="G313" s="3"/>
      <c r="H313" s="3" t="str">
        <f>IF(AF313&lt;'2 - Outliers'!$F$11,"Low outlier",IF(AF313&gt;'2 - Outliers'!$F$12,"High outlier",""))</f>
        <v/>
      </c>
      <c r="I313" s="3">
        <f>IF(AH313="",VLOOKUP(BD313,'3 -Impute_SE'!$B$10:$C$21,2,FALSE),AH313)</f>
        <v>5.0312491313407426E-2</v>
      </c>
      <c r="J313" s="3">
        <f>I313^2</f>
        <v>2.5313467821616977E-3</v>
      </c>
      <c r="K313" s="3">
        <f>1/J313</f>
        <v>395.04662381581261</v>
      </c>
      <c r="L313" s="3">
        <f>K313*AF313</f>
        <v>11.177449174244602</v>
      </c>
      <c r="M313" s="3">
        <f>K313*AF313^2</f>
        <v>0.31625474693607675</v>
      </c>
      <c r="N313" s="3">
        <f>K313^2</f>
        <v>156061.83498827217</v>
      </c>
      <c r="O313" s="3">
        <f>1/($J313+(VLOOKUP($BD313,'5_Weighting REM'!$B$23:$K$35,10,FALSE)))</f>
        <v>6.1051930499640239</v>
      </c>
      <c r="P313" s="3">
        <f>O313*$AF313</f>
        <v>0.1727403321556821</v>
      </c>
      <c r="Q313" s="3">
        <f>1/($J313+(VLOOKUP($BD313,'5_Weighting REM'!$N$22:$W$31,10,FALSE)))</f>
        <v>12.34434009760621</v>
      </c>
      <c r="R313" s="3">
        <f>Q313*$AF313</f>
        <v>0.34927075872167013</v>
      </c>
      <c r="S313" s="3">
        <f>1/($J313+(VLOOKUP($BD313,'5_Weighting REM'!$Z$26:$AI$35,10,FALSE)))</f>
        <v>4.2339077351691845</v>
      </c>
      <c r="T313" s="3">
        <f>S313*$AF313</f>
        <v>0.11979418545887691</v>
      </c>
      <c r="U313" s="3">
        <f>1/($J313+(VLOOKUP($BD313,'5_Weighting REM'!$AL$24:$AU$35,10,FALSE)))</f>
        <v>24.729770682638961</v>
      </c>
      <c r="V313" s="3">
        <f>U313*$AF313</f>
        <v>0.69970413169458678</v>
      </c>
      <c r="W313" s="3">
        <f>1/($J313+(VLOOKUP($BD313,'5_Weighting REM'!$AX$24:$BG$35,10,FALSE)))</f>
        <v>11.115412509720819</v>
      </c>
      <c r="X313" s="3">
        <f>W313*$AF313</f>
        <v>0.31449948155004087</v>
      </c>
      <c r="Y313" s="3">
        <f>1/($J313+(VLOOKUP($BD313,'5_Weighting REM'!$BK$24:$BT$34,10,FALSE)))</f>
        <v>3.6610794535199416</v>
      </c>
      <c r="Z313" s="3">
        <f>Y313*$AF313</f>
        <v>0.10358658205789323</v>
      </c>
      <c r="AA313" s="3">
        <f>1/($J313+(VLOOKUP($BD313,'5_Weighting REM'!$BX$24:$CG$35,10,FALSE)))</f>
        <v>18.863218237374117</v>
      </c>
      <c r="AB313" s="3">
        <f>AA313*$AF313</f>
        <v>0.53371589680826326</v>
      </c>
      <c r="AC313" s="3">
        <f>1/($J313+(VLOOKUP($BD313,'5_Weighting REM'!$CK$24:$CT$35,10,FALSE)))</f>
        <v>3.97051101089215</v>
      </c>
      <c r="AD313" s="3">
        <f>AC313*$AF313</f>
        <v>0.11234163854218249</v>
      </c>
      <c r="AE313" s="3" t="s">
        <v>149</v>
      </c>
      <c r="AF313" s="6">
        <v>2.8294E-2</v>
      </c>
      <c r="AG313" s="3" t="s">
        <v>134</v>
      </c>
      <c r="AH313" s="3"/>
      <c r="AI313" s="3"/>
      <c r="AJ313" s="3" t="s">
        <v>53</v>
      </c>
      <c r="AK313" s="3" t="s">
        <v>6</v>
      </c>
      <c r="AL313" s="3" t="s">
        <v>54</v>
      </c>
      <c r="AM313" s="3" t="s">
        <v>7</v>
      </c>
      <c r="AN313" s="3" t="s">
        <v>37</v>
      </c>
      <c r="AO313" s="3" t="s">
        <v>38</v>
      </c>
      <c r="AP313" s="3" t="s">
        <v>57</v>
      </c>
      <c r="AQ313" s="3" t="s">
        <v>74</v>
      </c>
      <c r="AR313" s="4" t="s">
        <v>12</v>
      </c>
      <c r="AS313" s="4" t="s">
        <v>140</v>
      </c>
      <c r="AT313" s="4" t="s">
        <v>150</v>
      </c>
      <c r="AU313" s="3" t="s">
        <v>1951</v>
      </c>
      <c r="AV313" s="3" t="s">
        <v>30</v>
      </c>
      <c r="AW313" s="3">
        <v>1000</v>
      </c>
      <c r="AX313" s="3">
        <v>1</v>
      </c>
      <c r="AY313" s="3">
        <v>0</v>
      </c>
      <c r="AZ313" s="3">
        <v>1</v>
      </c>
      <c r="BA313" s="3">
        <v>1</v>
      </c>
      <c r="BB313" s="4" t="s">
        <v>15</v>
      </c>
      <c r="BC313" s="4" t="s">
        <v>152</v>
      </c>
      <c r="BD313" s="4" t="s">
        <v>32</v>
      </c>
      <c r="BE313" s="4" t="s">
        <v>18</v>
      </c>
      <c r="BF313" s="4"/>
      <c r="BG313" s="3">
        <v>0.60199999999999998</v>
      </c>
      <c r="BH313" s="3"/>
      <c r="BI313" s="3">
        <v>1.8257666846595977</v>
      </c>
      <c r="BJ313" s="3" t="s">
        <v>19</v>
      </c>
      <c r="BK313" s="3" t="s">
        <v>20</v>
      </c>
      <c r="BL313" s="3"/>
    </row>
    <row r="314" spans="1:64" x14ac:dyDescent="0.35">
      <c r="A314" s="2">
        <v>11</v>
      </c>
      <c r="B314" s="3" t="s">
        <v>136</v>
      </c>
      <c r="C314" s="3">
        <v>11.1</v>
      </c>
      <c r="D314" s="3" t="s">
        <v>514</v>
      </c>
      <c r="E314" s="3" t="s">
        <v>138</v>
      </c>
      <c r="F314" s="3"/>
      <c r="G314" s="3"/>
      <c r="H314" s="3" t="str">
        <f>IF(AF314&lt;'2 - Outliers'!$F$11,"Low outlier",IF(AF314&gt;'2 - Outliers'!$F$12,"High outlier",""))</f>
        <v/>
      </c>
      <c r="I314" s="3">
        <f>IF(AH314="",VLOOKUP(BD314,'3 -Impute_SE'!$B$10:$C$21,2,FALSE),AH314)</f>
        <v>5.0312491313407426E-2</v>
      </c>
      <c r="J314" s="3">
        <f>I314^2</f>
        <v>2.5313467821616977E-3</v>
      </c>
      <c r="K314" s="3">
        <f>1/J314</f>
        <v>395.04662381581261</v>
      </c>
      <c r="L314" s="3">
        <f>K314*AF314</f>
        <v>0.39504662381581263</v>
      </c>
      <c r="M314" s="3">
        <f>K314*AF314^2</f>
        <v>3.9504662381581262E-4</v>
      </c>
      <c r="N314" s="3">
        <f>K314^2</f>
        <v>156061.83498827217</v>
      </c>
      <c r="O314" s="3">
        <f>1/($J314+(VLOOKUP($BD314,'5_Weighting REM'!$B$23:$K$35,10,FALSE)))</f>
        <v>6.1051930499640239</v>
      </c>
      <c r="P314" s="3">
        <f>O314*$AF314</f>
        <v>6.1051930499640243E-3</v>
      </c>
      <c r="Q314" s="3">
        <f>1/($J314+(VLOOKUP($BD314,'5_Weighting REM'!$N$22:$W$31,10,FALSE)))</f>
        <v>12.34434009760621</v>
      </c>
      <c r="R314" s="3">
        <f>Q314*$AF314</f>
        <v>1.234434009760621E-2</v>
      </c>
      <c r="S314" s="3">
        <f>1/($J314+(VLOOKUP($BD314,'5_Weighting REM'!$Z$26:$AI$35,10,FALSE)))</f>
        <v>4.2339077351691845</v>
      </c>
      <c r="T314" s="3">
        <f>S314*$AF314</f>
        <v>4.2339077351691845E-3</v>
      </c>
      <c r="U314" s="3">
        <f>1/($J314+(VLOOKUP($BD314,'5_Weighting REM'!$AL$24:$AU$35,10,FALSE)))</f>
        <v>24.729770682638961</v>
      </c>
      <c r="V314" s="3">
        <f>U314*$AF314</f>
        <v>2.4729770682638961E-2</v>
      </c>
      <c r="W314" s="3">
        <f>1/($J314+(VLOOKUP($BD314,'5_Weighting REM'!$AX$24:$BG$35,10,FALSE)))</f>
        <v>11.115412509720819</v>
      </c>
      <c r="X314" s="3">
        <f>W314*$AF314</f>
        <v>1.1115412509720819E-2</v>
      </c>
      <c r="Y314" s="3">
        <f>1/($J314+(VLOOKUP($BD314,'5_Weighting REM'!$BK$24:$BT$34,10,FALSE)))</f>
        <v>3.6610794535199416</v>
      </c>
      <c r="Z314" s="3">
        <f>Y314*$AF314</f>
        <v>3.6610794535199415E-3</v>
      </c>
      <c r="AA314" s="3">
        <f>1/($J314+(VLOOKUP($BD314,'5_Weighting REM'!$BX$24:$CG$35,10,FALSE)))</f>
        <v>18.863218237374117</v>
      </c>
      <c r="AB314" s="3">
        <f>AA314*$AF314</f>
        <v>1.8863218237374118E-2</v>
      </c>
      <c r="AC314" s="3">
        <f>1/($J314+(VLOOKUP($BD314,'5_Weighting REM'!$CK$24:$CT$35,10,FALSE)))</f>
        <v>3.97051101089215</v>
      </c>
      <c r="AD314" s="3">
        <f>AC314*$AF314</f>
        <v>3.9705110108921504E-3</v>
      </c>
      <c r="AE314" s="3"/>
      <c r="AF314" s="6">
        <v>1E-3</v>
      </c>
      <c r="AG314" s="3" t="s">
        <v>4</v>
      </c>
      <c r="AH314" s="3"/>
      <c r="AI314" s="3"/>
      <c r="AJ314" s="3" t="s">
        <v>139</v>
      </c>
      <c r="AK314" s="3" t="s">
        <v>6</v>
      </c>
      <c r="AL314" s="3" t="s">
        <v>5</v>
      </c>
      <c r="AM314" s="3" t="s">
        <v>7</v>
      </c>
      <c r="AN314" s="3" t="s">
        <v>37</v>
      </c>
      <c r="AO314" s="3" t="s">
        <v>28</v>
      </c>
      <c r="AP314" s="3" t="s">
        <v>57</v>
      </c>
      <c r="AQ314" s="3" t="s">
        <v>11</v>
      </c>
      <c r="AR314" s="4" t="s">
        <v>12</v>
      </c>
      <c r="AS314" s="4" t="s">
        <v>140</v>
      </c>
      <c r="AT314" s="4">
        <v>2000</v>
      </c>
      <c r="AU314" s="3" t="s">
        <v>30</v>
      </c>
      <c r="AV314" s="3" t="s">
        <v>30</v>
      </c>
      <c r="AW314" s="3">
        <v>8299</v>
      </c>
      <c r="AX314" s="3">
        <v>0</v>
      </c>
      <c r="AY314" s="3">
        <v>1</v>
      </c>
      <c r="AZ314" s="3">
        <v>1</v>
      </c>
      <c r="BA314" s="3">
        <v>1</v>
      </c>
      <c r="BB314" s="4" t="s">
        <v>15</v>
      </c>
      <c r="BC314" s="4" t="s">
        <v>308</v>
      </c>
      <c r="BD314" s="4" t="s">
        <v>32</v>
      </c>
      <c r="BE314" s="4" t="s">
        <v>142</v>
      </c>
      <c r="BF314" s="4"/>
      <c r="BG314" s="3">
        <v>1E-3</v>
      </c>
      <c r="BH314" s="3"/>
      <c r="BI314" s="3"/>
      <c r="BJ314" s="3" t="s">
        <v>20</v>
      </c>
      <c r="BK314" s="3" t="s">
        <v>20</v>
      </c>
      <c r="BL314" s="3"/>
    </row>
    <row r="315" spans="1:64" x14ac:dyDescent="0.35">
      <c r="A315" s="2">
        <v>178</v>
      </c>
      <c r="B315" s="3" t="s">
        <v>1263</v>
      </c>
      <c r="C315" s="3">
        <v>178.1</v>
      </c>
      <c r="D315" s="3" t="s">
        <v>1264</v>
      </c>
      <c r="E315" s="3" t="s">
        <v>1265</v>
      </c>
      <c r="F315" s="3"/>
      <c r="G315" s="3"/>
      <c r="H315" s="3" t="str">
        <f>IF(AF315&lt;'2 - Outliers'!$F$11,"Low outlier",IF(AF315&gt;'2 - Outliers'!$F$12,"High outlier",""))</f>
        <v/>
      </c>
      <c r="I315" s="3">
        <f>IF(AH315="",VLOOKUP(BD315,'3 -Impute_SE'!$B$10:$C$21,2,FALSE),AH315)</f>
        <v>5.0312491313407426E-2</v>
      </c>
      <c r="J315" s="3">
        <f>I315^2</f>
        <v>2.5313467821616977E-3</v>
      </c>
      <c r="K315" s="3">
        <f>1/J315</f>
        <v>395.04662381581261</v>
      </c>
      <c r="L315" s="3">
        <f>K315*AF315</f>
        <v>0</v>
      </c>
      <c r="M315" s="3">
        <f>K315*AF315^2</f>
        <v>0</v>
      </c>
      <c r="N315" s="3">
        <f>K315^2</f>
        <v>156061.83498827217</v>
      </c>
      <c r="O315" s="3">
        <f>1/($J315+(VLOOKUP($BD315,'5_Weighting REM'!$B$23:$K$35,10,FALSE)))</f>
        <v>6.1051930499640239</v>
      </c>
      <c r="P315" s="3">
        <f>O315*$AF315</f>
        <v>0</v>
      </c>
      <c r="Q315" s="3">
        <f>1/($J315+(VLOOKUP($BD315,'5_Weighting REM'!$N$22:$W$31,10,FALSE)))</f>
        <v>12.34434009760621</v>
      </c>
      <c r="R315" s="3">
        <f>Q315*$AF315</f>
        <v>0</v>
      </c>
      <c r="S315" s="3">
        <f>1/($J315+(VLOOKUP($BD315,'5_Weighting REM'!$Z$26:$AI$35,10,FALSE)))</f>
        <v>4.2339077351691845</v>
      </c>
      <c r="T315" s="3">
        <f>S315*$AF315</f>
        <v>0</v>
      </c>
      <c r="U315" s="3">
        <f>1/($J315+(VLOOKUP($BD315,'5_Weighting REM'!$AL$24:$AU$35,10,FALSE)))</f>
        <v>24.729770682638961</v>
      </c>
      <c r="V315" s="3">
        <f>U315*$AF315</f>
        <v>0</v>
      </c>
      <c r="W315" s="3">
        <f>1/($J315+(VLOOKUP($BD315,'5_Weighting REM'!$AX$24:$BG$35,10,FALSE)))</f>
        <v>11.115412509720819</v>
      </c>
      <c r="X315" s="3">
        <f>W315*$AF315</f>
        <v>0</v>
      </c>
      <c r="Y315" s="3">
        <f>1/($J315+(VLOOKUP($BD315,'5_Weighting REM'!$BK$24:$BT$34,10,FALSE)))</f>
        <v>3.6610794535199416</v>
      </c>
      <c r="Z315" s="3">
        <f>Y315*$AF315</f>
        <v>0</v>
      </c>
      <c r="AA315" s="3">
        <f>1/($J315+(VLOOKUP($BD315,'5_Weighting REM'!$BX$24:$CG$35,10,FALSE)))</f>
        <v>18.863218237374117</v>
      </c>
      <c r="AB315" s="3">
        <f>AA315*$AF315</f>
        <v>0</v>
      </c>
      <c r="AC315" s="3">
        <f>1/($J315+(VLOOKUP($BD315,'5_Weighting REM'!$CK$24:$CT$35,10,FALSE)))</f>
        <v>3.97051101089215</v>
      </c>
      <c r="AD315" s="3">
        <f>AC315*$AF315</f>
        <v>0</v>
      </c>
      <c r="AE315" s="3" t="s">
        <v>1304</v>
      </c>
      <c r="AF315" s="6">
        <v>0</v>
      </c>
      <c r="AG315" s="3" t="s">
        <v>134</v>
      </c>
      <c r="AH315" s="3"/>
      <c r="AI315" s="3"/>
      <c r="AJ315" s="3" t="s">
        <v>5</v>
      </c>
      <c r="AK315" s="3" t="s">
        <v>1309</v>
      </c>
      <c r="AL315" s="3" t="s">
        <v>53</v>
      </c>
      <c r="AM315" s="3" t="s">
        <v>201</v>
      </c>
      <c r="AN315" s="3" t="s">
        <v>1323</v>
      </c>
      <c r="AO315" s="3" t="s">
        <v>38</v>
      </c>
      <c r="AP315" s="3" t="s">
        <v>57</v>
      </c>
      <c r="AQ315" s="3" t="s">
        <v>11</v>
      </c>
      <c r="AR315" s="4" t="s">
        <v>12</v>
      </c>
      <c r="AS315" s="4" t="s">
        <v>13</v>
      </c>
      <c r="AT315" s="4">
        <v>2012</v>
      </c>
      <c r="AU315" s="3" t="s">
        <v>14</v>
      </c>
      <c r="AV315" s="3" t="s">
        <v>1951</v>
      </c>
      <c r="AW315" s="3">
        <v>2431</v>
      </c>
      <c r="AX315" s="3">
        <v>1</v>
      </c>
      <c r="AY315" s="3">
        <v>0</v>
      </c>
      <c r="AZ315" s="3">
        <v>1</v>
      </c>
      <c r="BA315" s="3">
        <v>1</v>
      </c>
      <c r="BB315" s="4" t="s">
        <v>15</v>
      </c>
      <c r="BC315" s="4" t="s">
        <v>1388</v>
      </c>
      <c r="BD315" s="4" t="s">
        <v>32</v>
      </c>
      <c r="BE315" s="4" t="s">
        <v>1403</v>
      </c>
      <c r="BF315" s="4"/>
      <c r="BG315" s="3">
        <v>0</v>
      </c>
      <c r="BH315" s="3"/>
      <c r="BI315" s="3"/>
      <c r="BJ315" s="3"/>
      <c r="BK315" s="3"/>
      <c r="BL315" s="3"/>
    </row>
    <row r="316" spans="1:64" x14ac:dyDescent="0.35">
      <c r="A316" s="2">
        <v>178</v>
      </c>
      <c r="B316" s="3" t="s">
        <v>1263</v>
      </c>
      <c r="C316" s="3">
        <v>178.2</v>
      </c>
      <c r="D316" s="3" t="s">
        <v>1269</v>
      </c>
      <c r="E316" s="3" t="s">
        <v>1265</v>
      </c>
      <c r="F316" s="3"/>
      <c r="G316" s="3"/>
      <c r="H316" s="3" t="str">
        <f>IF(AF316&lt;'2 - Outliers'!$F$11,"Low outlier",IF(AF316&gt;'2 - Outliers'!$F$12,"High outlier",""))</f>
        <v/>
      </c>
      <c r="I316" s="3">
        <f>IF(AH316="",VLOOKUP(BD316,'3 -Impute_SE'!$B$10:$C$21,2,FALSE),AH316)</f>
        <v>5.0312491313407426E-2</v>
      </c>
      <c r="J316" s="3">
        <f>I316^2</f>
        <v>2.5313467821616977E-3</v>
      </c>
      <c r="K316" s="3">
        <f>1/J316</f>
        <v>395.04662381581261</v>
      </c>
      <c r="L316" s="3">
        <f>K316*AF316</f>
        <v>0</v>
      </c>
      <c r="M316" s="3">
        <f>K316*AF316^2</f>
        <v>0</v>
      </c>
      <c r="N316" s="3">
        <f>K316^2</f>
        <v>156061.83498827217</v>
      </c>
      <c r="O316" s="3">
        <f>1/($J316+(VLOOKUP($BD316,'5_Weighting REM'!$B$23:$K$35,10,FALSE)))</f>
        <v>6.1051930499640239</v>
      </c>
      <c r="P316" s="3">
        <f>O316*$AF316</f>
        <v>0</v>
      </c>
      <c r="Q316" s="3">
        <f>1/($J316+(VLOOKUP($BD316,'5_Weighting REM'!$N$22:$W$31,10,FALSE)))</f>
        <v>12.34434009760621</v>
      </c>
      <c r="R316" s="3">
        <f>Q316*$AF316</f>
        <v>0</v>
      </c>
      <c r="S316" s="3">
        <f>1/($J316+(VLOOKUP($BD316,'5_Weighting REM'!$Z$26:$AI$35,10,FALSE)))</f>
        <v>4.2339077351691845</v>
      </c>
      <c r="T316" s="3">
        <f>S316*$AF316</f>
        <v>0</v>
      </c>
      <c r="U316" s="3">
        <f>1/($J316+(VLOOKUP($BD316,'5_Weighting REM'!$AL$24:$AU$35,10,FALSE)))</f>
        <v>24.729770682638961</v>
      </c>
      <c r="V316" s="3">
        <f>U316*$AF316</f>
        <v>0</v>
      </c>
      <c r="W316" s="3">
        <f>1/($J316+(VLOOKUP($BD316,'5_Weighting REM'!$AX$24:$BG$35,10,FALSE)))</f>
        <v>11.115412509720819</v>
      </c>
      <c r="X316" s="3">
        <f>W316*$AF316</f>
        <v>0</v>
      </c>
      <c r="Y316" s="3">
        <f>1/($J316+(VLOOKUP($BD316,'5_Weighting REM'!$BK$24:$BT$34,10,FALSE)))</f>
        <v>3.6610794535199416</v>
      </c>
      <c r="Z316" s="3">
        <f>Y316*$AF316</f>
        <v>0</v>
      </c>
      <c r="AA316" s="3">
        <f>1/($J316+(VLOOKUP($BD316,'5_Weighting REM'!$BX$24:$CG$35,10,FALSE)))</f>
        <v>18.863218237374117</v>
      </c>
      <c r="AB316" s="3">
        <f>AA316*$AF316</f>
        <v>0</v>
      </c>
      <c r="AC316" s="3">
        <f>1/($J316+(VLOOKUP($BD316,'5_Weighting REM'!$CK$24:$CT$35,10,FALSE)))</f>
        <v>3.97051101089215</v>
      </c>
      <c r="AD316" s="3">
        <f>AC316*$AF316</f>
        <v>0</v>
      </c>
      <c r="AE316" s="3" t="s">
        <v>1304</v>
      </c>
      <c r="AF316" s="6">
        <v>0</v>
      </c>
      <c r="AG316" s="3" t="s">
        <v>134</v>
      </c>
      <c r="AH316" s="3"/>
      <c r="AI316" s="3"/>
      <c r="AJ316" s="3" t="s">
        <v>5</v>
      </c>
      <c r="AK316" s="3" t="s">
        <v>1309</v>
      </c>
      <c r="AL316" s="3" t="s">
        <v>53</v>
      </c>
      <c r="AM316" s="3" t="s">
        <v>7</v>
      </c>
      <c r="AN316" s="3" t="s">
        <v>1324</v>
      </c>
      <c r="AO316" s="3" t="s">
        <v>38</v>
      </c>
      <c r="AP316" s="3" t="s">
        <v>57</v>
      </c>
      <c r="AQ316" s="3" t="s">
        <v>11</v>
      </c>
      <c r="AR316" s="4" t="s">
        <v>12</v>
      </c>
      <c r="AS316" s="4" t="s">
        <v>13</v>
      </c>
      <c r="AT316" s="4">
        <v>2012</v>
      </c>
      <c r="AU316" s="3" t="s">
        <v>14</v>
      </c>
      <c r="AV316" s="3" t="s">
        <v>1951</v>
      </c>
      <c r="AW316" s="3">
        <v>977</v>
      </c>
      <c r="AX316" s="3">
        <v>1</v>
      </c>
      <c r="AY316" s="3">
        <v>0</v>
      </c>
      <c r="AZ316" s="3">
        <v>1</v>
      </c>
      <c r="BA316" s="3">
        <v>1</v>
      </c>
      <c r="BB316" s="4" t="s">
        <v>15</v>
      </c>
      <c r="BC316" s="4" t="s">
        <v>1388</v>
      </c>
      <c r="BD316" s="4" t="s">
        <v>32</v>
      </c>
      <c r="BE316" s="4" t="s">
        <v>1403</v>
      </c>
      <c r="BF316" s="4"/>
      <c r="BG316" s="3">
        <v>0</v>
      </c>
      <c r="BH316" s="3"/>
      <c r="BI316" s="3"/>
      <c r="BJ316" s="3"/>
      <c r="BK316" s="3"/>
      <c r="BL316" s="3"/>
    </row>
    <row r="317" spans="1:64" x14ac:dyDescent="0.35">
      <c r="A317" s="2">
        <v>111</v>
      </c>
      <c r="B317" s="3" t="s">
        <v>146</v>
      </c>
      <c r="C317" s="3">
        <v>111.2</v>
      </c>
      <c r="D317" s="3" t="s">
        <v>273</v>
      </c>
      <c r="E317" s="3" t="s">
        <v>272</v>
      </c>
      <c r="F317" s="3">
        <v>1</v>
      </c>
      <c r="G317" s="3"/>
      <c r="H317" s="3" t="str">
        <f>IF(AF317&lt;'2 - Outliers'!$F$11,"Low outlier",IF(AF317&gt;'2 - Outliers'!$F$12,"High outlier",""))</f>
        <v/>
      </c>
      <c r="I317" s="3">
        <f>IF(AH317="",VLOOKUP(BD317,'3 -Impute_SE'!$B$10:$C$21,2,FALSE),AH317)</f>
        <v>5.0312491313407426E-2</v>
      </c>
      <c r="J317" s="3">
        <f>I317^2</f>
        <v>2.5313467821616977E-3</v>
      </c>
      <c r="K317" s="3">
        <f>1/J317</f>
        <v>395.04662381581261</v>
      </c>
      <c r="L317" s="3">
        <f>K317*AF317</f>
        <v>-6.5419720903898559</v>
      </c>
      <c r="M317" s="3">
        <f>K317*AF317^2</f>
        <v>0.10833505781685601</v>
      </c>
      <c r="N317" s="3">
        <f>K317^2</f>
        <v>156061.83498827217</v>
      </c>
      <c r="O317" s="3">
        <f>1/($J317+(VLOOKUP($BD317,'5_Weighting REM'!$B$23:$K$35,10,FALSE)))</f>
        <v>6.1051930499640239</v>
      </c>
      <c r="P317" s="3">
        <f>O317*$AF317</f>
        <v>-0.10110199690740422</v>
      </c>
      <c r="Q317" s="3">
        <f>1/($J317+(VLOOKUP($BD317,'5_Weighting REM'!$N$22:$W$31,10,FALSE)))</f>
        <v>12.34434009760621</v>
      </c>
      <c r="R317" s="3">
        <f>Q317*$AF317</f>
        <v>-0.20442227201635882</v>
      </c>
      <c r="S317" s="3">
        <f>1/($J317+(VLOOKUP($BD317,'5_Weighting REM'!$Z$26:$AI$35,10,FALSE)))</f>
        <v>4.2339077351691845</v>
      </c>
      <c r="T317" s="3">
        <f>S317*$AF317</f>
        <v>-7.0113512094401684E-2</v>
      </c>
      <c r="U317" s="3">
        <f>1/($J317+(VLOOKUP($BD317,'5_Weighting REM'!$AL$24:$AU$35,10,FALSE)))</f>
        <v>24.729770682638961</v>
      </c>
      <c r="V317" s="3">
        <f>U317*$AF317</f>
        <v>-0.40952500250450113</v>
      </c>
      <c r="W317" s="3">
        <f>1/($J317+(VLOOKUP($BD317,'5_Weighting REM'!$AX$24:$BG$35,10,FALSE)))</f>
        <v>11.115412509720819</v>
      </c>
      <c r="X317" s="3">
        <f>W317*$AF317</f>
        <v>-0.18407123116097676</v>
      </c>
      <c r="Y317" s="3">
        <f>1/($J317+(VLOOKUP($BD317,'5_Weighting REM'!$BK$24:$BT$34,10,FALSE)))</f>
        <v>3.6610794535199416</v>
      </c>
      <c r="Z317" s="3">
        <f>Y317*$AF317</f>
        <v>-6.0627475750290226E-2</v>
      </c>
      <c r="AA317" s="3">
        <f>1/($J317+(VLOOKUP($BD317,'5_Weighting REM'!$BX$24:$CG$35,10,FALSE)))</f>
        <v>18.863218237374117</v>
      </c>
      <c r="AB317" s="3">
        <f>AA317*$AF317</f>
        <v>-0.31237489401091534</v>
      </c>
      <c r="AC317" s="3">
        <f>1/($J317+(VLOOKUP($BD317,'5_Weighting REM'!$CK$24:$CT$35,10,FALSE)))</f>
        <v>3.97051101089215</v>
      </c>
      <c r="AD317" s="3">
        <f>AC317*$AF317</f>
        <v>-6.5751662340373995E-2</v>
      </c>
      <c r="AE317" s="3" t="s">
        <v>149</v>
      </c>
      <c r="AF317" s="6">
        <v>-1.6559999999999998E-2</v>
      </c>
      <c r="AG317" s="3" t="s">
        <v>134</v>
      </c>
      <c r="AH317" s="3"/>
      <c r="AI317" s="3"/>
      <c r="AJ317" s="3" t="s">
        <v>53</v>
      </c>
      <c r="AK317" s="3" t="s">
        <v>143</v>
      </c>
      <c r="AL317" s="3" t="s">
        <v>54</v>
      </c>
      <c r="AM317" s="3" t="s">
        <v>7</v>
      </c>
      <c r="AN317" s="3" t="s">
        <v>37</v>
      </c>
      <c r="AO317" s="3" t="s">
        <v>38</v>
      </c>
      <c r="AP317" s="3" t="s">
        <v>57</v>
      </c>
      <c r="AQ317" s="3" t="s">
        <v>74</v>
      </c>
      <c r="AR317" s="4" t="s">
        <v>12</v>
      </c>
      <c r="AS317" s="4" t="s">
        <v>140</v>
      </c>
      <c r="AT317" s="4" t="s">
        <v>150</v>
      </c>
      <c r="AU317" s="3" t="s">
        <v>1951</v>
      </c>
      <c r="AV317" s="3" t="s">
        <v>30</v>
      </c>
      <c r="AW317" s="3">
        <v>1000</v>
      </c>
      <c r="AX317" s="3">
        <v>1</v>
      </c>
      <c r="AY317" s="3">
        <v>0</v>
      </c>
      <c r="AZ317" s="3">
        <v>1</v>
      </c>
      <c r="BA317" s="3">
        <v>1</v>
      </c>
      <c r="BB317" s="4" t="s">
        <v>15</v>
      </c>
      <c r="BC317" s="4" t="s">
        <v>152</v>
      </c>
      <c r="BD317" s="4" t="s">
        <v>32</v>
      </c>
      <c r="BE317" s="4" t="s">
        <v>18</v>
      </c>
      <c r="BF317" s="4"/>
      <c r="BG317" s="3">
        <v>-0.34499999999999997</v>
      </c>
      <c r="BH317" s="3"/>
      <c r="BI317" s="3">
        <v>0.70822035346779999</v>
      </c>
      <c r="BJ317" s="3" t="s">
        <v>19</v>
      </c>
      <c r="BK317" s="3" t="s">
        <v>20</v>
      </c>
      <c r="BL317" s="3"/>
    </row>
    <row r="318" spans="1:64" x14ac:dyDescent="0.35">
      <c r="A318" s="2">
        <v>11</v>
      </c>
      <c r="B318" s="3" t="s">
        <v>136</v>
      </c>
      <c r="C318" s="3">
        <v>11.3</v>
      </c>
      <c r="D318" s="3" t="s">
        <v>626</v>
      </c>
      <c r="E318" s="3" t="s">
        <v>627</v>
      </c>
      <c r="F318" s="3"/>
      <c r="G318" s="3"/>
      <c r="H318" s="3" t="str">
        <f>IF(AF318&lt;'2 - Outliers'!$F$11,"Low outlier",IF(AF318&gt;'2 - Outliers'!$F$12,"High outlier",""))</f>
        <v/>
      </c>
      <c r="I318" s="3">
        <f>IF(AH318="",VLOOKUP(BD318,'3 -Impute_SE'!$B$10:$C$21,2,FALSE),AH318)</f>
        <v>5.0312491313407426E-2</v>
      </c>
      <c r="J318" s="3">
        <f>I318^2</f>
        <v>2.5313467821616977E-3</v>
      </c>
      <c r="K318" s="3">
        <f>1/J318</f>
        <v>395.04662381581261</v>
      </c>
      <c r="L318" s="3">
        <f>K318*AF318</f>
        <v>-144.5870643165874</v>
      </c>
      <c r="M318" s="3">
        <f>K318*AF318^2</f>
        <v>52.918865539870993</v>
      </c>
      <c r="N318" s="3">
        <f>K318^2</f>
        <v>156061.83498827217</v>
      </c>
      <c r="O318" s="3">
        <f>1/($J318+(VLOOKUP($BD318,'5_Weighting REM'!$B$23:$K$35,10,FALSE)))</f>
        <v>6.1051930499640239</v>
      </c>
      <c r="P318" s="3">
        <f>O318*$AF318</f>
        <v>-2.2345006562868326</v>
      </c>
      <c r="Q318" s="3">
        <f>1/($J318+(VLOOKUP($BD318,'5_Weighting REM'!$N$22:$W$31,10,FALSE)))</f>
        <v>12.34434009760621</v>
      </c>
      <c r="R318" s="3">
        <f>Q318*$AF318</f>
        <v>-4.5180284757238729</v>
      </c>
      <c r="S318" s="3">
        <f>1/($J318+(VLOOKUP($BD318,'5_Weighting REM'!$Z$26:$AI$35,10,FALSE)))</f>
        <v>4.2339077351691845</v>
      </c>
      <c r="T318" s="3">
        <f>S318*$AF318</f>
        <v>-1.5496102310719215</v>
      </c>
      <c r="U318" s="3">
        <f>1/($J318+(VLOOKUP($BD318,'5_Weighting REM'!$AL$24:$AU$35,10,FALSE)))</f>
        <v>24.729770682638961</v>
      </c>
      <c r="V318" s="3">
        <f>U318*$AF318</f>
        <v>-9.05109606984586</v>
      </c>
      <c r="W318" s="3">
        <f>1/($J318+(VLOOKUP($BD318,'5_Weighting REM'!$AX$24:$BG$35,10,FALSE)))</f>
        <v>11.115412509720819</v>
      </c>
      <c r="X318" s="3">
        <f>W318*$AF318</f>
        <v>-4.06824097855782</v>
      </c>
      <c r="Y318" s="3">
        <f>1/($J318+(VLOOKUP($BD318,'5_Weighting REM'!$BK$24:$BT$34,10,FALSE)))</f>
        <v>3.6610794535199416</v>
      </c>
      <c r="Z318" s="3">
        <f>Y318*$AF318</f>
        <v>-1.3399550799882987</v>
      </c>
      <c r="AA318" s="3">
        <f>1/($J318+(VLOOKUP($BD318,'5_Weighting REM'!$BX$24:$CG$35,10,FALSE)))</f>
        <v>18.863218237374117</v>
      </c>
      <c r="AB318" s="3">
        <f>AA318*$AF318</f>
        <v>-6.9039378748789266</v>
      </c>
      <c r="AC318" s="3">
        <f>1/($J318+(VLOOKUP($BD318,'5_Weighting REM'!$CK$24:$CT$35,10,FALSE)))</f>
        <v>3.97051101089215</v>
      </c>
      <c r="AD318" s="3">
        <f>AC318*$AF318</f>
        <v>-1.453207029986527</v>
      </c>
      <c r="AE318" s="3"/>
      <c r="AF318" s="6">
        <v>-0.36599999999999999</v>
      </c>
      <c r="AG318" s="3" t="s">
        <v>4</v>
      </c>
      <c r="AH318" s="3"/>
      <c r="AI318" s="3"/>
      <c r="AJ318" s="3" t="s">
        <v>139</v>
      </c>
      <c r="AK318" s="3" t="s">
        <v>143</v>
      </c>
      <c r="AL318" s="3" t="s">
        <v>53</v>
      </c>
      <c r="AM318" s="3" t="s">
        <v>7</v>
      </c>
      <c r="AN318" s="3" t="s">
        <v>37</v>
      </c>
      <c r="AO318" s="3" t="s">
        <v>28</v>
      </c>
      <c r="AP318" s="3" t="s">
        <v>57</v>
      </c>
      <c r="AQ318" s="3" t="s">
        <v>11</v>
      </c>
      <c r="AR318" s="4" t="s">
        <v>12</v>
      </c>
      <c r="AS318" s="4" t="s">
        <v>140</v>
      </c>
      <c r="AT318" s="4">
        <v>2000</v>
      </c>
      <c r="AU318" s="3" t="s">
        <v>30</v>
      </c>
      <c r="AV318" s="3" t="s">
        <v>30</v>
      </c>
      <c r="AW318" s="3">
        <v>8212</v>
      </c>
      <c r="AX318" s="3">
        <v>0</v>
      </c>
      <c r="AY318" s="3">
        <v>1</v>
      </c>
      <c r="AZ318" s="3">
        <v>1</v>
      </c>
      <c r="BA318" s="3">
        <v>1</v>
      </c>
      <c r="BB318" s="4" t="s">
        <v>15</v>
      </c>
      <c r="BC318" s="4" t="s">
        <v>308</v>
      </c>
      <c r="BD318" s="4" t="s">
        <v>32</v>
      </c>
      <c r="BE318" s="4" t="s">
        <v>142</v>
      </c>
      <c r="BF318" s="4"/>
      <c r="BG318" s="3">
        <v>-0.36599999999999999</v>
      </c>
      <c r="BH318" s="3"/>
      <c r="BI318" s="3"/>
      <c r="BJ318" s="3" t="s">
        <v>20</v>
      </c>
      <c r="BK318" s="3" t="s">
        <v>20</v>
      </c>
      <c r="BL318" s="3"/>
    </row>
    <row r="319" spans="1:64" x14ac:dyDescent="0.35">
      <c r="A319" s="2">
        <v>176</v>
      </c>
      <c r="B319" s="3" t="s">
        <v>802</v>
      </c>
      <c r="C319" s="3">
        <v>176.1</v>
      </c>
      <c r="D319" s="3" t="s">
        <v>1250</v>
      </c>
      <c r="E319" s="3" t="s">
        <v>1248</v>
      </c>
      <c r="F319" s="3"/>
      <c r="G319" s="3" t="s">
        <v>1407</v>
      </c>
      <c r="H319" s="3" t="str">
        <f>IF(AF319&lt;'2 - Outliers'!$F$11,"Low outlier",IF(AF319&gt;'2 - Outliers'!$F$12,"High outlier",""))</f>
        <v>Low outlier</v>
      </c>
      <c r="I319" s="3">
        <f>IF(AH319="",VLOOKUP(BD319,'3 -Impute_SE'!$B$10:$C$21,2,FALSE),AH319)</f>
        <v>4.9965372243354164E-2</v>
      </c>
      <c r="J319" s="3">
        <f>I319^2</f>
        <v>2.4965384234169469E-3</v>
      </c>
      <c r="K319" s="3">
        <f>1/J319</f>
        <v>400.55462019740361</v>
      </c>
      <c r="L319" s="3">
        <f>K319*AF319</f>
        <v>-4588.0857832504698</v>
      </c>
      <c r="M319" s="3">
        <f>K319*AF319^2</f>
        <v>52553.459860457573</v>
      </c>
      <c r="N319" s="3">
        <f>K319^2</f>
        <v>160444.00376148627</v>
      </c>
      <c r="O319" s="3">
        <f>1/($J319+(VLOOKUP($BD319,'5_Weighting REM'!$B$23:$K$35,10,FALSE)))</f>
        <v>293.45128971696261</v>
      </c>
      <c r="P319" s="3">
        <f>O319*$AF319</f>
        <v>-3361.2886296589977</v>
      </c>
      <c r="Q319" s="3">
        <f>1/($J319+(VLOOKUP($BD319,'5_Weighting REM'!$N$22:$W$31,10,FALSE)))</f>
        <v>173.42818388212862</v>
      </c>
      <c r="R319" s="3">
        <f>Q319*$AF319</f>
        <v>-1986.5040740071843</v>
      </c>
      <c r="S319" s="3">
        <f>1/($J319+(VLOOKUP($BD319,'5_Weighting REM'!$Z$26:$AI$35,10,FALSE)))</f>
        <v>22.796049356605412</v>
      </c>
      <c r="T319" s="3">
        <f>S319*$AF319</f>
        <v>-261.11352782742227</v>
      </c>
      <c r="U319" s="3">
        <f>1/($J319+(VLOOKUP($BD319,'5_Weighting REM'!$AL$24:$AU$35,10,FALSE)))</f>
        <v>353.45967507566326</v>
      </c>
      <c r="V319" s="3">
        <f>U319*$AF319</f>
        <v>-4048.6446252143191</v>
      </c>
      <c r="W319" s="3">
        <f>1/($J319+(VLOOKUP($BD319,'5_Weighting REM'!$AX$24:$BG$35,10,FALSE)))</f>
        <v>30.425895395531665</v>
      </c>
      <c r="X319" s="3">
        <f>W319*$AF319</f>
        <v>-348.50832088294965</v>
      </c>
      <c r="Y319" s="3">
        <f>1/($J319+(VLOOKUP($BD319,'5_Weighting REM'!$BK$24:$BT$34,10,FALSE)))</f>
        <v>365.68081397259516</v>
      </c>
      <c r="Z319" s="3">
        <f>Y319*$AF319</f>
        <v>-4188.6296130307346</v>
      </c>
      <c r="AA319" s="3">
        <f>1/($J319+(VLOOKUP($BD319,'5_Weighting REM'!$BX$24:$CG$35,10,FALSE)))</f>
        <v>304.13642970288396</v>
      </c>
      <c r="AB319" s="3">
        <f>AA319*$AF319</f>
        <v>-3483.6797753092123</v>
      </c>
      <c r="AC319" s="3">
        <f>1/($J319+(VLOOKUP($BD319,'5_Weighting REM'!$CK$24:$CT$35,10,FALSE)))</f>
        <v>293.45128971696261</v>
      </c>
      <c r="AD319" s="3">
        <f>AC319*$AF319</f>
        <v>-3361.2886296589977</v>
      </c>
      <c r="AE319" s="3" t="s">
        <v>327</v>
      </c>
      <c r="AF319" s="6">
        <v>-11.454332447817837</v>
      </c>
      <c r="AG319" s="3" t="s">
        <v>25</v>
      </c>
      <c r="AH319" s="3"/>
      <c r="AI319" s="3"/>
      <c r="AJ319" s="25" t="s">
        <v>53</v>
      </c>
      <c r="AK319" s="25" t="s">
        <v>143</v>
      </c>
      <c r="AL319" s="25" t="s">
        <v>54</v>
      </c>
      <c r="AM319" s="3" t="s">
        <v>102</v>
      </c>
      <c r="AN319" s="3" t="s">
        <v>1322</v>
      </c>
      <c r="AO319" s="3" t="s">
        <v>1312</v>
      </c>
      <c r="AP319" s="3" t="s">
        <v>10</v>
      </c>
      <c r="AQ319" s="3" t="s">
        <v>107</v>
      </c>
      <c r="AR319" s="4" t="s">
        <v>1337</v>
      </c>
      <c r="AS319" s="4" t="s">
        <v>109</v>
      </c>
      <c r="AT319" s="4">
        <v>2010</v>
      </c>
      <c r="AU319" s="3" t="s">
        <v>14</v>
      </c>
      <c r="AV319" s="3" t="s">
        <v>1951</v>
      </c>
      <c r="AW319" s="3">
        <v>78</v>
      </c>
      <c r="AX319" s="3">
        <v>1</v>
      </c>
      <c r="AY319" s="3">
        <v>0</v>
      </c>
      <c r="AZ319" s="3">
        <v>1</v>
      </c>
      <c r="BA319" s="3">
        <v>1</v>
      </c>
      <c r="BB319" s="4" t="s">
        <v>15</v>
      </c>
      <c r="BC319" s="4" t="s">
        <v>1384</v>
      </c>
      <c r="BD319" s="3" t="s">
        <v>17</v>
      </c>
      <c r="BE319" s="4" t="s">
        <v>33</v>
      </c>
      <c r="BF319" s="4"/>
      <c r="BG319" s="25">
        <v>-0.16800000000000001</v>
      </c>
      <c r="BH319" s="3"/>
      <c r="BI319" s="3"/>
      <c r="BJ319" s="3"/>
      <c r="BK319" s="3"/>
      <c r="BL319" s="3"/>
    </row>
    <row r="320" spans="1:64" x14ac:dyDescent="0.35">
      <c r="A320" s="2">
        <v>98</v>
      </c>
      <c r="B320" s="3" t="s">
        <v>807</v>
      </c>
      <c r="C320" s="3">
        <v>98.1</v>
      </c>
      <c r="D320" s="3" t="s">
        <v>808</v>
      </c>
      <c r="E320" s="3" t="s">
        <v>809</v>
      </c>
      <c r="F320" s="3"/>
      <c r="G320" s="3"/>
      <c r="H320" s="3" t="str">
        <f>IF(AF320&lt;'2 - Outliers'!$F$11,"Low outlier",IF(AF320&gt;'2 - Outliers'!$F$12,"High outlier",""))</f>
        <v/>
      </c>
      <c r="I320" s="3">
        <f>IF(AH320="",VLOOKUP(BD320,'3 -Impute_SE'!$B$10:$C$21,2,FALSE),AH320)</f>
        <v>4.9965372243354164E-2</v>
      </c>
      <c r="J320" s="3">
        <f>I320^2</f>
        <v>2.4965384234169469E-3</v>
      </c>
      <c r="K320" s="3">
        <f>1/J320</f>
        <v>400.55462019740361</v>
      </c>
      <c r="L320" s="3">
        <f>K320*AF320</f>
        <v>12.686836592588934</v>
      </c>
      <c r="M320" s="3">
        <f>K320*AF320^2</f>
        <v>0.40183239591077596</v>
      </c>
      <c r="N320" s="3">
        <f>K320^2</f>
        <v>160444.00376148627</v>
      </c>
      <c r="O320" s="3">
        <f>1/($J320+(VLOOKUP($BD320,'5_Weighting REM'!$B$23:$K$35,10,FALSE)))</f>
        <v>293.45128971696261</v>
      </c>
      <c r="P320" s="3">
        <f>O320*$AF320</f>
        <v>9.2945340605203928</v>
      </c>
      <c r="Q320" s="3">
        <f>1/($J320+(VLOOKUP($BD320,'5_Weighting REM'!$N$22:$W$31,10,FALSE)))</f>
        <v>173.42818388212862</v>
      </c>
      <c r="R320" s="3">
        <f>Q320*$AF320</f>
        <v>5.4930212223683492</v>
      </c>
      <c r="S320" s="3">
        <f>1/($J320+(VLOOKUP($BD320,'5_Weighting REM'!$Z$26:$AI$35,10,FALSE)))</f>
        <v>22.796049356605412</v>
      </c>
      <c r="T320" s="3">
        <f>S320*$AF320</f>
        <v>0.72202326115053916</v>
      </c>
      <c r="U320" s="3">
        <f>1/($J320+(VLOOKUP($BD320,'5_Weighting REM'!$AL$24:$AU$35,10,FALSE)))</f>
        <v>353.45967507566326</v>
      </c>
      <c r="V320" s="3">
        <f>U320*$AF320</f>
        <v>11.195190152954792</v>
      </c>
      <c r="W320" s="3">
        <f>1/($J320+(VLOOKUP($BD320,'5_Weighting REM'!$AX$24:$BG$35,10,FALSE)))</f>
        <v>30.425895395531665</v>
      </c>
      <c r="X320" s="3">
        <f>W320*$AF320</f>
        <v>0.96368471015533275</v>
      </c>
      <c r="Y320" s="3">
        <f>1/($J320+(VLOOKUP($BD320,'5_Weighting REM'!$BK$24:$BT$34,10,FALSE)))</f>
        <v>365.68081397259516</v>
      </c>
      <c r="Z320" s="3">
        <f>Y320*$AF320</f>
        <v>11.582272424242278</v>
      </c>
      <c r="AA320" s="3">
        <f>1/($J320+(VLOOKUP($BD320,'5_Weighting REM'!$BX$24:$CG$35,10,FALSE)))</f>
        <v>304.13642970288396</v>
      </c>
      <c r="AB320" s="3">
        <f>AA320*$AF320</f>
        <v>9.6329663694612186</v>
      </c>
      <c r="AC320" s="3">
        <f>1/($J320+(VLOOKUP($BD320,'5_Weighting REM'!$CK$24:$CT$35,10,FALSE)))</f>
        <v>293.45128971696261</v>
      </c>
      <c r="AD320" s="3">
        <f>AC320*$AF320</f>
        <v>9.2945340605203928</v>
      </c>
      <c r="AE320" s="3" t="s">
        <v>810</v>
      </c>
      <c r="AF320" s="6">
        <v>3.1673175025010408E-2</v>
      </c>
      <c r="AG320" s="3" t="s">
        <v>72</v>
      </c>
      <c r="AH320" s="3"/>
      <c r="AI320" s="3"/>
      <c r="AJ320" s="3" t="s">
        <v>5</v>
      </c>
      <c r="AK320" s="3" t="s">
        <v>6</v>
      </c>
      <c r="AL320" s="3" t="s">
        <v>5</v>
      </c>
      <c r="AM320" s="3" t="s">
        <v>55</v>
      </c>
      <c r="AN320" s="3" t="s">
        <v>37</v>
      </c>
      <c r="AO320" s="3" t="s">
        <v>95</v>
      </c>
      <c r="AP320" s="3" t="s">
        <v>10</v>
      </c>
      <c r="AQ320" s="3" t="s">
        <v>39</v>
      </c>
      <c r="AR320" s="3" t="s">
        <v>108</v>
      </c>
      <c r="AS320" s="3" t="s">
        <v>806</v>
      </c>
      <c r="AT320" s="3">
        <v>1996</v>
      </c>
      <c r="AU320" s="3" t="s">
        <v>30</v>
      </c>
      <c r="AV320" s="3" t="s">
        <v>14</v>
      </c>
      <c r="AW320" s="3" t="s">
        <v>50</v>
      </c>
      <c r="AX320" s="3">
        <v>1</v>
      </c>
      <c r="AY320" s="3">
        <v>0</v>
      </c>
      <c r="AZ320" s="3">
        <v>1</v>
      </c>
      <c r="BA320" s="3">
        <v>1</v>
      </c>
      <c r="BB320" s="3" t="s">
        <v>15</v>
      </c>
      <c r="BC320" s="3" t="s">
        <v>41</v>
      </c>
      <c r="BD320" s="3" t="s">
        <v>17</v>
      </c>
      <c r="BE320" s="3" t="s">
        <v>89</v>
      </c>
      <c r="BF320" s="3" t="s">
        <v>59</v>
      </c>
      <c r="BG320" s="3">
        <v>1.7000000000000001E-2</v>
      </c>
      <c r="BH320" s="3">
        <v>1.0171453223252407</v>
      </c>
      <c r="BI320" s="3"/>
      <c r="BJ320" s="3" t="s">
        <v>811</v>
      </c>
      <c r="BK320" s="3" t="s">
        <v>20</v>
      </c>
      <c r="BL320" s="3"/>
    </row>
    <row r="321" spans="1:64" x14ac:dyDescent="0.35">
      <c r="A321" s="2">
        <v>33</v>
      </c>
      <c r="B321" s="3" t="s">
        <v>0</v>
      </c>
      <c r="C321" s="3">
        <v>33.299999999999997</v>
      </c>
      <c r="D321" s="3" t="s">
        <v>1</v>
      </c>
      <c r="E321" s="3" t="s">
        <v>2</v>
      </c>
      <c r="F321" s="3"/>
      <c r="G321" s="3"/>
      <c r="H321" s="3" t="str">
        <f>IF(AF321&lt;'2 - Outliers'!$F$11,"Low outlier",IF(AF321&gt;'2 - Outliers'!$F$12,"High outlier",""))</f>
        <v>High outlier</v>
      </c>
      <c r="I321" s="3">
        <f>IF(AH321="",VLOOKUP(BD321,'3 -Impute_SE'!$B$10:$C$21,2,FALSE),AH321)</f>
        <v>4.9965372243354164E-2</v>
      </c>
      <c r="J321" s="3">
        <f>I321^2</f>
        <v>2.4965384234169469E-3</v>
      </c>
      <c r="K321" s="3">
        <f>1/J321</f>
        <v>400.55462019740361</v>
      </c>
      <c r="L321" s="3">
        <f>K321*AF321</f>
        <v>562.77924137735204</v>
      </c>
      <c r="M321" s="3">
        <f>K321*AF321^2</f>
        <v>790.70483413517968</v>
      </c>
      <c r="N321" s="3">
        <f>K321^2</f>
        <v>160444.00376148627</v>
      </c>
      <c r="O321" s="3">
        <f>1/($J321+(VLOOKUP($BD321,'5_Weighting REM'!$B$23:$K$35,10,FALSE)))</f>
        <v>293.45128971696261</v>
      </c>
      <c r="P321" s="3">
        <f>O321*$AF321</f>
        <v>412.29906205233249</v>
      </c>
      <c r="Q321" s="3">
        <f>1/($J321+(VLOOKUP($BD321,'5_Weighting REM'!$N$22:$W$31,10,FALSE)))</f>
        <v>173.42818388212862</v>
      </c>
      <c r="R321" s="3">
        <f>Q321*$AF321</f>
        <v>243.66659835439071</v>
      </c>
      <c r="S321" s="3">
        <f>1/($J321+(VLOOKUP($BD321,'5_Weighting REM'!$Z$26:$AI$35,10,FALSE)))</f>
        <v>22.796049356605412</v>
      </c>
      <c r="T321" s="3">
        <f>S321*$AF321</f>
        <v>32.028449346030605</v>
      </c>
      <c r="U321" s="3">
        <f>1/($J321+(VLOOKUP($BD321,'5_Weighting REM'!$AL$24:$AU$35,10,FALSE)))</f>
        <v>353.45967507566326</v>
      </c>
      <c r="V321" s="3">
        <f>U321*$AF321</f>
        <v>496.61084348130686</v>
      </c>
      <c r="W321" s="3">
        <f>1/($J321+(VLOOKUP($BD321,'5_Weighting REM'!$AX$24:$BG$35,10,FALSE)))</f>
        <v>30.425895395531665</v>
      </c>
      <c r="X321" s="3">
        <f>W321*$AF321</f>
        <v>42.748383030721989</v>
      </c>
      <c r="Y321" s="3">
        <f>1/($J321+(VLOOKUP($BD321,'5_Weighting REM'!$BK$24:$BT$34,10,FALSE)))</f>
        <v>365.68081397259516</v>
      </c>
      <c r="Z321" s="3">
        <f>Y321*$AF321</f>
        <v>513.78154363149622</v>
      </c>
      <c r="AA321" s="3">
        <f>1/($J321+(VLOOKUP($BD321,'5_Weighting REM'!$BX$24:$CG$35,10,FALSE)))</f>
        <v>304.13642970288396</v>
      </c>
      <c r="AB321" s="3">
        <f>AA321*$AF321</f>
        <v>427.31168373255196</v>
      </c>
      <c r="AC321" s="3">
        <f>1/($J321+(VLOOKUP($BD321,'5_Weighting REM'!$CK$24:$CT$35,10,FALSE)))</f>
        <v>293.45128971696261</v>
      </c>
      <c r="AD321" s="3">
        <f>AC321*$AF321</f>
        <v>412.29906205233249</v>
      </c>
      <c r="AE321" s="3" t="s">
        <v>3</v>
      </c>
      <c r="AF321" s="6">
        <v>1.405</v>
      </c>
      <c r="AG321" s="3" t="s">
        <v>4</v>
      </c>
      <c r="AH321" s="3"/>
      <c r="AI321" s="3"/>
      <c r="AJ321" s="3" t="s">
        <v>5</v>
      </c>
      <c r="AK321" s="3" t="s">
        <v>6</v>
      </c>
      <c r="AL321" s="3" t="s">
        <v>5</v>
      </c>
      <c r="AM321" s="3" t="s">
        <v>7</v>
      </c>
      <c r="AN321" s="3" t="s">
        <v>8</v>
      </c>
      <c r="AO321" s="3" t="s">
        <v>9</v>
      </c>
      <c r="AP321" s="3" t="s">
        <v>10</v>
      </c>
      <c r="AQ321" s="3" t="s">
        <v>11</v>
      </c>
      <c r="AR321" s="4" t="s">
        <v>12</v>
      </c>
      <c r="AS321" s="4" t="s">
        <v>13</v>
      </c>
      <c r="AT321" s="4">
        <v>2012</v>
      </c>
      <c r="AU321" s="3" t="str">
        <f>IF(AT321&lt;2010,"Pre-2010",IF(AT321&lt;2018,"2010 - 2017","2018 - 2019"))</f>
        <v>2010 - 2017</v>
      </c>
      <c r="AV321" s="3" t="s">
        <v>14</v>
      </c>
      <c r="AW321" s="3">
        <v>125</v>
      </c>
      <c r="AX321" s="3">
        <v>0</v>
      </c>
      <c r="AY321" s="3">
        <v>0</v>
      </c>
      <c r="AZ321" s="3">
        <v>0</v>
      </c>
      <c r="BA321" s="3">
        <v>0</v>
      </c>
      <c r="BB321" s="4" t="s">
        <v>15</v>
      </c>
      <c r="BC321" s="4" t="s">
        <v>16</v>
      </c>
      <c r="BD321" s="4" t="s">
        <v>17</v>
      </c>
      <c r="BE321" s="4" t="s">
        <v>18</v>
      </c>
      <c r="BF321" s="4"/>
      <c r="BG321" s="3">
        <v>2E-3</v>
      </c>
      <c r="BH321" s="3"/>
      <c r="BI321" s="3">
        <v>1.0020020013340003</v>
      </c>
      <c r="BJ321" s="3" t="s">
        <v>19</v>
      </c>
      <c r="BK321" s="3" t="s">
        <v>20</v>
      </c>
      <c r="BL321" s="3"/>
    </row>
    <row r="322" spans="1:64" x14ac:dyDescent="0.35">
      <c r="A322" s="2">
        <v>86</v>
      </c>
      <c r="B322" s="3" t="s">
        <v>582</v>
      </c>
      <c r="C322" s="3">
        <v>86.4</v>
      </c>
      <c r="D322" s="3" t="s">
        <v>800</v>
      </c>
      <c r="E322" s="3" t="s">
        <v>801</v>
      </c>
      <c r="F322" s="3"/>
      <c r="G322" s="3"/>
      <c r="H322" s="3" t="str">
        <f>IF(AF322&lt;'2 - Outliers'!$F$11,"Low outlier",IF(AF322&gt;'2 - Outliers'!$F$12,"High outlier",""))</f>
        <v/>
      </c>
      <c r="I322" s="3">
        <f>IF(AH322="",VLOOKUP(BD322,'3 -Impute_SE'!$B$10:$C$21,2,FALSE),AH322)</f>
        <v>4.9965372243354164E-2</v>
      </c>
      <c r="J322" s="3">
        <f>I322^2</f>
        <v>2.4965384234169469E-3</v>
      </c>
      <c r="K322" s="3">
        <f>1/J322</f>
        <v>400.55462019740361</v>
      </c>
      <c r="L322" s="3">
        <f>K322*AF322</f>
        <v>203.08119244008364</v>
      </c>
      <c r="M322" s="3">
        <f>K322*AF322^2</f>
        <v>102.96216456712241</v>
      </c>
      <c r="N322" s="3">
        <f>K322^2</f>
        <v>160444.00376148627</v>
      </c>
      <c r="O322" s="3">
        <f>1/($J322+(VLOOKUP($BD322,'5_Weighting REM'!$B$23:$K$35,10,FALSE)))</f>
        <v>293.45128971696261</v>
      </c>
      <c r="P322" s="3">
        <f>O322*$AF322</f>
        <v>148.77980388650005</v>
      </c>
      <c r="Q322" s="3">
        <f>1/($J322+(VLOOKUP($BD322,'5_Weighting REM'!$N$22:$W$31,10,FALSE)))</f>
        <v>173.42818388212862</v>
      </c>
      <c r="R322" s="3">
        <f>Q322*$AF322</f>
        <v>87.928089228239216</v>
      </c>
      <c r="S322" s="3">
        <f>1/($J322+(VLOOKUP($BD322,'5_Weighting REM'!$Z$26:$AI$35,10,FALSE)))</f>
        <v>22.796049356605412</v>
      </c>
      <c r="T322" s="3">
        <f>S322*$AF322</f>
        <v>11.557597023798944</v>
      </c>
      <c r="U322" s="3">
        <f>1/($J322+(VLOOKUP($BD322,'5_Weighting REM'!$AL$24:$AU$35,10,FALSE)))</f>
        <v>353.45967507566326</v>
      </c>
      <c r="V322" s="3">
        <f>U322*$AF322</f>
        <v>179.20405526336128</v>
      </c>
      <c r="W322" s="3">
        <f>1/($J322+(VLOOKUP($BD322,'5_Weighting REM'!$AX$24:$BG$35,10,FALSE)))</f>
        <v>30.425895395531665</v>
      </c>
      <c r="X322" s="3">
        <f>W322*$AF322</f>
        <v>15.425928965534554</v>
      </c>
      <c r="Y322" s="3">
        <f>1/($J322+(VLOOKUP($BD322,'5_Weighting REM'!$BK$24:$BT$34,10,FALSE)))</f>
        <v>365.68081397259516</v>
      </c>
      <c r="Z322" s="3">
        <f>Y322*$AF322</f>
        <v>185.40017268410574</v>
      </c>
      <c r="AA322" s="3">
        <f>1/($J322+(VLOOKUP($BD322,'5_Weighting REM'!$BX$24:$CG$35,10,FALSE)))</f>
        <v>304.13642970288396</v>
      </c>
      <c r="AB322" s="3">
        <f>AA322*$AF322</f>
        <v>154.19716985936216</v>
      </c>
      <c r="AC322" s="3">
        <f>1/($J322+(VLOOKUP($BD322,'5_Weighting REM'!$CK$24:$CT$35,10,FALSE)))</f>
        <v>293.45128971696261</v>
      </c>
      <c r="AD322" s="3">
        <f>AC322*$AF322</f>
        <v>148.77980388650005</v>
      </c>
      <c r="AE322" s="3"/>
      <c r="AF322" s="6">
        <v>0.50700000000000001</v>
      </c>
      <c r="AG322" s="3" t="s">
        <v>4</v>
      </c>
      <c r="AH322" s="3"/>
      <c r="AI322" s="3"/>
      <c r="AJ322" s="3" t="s">
        <v>5</v>
      </c>
      <c r="AK322" s="3" t="s">
        <v>6</v>
      </c>
      <c r="AL322" s="3" t="s">
        <v>5</v>
      </c>
      <c r="AM322" s="3" t="s">
        <v>7</v>
      </c>
      <c r="AN322" s="3" t="s">
        <v>8</v>
      </c>
      <c r="AO322" s="3" t="s">
        <v>28</v>
      </c>
      <c r="AP322" s="3" t="s">
        <v>10</v>
      </c>
      <c r="AQ322" s="3" t="s">
        <v>107</v>
      </c>
      <c r="AR322" s="3" t="s">
        <v>12</v>
      </c>
      <c r="AS322" s="3" t="s">
        <v>232</v>
      </c>
      <c r="AT322" s="3" t="s">
        <v>585</v>
      </c>
      <c r="AU322" s="3" t="s">
        <v>1951</v>
      </c>
      <c r="AV322" s="3" t="s">
        <v>14</v>
      </c>
      <c r="AW322" s="3">
        <v>120</v>
      </c>
      <c r="AX322" s="3">
        <v>1</v>
      </c>
      <c r="AY322" s="3">
        <v>0</v>
      </c>
      <c r="AZ322" s="3">
        <v>1</v>
      </c>
      <c r="BA322" s="3">
        <v>1</v>
      </c>
      <c r="BB322" s="3" t="s">
        <v>15</v>
      </c>
      <c r="BC322" s="3" t="s">
        <v>16</v>
      </c>
      <c r="BD322" s="3" t="s">
        <v>17</v>
      </c>
      <c r="BE322" s="3" t="s">
        <v>33</v>
      </c>
      <c r="BF322" s="3"/>
      <c r="BG322" s="3">
        <v>0.09</v>
      </c>
      <c r="BH322" s="3"/>
      <c r="BI322" s="3"/>
      <c r="BJ322" s="3" t="s">
        <v>20</v>
      </c>
      <c r="BK322" s="3" t="s">
        <v>20</v>
      </c>
      <c r="BL322" s="3"/>
    </row>
    <row r="323" spans="1:64" x14ac:dyDescent="0.35">
      <c r="A323" s="2">
        <v>38</v>
      </c>
      <c r="B323" s="3" t="s">
        <v>104</v>
      </c>
      <c r="C323" s="3">
        <v>38.1</v>
      </c>
      <c r="D323" s="3" t="s">
        <v>619</v>
      </c>
      <c r="E323" s="3" t="s">
        <v>117</v>
      </c>
      <c r="F323" s="3"/>
      <c r="G323" s="3"/>
      <c r="H323" s="3" t="str">
        <f>IF(AF323&lt;'2 - Outliers'!$F$11,"Low outlier",IF(AF323&gt;'2 - Outliers'!$F$12,"High outlier",""))</f>
        <v/>
      </c>
      <c r="I323" s="3">
        <f>IF(AH323="",VLOOKUP(BD323,'3 -Impute_SE'!$B$10:$C$21,2,FALSE),AH323)</f>
        <v>4.9965372243354164E-2</v>
      </c>
      <c r="J323" s="3">
        <f>I323^2</f>
        <v>2.4965384234169469E-3</v>
      </c>
      <c r="K323" s="3">
        <f>1/J323</f>
        <v>400.55462019740361</v>
      </c>
      <c r="L323" s="3">
        <f>K323*AF323</f>
        <v>180.24957908883164</v>
      </c>
      <c r="M323" s="3">
        <f>K323*AF323^2</f>
        <v>81.112310589974243</v>
      </c>
      <c r="N323" s="3">
        <f>K323^2</f>
        <v>160444.00376148627</v>
      </c>
      <c r="O323" s="3">
        <f>1/($J323+(VLOOKUP($BD323,'5_Weighting REM'!$B$23:$K$35,10,FALSE)))</f>
        <v>293.45128971696261</v>
      </c>
      <c r="P323" s="3">
        <f>O323*$AF323</f>
        <v>132.05308037263319</v>
      </c>
      <c r="Q323" s="3">
        <f>1/($J323+(VLOOKUP($BD323,'5_Weighting REM'!$N$22:$W$31,10,FALSE)))</f>
        <v>173.42818388212862</v>
      </c>
      <c r="R323" s="3">
        <f>Q323*$AF323</f>
        <v>78.04268274695788</v>
      </c>
      <c r="S323" s="3">
        <f>1/($J323+(VLOOKUP($BD323,'5_Weighting REM'!$Z$26:$AI$35,10,FALSE)))</f>
        <v>22.796049356605412</v>
      </c>
      <c r="T323" s="3">
        <f>S323*$AF323</f>
        <v>10.258222210472436</v>
      </c>
      <c r="U323" s="3">
        <f>1/($J323+(VLOOKUP($BD323,'5_Weighting REM'!$AL$24:$AU$35,10,FALSE)))</f>
        <v>353.45967507566326</v>
      </c>
      <c r="V323" s="3">
        <f>U323*$AF323</f>
        <v>159.05685378404846</v>
      </c>
      <c r="W323" s="3">
        <f>1/($J323+(VLOOKUP($BD323,'5_Weighting REM'!$AX$24:$BG$35,10,FALSE)))</f>
        <v>30.425895395531665</v>
      </c>
      <c r="X323" s="3">
        <f>W323*$AF323</f>
        <v>13.691652927989249</v>
      </c>
      <c r="Y323" s="3">
        <f>1/($J323+(VLOOKUP($BD323,'5_Weighting REM'!$BK$24:$BT$34,10,FALSE)))</f>
        <v>365.68081397259516</v>
      </c>
      <c r="Z323" s="3">
        <f>Y323*$AF323</f>
        <v>164.55636628766783</v>
      </c>
      <c r="AA323" s="3">
        <f>1/($J323+(VLOOKUP($BD323,'5_Weighting REM'!$BX$24:$CG$35,10,FALSE)))</f>
        <v>304.13642970288396</v>
      </c>
      <c r="AB323" s="3">
        <f>AA323*$AF323</f>
        <v>136.86139336629779</v>
      </c>
      <c r="AC323" s="3">
        <f>1/($J323+(VLOOKUP($BD323,'5_Weighting REM'!$CK$24:$CT$35,10,FALSE)))</f>
        <v>293.45128971696261</v>
      </c>
      <c r="AD323" s="3">
        <f>AC323*$AF323</f>
        <v>132.05308037263319</v>
      </c>
      <c r="AE323" s="3" t="s">
        <v>118</v>
      </c>
      <c r="AF323" s="6">
        <v>0.45</v>
      </c>
      <c r="AG323" s="3" t="s">
        <v>157</v>
      </c>
      <c r="AH323" s="3"/>
      <c r="AI323" s="3"/>
      <c r="AJ323" s="3" t="s">
        <v>5</v>
      </c>
      <c r="AK323" s="3" t="s">
        <v>6</v>
      </c>
      <c r="AL323" s="3" t="s">
        <v>5</v>
      </c>
      <c r="AM323" s="3" t="s">
        <v>7</v>
      </c>
      <c r="AN323" s="3" t="s">
        <v>37</v>
      </c>
      <c r="AO323" s="3" t="s">
        <v>28</v>
      </c>
      <c r="AP323" s="3" t="s">
        <v>10</v>
      </c>
      <c r="AQ323" s="3" t="s">
        <v>107</v>
      </c>
      <c r="AR323" s="4" t="s">
        <v>108</v>
      </c>
      <c r="AS323" s="4" t="s">
        <v>109</v>
      </c>
      <c r="AT323" s="4">
        <v>2010</v>
      </c>
      <c r="AU323" s="3" t="s">
        <v>14</v>
      </c>
      <c r="AV323" s="3" t="s">
        <v>14</v>
      </c>
      <c r="AW323" s="3">
        <v>1000</v>
      </c>
      <c r="AX323" s="3">
        <v>1</v>
      </c>
      <c r="AY323" s="3">
        <v>0</v>
      </c>
      <c r="AZ323" s="3">
        <v>0</v>
      </c>
      <c r="BA323" s="3">
        <v>0</v>
      </c>
      <c r="BB323" s="4" t="s">
        <v>15</v>
      </c>
      <c r="BC323" s="4" t="s">
        <v>620</v>
      </c>
      <c r="BD323" s="4" t="s">
        <v>17</v>
      </c>
      <c r="BE323" s="4" t="s">
        <v>119</v>
      </c>
      <c r="BF323" s="4"/>
      <c r="BG323" s="3">
        <v>0.45</v>
      </c>
      <c r="BH323" s="3"/>
      <c r="BI323" s="3"/>
      <c r="BJ323" s="3" t="s">
        <v>20</v>
      </c>
      <c r="BK323" s="3" t="s">
        <v>20</v>
      </c>
      <c r="BL323" s="3"/>
    </row>
    <row r="324" spans="1:64" x14ac:dyDescent="0.35">
      <c r="A324" s="2">
        <v>38</v>
      </c>
      <c r="B324" s="3" t="s">
        <v>104</v>
      </c>
      <c r="C324" s="3">
        <v>38.1</v>
      </c>
      <c r="D324" s="3" t="s">
        <v>621</v>
      </c>
      <c r="E324" s="3" t="s">
        <v>117</v>
      </c>
      <c r="F324" s="3"/>
      <c r="G324" s="3"/>
      <c r="H324" s="3" t="str">
        <f>IF(AF324&lt;'2 - Outliers'!$F$11,"Low outlier",IF(AF324&gt;'2 - Outliers'!$F$12,"High outlier",""))</f>
        <v/>
      </c>
      <c r="I324" s="3">
        <f>IF(AH324="",VLOOKUP(BD324,'3 -Impute_SE'!$B$10:$C$21,2,FALSE),AH324)</f>
        <v>4.9965372243354164E-2</v>
      </c>
      <c r="J324" s="3">
        <f>I324^2</f>
        <v>2.4965384234169469E-3</v>
      </c>
      <c r="K324" s="3">
        <f>1/J324</f>
        <v>400.55462019740361</v>
      </c>
      <c r="L324" s="3">
        <f>K324*AF324</f>
        <v>149.80742795382895</v>
      </c>
      <c r="M324" s="3">
        <f>K324*AF324^2</f>
        <v>56.027978054732024</v>
      </c>
      <c r="N324" s="3">
        <f>K324^2</f>
        <v>160444.00376148627</v>
      </c>
      <c r="O324" s="3">
        <f>1/($J324+(VLOOKUP($BD324,'5_Weighting REM'!$B$23:$K$35,10,FALSE)))</f>
        <v>293.45128971696261</v>
      </c>
      <c r="P324" s="3">
        <f>O324*$AF324</f>
        <v>109.75078235414401</v>
      </c>
      <c r="Q324" s="3">
        <f>1/($J324+(VLOOKUP($BD324,'5_Weighting REM'!$N$22:$W$31,10,FALSE)))</f>
        <v>173.42818388212862</v>
      </c>
      <c r="R324" s="3">
        <f>Q324*$AF324</f>
        <v>64.862140771916103</v>
      </c>
      <c r="S324" s="3">
        <f>1/($J324+(VLOOKUP($BD324,'5_Weighting REM'!$Z$26:$AI$35,10,FALSE)))</f>
        <v>22.796049356605412</v>
      </c>
      <c r="T324" s="3">
        <f>S324*$AF324</f>
        <v>8.5257224593704244</v>
      </c>
      <c r="U324" s="3">
        <f>1/($J324+(VLOOKUP($BD324,'5_Weighting REM'!$AL$24:$AU$35,10,FALSE)))</f>
        <v>353.45967507566326</v>
      </c>
      <c r="V324" s="3">
        <f>U324*$AF324</f>
        <v>132.19391847829806</v>
      </c>
      <c r="W324" s="3">
        <f>1/($J324+(VLOOKUP($BD324,'5_Weighting REM'!$AX$24:$BG$35,10,FALSE)))</f>
        <v>30.425895395531665</v>
      </c>
      <c r="X324" s="3">
        <f>W324*$AF324</f>
        <v>11.379284877928843</v>
      </c>
      <c r="Y324" s="3">
        <f>1/($J324+(VLOOKUP($BD324,'5_Weighting REM'!$BK$24:$BT$34,10,FALSE)))</f>
        <v>365.68081397259516</v>
      </c>
      <c r="Z324" s="3">
        <f>Y324*$AF324</f>
        <v>136.76462442575058</v>
      </c>
      <c r="AA324" s="3">
        <f>1/($J324+(VLOOKUP($BD324,'5_Weighting REM'!$BX$24:$CG$35,10,FALSE)))</f>
        <v>304.13642970288396</v>
      </c>
      <c r="AB324" s="3">
        <f>AA324*$AF324</f>
        <v>113.7470247088786</v>
      </c>
      <c r="AC324" s="3">
        <f>1/($J324+(VLOOKUP($BD324,'5_Weighting REM'!$CK$24:$CT$35,10,FALSE)))</f>
        <v>293.45128971696261</v>
      </c>
      <c r="AD324" s="3">
        <f>AC324*$AF324</f>
        <v>109.75078235414401</v>
      </c>
      <c r="AE324" s="3" t="s">
        <v>118</v>
      </c>
      <c r="AF324" s="6">
        <v>0.374</v>
      </c>
      <c r="AG324" s="3" t="s">
        <v>157</v>
      </c>
      <c r="AH324" s="3"/>
      <c r="AI324" s="3"/>
      <c r="AJ324" s="3" t="s">
        <v>5</v>
      </c>
      <c r="AK324" s="3" t="s">
        <v>6</v>
      </c>
      <c r="AL324" s="3" t="s">
        <v>5</v>
      </c>
      <c r="AM324" s="3" t="s">
        <v>7</v>
      </c>
      <c r="AN324" s="3" t="s">
        <v>37</v>
      </c>
      <c r="AO324" s="3" t="s">
        <v>28</v>
      </c>
      <c r="AP324" s="3" t="s">
        <v>10</v>
      </c>
      <c r="AQ324" s="3" t="s">
        <v>107</v>
      </c>
      <c r="AR324" s="3" t="s">
        <v>108</v>
      </c>
      <c r="AS324" s="3" t="s">
        <v>109</v>
      </c>
      <c r="AT324" s="3">
        <v>2010</v>
      </c>
      <c r="AU324" s="3" t="s">
        <v>14</v>
      </c>
      <c r="AV324" s="3" t="s">
        <v>14</v>
      </c>
      <c r="AW324" s="3">
        <v>1000</v>
      </c>
      <c r="AX324" s="3">
        <v>1</v>
      </c>
      <c r="AY324" s="3">
        <v>0</v>
      </c>
      <c r="AZ324" s="3">
        <v>0</v>
      </c>
      <c r="BA324" s="3">
        <v>0</v>
      </c>
      <c r="BB324" s="3" t="s">
        <v>15</v>
      </c>
      <c r="BC324" s="3" t="s">
        <v>620</v>
      </c>
      <c r="BD324" s="3" t="s">
        <v>17</v>
      </c>
      <c r="BE324" s="3" t="s">
        <v>119</v>
      </c>
      <c r="BF324" s="3"/>
      <c r="BG324" s="3">
        <v>0.49199999999999999</v>
      </c>
      <c r="BH324" s="3"/>
      <c r="BI324" s="3"/>
      <c r="BJ324" s="3" t="s">
        <v>20</v>
      </c>
      <c r="BK324" s="3" t="s">
        <v>20</v>
      </c>
      <c r="BL324" s="3"/>
    </row>
    <row r="325" spans="1:64" x14ac:dyDescent="0.35">
      <c r="A325" s="2">
        <v>38</v>
      </c>
      <c r="B325" s="3" t="s">
        <v>104</v>
      </c>
      <c r="C325" s="3">
        <v>38.299999999999997</v>
      </c>
      <c r="D325" s="3" t="s">
        <v>622</v>
      </c>
      <c r="E325" s="3" t="s">
        <v>126</v>
      </c>
      <c r="F325" s="3"/>
      <c r="G325" s="3"/>
      <c r="H325" s="3" t="str">
        <f>IF(AF325&lt;'2 - Outliers'!$F$11,"Low outlier",IF(AF325&gt;'2 - Outliers'!$F$12,"High outlier",""))</f>
        <v/>
      </c>
      <c r="I325" s="3">
        <f>IF(AH325="",VLOOKUP(BD325,'3 -Impute_SE'!$B$10:$C$21,2,FALSE),AH325)</f>
        <v>4.9965372243354164E-2</v>
      </c>
      <c r="J325" s="3">
        <f>I325^2</f>
        <v>2.4965384234169469E-3</v>
      </c>
      <c r="K325" s="3">
        <f>1/J325</f>
        <v>400.55462019740361</v>
      </c>
      <c r="L325" s="3">
        <f>K325*AF325</f>
        <v>149.80742795382895</v>
      </c>
      <c r="M325" s="3">
        <f>K325*AF325^2</f>
        <v>56.027978054732024</v>
      </c>
      <c r="N325" s="3">
        <f>K325^2</f>
        <v>160444.00376148627</v>
      </c>
      <c r="O325" s="3">
        <f>1/($J325+(VLOOKUP($BD325,'5_Weighting REM'!$B$23:$K$35,10,FALSE)))</f>
        <v>293.45128971696261</v>
      </c>
      <c r="P325" s="3">
        <f>O325*$AF325</f>
        <v>109.75078235414401</v>
      </c>
      <c r="Q325" s="3">
        <f>1/($J325+(VLOOKUP($BD325,'5_Weighting REM'!$N$22:$W$31,10,FALSE)))</f>
        <v>173.42818388212862</v>
      </c>
      <c r="R325" s="3">
        <f>Q325*$AF325</f>
        <v>64.862140771916103</v>
      </c>
      <c r="S325" s="3">
        <f>1/($J325+(VLOOKUP($BD325,'5_Weighting REM'!$Z$26:$AI$35,10,FALSE)))</f>
        <v>22.796049356605412</v>
      </c>
      <c r="T325" s="3">
        <f>S325*$AF325</f>
        <v>8.5257224593704244</v>
      </c>
      <c r="U325" s="3">
        <f>1/($J325+(VLOOKUP($BD325,'5_Weighting REM'!$AL$24:$AU$35,10,FALSE)))</f>
        <v>353.45967507566326</v>
      </c>
      <c r="V325" s="3">
        <f>U325*$AF325</f>
        <v>132.19391847829806</v>
      </c>
      <c r="W325" s="3">
        <f>1/($J325+(VLOOKUP($BD325,'5_Weighting REM'!$AX$24:$BG$35,10,FALSE)))</f>
        <v>30.425895395531665</v>
      </c>
      <c r="X325" s="3">
        <f>W325*$AF325</f>
        <v>11.379284877928843</v>
      </c>
      <c r="Y325" s="3">
        <f>1/($J325+(VLOOKUP($BD325,'5_Weighting REM'!$BK$24:$BT$34,10,FALSE)))</f>
        <v>365.68081397259516</v>
      </c>
      <c r="Z325" s="3">
        <f>Y325*$AF325</f>
        <v>136.76462442575058</v>
      </c>
      <c r="AA325" s="3">
        <f>1/($J325+(VLOOKUP($BD325,'5_Weighting REM'!$BX$24:$CG$35,10,FALSE)))</f>
        <v>304.13642970288396</v>
      </c>
      <c r="AB325" s="3">
        <f>AA325*$AF325</f>
        <v>113.7470247088786</v>
      </c>
      <c r="AC325" s="3">
        <f>1/($J325+(VLOOKUP($BD325,'5_Weighting REM'!$CK$24:$CT$35,10,FALSE)))</f>
        <v>293.45128971696261</v>
      </c>
      <c r="AD325" s="3">
        <f>AC325*$AF325</f>
        <v>109.75078235414401</v>
      </c>
      <c r="AE325" s="3" t="s">
        <v>118</v>
      </c>
      <c r="AF325" s="6">
        <v>0.374</v>
      </c>
      <c r="AG325" s="3" t="s">
        <v>157</v>
      </c>
      <c r="AH325" s="3"/>
      <c r="AI325" s="3"/>
      <c r="AJ325" s="3" t="s">
        <v>5</v>
      </c>
      <c r="AK325" s="3" t="s">
        <v>6</v>
      </c>
      <c r="AL325" s="3" t="s">
        <v>5</v>
      </c>
      <c r="AM325" s="3" t="s">
        <v>7</v>
      </c>
      <c r="AN325" s="3" t="s">
        <v>37</v>
      </c>
      <c r="AO325" s="3" t="s">
        <v>28</v>
      </c>
      <c r="AP325" s="3" t="s">
        <v>10</v>
      </c>
      <c r="AQ325" s="3" t="s">
        <v>107</v>
      </c>
      <c r="AR325" s="4" t="s">
        <v>108</v>
      </c>
      <c r="AS325" s="4" t="s">
        <v>109</v>
      </c>
      <c r="AT325" s="4">
        <v>2010</v>
      </c>
      <c r="AU325" s="3" t="s">
        <v>14</v>
      </c>
      <c r="AV325" s="3" t="s">
        <v>14</v>
      </c>
      <c r="AW325" s="3">
        <v>1000</v>
      </c>
      <c r="AX325" s="3">
        <v>1</v>
      </c>
      <c r="AY325" s="3">
        <v>0</v>
      </c>
      <c r="AZ325" s="3">
        <v>0</v>
      </c>
      <c r="BA325" s="3">
        <v>0</v>
      </c>
      <c r="BB325" s="4" t="s">
        <v>15</v>
      </c>
      <c r="BC325" s="4" t="s">
        <v>620</v>
      </c>
      <c r="BD325" s="4" t="s">
        <v>17</v>
      </c>
      <c r="BE325" s="4" t="s">
        <v>119</v>
      </c>
      <c r="BF325" s="4"/>
      <c r="BG325" s="3">
        <v>0.374</v>
      </c>
      <c r="BH325" s="3"/>
      <c r="BI325" s="3"/>
      <c r="BJ325" s="3" t="s">
        <v>20</v>
      </c>
      <c r="BK325" s="3" t="s">
        <v>20</v>
      </c>
      <c r="BL325" s="3"/>
    </row>
    <row r="326" spans="1:64" x14ac:dyDescent="0.35">
      <c r="A326" s="2">
        <v>38</v>
      </c>
      <c r="B326" s="3" t="s">
        <v>104</v>
      </c>
      <c r="C326" s="3">
        <v>38.5</v>
      </c>
      <c r="D326" s="3" t="s">
        <v>623</v>
      </c>
      <c r="E326" s="3" t="s">
        <v>195</v>
      </c>
      <c r="F326" s="3"/>
      <c r="G326" s="3"/>
      <c r="H326" s="3" t="str">
        <f>IF(AF326&lt;'2 - Outliers'!$F$11,"Low outlier",IF(AF326&gt;'2 - Outliers'!$F$12,"High outlier",""))</f>
        <v/>
      </c>
      <c r="I326" s="3">
        <f>IF(AH326="",VLOOKUP(BD326,'3 -Impute_SE'!$B$10:$C$21,2,FALSE),AH326)</f>
        <v>4.9965372243354164E-2</v>
      </c>
      <c r="J326" s="3">
        <f>I326^2</f>
        <v>2.4965384234169469E-3</v>
      </c>
      <c r="K326" s="3">
        <f>1/J326</f>
        <v>400.55462019740361</v>
      </c>
      <c r="L326" s="3">
        <f>K326*AF326</f>
        <v>102.54198277053533</v>
      </c>
      <c r="M326" s="3">
        <f>K326*AF326^2</f>
        <v>26.250747589257042</v>
      </c>
      <c r="N326" s="3">
        <f>K326^2</f>
        <v>160444.00376148627</v>
      </c>
      <c r="O326" s="3">
        <f>1/($J326+(VLOOKUP($BD326,'5_Weighting REM'!$B$23:$K$35,10,FALSE)))</f>
        <v>293.45128971696261</v>
      </c>
      <c r="P326" s="3">
        <f>O326*$AF326</f>
        <v>75.123530167542427</v>
      </c>
      <c r="Q326" s="3">
        <f>1/($J326+(VLOOKUP($BD326,'5_Weighting REM'!$N$22:$W$31,10,FALSE)))</f>
        <v>173.42818388212862</v>
      </c>
      <c r="R326" s="3">
        <f>Q326*$AF326</f>
        <v>44.39761507382493</v>
      </c>
      <c r="S326" s="3">
        <f>1/($J326+(VLOOKUP($BD326,'5_Weighting REM'!$Z$26:$AI$35,10,FALSE)))</f>
        <v>22.796049356605412</v>
      </c>
      <c r="T326" s="3">
        <f>S326*$AF326</f>
        <v>5.8357886352909851</v>
      </c>
      <c r="U326" s="3">
        <f>1/($J326+(VLOOKUP($BD326,'5_Weighting REM'!$AL$24:$AU$35,10,FALSE)))</f>
        <v>353.45967507566326</v>
      </c>
      <c r="V326" s="3">
        <f>U326*$AF326</f>
        <v>90.4856768193698</v>
      </c>
      <c r="W326" s="3">
        <f>1/($J326+(VLOOKUP($BD326,'5_Weighting REM'!$AX$24:$BG$35,10,FALSE)))</f>
        <v>30.425895395531665</v>
      </c>
      <c r="X326" s="3">
        <f>W326*$AF326</f>
        <v>7.7890292212561061</v>
      </c>
      <c r="Y326" s="3">
        <f>1/($J326+(VLOOKUP($BD326,'5_Weighting REM'!$BK$24:$BT$34,10,FALSE)))</f>
        <v>365.68081397259516</v>
      </c>
      <c r="Z326" s="3">
        <f>Y326*$AF326</f>
        <v>93.614288376984362</v>
      </c>
      <c r="AA326" s="3">
        <f>1/($J326+(VLOOKUP($BD326,'5_Weighting REM'!$BX$24:$CG$35,10,FALSE)))</f>
        <v>304.13642970288396</v>
      </c>
      <c r="AB326" s="3">
        <f>AA326*$AF326</f>
        <v>77.858926003938294</v>
      </c>
      <c r="AC326" s="3">
        <f>1/($J326+(VLOOKUP($BD326,'5_Weighting REM'!$CK$24:$CT$35,10,FALSE)))</f>
        <v>293.45128971696261</v>
      </c>
      <c r="AD326" s="3">
        <f>AC326*$AF326</f>
        <v>75.123530167542427</v>
      </c>
      <c r="AE326" s="3" t="s">
        <v>118</v>
      </c>
      <c r="AF326" s="6">
        <v>0.25600000000000001</v>
      </c>
      <c r="AG326" s="3" t="s">
        <v>157</v>
      </c>
      <c r="AH326" s="3"/>
      <c r="AI326" s="3"/>
      <c r="AJ326" s="3" t="s">
        <v>5</v>
      </c>
      <c r="AK326" s="3" t="s">
        <v>6</v>
      </c>
      <c r="AL326" s="3" t="s">
        <v>5</v>
      </c>
      <c r="AM326" s="3" t="s">
        <v>7</v>
      </c>
      <c r="AN326" s="3" t="s">
        <v>37</v>
      </c>
      <c r="AO326" s="3" t="s">
        <v>28</v>
      </c>
      <c r="AP326" s="3" t="s">
        <v>10</v>
      </c>
      <c r="AQ326" s="3" t="s">
        <v>197</v>
      </c>
      <c r="AR326" s="4" t="s">
        <v>108</v>
      </c>
      <c r="AS326" s="4" t="s">
        <v>109</v>
      </c>
      <c r="AT326" s="4">
        <v>2010</v>
      </c>
      <c r="AU326" s="3" t="s">
        <v>14</v>
      </c>
      <c r="AV326" s="3" t="s">
        <v>14</v>
      </c>
      <c r="AW326" s="3">
        <v>1000</v>
      </c>
      <c r="AX326" s="3">
        <v>1</v>
      </c>
      <c r="AY326" s="3">
        <v>0</v>
      </c>
      <c r="AZ326" s="3">
        <v>0</v>
      </c>
      <c r="BA326" s="3">
        <v>0</v>
      </c>
      <c r="BB326" s="4" t="s">
        <v>15</v>
      </c>
      <c r="BC326" s="4" t="s">
        <v>620</v>
      </c>
      <c r="BD326" s="4" t="s">
        <v>17</v>
      </c>
      <c r="BE326" s="4" t="s">
        <v>119</v>
      </c>
      <c r="BF326" s="4"/>
      <c r="BG326" s="3">
        <v>0.25600000000000001</v>
      </c>
      <c r="BH326" s="3"/>
      <c r="BI326" s="3"/>
      <c r="BJ326" s="3" t="s">
        <v>20</v>
      </c>
      <c r="BK326" s="3" t="s">
        <v>20</v>
      </c>
      <c r="BL326" s="3"/>
    </row>
    <row r="327" spans="1:64" x14ac:dyDescent="0.35">
      <c r="A327" s="2">
        <v>38</v>
      </c>
      <c r="B327" s="3" t="s">
        <v>104</v>
      </c>
      <c r="C327" s="3">
        <v>38.5</v>
      </c>
      <c r="D327" s="3" t="s">
        <v>624</v>
      </c>
      <c r="E327" s="3" t="s">
        <v>195</v>
      </c>
      <c r="F327" s="3"/>
      <c r="G327" s="3"/>
      <c r="H327" s="3" t="str">
        <f>IF(AF327&lt;'2 - Outliers'!$F$11,"Low outlier",IF(AF327&gt;'2 - Outliers'!$F$12,"High outlier",""))</f>
        <v/>
      </c>
      <c r="I327" s="3">
        <f>IF(AH327="",VLOOKUP(BD327,'3 -Impute_SE'!$B$10:$C$21,2,FALSE),AH327)</f>
        <v>4.9965372243354164E-2</v>
      </c>
      <c r="J327" s="3">
        <f>I327^2</f>
        <v>2.4965384234169469E-3</v>
      </c>
      <c r="K327" s="3">
        <f>1/J327</f>
        <v>400.55462019740361</v>
      </c>
      <c r="L327" s="3">
        <f>K327*AF327</f>
        <v>98.135881948363888</v>
      </c>
      <c r="M327" s="3">
        <f>K327*AF327^2</f>
        <v>24.043291077349149</v>
      </c>
      <c r="N327" s="3">
        <f>K327^2</f>
        <v>160444.00376148627</v>
      </c>
      <c r="O327" s="3">
        <f>1/($J327+(VLOOKUP($BD327,'5_Weighting REM'!$B$23:$K$35,10,FALSE)))</f>
        <v>293.45128971696261</v>
      </c>
      <c r="P327" s="3">
        <f>O327*$AF327</f>
        <v>71.895565980655832</v>
      </c>
      <c r="Q327" s="3">
        <f>1/($J327+(VLOOKUP($BD327,'5_Weighting REM'!$N$22:$W$31,10,FALSE)))</f>
        <v>173.42818388212862</v>
      </c>
      <c r="R327" s="3">
        <f>Q327*$AF327</f>
        <v>42.489905051121511</v>
      </c>
      <c r="S327" s="3">
        <f>1/($J327+(VLOOKUP($BD327,'5_Weighting REM'!$Z$26:$AI$35,10,FALSE)))</f>
        <v>22.796049356605412</v>
      </c>
      <c r="T327" s="3">
        <f>S327*$AF327</f>
        <v>5.5850320923683254</v>
      </c>
      <c r="U327" s="3">
        <f>1/($J327+(VLOOKUP($BD327,'5_Weighting REM'!$AL$24:$AU$35,10,FALSE)))</f>
        <v>353.45967507566326</v>
      </c>
      <c r="V327" s="3">
        <f>U327*$AF327</f>
        <v>86.597620393537497</v>
      </c>
      <c r="W327" s="3">
        <f>1/($J327+(VLOOKUP($BD327,'5_Weighting REM'!$AX$24:$BG$35,10,FALSE)))</f>
        <v>30.425895395531665</v>
      </c>
      <c r="X327" s="3">
        <f>W327*$AF327</f>
        <v>7.4543443719052576</v>
      </c>
      <c r="Y327" s="3">
        <f>1/($J327+(VLOOKUP($BD327,'5_Weighting REM'!$BK$24:$BT$34,10,FALSE)))</f>
        <v>365.68081397259516</v>
      </c>
      <c r="Z327" s="3">
        <f>Y327*$AF327</f>
        <v>89.591799423285806</v>
      </c>
      <c r="AA327" s="3">
        <f>1/($J327+(VLOOKUP($BD327,'5_Weighting REM'!$BX$24:$CG$35,10,FALSE)))</f>
        <v>304.13642970288396</v>
      </c>
      <c r="AB327" s="3">
        <f>AA327*$AF327</f>
        <v>74.513425277206565</v>
      </c>
      <c r="AC327" s="3">
        <f>1/($J327+(VLOOKUP($BD327,'5_Weighting REM'!$CK$24:$CT$35,10,FALSE)))</f>
        <v>293.45128971696261</v>
      </c>
      <c r="AD327" s="3">
        <f>AC327*$AF327</f>
        <v>71.895565980655832</v>
      </c>
      <c r="AE327" s="3" t="s">
        <v>118</v>
      </c>
      <c r="AF327" s="6">
        <v>0.245</v>
      </c>
      <c r="AG327" s="3" t="s">
        <v>157</v>
      </c>
      <c r="AH327" s="3"/>
      <c r="AI327" s="3"/>
      <c r="AJ327" s="3" t="s">
        <v>5</v>
      </c>
      <c r="AK327" s="3" t="s">
        <v>6</v>
      </c>
      <c r="AL327" s="3" t="s">
        <v>5</v>
      </c>
      <c r="AM327" s="3" t="s">
        <v>7</v>
      </c>
      <c r="AN327" s="3" t="s">
        <v>37</v>
      </c>
      <c r="AO327" s="3" t="s">
        <v>28</v>
      </c>
      <c r="AP327" s="3" t="s">
        <v>10</v>
      </c>
      <c r="AQ327" s="3" t="s">
        <v>197</v>
      </c>
      <c r="AR327" s="4" t="s">
        <v>108</v>
      </c>
      <c r="AS327" s="4" t="s">
        <v>109</v>
      </c>
      <c r="AT327" s="4">
        <v>2010</v>
      </c>
      <c r="AU327" s="3" t="s">
        <v>14</v>
      </c>
      <c r="AV327" s="3" t="s">
        <v>14</v>
      </c>
      <c r="AW327" s="3">
        <v>1000</v>
      </c>
      <c r="AX327" s="3">
        <v>1</v>
      </c>
      <c r="AY327" s="3">
        <v>0</v>
      </c>
      <c r="AZ327" s="3">
        <v>0</v>
      </c>
      <c r="BA327" s="3">
        <v>0</v>
      </c>
      <c r="BB327" s="4" t="s">
        <v>15</v>
      </c>
      <c r="BC327" s="4" t="s">
        <v>620</v>
      </c>
      <c r="BD327" s="4" t="s">
        <v>17</v>
      </c>
      <c r="BE327" s="4" t="s">
        <v>119</v>
      </c>
      <c r="BF327" s="4"/>
      <c r="BG327" s="3">
        <v>0.245</v>
      </c>
      <c r="BH327" s="3"/>
      <c r="BI327" s="3"/>
      <c r="BJ327" s="3" t="s">
        <v>20</v>
      </c>
      <c r="BK327" s="3" t="s">
        <v>20</v>
      </c>
      <c r="BL327" s="3"/>
    </row>
    <row r="328" spans="1:64" x14ac:dyDescent="0.35">
      <c r="A328" s="2">
        <v>71</v>
      </c>
      <c r="B328" s="3" t="s">
        <v>664</v>
      </c>
      <c r="C328" s="3">
        <v>71.3</v>
      </c>
      <c r="D328" s="3" t="s">
        <v>665</v>
      </c>
      <c r="E328" s="3" t="s">
        <v>666</v>
      </c>
      <c r="F328" s="3"/>
      <c r="G328" s="3"/>
      <c r="H328" s="3" t="str">
        <f>IF(AF328&lt;'2 - Outliers'!$F$11,"Low outlier",IF(AF328&gt;'2 - Outliers'!$F$12,"High outlier",""))</f>
        <v/>
      </c>
      <c r="I328" s="3">
        <f>IF(AH328="",VLOOKUP(BD328,'3 -Impute_SE'!$B$10:$C$21,2,FALSE),AH328)</f>
        <v>4.9965372243354164E-2</v>
      </c>
      <c r="J328" s="3">
        <f>I328^2</f>
        <v>2.4965384234169469E-3</v>
      </c>
      <c r="K328" s="3">
        <f>1/J328</f>
        <v>400.55462019740361</v>
      </c>
      <c r="L328" s="3">
        <f>K328*AF328</f>
        <v>72.5404417177498</v>
      </c>
      <c r="M328" s="3">
        <f>K328*AF328^2</f>
        <v>13.13707399508449</v>
      </c>
      <c r="N328" s="3">
        <f>K328^2</f>
        <v>160444.00376148627</v>
      </c>
      <c r="O328" s="3">
        <f>1/($J328+(VLOOKUP($BD328,'5_Weighting REM'!$B$23:$K$35,10,FALSE)))</f>
        <v>293.45128971696261</v>
      </c>
      <c r="P328" s="3">
        <f>O328*$AF328</f>
        <v>53.144028567741934</v>
      </c>
      <c r="Q328" s="3">
        <f>1/($J328+(VLOOKUP($BD328,'5_Weighting REM'!$N$22:$W$31,10,FALSE)))</f>
        <v>173.42818388212862</v>
      </c>
      <c r="R328" s="3">
        <f>Q328*$AF328</f>
        <v>31.407844101053495</v>
      </c>
      <c r="S328" s="3">
        <f>1/($J328+(VLOOKUP($BD328,'5_Weighting REM'!$Z$26:$AI$35,10,FALSE)))</f>
        <v>22.796049356605412</v>
      </c>
      <c r="T328" s="3">
        <f>S328*$AF328</f>
        <v>4.1283645384812404</v>
      </c>
      <c r="U328" s="3">
        <f>1/($J328+(VLOOKUP($BD328,'5_Weighting REM'!$AL$24:$AU$35,10,FALSE)))</f>
        <v>353.45967507566326</v>
      </c>
      <c r="V328" s="3">
        <f>U328*$AF328</f>
        <v>64.011547156202624</v>
      </c>
      <c r="W328" s="3">
        <f>1/($J328+(VLOOKUP($BD328,'5_Weighting REM'!$AX$24:$BG$35,10,FALSE)))</f>
        <v>30.425895395531665</v>
      </c>
      <c r="X328" s="3">
        <f>W328*$AF328</f>
        <v>5.5101296561307844</v>
      </c>
      <c r="Y328" s="3">
        <f>1/($J328+(VLOOKUP($BD328,'5_Weighting REM'!$BK$24:$BT$34,10,FALSE)))</f>
        <v>365.68081397259516</v>
      </c>
      <c r="Z328" s="3">
        <f>Y328*$AF328</f>
        <v>66.224795410436982</v>
      </c>
      <c r="AA328" s="3">
        <f>1/($J328+(VLOOKUP($BD328,'5_Weighting REM'!$BX$24:$CG$35,10,FALSE)))</f>
        <v>304.13642970288396</v>
      </c>
      <c r="AB328" s="3">
        <f>AA328*$AF328</f>
        <v>55.07910741919229</v>
      </c>
      <c r="AC328" s="3">
        <f>1/($J328+(VLOOKUP($BD328,'5_Weighting REM'!$CK$24:$CT$35,10,FALSE)))</f>
        <v>293.45128971696261</v>
      </c>
      <c r="AD328" s="3">
        <f>AC328*$AF328</f>
        <v>53.144028567741934</v>
      </c>
      <c r="AE328" s="3">
        <v>5</v>
      </c>
      <c r="AF328" s="6">
        <v>0.18110000000000001</v>
      </c>
      <c r="AG328" s="3" t="s">
        <v>4</v>
      </c>
      <c r="AH328" s="3"/>
      <c r="AI328" s="3"/>
      <c r="AJ328" s="3" t="s">
        <v>5</v>
      </c>
      <c r="AK328" s="3" t="s">
        <v>6</v>
      </c>
      <c r="AL328" s="3" t="s">
        <v>5</v>
      </c>
      <c r="AM328" s="3" t="s">
        <v>7</v>
      </c>
      <c r="AN328" s="3" t="s">
        <v>8</v>
      </c>
      <c r="AO328" s="3" t="s">
        <v>28</v>
      </c>
      <c r="AP328" s="3" t="s">
        <v>10</v>
      </c>
      <c r="AQ328" s="3" t="s">
        <v>11</v>
      </c>
      <c r="AR328" s="4" t="s">
        <v>12</v>
      </c>
      <c r="AS328" s="4" t="s">
        <v>667</v>
      </c>
      <c r="AT328" s="4">
        <v>2011</v>
      </c>
      <c r="AU328" s="3" t="s">
        <v>14</v>
      </c>
      <c r="AV328" s="3" t="s">
        <v>14</v>
      </c>
      <c r="AW328" s="3">
        <v>46</v>
      </c>
      <c r="AX328" s="3">
        <v>1</v>
      </c>
      <c r="AY328" s="3">
        <v>0</v>
      </c>
      <c r="AZ328" s="3">
        <v>1</v>
      </c>
      <c r="BA328" s="3">
        <v>1</v>
      </c>
      <c r="BB328" s="4" t="s">
        <v>15</v>
      </c>
      <c r="BC328" s="4" t="s">
        <v>16</v>
      </c>
      <c r="BD328" s="4" t="s">
        <v>17</v>
      </c>
      <c r="BE328" s="4" t="s">
        <v>33</v>
      </c>
      <c r="BF328" s="4"/>
      <c r="BG328" s="3">
        <v>1.0000000000000001E-5</v>
      </c>
      <c r="BH328" s="3"/>
      <c r="BI328" s="3"/>
      <c r="BJ328" s="3" t="s">
        <v>20</v>
      </c>
      <c r="BK328" s="3" t="s">
        <v>20</v>
      </c>
      <c r="BL328" s="3"/>
    </row>
    <row r="329" spans="1:64" x14ac:dyDescent="0.35">
      <c r="A329" s="2">
        <v>38</v>
      </c>
      <c r="B329" s="3" t="s">
        <v>104</v>
      </c>
      <c r="C329" s="3">
        <v>38.299999999999997</v>
      </c>
      <c r="D329" s="3" t="s">
        <v>625</v>
      </c>
      <c r="E329" s="3" t="s">
        <v>126</v>
      </c>
      <c r="F329" s="3"/>
      <c r="G329" s="3"/>
      <c r="H329" s="3" t="str">
        <f>IF(AF329&lt;'2 - Outliers'!$F$11,"Low outlier",IF(AF329&gt;'2 - Outliers'!$F$12,"High outlier",""))</f>
        <v/>
      </c>
      <c r="I329" s="3">
        <f>IF(AH329="",VLOOKUP(BD329,'3 -Impute_SE'!$B$10:$C$21,2,FALSE),AH329)</f>
        <v>4.9965372243354164E-2</v>
      </c>
      <c r="J329" s="3">
        <f>I329^2</f>
        <v>2.4965384234169469E-3</v>
      </c>
      <c r="K329" s="3">
        <f>1/J329</f>
        <v>400.55462019740361</v>
      </c>
      <c r="L329" s="3">
        <f>K329*AF329</f>
        <v>53.674319106452089</v>
      </c>
      <c r="M329" s="3">
        <f>K329*AF329^2</f>
        <v>7.1923587602645807</v>
      </c>
      <c r="N329" s="3">
        <f>K329^2</f>
        <v>160444.00376148627</v>
      </c>
      <c r="O329" s="3">
        <f>1/($J329+(VLOOKUP($BD329,'5_Weighting REM'!$B$23:$K$35,10,FALSE)))</f>
        <v>293.45128971696261</v>
      </c>
      <c r="P329" s="3">
        <f>O329*$AF329</f>
        <v>39.322472822072989</v>
      </c>
      <c r="Q329" s="3">
        <f>1/($J329+(VLOOKUP($BD329,'5_Weighting REM'!$N$22:$W$31,10,FALSE)))</f>
        <v>173.42818388212862</v>
      </c>
      <c r="R329" s="3">
        <f>Q329*$AF329</f>
        <v>23.239376640205236</v>
      </c>
      <c r="S329" s="3">
        <f>1/($J329+(VLOOKUP($BD329,'5_Weighting REM'!$Z$26:$AI$35,10,FALSE)))</f>
        <v>22.796049356605412</v>
      </c>
      <c r="T329" s="3">
        <f>S329*$AF329</f>
        <v>3.0546706137851252</v>
      </c>
      <c r="U329" s="3">
        <f>1/($J329+(VLOOKUP($BD329,'5_Weighting REM'!$AL$24:$AU$35,10,FALSE)))</f>
        <v>353.45967507566326</v>
      </c>
      <c r="V329" s="3">
        <f>U329*$AF329</f>
        <v>47.363596460138879</v>
      </c>
      <c r="W329" s="3">
        <f>1/($J329+(VLOOKUP($BD329,'5_Weighting REM'!$AX$24:$BG$35,10,FALSE)))</f>
        <v>30.425895395531665</v>
      </c>
      <c r="X329" s="3">
        <f>W329*$AF329</f>
        <v>4.0770699830012429</v>
      </c>
      <c r="Y329" s="3">
        <f>1/($J329+(VLOOKUP($BD329,'5_Weighting REM'!$BK$24:$BT$34,10,FALSE)))</f>
        <v>365.68081397259516</v>
      </c>
      <c r="Z329" s="3">
        <f>Y329*$AF329</f>
        <v>49.001229072327753</v>
      </c>
      <c r="AA329" s="3">
        <f>1/($J329+(VLOOKUP($BD329,'5_Weighting REM'!$BX$24:$CG$35,10,FALSE)))</f>
        <v>304.13642970288396</v>
      </c>
      <c r="AB329" s="3">
        <f>AA329*$AF329</f>
        <v>40.754281580186451</v>
      </c>
      <c r="AC329" s="3">
        <f>1/($J329+(VLOOKUP($BD329,'5_Weighting REM'!$CK$24:$CT$35,10,FALSE)))</f>
        <v>293.45128971696261</v>
      </c>
      <c r="AD329" s="3">
        <f>AC329*$AF329</f>
        <v>39.322472822072989</v>
      </c>
      <c r="AE329" s="3" t="s">
        <v>118</v>
      </c>
      <c r="AF329" s="6">
        <v>0.13400000000000001</v>
      </c>
      <c r="AG329" s="3" t="s">
        <v>157</v>
      </c>
      <c r="AH329" s="3"/>
      <c r="AI329" s="3"/>
      <c r="AJ329" s="3" t="s">
        <v>5</v>
      </c>
      <c r="AK329" s="3" t="s">
        <v>6</v>
      </c>
      <c r="AL329" s="3" t="s">
        <v>5</v>
      </c>
      <c r="AM329" s="3" t="s">
        <v>7</v>
      </c>
      <c r="AN329" s="3" t="s">
        <v>37</v>
      </c>
      <c r="AO329" s="3" t="s">
        <v>28</v>
      </c>
      <c r="AP329" s="3" t="s">
        <v>10</v>
      </c>
      <c r="AQ329" s="3" t="s">
        <v>107</v>
      </c>
      <c r="AR329" s="4" t="s">
        <v>108</v>
      </c>
      <c r="AS329" s="4" t="s">
        <v>109</v>
      </c>
      <c r="AT329" s="4">
        <v>2010</v>
      </c>
      <c r="AU329" s="3" t="s">
        <v>14</v>
      </c>
      <c r="AV329" s="3" t="s">
        <v>14</v>
      </c>
      <c r="AW329" s="3">
        <v>1000</v>
      </c>
      <c r="AX329" s="3">
        <v>1</v>
      </c>
      <c r="AY329" s="3">
        <v>0</v>
      </c>
      <c r="AZ329" s="3">
        <v>0</v>
      </c>
      <c r="BA329" s="3">
        <v>0</v>
      </c>
      <c r="BB329" s="4" t="s">
        <v>15</v>
      </c>
      <c r="BC329" s="4" t="s">
        <v>620</v>
      </c>
      <c r="BD329" s="4" t="s">
        <v>17</v>
      </c>
      <c r="BE329" s="4" t="s">
        <v>119</v>
      </c>
      <c r="BF329" s="4"/>
      <c r="BG329" s="3">
        <v>0.13400000000000001</v>
      </c>
      <c r="BH329" s="3"/>
      <c r="BI329" s="3"/>
      <c r="BJ329" s="3" t="s">
        <v>20</v>
      </c>
      <c r="BK329" s="3" t="s">
        <v>20</v>
      </c>
      <c r="BL329" s="3"/>
    </row>
    <row r="330" spans="1:64" x14ac:dyDescent="0.35">
      <c r="A330" s="2">
        <v>71</v>
      </c>
      <c r="B330" s="3" t="s">
        <v>664</v>
      </c>
      <c r="C330" s="3">
        <v>71.2</v>
      </c>
      <c r="D330" s="3" t="s">
        <v>668</v>
      </c>
      <c r="E330" s="3" t="s">
        <v>666</v>
      </c>
      <c r="F330" s="3"/>
      <c r="G330" s="3"/>
      <c r="H330" s="3" t="str">
        <f>IF(AF330&lt;'2 - Outliers'!$F$11,"Low outlier",IF(AF330&gt;'2 - Outliers'!$F$12,"High outlier",""))</f>
        <v/>
      </c>
      <c r="I330" s="3">
        <f>IF(AH330="",VLOOKUP(BD330,'3 -Impute_SE'!$B$10:$C$21,2,FALSE),AH330)</f>
        <v>4.9965372243354164E-2</v>
      </c>
      <c r="J330" s="3">
        <f>I330^2</f>
        <v>2.4965384234169469E-3</v>
      </c>
      <c r="K330" s="3">
        <f>1/J330</f>
        <v>400.55462019740361</v>
      </c>
      <c r="L330" s="3">
        <f>K330*AF330</f>
        <v>52.152211549701953</v>
      </c>
      <c r="M330" s="3">
        <f>K330*AF330^2</f>
        <v>6.7902179437711947</v>
      </c>
      <c r="N330" s="3">
        <f>K330^2</f>
        <v>160444.00376148627</v>
      </c>
      <c r="O330" s="3">
        <f>1/($J330+(VLOOKUP($BD330,'5_Weighting REM'!$B$23:$K$35,10,FALSE)))</f>
        <v>293.45128971696261</v>
      </c>
      <c r="P330" s="3">
        <f>O330*$AF330</f>
        <v>38.207357921148535</v>
      </c>
      <c r="Q330" s="3">
        <f>1/($J330+(VLOOKUP($BD330,'5_Weighting REM'!$N$22:$W$31,10,FALSE)))</f>
        <v>173.42818388212862</v>
      </c>
      <c r="R330" s="3">
        <f>Q330*$AF330</f>
        <v>22.580349541453149</v>
      </c>
      <c r="S330" s="3">
        <f>1/($J330+(VLOOKUP($BD330,'5_Weighting REM'!$Z$26:$AI$35,10,FALSE)))</f>
        <v>22.796049356605412</v>
      </c>
      <c r="T330" s="3">
        <f>S330*$AF330</f>
        <v>2.9680456262300248</v>
      </c>
      <c r="U330" s="3">
        <f>1/($J330+(VLOOKUP($BD330,'5_Weighting REM'!$AL$24:$AU$35,10,FALSE)))</f>
        <v>353.45967507566326</v>
      </c>
      <c r="V330" s="3">
        <f>U330*$AF330</f>
        <v>46.020449694851358</v>
      </c>
      <c r="W330" s="3">
        <f>1/($J330+(VLOOKUP($BD330,'5_Weighting REM'!$AX$24:$BG$35,10,FALSE)))</f>
        <v>30.425895395531665</v>
      </c>
      <c r="X330" s="3">
        <f>W330*$AF330</f>
        <v>3.9614515804982231</v>
      </c>
      <c r="Y330" s="3">
        <f>1/($J330+(VLOOKUP($BD330,'5_Weighting REM'!$BK$24:$BT$34,10,FALSE)))</f>
        <v>365.68081397259516</v>
      </c>
      <c r="Z330" s="3">
        <f>Y330*$AF330</f>
        <v>47.611641979231891</v>
      </c>
      <c r="AA330" s="3">
        <f>1/($J330+(VLOOKUP($BD330,'5_Weighting REM'!$BX$24:$CG$35,10,FALSE)))</f>
        <v>304.13642970288396</v>
      </c>
      <c r="AB330" s="3">
        <f>AA330*$AF330</f>
        <v>39.598563147315495</v>
      </c>
      <c r="AC330" s="3">
        <f>1/($J330+(VLOOKUP($BD330,'5_Weighting REM'!$CK$24:$CT$35,10,FALSE)))</f>
        <v>293.45128971696261</v>
      </c>
      <c r="AD330" s="3">
        <f>AC330*$AF330</f>
        <v>38.207357921148535</v>
      </c>
      <c r="AE330" s="3">
        <v>5</v>
      </c>
      <c r="AF330" s="6">
        <v>0.13020000000000001</v>
      </c>
      <c r="AG330" s="3" t="s">
        <v>4</v>
      </c>
      <c r="AH330" s="3"/>
      <c r="AI330" s="3"/>
      <c r="AJ330" s="3" t="s">
        <v>5</v>
      </c>
      <c r="AK330" s="3" t="s">
        <v>6</v>
      </c>
      <c r="AL330" s="3" t="s">
        <v>5</v>
      </c>
      <c r="AM330" s="3" t="s">
        <v>7</v>
      </c>
      <c r="AN330" s="3" t="s">
        <v>8</v>
      </c>
      <c r="AO330" s="3" t="s">
        <v>28</v>
      </c>
      <c r="AP330" s="3" t="s">
        <v>10</v>
      </c>
      <c r="AQ330" s="3" t="s">
        <v>11</v>
      </c>
      <c r="AR330" s="4" t="s">
        <v>12</v>
      </c>
      <c r="AS330" s="4" t="s">
        <v>667</v>
      </c>
      <c r="AT330" s="4">
        <v>2011</v>
      </c>
      <c r="AU330" s="3" t="s">
        <v>14</v>
      </c>
      <c r="AV330" s="3" t="s">
        <v>14</v>
      </c>
      <c r="AW330" s="3">
        <v>32</v>
      </c>
      <c r="AX330" s="3">
        <v>1</v>
      </c>
      <c r="AY330" s="3">
        <v>0</v>
      </c>
      <c r="AZ330" s="3">
        <v>1</v>
      </c>
      <c r="BA330" s="3">
        <v>1</v>
      </c>
      <c r="BB330" s="4" t="s">
        <v>15</v>
      </c>
      <c r="BC330" s="4" t="s">
        <v>16</v>
      </c>
      <c r="BD330" s="3" t="s">
        <v>17</v>
      </c>
      <c r="BE330" s="4" t="s">
        <v>33</v>
      </c>
      <c r="BF330" s="4"/>
      <c r="BG330" s="3">
        <v>1.0000000000000001E-5</v>
      </c>
      <c r="BH330" s="3"/>
      <c r="BI330" s="3"/>
      <c r="BJ330" s="3" t="s">
        <v>20</v>
      </c>
      <c r="BK330" s="3" t="s">
        <v>20</v>
      </c>
      <c r="BL330" s="3"/>
    </row>
    <row r="331" spans="1:64" x14ac:dyDescent="0.35">
      <c r="A331" s="2">
        <v>164</v>
      </c>
      <c r="B331" s="3" t="s">
        <v>1218</v>
      </c>
      <c r="C331" s="3">
        <v>164.1</v>
      </c>
      <c r="D331" s="3" t="s">
        <v>1222</v>
      </c>
      <c r="E331" s="3" t="s">
        <v>1220</v>
      </c>
      <c r="F331" s="3"/>
      <c r="G331" s="3"/>
      <c r="H331" s="3" t="str">
        <f>IF(AF331&lt;'2 - Outliers'!$F$11,"Low outlier",IF(AF331&gt;'2 - Outliers'!$F$12,"High outlier",""))</f>
        <v/>
      </c>
      <c r="I331" s="3">
        <f>IF(AH331="",VLOOKUP(BD331,'3 -Impute_SE'!$B$10:$C$21,2,FALSE),AH331)</f>
        <v>4.9965372243354164E-2</v>
      </c>
      <c r="J331" s="3">
        <f>I331^2</f>
        <v>2.4965384234169469E-3</v>
      </c>
      <c r="K331" s="3">
        <f>1/J331</f>
        <v>400.55462019740361</v>
      </c>
      <c r="L331" s="3">
        <f>K331*AF331</f>
        <v>51.509966846231492</v>
      </c>
      <c r="M331" s="3">
        <f>K331*AF331^2</f>
        <v>6.6240071908102447</v>
      </c>
      <c r="N331" s="3">
        <f>K331^2</f>
        <v>160444.00376148627</v>
      </c>
      <c r="O331" s="3">
        <f>1/($J331+(VLOOKUP($BD331,'5_Weighting REM'!$B$23:$K$35,10,FALSE)))</f>
        <v>293.45128971696261</v>
      </c>
      <c r="P331" s="3">
        <f>O331*$AF331</f>
        <v>37.736841474591472</v>
      </c>
      <c r="Q331" s="3">
        <f>1/($J331+(VLOOKUP($BD331,'5_Weighting REM'!$N$22:$W$31,10,FALSE)))</f>
        <v>173.42818388212862</v>
      </c>
      <c r="R331" s="3">
        <f>Q331*$AF331</f>
        <v>22.302276772061784</v>
      </c>
      <c r="S331" s="3">
        <f>1/($J331+(VLOOKUP($BD331,'5_Weighting REM'!$Z$26:$AI$35,10,FALSE)))</f>
        <v>22.796049356605412</v>
      </c>
      <c r="T331" s="3">
        <f>S331*$AF331</f>
        <v>2.9314947010350645</v>
      </c>
      <c r="U331" s="3">
        <f>1/($J331+(VLOOKUP($BD331,'5_Weighting REM'!$AL$24:$AU$35,10,FALSE)))</f>
        <v>353.45967507566326</v>
      </c>
      <c r="V331" s="3">
        <f>U331*$AF331</f>
        <v>45.453716488538923</v>
      </c>
      <c r="W331" s="3">
        <f>1/($J331+(VLOOKUP($BD331,'5_Weighting REM'!$AX$24:$BG$35,10,FALSE)))</f>
        <v>30.425895395531665</v>
      </c>
      <c r="X331" s="3">
        <f>W331*$AF331</f>
        <v>3.9126670473014866</v>
      </c>
      <c r="Y331" s="3">
        <f>1/($J331+(VLOOKUP($BD331,'5_Weighting REM'!$BK$24:$BT$34,10,FALSE)))</f>
        <v>365.68081397259516</v>
      </c>
      <c r="Z331" s="3">
        <f>Y331*$AF331</f>
        <v>47.025313538384246</v>
      </c>
      <c r="AA331" s="3">
        <f>1/($J331+(VLOOKUP($BD331,'5_Weighting REM'!$BX$24:$CG$35,10,FALSE)))</f>
        <v>304.13642970288396</v>
      </c>
      <c r="AB331" s="3">
        <f>AA331*$AF331</f>
        <v>39.110914269335183</v>
      </c>
      <c r="AC331" s="3">
        <f>1/($J331+(VLOOKUP($BD331,'5_Weighting REM'!$CK$24:$CT$35,10,FALSE)))</f>
        <v>293.45128971696261</v>
      </c>
      <c r="AD331" s="3">
        <f>AC331*$AF331</f>
        <v>37.736841474591472</v>
      </c>
      <c r="AE331" s="3" t="s">
        <v>1302</v>
      </c>
      <c r="AF331" s="6">
        <v>0.12859661142054998</v>
      </c>
      <c r="AG331" s="3" t="s">
        <v>459</v>
      </c>
      <c r="AH331" s="3"/>
      <c r="AI331" s="3"/>
      <c r="AJ331" s="3" t="s">
        <v>5</v>
      </c>
      <c r="AK331" s="3" t="s">
        <v>1307</v>
      </c>
      <c r="AL331" s="3" t="s">
        <v>5</v>
      </c>
      <c r="AM331" s="3" t="s">
        <v>102</v>
      </c>
      <c r="AN331" s="3" t="s">
        <v>1316</v>
      </c>
      <c r="AO331" s="3" t="s">
        <v>1312</v>
      </c>
      <c r="AP331" s="3" t="s">
        <v>10</v>
      </c>
      <c r="AQ331" s="3" t="s">
        <v>191</v>
      </c>
      <c r="AR331" s="4" t="s">
        <v>12</v>
      </c>
      <c r="AS331" s="4" t="s">
        <v>13</v>
      </c>
      <c r="AT331" s="4">
        <v>2013</v>
      </c>
      <c r="AU331" s="3" t="s">
        <v>14</v>
      </c>
      <c r="AV331" s="3" t="s">
        <v>1951</v>
      </c>
      <c r="AW331" s="3">
        <v>120</v>
      </c>
      <c r="AX331" s="3">
        <v>1</v>
      </c>
      <c r="AY331" s="3">
        <v>0</v>
      </c>
      <c r="AZ331" s="3">
        <v>1</v>
      </c>
      <c r="BA331" s="3">
        <v>1</v>
      </c>
      <c r="BB331" s="4" t="s">
        <v>15</v>
      </c>
      <c r="BC331" s="4" t="s">
        <v>1369</v>
      </c>
      <c r="BD331" s="4" t="s">
        <v>17</v>
      </c>
      <c r="BE331" s="4" t="s">
        <v>1399</v>
      </c>
      <c r="BF331" s="4" t="s">
        <v>1400</v>
      </c>
      <c r="BG331" s="3">
        <v>8.9800000000000001E-3</v>
      </c>
      <c r="BH331" s="3"/>
      <c r="BI331" s="3"/>
      <c r="BJ331" s="3"/>
      <c r="BK331" s="3"/>
      <c r="BL331" s="3"/>
    </row>
    <row r="332" spans="1:64" x14ac:dyDescent="0.35">
      <c r="A332" s="2">
        <v>71</v>
      </c>
      <c r="B332" s="3" t="s">
        <v>664</v>
      </c>
      <c r="C332" s="3">
        <v>71.099999999999994</v>
      </c>
      <c r="D332" s="3" t="s">
        <v>669</v>
      </c>
      <c r="E332" s="3" t="s">
        <v>561</v>
      </c>
      <c r="F332" s="3"/>
      <c r="G332" s="3"/>
      <c r="H332" s="3" t="str">
        <f>IF(AF332&lt;'2 - Outliers'!$F$11,"Low outlier",IF(AF332&gt;'2 - Outliers'!$F$12,"High outlier",""))</f>
        <v/>
      </c>
      <c r="I332" s="3">
        <f>IF(AH332="",VLOOKUP(BD332,'3 -Impute_SE'!$B$10:$C$21,2,FALSE),AH332)</f>
        <v>4.9965372243354164E-2</v>
      </c>
      <c r="J332" s="3">
        <f>I332^2</f>
        <v>2.4965384234169469E-3</v>
      </c>
      <c r="K332" s="3">
        <f>1/J332</f>
        <v>400.55462019740361</v>
      </c>
      <c r="L332" s="3">
        <f>K332*AF332</f>
        <v>22.431058731054602</v>
      </c>
      <c r="M332" s="3">
        <f>K332*AF332^2</f>
        <v>1.2561392889390579</v>
      </c>
      <c r="N332" s="3">
        <f>K332^2</f>
        <v>160444.00376148627</v>
      </c>
      <c r="O332" s="3">
        <f>1/($J332+(VLOOKUP($BD332,'5_Weighting REM'!$B$23:$K$35,10,FALSE)))</f>
        <v>293.45128971696261</v>
      </c>
      <c r="P332" s="3">
        <f>O332*$AF332</f>
        <v>16.433272224149906</v>
      </c>
      <c r="Q332" s="3">
        <f>1/($J332+(VLOOKUP($BD332,'5_Weighting REM'!$N$22:$W$31,10,FALSE)))</f>
        <v>173.42818388212862</v>
      </c>
      <c r="R332" s="3">
        <f>Q332*$AF332</f>
        <v>9.7119782973992024</v>
      </c>
      <c r="S332" s="3">
        <f>1/($J332+(VLOOKUP($BD332,'5_Weighting REM'!$Z$26:$AI$35,10,FALSE)))</f>
        <v>22.796049356605412</v>
      </c>
      <c r="T332" s="3">
        <f>S332*$AF332</f>
        <v>1.2765787639699031</v>
      </c>
      <c r="U332" s="3">
        <f>1/($J332+(VLOOKUP($BD332,'5_Weighting REM'!$AL$24:$AU$35,10,FALSE)))</f>
        <v>353.45967507566326</v>
      </c>
      <c r="V332" s="3">
        <f>U332*$AF332</f>
        <v>19.793741804237143</v>
      </c>
      <c r="W332" s="3">
        <f>1/($J332+(VLOOKUP($BD332,'5_Weighting REM'!$AX$24:$BG$35,10,FALSE)))</f>
        <v>30.425895395531665</v>
      </c>
      <c r="X332" s="3">
        <f>W332*$AF332</f>
        <v>1.7038501421497734</v>
      </c>
      <c r="Y332" s="3">
        <f>1/($J332+(VLOOKUP($BD332,'5_Weighting REM'!$BK$24:$BT$34,10,FALSE)))</f>
        <v>365.68081397259516</v>
      </c>
      <c r="Z332" s="3">
        <f>Y332*$AF332</f>
        <v>20.478125582465328</v>
      </c>
      <c r="AA332" s="3">
        <f>1/($J332+(VLOOKUP($BD332,'5_Weighting REM'!$BX$24:$CG$35,10,FALSE)))</f>
        <v>304.13642970288396</v>
      </c>
      <c r="AB332" s="3">
        <f>AA332*$AF332</f>
        <v>17.0316400633615</v>
      </c>
      <c r="AC332" s="3">
        <f>1/($J332+(VLOOKUP($BD332,'5_Weighting REM'!$CK$24:$CT$35,10,FALSE)))</f>
        <v>293.45128971696261</v>
      </c>
      <c r="AD332" s="3">
        <f>AC332*$AF332</f>
        <v>16.433272224149906</v>
      </c>
      <c r="AE332" s="3" t="s">
        <v>237</v>
      </c>
      <c r="AF332" s="6">
        <v>5.6000000000000001E-2</v>
      </c>
      <c r="AG332" s="3" t="s">
        <v>157</v>
      </c>
      <c r="AH332" s="3"/>
      <c r="AI332" s="3"/>
      <c r="AJ332" s="3" t="s">
        <v>53</v>
      </c>
      <c r="AK332" s="3" t="s">
        <v>6</v>
      </c>
      <c r="AL332" s="3" t="s">
        <v>54</v>
      </c>
      <c r="AM332" s="3" t="s">
        <v>7</v>
      </c>
      <c r="AN332" s="3" t="s">
        <v>8</v>
      </c>
      <c r="AO332" s="3" t="s">
        <v>28</v>
      </c>
      <c r="AP332" s="3" t="s">
        <v>10</v>
      </c>
      <c r="AQ332" s="3" t="s">
        <v>11</v>
      </c>
      <c r="AR332" s="4" t="s">
        <v>12</v>
      </c>
      <c r="AS332" s="4" t="s">
        <v>670</v>
      </c>
      <c r="AT332" s="4">
        <v>2011</v>
      </c>
      <c r="AU332" s="3" t="s">
        <v>14</v>
      </c>
      <c r="AV332" s="3" t="s">
        <v>14</v>
      </c>
      <c r="AW332" s="3">
        <v>39</v>
      </c>
      <c r="AX332" s="3">
        <v>1</v>
      </c>
      <c r="AY332" s="3">
        <v>0</v>
      </c>
      <c r="AZ332" s="3">
        <v>1</v>
      </c>
      <c r="BA332" s="3">
        <v>1</v>
      </c>
      <c r="BB332" s="4" t="s">
        <v>15</v>
      </c>
      <c r="BC332" s="4" t="s">
        <v>16</v>
      </c>
      <c r="BD332" s="4" t="s">
        <v>17</v>
      </c>
      <c r="BE332" s="4" t="s">
        <v>33</v>
      </c>
      <c r="BF332" s="4"/>
      <c r="BG332" s="3">
        <v>5.6000000000000001E-2</v>
      </c>
      <c r="BH332" s="3"/>
      <c r="BI332" s="3"/>
      <c r="BJ332" s="3" t="s">
        <v>20</v>
      </c>
      <c r="BK332" s="3" t="s">
        <v>20</v>
      </c>
      <c r="BL332" s="3"/>
    </row>
    <row r="333" spans="1:64" x14ac:dyDescent="0.35">
      <c r="A333" s="2">
        <v>33</v>
      </c>
      <c r="B333" s="3" t="s">
        <v>0</v>
      </c>
      <c r="C333" s="3">
        <v>33.200000000000003</v>
      </c>
      <c r="D333" s="3" t="s">
        <v>419</v>
      </c>
      <c r="E333" s="3" t="s">
        <v>360</v>
      </c>
      <c r="F333" s="3"/>
      <c r="G333" s="3"/>
      <c r="H333" s="3" t="str">
        <f>IF(AF333&lt;'2 - Outliers'!$F$11,"Low outlier",IF(AF333&gt;'2 - Outliers'!$F$12,"High outlier",""))</f>
        <v/>
      </c>
      <c r="I333" s="3">
        <f>IF(AH333="",VLOOKUP(BD333,'3 -Impute_SE'!$B$10:$C$21,2,FALSE),AH333)</f>
        <v>4.9965372243354164E-2</v>
      </c>
      <c r="J333" s="3">
        <f>I333^2</f>
        <v>2.4965384234169469E-3</v>
      </c>
      <c r="K333" s="3">
        <f>1/J333</f>
        <v>400.55462019740361</v>
      </c>
      <c r="L333" s="3">
        <f>K333*AF333</f>
        <v>17.223848668488355</v>
      </c>
      <c r="M333" s="3">
        <f>K333*AF333^2</f>
        <v>0.74062549274499911</v>
      </c>
      <c r="N333" s="3">
        <f>K333^2</f>
        <v>160444.00376148627</v>
      </c>
      <c r="O333" s="3">
        <f>1/($J333+(VLOOKUP($BD333,'5_Weighting REM'!$B$23:$K$35,10,FALSE)))</f>
        <v>293.45128971696261</v>
      </c>
      <c r="P333" s="3">
        <f>O333*$AF333</f>
        <v>12.618405457829391</v>
      </c>
      <c r="Q333" s="3">
        <f>1/($J333+(VLOOKUP($BD333,'5_Weighting REM'!$N$22:$W$31,10,FALSE)))</f>
        <v>173.42818388212862</v>
      </c>
      <c r="R333" s="3">
        <f>Q333*$AF333</f>
        <v>7.4574119069315303</v>
      </c>
      <c r="S333" s="3">
        <f>1/($J333+(VLOOKUP($BD333,'5_Weighting REM'!$Z$26:$AI$35,10,FALSE)))</f>
        <v>22.796049356605412</v>
      </c>
      <c r="T333" s="3">
        <f>S333*$AF333</f>
        <v>0.98023012233403262</v>
      </c>
      <c r="U333" s="3">
        <f>1/($J333+(VLOOKUP($BD333,'5_Weighting REM'!$AL$24:$AU$35,10,FALSE)))</f>
        <v>353.45967507566326</v>
      </c>
      <c r="V333" s="3">
        <f>U333*$AF333</f>
        <v>15.19876602825352</v>
      </c>
      <c r="W333" s="3">
        <f>1/($J333+(VLOOKUP($BD333,'5_Weighting REM'!$AX$24:$BG$35,10,FALSE)))</f>
        <v>30.425895395531665</v>
      </c>
      <c r="X333" s="3">
        <f>W333*$AF333</f>
        <v>1.3083135020078616</v>
      </c>
      <c r="Y333" s="3">
        <f>1/($J333+(VLOOKUP($BD333,'5_Weighting REM'!$BK$24:$BT$34,10,FALSE)))</f>
        <v>365.68081397259516</v>
      </c>
      <c r="Z333" s="3">
        <f>Y333*$AF333</f>
        <v>15.72427500082159</v>
      </c>
      <c r="AA333" s="3">
        <f>1/($J333+(VLOOKUP($BD333,'5_Weighting REM'!$BX$24:$CG$35,10,FALSE)))</f>
        <v>304.13642970288396</v>
      </c>
      <c r="AB333" s="3">
        <f>AA333*$AF333</f>
        <v>13.07786647722401</v>
      </c>
      <c r="AC333" s="3">
        <f>1/($J333+(VLOOKUP($BD333,'5_Weighting REM'!$CK$24:$CT$35,10,FALSE)))</f>
        <v>293.45128971696261</v>
      </c>
      <c r="AD333" s="3">
        <f>AC333*$AF333</f>
        <v>12.618405457829391</v>
      </c>
      <c r="AE333" s="3" t="s">
        <v>3</v>
      </c>
      <c r="AF333" s="6">
        <v>4.2999999999999997E-2</v>
      </c>
      <c r="AG333" s="3" t="s">
        <v>4</v>
      </c>
      <c r="AH333" s="3"/>
      <c r="AI333" s="3"/>
      <c r="AJ333" s="3" t="s">
        <v>5</v>
      </c>
      <c r="AK333" s="3" t="s">
        <v>6</v>
      </c>
      <c r="AL333" s="3" t="s">
        <v>5</v>
      </c>
      <c r="AM333" s="3" t="s">
        <v>7</v>
      </c>
      <c r="AN333" s="3" t="s">
        <v>8</v>
      </c>
      <c r="AO333" s="3" t="s">
        <v>9</v>
      </c>
      <c r="AP333" s="3" t="s">
        <v>10</v>
      </c>
      <c r="AQ333" s="3" t="s">
        <v>11</v>
      </c>
      <c r="AR333" s="4" t="s">
        <v>12</v>
      </c>
      <c r="AS333" s="4" t="s">
        <v>13</v>
      </c>
      <c r="AT333" s="4">
        <v>2012</v>
      </c>
      <c r="AU333" s="3" t="s">
        <v>14</v>
      </c>
      <c r="AV333" s="3" t="s">
        <v>14</v>
      </c>
      <c r="AW333" s="3">
        <v>432</v>
      </c>
      <c r="AX333" s="3">
        <v>0</v>
      </c>
      <c r="AY333" s="3">
        <v>0</v>
      </c>
      <c r="AZ333" s="3">
        <v>1</v>
      </c>
      <c r="BA333" s="3">
        <v>1</v>
      </c>
      <c r="BB333" s="4" t="s">
        <v>15</v>
      </c>
      <c r="BC333" s="4" t="s">
        <v>16</v>
      </c>
      <c r="BD333" s="4" t="s">
        <v>17</v>
      </c>
      <c r="BE333" s="4" t="s">
        <v>18</v>
      </c>
      <c r="BF333" s="4"/>
      <c r="BG333" s="3">
        <v>9.0000000000000002E-6</v>
      </c>
      <c r="BH333" s="3"/>
      <c r="BI333" s="3">
        <v>1.0000090000405002</v>
      </c>
      <c r="BJ333" s="3" t="s">
        <v>19</v>
      </c>
      <c r="BK333" s="3" t="s">
        <v>20</v>
      </c>
      <c r="BL333" s="3"/>
    </row>
    <row r="334" spans="1:64" x14ac:dyDescent="0.35">
      <c r="A334" s="2">
        <v>33</v>
      </c>
      <c r="B334" s="3" t="s">
        <v>0</v>
      </c>
      <c r="C334" s="3">
        <v>33.1</v>
      </c>
      <c r="D334" s="3" t="s">
        <v>437</v>
      </c>
      <c r="E334" s="3" t="s">
        <v>145</v>
      </c>
      <c r="F334" s="3"/>
      <c r="G334" s="3"/>
      <c r="H334" s="3" t="str">
        <f>IF(AF334&lt;'2 - Outliers'!$F$11,"Low outlier",IF(AF334&gt;'2 - Outliers'!$F$12,"High outlier",""))</f>
        <v/>
      </c>
      <c r="I334" s="3">
        <f>IF(AH334="",VLOOKUP(BD334,'3 -Impute_SE'!$B$10:$C$21,2,FALSE),AH334)</f>
        <v>4.9965372243354164E-2</v>
      </c>
      <c r="J334" s="3">
        <f>I334^2</f>
        <v>2.4965384234169469E-3</v>
      </c>
      <c r="K334" s="3">
        <f>1/J334</f>
        <v>400.55462019740361</v>
      </c>
      <c r="L334" s="3">
        <f>K334*AF334</f>
        <v>13.654907002529489</v>
      </c>
      <c r="M334" s="3">
        <f>K334*AF334^2</f>
        <v>0.46549577971623035</v>
      </c>
      <c r="N334" s="3">
        <f>K334^2</f>
        <v>160444.00376148627</v>
      </c>
      <c r="O334" s="3">
        <f>1/($J334+(VLOOKUP($BD334,'5_Weighting REM'!$B$23:$K$35,10,FALSE)))</f>
        <v>293.45128971696261</v>
      </c>
      <c r="P334" s="3">
        <f>O334*$AF334</f>
        <v>10.003754466451255</v>
      </c>
      <c r="Q334" s="3">
        <f>1/($J334+(VLOOKUP($BD334,'5_Weighting REM'!$N$22:$W$31,10,FALSE)))</f>
        <v>173.42818388212862</v>
      </c>
      <c r="R334" s="3">
        <f>Q334*$AF334</f>
        <v>5.9121667885417652</v>
      </c>
      <c r="S334" s="3">
        <f>1/($J334+(VLOOKUP($BD334,'5_Weighting REM'!$Z$26:$AI$35,10,FALSE)))</f>
        <v>22.796049356605412</v>
      </c>
      <c r="T334" s="3">
        <f>S334*$AF334</f>
        <v>0.77711732256667854</v>
      </c>
      <c r="U334" s="3">
        <f>1/($J334+(VLOOKUP($BD334,'5_Weighting REM'!$AL$24:$AU$35,10,FALSE)))</f>
        <v>353.45967507566326</v>
      </c>
      <c r="V334" s="3">
        <f>U334*$AF334</f>
        <v>12.04944032332936</v>
      </c>
      <c r="W334" s="3">
        <f>1/($J334+(VLOOKUP($BD334,'5_Weighting REM'!$AX$24:$BG$35,10,FALSE)))</f>
        <v>30.425895395531665</v>
      </c>
      <c r="X334" s="3">
        <f>W334*$AF334</f>
        <v>1.0372187740336745</v>
      </c>
      <c r="Y334" s="3">
        <f>1/($J334+(VLOOKUP($BD334,'5_Weighting REM'!$BK$24:$BT$34,10,FALSE)))</f>
        <v>365.68081397259516</v>
      </c>
      <c r="Z334" s="3">
        <f>Y334*$AF334</f>
        <v>12.46605894832577</v>
      </c>
      <c r="AA334" s="3">
        <f>1/($J334+(VLOOKUP($BD334,'5_Weighting REM'!$BX$24:$CG$35,10,FALSE)))</f>
        <v>304.13642970288396</v>
      </c>
      <c r="AB334" s="3">
        <f>AA334*$AF334</f>
        <v>10.368010888571314</v>
      </c>
      <c r="AC334" s="3">
        <f>1/($J334+(VLOOKUP($BD334,'5_Weighting REM'!$CK$24:$CT$35,10,FALSE)))</f>
        <v>293.45128971696261</v>
      </c>
      <c r="AD334" s="3">
        <f>AC334*$AF334</f>
        <v>10.003754466451255</v>
      </c>
      <c r="AE334" s="3" t="s">
        <v>149</v>
      </c>
      <c r="AF334" s="6">
        <v>3.4090000000000002E-2</v>
      </c>
      <c r="AG334" s="3" t="s">
        <v>134</v>
      </c>
      <c r="AH334" s="3"/>
      <c r="AI334" s="3"/>
      <c r="AJ334" s="3" t="s">
        <v>53</v>
      </c>
      <c r="AK334" s="3" t="s">
        <v>6</v>
      </c>
      <c r="AL334" s="3" t="s">
        <v>54</v>
      </c>
      <c r="AM334" s="3" t="s">
        <v>7</v>
      </c>
      <c r="AN334" s="3" t="s">
        <v>8</v>
      </c>
      <c r="AO334" s="3" t="s">
        <v>9</v>
      </c>
      <c r="AP334" s="3" t="s">
        <v>10</v>
      </c>
      <c r="AQ334" s="3" t="s">
        <v>11</v>
      </c>
      <c r="AR334" s="4" t="s">
        <v>12</v>
      </c>
      <c r="AS334" s="4" t="s">
        <v>13</v>
      </c>
      <c r="AT334" s="4">
        <v>2012</v>
      </c>
      <c r="AU334" s="3" t="s">
        <v>14</v>
      </c>
      <c r="AV334" s="3" t="s">
        <v>14</v>
      </c>
      <c r="AW334" s="3">
        <v>475</v>
      </c>
      <c r="AX334" s="3">
        <v>0</v>
      </c>
      <c r="AY334" s="3">
        <v>0</v>
      </c>
      <c r="AZ334" s="3">
        <v>1</v>
      </c>
      <c r="BA334" s="3">
        <v>1</v>
      </c>
      <c r="BB334" s="4" t="s">
        <v>15</v>
      </c>
      <c r="BC334" s="4" t="s">
        <v>16</v>
      </c>
      <c r="BD334" s="4" t="s">
        <v>17</v>
      </c>
      <c r="BE334" s="4" t="s">
        <v>18</v>
      </c>
      <c r="BF334" s="4"/>
      <c r="BG334" s="3">
        <v>1.0000000000000001E-5</v>
      </c>
      <c r="BH334" s="3"/>
      <c r="BI334" s="3">
        <v>1.0000100000500001</v>
      </c>
      <c r="BJ334" s="3" t="s">
        <v>19</v>
      </c>
      <c r="BK334" s="3" t="s">
        <v>20</v>
      </c>
      <c r="BL334" s="3"/>
    </row>
    <row r="335" spans="1:64" x14ac:dyDescent="0.35">
      <c r="A335" s="2">
        <v>50</v>
      </c>
      <c r="B335" s="3" t="s">
        <v>299</v>
      </c>
      <c r="C335" s="3">
        <v>50.1</v>
      </c>
      <c r="D335" s="3" t="s">
        <v>458</v>
      </c>
      <c r="E335" s="3" t="s">
        <v>301</v>
      </c>
      <c r="F335" s="3"/>
      <c r="G335" s="3"/>
      <c r="H335" s="3" t="str">
        <f>IF(AF335&lt;'2 - Outliers'!$F$11,"Low outlier",IF(AF335&gt;'2 - Outliers'!$F$12,"High outlier",""))</f>
        <v/>
      </c>
      <c r="I335" s="3">
        <f>IF(AH335="",VLOOKUP(BD335,'3 -Impute_SE'!$B$10:$C$21,2,FALSE),AH335)</f>
        <v>4.9965372243354164E-2</v>
      </c>
      <c r="J335" s="3">
        <f>I335^2</f>
        <v>2.4965384234169469E-3</v>
      </c>
      <c r="K335" s="3">
        <f>1/J335</f>
        <v>400.55462019740361</v>
      </c>
      <c r="L335" s="3">
        <f>K335*AF335</f>
        <v>10.539491743126115</v>
      </c>
      <c r="M335" s="3">
        <f>K335*AF335^2</f>
        <v>0.27731770051405236</v>
      </c>
      <c r="N335" s="3">
        <f>K335^2</f>
        <v>160444.00376148627</v>
      </c>
      <c r="O335" s="3">
        <f>1/($J335+(VLOOKUP($BD335,'5_Weighting REM'!$B$23:$K$35,10,FALSE)))</f>
        <v>293.45128971696261</v>
      </c>
      <c r="P335" s="3">
        <f>O335*$AF335</f>
        <v>7.72136255339512</v>
      </c>
      <c r="Q335" s="3">
        <f>1/($J335+(VLOOKUP($BD335,'5_Weighting REM'!$N$22:$W$31,10,FALSE)))</f>
        <v>173.42818388212862</v>
      </c>
      <c r="R335" s="3">
        <f>Q335*$AF335</f>
        <v>4.5632850549826225</v>
      </c>
      <c r="S335" s="3">
        <f>1/($J335+(VLOOKUP($BD335,'5_Weighting REM'!$Z$26:$AI$35,10,FALSE)))</f>
        <v>22.796049356605412</v>
      </c>
      <c r="T335" s="3">
        <f>S335*$AF335</f>
        <v>0.59981526077874836</v>
      </c>
      <c r="U335" s="3">
        <f>1/($J335+(VLOOKUP($BD335,'5_Weighting REM'!$AL$24:$AU$35,10,FALSE)))</f>
        <v>353.45967507566326</v>
      </c>
      <c r="V335" s="3">
        <f>U335*$AF335</f>
        <v>9.3003179570168886</v>
      </c>
      <c r="W335" s="3">
        <f>1/($J335+(VLOOKUP($BD335,'5_Weighting REM'!$AX$24:$BG$35,10,FALSE)))</f>
        <v>30.425895395531665</v>
      </c>
      <c r="X335" s="3">
        <f>W335*$AF335</f>
        <v>0.80057364746008608</v>
      </c>
      <c r="Y335" s="3">
        <f>1/($J335+(VLOOKUP($BD335,'5_Weighting REM'!$BK$24:$BT$34,10,FALSE)))</f>
        <v>365.68081397259516</v>
      </c>
      <c r="Z335" s="3">
        <f>Y335*$AF335</f>
        <v>9.6218835712952426</v>
      </c>
      <c r="AA335" s="3">
        <f>1/($J335+(VLOOKUP($BD335,'5_Weighting REM'!$BX$24:$CG$35,10,FALSE)))</f>
        <v>304.13642970288396</v>
      </c>
      <c r="AB335" s="3">
        <f>AA335*$AF335</f>
        <v>8.0025125863176338</v>
      </c>
      <c r="AC335" s="3">
        <f>1/($J335+(VLOOKUP($BD335,'5_Weighting REM'!$CK$24:$CT$35,10,FALSE)))</f>
        <v>293.45128971696261</v>
      </c>
      <c r="AD335" s="3">
        <f>AC335*$AF335</f>
        <v>7.72136255339512</v>
      </c>
      <c r="AE335" s="3" t="s">
        <v>302</v>
      </c>
      <c r="AF335" s="6">
        <v>2.6312246100000002E-2</v>
      </c>
      <c r="AG335" s="3" t="s">
        <v>459</v>
      </c>
      <c r="AH335" s="3"/>
      <c r="AI335" s="3"/>
      <c r="AJ335" s="3" t="s">
        <v>5</v>
      </c>
      <c r="AK335" s="3" t="s">
        <v>6</v>
      </c>
      <c r="AL335" s="3" t="s">
        <v>5</v>
      </c>
      <c r="AM335" s="3" t="s">
        <v>55</v>
      </c>
      <c r="AN335" s="3" t="s">
        <v>37</v>
      </c>
      <c r="AO335" s="3" t="s">
        <v>56</v>
      </c>
      <c r="AP335" s="3" t="s">
        <v>10</v>
      </c>
      <c r="AQ335" s="3" t="s">
        <v>39</v>
      </c>
      <c r="AR335" s="4" t="s">
        <v>12</v>
      </c>
      <c r="AS335" s="4" t="s">
        <v>13</v>
      </c>
      <c r="AT335" s="4" t="s">
        <v>303</v>
      </c>
      <c r="AU335" s="3" t="s">
        <v>1951</v>
      </c>
      <c r="AV335" s="3" t="s">
        <v>14</v>
      </c>
      <c r="AW335" s="3">
        <v>5000</v>
      </c>
      <c r="AX335" s="3">
        <v>0</v>
      </c>
      <c r="AY335" s="3">
        <v>0</v>
      </c>
      <c r="AZ335" s="3">
        <v>1</v>
      </c>
      <c r="BA335" s="3">
        <v>1</v>
      </c>
      <c r="BB335" s="4" t="s">
        <v>15</v>
      </c>
      <c r="BC335" s="4" t="s">
        <v>16</v>
      </c>
      <c r="BD335" s="4" t="s">
        <v>17</v>
      </c>
      <c r="BE335" s="4" t="s">
        <v>304</v>
      </c>
      <c r="BF335" s="4" t="s">
        <v>59</v>
      </c>
      <c r="BG335" s="3">
        <v>3.2200000000000002E-3</v>
      </c>
      <c r="BH335" s="3">
        <v>1.0032251897688569</v>
      </c>
      <c r="BI335" s="3"/>
      <c r="BJ335" s="3" t="s">
        <v>60</v>
      </c>
      <c r="BK335" s="3" t="s">
        <v>20</v>
      </c>
      <c r="BL335" s="3"/>
    </row>
    <row r="336" spans="1:64" x14ac:dyDescent="0.35">
      <c r="A336" s="2">
        <v>72</v>
      </c>
      <c r="B336" s="3" t="s">
        <v>274</v>
      </c>
      <c r="C336" s="3">
        <v>72.099999999999994</v>
      </c>
      <c r="D336" s="3" t="s">
        <v>526</v>
      </c>
      <c r="E336" s="3" t="s">
        <v>450</v>
      </c>
      <c r="F336" s="3"/>
      <c r="G336" s="3"/>
      <c r="H336" s="3" t="str">
        <f>IF(AF336&lt;'2 - Outliers'!$F$11,"Low outlier",IF(AF336&gt;'2 - Outliers'!$F$12,"High outlier",""))</f>
        <v/>
      </c>
      <c r="I336" s="3">
        <f>IF(AH336="",VLOOKUP(BD336,'3 -Impute_SE'!$B$10:$C$21,2,FALSE),AH336)</f>
        <v>4.9965372243354164E-2</v>
      </c>
      <c r="J336" s="3">
        <f>I336^2</f>
        <v>2.4965384234169469E-3</v>
      </c>
      <c r="K336" s="3">
        <f>1/J336</f>
        <v>400.55462019740361</v>
      </c>
      <c r="L336" s="3">
        <f>K336*AF336</f>
        <v>0</v>
      </c>
      <c r="M336" s="3">
        <f>K336*AF336^2</f>
        <v>0</v>
      </c>
      <c r="N336" s="3">
        <f>K336^2</f>
        <v>160444.00376148627</v>
      </c>
      <c r="O336" s="3">
        <f>1/($J336+(VLOOKUP($BD336,'5_Weighting REM'!$B$23:$K$35,10,FALSE)))</f>
        <v>293.45128971696261</v>
      </c>
      <c r="P336" s="3">
        <f>O336*$AF336</f>
        <v>0</v>
      </c>
      <c r="Q336" s="3">
        <f>1/($J336+(VLOOKUP($BD336,'5_Weighting REM'!$N$22:$W$31,10,FALSE)))</f>
        <v>173.42818388212862</v>
      </c>
      <c r="R336" s="3">
        <f>Q336*$AF336</f>
        <v>0</v>
      </c>
      <c r="S336" s="3">
        <f>1/($J336+(VLOOKUP($BD336,'5_Weighting REM'!$Z$26:$AI$35,10,FALSE)))</f>
        <v>22.796049356605412</v>
      </c>
      <c r="T336" s="3">
        <f>S336*$AF336</f>
        <v>0</v>
      </c>
      <c r="U336" s="3">
        <f>1/($J336+(VLOOKUP($BD336,'5_Weighting REM'!$AL$24:$AU$35,10,FALSE)))</f>
        <v>353.45967507566326</v>
      </c>
      <c r="V336" s="3">
        <f>U336*$AF336</f>
        <v>0</v>
      </c>
      <c r="W336" s="3">
        <f>1/($J336+(VLOOKUP($BD336,'5_Weighting REM'!$AX$24:$BG$35,10,FALSE)))</f>
        <v>30.425895395531665</v>
      </c>
      <c r="X336" s="3">
        <f>W336*$AF336</f>
        <v>0</v>
      </c>
      <c r="Y336" s="3">
        <f>1/($J336+(VLOOKUP($BD336,'5_Weighting REM'!$BK$24:$BT$34,10,FALSE)))</f>
        <v>365.68081397259516</v>
      </c>
      <c r="Z336" s="3">
        <f>Y336*$AF336</f>
        <v>0</v>
      </c>
      <c r="AA336" s="3">
        <f>1/($J336+(VLOOKUP($BD336,'5_Weighting REM'!$BX$24:$CG$35,10,FALSE)))</f>
        <v>304.13642970288396</v>
      </c>
      <c r="AB336" s="3">
        <f>AA336*$AF336</f>
        <v>0</v>
      </c>
      <c r="AC336" s="3">
        <f>1/($J336+(VLOOKUP($BD336,'5_Weighting REM'!$CK$24:$CT$35,10,FALSE)))</f>
        <v>293.45128971696261</v>
      </c>
      <c r="AD336" s="3">
        <f>AC336*$AF336</f>
        <v>0</v>
      </c>
      <c r="AE336" s="3" t="s">
        <v>1423</v>
      </c>
      <c r="AF336" s="6">
        <v>0</v>
      </c>
      <c r="AG336" s="3" t="s">
        <v>4</v>
      </c>
      <c r="AH336" s="3"/>
      <c r="AI336" s="3"/>
      <c r="AJ336" s="3" t="s">
        <v>53</v>
      </c>
      <c r="AK336" s="3" t="s">
        <v>6</v>
      </c>
      <c r="AL336" s="3" t="s">
        <v>54</v>
      </c>
      <c r="AM336" s="3" t="s">
        <v>201</v>
      </c>
      <c r="AN336" s="3" t="s">
        <v>84</v>
      </c>
      <c r="AO336" s="3" t="s">
        <v>38</v>
      </c>
      <c r="AP336" s="3" t="s">
        <v>10</v>
      </c>
      <c r="AQ336" s="3" t="s">
        <v>11</v>
      </c>
      <c r="AR336" s="4" t="s">
        <v>12</v>
      </c>
      <c r="AS336" s="4" t="s">
        <v>40</v>
      </c>
      <c r="AT336" s="4">
        <v>2009</v>
      </c>
      <c r="AU336" s="3" t="s">
        <v>30</v>
      </c>
      <c r="AV336" s="3" t="s">
        <v>14</v>
      </c>
      <c r="AW336" s="3">
        <v>12851</v>
      </c>
      <c r="AX336" s="3">
        <v>0</v>
      </c>
      <c r="AY336" s="3">
        <v>0</v>
      </c>
      <c r="AZ336" s="3">
        <v>1</v>
      </c>
      <c r="BA336" s="3">
        <v>1</v>
      </c>
      <c r="BB336" s="4" t="s">
        <v>15</v>
      </c>
      <c r="BC336" s="4" t="s">
        <v>16</v>
      </c>
      <c r="BD336" s="4" t="s">
        <v>17</v>
      </c>
      <c r="BE336" s="4" t="s">
        <v>18</v>
      </c>
      <c r="BF336" s="4"/>
      <c r="BG336" s="3">
        <v>6.0900000000000003E-5</v>
      </c>
      <c r="BH336" s="3"/>
      <c r="BI336" s="3">
        <v>1.0000609018544426</v>
      </c>
      <c r="BJ336" s="3" t="s">
        <v>19</v>
      </c>
      <c r="BK336" s="3">
        <v>0.42058011049723759</v>
      </c>
      <c r="BL336" s="3" t="s">
        <v>91</v>
      </c>
    </row>
    <row r="337" spans="1:64" x14ac:dyDescent="0.35">
      <c r="A337" s="2">
        <v>106</v>
      </c>
      <c r="B337" s="3" t="s">
        <v>468</v>
      </c>
      <c r="C337" s="3">
        <v>106.1</v>
      </c>
      <c r="D337" s="3" t="s">
        <v>543</v>
      </c>
      <c r="E337" s="3" t="s">
        <v>470</v>
      </c>
      <c r="F337" s="3"/>
      <c r="G337" s="3"/>
      <c r="H337" s="3" t="str">
        <f>IF(AF337&lt;'2 - Outliers'!$F$11,"Low outlier",IF(AF337&gt;'2 - Outliers'!$F$12,"High outlier",""))</f>
        <v/>
      </c>
      <c r="I337" s="3">
        <f>IF(AH337="",VLOOKUP(BD337,'3 -Impute_SE'!$B$10:$C$21,2,FALSE),AH337)</f>
        <v>4.9965372243354164E-2</v>
      </c>
      <c r="J337" s="3">
        <f>I337^2</f>
        <v>2.4965384234169469E-3</v>
      </c>
      <c r="K337" s="3">
        <f>1/J337</f>
        <v>400.55462019740361</v>
      </c>
      <c r="L337" s="3">
        <f>K337*AF337</f>
        <v>-5.7870497535602219</v>
      </c>
      <c r="M337" s="3">
        <f>K337*AF337^2</f>
        <v>8.3608934116592454E-2</v>
      </c>
      <c r="N337" s="3">
        <f>K337^2</f>
        <v>160444.00376148627</v>
      </c>
      <c r="O337" s="3">
        <f>1/($J337+(VLOOKUP($BD337,'5_Weighting REM'!$B$23:$K$35,10,FALSE)))</f>
        <v>293.45128971696261</v>
      </c>
      <c r="P337" s="3">
        <f>O337*$AF337</f>
        <v>-4.2396645256558338</v>
      </c>
      <c r="Q337" s="3">
        <f>1/($J337+(VLOOKUP($BD337,'5_Weighting REM'!$N$22:$W$31,10,FALSE)))</f>
        <v>173.42818388212862</v>
      </c>
      <c r="R337" s="3">
        <f>Q337*$AF337</f>
        <v>-2.505619653821122</v>
      </c>
      <c r="S337" s="3">
        <f>1/($J337+(VLOOKUP($BD337,'5_Weighting REM'!$Z$26:$AI$35,10,FALSE)))</f>
        <v>22.796049356605412</v>
      </c>
      <c r="T337" s="3">
        <f>S337*$AF337</f>
        <v>-0.32934802186597056</v>
      </c>
      <c r="U337" s="3">
        <f>1/($J337+(VLOOKUP($BD337,'5_Weighting REM'!$AL$24:$AU$35,10,FALSE)))</f>
        <v>353.45967507566326</v>
      </c>
      <c r="V337" s="3">
        <f>U337*$AF337</f>
        <v>-5.1066411979770043</v>
      </c>
      <c r="W337" s="3">
        <f>1/($J337+(VLOOKUP($BD337,'5_Weighting REM'!$AX$24:$BG$35,10,FALSE)))</f>
        <v>30.425895395531665</v>
      </c>
      <c r="X337" s="3">
        <f>W337*$AF337</f>
        <v>-0.43958092497793627</v>
      </c>
      <c r="Y337" s="3">
        <f>1/($J337+(VLOOKUP($BD337,'5_Weighting REM'!$BK$24:$BT$34,10,FALSE)))</f>
        <v>365.68081397259516</v>
      </c>
      <c r="Z337" s="3">
        <f>Y337*$AF337</f>
        <v>-5.2832072273661055</v>
      </c>
      <c r="AA337" s="3">
        <f>1/($J337+(VLOOKUP($BD337,'5_Weighting REM'!$BX$24:$CG$35,10,FALSE)))</f>
        <v>304.13642970288396</v>
      </c>
      <c r="AB337" s="3">
        <f>AA337*$AF337</f>
        <v>-4.3940390693617797</v>
      </c>
      <c r="AC337" s="3">
        <f>1/($J337+(VLOOKUP($BD337,'5_Weighting REM'!$CK$24:$CT$35,10,FALSE)))</f>
        <v>293.45128971696261</v>
      </c>
      <c r="AD337" s="3">
        <f>AC337*$AF337</f>
        <v>-4.2396645256558338</v>
      </c>
      <c r="AE337" s="3" t="s">
        <v>471</v>
      </c>
      <c r="AF337" s="6">
        <v>-1.4447592067988669E-2</v>
      </c>
      <c r="AG337" s="3" t="s">
        <v>472</v>
      </c>
      <c r="AH337" s="3"/>
      <c r="AI337" s="3"/>
      <c r="AJ337" s="3" t="s">
        <v>5</v>
      </c>
      <c r="AK337" s="3" t="s">
        <v>143</v>
      </c>
      <c r="AL337" s="3" t="s">
        <v>53</v>
      </c>
      <c r="AM337" s="3" t="s">
        <v>7</v>
      </c>
      <c r="AN337" s="3" t="s">
        <v>473</v>
      </c>
      <c r="AO337" s="3" t="s">
        <v>28</v>
      </c>
      <c r="AP337" s="3" t="s">
        <v>57</v>
      </c>
      <c r="AQ337" s="3" t="s">
        <v>11</v>
      </c>
      <c r="AR337" s="4" t="s">
        <v>474</v>
      </c>
      <c r="AS337" s="4" t="s">
        <v>13</v>
      </c>
      <c r="AT337" s="4">
        <v>2012</v>
      </c>
      <c r="AU337" s="3" t="s">
        <v>14</v>
      </c>
      <c r="AV337" s="3" t="s">
        <v>14</v>
      </c>
      <c r="AW337" s="3">
        <v>779</v>
      </c>
      <c r="AX337" s="3">
        <v>0</v>
      </c>
      <c r="AY337" s="3">
        <v>1</v>
      </c>
      <c r="AZ337" s="3">
        <v>1</v>
      </c>
      <c r="BA337" s="3">
        <v>1</v>
      </c>
      <c r="BB337" s="4" t="s">
        <v>15</v>
      </c>
      <c r="BC337" s="4" t="s">
        <v>16</v>
      </c>
      <c r="BD337" s="4" t="s">
        <v>17</v>
      </c>
      <c r="BE337" s="4" t="s">
        <v>475</v>
      </c>
      <c r="BF337" s="4"/>
      <c r="BG337" s="3">
        <v>-5.0999999999999997E-2</v>
      </c>
      <c r="BH337" s="3"/>
      <c r="BI337" s="3"/>
      <c r="BJ337" s="3" t="s">
        <v>20</v>
      </c>
      <c r="BK337" s="3" t="s">
        <v>20</v>
      </c>
      <c r="BL337" s="3"/>
    </row>
    <row r="338" spans="1:64" x14ac:dyDescent="0.35">
      <c r="A338" s="2">
        <v>88</v>
      </c>
      <c r="B338" s="3" t="s">
        <v>802</v>
      </c>
      <c r="C338" s="3">
        <v>88.1</v>
      </c>
      <c r="D338" s="3" t="s">
        <v>803</v>
      </c>
      <c r="E338" s="3" t="s">
        <v>804</v>
      </c>
      <c r="F338" s="3"/>
      <c r="G338" s="3"/>
      <c r="H338" s="3" t="str">
        <f>IF(AF338&lt;'2 - Outliers'!$F$11,"Low outlier",IF(AF338&gt;'2 - Outliers'!$F$12,"High outlier",""))</f>
        <v/>
      </c>
      <c r="I338" s="3">
        <f>IF(AH338="",VLOOKUP(BD338,'3 -Impute_SE'!$B$10:$C$21,2,FALSE),AH338)</f>
        <v>4.9965372243354164E-2</v>
      </c>
      <c r="J338" s="3">
        <f>I338^2</f>
        <v>2.4965384234169469E-3</v>
      </c>
      <c r="K338" s="3">
        <f>1/J338</f>
        <v>400.55462019740361</v>
      </c>
      <c r="L338" s="3">
        <f>K338*AF338</f>
        <v>-16.719897122080596</v>
      </c>
      <c r="M338" s="3">
        <f>K338*AF338^2</f>
        <v>0.69791969852997116</v>
      </c>
      <c r="N338" s="3">
        <f>K338^2</f>
        <v>160444.00376148627</v>
      </c>
      <c r="O338" s="3">
        <f>1/($J338+(VLOOKUP($BD338,'5_Weighting REM'!$B$23:$K$35,10,FALSE)))</f>
        <v>293.45128971696261</v>
      </c>
      <c r="P338" s="3">
        <f>O338*$AF338</f>
        <v>-12.249204295762324</v>
      </c>
      <c r="Q338" s="3">
        <f>1/($J338+(VLOOKUP($BD338,'5_Weighting REM'!$N$22:$W$31,10,FALSE)))</f>
        <v>173.42818388212862</v>
      </c>
      <c r="R338" s="3">
        <f>Q338*$AF338</f>
        <v>-7.2392159430077712</v>
      </c>
      <c r="S338" s="3">
        <f>1/($J338+(VLOOKUP($BD338,'5_Weighting REM'!$Z$26:$AI$35,10,FALSE)))</f>
        <v>22.796049356605412</v>
      </c>
      <c r="T338" s="3">
        <f>S338*$AF338</f>
        <v>-0.9515496284738264</v>
      </c>
      <c r="U338" s="3">
        <f>1/($J338+(VLOOKUP($BD338,'5_Weighting REM'!$AL$24:$AU$35,10,FALSE)))</f>
        <v>353.45967507566326</v>
      </c>
      <c r="V338" s="3">
        <f>U338*$AF338</f>
        <v>-14.75406625232938</v>
      </c>
      <c r="W338" s="3">
        <f>1/($J338+(VLOOKUP($BD338,'5_Weighting REM'!$AX$24:$BG$35,10,FALSE)))</f>
        <v>30.425895395531665</v>
      </c>
      <c r="X338" s="3">
        <f>W338*$AF338</f>
        <v>-1.270033636385884</v>
      </c>
      <c r="Y338" s="3">
        <f>1/($J338+(VLOOKUP($BD338,'5_Weighting REM'!$BK$24:$BT$34,10,FALSE)))</f>
        <v>365.68081397259516</v>
      </c>
      <c r="Z338" s="3">
        <f>Y338*$AF338</f>
        <v>-15.264199389654465</v>
      </c>
      <c r="AA338" s="3">
        <f>1/($J338+(VLOOKUP($BD338,'5_Weighting REM'!$BX$24:$CG$35,10,FALSE)))</f>
        <v>304.13642970288396</v>
      </c>
      <c r="AB338" s="3">
        <f>AA338*$AF338</f>
        <v>-12.695221972980949</v>
      </c>
      <c r="AC338" s="3">
        <f>1/($J338+(VLOOKUP($BD338,'5_Weighting REM'!$CK$24:$CT$35,10,FALSE)))</f>
        <v>293.45128971696261</v>
      </c>
      <c r="AD338" s="3">
        <f>AC338*$AF338</f>
        <v>-12.249204295762324</v>
      </c>
      <c r="AE338" s="3" t="s">
        <v>805</v>
      </c>
      <c r="AF338" s="6">
        <v>-4.1741865600852641E-2</v>
      </c>
      <c r="AG338" s="3" t="s">
        <v>25</v>
      </c>
      <c r="AH338" s="3"/>
      <c r="AI338" s="3"/>
      <c r="AJ338" s="3" t="s">
        <v>53</v>
      </c>
      <c r="AK338" s="3" t="s">
        <v>143</v>
      </c>
      <c r="AL338" s="3" t="s">
        <v>54</v>
      </c>
      <c r="AM338" s="3" t="s">
        <v>102</v>
      </c>
      <c r="AN338" s="3" t="s">
        <v>37</v>
      </c>
      <c r="AO338" s="3" t="s">
        <v>103</v>
      </c>
      <c r="AP338" s="3" t="s">
        <v>10</v>
      </c>
      <c r="AQ338" s="3" t="s">
        <v>11</v>
      </c>
      <c r="AR338" s="4" t="s">
        <v>108</v>
      </c>
      <c r="AS338" s="4" t="s">
        <v>806</v>
      </c>
      <c r="AT338" s="4">
        <v>2010</v>
      </c>
      <c r="AU338" s="3" t="s">
        <v>14</v>
      </c>
      <c r="AV338" s="3" t="s">
        <v>14</v>
      </c>
      <c r="AW338" s="3">
        <v>78</v>
      </c>
      <c r="AX338" s="3">
        <v>1</v>
      </c>
      <c r="AY338" s="3">
        <v>0</v>
      </c>
      <c r="AZ338" s="3">
        <v>1</v>
      </c>
      <c r="BA338" s="3">
        <v>1</v>
      </c>
      <c r="BB338" s="4" t="s">
        <v>15</v>
      </c>
      <c r="BC338" s="4" t="s">
        <v>183</v>
      </c>
      <c r="BD338" s="4" t="s">
        <v>17</v>
      </c>
      <c r="BE338" s="4" t="s">
        <v>33</v>
      </c>
      <c r="BF338" s="4"/>
      <c r="BG338" s="3">
        <v>-6.1222541364941961E-4</v>
      </c>
      <c r="BH338" s="3"/>
      <c r="BI338" s="3"/>
      <c r="BJ338" s="3" t="s">
        <v>20</v>
      </c>
      <c r="BK338" s="3" t="s">
        <v>20</v>
      </c>
      <c r="BL338" s="3"/>
    </row>
    <row r="339" spans="1:64" x14ac:dyDescent="0.35">
      <c r="A339" s="2">
        <v>107</v>
      </c>
      <c r="B339" s="3" t="s">
        <v>34</v>
      </c>
      <c r="C339" s="3">
        <v>107.6</v>
      </c>
      <c r="D339" s="3" t="s">
        <v>812</v>
      </c>
      <c r="E339" s="3" t="s">
        <v>813</v>
      </c>
      <c r="F339" s="3"/>
      <c r="G339" s="3"/>
      <c r="H339" s="3" t="str">
        <f>IF(AF339&lt;'2 - Outliers'!$F$11,"Low outlier",IF(AF339&gt;'2 - Outliers'!$F$12,"High outlier",""))</f>
        <v/>
      </c>
      <c r="I339" s="3">
        <f>IF(AH339="",VLOOKUP(BD339,'3 -Impute_SE'!$B$10:$C$21,2,FALSE),AH339)</f>
        <v>4.9965372243354164E-2</v>
      </c>
      <c r="J339" s="3">
        <f>I339^2</f>
        <v>2.4965384234169469E-3</v>
      </c>
      <c r="K339" s="3">
        <f>1/J339</f>
        <v>400.55462019740361</v>
      </c>
      <c r="L339" s="3">
        <f>K339*AF339</f>
        <v>-30.842705755200079</v>
      </c>
      <c r="M339" s="3">
        <f>K339*AF339^2</f>
        <v>2.3748883431504062</v>
      </c>
      <c r="N339" s="3">
        <f>K339^2</f>
        <v>160444.00376148627</v>
      </c>
      <c r="O339" s="3">
        <f>1/($J339+(VLOOKUP($BD339,'5_Weighting REM'!$B$23:$K$35,10,FALSE)))</f>
        <v>293.45128971696261</v>
      </c>
      <c r="P339" s="3">
        <f>O339*$AF339</f>
        <v>-22.59574930820612</v>
      </c>
      <c r="Q339" s="3">
        <f>1/($J339+(VLOOKUP($BD339,'5_Weighting REM'!$N$22:$W$31,10,FALSE)))</f>
        <v>173.42818388212862</v>
      </c>
      <c r="R339" s="3">
        <f>Q339*$AF339</f>
        <v>-13.353970158923904</v>
      </c>
      <c r="S339" s="3">
        <f>1/($J339+(VLOOKUP($BD339,'5_Weighting REM'!$Z$26:$AI$35,10,FALSE)))</f>
        <v>22.796049356605412</v>
      </c>
      <c r="T339" s="3">
        <f>S339*$AF339</f>
        <v>-1.7552958004586168</v>
      </c>
      <c r="U339" s="3">
        <f>1/($J339+(VLOOKUP($BD339,'5_Weighting REM'!$AL$24:$AU$35,10,FALSE)))</f>
        <v>353.45967507566326</v>
      </c>
      <c r="V339" s="3">
        <f>U339*$AF339</f>
        <v>-27.21639498082607</v>
      </c>
      <c r="W339" s="3">
        <f>1/($J339+(VLOOKUP($BD339,'5_Weighting REM'!$AX$24:$BG$35,10,FALSE)))</f>
        <v>30.425895395531665</v>
      </c>
      <c r="X339" s="3">
        <f>W339*$AF339</f>
        <v>-2.3427939454559383</v>
      </c>
      <c r="Y339" s="3">
        <f>1/($J339+(VLOOKUP($BD339,'5_Weighting REM'!$BK$24:$BT$34,10,FALSE)))</f>
        <v>365.68081397259516</v>
      </c>
      <c r="Z339" s="3">
        <f>Y339*$AF339</f>
        <v>-28.157422675889826</v>
      </c>
      <c r="AA339" s="3">
        <f>1/($J339+(VLOOKUP($BD339,'5_Weighting REM'!$BX$24:$CG$35,10,FALSE)))</f>
        <v>304.13642970288396</v>
      </c>
      <c r="AB339" s="3">
        <f>AA339*$AF339</f>
        <v>-23.418505087122064</v>
      </c>
      <c r="AC339" s="3">
        <f>1/($J339+(VLOOKUP($BD339,'5_Weighting REM'!$CK$24:$CT$35,10,FALSE)))</f>
        <v>293.45128971696261</v>
      </c>
      <c r="AD339" s="3">
        <f>AC339*$AF339</f>
        <v>-22.59574930820612</v>
      </c>
      <c r="AE339" s="3" t="s">
        <v>3</v>
      </c>
      <c r="AF339" s="6">
        <v>-7.6999999999999999E-2</v>
      </c>
      <c r="AG339" s="3" t="s">
        <v>4</v>
      </c>
      <c r="AH339" s="3"/>
      <c r="AI339" s="3"/>
      <c r="AJ339" s="3" t="s">
        <v>5</v>
      </c>
      <c r="AK339" s="3" t="s">
        <v>143</v>
      </c>
      <c r="AL339" s="3" t="s">
        <v>53</v>
      </c>
      <c r="AM339" s="3" t="s">
        <v>7</v>
      </c>
      <c r="AN339" s="3" t="s">
        <v>37</v>
      </c>
      <c r="AO339" s="3" t="s">
        <v>38</v>
      </c>
      <c r="AP339" s="3" t="s">
        <v>10</v>
      </c>
      <c r="AQ339" s="3" t="s">
        <v>39</v>
      </c>
      <c r="AR339" s="4" t="s">
        <v>12</v>
      </c>
      <c r="AS339" s="4" t="s">
        <v>40</v>
      </c>
      <c r="AT339" s="4">
        <v>2000</v>
      </c>
      <c r="AU339" s="3" t="s">
        <v>30</v>
      </c>
      <c r="AV339" s="3" t="s">
        <v>14</v>
      </c>
      <c r="AW339" s="3">
        <v>70409</v>
      </c>
      <c r="AX339" s="3">
        <v>1</v>
      </c>
      <c r="AY339" s="3">
        <v>0</v>
      </c>
      <c r="AZ339" s="3">
        <v>1</v>
      </c>
      <c r="BA339" s="3">
        <v>1</v>
      </c>
      <c r="BB339" s="4" t="s">
        <v>15</v>
      </c>
      <c r="BC339" s="4" t="s">
        <v>16</v>
      </c>
      <c r="BD339" s="3" t="s">
        <v>17</v>
      </c>
      <c r="BE339" s="4" t="s">
        <v>18</v>
      </c>
      <c r="BF339" s="4"/>
      <c r="BG339" s="3">
        <v>-9.4999999999999998E-3</v>
      </c>
      <c r="BH339" s="3"/>
      <c r="BI339" s="3">
        <v>0.99054498244290046</v>
      </c>
      <c r="BJ339" s="3" t="s">
        <v>19</v>
      </c>
      <c r="BK339" s="3" t="s">
        <v>20</v>
      </c>
      <c r="BL339" s="3"/>
    </row>
    <row r="340" spans="1:64" x14ac:dyDescent="0.35">
      <c r="A340" s="2">
        <v>19</v>
      </c>
      <c r="B340" s="3" t="s">
        <v>544</v>
      </c>
      <c r="C340" s="3">
        <v>19.100000000000001</v>
      </c>
      <c r="D340" s="3" t="s">
        <v>661</v>
      </c>
      <c r="E340" s="3" t="s">
        <v>546</v>
      </c>
      <c r="F340" s="3"/>
      <c r="G340" s="3"/>
      <c r="H340" s="3" t="str">
        <f>IF(AF340&lt;'2 - Outliers'!$F$11,"Low outlier",IF(AF340&gt;'2 - Outliers'!$F$12,"High outlier",""))</f>
        <v>Low outlier</v>
      </c>
      <c r="I340" s="3">
        <f>IF(AH340="",VLOOKUP(BD340,'3 -Impute_SE'!$B$10:$C$21,2,FALSE),AH340)</f>
        <v>4.9965372243354164E-2</v>
      </c>
      <c r="J340" s="3">
        <f>I340^2</f>
        <v>2.4965384234169469E-3</v>
      </c>
      <c r="K340" s="3">
        <f>1/J340</f>
        <v>400.55462019740361</v>
      </c>
      <c r="L340" s="3">
        <f>K340*AF340</f>
        <v>-1098.6097903900247</v>
      </c>
      <c r="M340" s="3">
        <f>K340*AF340^2</f>
        <v>3013.1807515938808</v>
      </c>
      <c r="N340" s="3">
        <f>K340^2</f>
        <v>160444.00376148627</v>
      </c>
      <c r="O340" s="3">
        <f>1/($J340+(VLOOKUP($BD340,'5_Weighting REM'!$B$23:$K$35,10,FALSE)))</f>
        <v>293.45128971696261</v>
      </c>
      <c r="P340" s="3">
        <f>O340*$AF340</f>
        <v>-804.85517737070018</v>
      </c>
      <c r="Q340" s="3">
        <f>1/($J340+(VLOOKUP($BD340,'5_Weighting REM'!$N$22:$W$31,10,FALSE)))</f>
        <v>173.42818388212862</v>
      </c>
      <c r="R340" s="3">
        <f>Q340*$AF340</f>
        <v>-475.66521801338843</v>
      </c>
      <c r="S340" s="3">
        <f>1/($J340+(VLOOKUP($BD340,'5_Weighting REM'!$Z$26:$AI$35,10,FALSE)))</f>
        <v>22.796049356605412</v>
      </c>
      <c r="T340" s="3">
        <f>S340*$AF340</f>
        <v>-62.523215917566056</v>
      </c>
      <c r="U340" s="3">
        <f>1/($J340+(VLOOKUP($BD340,'5_Weighting REM'!$AL$24:$AU$35,10,FALSE)))</f>
        <v>353.45967507566326</v>
      </c>
      <c r="V340" s="3">
        <f>U340*$AF340</f>
        <v>-969.44146931779096</v>
      </c>
      <c r="W340" s="3">
        <f>1/($J340+(VLOOKUP($BD340,'5_Weighting REM'!$AX$24:$BG$35,10,FALSE)))</f>
        <v>30.425895395531665</v>
      </c>
      <c r="X340" s="3">
        <f>W340*$AF340</f>
        <v>-83.449759102617705</v>
      </c>
      <c r="Y340" s="3">
        <f>1/($J340+(VLOOKUP($BD340,'5_Weighting REM'!$BK$24:$BT$34,10,FALSE)))</f>
        <v>365.68081397259516</v>
      </c>
      <c r="Z340" s="3">
        <f>Y340*$AF340</f>
        <v>-1002.960650385454</v>
      </c>
      <c r="AA340" s="3">
        <f>1/($J340+(VLOOKUP($BD340,'5_Weighting REM'!$BX$24:$CG$35,10,FALSE)))</f>
        <v>304.13642970288396</v>
      </c>
      <c r="AB340" s="3">
        <f>AA340*$AF340</f>
        <v>-834.16154111813603</v>
      </c>
      <c r="AC340" s="3">
        <f>1/($J340+(VLOOKUP($BD340,'5_Weighting REM'!$CK$24:$CT$35,10,FALSE)))</f>
        <v>293.45128971696261</v>
      </c>
      <c r="AD340" s="3">
        <f>AC340*$AF340</f>
        <v>-804.85517737070018</v>
      </c>
      <c r="AE340" s="3" t="s">
        <v>662</v>
      </c>
      <c r="AF340" s="6">
        <v>-2.742721554050735</v>
      </c>
      <c r="AG340" s="3" t="s">
        <v>459</v>
      </c>
      <c r="AH340" s="3"/>
      <c r="AI340" s="3"/>
      <c r="AJ340" s="3" t="s">
        <v>53</v>
      </c>
      <c r="AK340" s="3" t="s">
        <v>143</v>
      </c>
      <c r="AL340" s="3" t="s">
        <v>54</v>
      </c>
      <c r="AM340" s="3" t="s">
        <v>548</v>
      </c>
      <c r="AN340" s="3" t="s">
        <v>165</v>
      </c>
      <c r="AO340" s="3" t="s">
        <v>56</v>
      </c>
      <c r="AP340" s="3" t="s">
        <v>57</v>
      </c>
      <c r="AQ340" s="3" t="s">
        <v>39</v>
      </c>
      <c r="AR340" s="4" t="s">
        <v>12</v>
      </c>
      <c r="AS340" s="4" t="s">
        <v>549</v>
      </c>
      <c r="AT340" s="4" t="s">
        <v>550</v>
      </c>
      <c r="AU340" s="3" t="s">
        <v>1951</v>
      </c>
      <c r="AV340" s="3" t="s">
        <v>30</v>
      </c>
      <c r="AW340" s="3">
        <v>4762</v>
      </c>
      <c r="AX340" s="3">
        <v>1</v>
      </c>
      <c r="AY340" s="3">
        <v>0</v>
      </c>
      <c r="AZ340" s="3">
        <v>1</v>
      </c>
      <c r="BA340" s="3">
        <v>1</v>
      </c>
      <c r="BB340" s="4" t="s">
        <v>15</v>
      </c>
      <c r="BC340" s="4" t="s">
        <v>663</v>
      </c>
      <c r="BD340" s="4" t="s">
        <v>17</v>
      </c>
      <c r="BE340" s="4" t="s">
        <v>58</v>
      </c>
      <c r="BF340" s="4" t="s">
        <v>552</v>
      </c>
      <c r="BG340" s="3">
        <v>-0.1249</v>
      </c>
      <c r="BH340" s="3">
        <v>0.99875797562796431</v>
      </c>
      <c r="BI340" s="3"/>
      <c r="BJ340" s="3" t="s">
        <v>202</v>
      </c>
      <c r="BK340" s="3" t="s">
        <v>20</v>
      </c>
      <c r="BL340" s="3"/>
    </row>
    <row r="341" spans="1:64" x14ac:dyDescent="0.35">
      <c r="A341" s="2">
        <v>86</v>
      </c>
      <c r="B341" s="3" t="s">
        <v>582</v>
      </c>
      <c r="C341" s="3">
        <v>86.2</v>
      </c>
      <c r="D341" s="3" t="s">
        <v>799</v>
      </c>
      <c r="E341" s="3" t="s">
        <v>590</v>
      </c>
      <c r="F341" s="3"/>
      <c r="G341" s="3"/>
      <c r="H341" s="3" t="str">
        <f>IF(AF341&lt;'2 - Outliers'!$F$11,"Low outlier",IF(AF341&gt;'2 - Outliers'!$F$12,"High outlier",""))</f>
        <v/>
      </c>
      <c r="I341" s="3">
        <f>IF(AH341="",VLOOKUP(BD341,'3 -Impute_SE'!$B$10:$C$21,2,FALSE),AH341)</f>
        <v>4.9965372243354164E-2</v>
      </c>
      <c r="J341" s="3">
        <f>I341^2</f>
        <v>2.4965384234169469E-3</v>
      </c>
      <c r="K341" s="3">
        <f>1/J341</f>
        <v>400.55462019740361</v>
      </c>
      <c r="L341" s="3">
        <f>K341*AF341</f>
        <v>-54.875982967044301</v>
      </c>
      <c r="M341" s="3">
        <f>K341*AF341^2</f>
        <v>7.51800966648507</v>
      </c>
      <c r="N341" s="3">
        <f>K341^2</f>
        <v>160444.00376148627</v>
      </c>
      <c r="O341" s="3">
        <f>1/($J341+(VLOOKUP($BD341,'5_Weighting REM'!$B$23:$K$35,10,FALSE)))</f>
        <v>293.45128971696261</v>
      </c>
      <c r="P341" s="3">
        <f>O341*$AF341</f>
        <v>-40.202826691223883</v>
      </c>
      <c r="Q341" s="3">
        <f>1/($J341+(VLOOKUP($BD341,'5_Weighting REM'!$N$22:$W$31,10,FALSE)))</f>
        <v>173.42818388212862</v>
      </c>
      <c r="R341" s="3">
        <f>Q341*$AF341</f>
        <v>-23.759661191851624</v>
      </c>
      <c r="S341" s="3">
        <f>1/($J341+(VLOOKUP($BD341,'5_Weighting REM'!$Z$26:$AI$35,10,FALSE)))</f>
        <v>22.796049356605412</v>
      </c>
      <c r="T341" s="3">
        <f>S341*$AF341</f>
        <v>-3.1230587618549417</v>
      </c>
      <c r="U341" s="3">
        <f>1/($J341+(VLOOKUP($BD341,'5_Weighting REM'!$AL$24:$AU$35,10,FALSE)))</f>
        <v>353.45967507566326</v>
      </c>
      <c r="V341" s="3">
        <f>U341*$AF341</f>
        <v>-48.423975485365872</v>
      </c>
      <c r="W341" s="3">
        <f>1/($J341+(VLOOKUP($BD341,'5_Weighting REM'!$AX$24:$BG$35,10,FALSE)))</f>
        <v>30.425895395531665</v>
      </c>
      <c r="X341" s="3">
        <f>W341*$AF341</f>
        <v>-4.1683476691878383</v>
      </c>
      <c r="Y341" s="3">
        <f>1/($J341+(VLOOKUP($BD341,'5_Weighting REM'!$BK$24:$BT$34,10,FALSE)))</f>
        <v>365.68081397259516</v>
      </c>
      <c r="Z341" s="3">
        <f>Y341*$AF341</f>
        <v>-50.098271514245539</v>
      </c>
      <c r="AA341" s="3">
        <f>1/($J341+(VLOOKUP($BD341,'5_Weighting REM'!$BX$24:$CG$35,10,FALSE)))</f>
        <v>304.13642970288396</v>
      </c>
      <c r="AB341" s="3">
        <f>AA341*$AF341</f>
        <v>-41.666690869295103</v>
      </c>
      <c r="AC341" s="3">
        <f>1/($J341+(VLOOKUP($BD341,'5_Weighting REM'!$CK$24:$CT$35,10,FALSE)))</f>
        <v>293.45128971696261</v>
      </c>
      <c r="AD341" s="3">
        <f>AC341*$AF341</f>
        <v>-40.202826691223883</v>
      </c>
      <c r="AE341" s="3"/>
      <c r="AF341" s="6">
        <v>-0.13700000000000001</v>
      </c>
      <c r="AG341" s="3" t="s">
        <v>4</v>
      </c>
      <c r="AH341" s="3"/>
      <c r="AI341" s="3"/>
      <c r="AJ341" s="3" t="s">
        <v>53</v>
      </c>
      <c r="AK341" s="3" t="s">
        <v>143</v>
      </c>
      <c r="AL341" s="3" t="s">
        <v>54</v>
      </c>
      <c r="AM341" s="3" t="s">
        <v>7</v>
      </c>
      <c r="AN341" s="3" t="s">
        <v>8</v>
      </c>
      <c r="AO341" s="3" t="s">
        <v>28</v>
      </c>
      <c r="AP341" s="3" t="s">
        <v>10</v>
      </c>
      <c r="AQ341" s="3" t="s">
        <v>107</v>
      </c>
      <c r="AR341" s="4" t="s">
        <v>12</v>
      </c>
      <c r="AS341" s="4" t="s">
        <v>232</v>
      </c>
      <c r="AT341" s="4" t="s">
        <v>585</v>
      </c>
      <c r="AU341" s="3" t="s">
        <v>1951</v>
      </c>
      <c r="AV341" s="3" t="s">
        <v>14</v>
      </c>
      <c r="AW341" s="3">
        <v>120</v>
      </c>
      <c r="AX341" s="3">
        <v>1</v>
      </c>
      <c r="AY341" s="3">
        <v>0</v>
      </c>
      <c r="AZ341" s="3">
        <v>1</v>
      </c>
      <c r="BA341" s="3">
        <v>1</v>
      </c>
      <c r="BB341" s="4" t="s">
        <v>15</v>
      </c>
      <c r="BC341" s="4" t="s">
        <v>16</v>
      </c>
      <c r="BD341" s="4" t="s">
        <v>17</v>
      </c>
      <c r="BE341" s="4" t="s">
        <v>33</v>
      </c>
      <c r="BF341" s="4"/>
      <c r="BG341" s="3">
        <v>-0.06</v>
      </c>
      <c r="BH341" s="3"/>
      <c r="BI341" s="3"/>
      <c r="BJ341" s="3" t="s">
        <v>20</v>
      </c>
      <c r="BK341" s="3" t="s">
        <v>20</v>
      </c>
      <c r="BL341" s="3"/>
    </row>
    <row r="342" spans="1:64" x14ac:dyDescent="0.35">
      <c r="A342" s="2">
        <v>107</v>
      </c>
      <c r="B342" s="3" t="s">
        <v>34</v>
      </c>
      <c r="C342" s="3">
        <v>107.5</v>
      </c>
      <c r="D342" s="3" t="s">
        <v>814</v>
      </c>
      <c r="E342" s="3" t="s">
        <v>815</v>
      </c>
      <c r="F342" s="3"/>
      <c r="G342" s="3"/>
      <c r="H342" s="3" t="str">
        <f>IF(AF342&lt;'2 - Outliers'!$F$11,"Low outlier",IF(AF342&gt;'2 - Outliers'!$F$12,"High outlier",""))</f>
        <v/>
      </c>
      <c r="I342" s="3">
        <f>IF(AH342="",VLOOKUP(BD342,'3 -Impute_SE'!$B$10:$C$21,2,FALSE),AH342)</f>
        <v>4.9965372243354164E-2</v>
      </c>
      <c r="J342" s="3">
        <f>I342^2</f>
        <v>2.4965384234169469E-3</v>
      </c>
      <c r="K342" s="3">
        <f>1/J342</f>
        <v>400.55462019740361</v>
      </c>
      <c r="L342" s="3">
        <f>K342*AF342</f>
        <v>-71.298722395137844</v>
      </c>
      <c r="M342" s="3">
        <f>K342*AF342^2</f>
        <v>12.691172586334535</v>
      </c>
      <c r="N342" s="3">
        <f>K342^2</f>
        <v>160444.00376148627</v>
      </c>
      <c r="O342" s="3">
        <f>1/($J342+(VLOOKUP($BD342,'5_Weighting REM'!$B$23:$K$35,10,FALSE)))</f>
        <v>293.45128971696261</v>
      </c>
      <c r="P342" s="3">
        <f>O342*$AF342</f>
        <v>-52.234329569619341</v>
      </c>
      <c r="Q342" s="3">
        <f>1/($J342+(VLOOKUP($BD342,'5_Weighting REM'!$N$22:$W$31,10,FALSE)))</f>
        <v>173.42818388212862</v>
      </c>
      <c r="R342" s="3">
        <f>Q342*$AF342</f>
        <v>-30.870216731018893</v>
      </c>
      <c r="S342" s="3">
        <f>1/($J342+(VLOOKUP($BD342,'5_Weighting REM'!$Z$26:$AI$35,10,FALSE)))</f>
        <v>22.796049356605412</v>
      </c>
      <c r="T342" s="3">
        <f>S342*$AF342</f>
        <v>-4.0576967854757635</v>
      </c>
      <c r="U342" s="3">
        <f>1/($J342+(VLOOKUP($BD342,'5_Weighting REM'!$AL$24:$AU$35,10,FALSE)))</f>
        <v>353.45967507566326</v>
      </c>
      <c r="V342" s="3">
        <f>U342*$AF342</f>
        <v>-62.915822163468057</v>
      </c>
      <c r="W342" s="3">
        <f>1/($J342+(VLOOKUP($BD342,'5_Weighting REM'!$AX$24:$BG$35,10,FALSE)))</f>
        <v>30.425895395531665</v>
      </c>
      <c r="X342" s="3">
        <f>W342*$AF342</f>
        <v>-5.4158093804046361</v>
      </c>
      <c r="Y342" s="3">
        <f>1/($J342+(VLOOKUP($BD342,'5_Weighting REM'!$BK$24:$BT$34,10,FALSE)))</f>
        <v>365.68081397259516</v>
      </c>
      <c r="Z342" s="3">
        <f>Y342*$AF342</f>
        <v>-65.091184887121941</v>
      </c>
      <c r="AA342" s="3">
        <f>1/($J342+(VLOOKUP($BD342,'5_Weighting REM'!$BX$24:$CG$35,10,FALSE)))</f>
        <v>304.13642970288396</v>
      </c>
      <c r="AB342" s="3">
        <f>AA342*$AF342</f>
        <v>-54.136284487113343</v>
      </c>
      <c r="AC342" s="3">
        <f>1/($J342+(VLOOKUP($BD342,'5_Weighting REM'!$CK$24:$CT$35,10,FALSE)))</f>
        <v>293.45128971696261</v>
      </c>
      <c r="AD342" s="3">
        <f>AC342*$AF342</f>
        <v>-52.234329569619341</v>
      </c>
      <c r="AE342" s="3" t="s">
        <v>3</v>
      </c>
      <c r="AF342" s="6">
        <v>-0.17799999999999999</v>
      </c>
      <c r="AG342" s="3" t="s">
        <v>4</v>
      </c>
      <c r="AH342" s="3"/>
      <c r="AI342" s="3"/>
      <c r="AJ342" s="3" t="s">
        <v>5</v>
      </c>
      <c r="AK342" s="3" t="s">
        <v>143</v>
      </c>
      <c r="AL342" s="3" t="s">
        <v>53</v>
      </c>
      <c r="AM342" s="3" t="s">
        <v>7</v>
      </c>
      <c r="AN342" s="3" t="s">
        <v>37</v>
      </c>
      <c r="AO342" s="3" t="s">
        <v>38</v>
      </c>
      <c r="AP342" s="3" t="s">
        <v>10</v>
      </c>
      <c r="AQ342" s="3" t="s">
        <v>39</v>
      </c>
      <c r="AR342" s="4" t="s">
        <v>12</v>
      </c>
      <c r="AS342" s="4" t="s">
        <v>40</v>
      </c>
      <c r="AT342" s="4">
        <v>2000</v>
      </c>
      <c r="AU342" s="3" t="s">
        <v>30</v>
      </c>
      <c r="AV342" s="3" t="s">
        <v>14</v>
      </c>
      <c r="AW342" s="3">
        <v>33032</v>
      </c>
      <c r="AX342" s="3">
        <v>1</v>
      </c>
      <c r="AY342" s="3">
        <v>0</v>
      </c>
      <c r="AZ342" s="3">
        <v>1</v>
      </c>
      <c r="BA342" s="3">
        <v>1</v>
      </c>
      <c r="BB342" s="4" t="s">
        <v>15</v>
      </c>
      <c r="BC342" s="4" t="s">
        <v>16</v>
      </c>
      <c r="BD342" s="4" t="s">
        <v>17</v>
      </c>
      <c r="BE342" s="4" t="s">
        <v>18</v>
      </c>
      <c r="BF342" s="4"/>
      <c r="BG342" s="3">
        <v>-2.0400000000000001E-2</v>
      </c>
      <c r="BH342" s="3"/>
      <c r="BI342" s="3">
        <v>0.9798066722428721</v>
      </c>
      <c r="BJ342" s="3" t="s">
        <v>19</v>
      </c>
      <c r="BK342" s="3" t="s">
        <v>20</v>
      </c>
      <c r="BL342" s="3"/>
    </row>
    <row r="343" spans="1:64" x14ac:dyDescent="0.35">
      <c r="A343" s="2">
        <v>107</v>
      </c>
      <c r="B343" s="3" t="s">
        <v>34</v>
      </c>
      <c r="C343" s="3">
        <v>107.1</v>
      </c>
      <c r="D343" s="3" t="s">
        <v>816</v>
      </c>
      <c r="E343" s="3" t="s">
        <v>817</v>
      </c>
      <c r="F343" s="3"/>
      <c r="G343" s="3"/>
      <c r="H343" s="3" t="str">
        <f>IF(AF343&lt;'2 - Outliers'!$F$11,"Low outlier",IF(AF343&gt;'2 - Outliers'!$F$12,"High outlier",""))</f>
        <v/>
      </c>
      <c r="I343" s="3">
        <f>IF(AH343="",VLOOKUP(BD343,'3 -Impute_SE'!$B$10:$C$21,2,FALSE),AH343)</f>
        <v>4.9965372243354164E-2</v>
      </c>
      <c r="J343" s="3">
        <f>I343^2</f>
        <v>2.4965384234169469E-3</v>
      </c>
      <c r="K343" s="3">
        <f>1/J343</f>
        <v>400.55462019740361</v>
      </c>
      <c r="L343" s="3">
        <f>K343*AF343</f>
        <v>-78.108150938493708</v>
      </c>
      <c r="M343" s="3">
        <f>K343*AF343^2</f>
        <v>15.231089433006273</v>
      </c>
      <c r="N343" s="3">
        <f>K343^2</f>
        <v>160444.00376148627</v>
      </c>
      <c r="O343" s="3">
        <f>1/($J343+(VLOOKUP($BD343,'5_Weighting REM'!$B$23:$K$35,10,FALSE)))</f>
        <v>293.45128971696261</v>
      </c>
      <c r="P343" s="3">
        <f>O343*$AF343</f>
        <v>-57.223001494807711</v>
      </c>
      <c r="Q343" s="3">
        <f>1/($J343+(VLOOKUP($BD343,'5_Weighting REM'!$N$22:$W$31,10,FALSE)))</f>
        <v>173.42818388212862</v>
      </c>
      <c r="R343" s="3">
        <f>Q343*$AF343</f>
        <v>-33.81849585701508</v>
      </c>
      <c r="S343" s="3">
        <f>1/($J343+(VLOOKUP($BD343,'5_Weighting REM'!$Z$26:$AI$35,10,FALSE)))</f>
        <v>22.796049356605412</v>
      </c>
      <c r="T343" s="3">
        <f>S343*$AF343</f>
        <v>-4.4452296245380554</v>
      </c>
      <c r="U343" s="3">
        <f>1/($J343+(VLOOKUP($BD343,'5_Weighting REM'!$AL$24:$AU$35,10,FALSE)))</f>
        <v>353.45967507566326</v>
      </c>
      <c r="V343" s="3">
        <f>U343*$AF343</f>
        <v>-68.92463663975434</v>
      </c>
      <c r="W343" s="3">
        <f>1/($J343+(VLOOKUP($BD343,'5_Weighting REM'!$AX$24:$BG$35,10,FALSE)))</f>
        <v>30.425895395531665</v>
      </c>
      <c r="X343" s="3">
        <f>W343*$AF343</f>
        <v>-5.9330496021286745</v>
      </c>
      <c r="Y343" s="3">
        <f>1/($J343+(VLOOKUP($BD343,'5_Weighting REM'!$BK$24:$BT$34,10,FALSE)))</f>
        <v>365.68081397259516</v>
      </c>
      <c r="Z343" s="3">
        <f>Y343*$AF343</f>
        <v>-71.307758724656054</v>
      </c>
      <c r="AA343" s="3">
        <f>1/($J343+(VLOOKUP($BD343,'5_Weighting REM'!$BX$24:$CG$35,10,FALSE)))</f>
        <v>304.13642970288396</v>
      </c>
      <c r="AB343" s="3">
        <f>AA343*$AF343</f>
        <v>-59.306603792062376</v>
      </c>
      <c r="AC343" s="3">
        <f>1/($J343+(VLOOKUP($BD343,'5_Weighting REM'!$CK$24:$CT$35,10,FALSE)))</f>
        <v>293.45128971696261</v>
      </c>
      <c r="AD343" s="3">
        <f>AC343*$AF343</f>
        <v>-57.223001494807711</v>
      </c>
      <c r="AE343" s="3" t="s">
        <v>3</v>
      </c>
      <c r="AF343" s="6">
        <v>-0.19500000000000001</v>
      </c>
      <c r="AG343" s="3" t="s">
        <v>4</v>
      </c>
      <c r="AH343" s="3"/>
      <c r="AI343" s="3"/>
      <c r="AJ343" s="3" t="s">
        <v>5</v>
      </c>
      <c r="AK343" s="3" t="s">
        <v>143</v>
      </c>
      <c r="AL343" s="3" t="s">
        <v>53</v>
      </c>
      <c r="AM343" s="3" t="s">
        <v>7</v>
      </c>
      <c r="AN343" s="3" t="s">
        <v>37</v>
      </c>
      <c r="AO343" s="3" t="s">
        <v>38</v>
      </c>
      <c r="AP343" s="3" t="s">
        <v>10</v>
      </c>
      <c r="AQ343" s="3" t="s">
        <v>39</v>
      </c>
      <c r="AR343" s="4" t="s">
        <v>12</v>
      </c>
      <c r="AS343" s="4" t="s">
        <v>40</v>
      </c>
      <c r="AT343" s="4">
        <v>2000</v>
      </c>
      <c r="AU343" s="3" t="s">
        <v>30</v>
      </c>
      <c r="AV343" s="3" t="s">
        <v>14</v>
      </c>
      <c r="AW343" s="3">
        <v>40269</v>
      </c>
      <c r="AX343" s="3">
        <v>1</v>
      </c>
      <c r="AY343" s="3">
        <v>0</v>
      </c>
      <c r="AZ343" s="3">
        <v>1</v>
      </c>
      <c r="BA343" s="3">
        <v>1</v>
      </c>
      <c r="BB343" s="4" t="s">
        <v>15</v>
      </c>
      <c r="BC343" s="4" t="s">
        <v>16</v>
      </c>
      <c r="BD343" s="4" t="s">
        <v>17</v>
      </c>
      <c r="BE343" s="4" t="s">
        <v>18</v>
      </c>
      <c r="BF343" s="4"/>
      <c r="BG343" s="3">
        <v>-1.9800000000000002E-2</v>
      </c>
      <c r="BH343" s="3"/>
      <c r="BI343" s="3">
        <v>0.98039473264669708</v>
      </c>
      <c r="BJ343" s="3" t="s">
        <v>19</v>
      </c>
      <c r="BK343" s="3" t="s">
        <v>20</v>
      </c>
      <c r="BL343" s="3"/>
    </row>
    <row r="344" spans="1:64" x14ac:dyDescent="0.35">
      <c r="A344" s="2">
        <v>108</v>
      </c>
      <c r="B344" s="3" t="s">
        <v>239</v>
      </c>
      <c r="C344" s="3">
        <v>108.1</v>
      </c>
      <c r="D344" s="3" t="s">
        <v>818</v>
      </c>
      <c r="E344" s="3" t="s">
        <v>240</v>
      </c>
      <c r="F344" s="3"/>
      <c r="G344" s="3"/>
      <c r="H344" s="3" t="str">
        <f>IF(AF344&lt;'2 - Outliers'!$F$11,"Low outlier",IF(AF344&gt;'2 - Outliers'!$F$12,"High outlier",""))</f>
        <v/>
      </c>
      <c r="I344" s="3">
        <f>IF(AH344="",VLOOKUP(BD344,'3 -Impute_SE'!$B$10:$C$21,2,FALSE),AH344)</f>
        <v>4.9965372243354164E-2</v>
      </c>
      <c r="J344" s="3">
        <f>I344^2</f>
        <v>2.4965384234169469E-3</v>
      </c>
      <c r="K344" s="3">
        <f>1/J344</f>
        <v>400.55462019740361</v>
      </c>
      <c r="L344" s="3">
        <f>K344*AF344</f>
        <v>-123.67925007835231</v>
      </c>
      <c r="M344" s="3">
        <f>K344*AF344^2</f>
        <v>38.188442046692842</v>
      </c>
      <c r="N344" s="3">
        <f>K344^2</f>
        <v>160444.00376148627</v>
      </c>
      <c r="O344" s="3">
        <f>1/($J344+(VLOOKUP($BD344,'5_Weighting REM'!$B$23:$K$35,10,FALSE)))</f>
        <v>293.45128971696261</v>
      </c>
      <c r="P344" s="3">
        <f>O344*$AF344</f>
        <v>-90.608954725906543</v>
      </c>
      <c r="Q344" s="3">
        <f>1/($J344+(VLOOKUP($BD344,'5_Weighting REM'!$N$22:$W$31,10,FALSE)))</f>
        <v>173.42818388212862</v>
      </c>
      <c r="R344" s="3">
        <f>Q344*$AF344</f>
        <v>-53.54942033728485</v>
      </c>
      <c r="S344" s="3">
        <f>1/($J344+(VLOOKUP($BD344,'5_Weighting REM'!$Z$26:$AI$35,10,FALSE)))</f>
        <v>22.796049356605412</v>
      </c>
      <c r="T344" s="3">
        <f>S344*$AF344</f>
        <v>-7.0387361598390532</v>
      </c>
      <c r="U344" s="3">
        <f>1/($J344+(VLOOKUP($BD344,'5_Weighting REM'!$AL$24:$AU$35,10,FALSE)))</f>
        <v>353.45967507566326</v>
      </c>
      <c r="V344" s="3">
        <f>U344*$AF344</f>
        <v>-109.13774387311254</v>
      </c>
      <c r="W344" s="3">
        <f>1/($J344+(VLOOKUP($BD344,'5_Weighting REM'!$AX$24:$BG$35,10,FALSE)))</f>
        <v>30.425895395531665</v>
      </c>
      <c r="X344" s="3">
        <f>W344*$AF344</f>
        <v>-9.3946037212783118</v>
      </c>
      <c r="Y344" s="3">
        <f>1/($J344+(VLOOKUP($BD344,'5_Weighting REM'!$BK$24:$BT$34,10,FALSE)))</f>
        <v>365.68081397259516</v>
      </c>
      <c r="Z344" s="3">
        <f>Y344*$AF344</f>
        <v>-112.9112649303182</v>
      </c>
      <c r="AA344" s="3">
        <f>1/($J344+(VLOOKUP($BD344,'5_Weighting REM'!$BX$24:$CG$35,10,FALSE)))</f>
        <v>304.13642970288396</v>
      </c>
      <c r="AB344" s="3">
        <f>AA344*$AF344</f>
        <v>-93.908205399359474</v>
      </c>
      <c r="AC344" s="3">
        <f>1/($J344+(VLOOKUP($BD344,'5_Weighting REM'!$CK$24:$CT$35,10,FALSE)))</f>
        <v>293.45128971696261</v>
      </c>
      <c r="AD344" s="3">
        <f>AC344*$AF344</f>
        <v>-90.608954725906543</v>
      </c>
      <c r="AE344" s="3" t="s">
        <v>149</v>
      </c>
      <c r="AF344" s="6">
        <v>-0.30876999999999999</v>
      </c>
      <c r="AG344" s="3" t="s">
        <v>134</v>
      </c>
      <c r="AH344" s="3"/>
      <c r="AI344" s="3"/>
      <c r="AJ344" s="3" t="s">
        <v>5</v>
      </c>
      <c r="AK344" s="3" t="s">
        <v>143</v>
      </c>
      <c r="AL344" s="3" t="s">
        <v>53</v>
      </c>
      <c r="AM344" s="3" t="s">
        <v>7</v>
      </c>
      <c r="AN344" s="3" t="s">
        <v>37</v>
      </c>
      <c r="AO344" s="3" t="s">
        <v>38</v>
      </c>
      <c r="AP344" s="3" t="s">
        <v>10</v>
      </c>
      <c r="AQ344" s="3" t="s">
        <v>39</v>
      </c>
      <c r="AR344" s="4" t="s">
        <v>12</v>
      </c>
      <c r="AS344" s="4" t="s">
        <v>241</v>
      </c>
      <c r="AT344" s="4">
        <v>2000</v>
      </c>
      <c r="AU344" s="3" t="s">
        <v>30</v>
      </c>
      <c r="AV344" s="3" t="s">
        <v>14</v>
      </c>
      <c r="AW344" s="3">
        <v>40436</v>
      </c>
      <c r="AX344" s="3">
        <v>1</v>
      </c>
      <c r="AY344" s="3">
        <v>0</v>
      </c>
      <c r="AZ344" s="3">
        <v>1</v>
      </c>
      <c r="BA344" s="3">
        <v>1</v>
      </c>
      <c r="BB344" s="4" t="s">
        <v>15</v>
      </c>
      <c r="BC344" s="4" t="s">
        <v>16</v>
      </c>
      <c r="BD344" s="4" t="s">
        <v>17</v>
      </c>
      <c r="BE344" s="4" t="s">
        <v>18</v>
      </c>
      <c r="BF344" s="4"/>
      <c r="BG344" s="3">
        <v>-4.0099999999999997E-2</v>
      </c>
      <c r="BH344" s="3"/>
      <c r="BI344" s="3">
        <v>0.96069336501219504</v>
      </c>
      <c r="BJ344" s="3" t="s">
        <v>19</v>
      </c>
      <c r="BK344" s="3" t="s">
        <v>20</v>
      </c>
      <c r="BL344" s="3"/>
    </row>
    <row r="345" spans="1:64" x14ac:dyDescent="0.35">
      <c r="A345" s="2">
        <v>107</v>
      </c>
      <c r="B345" s="3" t="s">
        <v>34</v>
      </c>
      <c r="C345" s="3">
        <v>107.2</v>
      </c>
      <c r="D345" s="3" t="s">
        <v>433</v>
      </c>
      <c r="E345" s="3" t="s">
        <v>434</v>
      </c>
      <c r="F345" s="3"/>
      <c r="G345" s="3"/>
      <c r="H345" s="3" t="str">
        <f>IF(AF345&lt;'2 - Outliers'!$F$11,"Low outlier",IF(AF345&gt;'2 - Outliers'!$F$12,"High outlier",""))</f>
        <v/>
      </c>
      <c r="I345" s="3">
        <f>IF(AH345="",VLOOKUP(BD345,'3 -Impute_SE'!$B$10:$C$21,2,FALSE),AH345)</f>
        <v>4.9965372243354164E-2</v>
      </c>
      <c r="J345" s="3">
        <f>I345^2</f>
        <v>2.4965384234169469E-3</v>
      </c>
      <c r="K345" s="3">
        <f>1/J345</f>
        <v>400.55462019740361</v>
      </c>
      <c r="L345" s="3">
        <f>K345*AF345</f>
        <v>-152.21075567501336</v>
      </c>
      <c r="M345" s="3">
        <f>K345*AF345^2</f>
        <v>57.840087156505078</v>
      </c>
      <c r="N345" s="3">
        <f>K345^2</f>
        <v>160444.00376148627</v>
      </c>
      <c r="O345" s="3">
        <f>1/($J345+(VLOOKUP($BD345,'5_Weighting REM'!$B$23:$K$35,10,FALSE)))</f>
        <v>293.45128971696261</v>
      </c>
      <c r="P345" s="3">
        <f>O345*$AF345</f>
        <v>-111.5114900924458</v>
      </c>
      <c r="Q345" s="3">
        <f>1/($J345+(VLOOKUP($BD345,'5_Weighting REM'!$N$22:$W$31,10,FALSE)))</f>
        <v>173.42818388212862</v>
      </c>
      <c r="R345" s="3">
        <f>Q345*$AF345</f>
        <v>-65.90270987520887</v>
      </c>
      <c r="S345" s="3">
        <f>1/($J345+(VLOOKUP($BD345,'5_Weighting REM'!$Z$26:$AI$35,10,FALSE)))</f>
        <v>22.796049356605412</v>
      </c>
      <c r="T345" s="3">
        <f>S345*$AF345</f>
        <v>-8.6624987555100574</v>
      </c>
      <c r="U345" s="3">
        <f>1/($J345+(VLOOKUP($BD345,'5_Weighting REM'!$AL$24:$AU$35,10,FALSE)))</f>
        <v>353.45967507566326</v>
      </c>
      <c r="V345" s="3">
        <f>U345*$AF345</f>
        <v>-134.31467652875205</v>
      </c>
      <c r="W345" s="3">
        <f>1/($J345+(VLOOKUP($BD345,'5_Weighting REM'!$AX$24:$BG$35,10,FALSE)))</f>
        <v>30.425895395531665</v>
      </c>
      <c r="X345" s="3">
        <f>W345*$AF345</f>
        <v>-11.561840250302033</v>
      </c>
      <c r="Y345" s="3">
        <f>1/($J345+(VLOOKUP($BD345,'5_Weighting REM'!$BK$24:$BT$34,10,FALSE)))</f>
        <v>365.68081397259516</v>
      </c>
      <c r="Z345" s="3">
        <f>Y345*$AF345</f>
        <v>-138.95870930958617</v>
      </c>
      <c r="AA345" s="3">
        <f>1/($J345+(VLOOKUP($BD345,'5_Weighting REM'!$BX$24:$CG$35,10,FALSE)))</f>
        <v>304.13642970288396</v>
      </c>
      <c r="AB345" s="3">
        <f>AA345*$AF345</f>
        <v>-115.5718432870959</v>
      </c>
      <c r="AC345" s="3">
        <f>1/($J345+(VLOOKUP($BD345,'5_Weighting REM'!$CK$24:$CT$35,10,FALSE)))</f>
        <v>293.45128971696261</v>
      </c>
      <c r="AD345" s="3">
        <f>AC345*$AF345</f>
        <v>-111.5114900924458</v>
      </c>
      <c r="AE345" s="3" t="s">
        <v>3</v>
      </c>
      <c r="AF345" s="6">
        <v>-0.38</v>
      </c>
      <c r="AG345" s="3" t="s">
        <v>4</v>
      </c>
      <c r="AH345" s="3"/>
      <c r="AI345" s="3"/>
      <c r="AJ345" s="3" t="s">
        <v>5</v>
      </c>
      <c r="AK345" s="3" t="s">
        <v>143</v>
      </c>
      <c r="AL345" s="3" t="s">
        <v>53</v>
      </c>
      <c r="AM345" s="3" t="s">
        <v>7</v>
      </c>
      <c r="AN345" s="3" t="s">
        <v>37</v>
      </c>
      <c r="AO345" s="3" t="s">
        <v>38</v>
      </c>
      <c r="AP345" s="3" t="s">
        <v>10</v>
      </c>
      <c r="AQ345" s="3" t="s">
        <v>39</v>
      </c>
      <c r="AR345" s="4" t="s">
        <v>12</v>
      </c>
      <c r="AS345" s="4" t="s">
        <v>40</v>
      </c>
      <c r="AT345" s="4">
        <v>2000</v>
      </c>
      <c r="AU345" s="3" t="s">
        <v>30</v>
      </c>
      <c r="AV345" s="3" t="s">
        <v>14</v>
      </c>
      <c r="AW345" s="3">
        <v>4376</v>
      </c>
      <c r="AX345" s="3">
        <v>1</v>
      </c>
      <c r="AY345" s="3">
        <v>0</v>
      </c>
      <c r="AZ345" s="3">
        <v>1</v>
      </c>
      <c r="BA345" s="3">
        <v>1</v>
      </c>
      <c r="BB345" s="4" t="s">
        <v>15</v>
      </c>
      <c r="BC345" s="4" t="s">
        <v>16</v>
      </c>
      <c r="BD345" s="3" t="s">
        <v>17</v>
      </c>
      <c r="BE345" s="4" t="s">
        <v>18</v>
      </c>
      <c r="BF345" s="4"/>
      <c r="BG345" s="3">
        <v>-2.5899999999999999E-2</v>
      </c>
      <c r="BH345" s="3"/>
      <c r="BI345" s="3">
        <v>0.97443252798954805</v>
      </c>
      <c r="BJ345" s="3" t="s">
        <v>19</v>
      </c>
      <c r="BK345" s="3" t="s">
        <v>20</v>
      </c>
      <c r="BL345" s="3"/>
    </row>
    <row r="346" spans="1:64" x14ac:dyDescent="0.35">
      <c r="A346" s="2">
        <v>65</v>
      </c>
      <c r="B346" s="3" t="s">
        <v>351</v>
      </c>
      <c r="C346" s="3">
        <v>65.8</v>
      </c>
      <c r="D346" s="3" t="s">
        <v>772</v>
      </c>
      <c r="E346" s="3" t="s">
        <v>394</v>
      </c>
      <c r="F346" s="3"/>
      <c r="G346" s="3" t="s">
        <v>1958</v>
      </c>
      <c r="H346" s="3" t="str">
        <f>IF(AF346&lt;'2 - Outliers'!$F$11,"Low outlier",IF(AF346&gt;'2 - Outliers'!$F$12,"High outlier",""))</f>
        <v/>
      </c>
      <c r="I346" s="3">
        <f>IF(AH346="",VLOOKUP(BD346,'3 -Impute_SE'!$B$10:$C$21,2,FALSE),AH346)</f>
        <v>4.9771103327495618E-2</v>
      </c>
      <c r="J346" s="3">
        <f>I346^2</f>
        <v>2.4771627264362456E-3</v>
      </c>
      <c r="K346" s="3">
        <f>1/J346</f>
        <v>403.68765012004025</v>
      </c>
      <c r="L346" s="3">
        <f>K346*AF346</f>
        <v>114.72520435056458</v>
      </c>
      <c r="M346" s="3">
        <f>K346*AF346^2</f>
        <v>32.604100000000003</v>
      </c>
      <c r="N346" s="3">
        <f>K346^2</f>
        <v>162963.71885944004</v>
      </c>
      <c r="O346" s="3">
        <f>1/($J346+(VLOOKUP($BD346,'5_Weighting REM'!$B$23:$K$35,10,FALSE)))</f>
        <v>70.646526761242328</v>
      </c>
      <c r="P346" s="3">
        <f>O346*$AF346</f>
        <v>20.077248379857739</v>
      </c>
      <c r="Q346" s="3">
        <f>1/($J346+(VLOOKUP($BD346,'5_Weighting REM'!$N$22:$W$31,10,FALSE)))</f>
        <v>292.09553498605993</v>
      </c>
      <c r="R346" s="3">
        <f>Q346*$AF346</f>
        <v>83.011506374293319</v>
      </c>
      <c r="S346" s="3">
        <f>1/($J346+(VLOOKUP($BD346,'5_Weighting REM'!$Z$26:$AI$35,10,FALSE)))</f>
        <v>5.7417860261366283</v>
      </c>
      <c r="T346" s="3">
        <f>S346*$AF346</f>
        <v>1.6317753961258465</v>
      </c>
      <c r="U346" s="3">
        <f>1/($J346+(VLOOKUP($BD346,'5_Weighting REM'!$AL$24:$AU$35,10,FALSE)))</f>
        <v>108.76671081970339</v>
      </c>
      <c r="V346" s="3">
        <f>U346*$AF346</f>
        <v>30.910737847983963</v>
      </c>
      <c r="W346" s="3">
        <f>1/($J346+(VLOOKUP($BD346,'5_Weighting REM'!$AX$24:$BG$35,10,FALSE)))</f>
        <v>11.533982432814158</v>
      </c>
      <c r="X346" s="3">
        <f>W346*$AF346</f>
        <v>3.2778770695287536</v>
      </c>
      <c r="Y346" s="3">
        <f>1/($J346+(VLOOKUP($BD346,'5_Weighting REM'!$BK$24:$BT$34,10,FALSE)))</f>
        <v>104.82834840174618</v>
      </c>
      <c r="Z346" s="3">
        <f>Y346*$AF346</f>
        <v>29.79148281733745</v>
      </c>
      <c r="AA346" s="3">
        <f>1/($J346+(VLOOKUP($BD346,'5_Weighting REM'!$BX$24:$CG$35,10,FALSE)))</f>
        <v>169.03514559562169</v>
      </c>
      <c r="AB346" s="3">
        <f>AA346*$AF346</f>
        <v>48.038605132256507</v>
      </c>
      <c r="AC346" s="3">
        <f>1/($J346+(VLOOKUP($BD346,'5_Weighting REM'!$CK$24:$CT$35,10,FALSE)))</f>
        <v>70.646526761242328</v>
      </c>
      <c r="AD346" s="3">
        <f>AC346*$AF346</f>
        <v>20.077248379857739</v>
      </c>
      <c r="AE346" s="3" t="s">
        <v>354</v>
      </c>
      <c r="AF346" s="6">
        <v>0.28419299999999997</v>
      </c>
      <c r="AG346" s="3" t="s">
        <v>355</v>
      </c>
      <c r="AH346" s="3">
        <v>4.9771103327495618E-2</v>
      </c>
      <c r="AI346" s="3" t="s">
        <v>26</v>
      </c>
      <c r="AJ346" s="3" t="s">
        <v>5</v>
      </c>
      <c r="AK346" s="3" t="s">
        <v>6</v>
      </c>
      <c r="AL346" s="3" t="s">
        <v>5</v>
      </c>
      <c r="AM346" s="3" t="s">
        <v>7</v>
      </c>
      <c r="AN346" s="3" t="s">
        <v>356</v>
      </c>
      <c r="AO346" s="3" t="s">
        <v>28</v>
      </c>
      <c r="AP346" s="3" t="s">
        <v>10</v>
      </c>
      <c r="AQ346" s="3" t="s">
        <v>11</v>
      </c>
      <c r="AR346" s="3" t="s">
        <v>108</v>
      </c>
      <c r="AS346" s="3" t="s">
        <v>357</v>
      </c>
      <c r="AT346" s="3">
        <v>2010</v>
      </c>
      <c r="AU346" s="3" t="s">
        <v>14</v>
      </c>
      <c r="AV346" s="3" t="s">
        <v>14</v>
      </c>
      <c r="AW346" s="3">
        <v>473</v>
      </c>
      <c r="AX346" s="3">
        <v>1</v>
      </c>
      <c r="AY346" s="3">
        <v>0</v>
      </c>
      <c r="AZ346" s="3">
        <v>0</v>
      </c>
      <c r="BA346" s="3">
        <v>0</v>
      </c>
      <c r="BB346" s="3" t="s">
        <v>15</v>
      </c>
      <c r="BC346" s="3" t="s">
        <v>556</v>
      </c>
      <c r="BD346" s="3" t="s">
        <v>42</v>
      </c>
      <c r="BE346" s="3" t="s">
        <v>33</v>
      </c>
      <c r="BF346" s="4"/>
      <c r="BG346" s="3">
        <v>1.0409999999999999</v>
      </c>
      <c r="BH346" s="3"/>
      <c r="BI346" s="3"/>
      <c r="BJ346" s="3" t="s">
        <v>20</v>
      </c>
      <c r="BK346" s="3">
        <v>5.71</v>
      </c>
      <c r="BL346" s="3"/>
    </row>
    <row r="347" spans="1:64" x14ac:dyDescent="0.35">
      <c r="A347" s="87">
        <v>131</v>
      </c>
      <c r="B347" s="80" t="s">
        <v>68</v>
      </c>
      <c r="C347" s="80">
        <v>131.1</v>
      </c>
      <c r="D347" s="80" t="s">
        <v>2036</v>
      </c>
      <c r="E347" s="80" t="s">
        <v>306</v>
      </c>
      <c r="F347" s="3">
        <v>1</v>
      </c>
      <c r="G347" s="3"/>
      <c r="H347" s="3"/>
      <c r="I347" s="3">
        <f>IF(AH347="",VLOOKUP(BD347,'3 -Impute_SE'!$B$10:$C$21,2,FALSE),AH347)</f>
        <v>4.9723756906077346E-2</v>
      </c>
      <c r="J347" s="3">
        <f>I347^2</f>
        <v>2.4724520008546744E-3</v>
      </c>
      <c r="K347" s="3">
        <f>1/J347</f>
        <v>404.45679012345687</v>
      </c>
      <c r="L347" s="3">
        <f>K347*AF347</f>
        <v>36.401111111111113</v>
      </c>
      <c r="M347" s="3">
        <f>K347*AF347^2</f>
        <v>3.2761000000000005</v>
      </c>
      <c r="N347" s="3">
        <f>K347^2</f>
        <v>163585.29507697004</v>
      </c>
      <c r="O347" s="3">
        <f>1/($J347+(VLOOKUP($BD347,'5_Weighting REM'!$B$23:$K$35,10,FALSE)))</f>
        <v>295.54022469957795</v>
      </c>
      <c r="P347" s="3">
        <f>O347*$AF347</f>
        <v>26.598620222962015</v>
      </c>
      <c r="Q347" s="3">
        <f>1/($J347+(VLOOKUP($BD347,'5_Weighting REM'!$N$22:$W$31,10,FALSE)))</f>
        <v>174.15567821791251</v>
      </c>
      <c r="R347" s="3">
        <f>Q347*$AF347</f>
        <v>15.674011039612125</v>
      </c>
      <c r="S347" s="3">
        <f>1/($J347+(VLOOKUP($BD347,'5_Weighting REM'!$Z$26:$AI$35,10,FALSE)))</f>
        <v>22.808572980145087</v>
      </c>
      <c r="T347" s="3">
        <f>S347*$AF347</f>
        <v>2.0527715682130578</v>
      </c>
      <c r="U347" s="3">
        <f>1/($J347+(VLOOKUP($BD347,'5_Weighting REM'!$AL$24:$AU$35,10,FALSE)))</f>
        <v>356.4947210796679</v>
      </c>
      <c r="V347" s="3">
        <f>U347*$AF347</f>
        <v>32.084524897170112</v>
      </c>
      <c r="W347" s="3">
        <f>1/($J347+(VLOOKUP($BD347,'5_Weighting REM'!$AX$24:$BG$35,10,FALSE)))</f>
        <v>30.448209395423323</v>
      </c>
      <c r="X347" s="3">
        <f>W347*$AF347</f>
        <v>2.740338845588099</v>
      </c>
      <c r="Y347" s="3">
        <f>1/($J347+(VLOOKUP($BD347,'5_Weighting REM'!$BK$24:$BT$34,10,FALSE)))</f>
        <v>368.93033115586223</v>
      </c>
      <c r="Z347" s="3">
        <f>Y347*$AF347</f>
        <v>33.203729804027603</v>
      </c>
      <c r="AA347" s="3">
        <f>1/($J347+(VLOOKUP($BD347,'5_Weighting REM'!$BX$24:$CG$35,10,FALSE)))</f>
        <v>306.38084049230906</v>
      </c>
      <c r="AB347" s="3">
        <f>AA347*$AF347</f>
        <v>27.574275644307814</v>
      </c>
      <c r="AC347" s="3">
        <f>1/($J347+(VLOOKUP($BD347,'5_Weighting REM'!$CK$24:$CT$35,10,FALSE)))</f>
        <v>295.54022469957795</v>
      </c>
      <c r="AD347" s="3">
        <f>AC347*$AF347</f>
        <v>26.598620222962015</v>
      </c>
      <c r="AE347" s="3"/>
      <c r="AF347" s="6">
        <v>0.09</v>
      </c>
      <c r="AG347" s="80" t="s">
        <v>4</v>
      </c>
      <c r="AH347" s="84">
        <v>4.9723756906077346E-2</v>
      </c>
      <c r="AI347" s="80" t="s">
        <v>2049</v>
      </c>
      <c r="AJ347" s="80" t="s">
        <v>5</v>
      </c>
      <c r="AK347" s="80" t="s">
        <v>6</v>
      </c>
      <c r="AL347" s="80" t="s">
        <v>5</v>
      </c>
      <c r="AM347" s="80" t="s">
        <v>55</v>
      </c>
      <c r="AN347" s="80" t="s">
        <v>37</v>
      </c>
      <c r="AO347" s="80" t="s">
        <v>73</v>
      </c>
      <c r="AP347" s="80" t="s">
        <v>57</v>
      </c>
      <c r="AQ347" s="80" t="s">
        <v>191</v>
      </c>
      <c r="AR347" s="80" t="s">
        <v>12</v>
      </c>
      <c r="AS347" s="80" t="s">
        <v>232</v>
      </c>
      <c r="AT347" s="80">
        <v>1991</v>
      </c>
      <c r="AU347" s="3" t="s">
        <v>30</v>
      </c>
      <c r="AV347" s="3" t="s">
        <v>30</v>
      </c>
      <c r="AW347" s="80">
        <v>1619</v>
      </c>
      <c r="AX347" s="80">
        <v>0</v>
      </c>
      <c r="AY347" s="80">
        <v>0</v>
      </c>
      <c r="AZ347" s="80">
        <v>1</v>
      </c>
      <c r="BA347" s="80">
        <v>1</v>
      </c>
      <c r="BB347" s="80" t="s">
        <v>15</v>
      </c>
      <c r="BC347" s="80" t="s">
        <v>2044</v>
      </c>
      <c r="BD347" s="80" t="s">
        <v>17</v>
      </c>
      <c r="BE347" s="80" t="s">
        <v>233</v>
      </c>
      <c r="BF347" s="3" t="s">
        <v>78</v>
      </c>
      <c r="BG347" s="3"/>
      <c r="BH347" s="3"/>
      <c r="BI347" s="3"/>
      <c r="BJ347" s="3"/>
      <c r="BK347" s="80">
        <v>1.81</v>
      </c>
      <c r="BL347" s="80"/>
    </row>
    <row r="348" spans="1:64" x14ac:dyDescent="0.35">
      <c r="A348" s="2">
        <v>127</v>
      </c>
      <c r="B348" s="3" t="s">
        <v>647</v>
      </c>
      <c r="C348" s="3">
        <v>127.1</v>
      </c>
      <c r="D348" s="3" t="s">
        <v>712</v>
      </c>
      <c r="E348" s="3" t="s">
        <v>649</v>
      </c>
      <c r="F348" s="3"/>
      <c r="G348" s="3"/>
      <c r="H348" s="3" t="str">
        <f>IF(AF348&lt;'2 - Outliers'!$F$11,"Low outlier",IF(AF348&gt;'2 - Outliers'!$F$12,"High outlier",""))</f>
        <v/>
      </c>
      <c r="I348" s="3">
        <f>IF(AH348="",VLOOKUP(BD348,'3 -Impute_SE'!$B$10:$C$21,2,FALSE),AH348)</f>
        <v>4.9189337730145645E-2</v>
      </c>
      <c r="J348" s="3">
        <f>I348^2</f>
        <v>2.4195909463303297E-3</v>
      </c>
      <c r="K348" s="3">
        <f>1/J348</f>
        <v>413.29299959426987</v>
      </c>
      <c r="L348" s="3">
        <f>K348*AF348</f>
        <v>73.979446927374298</v>
      </c>
      <c r="M348" s="3">
        <f>K348*AF348^2</f>
        <v>13.242321</v>
      </c>
      <c r="N348" s="3">
        <f>K348^2</f>
        <v>170811.10351362915</v>
      </c>
      <c r="O348" s="3">
        <f>1/($J348+(VLOOKUP($BD348,'5_Weighting REM'!$B$23:$K$35,10,FALSE)))</f>
        <v>51.863813848227032</v>
      </c>
      <c r="P348" s="3">
        <f>O348*$AF348</f>
        <v>9.2836226788326375</v>
      </c>
      <c r="Q348" s="3">
        <f>1/($J348+(VLOOKUP($BD348,'5_Weighting REM'!$N$22:$W$31,10,FALSE)))</f>
        <v>413.29299959426987</v>
      </c>
      <c r="R348" s="3">
        <f>Q348*$AF348</f>
        <v>73.979446927374298</v>
      </c>
      <c r="S348" s="3">
        <f>1/($J348+(VLOOKUP($BD348,'5_Weighting REM'!$Z$26:$AI$35,10,FALSE)))</f>
        <v>3.7657289501936968</v>
      </c>
      <c r="T348" s="3">
        <f>S348*$AF348</f>
        <v>0.67406548208467165</v>
      </c>
      <c r="U348" s="3">
        <f>1/($J348+(VLOOKUP($BD348,'5_Weighting REM'!$AL$24:$AU$35,10,FALSE)))</f>
        <v>140.28323090777073</v>
      </c>
      <c r="V348" s="3">
        <f>U348*$AF348</f>
        <v>25.110698332490959</v>
      </c>
      <c r="W348" s="3">
        <f>1/($J348+(VLOOKUP($BD348,'5_Weighting REM'!$AX$24:$BG$35,10,FALSE)))</f>
        <v>22.267661023682891</v>
      </c>
      <c r="X348" s="3">
        <f>W348*$AF348</f>
        <v>3.9859113232392374</v>
      </c>
      <c r="Y348" s="3">
        <f>1/($J348+(VLOOKUP($BD348,'5_Weighting REM'!$BK$24:$BT$34,10,FALSE)))</f>
        <v>85.383442257325981</v>
      </c>
      <c r="Z348" s="3">
        <f>Y348*$AF348</f>
        <v>15.283636164061351</v>
      </c>
      <c r="AA348" s="3">
        <f>1/($J348+(VLOOKUP($BD348,'5_Weighting REM'!$BX$24:$CG$35,10,FALSE)))</f>
        <v>143.21890308117491</v>
      </c>
      <c r="AB348" s="3">
        <f>AA348*$AF348</f>
        <v>25.63618365153031</v>
      </c>
      <c r="AC348" s="3">
        <f>1/($J348+(VLOOKUP($BD348,'5_Weighting REM'!$CK$24:$CT$35,10,FALSE)))</f>
        <v>51.863813848227032</v>
      </c>
      <c r="AD348" s="3">
        <f>AC348*$AF348</f>
        <v>9.2836226788326375</v>
      </c>
      <c r="AE348" s="3" t="s">
        <v>650</v>
      </c>
      <c r="AF348" s="6">
        <v>0.17899999999999999</v>
      </c>
      <c r="AG348" s="3" t="s">
        <v>4</v>
      </c>
      <c r="AH348" s="3">
        <v>4.9189337730145645E-2</v>
      </c>
      <c r="AI348" s="3" t="s">
        <v>26</v>
      </c>
      <c r="AJ348" s="3" t="s">
        <v>5</v>
      </c>
      <c r="AK348" s="3" t="s">
        <v>6</v>
      </c>
      <c r="AL348" s="3" t="s">
        <v>5</v>
      </c>
      <c r="AM348" s="3" t="s">
        <v>7</v>
      </c>
      <c r="AN348" s="3"/>
      <c r="AO348" s="3" t="s">
        <v>38</v>
      </c>
      <c r="AP348" s="3" t="s">
        <v>57</v>
      </c>
      <c r="AQ348" s="3" t="s">
        <v>337</v>
      </c>
      <c r="AR348" s="3" t="s">
        <v>651</v>
      </c>
      <c r="AS348" s="3" t="s">
        <v>652</v>
      </c>
      <c r="AT348" s="3">
        <v>2012</v>
      </c>
      <c r="AU348" s="3" t="s">
        <v>14</v>
      </c>
      <c r="AV348" s="3" t="s">
        <v>14</v>
      </c>
      <c r="AW348" s="3">
        <v>816</v>
      </c>
      <c r="AX348" s="3">
        <v>0</v>
      </c>
      <c r="AY348" s="3">
        <v>0</v>
      </c>
      <c r="AZ348" s="3">
        <v>0</v>
      </c>
      <c r="BA348" s="3">
        <v>0</v>
      </c>
      <c r="BB348" s="3" t="s">
        <v>346</v>
      </c>
      <c r="BC348" s="3" t="s">
        <v>713</v>
      </c>
      <c r="BD348" s="3" t="s">
        <v>348</v>
      </c>
      <c r="BE348" s="3" t="s">
        <v>33</v>
      </c>
      <c r="BF348" s="4"/>
      <c r="BG348" s="3">
        <v>0.29599999999999999</v>
      </c>
      <c r="BH348" s="3"/>
      <c r="BI348" s="3"/>
      <c r="BJ348" s="3"/>
      <c r="BK348" s="3">
        <v>3.6389999999999998</v>
      </c>
      <c r="BL348" s="3"/>
    </row>
    <row r="349" spans="1:64" x14ac:dyDescent="0.35">
      <c r="A349" s="2">
        <v>25</v>
      </c>
      <c r="B349" s="3" t="s">
        <v>484</v>
      </c>
      <c r="C349" s="3">
        <v>25.5</v>
      </c>
      <c r="D349" s="3" t="s">
        <v>485</v>
      </c>
      <c r="E349" s="3" t="s">
        <v>486</v>
      </c>
      <c r="F349" s="3"/>
      <c r="G349" s="3"/>
      <c r="H349" s="3" t="str">
        <f>IF(AF349&lt;'2 - Outliers'!$F$11,"Low outlier",IF(AF349&gt;'2 - Outliers'!$F$12,"High outlier",""))</f>
        <v/>
      </c>
      <c r="I349" s="3">
        <f>IF(AH349="",VLOOKUP(BD349,'3 -Impute_SE'!$B$10:$C$21,2,FALSE),AH349)</f>
        <v>4.8120000000000003E-2</v>
      </c>
      <c r="J349" s="3">
        <f>I349^2</f>
        <v>2.3155344000000003E-3</v>
      </c>
      <c r="K349" s="3">
        <f>1/J349</f>
        <v>431.86574986750355</v>
      </c>
      <c r="L349" s="3">
        <f>K349*AF349</f>
        <v>16.625103906899419</v>
      </c>
      <c r="M349" s="3">
        <f>K349*AF349^2</f>
        <v>0.64</v>
      </c>
      <c r="N349" s="3">
        <f>K349^2</f>
        <v>186508.02590862114</v>
      </c>
      <c r="O349" s="3">
        <f>1/($J349+(VLOOKUP($BD349,'5_Weighting REM'!$B$23:$K$35,10,FALSE)))</f>
        <v>52.145229625141916</v>
      </c>
      <c r="P349" s="3">
        <f>O349*$AF349</f>
        <v>2.0073827596494631</v>
      </c>
      <c r="Q349" s="3">
        <f>1/($J349+(VLOOKUP($BD349,'5_Weighting REM'!$N$22:$W$31,10,FALSE)))</f>
        <v>431.86574986750355</v>
      </c>
      <c r="R349" s="3">
        <f>Q349*$AF349</f>
        <v>16.625103906899419</v>
      </c>
      <c r="S349" s="3">
        <f>1/($J349+(VLOOKUP($BD349,'5_Weighting REM'!$Z$26:$AI$35,10,FALSE)))</f>
        <v>3.7672051248089793</v>
      </c>
      <c r="T349" s="3">
        <f>S349*$AF349</f>
        <v>0.14502232848464647</v>
      </c>
      <c r="U349" s="3">
        <f>1/($J349+(VLOOKUP($BD349,'5_Weighting REM'!$AL$24:$AU$35,10,FALSE)))</f>
        <v>142.36133461890512</v>
      </c>
      <c r="V349" s="3">
        <f>U349*$AF349</f>
        <v>5.4803419374893716</v>
      </c>
      <c r="W349" s="3">
        <f>1/($J349+(VLOOKUP($BD349,'5_Weighting REM'!$AX$24:$BG$35,10,FALSE)))</f>
        <v>22.319377161015083</v>
      </c>
      <c r="X349" s="3">
        <f>W349*$AF349</f>
        <v>0.85920674319043666</v>
      </c>
      <c r="Y349" s="3">
        <f>1/($J349+(VLOOKUP($BD349,'5_Weighting REM'!$BK$24:$BT$34,10,FALSE)))</f>
        <v>86.148849466993553</v>
      </c>
      <c r="Z349" s="3">
        <f>Y349*$AF349</f>
        <v>3.316386109081384</v>
      </c>
      <c r="AA349" s="3">
        <f>1/($J349+(VLOOKUP($BD349,'5_Weighting REM'!$BX$24:$CG$35,10,FALSE)))</f>
        <v>145.38556443716621</v>
      </c>
      <c r="AB349" s="3">
        <f>AA349*$AF349</f>
        <v>5.5967626885731505</v>
      </c>
      <c r="AC349" s="3">
        <f>1/($J349+(VLOOKUP($BD349,'5_Weighting REM'!$CK$24:$CT$35,10,FALSE)))</f>
        <v>52.145229625141916</v>
      </c>
      <c r="AD349" s="3">
        <f>AC349*$AF349</f>
        <v>2.0073827596494631</v>
      </c>
      <c r="AE349" s="3" t="s">
        <v>487</v>
      </c>
      <c r="AF349" s="6">
        <v>3.8496000000000002E-2</v>
      </c>
      <c r="AG349" s="3" t="s">
        <v>134</v>
      </c>
      <c r="AH349" s="3">
        <v>4.8120000000000003E-2</v>
      </c>
      <c r="AI349" s="3" t="s">
        <v>26</v>
      </c>
      <c r="AJ349" s="3" t="s">
        <v>53</v>
      </c>
      <c r="AK349" s="3" t="s">
        <v>6</v>
      </c>
      <c r="AL349" s="3" t="s">
        <v>54</v>
      </c>
      <c r="AM349" s="3" t="s">
        <v>135</v>
      </c>
      <c r="AN349" s="3" t="s">
        <v>37</v>
      </c>
      <c r="AO349" s="3" t="s">
        <v>38</v>
      </c>
      <c r="AP349" s="3" t="s">
        <v>10</v>
      </c>
      <c r="AQ349" s="3" t="s">
        <v>39</v>
      </c>
      <c r="AR349" s="4" t="s">
        <v>12</v>
      </c>
      <c r="AS349" s="4" t="s">
        <v>140</v>
      </c>
      <c r="AT349" s="4">
        <v>2000</v>
      </c>
      <c r="AU349" s="3" t="s">
        <v>30</v>
      </c>
      <c r="AV349" s="3" t="s">
        <v>30</v>
      </c>
      <c r="AW349" s="3">
        <v>1887</v>
      </c>
      <c r="AX349" s="3">
        <v>1</v>
      </c>
      <c r="AY349" s="3">
        <v>1</v>
      </c>
      <c r="AZ349" s="3">
        <v>1</v>
      </c>
      <c r="BA349" s="3">
        <v>1</v>
      </c>
      <c r="BB349" s="4" t="s">
        <v>346</v>
      </c>
      <c r="BC349" s="4" t="s">
        <v>488</v>
      </c>
      <c r="BD349" s="4" t="s">
        <v>348</v>
      </c>
      <c r="BE349" s="4" t="s">
        <v>18</v>
      </c>
      <c r="BF349" s="4"/>
      <c r="BG349" s="3">
        <v>9.6000000000000002E-2</v>
      </c>
      <c r="BH349" s="3"/>
      <c r="BI349" s="3">
        <v>1.1007590639939788</v>
      </c>
      <c r="BJ349" s="3" t="s">
        <v>19</v>
      </c>
      <c r="BK349" s="3">
        <v>0.8</v>
      </c>
      <c r="BL349" s="3" t="s">
        <v>125</v>
      </c>
    </row>
    <row r="350" spans="1:64" x14ac:dyDescent="0.35">
      <c r="A350" s="2">
        <v>65</v>
      </c>
      <c r="B350" s="3" t="s">
        <v>351</v>
      </c>
      <c r="C350" s="3">
        <v>65.599999999999994</v>
      </c>
      <c r="D350" s="3" t="s">
        <v>390</v>
      </c>
      <c r="E350" s="3" t="s">
        <v>385</v>
      </c>
      <c r="F350" s="3"/>
      <c r="G350" s="3" t="s">
        <v>1958</v>
      </c>
      <c r="H350" s="3" t="str">
        <f>IF(AF350&lt;'2 - Outliers'!$F$11,"Low outlier",IF(AF350&gt;'2 - Outliers'!$F$12,"High outlier",""))</f>
        <v/>
      </c>
      <c r="I350" s="3">
        <f>IF(AH350="",VLOOKUP(BD350,'3 -Impute_SE'!$B$10:$C$21,2,FALSE),AH350)</f>
        <v>4.7418181818181825E-2</v>
      </c>
      <c r="J350" s="3">
        <f>I350^2</f>
        <v>2.2484839669421495E-3</v>
      </c>
      <c r="K350" s="3">
        <f>1/J350</f>
        <v>444.74410967669075</v>
      </c>
      <c r="L350" s="3">
        <f>K350*AF350</f>
        <v>-6.9593558282208576</v>
      </c>
      <c r="M350" s="3">
        <f>K350*AF350^2</f>
        <v>0.1089</v>
      </c>
      <c r="N350" s="3">
        <f>K350^2</f>
        <v>197797.32309211235</v>
      </c>
      <c r="O350" s="3">
        <f>1/($J350+(VLOOKUP($BD350,'5_Weighting REM'!$B$23:$K$35,10,FALSE)))</f>
        <v>52.328187819852523</v>
      </c>
      <c r="P350" s="3">
        <f>O350*$AF350</f>
        <v>-0.81883148300505237</v>
      </c>
      <c r="Q350" s="3">
        <f>1/($J350+(VLOOKUP($BD350,'5_Weighting REM'!$N$22:$W$31,10,FALSE)))</f>
        <v>444.74410967669075</v>
      </c>
      <c r="R350" s="3">
        <f>Q350*$AF350</f>
        <v>-6.9593558282208576</v>
      </c>
      <c r="S350" s="3">
        <f>1/($J350+(VLOOKUP($BD350,'5_Weighting REM'!$Z$26:$AI$35,10,FALSE)))</f>
        <v>3.7681569338749519</v>
      </c>
      <c r="T350" s="3">
        <f>S350*$AF350</f>
        <v>-5.8964119701275255E-2</v>
      </c>
      <c r="U350" s="3">
        <f>1/($J350+(VLOOKUP($BD350,'5_Weighting REM'!$AL$24:$AU$35,10,FALSE)))</f>
        <v>143.73332513929901</v>
      </c>
      <c r="V350" s="3">
        <f>U350*$AF350</f>
        <v>-2.2491390717797515</v>
      </c>
      <c r="W350" s="3">
        <f>1/($J350+(VLOOKUP($BD350,'5_Weighting REM'!$AX$24:$BG$35,10,FALSE)))</f>
        <v>22.352828703496971</v>
      </c>
      <c r="X350" s="3">
        <f>W350*$AF350</f>
        <v>-0.34977706355232063</v>
      </c>
      <c r="Y350" s="3">
        <f>1/($J350+(VLOOKUP($BD350,'5_Weighting REM'!$BK$24:$BT$34,10,FALSE)))</f>
        <v>86.649363717224844</v>
      </c>
      <c r="Z350" s="3">
        <f>Y350*$AF350</f>
        <v>-1.3558892434471346</v>
      </c>
      <c r="AA350" s="3">
        <f>1/($J350+(VLOOKUP($BD350,'5_Weighting REM'!$BX$24:$CG$35,10,FALSE)))</f>
        <v>146.81675843132285</v>
      </c>
      <c r="AB350" s="3">
        <f>AA350*$AF350</f>
        <v>-2.2973886359333404</v>
      </c>
      <c r="AC350" s="3">
        <f>1/($J350+(VLOOKUP($BD350,'5_Weighting REM'!$CK$24:$CT$35,10,FALSE)))</f>
        <v>52.328187819852523</v>
      </c>
      <c r="AD350" s="3">
        <f>AC350*$AF350</f>
        <v>-0.81883148300505237</v>
      </c>
      <c r="AE350" s="3" t="s">
        <v>367</v>
      </c>
      <c r="AF350" s="6">
        <v>-1.5648000000000002E-2</v>
      </c>
      <c r="AG350" s="3" t="s">
        <v>355</v>
      </c>
      <c r="AH350" s="3">
        <v>4.7418181818181825E-2</v>
      </c>
      <c r="AI350" s="3" t="s">
        <v>26</v>
      </c>
      <c r="AJ350" s="3" t="s">
        <v>53</v>
      </c>
      <c r="AK350" s="3" t="s">
        <v>143</v>
      </c>
      <c r="AL350" s="3" t="s">
        <v>54</v>
      </c>
      <c r="AM350" s="3" t="s">
        <v>7</v>
      </c>
      <c r="AN350" s="3" t="s">
        <v>356</v>
      </c>
      <c r="AO350" s="3" t="s">
        <v>28</v>
      </c>
      <c r="AP350" s="3" t="s">
        <v>10</v>
      </c>
      <c r="AQ350" s="3" t="s">
        <v>11</v>
      </c>
      <c r="AR350" s="4" t="s">
        <v>108</v>
      </c>
      <c r="AS350" s="4" t="s">
        <v>357</v>
      </c>
      <c r="AT350" s="4">
        <v>2010</v>
      </c>
      <c r="AU350" s="3" t="s">
        <v>14</v>
      </c>
      <c r="AV350" s="3" t="s">
        <v>14</v>
      </c>
      <c r="AW350" s="3">
        <v>473</v>
      </c>
      <c r="AX350" s="3">
        <v>1</v>
      </c>
      <c r="AY350" s="3">
        <v>0</v>
      </c>
      <c r="AZ350" s="3">
        <v>0</v>
      </c>
      <c r="BA350" s="3">
        <v>0</v>
      </c>
      <c r="BB350" s="4" t="s">
        <v>346</v>
      </c>
      <c r="BC350" s="4" t="s">
        <v>358</v>
      </c>
      <c r="BD350" s="4" t="s">
        <v>348</v>
      </c>
      <c r="BE350" s="4" t="s">
        <v>33</v>
      </c>
      <c r="BF350" s="4"/>
      <c r="BG350" s="3">
        <v>-4.8000000000000001E-2</v>
      </c>
      <c r="BH350" s="3"/>
      <c r="BI350" s="3"/>
      <c r="BJ350" s="3" t="s">
        <v>20</v>
      </c>
      <c r="BK350" s="3">
        <v>-0.33</v>
      </c>
      <c r="BL350" s="3"/>
    </row>
    <row r="351" spans="1:64" x14ac:dyDescent="0.35">
      <c r="A351" s="2">
        <v>65</v>
      </c>
      <c r="B351" s="3" t="s">
        <v>351</v>
      </c>
      <c r="C351" s="3">
        <v>65.3</v>
      </c>
      <c r="D351" s="3" t="s">
        <v>877</v>
      </c>
      <c r="E351" s="3" t="s">
        <v>381</v>
      </c>
      <c r="F351" s="3"/>
      <c r="G351" s="3" t="s">
        <v>1958</v>
      </c>
      <c r="H351" s="3" t="str">
        <f>IF(AF351&lt;'2 - Outliers'!$F$11,"Low outlier",IF(AF351&gt;'2 - Outliers'!$F$12,"High outlier",""))</f>
        <v/>
      </c>
      <c r="I351" s="3">
        <f>IF(AH351="",VLOOKUP(BD351,'3 -Impute_SE'!$B$10:$C$21,2,FALSE),AH351)</f>
        <v>4.7301818181818188E-2</v>
      </c>
      <c r="J351" s="3">
        <f>I351^2</f>
        <v>2.2374620033057857E-3</v>
      </c>
      <c r="K351" s="3">
        <f>1/J351</f>
        <v>446.93496404521227</v>
      </c>
      <c r="L351" s="3">
        <f>K351*AF351</f>
        <v>34.882380073800732</v>
      </c>
      <c r="M351" s="3">
        <f>K351*AF351^2</f>
        <v>2.7224999999999997</v>
      </c>
      <c r="N351" s="3">
        <f>K351^2</f>
        <v>199750.86208609518</v>
      </c>
      <c r="O351" s="3">
        <f>1/($J351+(VLOOKUP($BD351,'5_Weighting REM'!$B$23:$K$35,10,FALSE)))</f>
        <v>71.863464359180512</v>
      </c>
      <c r="P351" s="3">
        <f>O351*$AF351</f>
        <v>5.6087996663053215</v>
      </c>
      <c r="Q351" s="3">
        <f>1/($J351+(VLOOKUP($BD351,'5_Weighting REM'!$N$22:$W$31,10,FALSE)))</f>
        <v>314.08645889070124</v>
      </c>
      <c r="R351" s="3">
        <f>Q351*$AF351</f>
        <v>24.513819943501453</v>
      </c>
      <c r="S351" s="3">
        <f>1/($J351+(VLOOKUP($BD351,'5_Weighting REM'!$Z$26:$AI$35,10,FALSE)))</f>
        <v>5.7496993964223595</v>
      </c>
      <c r="T351" s="3">
        <f>S351*$AF351</f>
        <v>0.44875253849197233</v>
      </c>
      <c r="U351" s="3">
        <f>1/($J351+(VLOOKUP($BD351,'5_Weighting REM'!$AL$24:$AU$35,10,FALSE)))</f>
        <v>111.67832779023158</v>
      </c>
      <c r="V351" s="3">
        <f>U351*$AF351</f>
        <v>8.7162701273719954</v>
      </c>
      <c r="W351" s="3">
        <f>1/($J351+(VLOOKUP($BD351,'5_Weighting REM'!$AX$24:$BG$35,10,FALSE)))</f>
        <v>11.565958884793924</v>
      </c>
      <c r="X351" s="3">
        <f>W351*$AF351</f>
        <v>0.90269995904039624</v>
      </c>
      <c r="Y351" s="3">
        <f>1/($J351+(VLOOKUP($BD351,'5_Weighting REM'!$BK$24:$BT$34,10,FALSE)))</f>
        <v>107.53030880773937</v>
      </c>
      <c r="Z351" s="3">
        <f>Y351*$AF351</f>
        <v>8.3925255418264442</v>
      </c>
      <c r="AA351" s="3">
        <f>1/($J351+(VLOOKUP($BD351,'5_Weighting REM'!$BX$24:$CG$35,10,FALSE)))</f>
        <v>176.17330869842164</v>
      </c>
      <c r="AB351" s="3">
        <f>AA351*$AF351</f>
        <v>13.749974397294412</v>
      </c>
      <c r="AC351" s="3">
        <f>1/($J351+(VLOOKUP($BD351,'5_Weighting REM'!$CK$24:$CT$35,10,FALSE)))</f>
        <v>71.863464359180512</v>
      </c>
      <c r="AD351" s="3">
        <f>AC351*$AF351</f>
        <v>5.6087996663053215</v>
      </c>
      <c r="AE351" s="3" t="s">
        <v>354</v>
      </c>
      <c r="AF351" s="6">
        <v>7.8048000000000006E-2</v>
      </c>
      <c r="AG351" s="3" t="s">
        <v>355</v>
      </c>
      <c r="AH351" s="3">
        <v>4.7301818181818188E-2</v>
      </c>
      <c r="AI351" s="3" t="s">
        <v>26</v>
      </c>
      <c r="AJ351" s="3" t="s">
        <v>5</v>
      </c>
      <c r="AK351" s="3" t="s">
        <v>6</v>
      </c>
      <c r="AL351" s="3" t="s">
        <v>5</v>
      </c>
      <c r="AM351" s="3" t="s">
        <v>7</v>
      </c>
      <c r="AN351" s="3" t="s">
        <v>356</v>
      </c>
      <c r="AO351" s="3" t="s">
        <v>28</v>
      </c>
      <c r="AP351" s="3" t="s">
        <v>10</v>
      </c>
      <c r="AQ351" s="3" t="s">
        <v>11</v>
      </c>
      <c r="AR351" s="4" t="s">
        <v>108</v>
      </c>
      <c r="AS351" s="4" t="s">
        <v>363</v>
      </c>
      <c r="AT351" s="4">
        <v>2010</v>
      </c>
      <c r="AU351" s="3" t="s">
        <v>14</v>
      </c>
      <c r="AV351" s="3" t="s">
        <v>14</v>
      </c>
      <c r="AW351" s="3">
        <v>473</v>
      </c>
      <c r="AX351" s="3">
        <v>1</v>
      </c>
      <c r="AY351" s="3">
        <v>0</v>
      </c>
      <c r="AZ351" s="3">
        <v>0</v>
      </c>
      <c r="BA351" s="3">
        <v>0</v>
      </c>
      <c r="BB351" s="4" t="s">
        <v>15</v>
      </c>
      <c r="BC351" s="4" t="s">
        <v>771</v>
      </c>
      <c r="BD351" s="4" t="s">
        <v>42</v>
      </c>
      <c r="BE351" s="4" t="s">
        <v>33</v>
      </c>
      <c r="BF351" s="4"/>
      <c r="BG351" s="3">
        <v>1.0840000000000001</v>
      </c>
      <c r="BH351" s="3"/>
      <c r="BI351" s="3"/>
      <c r="BJ351" s="3" t="s">
        <v>20</v>
      </c>
      <c r="BK351" s="3">
        <v>1.65</v>
      </c>
      <c r="BL351" s="3"/>
    </row>
    <row r="352" spans="1:64" x14ac:dyDescent="0.35">
      <c r="A352" s="2">
        <v>9</v>
      </c>
      <c r="B352" s="3" t="s">
        <v>611</v>
      </c>
      <c r="C352" s="3">
        <v>9.1</v>
      </c>
      <c r="D352" s="3" t="s">
        <v>750</v>
      </c>
      <c r="E352" s="3" t="s">
        <v>613</v>
      </c>
      <c r="F352" s="3">
        <v>1</v>
      </c>
      <c r="G352" s="3"/>
      <c r="H352" s="3" t="str">
        <f>IF(AF352&lt;'2 - Outliers'!$F$11,"Low outlier",IF(AF352&gt;'2 - Outliers'!$F$12,"High outlier",""))</f>
        <v/>
      </c>
      <c r="I352" s="3">
        <f>IF(AH352="",VLOOKUP(BD352,'3 -Impute_SE'!$B$10:$C$21,2,FALSE),AH352)</f>
        <v>4.6932524201704955E-2</v>
      </c>
      <c r="J352" s="3">
        <f>I352^2</f>
        <v>2.2026618279436211E-3</v>
      </c>
      <c r="K352" s="3">
        <f>1/J352</f>
        <v>453.99615470414182</v>
      </c>
      <c r="L352" s="3">
        <f>K352*AF352</f>
        <v>49.155676990333113</v>
      </c>
      <c r="M352" s="3">
        <f>K352*AF352^2</f>
        <v>5.3222490000000002</v>
      </c>
      <c r="N352" s="3">
        <f>K352^2</f>
        <v>206112.50848614707</v>
      </c>
      <c r="O352" s="3">
        <f>1/($J352+(VLOOKUP($BD352,'5_Weighting REM'!$B$23:$K$35,10,FALSE)))</f>
        <v>72.04363548913247</v>
      </c>
      <c r="P352" s="3">
        <f>O352*$AF352</f>
        <v>7.8004045598600031</v>
      </c>
      <c r="Q352" s="3">
        <f>1/($J352+(VLOOKUP($BD352,'5_Weighting REM'!$N$22:$W$31,10,FALSE)))</f>
        <v>317.55744555763124</v>
      </c>
      <c r="R352" s="3">
        <f>Q352*$AF352</f>
        <v>34.38300315534326</v>
      </c>
      <c r="S352" s="3">
        <f>1/($J352+(VLOOKUP($BD352,'5_Weighting REM'!$Z$26:$AI$35,10,FALSE)))</f>
        <v>5.7508500871635979</v>
      </c>
      <c r="T352" s="3">
        <f>S352*$AF352</f>
        <v>0.6226637084374933</v>
      </c>
      <c r="U352" s="3">
        <f>1/($J352+(VLOOKUP($BD352,'5_Weighting REM'!$AL$24:$AU$35,10,FALSE)))</f>
        <v>112.11405068352428</v>
      </c>
      <c r="V352" s="3">
        <f>U352*$AF352</f>
        <v>12.138961981007453</v>
      </c>
      <c r="W352" s="3">
        <f>1/($J352+(VLOOKUP($BD352,'5_Weighting REM'!$AX$24:$BG$35,10,FALSE)))</f>
        <v>11.570616027631617</v>
      </c>
      <c r="X352" s="3">
        <f>W352*$AF352</f>
        <v>1.2527891660317674</v>
      </c>
      <c r="Y352" s="3">
        <f>1/($J352+(VLOOKUP($BD352,'5_Weighting REM'!$BK$24:$BT$34,10,FALSE)))</f>
        <v>107.93420655296974</v>
      </c>
      <c r="Z352" s="3">
        <f>Y352*$AF352</f>
        <v>11.686396324178544</v>
      </c>
      <c r="AA352" s="3">
        <f>1/($J352+(VLOOKUP($BD352,'5_Weighting REM'!$BX$24:$CG$35,10,FALSE)))</f>
        <v>177.26006570590539</v>
      </c>
      <c r="AB352" s="3">
        <f>AA352*$AF352</f>
        <v>19.192538180864062</v>
      </c>
      <c r="AC352" s="3">
        <f>1/($J352+(VLOOKUP($BD352,'5_Weighting REM'!$CK$24:$CT$35,10,FALSE)))</f>
        <v>72.04363548913247</v>
      </c>
      <c r="AD352" s="3">
        <f>AC352*$AF352</f>
        <v>7.8004045598600031</v>
      </c>
      <c r="AE352" s="3" t="s">
        <v>24</v>
      </c>
      <c r="AF352" s="6">
        <v>0.10827333333333333</v>
      </c>
      <c r="AG352" s="3" t="s">
        <v>25</v>
      </c>
      <c r="AH352" s="3">
        <v>4.6932524201704955E-2</v>
      </c>
      <c r="AI352" s="3" t="s">
        <v>26</v>
      </c>
      <c r="AJ352" s="3" t="s">
        <v>5</v>
      </c>
      <c r="AK352" s="3" t="s">
        <v>6</v>
      </c>
      <c r="AL352" s="3" t="s">
        <v>5</v>
      </c>
      <c r="AM352" s="3" t="s">
        <v>7</v>
      </c>
      <c r="AN352" s="3" t="s">
        <v>614</v>
      </c>
      <c r="AO352" s="3" t="s">
        <v>28</v>
      </c>
      <c r="AP352" s="3" t="s">
        <v>10</v>
      </c>
      <c r="AQ352" s="3" t="s">
        <v>182</v>
      </c>
      <c r="AR352" s="4" t="s">
        <v>12</v>
      </c>
      <c r="AS352" s="4" t="s">
        <v>13</v>
      </c>
      <c r="AT352" s="4">
        <v>2000</v>
      </c>
      <c r="AU352" s="3" t="s">
        <v>30</v>
      </c>
      <c r="AV352" s="3" t="s">
        <v>30</v>
      </c>
      <c r="AW352" s="3">
        <v>268</v>
      </c>
      <c r="AX352" s="3">
        <v>1</v>
      </c>
      <c r="AY352" s="3">
        <v>0</v>
      </c>
      <c r="AZ352" s="3">
        <v>0</v>
      </c>
      <c r="BA352" s="3">
        <v>0</v>
      </c>
      <c r="BB352" s="4" t="s">
        <v>15</v>
      </c>
      <c r="BC352" s="4" t="s">
        <v>41</v>
      </c>
      <c r="BD352" s="4" t="s">
        <v>42</v>
      </c>
      <c r="BE352" s="4" t="s">
        <v>33</v>
      </c>
      <c r="BF352" s="4"/>
      <c r="BG352" s="3">
        <v>9.1560000000000002E-2</v>
      </c>
      <c r="BH352" s="3"/>
      <c r="BI352" s="3"/>
      <c r="BJ352" s="3" t="s">
        <v>20</v>
      </c>
      <c r="BK352" s="3">
        <v>2.3069999999999999</v>
      </c>
      <c r="BL352" s="3"/>
    </row>
    <row r="353" spans="1:64" x14ac:dyDescent="0.35">
      <c r="A353" s="2">
        <v>174</v>
      </c>
      <c r="B353" s="3" t="s">
        <v>1243</v>
      </c>
      <c r="C353" s="3">
        <v>174.1</v>
      </c>
      <c r="D353" s="3" t="s">
        <v>1244</v>
      </c>
      <c r="E353" s="3" t="s">
        <v>422</v>
      </c>
      <c r="F353" s="3"/>
      <c r="G353" s="3"/>
      <c r="H353" s="3" t="str">
        <f>IF(AF353&lt;'2 - Outliers'!$F$11,"Low outlier",IF(AF353&gt;'2 - Outliers'!$F$12,"High outlier",""))</f>
        <v/>
      </c>
      <c r="I353" s="3">
        <f>IF(AH353="",VLOOKUP(BD353,'3 -Impute_SE'!$B$10:$C$21,2,FALSE),AH353)</f>
        <v>4.6885330104119514E-2</v>
      </c>
      <c r="J353" s="3">
        <f>I353^2</f>
        <v>2.1982341789722557E-3</v>
      </c>
      <c r="K353" s="3">
        <f>1/J353</f>
        <v>454.91058667258636</v>
      </c>
      <c r="L353" s="3">
        <f>K353*AF353</f>
        <v>16.637990779080507</v>
      </c>
      <c r="M353" s="3">
        <f>K353*AF353^2</f>
        <v>0.60852120235224638</v>
      </c>
      <c r="N353" s="3">
        <f>K353^2</f>
        <v>206943.64186679671</v>
      </c>
      <c r="O353" s="3">
        <f>1/($J353+(VLOOKUP($BD353,'5_Weighting REM'!$B$23:$K$35,10,FALSE)))</f>
        <v>6.117634585890797</v>
      </c>
      <c r="P353" s="3">
        <f>O353*$AF353</f>
        <v>0.22374759087128721</v>
      </c>
      <c r="Q353" s="3">
        <f>1/($J353+(VLOOKUP($BD353,'5_Weighting REM'!$N$22:$W$31,10,FALSE)))</f>
        <v>12.395310298575438</v>
      </c>
      <c r="R353" s="3">
        <f>Q353*$AF353</f>
        <v>0.45334855792215784</v>
      </c>
      <c r="S353" s="3">
        <f>1/($J353+(VLOOKUP($BD353,'5_Weighting REM'!$Z$26:$AI$35,10,FALSE)))</f>
        <v>4.2398875369908149</v>
      </c>
      <c r="T353" s="3">
        <f>S353*$AF353</f>
        <v>0.15507049475540946</v>
      </c>
      <c r="U353" s="3">
        <f>1/($J353+(VLOOKUP($BD353,'5_Weighting REM'!$AL$24:$AU$35,10,FALSE)))</f>
        <v>24.935181679599406</v>
      </c>
      <c r="V353" s="3">
        <f>U353*$AF353</f>
        <v>0.91198432178600464</v>
      </c>
      <c r="W353" s="3">
        <f>1/($J353+(VLOOKUP($BD353,'5_Weighting REM'!$AX$24:$BG$35,10,FALSE)))</f>
        <v>11.156722326935693</v>
      </c>
      <c r="X353" s="3">
        <f>W353*$AF353</f>
        <v>0.40804819372981144</v>
      </c>
      <c r="Y353" s="3">
        <f>1/($J353+(VLOOKUP($BD353,'5_Weighting REM'!$BK$24:$BT$34,10,FALSE)))</f>
        <v>3.6655497810133699</v>
      </c>
      <c r="Z353" s="3">
        <f>Y353*$AF353</f>
        <v>0.1340645508007392</v>
      </c>
      <c r="AA353" s="3">
        <f>1/($J353+(VLOOKUP($BD353,'5_Weighting REM'!$BX$24:$CG$35,10,FALSE)))</f>
        <v>18.982496189756926</v>
      </c>
      <c r="AB353" s="3">
        <f>AA353*$AF353</f>
        <v>0.69426961214340777</v>
      </c>
      <c r="AC353" s="3">
        <f>1/($J353+(VLOOKUP($BD353,'5_Weighting REM'!$CK$24:$CT$35,10,FALSE)))</f>
        <v>3.9757694719706045</v>
      </c>
      <c r="AD353" s="3">
        <f>AC353*$AF353</f>
        <v>0.14541058782174729</v>
      </c>
      <c r="AE353" s="3" t="s">
        <v>82</v>
      </c>
      <c r="AF353" s="6">
        <v>3.6574200000000001E-2</v>
      </c>
      <c r="AG353" s="3" t="s">
        <v>459</v>
      </c>
      <c r="AH353" s="3">
        <v>4.6885330104119514E-2</v>
      </c>
      <c r="AI353" s="3" t="s">
        <v>1305</v>
      </c>
      <c r="AJ353" s="3" t="s">
        <v>5</v>
      </c>
      <c r="AK353" s="3" t="s">
        <v>1307</v>
      </c>
      <c r="AL353" s="3" t="s">
        <v>5</v>
      </c>
      <c r="AM353" s="3" t="s">
        <v>1320</v>
      </c>
      <c r="AN353" s="3" t="s">
        <v>37</v>
      </c>
      <c r="AO353" s="3" t="s">
        <v>1321</v>
      </c>
      <c r="AP353" s="3" t="s">
        <v>57</v>
      </c>
      <c r="AQ353" s="3" t="s">
        <v>11</v>
      </c>
      <c r="AR353" s="4" t="s">
        <v>12</v>
      </c>
      <c r="AS353" s="4" t="s">
        <v>13</v>
      </c>
      <c r="AT353" s="4">
        <v>2011</v>
      </c>
      <c r="AU353" s="3" t="s">
        <v>14</v>
      </c>
      <c r="AV353" s="3" t="s">
        <v>1951</v>
      </c>
      <c r="AW353" s="3">
        <v>2209</v>
      </c>
      <c r="AX353" s="3">
        <v>1</v>
      </c>
      <c r="AY353" s="3">
        <v>0</v>
      </c>
      <c r="AZ353" s="3">
        <v>0</v>
      </c>
      <c r="BA353" s="3">
        <v>0</v>
      </c>
      <c r="BB353" s="4" t="s">
        <v>15</v>
      </c>
      <c r="BC353" s="4" t="s">
        <v>1379</v>
      </c>
      <c r="BD353" s="4" t="s">
        <v>32</v>
      </c>
      <c r="BE353" s="4" t="s">
        <v>1402</v>
      </c>
      <c r="BF353" s="4" t="s">
        <v>59</v>
      </c>
      <c r="BG353" s="3">
        <v>1E-3</v>
      </c>
      <c r="BH353" s="3"/>
      <c r="BI353" s="3"/>
      <c r="BJ353" s="3"/>
      <c r="BK353" s="3">
        <v>1</v>
      </c>
      <c r="BL353" s="3" t="s">
        <v>125</v>
      </c>
    </row>
    <row r="354" spans="1:64" x14ac:dyDescent="0.35">
      <c r="A354" s="2">
        <v>102</v>
      </c>
      <c r="B354" s="3" t="s">
        <v>257</v>
      </c>
      <c r="C354" s="3">
        <v>102.1</v>
      </c>
      <c r="D354" s="3" t="s">
        <v>591</v>
      </c>
      <c r="E354" s="3" t="s">
        <v>259</v>
      </c>
      <c r="F354" s="3"/>
      <c r="G354" s="3"/>
      <c r="H354" s="3" t="str">
        <f>IF(AF354&lt;'2 - Outliers'!$F$11,"Low outlier",IF(AF354&gt;'2 - Outliers'!$F$12,"High outlier",""))</f>
        <v/>
      </c>
      <c r="I354" s="3">
        <f>IF(AH354="",VLOOKUP(BD354,'3 -Impute_SE'!$B$10:$C$21,2,FALSE),AH354)</f>
        <v>4.6808510638297871E-2</v>
      </c>
      <c r="J354" s="3">
        <f>I354^2</f>
        <v>2.191036668175645E-3</v>
      </c>
      <c r="K354" s="3">
        <f>1/J354</f>
        <v>456.40495867768595</v>
      </c>
      <c r="L354" s="3">
        <f>K354*AF354</f>
        <v>100.40909090909091</v>
      </c>
      <c r="M354" s="3">
        <f>K354*AF354^2</f>
        <v>22.09</v>
      </c>
      <c r="N354" s="3">
        <f>K354^2</f>
        <v>208305.48630558021</v>
      </c>
      <c r="O354" s="3">
        <f>1/($J354+(VLOOKUP($BD354,'5_Weighting REM'!$B$23:$K$35,10,FALSE)))</f>
        <v>89.400051603317678</v>
      </c>
      <c r="P354" s="3">
        <f>O354*$AF354</f>
        <v>19.668011352729888</v>
      </c>
      <c r="Q354" s="3">
        <f>1/($J354+(VLOOKUP($BD354,'5_Weighting REM'!$N$22:$W$31,10,FALSE)))</f>
        <v>34.141701459317531</v>
      </c>
      <c r="R354" s="3">
        <f>Q354*$AF354</f>
        <v>7.5111743210498565</v>
      </c>
      <c r="S354" s="3">
        <f>1/($J354+(VLOOKUP($BD354,'5_Weighting REM'!$Z$26:$AI$35,10,FALSE)))</f>
        <v>31.030915924382736</v>
      </c>
      <c r="T354" s="3">
        <f>S354*$AF354</f>
        <v>6.8268015033642016</v>
      </c>
      <c r="U354" s="3">
        <f>1/($J354+(VLOOKUP($BD354,'5_Weighting REM'!$AL$24:$AU$35,10,FALSE)))</f>
        <v>101.64448461199365</v>
      </c>
      <c r="V354" s="3">
        <f>U354*$AF354</f>
        <v>22.361786614638604</v>
      </c>
      <c r="W354" s="3">
        <f>1/($J354+(VLOOKUP($BD354,'5_Weighting REM'!$AX$24:$BG$35,10,FALSE)))</f>
        <v>159.81818559325069</v>
      </c>
      <c r="X354" s="3">
        <f>W354*$AF354</f>
        <v>35.160000830515152</v>
      </c>
      <c r="Y354" s="3">
        <f>1/($J354+(VLOOKUP($BD354,'5_Weighting REM'!$BK$24:$BT$34,10,FALSE)))</f>
        <v>22.220479512017757</v>
      </c>
      <c r="Z354" s="3">
        <f>Y354*$AF354</f>
        <v>4.8885054926439064</v>
      </c>
      <c r="AA354" s="3">
        <f>1/($J354+(VLOOKUP($BD354,'5_Weighting REM'!$BX$24:$CG$35,10,FALSE)))</f>
        <v>108.87281356953207</v>
      </c>
      <c r="AB354" s="3">
        <f>AA354*$AF354</f>
        <v>23.952018985297055</v>
      </c>
      <c r="AC354" s="3">
        <f>1/($J354+(VLOOKUP($BD354,'5_Weighting REM'!$CK$24:$CT$35,10,FALSE)))</f>
        <v>89.400051603317678</v>
      </c>
      <c r="AD354" s="3">
        <f>AC354*$AF354</f>
        <v>19.668011352729888</v>
      </c>
      <c r="AE354" s="3" t="s">
        <v>64</v>
      </c>
      <c r="AF354" s="6">
        <v>0.22</v>
      </c>
      <c r="AG354" s="3" t="s">
        <v>4</v>
      </c>
      <c r="AH354" s="3">
        <v>4.6808510638297871E-2</v>
      </c>
      <c r="AI354" s="3" t="s">
        <v>26</v>
      </c>
      <c r="AJ354" s="3" t="s">
        <v>5</v>
      </c>
      <c r="AK354" s="3" t="s">
        <v>6</v>
      </c>
      <c r="AL354" s="3" t="s">
        <v>5</v>
      </c>
      <c r="AM354" s="3" t="s">
        <v>7</v>
      </c>
      <c r="AN354" s="3" t="s">
        <v>65</v>
      </c>
      <c r="AO354" s="3" t="s">
        <v>28</v>
      </c>
      <c r="AP354" s="3" t="s">
        <v>10</v>
      </c>
      <c r="AQ354" s="3" t="s">
        <v>11</v>
      </c>
      <c r="AR354" s="4" t="s">
        <v>66</v>
      </c>
      <c r="AS354" s="4" t="s">
        <v>67</v>
      </c>
      <c r="AT354" s="4" t="s">
        <v>260</v>
      </c>
      <c r="AU354" s="3" t="s">
        <v>1951</v>
      </c>
      <c r="AV354" s="3" t="s">
        <v>14</v>
      </c>
      <c r="AW354" s="3">
        <v>1824</v>
      </c>
      <c r="AX354" s="3">
        <v>1</v>
      </c>
      <c r="AY354" s="3">
        <v>0</v>
      </c>
      <c r="AZ354" s="3">
        <v>1</v>
      </c>
      <c r="BA354" s="3">
        <v>1</v>
      </c>
      <c r="BB354" s="4" t="s">
        <v>330</v>
      </c>
      <c r="BC354" s="4" t="s">
        <v>592</v>
      </c>
      <c r="BD354" s="4" t="s">
        <v>465</v>
      </c>
      <c r="BE354" s="4" t="s">
        <v>262</v>
      </c>
      <c r="BF354" s="4"/>
      <c r="BG354" s="3">
        <v>0.16</v>
      </c>
      <c r="BH354" s="3"/>
      <c r="BI354" s="3"/>
      <c r="BJ354" s="3" t="s">
        <v>20</v>
      </c>
      <c r="BK354" s="3">
        <v>4.7</v>
      </c>
      <c r="BL354" s="3"/>
    </row>
    <row r="355" spans="1:64" x14ac:dyDescent="0.35">
      <c r="A355" s="2">
        <v>103</v>
      </c>
      <c r="B355" s="3" t="s">
        <v>263</v>
      </c>
      <c r="C355" s="3">
        <v>103.1</v>
      </c>
      <c r="D355" s="3" t="s">
        <v>853</v>
      </c>
      <c r="E355" s="3" t="s">
        <v>265</v>
      </c>
      <c r="F355" s="3"/>
      <c r="G355" s="3"/>
      <c r="H355" s="3" t="str">
        <f>IF(AF355&lt;'2 - Outliers'!$F$11,"Low outlier",IF(AF355&gt;'2 - Outliers'!$F$12,"High outlier",""))</f>
        <v/>
      </c>
      <c r="I355" s="3">
        <f>IF(AH355="",VLOOKUP(BD355,'3 -Impute_SE'!$B$10:$C$21,2,FALSE),AH355)</f>
        <v>4.6661031276415896E-2</v>
      </c>
      <c r="J355" s="3">
        <f>I355^2</f>
        <v>2.1772518397786622E-3</v>
      </c>
      <c r="K355" s="3">
        <f>1/J355</f>
        <v>459.29459409787859</v>
      </c>
      <c r="L355" s="3">
        <f>K355*AF355</f>
        <v>126.76530797101449</v>
      </c>
      <c r="M355" s="3">
        <f>K355*AF355^2</f>
        <v>34.987225000000002</v>
      </c>
      <c r="N355" s="3">
        <f>K355^2</f>
        <v>210951.52416753504</v>
      </c>
      <c r="O355" s="3">
        <f>1/($J355+(VLOOKUP($BD355,'5_Weighting REM'!$B$23:$K$35,10,FALSE)))</f>
        <v>446.40823597480124</v>
      </c>
      <c r="P355" s="3">
        <f>O355*$AF355</f>
        <v>123.20867312904515</v>
      </c>
      <c r="Q355" s="3">
        <f>1/($J355+(VLOOKUP($BD355,'5_Weighting REM'!$N$22:$W$31,10,FALSE)))</f>
        <v>168.61481396833344</v>
      </c>
      <c r="R355" s="3">
        <f>Q355*$AF355</f>
        <v>46.537688655260034</v>
      </c>
      <c r="S355" s="3">
        <f>1/($J355+(VLOOKUP($BD355,'5_Weighting REM'!$Z$26:$AI$35,10,FALSE)))</f>
        <v>32.873102301756049</v>
      </c>
      <c r="T355" s="3">
        <f>S355*$AF355</f>
        <v>9.0729762352846706</v>
      </c>
      <c r="U355" s="3">
        <f>1/($J355+(VLOOKUP($BD355,'5_Weighting REM'!$AL$24:$AU$35,10,FALSE)))</f>
        <v>449.45801679862996</v>
      </c>
      <c r="V355" s="3">
        <f>U355*$AF355</f>
        <v>124.05041263642188</v>
      </c>
      <c r="W355" s="3">
        <f>1/($J355+(VLOOKUP($BD355,'5_Weighting REM'!$AX$24:$BG$35,10,FALSE)))</f>
        <v>47.103147422767378</v>
      </c>
      <c r="X355" s="3">
        <f>W355*$AF355</f>
        <v>13.000468688683798</v>
      </c>
      <c r="Y355" s="3">
        <f>1/($J355+(VLOOKUP($BD355,'5_Weighting REM'!$BK$24:$BT$34,10,FALSE)))</f>
        <v>41.619683813497467</v>
      </c>
      <c r="Z355" s="3">
        <f>Y355*$AF355</f>
        <v>11.487032732525302</v>
      </c>
      <c r="AA355" s="3">
        <f>1/($J355+(VLOOKUP($BD355,'5_Weighting REM'!$BX$24:$CG$35,10,FALSE)))</f>
        <v>57.01505725715375</v>
      </c>
      <c r="AB355" s="3">
        <f>AA355*$AF355</f>
        <v>15.736155802974436</v>
      </c>
      <c r="AC355" s="3">
        <f>1/($J355+(VLOOKUP($BD355,'5_Weighting REM'!$CK$24:$CT$35,10,FALSE)))</f>
        <v>446.40823597480124</v>
      </c>
      <c r="AD355" s="3">
        <f>AC355*$AF355</f>
        <v>123.20867312904515</v>
      </c>
      <c r="AE355" s="3" t="s">
        <v>266</v>
      </c>
      <c r="AF355" s="6">
        <v>0.27600000000000002</v>
      </c>
      <c r="AG355" s="3" t="s">
        <v>176</v>
      </c>
      <c r="AH355" s="3">
        <v>4.6661031276415896E-2</v>
      </c>
      <c r="AI355" s="3" t="s">
        <v>26</v>
      </c>
      <c r="AJ355" s="3" t="s">
        <v>5</v>
      </c>
      <c r="AK355" s="3" t="s">
        <v>6</v>
      </c>
      <c r="AL355" s="3" t="s">
        <v>5</v>
      </c>
      <c r="AM355" s="3" t="s">
        <v>267</v>
      </c>
      <c r="AN355" s="3" t="s">
        <v>268</v>
      </c>
      <c r="AO355" s="3" t="s">
        <v>103</v>
      </c>
      <c r="AP355" s="3" t="s">
        <v>10</v>
      </c>
      <c r="AQ355" s="3" t="s">
        <v>39</v>
      </c>
      <c r="AR355" s="4" t="s">
        <v>12</v>
      </c>
      <c r="AS355" s="4" t="s">
        <v>13</v>
      </c>
      <c r="AT355" s="4">
        <v>2010</v>
      </c>
      <c r="AU355" s="3" t="s">
        <v>14</v>
      </c>
      <c r="AV355" s="3" t="s">
        <v>14</v>
      </c>
      <c r="AW355" s="3">
        <v>4399</v>
      </c>
      <c r="AX355" s="3">
        <v>1</v>
      </c>
      <c r="AY355" s="3">
        <v>0</v>
      </c>
      <c r="AZ355" s="3">
        <v>1</v>
      </c>
      <c r="BA355" s="3">
        <v>1</v>
      </c>
      <c r="BB355" s="4" t="s">
        <v>97</v>
      </c>
      <c r="BC355" s="4" t="s">
        <v>854</v>
      </c>
      <c r="BD355" s="4" t="s">
        <v>705</v>
      </c>
      <c r="BE355" s="4" t="s">
        <v>270</v>
      </c>
      <c r="BF355" s="4"/>
      <c r="BG355" s="3">
        <v>0.27600000000000002</v>
      </c>
      <c r="BH355" s="3"/>
      <c r="BI355" s="3"/>
      <c r="BJ355" s="3" t="s">
        <v>20</v>
      </c>
      <c r="BK355" s="3">
        <v>5.915</v>
      </c>
      <c r="BL355" s="3"/>
    </row>
    <row r="356" spans="1:64" x14ac:dyDescent="0.35">
      <c r="A356" s="2">
        <v>110</v>
      </c>
      <c r="B356" s="3" t="s">
        <v>819</v>
      </c>
      <c r="C356" s="3">
        <v>110.1</v>
      </c>
      <c r="D356" s="3" t="s">
        <v>905</v>
      </c>
      <c r="E356" s="3" t="s">
        <v>821</v>
      </c>
      <c r="F356" s="3">
        <v>1</v>
      </c>
      <c r="G356" s="3"/>
      <c r="H356" s="3" t="str">
        <f>IF(AF356&lt;'2 - Outliers'!$F$11,"Low outlier",IF(AF356&gt;'2 - Outliers'!$F$12,"High outlier",""))</f>
        <v/>
      </c>
      <c r="I356" s="3">
        <f>IF(AH356="",VLOOKUP(BD356,'3 -Impute_SE'!$B$10:$C$21,2,FALSE),AH356)</f>
        <v>4.6614541754089703E-2</v>
      </c>
      <c r="J356" s="3">
        <f>I356^2</f>
        <v>2.1729155029437722E-3</v>
      </c>
      <c r="K356" s="3">
        <f>1/J356</f>
        <v>460.2111764793629</v>
      </c>
      <c r="L356" s="3">
        <f>K356*AF356</f>
        <v>-82.377727110512666</v>
      </c>
      <c r="M356" s="3">
        <f>K356*AF356^2</f>
        <v>14.745600000000001</v>
      </c>
      <c r="N356" s="3">
        <f>K356^2</f>
        <v>211794.3269565193</v>
      </c>
      <c r="O356" s="3">
        <f>1/($J356+(VLOOKUP($BD356,'5_Weighting REM'!$B$23:$K$35,10,FALSE)))</f>
        <v>447.27405857619021</v>
      </c>
      <c r="P356" s="3">
        <f>O356*$AF356</f>
        <v>-80.061985071440574</v>
      </c>
      <c r="Q356" s="3">
        <f>1/($J356+(VLOOKUP($BD356,'5_Weighting REM'!$N$22:$W$31,10,FALSE)))</f>
        <v>168.73819037708037</v>
      </c>
      <c r="R356" s="3">
        <f>Q356*$AF356</f>
        <v>-30.20410913603309</v>
      </c>
      <c r="S356" s="3">
        <f>1/($J356+(VLOOKUP($BD356,'5_Weighting REM'!$Z$26:$AI$35,10,FALSE)))</f>
        <v>32.877788992582978</v>
      </c>
      <c r="T356" s="3">
        <f>S356*$AF356</f>
        <v>-5.8851189802633348</v>
      </c>
      <c r="U356" s="3">
        <f>1/($J356+(VLOOKUP($BD356,'5_Weighting REM'!$AL$24:$AU$35,10,FALSE)))</f>
        <v>450.33572173002756</v>
      </c>
      <c r="V356" s="3">
        <f>U356*$AF356</f>
        <v>-80.610022287139159</v>
      </c>
      <c r="W356" s="3">
        <f>1/($J356+(VLOOKUP($BD356,'5_Weighting REM'!$AX$24:$BG$35,10,FALSE)))</f>
        <v>47.112770447028609</v>
      </c>
      <c r="X356" s="3">
        <f>W356*$AF356</f>
        <v>-8.4331783877908162</v>
      </c>
      <c r="Y356" s="3">
        <f>1/($J356+(VLOOKUP($BD356,'5_Weighting REM'!$BK$24:$BT$34,10,FALSE)))</f>
        <v>41.62719656371867</v>
      </c>
      <c r="Z356" s="3">
        <f>Y356*$AF356</f>
        <v>-7.4512615385286267</v>
      </c>
      <c r="AA356" s="3">
        <f>1/($J356+(VLOOKUP($BD356,'5_Weighting REM'!$BX$24:$CG$35,10,FALSE)))</f>
        <v>57.029156945911673</v>
      </c>
      <c r="AB356" s="3">
        <f>AA356*$AF356</f>
        <v>-10.208209987798019</v>
      </c>
      <c r="AC356" s="3">
        <f>1/($J356+(VLOOKUP($BD356,'5_Weighting REM'!$CK$24:$CT$35,10,FALSE)))</f>
        <v>447.27405857619021</v>
      </c>
      <c r="AD356" s="3">
        <f>AC356*$AF356</f>
        <v>-80.061985071440574</v>
      </c>
      <c r="AE356" s="3" t="s">
        <v>640</v>
      </c>
      <c r="AF356" s="6">
        <v>-0.17899984033570446</v>
      </c>
      <c r="AG356" s="3" t="s">
        <v>822</v>
      </c>
      <c r="AH356" s="3">
        <v>4.6614541754089703E-2</v>
      </c>
      <c r="AI356" s="3" t="s">
        <v>26</v>
      </c>
      <c r="AJ356" s="3" t="s">
        <v>5</v>
      </c>
      <c r="AK356" s="3" t="s">
        <v>143</v>
      </c>
      <c r="AL356" s="3" t="s">
        <v>53</v>
      </c>
      <c r="AM356" s="3" t="s">
        <v>55</v>
      </c>
      <c r="AN356" s="3" t="s">
        <v>37</v>
      </c>
      <c r="AO356" s="3" t="s">
        <v>56</v>
      </c>
      <c r="AP356" s="3" t="s">
        <v>10</v>
      </c>
      <c r="AQ356" s="3" t="s">
        <v>39</v>
      </c>
      <c r="AR356" s="4" t="s">
        <v>12</v>
      </c>
      <c r="AS356" s="4" t="s">
        <v>40</v>
      </c>
      <c r="AT356" s="4" t="s">
        <v>823</v>
      </c>
      <c r="AU356" s="3" t="s">
        <v>1951</v>
      </c>
      <c r="AV356" s="3" t="s">
        <v>30</v>
      </c>
      <c r="AW356" s="3">
        <v>4140</v>
      </c>
      <c r="AX356" s="3">
        <v>1</v>
      </c>
      <c r="AY356" s="3">
        <v>0</v>
      </c>
      <c r="AZ356" s="3">
        <v>1</v>
      </c>
      <c r="BA356" s="3">
        <v>1</v>
      </c>
      <c r="BB356" s="4" t="s">
        <v>97</v>
      </c>
      <c r="BC356" s="4" t="s">
        <v>852</v>
      </c>
      <c r="BD356" s="4" t="s">
        <v>705</v>
      </c>
      <c r="BE356" s="4" t="s">
        <v>58</v>
      </c>
      <c r="BF356" s="4" t="s">
        <v>59</v>
      </c>
      <c r="BG356" s="3">
        <v>-0.33100000000000002</v>
      </c>
      <c r="BH356" s="3">
        <v>0.7182051690405703</v>
      </c>
      <c r="BI356" s="3"/>
      <c r="BJ356" s="3" t="s">
        <v>60</v>
      </c>
      <c r="BK356" s="3">
        <v>-3.84</v>
      </c>
      <c r="BL356" s="3"/>
    </row>
    <row r="357" spans="1:64" x14ac:dyDescent="0.35">
      <c r="A357" s="2">
        <v>110</v>
      </c>
      <c r="B357" s="3" t="s">
        <v>819</v>
      </c>
      <c r="C357" s="3">
        <v>110.1</v>
      </c>
      <c r="D357" s="3" t="s">
        <v>857</v>
      </c>
      <c r="E357" s="3" t="s">
        <v>821</v>
      </c>
      <c r="F357" s="3">
        <v>1</v>
      </c>
      <c r="G357" s="3"/>
      <c r="H357" s="3" t="str">
        <f>IF(AF357&lt;'2 - Outliers'!$F$11,"Low outlier",IF(AF357&gt;'2 - Outliers'!$F$12,"High outlier",""))</f>
        <v/>
      </c>
      <c r="I357" s="3">
        <f>IF(AH357="",VLOOKUP(BD357,'3 -Impute_SE'!$B$10:$C$21,2,FALSE),AH357)</f>
        <v>4.6555416234905493E-2</v>
      </c>
      <c r="J357" s="3">
        <f>I357^2</f>
        <v>2.1674067808053021E-3</v>
      </c>
      <c r="K357" s="3">
        <f>1/J357</f>
        <v>461.38085792480956</v>
      </c>
      <c r="L357" s="3">
        <f>K357*AF357</f>
        <v>98.37738270646345</v>
      </c>
      <c r="M357" s="3">
        <f>K357*AF357^2</f>
        <v>20.976399999999995</v>
      </c>
      <c r="N357" s="3">
        <f>K357^2</f>
        <v>212872.29605943331</v>
      </c>
      <c r="O357" s="3">
        <f>1/($J357+(VLOOKUP($BD357,'5_Weighting REM'!$B$23:$K$35,10,FALSE)))</f>
        <v>448.37882297311893</v>
      </c>
      <c r="P357" s="3">
        <f>O357*$AF357</f>
        <v>95.605039323691955</v>
      </c>
      <c r="Q357" s="3">
        <f>1/($J357+(VLOOKUP($BD357,'5_Weighting REM'!$N$22:$W$31,10,FALSE)))</f>
        <v>168.89518382214351</v>
      </c>
      <c r="R357" s="3">
        <f>Q357*$AF357</f>
        <v>36.012473969731317</v>
      </c>
      <c r="S357" s="3">
        <f>1/($J357+(VLOOKUP($BD357,'5_Weighting REM'!$Z$26:$AI$35,10,FALSE)))</f>
        <v>32.883744718988666</v>
      </c>
      <c r="T357" s="3">
        <f>S357*$AF357</f>
        <v>7.0115972162174085</v>
      </c>
      <c r="U357" s="3">
        <f>1/($J357+(VLOOKUP($BD357,'5_Weighting REM'!$AL$24:$AU$35,10,FALSE)))</f>
        <v>451.45568140916095</v>
      </c>
      <c r="V357" s="3">
        <f>U357*$AF357</f>
        <v>96.261098791042997</v>
      </c>
      <c r="W357" s="3">
        <f>1/($J357+(VLOOKUP($BD357,'5_Weighting REM'!$AX$24:$BG$35,10,FALSE)))</f>
        <v>47.125000853238852</v>
      </c>
      <c r="X357" s="3">
        <f>W357*$AF357</f>
        <v>10.048172056451076</v>
      </c>
      <c r="Y357" s="3">
        <f>1/($J357+(VLOOKUP($BD357,'5_Weighting REM'!$BK$24:$BT$34,10,FALSE)))</f>
        <v>41.636744396299655</v>
      </c>
      <c r="Z357" s="3">
        <f>Y357*$AF357</f>
        <v>8.8779451244453345</v>
      </c>
      <c r="AA357" s="3">
        <f>1/($J357+(VLOOKUP($BD357,'5_Weighting REM'!$BX$24:$CG$35,10,FALSE)))</f>
        <v>57.047078729486934</v>
      </c>
      <c r="AB357" s="3">
        <f>AA357*$AF357</f>
        <v>12.16379526818403</v>
      </c>
      <c r="AC357" s="3">
        <f>1/($J357+(VLOOKUP($BD357,'5_Weighting REM'!$CK$24:$CT$35,10,FALSE)))</f>
        <v>448.37882297311893</v>
      </c>
      <c r="AD357" s="3">
        <f>AC357*$AF357</f>
        <v>95.605039323691955</v>
      </c>
      <c r="AE357" s="3" t="s">
        <v>640</v>
      </c>
      <c r="AF357" s="6">
        <v>0.21322380635586716</v>
      </c>
      <c r="AG357" s="3" t="s">
        <v>822</v>
      </c>
      <c r="AH357" s="3">
        <v>4.6555416234905493E-2</v>
      </c>
      <c r="AI357" s="3" t="s">
        <v>26</v>
      </c>
      <c r="AJ357" s="3" t="s">
        <v>5</v>
      </c>
      <c r="AK357" s="3" t="s">
        <v>6</v>
      </c>
      <c r="AL357" s="3" t="s">
        <v>5</v>
      </c>
      <c r="AM357" s="3" t="s">
        <v>55</v>
      </c>
      <c r="AN357" s="3" t="s">
        <v>37</v>
      </c>
      <c r="AO357" s="3" t="s">
        <v>56</v>
      </c>
      <c r="AP357" s="3" t="s">
        <v>10</v>
      </c>
      <c r="AQ357" s="3" t="s">
        <v>39</v>
      </c>
      <c r="AR357" s="4" t="s">
        <v>12</v>
      </c>
      <c r="AS357" s="4" t="s">
        <v>40</v>
      </c>
      <c r="AT357" s="4" t="s">
        <v>823</v>
      </c>
      <c r="AU357" s="3" t="s">
        <v>1951</v>
      </c>
      <c r="AV357" s="3" t="s">
        <v>30</v>
      </c>
      <c r="AW357" s="3">
        <v>4140</v>
      </c>
      <c r="AX357" s="3">
        <v>1</v>
      </c>
      <c r="AY357" s="3">
        <v>0</v>
      </c>
      <c r="AZ357" s="3">
        <v>1</v>
      </c>
      <c r="BA357" s="3">
        <v>1</v>
      </c>
      <c r="BB357" s="4" t="s">
        <v>97</v>
      </c>
      <c r="BC357" s="4" t="s">
        <v>852</v>
      </c>
      <c r="BD357" s="4" t="s">
        <v>705</v>
      </c>
      <c r="BE357" s="4" t="s">
        <v>58</v>
      </c>
      <c r="BF357" s="4" t="s">
        <v>59</v>
      </c>
      <c r="BG357" s="3">
        <v>0.184</v>
      </c>
      <c r="BH357" s="3">
        <v>1.2020158230963014</v>
      </c>
      <c r="BI357" s="3"/>
      <c r="BJ357" s="3" t="s">
        <v>60</v>
      </c>
      <c r="BK357" s="3">
        <v>4.58</v>
      </c>
      <c r="BL357" s="3"/>
    </row>
    <row r="358" spans="1:64" x14ac:dyDescent="0.35">
      <c r="A358" s="2">
        <v>154</v>
      </c>
      <c r="B358" s="3" t="s">
        <v>1189</v>
      </c>
      <c r="C358" s="3">
        <v>154.1</v>
      </c>
      <c r="D358" s="3" t="s">
        <v>1194</v>
      </c>
      <c r="E358" s="3" t="s">
        <v>1191</v>
      </c>
      <c r="F358" s="3"/>
      <c r="G358" s="3"/>
      <c r="H358" s="3" t="str">
        <f>IF(AF358&lt;'2 - Outliers'!$F$11,"Low outlier",IF(AF358&gt;'2 - Outliers'!$F$12,"High outlier",""))</f>
        <v/>
      </c>
      <c r="I358" s="3">
        <f>IF(AH358="",VLOOKUP(BD358,'3 -Impute_SE'!$B$10:$C$21,2,FALSE),AH358)</f>
        <v>4.6363636363636357E-2</v>
      </c>
      <c r="J358" s="3">
        <f>I358^2</f>
        <v>2.1495867768595036E-3</v>
      </c>
      <c r="K358" s="3">
        <f>1/J358</f>
        <v>465.20569011918502</v>
      </c>
      <c r="L358" s="3">
        <f>K358*AF358</f>
        <v>43.137254901960787</v>
      </c>
      <c r="M358" s="3">
        <f>K358*AF358^2</f>
        <v>3.9999999999999996</v>
      </c>
      <c r="N358" s="3">
        <f>K358^2</f>
        <v>216416.33411926721</v>
      </c>
      <c r="O358" s="3">
        <f>1/($J358+(VLOOKUP($BD358,'5_Weighting REM'!$B$23:$K$35,10,FALSE)))</f>
        <v>52.60040071840718</v>
      </c>
      <c r="P358" s="3">
        <f>O358*$AF358</f>
        <v>4.8774917029795741</v>
      </c>
      <c r="Q358" s="3">
        <f>1/($J358+(VLOOKUP($BD358,'5_Weighting REM'!$N$22:$W$31,10,FALSE)))</f>
        <v>465.20569011918502</v>
      </c>
      <c r="R358" s="3">
        <f>Q358*$AF358</f>
        <v>43.137254901960787</v>
      </c>
      <c r="S358" s="3">
        <f>1/($J358+(VLOOKUP($BD358,'5_Weighting REM'!$Z$26:$AI$35,10,FALSE)))</f>
        <v>3.7695616992374479</v>
      </c>
      <c r="T358" s="3">
        <f>S358*$AF358</f>
        <v>0.3495411757474724</v>
      </c>
      <c r="U358" s="3">
        <f>1/($J358+(VLOOKUP($BD358,'5_Weighting REM'!$AL$24:$AU$35,10,FALSE)))</f>
        <v>145.80593048440025</v>
      </c>
      <c r="V358" s="3">
        <f>U358*$AF358</f>
        <v>13.520186281280749</v>
      </c>
      <c r="W358" s="3">
        <f>1/($J358+(VLOOKUP($BD358,'5_Weighting REM'!$AX$24:$BG$35,10,FALSE)))</f>
        <v>22.402352058694579</v>
      </c>
      <c r="X358" s="3">
        <f>W358*$AF358</f>
        <v>2.0773090090789514</v>
      </c>
      <c r="Y358" s="3">
        <f>1/($J358+(VLOOKUP($BD358,'5_Weighting REM'!$BK$24:$BT$34,10,FALSE)))</f>
        <v>87.398312949372126</v>
      </c>
      <c r="Z358" s="3">
        <f>Y358*$AF358</f>
        <v>8.1042072007599604</v>
      </c>
      <c r="AA358" s="3">
        <f>1/($J358+(VLOOKUP($BD358,'5_Weighting REM'!$BX$24:$CG$35,10,FALSE)))</f>
        <v>148.97991171922865</v>
      </c>
      <c r="AB358" s="3">
        <f>AA358*$AF358</f>
        <v>13.814500904873928</v>
      </c>
      <c r="AC358" s="3">
        <f>1/($J358+(VLOOKUP($BD358,'5_Weighting REM'!$CK$24:$CT$35,10,FALSE)))</f>
        <v>52.60040071840718</v>
      </c>
      <c r="AD358" s="3">
        <f>AC358*$AF358</f>
        <v>4.8774917029795741</v>
      </c>
      <c r="AE358" s="3" t="s">
        <v>130</v>
      </c>
      <c r="AF358" s="6">
        <v>9.2727272727272714E-2</v>
      </c>
      <c r="AG358" s="3" t="s">
        <v>25</v>
      </c>
      <c r="AH358" s="3">
        <v>4.6363636363636357E-2</v>
      </c>
      <c r="AI358" s="3" t="s">
        <v>1305</v>
      </c>
      <c r="AJ358" s="3" t="s">
        <v>53</v>
      </c>
      <c r="AK358" s="3" t="s">
        <v>6</v>
      </c>
      <c r="AL358" s="3" t="s">
        <v>1306</v>
      </c>
      <c r="AM358" s="3" t="s">
        <v>102</v>
      </c>
      <c r="AN358" s="3" t="s">
        <v>37</v>
      </c>
      <c r="AO358" s="3" t="s">
        <v>1312</v>
      </c>
      <c r="AP358" s="3" t="s">
        <v>10</v>
      </c>
      <c r="AQ358" s="3" t="s">
        <v>191</v>
      </c>
      <c r="AR358" s="3" t="s">
        <v>75</v>
      </c>
      <c r="AS358" s="3" t="s">
        <v>75</v>
      </c>
      <c r="AT358" s="3">
        <v>2011</v>
      </c>
      <c r="AU358" s="3" t="s">
        <v>14</v>
      </c>
      <c r="AV358" s="3" t="s">
        <v>1951</v>
      </c>
      <c r="AW358" s="3">
        <v>4768</v>
      </c>
      <c r="AX358" s="3">
        <v>1</v>
      </c>
      <c r="AY358" s="3">
        <v>0</v>
      </c>
      <c r="AZ358" s="3">
        <v>1</v>
      </c>
      <c r="BA358" s="3">
        <v>1</v>
      </c>
      <c r="BB358" s="3" t="s">
        <v>346</v>
      </c>
      <c r="BC358" s="3" t="s">
        <v>1354</v>
      </c>
      <c r="BD358" s="3" t="s">
        <v>348</v>
      </c>
      <c r="BE358" s="3" t="s">
        <v>1397</v>
      </c>
      <c r="BF358" s="4"/>
      <c r="BG358" s="3">
        <v>0.04</v>
      </c>
      <c r="BH358" s="3"/>
      <c r="BI358" s="3"/>
      <c r="BJ358" s="3"/>
      <c r="BK358" s="3">
        <v>2</v>
      </c>
      <c r="BL358" s="3" t="s">
        <v>125</v>
      </c>
    </row>
    <row r="359" spans="1:64" x14ac:dyDescent="0.35">
      <c r="A359" s="2">
        <v>7</v>
      </c>
      <c r="B359" s="3" t="s">
        <v>599</v>
      </c>
      <c r="C359" s="3">
        <v>7.3</v>
      </c>
      <c r="D359" s="3" t="s">
        <v>636</v>
      </c>
      <c r="E359" s="3" t="s">
        <v>601</v>
      </c>
      <c r="F359" s="3"/>
      <c r="G359" s="3"/>
      <c r="H359" s="3" t="str">
        <f>IF(AF359&lt;'2 - Outliers'!$F$11,"Low outlier",IF(AF359&gt;'2 - Outliers'!$F$12,"High outlier",""))</f>
        <v/>
      </c>
      <c r="I359" s="3">
        <f>IF(AH359="",VLOOKUP(BD359,'3 -Impute_SE'!$B$10:$C$21,2,FALSE),AH359)</f>
        <v>4.6323073919833424E-2</v>
      </c>
      <c r="J359" s="3">
        <f>I359^2</f>
        <v>2.1458271773823518E-3</v>
      </c>
      <c r="K359" s="3">
        <f>1/J359</f>
        <v>466.02075439266196</v>
      </c>
      <c r="L359" s="3">
        <f>K359*AF359</f>
        <v>165.87845645342767</v>
      </c>
      <c r="M359" s="3">
        <f>K359*AF359^2</f>
        <v>59.043856000000005</v>
      </c>
      <c r="N359" s="3">
        <f>K359^2</f>
        <v>217175.34352470576</v>
      </c>
      <c r="O359" s="3">
        <f>1/($J359+(VLOOKUP($BD359,'5_Weighting REM'!$B$23:$K$35,10,FALSE)))</f>
        <v>327.11709054765976</v>
      </c>
      <c r="P359" s="3">
        <f>O359*$AF359</f>
        <v>116.43618347062259</v>
      </c>
      <c r="Q359" s="3">
        <f>1/($J359+(VLOOKUP($BD359,'5_Weighting REM'!$N$22:$W$31,10,FALSE)))</f>
        <v>184.65978562669795</v>
      </c>
      <c r="R359" s="3">
        <f>Q359*$AF359</f>
        <v>65.729004384573457</v>
      </c>
      <c r="S359" s="3">
        <f>1/($J359+(VLOOKUP($BD359,'5_Weighting REM'!$Z$26:$AI$35,10,FALSE)))</f>
        <v>22.979768721065945</v>
      </c>
      <c r="T359" s="3">
        <f>S359*$AF359</f>
        <v>8.1795682470729005</v>
      </c>
      <c r="U359" s="3">
        <f>1/($J359+(VLOOKUP($BD359,'5_Weighting REM'!$AL$24:$AU$35,10,FALSE)))</f>
        <v>403.47540778704831</v>
      </c>
      <c r="V359" s="3">
        <f>U359*$AF359</f>
        <v>143.61565923787262</v>
      </c>
      <c r="W359" s="3">
        <f>1/($J359+(VLOOKUP($BD359,'5_Weighting REM'!$AX$24:$BG$35,10,FALSE)))</f>
        <v>30.754062887743853</v>
      </c>
      <c r="X359" s="3">
        <f>W359*$AF359</f>
        <v>10.946801045672318</v>
      </c>
      <c r="Y359" s="3">
        <f>1/($J359+(VLOOKUP($BD359,'5_Weighting REM'!$BK$24:$BT$34,10,FALSE)))</f>
        <v>419.47821263797937</v>
      </c>
      <c r="Z359" s="3">
        <f>Y359*$AF359</f>
        <v>149.31180161474455</v>
      </c>
      <c r="AA359" s="3">
        <f>1/($J359+(VLOOKUP($BD359,'5_Weighting REM'!$BX$24:$CG$35,10,FALSE)))</f>
        <v>340.45023624863319</v>
      </c>
      <c r="AB359" s="3">
        <f>AA359*$AF359</f>
        <v>121.18207001687414</v>
      </c>
      <c r="AC359" s="3">
        <f>1/($J359+(VLOOKUP($BD359,'5_Weighting REM'!$CK$24:$CT$35,10,FALSE)))</f>
        <v>327.11709054765976</v>
      </c>
      <c r="AD359" s="3">
        <f>AC359*$AF359</f>
        <v>116.43618347062259</v>
      </c>
      <c r="AE359" s="3" t="s">
        <v>602</v>
      </c>
      <c r="AF359" s="6">
        <v>0.35594650000000005</v>
      </c>
      <c r="AG359" s="3" t="s">
        <v>459</v>
      </c>
      <c r="AH359" s="8">
        <v>4.6323073919833424E-2</v>
      </c>
      <c r="AI359" s="8" t="s">
        <v>26</v>
      </c>
      <c r="AJ359" s="3" t="s">
        <v>5</v>
      </c>
      <c r="AK359" s="3" t="s">
        <v>6</v>
      </c>
      <c r="AL359" s="3" t="s">
        <v>5</v>
      </c>
      <c r="AM359" s="3" t="s">
        <v>55</v>
      </c>
      <c r="AN359" s="3" t="s">
        <v>603</v>
      </c>
      <c r="AO359" s="3" t="s">
        <v>56</v>
      </c>
      <c r="AP359" s="3" t="s">
        <v>57</v>
      </c>
      <c r="AQ359" s="3" t="s">
        <v>39</v>
      </c>
      <c r="AR359" s="4" t="s">
        <v>12</v>
      </c>
      <c r="AS359" s="4" t="s">
        <v>328</v>
      </c>
      <c r="AT359" s="4" t="s">
        <v>604</v>
      </c>
      <c r="AU359" s="3" t="s">
        <v>1951</v>
      </c>
      <c r="AV359" s="3" t="s">
        <v>30</v>
      </c>
      <c r="AW359" s="3">
        <v>2127</v>
      </c>
      <c r="AX359" s="3">
        <v>1</v>
      </c>
      <c r="AY359" s="3">
        <v>0</v>
      </c>
      <c r="AZ359" s="3">
        <v>1</v>
      </c>
      <c r="BA359" s="3">
        <v>1</v>
      </c>
      <c r="BB359" s="4" t="s">
        <v>15</v>
      </c>
      <c r="BC359" s="4" t="s">
        <v>16</v>
      </c>
      <c r="BD359" s="4" t="s">
        <v>17</v>
      </c>
      <c r="BE359" s="4" t="s">
        <v>58</v>
      </c>
      <c r="BF359" s="4" t="s">
        <v>59</v>
      </c>
      <c r="BG359" s="3">
        <v>5.0000000000000001E-3</v>
      </c>
      <c r="BH359" s="3">
        <v>1.005012520859401</v>
      </c>
      <c r="BI359" s="3"/>
      <c r="BJ359" s="3" t="s">
        <v>60</v>
      </c>
      <c r="BK359" s="3">
        <v>7.6840000000000002</v>
      </c>
      <c r="BL359" s="3"/>
    </row>
    <row r="360" spans="1:64" x14ac:dyDescent="0.35">
      <c r="A360" s="2">
        <v>65</v>
      </c>
      <c r="B360" s="3" t="s">
        <v>351</v>
      </c>
      <c r="C360" s="3">
        <v>65.099999999999994</v>
      </c>
      <c r="D360" s="3" t="s">
        <v>776</v>
      </c>
      <c r="E360" s="3" t="s">
        <v>378</v>
      </c>
      <c r="F360" s="3"/>
      <c r="G360" s="3" t="s">
        <v>1958</v>
      </c>
      <c r="H360" s="3" t="str">
        <f>IF(AF360&lt;'2 - Outliers'!$F$11,"Low outlier",IF(AF360&gt;'2 - Outliers'!$F$12,"High outlier",""))</f>
        <v/>
      </c>
      <c r="I360" s="3">
        <f>IF(AH360="",VLOOKUP(BD360,'3 -Impute_SE'!$B$10:$C$21,2,FALSE),AH360)</f>
        <v>4.5708865248226961E-2</v>
      </c>
      <c r="J360" s="3">
        <f>I360^2</f>
        <v>2.0893003622805702E-3</v>
      </c>
      <c r="K360" s="3">
        <f>1/J360</f>
        <v>478.62912296078514</v>
      </c>
      <c r="L360" s="3">
        <f>K360*AF360</f>
        <v>123.3896306410445</v>
      </c>
      <c r="M360" s="3">
        <f>K360*AF360^2</f>
        <v>31.809599999999993</v>
      </c>
      <c r="N360" s="3">
        <f>K360^2</f>
        <v>229085.83734621038</v>
      </c>
      <c r="O360" s="3">
        <f>1/($J360+(VLOOKUP($BD360,'5_Weighting REM'!$B$23:$K$35,10,FALSE)))</f>
        <v>72.63685868825138</v>
      </c>
      <c r="P360" s="3">
        <f>O360*$AF360</f>
        <v>18.72563689611383</v>
      </c>
      <c r="Q360" s="3">
        <f>1/($J360+(VLOOKUP($BD360,'5_Weighting REM'!$N$22:$W$31,10,FALSE)))</f>
        <v>329.41601953690605</v>
      </c>
      <c r="R360" s="3">
        <f>Q360*$AF360</f>
        <v>84.922791004575316</v>
      </c>
      <c r="S360" s="3">
        <f>1/($J360+(VLOOKUP($BD360,'5_Weighting REM'!$Z$26:$AI$35,10,FALSE)))</f>
        <v>5.7546016546658345</v>
      </c>
      <c r="T360" s="3">
        <f>S360*$AF360</f>
        <v>1.4835247973695429</v>
      </c>
      <c r="U360" s="3">
        <f>1/($J360+(VLOOKUP($BD360,'5_Weighting REM'!$AL$24:$AU$35,10,FALSE)))</f>
        <v>113.55729728603623</v>
      </c>
      <c r="V360" s="3">
        <f>U360*$AF360</f>
        <v>29.27484412574557</v>
      </c>
      <c r="W360" s="3">
        <f>1/($J360+(VLOOKUP($BD360,'5_Weighting REM'!$AX$24:$BG$35,10,FALSE)))</f>
        <v>11.585812697788139</v>
      </c>
      <c r="X360" s="3">
        <f>W360*$AF360</f>
        <v>2.986799341864387</v>
      </c>
      <c r="Y360" s="3">
        <f>1/($J360+(VLOOKUP($BD360,'5_Weighting REM'!$BK$24:$BT$34,10,FALSE)))</f>
        <v>109.27120308360732</v>
      </c>
      <c r="Z360" s="3">
        <f>Y360*$AF360</f>
        <v>28.169897612547803</v>
      </c>
      <c r="AA360" s="3">
        <f>1/($J360+(VLOOKUP($BD360,'5_Weighting REM'!$BX$24:$CG$35,10,FALSE)))</f>
        <v>180.89505429270147</v>
      </c>
      <c r="AB360" s="3">
        <f>AA360*$AF360</f>
        <v>46.634383206549856</v>
      </c>
      <c r="AC360" s="3">
        <f>1/($J360+(VLOOKUP($BD360,'5_Weighting REM'!$CK$24:$CT$35,10,FALSE)))</f>
        <v>72.63685868825138</v>
      </c>
      <c r="AD360" s="3">
        <f>AC360*$AF360</f>
        <v>18.72563689611383</v>
      </c>
      <c r="AE360" s="3" t="s">
        <v>354</v>
      </c>
      <c r="AF360" s="6">
        <v>0.25779800000000003</v>
      </c>
      <c r="AG360" s="3" t="s">
        <v>355</v>
      </c>
      <c r="AH360" s="3">
        <v>4.5708865248226961E-2</v>
      </c>
      <c r="AI360" s="3" t="s">
        <v>26</v>
      </c>
      <c r="AJ360" s="3" t="s">
        <v>5</v>
      </c>
      <c r="AK360" s="3" t="s">
        <v>6</v>
      </c>
      <c r="AL360" s="3" t="s">
        <v>5</v>
      </c>
      <c r="AM360" s="3" t="s">
        <v>7</v>
      </c>
      <c r="AN360" s="3" t="s">
        <v>356</v>
      </c>
      <c r="AO360" s="3" t="s">
        <v>28</v>
      </c>
      <c r="AP360" s="3" t="s">
        <v>10</v>
      </c>
      <c r="AQ360" s="3" t="s">
        <v>11</v>
      </c>
      <c r="AR360" s="4" t="s">
        <v>108</v>
      </c>
      <c r="AS360" s="4" t="s">
        <v>363</v>
      </c>
      <c r="AT360" s="4">
        <v>2010</v>
      </c>
      <c r="AU360" s="3" t="s">
        <v>14</v>
      </c>
      <c r="AV360" s="3" t="s">
        <v>14</v>
      </c>
      <c r="AW360" s="3">
        <v>473</v>
      </c>
      <c r="AX360" s="3">
        <v>1</v>
      </c>
      <c r="AY360" s="3">
        <v>0</v>
      </c>
      <c r="AZ360" s="3">
        <v>0</v>
      </c>
      <c r="BA360" s="3">
        <v>0</v>
      </c>
      <c r="BB360" s="4" t="s">
        <v>15</v>
      </c>
      <c r="BC360" s="4" t="s">
        <v>771</v>
      </c>
      <c r="BD360" s="4" t="s">
        <v>42</v>
      </c>
      <c r="BE360" s="4" t="s">
        <v>33</v>
      </c>
      <c r="BF360" s="4"/>
      <c r="BG360" s="3">
        <v>3.1059999999999999</v>
      </c>
      <c r="BH360" s="3"/>
      <c r="BI360" s="3"/>
      <c r="BJ360" s="3" t="s">
        <v>20</v>
      </c>
      <c r="BK360" s="3">
        <v>5.64</v>
      </c>
      <c r="BL360" s="3"/>
    </row>
    <row r="361" spans="1:64" x14ac:dyDescent="0.35">
      <c r="A361" s="2">
        <v>150</v>
      </c>
      <c r="B361" s="3" t="s">
        <v>1177</v>
      </c>
      <c r="C361" s="3">
        <v>150.1</v>
      </c>
      <c r="D361" s="3" t="s">
        <v>1181</v>
      </c>
      <c r="E361" s="3" t="s">
        <v>1179</v>
      </c>
      <c r="F361" s="3"/>
      <c r="G361" s="3"/>
      <c r="H361" s="3" t="str">
        <f>IF(AF361&lt;'2 - Outliers'!$F$11,"Low outlier",IF(AF361&gt;'2 - Outliers'!$F$12,"High outlier",""))</f>
        <v/>
      </c>
      <c r="I361" s="3">
        <f>IF(AH361="",VLOOKUP(BD361,'3 -Impute_SE'!$B$10:$C$21,2,FALSE),AH361)</f>
        <v>4.5586743292623091E-2</v>
      </c>
      <c r="J361" s="3">
        <f>I361^2</f>
        <v>2.0781511640275163E-3</v>
      </c>
      <c r="K361" s="3">
        <f>1/J361</f>
        <v>481.19694914876715</v>
      </c>
      <c r="L361" s="3">
        <f>K361*AF361</f>
        <v>108.45258166972513</v>
      </c>
      <c r="M361" s="3">
        <f>K361*AF361^2</f>
        <v>24.443135999999999</v>
      </c>
      <c r="N361" s="3">
        <f>K361^2</f>
        <v>231550.50387008119</v>
      </c>
      <c r="O361" s="3">
        <f>1/($J361+(VLOOKUP($BD361,'5_Weighting REM'!$B$23:$K$35,10,FALSE)))</f>
        <v>60.473775180582479</v>
      </c>
      <c r="P361" s="3">
        <f>O361*$AF361</f>
        <v>13.629631387419865</v>
      </c>
      <c r="Q361" s="3">
        <f>1/($J361+(VLOOKUP($BD361,'5_Weighting REM'!$N$22:$W$31,10,FALSE)))</f>
        <v>394.85679485839637</v>
      </c>
      <c r="R361" s="3">
        <f>Q361*$AF361</f>
        <v>88.993163543493026</v>
      </c>
      <c r="S361" s="3">
        <f>1/($J361+(VLOOKUP($BD361,'5_Weighting REM'!$Z$26:$AI$35,10,FALSE)))</f>
        <v>394.85679485839637</v>
      </c>
      <c r="T361" s="3">
        <f>S361*$AF361</f>
        <v>88.993163543493026</v>
      </c>
      <c r="U361" s="3">
        <f>1/($J361+(VLOOKUP($BD361,'5_Weighting REM'!$AL$24:$AU$35,10,FALSE)))</f>
        <v>97.734829122491945</v>
      </c>
      <c r="V361" s="3">
        <f>U361*$AF361</f>
        <v>22.027559726083613</v>
      </c>
      <c r="W361" s="3">
        <f>1/($J361+(VLOOKUP($BD361,'5_Weighting REM'!$AX$24:$BG$35,10,FALSE)))</f>
        <v>19.805302506181789</v>
      </c>
      <c r="X361" s="3">
        <f>W361*$AF361</f>
        <v>4.4637360884040742</v>
      </c>
      <c r="Y361" s="3">
        <f>1/($J361+(VLOOKUP($BD361,'5_Weighting REM'!$BK$24:$BT$34,10,FALSE)))</f>
        <v>60.89076955412061</v>
      </c>
      <c r="Z361" s="3">
        <f>Y361*$AF361</f>
        <v>13.723613937458808</v>
      </c>
      <c r="AA361" s="3">
        <f>1/($J361+(VLOOKUP($BD361,'5_Weighting REM'!$BX$24:$CG$35,10,FALSE)))</f>
        <v>88.83439185146041</v>
      </c>
      <c r="AB361" s="3">
        <f>AA361*$AF361</f>
        <v>20.021571529898296</v>
      </c>
      <c r="AC361" s="3">
        <f>1/($J361+(VLOOKUP($BD361,'5_Weighting REM'!$CK$24:$CT$35,10,FALSE)))</f>
        <v>60.473775180582479</v>
      </c>
      <c r="AD361" s="3">
        <f>AC361*$AF361</f>
        <v>13.629631387419865</v>
      </c>
      <c r="AE361" s="3" t="s">
        <v>24</v>
      </c>
      <c r="AF361" s="6">
        <v>0.22538085883872855</v>
      </c>
      <c r="AG361" s="3" t="s">
        <v>1298</v>
      </c>
      <c r="AH361" s="3">
        <v>4.5586743292623091E-2</v>
      </c>
      <c r="AI361" s="3" t="s">
        <v>26</v>
      </c>
      <c r="AJ361" s="3" t="s">
        <v>5</v>
      </c>
      <c r="AK361" s="3" t="s">
        <v>6</v>
      </c>
      <c r="AL361" s="3" t="s">
        <v>5</v>
      </c>
      <c r="AM361" s="3" t="s">
        <v>7</v>
      </c>
      <c r="AN361" s="3" t="s">
        <v>1310</v>
      </c>
      <c r="AO361" s="3" t="s">
        <v>694</v>
      </c>
      <c r="AP361" s="3" t="s">
        <v>10</v>
      </c>
      <c r="AQ361" s="3" t="s">
        <v>182</v>
      </c>
      <c r="AR361" s="4" t="s">
        <v>1330</v>
      </c>
      <c r="AS361" s="4" t="s">
        <v>1331</v>
      </c>
      <c r="AT361" s="4">
        <v>2015</v>
      </c>
      <c r="AU361" s="3" t="s">
        <v>14</v>
      </c>
      <c r="AV361" s="3" t="s">
        <v>1951</v>
      </c>
      <c r="AW361" s="3">
        <v>108</v>
      </c>
      <c r="AX361" s="3">
        <v>1</v>
      </c>
      <c r="AY361" s="3">
        <v>0</v>
      </c>
      <c r="AZ361" s="3">
        <v>0</v>
      </c>
      <c r="BA361" s="3">
        <v>0</v>
      </c>
      <c r="BB361" s="4" t="s">
        <v>15</v>
      </c>
      <c r="BC361" s="4" t="s">
        <v>1346</v>
      </c>
      <c r="BD361" s="4" t="s">
        <v>88</v>
      </c>
      <c r="BE361" s="4" t="s">
        <v>33</v>
      </c>
      <c r="BF361" s="4"/>
      <c r="BG361" s="3">
        <v>1333</v>
      </c>
      <c r="BH361" s="3"/>
      <c r="BI361" s="3"/>
      <c r="BJ361" s="3"/>
      <c r="BK361" s="3">
        <v>4.944</v>
      </c>
      <c r="BL361" s="3" t="s">
        <v>1300</v>
      </c>
    </row>
    <row r="362" spans="1:64" x14ac:dyDescent="0.35">
      <c r="A362" s="2">
        <v>177</v>
      </c>
      <c r="B362" s="3" t="s">
        <v>1253</v>
      </c>
      <c r="C362" s="3">
        <v>177.2</v>
      </c>
      <c r="D362" s="3" t="s">
        <v>1257</v>
      </c>
      <c r="E362" s="3" t="s">
        <v>1258</v>
      </c>
      <c r="F362" s="3"/>
      <c r="G362" s="3"/>
      <c r="H362" s="3" t="str">
        <f>IF(AF362&lt;'2 - Outliers'!$F$11,"Low outlier",IF(AF362&gt;'2 - Outliers'!$F$12,"High outlier",""))</f>
        <v/>
      </c>
      <c r="I362" s="3">
        <f>IF(AH362="",VLOOKUP(BD362,'3 -Impute_SE'!$B$10:$C$21,2,FALSE),AH362)</f>
        <v>4.5403508771929821E-2</v>
      </c>
      <c r="J362" s="3">
        <f>I362^2</f>
        <v>2.0614786088027082E-3</v>
      </c>
      <c r="K362" s="3">
        <f>1/J362</f>
        <v>485.08871046728581</v>
      </c>
      <c r="L362" s="3">
        <f>K362*AF362</f>
        <v>125.54095826893355</v>
      </c>
      <c r="M362" s="3">
        <f>K362*AF362^2</f>
        <v>32.49</v>
      </c>
      <c r="N362" s="3">
        <f>K362^2</f>
        <v>235311.05702281423</v>
      </c>
      <c r="O362" s="3">
        <f>1/($J362+(VLOOKUP($BD362,'5_Weighting REM'!$B$23:$K$35,10,FALSE)))</f>
        <v>336.39896308471077</v>
      </c>
      <c r="P362" s="3">
        <f>O362*$AF362</f>
        <v>87.060051646323146</v>
      </c>
      <c r="Q362" s="3">
        <f>1/($J362+(VLOOKUP($BD362,'5_Weighting REM'!$N$22:$W$31,10,FALSE)))</f>
        <v>187.58151565832821</v>
      </c>
      <c r="R362" s="3">
        <f>Q362*$AF362</f>
        <v>48.546096252375335</v>
      </c>
      <c r="S362" s="3">
        <f>1/($J362+(VLOOKUP($BD362,'5_Weighting REM'!$Z$26:$AI$35,10,FALSE)))</f>
        <v>23.024397154080262</v>
      </c>
      <c r="T362" s="3">
        <f>S362*$AF362</f>
        <v>5.9587139834759713</v>
      </c>
      <c r="U362" s="3">
        <f>1/($J362+(VLOOKUP($BD362,'5_Weighting REM'!$AL$24:$AU$35,10,FALSE)))</f>
        <v>417.69048992006748</v>
      </c>
      <c r="V362" s="3">
        <f>U362*$AF362</f>
        <v>108.09829879131345</v>
      </c>
      <c r="W362" s="3">
        <f>1/($J362+(VLOOKUP($BD362,'5_Weighting REM'!$AX$24:$BG$35,10,FALSE)))</f>
        <v>30.834048295529382</v>
      </c>
      <c r="X362" s="3">
        <f>W362*$AF362</f>
        <v>7.9798516988830031</v>
      </c>
      <c r="Y362" s="3">
        <f>1/($J362+(VLOOKUP($BD362,'5_Weighting REM'!$BK$24:$BT$34,10,FALSE)))</f>
        <v>434.86476598792444</v>
      </c>
      <c r="Z362" s="3">
        <f>Y362*$AF362</f>
        <v>112.54300143767483</v>
      </c>
      <c r="AA362" s="3">
        <f>1/($J362+(VLOOKUP($BD362,'5_Weighting REM'!$BX$24:$CG$35,10,FALSE)))</f>
        <v>350.51582033318539</v>
      </c>
      <c r="AB362" s="3">
        <f>AA362*$AF362</f>
        <v>90.713494302228369</v>
      </c>
      <c r="AC362" s="3">
        <f>1/($J362+(VLOOKUP($BD362,'5_Weighting REM'!$CK$24:$CT$35,10,FALSE)))</f>
        <v>336.39896308471077</v>
      </c>
      <c r="AD362" s="3">
        <f>AC362*$AF362</f>
        <v>87.060051646323146</v>
      </c>
      <c r="AE362" s="3" t="s">
        <v>367</v>
      </c>
      <c r="AF362" s="6">
        <v>0.25879999999999997</v>
      </c>
      <c r="AG362" s="3" t="s">
        <v>355</v>
      </c>
      <c r="AH362" s="3">
        <v>4.5403508771929821E-2</v>
      </c>
      <c r="AI362" s="3" t="s">
        <v>26</v>
      </c>
      <c r="AJ362" s="3" t="s">
        <v>5</v>
      </c>
      <c r="AK362" s="3" t="s">
        <v>1307</v>
      </c>
      <c r="AL362" s="3" t="s">
        <v>5</v>
      </c>
      <c r="AM362" s="3" t="s">
        <v>7</v>
      </c>
      <c r="AN362" s="3" t="s">
        <v>1313</v>
      </c>
      <c r="AO362" s="3" t="s">
        <v>38</v>
      </c>
      <c r="AP362" s="3" t="s">
        <v>10</v>
      </c>
      <c r="AQ362" s="3" t="s">
        <v>11</v>
      </c>
      <c r="AR362" s="4" t="s">
        <v>338</v>
      </c>
      <c r="AS362" s="4" t="s">
        <v>1338</v>
      </c>
      <c r="AT362" s="4">
        <v>2014</v>
      </c>
      <c r="AU362" s="3" t="s">
        <v>14</v>
      </c>
      <c r="AV362" s="3" t="s">
        <v>1951</v>
      </c>
      <c r="AW362" s="3">
        <v>491</v>
      </c>
      <c r="AX362" s="3">
        <v>1</v>
      </c>
      <c r="AY362" s="3">
        <v>0</v>
      </c>
      <c r="AZ362" s="3">
        <v>1</v>
      </c>
      <c r="BA362" s="3">
        <v>1</v>
      </c>
      <c r="BB362" s="4" t="s">
        <v>15</v>
      </c>
      <c r="BC362" s="4" t="s">
        <v>1386</v>
      </c>
      <c r="BD362" s="3" t="s">
        <v>17</v>
      </c>
      <c r="BE362" s="4" t="s">
        <v>33</v>
      </c>
      <c r="BF362" s="4"/>
      <c r="BG362" s="3">
        <v>0.25879999999999997</v>
      </c>
      <c r="BH362" s="3"/>
      <c r="BI362" s="3"/>
      <c r="BJ362" s="3"/>
      <c r="BK362" s="3">
        <v>5.7</v>
      </c>
      <c r="BL362" s="3" t="s">
        <v>1300</v>
      </c>
    </row>
    <row r="363" spans="1:64" x14ac:dyDescent="0.35">
      <c r="A363" s="2">
        <v>65</v>
      </c>
      <c r="B363" s="3" t="s">
        <v>351</v>
      </c>
      <c r="C363" s="3">
        <v>65.099999999999994</v>
      </c>
      <c r="D363" s="3" t="s">
        <v>864</v>
      </c>
      <c r="E363" s="3" t="s">
        <v>375</v>
      </c>
      <c r="F363" s="3"/>
      <c r="G363" s="3" t="s">
        <v>1958</v>
      </c>
      <c r="H363" s="3" t="str">
        <f>IF(AF363&lt;'2 - Outliers'!$F$11,"Low outlier",IF(AF363&gt;'2 - Outliers'!$F$12,"High outlier",""))</f>
        <v/>
      </c>
      <c r="I363" s="3">
        <f>IF(AH363="",VLOOKUP(BD363,'3 -Impute_SE'!$B$10:$C$21,2,FALSE),AH363)</f>
        <v>4.5050802139037428E-2</v>
      </c>
      <c r="J363" s="3">
        <f>I363^2</f>
        <v>2.0295747733706992E-3</v>
      </c>
      <c r="K363" s="3">
        <f>1/J363</f>
        <v>492.71404686372267</v>
      </c>
      <c r="L363" s="3">
        <f>K363*AF363</f>
        <v>41.508694878034319</v>
      </c>
      <c r="M363" s="3">
        <f>K363*AF363^2</f>
        <v>3.496900000000001</v>
      </c>
      <c r="N363" s="3">
        <f>K363^2</f>
        <v>242767.1319768267</v>
      </c>
      <c r="O363" s="3">
        <f>1/($J363+(VLOOKUP($BD363,'5_Weighting REM'!$B$23:$K$35,10,FALSE)))</f>
        <v>72.953350689324452</v>
      </c>
      <c r="P363" s="3">
        <f>O363*$AF363</f>
        <v>6.1459550288221383</v>
      </c>
      <c r="Q363" s="3">
        <f>1/($J363+(VLOOKUP($BD363,'5_Weighting REM'!$N$22:$W$31,10,FALSE)))</f>
        <v>336.02720895776588</v>
      </c>
      <c r="R363" s="3">
        <f>Q363*$AF363</f>
        <v>28.308612218646985</v>
      </c>
      <c r="S363" s="3">
        <f>1/($J363+(VLOOKUP($BD363,'5_Weighting REM'!$Z$26:$AI$35,10,FALSE)))</f>
        <v>5.7565801738450739</v>
      </c>
      <c r="T363" s="3">
        <f>S363*$AF363</f>
        <v>0.48496309674557825</v>
      </c>
      <c r="U363" s="3">
        <f>1/($J363+(VLOOKUP($BD363,'5_Weighting REM'!$AL$24:$AU$35,10,FALSE)))</f>
        <v>114.33273349248635</v>
      </c>
      <c r="V363" s="3">
        <f>U363*$AF363</f>
        <v>9.6319611330745136</v>
      </c>
      <c r="W363" s="3">
        <f>1/($J363+(VLOOKUP($BD363,'5_Weighting REM'!$AX$24:$BG$35,10,FALSE)))</f>
        <v>11.593835278030593</v>
      </c>
      <c r="X363" s="3">
        <f>W363*$AF363</f>
        <v>0.97672265299768724</v>
      </c>
      <c r="Y363" s="3">
        <f>1/($J363+(VLOOKUP($BD363,'5_Weighting REM'!$BK$24:$BT$34,10,FALSE)))</f>
        <v>109.98902300967498</v>
      </c>
      <c r="Z363" s="3">
        <f>Y363*$AF363</f>
        <v>9.2660252434500681</v>
      </c>
      <c r="AA363" s="3">
        <f>1/($J363+(VLOOKUP($BD363,'5_Weighting REM'!$BX$24:$CG$35,10,FALSE)))</f>
        <v>182.870802077805</v>
      </c>
      <c r="AB363" s="3">
        <f>AA363*$AF363</f>
        <v>15.405950721044682</v>
      </c>
      <c r="AC363" s="3">
        <f>1/($J363+(VLOOKUP($BD363,'5_Weighting REM'!$CK$24:$CT$35,10,FALSE)))</f>
        <v>72.953350689324452</v>
      </c>
      <c r="AD363" s="3">
        <f>AC363*$AF363</f>
        <v>6.1459550288221383</v>
      </c>
      <c r="AE363" s="3" t="s">
        <v>354</v>
      </c>
      <c r="AF363" s="6">
        <v>8.4245E-2</v>
      </c>
      <c r="AG363" s="3" t="s">
        <v>355</v>
      </c>
      <c r="AH363" s="3">
        <v>4.5050802139037428E-2</v>
      </c>
      <c r="AI363" s="3" t="s">
        <v>26</v>
      </c>
      <c r="AJ363" s="3" t="s">
        <v>5</v>
      </c>
      <c r="AK363" s="3" t="s">
        <v>6</v>
      </c>
      <c r="AL363" s="3" t="s">
        <v>5</v>
      </c>
      <c r="AM363" s="3" t="s">
        <v>7</v>
      </c>
      <c r="AN363" s="3" t="s">
        <v>356</v>
      </c>
      <c r="AO363" s="3" t="s">
        <v>28</v>
      </c>
      <c r="AP363" s="3" t="s">
        <v>10</v>
      </c>
      <c r="AQ363" s="3" t="s">
        <v>11</v>
      </c>
      <c r="AR363" s="4" t="s">
        <v>108</v>
      </c>
      <c r="AS363" s="4" t="s">
        <v>357</v>
      </c>
      <c r="AT363" s="4">
        <v>2010</v>
      </c>
      <c r="AU363" s="3" t="s">
        <v>14</v>
      </c>
      <c r="AV363" s="3" t="s">
        <v>14</v>
      </c>
      <c r="AW363" s="3">
        <v>473</v>
      </c>
      <c r="AX363" s="3">
        <v>1</v>
      </c>
      <c r="AY363" s="3">
        <v>0</v>
      </c>
      <c r="AZ363" s="3">
        <v>0</v>
      </c>
      <c r="BA363" s="3">
        <v>0</v>
      </c>
      <c r="BB363" s="4" t="s">
        <v>15</v>
      </c>
      <c r="BC363" s="4" t="s">
        <v>556</v>
      </c>
      <c r="BD363" s="4" t="s">
        <v>42</v>
      </c>
      <c r="BE363" s="4" t="s">
        <v>33</v>
      </c>
      <c r="BF363" s="4"/>
      <c r="BG363" s="3">
        <v>0.41499999999999998</v>
      </c>
      <c r="BH363" s="3"/>
      <c r="BI363" s="3"/>
      <c r="BJ363" s="3" t="s">
        <v>20</v>
      </c>
      <c r="BK363" s="3">
        <v>1.87</v>
      </c>
      <c r="BL363" s="3"/>
    </row>
    <row r="364" spans="1:64" x14ac:dyDescent="0.35">
      <c r="A364" s="2">
        <v>65</v>
      </c>
      <c r="B364" s="3" t="s">
        <v>351</v>
      </c>
      <c r="C364" s="3">
        <v>65.7</v>
      </c>
      <c r="D364" s="3" t="s">
        <v>775</v>
      </c>
      <c r="E364" s="3" t="s">
        <v>353</v>
      </c>
      <c r="F364" s="3"/>
      <c r="G364" s="3"/>
      <c r="H364" s="3" t="str">
        <f>IF(AF364&lt;'2 - Outliers'!$F$11,"Low outlier",IF(AF364&gt;'2 - Outliers'!$F$12,"High outlier",""))</f>
        <v/>
      </c>
      <c r="I364" s="3">
        <f>IF(AH364="",VLOOKUP(BD364,'3 -Impute_SE'!$B$10:$C$21,2,FALSE),AH364)</f>
        <v>4.4792586490939042E-2</v>
      </c>
      <c r="J364" s="3">
        <f>I364^2</f>
        <v>2.0063758045482548E-3</v>
      </c>
      <c r="K364" s="3">
        <f>1/J364</f>
        <v>498.4111140759868</v>
      </c>
      <c r="L364" s="3">
        <f>K364*AF364</f>
        <v>135.51349621723412</v>
      </c>
      <c r="M364" s="3">
        <f>K364*AF364^2</f>
        <v>36.844900000000003</v>
      </c>
      <c r="N364" s="3">
        <f>K364^2</f>
        <v>248413.63863446633</v>
      </c>
      <c r="O364" s="3">
        <f>1/($J364+(VLOOKUP($BD364,'5_Weighting REM'!$B$23:$K$35,10,FALSE)))</f>
        <v>73.077029360181811</v>
      </c>
      <c r="P364" s="3">
        <f>O364*$AF364</f>
        <v>19.868986589769193</v>
      </c>
      <c r="Q364" s="3">
        <f>1/($J364+(VLOOKUP($BD364,'5_Weighting REM'!$N$22:$W$31,10,FALSE)))</f>
        <v>338.66728460825675</v>
      </c>
      <c r="R364" s="3">
        <f>Q364*$AF364</f>
        <v>92.080586679423533</v>
      </c>
      <c r="S364" s="3">
        <f>1/($J364+(VLOOKUP($BD364,'5_Weighting REM'!$Z$26:$AI$35,10,FALSE)))</f>
        <v>5.7573490489493526</v>
      </c>
      <c r="T364" s="3">
        <f>S364*$AF364</f>
        <v>1.5653713902678883</v>
      </c>
      <c r="U364" s="3">
        <f>1/($J364+(VLOOKUP($BD364,'5_Weighting REM'!$AL$24:$AU$35,10,FALSE)))</f>
        <v>114.63679630521722</v>
      </c>
      <c r="V364" s="3">
        <f>U364*$AF364</f>
        <v>31.168713184221815</v>
      </c>
      <c r="W364" s="3">
        <f>1/($J364+(VLOOKUP($BD364,'5_Weighting REM'!$AX$24:$BG$35,10,FALSE)))</f>
        <v>11.596954453153527</v>
      </c>
      <c r="X364" s="3">
        <f>W364*$AF364</f>
        <v>3.1531075432223656</v>
      </c>
      <c r="Y364" s="3">
        <f>1/($J364+(VLOOKUP($BD364,'5_Weighting REM'!$BK$24:$BT$34,10,FALSE)))</f>
        <v>110.27039246242924</v>
      </c>
      <c r="Z364" s="3">
        <f>Y364*$AF364</f>
        <v>29.98152727700235</v>
      </c>
      <c r="AA364" s="3">
        <f>1/($J364+(VLOOKUP($BD364,'5_Weighting REM'!$BX$24:$CG$35,10,FALSE)))</f>
        <v>183.64992108069671</v>
      </c>
      <c r="AB364" s="3">
        <f>AA364*$AF364</f>
        <v>49.93276069255171</v>
      </c>
      <c r="AC364" s="3">
        <f>1/($J364+(VLOOKUP($BD364,'5_Weighting REM'!$CK$24:$CT$35,10,FALSE)))</f>
        <v>73.077029360181811</v>
      </c>
      <c r="AD364" s="3">
        <f>AC364*$AF364</f>
        <v>19.868986589769193</v>
      </c>
      <c r="AE364" s="3" t="s">
        <v>354</v>
      </c>
      <c r="AF364" s="6">
        <v>0.27189099999999999</v>
      </c>
      <c r="AG364" s="3" t="s">
        <v>355</v>
      </c>
      <c r="AH364" s="3">
        <v>4.4792586490939042E-2</v>
      </c>
      <c r="AI364" s="3" t="s">
        <v>26</v>
      </c>
      <c r="AJ364" s="3" t="s">
        <v>5</v>
      </c>
      <c r="AK364" s="3" t="s">
        <v>6</v>
      </c>
      <c r="AL364" s="3" t="s">
        <v>5</v>
      </c>
      <c r="AM364" s="3" t="s">
        <v>7</v>
      </c>
      <c r="AN364" s="3" t="s">
        <v>356</v>
      </c>
      <c r="AO364" s="3" t="s">
        <v>28</v>
      </c>
      <c r="AP364" s="3" t="s">
        <v>10</v>
      </c>
      <c r="AQ364" s="3" t="s">
        <v>11</v>
      </c>
      <c r="AR364" s="4" t="s">
        <v>108</v>
      </c>
      <c r="AS364" s="4" t="s">
        <v>357</v>
      </c>
      <c r="AT364" s="4">
        <v>2010</v>
      </c>
      <c r="AU364" s="3" t="s">
        <v>14</v>
      </c>
      <c r="AV364" s="3" t="s">
        <v>14</v>
      </c>
      <c r="AW364" s="3">
        <v>473</v>
      </c>
      <c r="AX364" s="3">
        <v>1</v>
      </c>
      <c r="AY364" s="3">
        <v>0</v>
      </c>
      <c r="AZ364" s="3">
        <v>0</v>
      </c>
      <c r="BA364" s="3">
        <v>0</v>
      </c>
      <c r="BB364" s="4" t="s">
        <v>15</v>
      </c>
      <c r="BC364" s="4" t="s">
        <v>771</v>
      </c>
      <c r="BD364" s="4" t="s">
        <v>42</v>
      </c>
      <c r="BE364" s="4" t="s">
        <v>33</v>
      </c>
      <c r="BF364" s="4"/>
      <c r="BG364" s="3">
        <v>2.8029999999999999</v>
      </c>
      <c r="BH364" s="3"/>
      <c r="BI364" s="3"/>
      <c r="BJ364" s="3" t="s">
        <v>20</v>
      </c>
      <c r="BK364" s="3">
        <v>6.07</v>
      </c>
      <c r="BL364" s="3"/>
    </row>
    <row r="365" spans="1:64" x14ac:dyDescent="0.35">
      <c r="A365" s="2">
        <v>110</v>
      </c>
      <c r="B365" s="3" t="s">
        <v>819</v>
      </c>
      <c r="C365" s="3">
        <v>110.2</v>
      </c>
      <c r="D365" s="3" t="s">
        <v>827</v>
      </c>
      <c r="E365" s="3" t="s">
        <v>828</v>
      </c>
      <c r="F365" s="3">
        <v>1</v>
      </c>
      <c r="G365" s="3"/>
      <c r="H365" s="3" t="str">
        <f>IF(AF365&lt;'2 - Outliers'!$F$11,"Low outlier",IF(AF365&gt;'2 - Outliers'!$F$12,"High outlier",""))</f>
        <v/>
      </c>
      <c r="I365" s="3">
        <f>IF(AH365="",VLOOKUP(BD365,'3 -Impute_SE'!$B$10:$C$21,2,FALSE),AH365)</f>
        <v>4.4708591900305676E-2</v>
      </c>
      <c r="J365" s="3">
        <f>I365^2</f>
        <v>1.9988581897080783E-3</v>
      </c>
      <c r="K365" s="3">
        <f>1/J365</f>
        <v>500.28561563241476</v>
      </c>
      <c r="L365" s="3">
        <f>K365*AF365</f>
        <v>133.97872188318786</v>
      </c>
      <c r="M365" s="3">
        <f>K365*AF365^2</f>
        <v>35.880099999999999</v>
      </c>
      <c r="N365" s="3">
        <f>K365^2</f>
        <v>250285.69720870425</v>
      </c>
      <c r="O365" s="3">
        <f>1/($J365+(VLOOKUP($BD365,'5_Weighting REM'!$B$23:$K$35,10,FALSE)))</f>
        <v>343.63784692299822</v>
      </c>
      <c r="P365" s="3">
        <f>O365*$AF365</f>
        <v>92.027749914884438</v>
      </c>
      <c r="Q365" s="3">
        <f>1/($J365+(VLOOKUP($BD365,'5_Weighting REM'!$N$22:$W$31,10,FALSE)))</f>
        <v>189.81111927728705</v>
      </c>
      <c r="R365" s="3">
        <f>Q365*$AF365</f>
        <v>50.832265340751732</v>
      </c>
      <c r="S365" s="3">
        <f>1/($J365+(VLOOKUP($BD365,'5_Weighting REM'!$Z$26:$AI$35,10,FALSE)))</f>
        <v>23.057641601773149</v>
      </c>
      <c r="T365" s="3">
        <f>S365*$AF365</f>
        <v>6.1749393844575451</v>
      </c>
      <c r="U365" s="3">
        <f>1/($J365+(VLOOKUP($BD365,'5_Weighting REM'!$AL$24:$AU$35,10,FALSE)))</f>
        <v>428.90901416339608</v>
      </c>
      <c r="V365" s="3">
        <f>U365*$AF365</f>
        <v>114.86374927879628</v>
      </c>
      <c r="W365" s="3">
        <f>1/($J365+(VLOOKUP($BD365,'5_Weighting REM'!$AX$24:$BG$35,10,FALSE)))</f>
        <v>30.893699117249948</v>
      </c>
      <c r="X365" s="3">
        <f>W365*$AF365</f>
        <v>8.2734705788825291</v>
      </c>
      <c r="Y365" s="3">
        <f>1/($J365+(VLOOKUP($BD365,'5_Weighting REM'!$BK$24:$BT$34,10,FALSE)))</f>
        <v>447.03824958968903</v>
      </c>
      <c r="Z365" s="3">
        <f>Y365*$AF365</f>
        <v>119.71883948174705</v>
      </c>
      <c r="AA365" s="3">
        <f>1/($J365+(VLOOKUP($BD365,'5_Weighting REM'!$BX$24:$CG$35,10,FALSE)))</f>
        <v>358.38210965864857</v>
      </c>
      <c r="AB365" s="3">
        <f>AA365*$AF365</f>
        <v>95.976329315743698</v>
      </c>
      <c r="AC365" s="3">
        <f>1/($J365+(VLOOKUP($BD365,'5_Weighting REM'!$CK$24:$CT$35,10,FALSE)))</f>
        <v>343.63784692299822</v>
      </c>
      <c r="AD365" s="3">
        <f>AC365*$AF365</f>
        <v>92.027749914884438</v>
      </c>
      <c r="AE365" s="3" t="s">
        <v>640</v>
      </c>
      <c r="AF365" s="6">
        <v>0.26780446548283099</v>
      </c>
      <c r="AG365" s="3" t="s">
        <v>822</v>
      </c>
      <c r="AH365" s="3">
        <v>4.4708591900305676E-2</v>
      </c>
      <c r="AI365" s="3" t="s">
        <v>26</v>
      </c>
      <c r="AJ365" s="3" t="s">
        <v>5</v>
      </c>
      <c r="AK365" s="3" t="s">
        <v>6</v>
      </c>
      <c r="AL365" s="3" t="s">
        <v>5</v>
      </c>
      <c r="AM365" s="3" t="s">
        <v>55</v>
      </c>
      <c r="AN365" s="3" t="s">
        <v>37</v>
      </c>
      <c r="AO365" s="3" t="s">
        <v>56</v>
      </c>
      <c r="AP365" s="3" t="s">
        <v>10</v>
      </c>
      <c r="AQ365" s="3" t="s">
        <v>74</v>
      </c>
      <c r="AR365" s="4" t="s">
        <v>12</v>
      </c>
      <c r="AS365" s="4" t="s">
        <v>40</v>
      </c>
      <c r="AT365" s="4" t="s">
        <v>823</v>
      </c>
      <c r="AU365" s="3" t="s">
        <v>1951</v>
      </c>
      <c r="AV365" s="3" t="s">
        <v>30</v>
      </c>
      <c r="AW365" s="3">
        <v>8489</v>
      </c>
      <c r="AX365" s="3">
        <v>1</v>
      </c>
      <c r="AY365" s="3">
        <v>0</v>
      </c>
      <c r="AZ365" s="3">
        <v>1</v>
      </c>
      <c r="BA365" s="3">
        <v>1</v>
      </c>
      <c r="BB365" s="4" t="s">
        <v>15</v>
      </c>
      <c r="BC365" s="4" t="s">
        <v>824</v>
      </c>
      <c r="BD365" s="4" t="s">
        <v>17</v>
      </c>
      <c r="BE365" s="4" t="s">
        <v>58</v>
      </c>
      <c r="BF365" s="4" t="s">
        <v>59</v>
      </c>
      <c r="BG365" s="3">
        <v>1.2E-2</v>
      </c>
      <c r="BH365" s="3">
        <v>1.0120722888660778</v>
      </c>
      <c r="BI365" s="3"/>
      <c r="BJ365" s="3" t="s">
        <v>60</v>
      </c>
      <c r="BK365" s="3">
        <v>5.99</v>
      </c>
      <c r="BL365" s="3"/>
    </row>
    <row r="366" spans="1:64" x14ac:dyDescent="0.35">
      <c r="A366" s="2">
        <v>103</v>
      </c>
      <c r="B366" s="3" t="s">
        <v>263</v>
      </c>
      <c r="C366" s="3">
        <v>103.1</v>
      </c>
      <c r="D366" s="3" t="s">
        <v>593</v>
      </c>
      <c r="E366" s="3" t="s">
        <v>265</v>
      </c>
      <c r="F366" s="3"/>
      <c r="G366" s="3"/>
      <c r="H366" s="3" t="str">
        <f>IF(AF366&lt;'2 - Outliers'!$F$11,"Low outlier",IF(AF366&gt;'2 - Outliers'!$F$12,"High outlier",""))</f>
        <v/>
      </c>
      <c r="I366" s="3">
        <f>IF(AH366="",VLOOKUP(BD366,'3 -Impute_SE'!$B$10:$C$21,2,FALSE),AH366)</f>
        <v>4.4400592007893432E-2</v>
      </c>
      <c r="J366" s="3">
        <f>I366^2</f>
        <v>1.9714125706514099E-3</v>
      </c>
      <c r="K366" s="3">
        <f>1/J366</f>
        <v>507.25049382716071</v>
      </c>
      <c r="L366" s="3">
        <f>K366*AF366</f>
        <v>45.652544444444459</v>
      </c>
      <c r="M366" s="3">
        <f>K366*AF366^2</f>
        <v>4.1087290000000012</v>
      </c>
      <c r="N366" s="3">
        <f>K366^2</f>
        <v>257303.06348789841</v>
      </c>
      <c r="O366" s="3">
        <f>1/($J366+(VLOOKUP($BD366,'5_Weighting REM'!$B$23:$K$35,10,FALSE)))</f>
        <v>91.190523329996878</v>
      </c>
      <c r="P366" s="3">
        <f>O366*$AF366</f>
        <v>8.2071470996997196</v>
      </c>
      <c r="Q366" s="3">
        <f>1/($J366+(VLOOKUP($BD366,'5_Weighting REM'!$N$22:$W$31,10,FALSE)))</f>
        <v>34.399641681282311</v>
      </c>
      <c r="R366" s="3">
        <f>Q366*$AF366</f>
        <v>3.095967751315408</v>
      </c>
      <c r="S366" s="3">
        <f>1/($J366+(VLOOKUP($BD366,'5_Weighting REM'!$Z$26:$AI$35,10,FALSE)))</f>
        <v>31.243847019265498</v>
      </c>
      <c r="T366" s="3">
        <f>S366*$AF366</f>
        <v>2.8119462317338946</v>
      </c>
      <c r="U366" s="3">
        <f>1/($J366+(VLOOKUP($BD366,'5_Weighting REM'!$AL$24:$AU$35,10,FALSE)))</f>
        <v>103.96536353508799</v>
      </c>
      <c r="V366" s="3">
        <f>U366*$AF366</f>
        <v>9.3568827181579177</v>
      </c>
      <c r="W366" s="3">
        <f>1/($J366+(VLOOKUP($BD366,'5_Weighting REM'!$AX$24:$BG$35,10,FALSE)))</f>
        <v>165.63185110813251</v>
      </c>
      <c r="X366" s="3">
        <f>W366*$AF366</f>
        <v>14.906866599731925</v>
      </c>
      <c r="Y366" s="3">
        <f>1/($J366+(VLOOKUP($BD366,'5_Weighting REM'!$BK$24:$BT$34,10,FALSE)))</f>
        <v>22.329450642184714</v>
      </c>
      <c r="Z366" s="3">
        <f>Y366*$AF366</f>
        <v>2.0096505577966242</v>
      </c>
      <c r="AA366" s="3">
        <f>1/($J366+(VLOOKUP($BD366,'5_Weighting REM'!$BX$24:$CG$35,10,FALSE)))</f>
        <v>111.53985342541273</v>
      </c>
      <c r="AB366" s="3">
        <f>AA366*$AF366</f>
        <v>10.038586808287146</v>
      </c>
      <c r="AC366" s="3">
        <f>1/($J366+(VLOOKUP($BD366,'5_Weighting REM'!$CK$24:$CT$35,10,FALSE)))</f>
        <v>91.190523329996878</v>
      </c>
      <c r="AD366" s="3">
        <f>AC366*$AF366</f>
        <v>8.2071470996997196</v>
      </c>
      <c r="AE366" s="3" t="s">
        <v>266</v>
      </c>
      <c r="AF366" s="6">
        <v>0.09</v>
      </c>
      <c r="AG366" s="3" t="s">
        <v>176</v>
      </c>
      <c r="AH366" s="3">
        <v>4.4400592007893432E-2</v>
      </c>
      <c r="AI366" s="3" t="s">
        <v>26</v>
      </c>
      <c r="AJ366" s="3" t="s">
        <v>5</v>
      </c>
      <c r="AK366" s="3" t="s">
        <v>6</v>
      </c>
      <c r="AL366" s="3" t="s">
        <v>5</v>
      </c>
      <c r="AM366" s="3" t="s">
        <v>267</v>
      </c>
      <c r="AN366" s="3" t="s">
        <v>268</v>
      </c>
      <c r="AO366" s="3" t="s">
        <v>103</v>
      </c>
      <c r="AP366" s="3" t="s">
        <v>10</v>
      </c>
      <c r="AQ366" s="3" t="s">
        <v>39</v>
      </c>
      <c r="AR366" s="4" t="s">
        <v>12</v>
      </c>
      <c r="AS366" s="4" t="s">
        <v>13</v>
      </c>
      <c r="AT366" s="4">
        <v>2010</v>
      </c>
      <c r="AU366" s="3" t="s">
        <v>14</v>
      </c>
      <c r="AV366" s="3" t="s">
        <v>14</v>
      </c>
      <c r="AW366" s="3">
        <v>4399</v>
      </c>
      <c r="AX366" s="3">
        <v>1</v>
      </c>
      <c r="AY366" s="3">
        <v>0</v>
      </c>
      <c r="AZ366" s="3">
        <v>1</v>
      </c>
      <c r="BA366" s="3">
        <v>1</v>
      </c>
      <c r="BB366" s="4" t="s">
        <v>330</v>
      </c>
      <c r="BC366" s="4" t="s">
        <v>594</v>
      </c>
      <c r="BD366" s="4" t="s">
        <v>465</v>
      </c>
      <c r="BE366" s="4" t="s">
        <v>270</v>
      </c>
      <c r="BF366" s="4"/>
      <c r="BG366" s="3">
        <v>0.09</v>
      </c>
      <c r="BH366" s="3"/>
      <c r="BI366" s="3"/>
      <c r="BJ366" s="3" t="s">
        <v>20</v>
      </c>
      <c r="BK366" s="3">
        <v>2.0270000000000001</v>
      </c>
      <c r="BL366" s="3"/>
    </row>
    <row r="367" spans="1:64" x14ac:dyDescent="0.35">
      <c r="A367" s="2">
        <v>7</v>
      </c>
      <c r="B367" s="3" t="s">
        <v>599</v>
      </c>
      <c r="C367" s="3">
        <v>7.3</v>
      </c>
      <c r="D367" s="3" t="s">
        <v>605</v>
      </c>
      <c r="E367" s="3" t="s">
        <v>601</v>
      </c>
      <c r="F367" s="3"/>
      <c r="G367" s="3"/>
      <c r="H367" s="3" t="str">
        <f>IF(AF367&lt;'2 - Outliers'!$F$11,"Low outlier",IF(AF367&gt;'2 - Outliers'!$F$12,"High outlier",""))</f>
        <v/>
      </c>
      <c r="I367" s="3">
        <f>IF(AH367="",VLOOKUP(BD367,'3 -Impute_SE'!$B$10:$C$21,2,FALSE),AH367)</f>
        <v>4.430577083581734E-2</v>
      </c>
      <c r="J367" s="3">
        <f>I367^2</f>
        <v>1.9630013293559625E-3</v>
      </c>
      <c r="K367" s="3">
        <f>1/J367</f>
        <v>509.42400549880841</v>
      </c>
      <c r="L367" s="3">
        <f>K367*AF367</f>
        <v>189.29813976331599</v>
      </c>
      <c r="M367" s="3">
        <f>K367*AF367^2</f>
        <v>70.341769000000014</v>
      </c>
      <c r="N367" s="3">
        <f>K367^2</f>
        <v>259512.81737844998</v>
      </c>
      <c r="O367" s="3">
        <f>1/($J367+(VLOOKUP($BD367,'5_Weighting REM'!$B$23:$K$35,10,FALSE)))</f>
        <v>347.92489899791087</v>
      </c>
      <c r="P367" s="3">
        <f>O367*$AF367</f>
        <v>129.28628303088121</v>
      </c>
      <c r="Q367" s="3">
        <f>1/($J367+(VLOOKUP($BD367,'5_Weighting REM'!$N$22:$W$31,10,FALSE)))</f>
        <v>191.11183229358736</v>
      </c>
      <c r="R367" s="3">
        <f>Q367*$AF367</f>
        <v>71.015723541554863</v>
      </c>
      <c r="S367" s="3">
        <f>1/($J367+(VLOOKUP($BD367,'5_Weighting REM'!$Z$26:$AI$35,10,FALSE)))</f>
        <v>23.076720849229432</v>
      </c>
      <c r="T367" s="3">
        <f>S367*$AF367</f>
        <v>8.5751363921672894</v>
      </c>
      <c r="U367" s="3">
        <f>1/($J367+(VLOOKUP($BD367,'5_Weighting REM'!$AL$24:$AU$35,10,FALSE)))</f>
        <v>435.60837945387237</v>
      </c>
      <c r="V367" s="3">
        <f>U367*$AF367</f>
        <v>161.86880674221308</v>
      </c>
      <c r="W367" s="3">
        <f>1/($J367+(VLOOKUP($BD367,'5_Weighting REM'!$AX$24:$BG$35,10,FALSE)))</f>
        <v>30.927959597122893</v>
      </c>
      <c r="X367" s="3">
        <f>W367*$AF367</f>
        <v>11.49259782659389</v>
      </c>
      <c r="Y367" s="3">
        <f>1/($J367+(VLOOKUP($BD367,'5_Weighting REM'!$BK$24:$BT$34,10,FALSE)))</f>
        <v>454.32073293412935</v>
      </c>
      <c r="Z367" s="3">
        <f>Y367*$AF367</f>
        <v>168.82217695282549</v>
      </c>
      <c r="AA367" s="3">
        <f>1/($J367+(VLOOKUP($BD367,'5_Weighting REM'!$BX$24:$CG$35,10,FALSE)))</f>
        <v>363.04743520767516</v>
      </c>
      <c r="AB367" s="3">
        <f>AA367*$AF367</f>
        <v>134.90570406740804</v>
      </c>
      <c r="AC367" s="3">
        <f>1/($J367+(VLOOKUP($BD367,'5_Weighting REM'!$CK$24:$CT$35,10,FALSE)))</f>
        <v>347.92489899791087</v>
      </c>
      <c r="AD367" s="3">
        <f>AC367*$AF367</f>
        <v>129.28628303088121</v>
      </c>
      <c r="AE367" s="3" t="s">
        <v>602</v>
      </c>
      <c r="AF367" s="6">
        <v>0.37159250000000005</v>
      </c>
      <c r="AG367" s="3" t="s">
        <v>459</v>
      </c>
      <c r="AH367" s="3">
        <v>4.430577083581734E-2</v>
      </c>
      <c r="AI367" s="3" t="s">
        <v>26</v>
      </c>
      <c r="AJ367" s="3" t="s">
        <v>5</v>
      </c>
      <c r="AK367" s="3" t="s">
        <v>6</v>
      </c>
      <c r="AL367" s="3" t="s">
        <v>5</v>
      </c>
      <c r="AM367" s="3" t="s">
        <v>55</v>
      </c>
      <c r="AN367" s="3" t="s">
        <v>603</v>
      </c>
      <c r="AO367" s="3" t="s">
        <v>56</v>
      </c>
      <c r="AP367" s="3" t="s">
        <v>57</v>
      </c>
      <c r="AQ367" s="3" t="s">
        <v>39</v>
      </c>
      <c r="AR367" s="3" t="s">
        <v>12</v>
      </c>
      <c r="AS367" s="3" t="s">
        <v>328</v>
      </c>
      <c r="AT367" s="3" t="s">
        <v>604</v>
      </c>
      <c r="AU367" s="3" t="s">
        <v>1951</v>
      </c>
      <c r="AV367" s="3" t="s">
        <v>30</v>
      </c>
      <c r="AW367" s="3">
        <v>2127</v>
      </c>
      <c r="AX367" s="3">
        <v>1</v>
      </c>
      <c r="AY367" s="3">
        <v>0</v>
      </c>
      <c r="AZ367" s="3">
        <v>1</v>
      </c>
      <c r="BA367" s="3">
        <v>1</v>
      </c>
      <c r="BB367" s="3" t="s">
        <v>15</v>
      </c>
      <c r="BC367" s="3" t="s">
        <v>16</v>
      </c>
      <c r="BD367" s="3" t="s">
        <v>17</v>
      </c>
      <c r="BE367" s="3" t="s">
        <v>58</v>
      </c>
      <c r="BF367" s="4" t="s">
        <v>59</v>
      </c>
      <c r="BG367" s="3">
        <v>5.0000000000000001E-3</v>
      </c>
      <c r="BH367" s="3">
        <v>1.005012520859401</v>
      </c>
      <c r="BI367" s="3"/>
      <c r="BJ367" s="3" t="s">
        <v>60</v>
      </c>
      <c r="BK367" s="3">
        <v>8.3870000000000005</v>
      </c>
      <c r="BL367" s="3"/>
    </row>
    <row r="368" spans="1:64" x14ac:dyDescent="0.35">
      <c r="A368" s="2">
        <v>110</v>
      </c>
      <c r="B368" s="3" t="s">
        <v>819</v>
      </c>
      <c r="C368" s="3">
        <v>110.3</v>
      </c>
      <c r="D368" s="3" t="s">
        <v>858</v>
      </c>
      <c r="E368" s="3" t="s">
        <v>830</v>
      </c>
      <c r="F368" s="3">
        <v>1</v>
      </c>
      <c r="G368" s="3"/>
      <c r="H368" s="3" t="str">
        <f>IF(AF368&lt;'2 - Outliers'!$F$11,"Low outlier",IF(AF368&gt;'2 - Outliers'!$F$12,"High outlier",""))</f>
        <v/>
      </c>
      <c r="I368" s="3">
        <f>IF(AH368="",VLOOKUP(BD368,'3 -Impute_SE'!$B$10:$C$21,2,FALSE),AH368)</f>
        <v>4.3978604725881665E-2</v>
      </c>
      <c r="J368" s="3">
        <f>I368^2</f>
        <v>1.934117673635341E-3</v>
      </c>
      <c r="K368" s="3">
        <f>1/J368</f>
        <v>517.03162306583636</v>
      </c>
      <c r="L368" s="3">
        <f>K368*AF368</f>
        <v>88.224718000582612</v>
      </c>
      <c r="M368" s="3">
        <f>K368*AF368^2</f>
        <v>15.054399999999999</v>
      </c>
      <c r="N368" s="3">
        <f>K368^2</f>
        <v>267321.69925009308</v>
      </c>
      <c r="O368" s="3">
        <f>1/($J368+(VLOOKUP($BD368,'5_Weighting REM'!$B$23:$K$35,10,FALSE)))</f>
        <v>500.75918254930201</v>
      </c>
      <c r="P368" s="3">
        <f>O368*$AF368</f>
        <v>85.448037790502525</v>
      </c>
      <c r="Q368" s="3">
        <f>1/($J368+(VLOOKUP($BD368,'5_Weighting REM'!$N$22:$W$31,10,FALSE)))</f>
        <v>175.82285149016673</v>
      </c>
      <c r="R368" s="3">
        <f>Q368*$AF368</f>
        <v>30.001881507358132</v>
      </c>
      <c r="S368" s="3">
        <f>1/($J368+(VLOOKUP($BD368,'5_Weighting REM'!$Z$26:$AI$35,10,FALSE)))</f>
        <v>33.137959909032197</v>
      </c>
      <c r="T368" s="3">
        <f>S368*$AF368</f>
        <v>5.6545616122143887</v>
      </c>
      <c r="U368" s="3">
        <f>1/($J368+(VLOOKUP($BD368,'5_Weighting REM'!$AL$24:$AU$35,10,FALSE)))</f>
        <v>504.59999823133739</v>
      </c>
      <c r="V368" s="3">
        <f>U368*$AF368</f>
        <v>86.103423003558703</v>
      </c>
      <c r="W368" s="3">
        <f>1/($J368+(VLOOKUP($BD368,'5_Weighting REM'!$AX$24:$BG$35,10,FALSE)))</f>
        <v>47.648840261051376</v>
      </c>
      <c r="X368" s="3">
        <f>W368*$AF368</f>
        <v>8.1306545045713232</v>
      </c>
      <c r="Y368" s="3">
        <f>1/($J368+(VLOOKUP($BD368,'5_Weighting REM'!$BK$24:$BT$34,10,FALSE)))</f>
        <v>42.04514566907153</v>
      </c>
      <c r="Z368" s="3">
        <f>Y368*$AF368</f>
        <v>7.174456947046183</v>
      </c>
      <c r="AA368" s="3">
        <f>1/($J368+(VLOOKUP($BD368,'5_Weighting REM'!$BX$24:$CG$35,10,FALSE)))</f>
        <v>57.81652779630484</v>
      </c>
      <c r="AB368" s="3">
        <f>AA368*$AF368</f>
        <v>9.8656380635973662</v>
      </c>
      <c r="AC368" s="3">
        <f>1/($J368+(VLOOKUP($BD368,'5_Weighting REM'!$CK$24:$CT$35,10,FALSE)))</f>
        <v>500.75918254930201</v>
      </c>
      <c r="AD368" s="3">
        <f>AC368*$AF368</f>
        <v>85.448037790502525</v>
      </c>
      <c r="AE368" s="3" t="s">
        <v>640</v>
      </c>
      <c r="AF368" s="6">
        <v>0.17063698633642085</v>
      </c>
      <c r="AG368" s="3" t="s">
        <v>822</v>
      </c>
      <c r="AH368" s="3">
        <v>4.3978604725881665E-2</v>
      </c>
      <c r="AI368" s="3" t="s">
        <v>26</v>
      </c>
      <c r="AJ368" s="3" t="s">
        <v>5</v>
      </c>
      <c r="AK368" s="3" t="s">
        <v>6</v>
      </c>
      <c r="AL368" s="3" t="s">
        <v>5</v>
      </c>
      <c r="AM368" s="3" t="s">
        <v>55</v>
      </c>
      <c r="AN368" s="3" t="s">
        <v>37</v>
      </c>
      <c r="AO368" s="3" t="s">
        <v>56</v>
      </c>
      <c r="AP368" s="3" t="s">
        <v>10</v>
      </c>
      <c r="AQ368" s="3" t="s">
        <v>831</v>
      </c>
      <c r="AR368" s="4" t="s">
        <v>12</v>
      </c>
      <c r="AS368" s="4" t="s">
        <v>40</v>
      </c>
      <c r="AT368" s="4" t="s">
        <v>823</v>
      </c>
      <c r="AU368" s="3" t="s">
        <v>1951</v>
      </c>
      <c r="AV368" s="3" t="s">
        <v>30</v>
      </c>
      <c r="AW368" s="3">
        <v>4224</v>
      </c>
      <c r="AX368" s="3">
        <v>1</v>
      </c>
      <c r="AY368" s="3">
        <v>0</v>
      </c>
      <c r="AZ368" s="3">
        <v>1</v>
      </c>
      <c r="BA368" s="3">
        <v>1</v>
      </c>
      <c r="BB368" s="4" t="s">
        <v>97</v>
      </c>
      <c r="BC368" s="4" t="s">
        <v>852</v>
      </c>
      <c r="BD368" s="4" t="s">
        <v>705</v>
      </c>
      <c r="BE368" s="4" t="s">
        <v>58</v>
      </c>
      <c r="BF368" s="4" t="s">
        <v>59</v>
      </c>
      <c r="BG368" s="3">
        <v>0.155</v>
      </c>
      <c r="BH368" s="3">
        <v>1.167657961105125</v>
      </c>
      <c r="BI368" s="3"/>
      <c r="BJ368" s="3" t="s">
        <v>60</v>
      </c>
      <c r="BK368" s="3">
        <v>3.88</v>
      </c>
      <c r="BL368" s="3"/>
    </row>
    <row r="369" spans="1:64" x14ac:dyDescent="0.35">
      <c r="A369" s="2">
        <v>115</v>
      </c>
      <c r="B369" s="3" t="s">
        <v>476</v>
      </c>
      <c r="C369" s="3">
        <v>115.4</v>
      </c>
      <c r="D369" s="3" t="s">
        <v>482</v>
      </c>
      <c r="E369" s="3" t="s">
        <v>478</v>
      </c>
      <c r="F369" s="3">
        <v>1</v>
      </c>
      <c r="G369" s="3"/>
      <c r="H369" s="3" t="str">
        <f>IF(AF369&lt;'2 - Outliers'!$F$11,"Low outlier",IF(AF369&gt;'2 - Outliers'!$F$12,"High outlier",""))</f>
        <v/>
      </c>
      <c r="I369" s="3">
        <f>IF(AH369="",VLOOKUP(BD369,'3 -Impute_SE'!$B$10:$C$21,2,FALSE),AH369)</f>
        <v>4.3741588156123827E-2</v>
      </c>
      <c r="J369" s="3">
        <f>I369^2</f>
        <v>1.9133265344199522E-3</v>
      </c>
      <c r="K369" s="3">
        <f>1/J369</f>
        <v>522.64994082840224</v>
      </c>
      <c r="L369" s="3">
        <f>K369*AF369</f>
        <v>67.944492307692286</v>
      </c>
      <c r="M369" s="3">
        <f>K369*AF369^2</f>
        <v>8.8327839999999984</v>
      </c>
      <c r="N369" s="3">
        <f>K369^2</f>
        <v>273162.96064793237</v>
      </c>
      <c r="O369" s="3">
        <f>1/($J369+(VLOOKUP($BD369,'5_Weighting REM'!$B$23:$K$35,10,FALSE)))</f>
        <v>489.94839429785651</v>
      </c>
      <c r="P369" s="3">
        <f>O369*$AF369</f>
        <v>63.693291258721345</v>
      </c>
      <c r="Q369" s="3">
        <f>1/($J369+(VLOOKUP($BD369,'5_Weighting REM'!$N$22:$W$31,10,FALSE)))</f>
        <v>15.126607204601031</v>
      </c>
      <c r="R369" s="3">
        <f>Q369*$AF369</f>
        <v>1.9664589365981342</v>
      </c>
      <c r="S369" s="3">
        <f>1/($J369+(VLOOKUP($BD369,'5_Weighting REM'!$Z$26:$AI$35,10,FALSE)))</f>
        <v>25.244395376502997</v>
      </c>
      <c r="T369" s="3">
        <f>S369*$AF369</f>
        <v>3.2817713989453896</v>
      </c>
      <c r="U369" s="3">
        <f>1/($J369+(VLOOKUP($BD369,'5_Weighting REM'!$AL$24:$AU$35,10,FALSE)))</f>
        <v>48.707200114340537</v>
      </c>
      <c r="V369" s="3">
        <f>U369*$AF369</f>
        <v>6.3319360148642705</v>
      </c>
      <c r="W369" s="3">
        <f>1/($J369+(VLOOKUP($BD369,'5_Weighting REM'!$AX$24:$BG$35,10,FALSE)))</f>
        <v>57.925646984539469</v>
      </c>
      <c r="X369" s="3">
        <f>W369*$AF369</f>
        <v>7.5303341079901314</v>
      </c>
      <c r="Y369" s="3">
        <f>1/($J369+(VLOOKUP($BD369,'5_Weighting REM'!$BK$24:$BT$34,10,FALSE)))</f>
        <v>9.6694606777755219</v>
      </c>
      <c r="Z369" s="3">
        <f>Y369*$AF369</f>
        <v>1.257029888110818</v>
      </c>
      <c r="AA369" s="3">
        <f>1/($J369+(VLOOKUP($BD369,'5_Weighting REM'!$BX$24:$CG$35,10,FALSE)))</f>
        <v>78.068993232362104</v>
      </c>
      <c r="AB369" s="3">
        <f>AA369*$AF369</f>
        <v>10.148969120207074</v>
      </c>
      <c r="AC369" s="3">
        <f>1/($J369+(VLOOKUP($BD369,'5_Weighting REM'!$CK$24:$CT$35,10,FALSE)))</f>
        <v>489.94839429785651</v>
      </c>
      <c r="AD369" s="3">
        <f>AC369*$AF369</f>
        <v>63.693291258721345</v>
      </c>
      <c r="AE369" s="3" t="s">
        <v>479</v>
      </c>
      <c r="AF369" s="6">
        <v>0.13</v>
      </c>
      <c r="AG369" s="3" t="s">
        <v>4</v>
      </c>
      <c r="AH369" s="3">
        <v>4.3741588156123827E-2</v>
      </c>
      <c r="AI369" s="3" t="s">
        <v>26</v>
      </c>
      <c r="AJ369" s="3" t="s">
        <v>5</v>
      </c>
      <c r="AK369" s="3" t="s">
        <v>6</v>
      </c>
      <c r="AL369" s="3" t="s">
        <v>5</v>
      </c>
      <c r="AM369" s="3" t="s">
        <v>102</v>
      </c>
      <c r="AN369" s="3" t="s">
        <v>37</v>
      </c>
      <c r="AO369" s="3" t="s">
        <v>480</v>
      </c>
      <c r="AP369" s="3" t="s">
        <v>10</v>
      </c>
      <c r="AQ369" s="3" t="s">
        <v>11</v>
      </c>
      <c r="AR369" s="4" t="s">
        <v>12</v>
      </c>
      <c r="AS369" s="4" t="s">
        <v>223</v>
      </c>
      <c r="AT369" s="4">
        <v>2003</v>
      </c>
      <c r="AU369" s="3" t="s">
        <v>30</v>
      </c>
      <c r="AV369" s="3" t="s">
        <v>30</v>
      </c>
      <c r="AW369" s="3">
        <v>22</v>
      </c>
      <c r="AX369" s="3">
        <v>1</v>
      </c>
      <c r="AY369" s="3">
        <v>1</v>
      </c>
      <c r="AZ369" s="3">
        <v>0</v>
      </c>
      <c r="BA369" s="3">
        <v>1</v>
      </c>
      <c r="BB369" s="4" t="s">
        <v>330</v>
      </c>
      <c r="BC369" s="4" t="s">
        <v>483</v>
      </c>
      <c r="BD369" s="3" t="s">
        <v>332</v>
      </c>
      <c r="BE369" s="4" t="s">
        <v>33</v>
      </c>
      <c r="BF369" s="4"/>
      <c r="BG369" s="3">
        <v>1.6E-2</v>
      </c>
      <c r="BH369" s="3"/>
      <c r="BI369" s="3">
        <v>1.0161286854060949</v>
      </c>
      <c r="BJ369" s="3" t="s">
        <v>19</v>
      </c>
      <c r="BK369" s="3">
        <v>2.972</v>
      </c>
      <c r="BL369" s="3"/>
    </row>
    <row r="370" spans="1:64" x14ac:dyDescent="0.35">
      <c r="A370" s="2">
        <v>65</v>
      </c>
      <c r="B370" s="3" t="s">
        <v>351</v>
      </c>
      <c r="C370" s="3">
        <v>65.900000000000006</v>
      </c>
      <c r="D370" s="3" t="s">
        <v>859</v>
      </c>
      <c r="E370" s="3" t="s">
        <v>366</v>
      </c>
      <c r="F370" s="3"/>
      <c r="G370" s="3" t="s">
        <v>1958</v>
      </c>
      <c r="H370" s="3" t="str">
        <f>IF(AF370&lt;'2 - Outliers'!$F$11,"Low outlier",IF(AF370&gt;'2 - Outliers'!$F$12,"High outlier",""))</f>
        <v/>
      </c>
      <c r="I370" s="3">
        <f>IF(AH370="",VLOOKUP(BD370,'3 -Impute_SE'!$B$10:$C$21,2,FALSE),AH370)</f>
        <v>4.2832281553398056E-2</v>
      </c>
      <c r="J370" s="3">
        <f>I370^2</f>
        <v>1.8346043430695635E-3</v>
      </c>
      <c r="K370" s="3">
        <f>1/J370</f>
        <v>545.07665578009733</v>
      </c>
      <c r="L370" s="3">
        <f>K370*AF370</f>
        <v>96.189132368857983</v>
      </c>
      <c r="M370" s="3">
        <f>K370*AF370^2</f>
        <v>16.974399999999999</v>
      </c>
      <c r="N370" s="3">
        <f>K370^2</f>
        <v>297108.56067641469</v>
      </c>
      <c r="O370" s="3">
        <f>1/($J370+(VLOOKUP($BD370,'5_Weighting REM'!$B$23:$K$35,10,FALSE)))</f>
        <v>74.005993151398457</v>
      </c>
      <c r="P370" s="3">
        <f>O370*$AF370</f>
        <v>13.059763605434133</v>
      </c>
      <c r="Q370" s="3">
        <f>1/($J370+(VLOOKUP($BD370,'5_Weighting REM'!$N$22:$W$31,10,FALSE)))</f>
        <v>359.58559188542472</v>
      </c>
      <c r="R370" s="3">
        <f>Q370*$AF370</f>
        <v>63.455709814429007</v>
      </c>
      <c r="S370" s="3">
        <f>1/($J370+(VLOOKUP($BD370,'5_Weighting REM'!$Z$26:$AI$35,10,FALSE)))</f>
        <v>5.7630484056446072</v>
      </c>
      <c r="T370" s="3">
        <f>S370*$AF370</f>
        <v>1.0169993890956981</v>
      </c>
      <c r="U370" s="3">
        <f>1/($J370+(VLOOKUP($BD370,'5_Weighting REM'!$AL$24:$AU$35,10,FALSE)))</f>
        <v>116.93949040557079</v>
      </c>
      <c r="V370" s="3">
        <f>U370*$AF370</f>
        <v>20.636194932380672</v>
      </c>
      <c r="W370" s="3">
        <f>1/($J370+(VLOOKUP($BD370,'5_Weighting REM'!$AX$24:$BG$35,10,FALSE)))</f>
        <v>11.620101996304493</v>
      </c>
      <c r="X370" s="3">
        <f>W370*$AF370</f>
        <v>2.0505877791858573</v>
      </c>
      <c r="Y370" s="3">
        <f>1/($J370+(VLOOKUP($BD370,'5_Weighting REM'!$BK$24:$BT$34,10,FALSE)))</f>
        <v>112.399383635023</v>
      </c>
      <c r="Z370" s="3">
        <f>Y370*$AF370</f>
        <v>19.835006830688872</v>
      </c>
      <c r="AA370" s="3">
        <f>1/($J370+(VLOOKUP($BD370,'5_Weighting REM'!$BX$24:$CG$35,10,FALSE)))</f>
        <v>189.63201769428122</v>
      </c>
      <c r="AB370" s="3">
        <f>AA370*$AF370</f>
        <v>33.464172530492107</v>
      </c>
      <c r="AC370" s="3">
        <f>1/($J370+(VLOOKUP($BD370,'5_Weighting REM'!$CK$24:$CT$35,10,FALSE)))</f>
        <v>74.005993151398457</v>
      </c>
      <c r="AD370" s="3">
        <f>AC370*$AF370</f>
        <v>13.059763605434133</v>
      </c>
      <c r="AE370" s="3" t="s">
        <v>354</v>
      </c>
      <c r="AF370" s="6">
        <v>0.17646899999999999</v>
      </c>
      <c r="AG370" s="3" t="s">
        <v>355</v>
      </c>
      <c r="AH370" s="3">
        <v>4.2832281553398056E-2</v>
      </c>
      <c r="AI370" s="3" t="s">
        <v>26</v>
      </c>
      <c r="AJ370" s="3" t="s">
        <v>5</v>
      </c>
      <c r="AK370" s="3" t="s">
        <v>6</v>
      </c>
      <c r="AL370" s="3" t="s">
        <v>5</v>
      </c>
      <c r="AM370" s="3" t="s">
        <v>7</v>
      </c>
      <c r="AN370" s="3" t="s">
        <v>356</v>
      </c>
      <c r="AO370" s="3" t="s">
        <v>28</v>
      </c>
      <c r="AP370" s="3" t="s">
        <v>10</v>
      </c>
      <c r="AQ370" s="3" t="s">
        <v>11</v>
      </c>
      <c r="AR370" s="3" t="s">
        <v>108</v>
      </c>
      <c r="AS370" s="3" t="s">
        <v>357</v>
      </c>
      <c r="AT370" s="3">
        <v>2010</v>
      </c>
      <c r="AU370" s="3" t="s">
        <v>14</v>
      </c>
      <c r="AV370" s="3" t="s">
        <v>14</v>
      </c>
      <c r="AW370" s="3">
        <v>473</v>
      </c>
      <c r="AX370" s="3">
        <v>1</v>
      </c>
      <c r="AY370" s="3">
        <v>0</v>
      </c>
      <c r="AZ370" s="3">
        <v>0</v>
      </c>
      <c r="BA370" s="3">
        <v>0</v>
      </c>
      <c r="BB370" s="3" t="s">
        <v>15</v>
      </c>
      <c r="BC370" s="3" t="s">
        <v>556</v>
      </c>
      <c r="BD370" s="3" t="s">
        <v>42</v>
      </c>
      <c r="BE370" s="3" t="s">
        <v>33</v>
      </c>
      <c r="BF370" s="4"/>
      <c r="BG370" s="3">
        <v>0.997</v>
      </c>
      <c r="BH370" s="3"/>
      <c r="BI370" s="3"/>
      <c r="BJ370" s="3" t="s">
        <v>20</v>
      </c>
      <c r="BK370" s="3">
        <v>4.12</v>
      </c>
      <c r="BL370" s="3"/>
    </row>
    <row r="371" spans="1:64" x14ac:dyDescent="0.35">
      <c r="A371" s="2">
        <v>65</v>
      </c>
      <c r="B371" s="3" t="s">
        <v>351</v>
      </c>
      <c r="C371" s="3">
        <v>65.7</v>
      </c>
      <c r="D371" s="3" t="s">
        <v>352</v>
      </c>
      <c r="E371" s="3" t="s">
        <v>353</v>
      </c>
      <c r="F371" s="3"/>
      <c r="G371" s="3"/>
      <c r="H371" s="3" t="str">
        <f>IF(AF371&lt;'2 - Outliers'!$F$11,"Low outlier",IF(AF371&gt;'2 - Outliers'!$F$12,"High outlier",""))</f>
        <v/>
      </c>
      <c r="I371" s="3">
        <f>IF(AH371="",VLOOKUP(BD371,'3 -Impute_SE'!$B$10:$C$21,2,FALSE),AH371)</f>
        <v>4.2483690280065892E-2</v>
      </c>
      <c r="J371" s="3">
        <f>I371^2</f>
        <v>1.8048639398125651E-3</v>
      </c>
      <c r="K371" s="3">
        <f>1/J371</f>
        <v>554.05838520096415</v>
      </c>
      <c r="L371" s="3">
        <f>K371*AF371</f>
        <v>142.87836014208384</v>
      </c>
      <c r="M371" s="3">
        <f>K371*AF371^2</f>
        <v>36.84490000000001</v>
      </c>
      <c r="N371" s="3">
        <f>K371^2</f>
        <v>306980.6942115</v>
      </c>
      <c r="O371" s="3">
        <f>1/($J371+(VLOOKUP($BD371,'5_Weighting REM'!$B$23:$K$35,10,FALSE)))</f>
        <v>53.571794461799719</v>
      </c>
      <c r="P371" s="3">
        <f>O371*$AF371</f>
        <v>13.814880068631064</v>
      </c>
      <c r="Q371" s="3">
        <f>1/($J371+(VLOOKUP($BD371,'5_Weighting REM'!$N$22:$W$31,10,FALSE)))</f>
        <v>554.05838520096415</v>
      </c>
      <c r="R371" s="3">
        <f>Q371*$AF371</f>
        <v>142.87836014208384</v>
      </c>
      <c r="S371" s="3">
        <f>1/($J371+(VLOOKUP($BD371,'5_Weighting REM'!$Z$26:$AI$35,10,FALSE)))</f>
        <v>3.7744664447697449</v>
      </c>
      <c r="T371" s="3">
        <f>S371*$AF371</f>
        <v>0.97334430891144275</v>
      </c>
      <c r="U371" s="3">
        <f>1/($J371+(VLOOKUP($BD371,'5_Weighting REM'!$AL$24:$AU$35,10,FALSE)))</f>
        <v>153.52236913744872</v>
      </c>
      <c r="V371" s="3">
        <f>U371*$AF371</f>
        <v>39.589734463688728</v>
      </c>
      <c r="W371" s="3">
        <f>1/($J371+(VLOOKUP($BD371,'5_Weighting REM'!$AX$24:$BG$35,10,FALSE)))</f>
        <v>22.576702958199895</v>
      </c>
      <c r="X371" s="3">
        <f>W371*$AF371</f>
        <v>5.8219898520487563</v>
      </c>
      <c r="Y371" s="3">
        <f>1/($J371+(VLOOKUP($BD371,'5_Weighting REM'!$BK$24:$BT$34,10,FALSE)))</f>
        <v>90.113262849903677</v>
      </c>
      <c r="Z371" s="3">
        <f>Y371*$AF371</f>
        <v>23.23804777068176</v>
      </c>
      <c r="AA371" s="3">
        <f>1/($J371+(VLOOKUP($BD371,'5_Weighting REM'!$BX$24:$CG$35,10,FALSE)))</f>
        <v>157.04524971840809</v>
      </c>
      <c r="AB371" s="3">
        <f>AA371*$AF371</f>
        <v>40.498200816384205</v>
      </c>
      <c r="AC371" s="3">
        <f>1/($J371+(VLOOKUP($BD371,'5_Weighting REM'!$CK$24:$CT$35,10,FALSE)))</f>
        <v>53.571794461799719</v>
      </c>
      <c r="AD371" s="3">
        <f>AC371*$AF371</f>
        <v>13.814880068631064</v>
      </c>
      <c r="AE371" s="3" t="s">
        <v>354</v>
      </c>
      <c r="AF371" s="6">
        <v>0.25787599999999999</v>
      </c>
      <c r="AG371" s="3" t="s">
        <v>355</v>
      </c>
      <c r="AH371" s="3">
        <v>4.2483690280065892E-2</v>
      </c>
      <c r="AI371" s="3" t="s">
        <v>26</v>
      </c>
      <c r="AJ371" s="3" t="s">
        <v>5</v>
      </c>
      <c r="AK371" s="3" t="s">
        <v>6</v>
      </c>
      <c r="AL371" s="3" t="s">
        <v>5</v>
      </c>
      <c r="AM371" s="3" t="s">
        <v>7</v>
      </c>
      <c r="AN371" s="3" t="s">
        <v>356</v>
      </c>
      <c r="AO371" s="3" t="s">
        <v>28</v>
      </c>
      <c r="AP371" s="3" t="s">
        <v>10</v>
      </c>
      <c r="AQ371" s="3" t="s">
        <v>11</v>
      </c>
      <c r="AR371" s="3" t="s">
        <v>108</v>
      </c>
      <c r="AS371" s="3" t="s">
        <v>357</v>
      </c>
      <c r="AT371" s="3">
        <v>2010</v>
      </c>
      <c r="AU371" s="3" t="s">
        <v>14</v>
      </c>
      <c r="AV371" s="3" t="s">
        <v>14</v>
      </c>
      <c r="AW371" s="3">
        <v>473</v>
      </c>
      <c r="AX371" s="3">
        <v>1</v>
      </c>
      <c r="AY371" s="3">
        <v>0</v>
      </c>
      <c r="AZ371" s="3">
        <v>0</v>
      </c>
      <c r="BA371" s="3">
        <v>0</v>
      </c>
      <c r="BB371" s="3" t="s">
        <v>346</v>
      </c>
      <c r="BC371" s="3" t="s">
        <v>358</v>
      </c>
      <c r="BD371" s="3" t="s">
        <v>348</v>
      </c>
      <c r="BE371" s="3" t="s">
        <v>33</v>
      </c>
      <c r="BF371" s="4"/>
      <c r="BG371" s="3">
        <v>2.8029999999999999</v>
      </c>
      <c r="BH371" s="3"/>
      <c r="BI371" s="3"/>
      <c r="BJ371" s="3" t="s">
        <v>20</v>
      </c>
      <c r="BK371" s="3">
        <v>6.07</v>
      </c>
      <c r="BL371" s="3"/>
    </row>
    <row r="372" spans="1:64" x14ac:dyDescent="0.35">
      <c r="A372" s="2">
        <v>67</v>
      </c>
      <c r="B372" s="3" t="s">
        <v>247</v>
      </c>
      <c r="C372" s="3">
        <v>67.2</v>
      </c>
      <c r="D372" s="3" t="s">
        <v>255</v>
      </c>
      <c r="E372" s="3" t="s">
        <v>256</v>
      </c>
      <c r="F372" s="3"/>
      <c r="G372" s="3"/>
      <c r="H372" s="3" t="str">
        <f>IF(AF372&lt;'2 - Outliers'!$F$11,"Low outlier",IF(AF372&gt;'2 - Outliers'!$F$12,"High outlier",""))</f>
        <v/>
      </c>
      <c r="I372" s="3">
        <f>IF(AH372="",VLOOKUP(BD372,'3 -Impute_SE'!$B$10:$C$21,2,FALSE),AH372)</f>
        <v>4.2481203007518793E-2</v>
      </c>
      <c r="J372" s="3">
        <f>I372^2</f>
        <v>1.8046526089660238E-3</v>
      </c>
      <c r="K372" s="3">
        <f>1/J372</f>
        <v>554.12326728796313</v>
      </c>
      <c r="L372" s="3">
        <f>K372*AF372</f>
        <v>62.615929203539835</v>
      </c>
      <c r="M372" s="3">
        <f>K372*AF372^2</f>
        <v>7.0756000000000014</v>
      </c>
      <c r="N372" s="3">
        <f>K372^2</f>
        <v>307052.59534988744</v>
      </c>
      <c r="O372" s="3">
        <f>1/($J372+(VLOOKUP($BD372,'5_Weighting REM'!$B$23:$K$35,10,FALSE)))</f>
        <v>6.1324001066588396</v>
      </c>
      <c r="P372" s="3">
        <f>O372*$AF372</f>
        <v>0.69296121205244887</v>
      </c>
      <c r="Q372" s="3">
        <f>1/($J372+(VLOOKUP($BD372,'5_Weighting REM'!$N$22:$W$31,10,FALSE)))</f>
        <v>12.456078093771106</v>
      </c>
      <c r="R372" s="3">
        <f>Q372*$AF372</f>
        <v>1.407536824596135</v>
      </c>
      <c r="S372" s="3">
        <f>1/($J372+(VLOOKUP($BD372,'5_Weighting REM'!$Z$26:$AI$35,10,FALSE)))</f>
        <v>4.2469746402193129</v>
      </c>
      <c r="T372" s="3">
        <f>S372*$AF372</f>
        <v>0.47990813434478236</v>
      </c>
      <c r="U372" s="3">
        <f>1/($J372+(VLOOKUP($BD372,'5_Weighting REM'!$AL$24:$AU$35,10,FALSE)))</f>
        <v>25.182321688594048</v>
      </c>
      <c r="V372" s="3">
        <f>U372*$AF372</f>
        <v>2.8456023508111277</v>
      </c>
      <c r="W372" s="3">
        <f>1/($J372+(VLOOKUP($BD372,'5_Weighting REM'!$AX$24:$BG$35,10,FALSE)))</f>
        <v>11.205928458516091</v>
      </c>
      <c r="X372" s="3">
        <f>W372*$AF372</f>
        <v>1.2662699158123183</v>
      </c>
      <c r="Y372" s="3">
        <f>1/($J372+(VLOOKUP($BD372,'5_Weighting REM'!$BK$24:$BT$34,10,FALSE)))</f>
        <v>3.6708456837898487</v>
      </c>
      <c r="Z372" s="3">
        <f>Y372*$AF372</f>
        <v>0.41480556226825294</v>
      </c>
      <c r="AA372" s="3">
        <f>1/($J372+(VLOOKUP($BD372,'5_Weighting REM'!$BX$24:$CG$35,10,FALSE)))</f>
        <v>19.125385013745131</v>
      </c>
      <c r="AB372" s="3">
        <f>AA372*$AF372</f>
        <v>2.1611685065531998</v>
      </c>
      <c r="AC372" s="3">
        <f>1/($J372+(VLOOKUP($BD372,'5_Weighting REM'!$CK$24:$CT$35,10,FALSE)))</f>
        <v>3.9820004648484049</v>
      </c>
      <c r="AD372" s="3">
        <f>AC372*$AF372</f>
        <v>0.44996605252786975</v>
      </c>
      <c r="AE372" s="3" t="s">
        <v>250</v>
      </c>
      <c r="AF372" s="6">
        <v>0.113</v>
      </c>
      <c r="AG372" s="3" t="s">
        <v>157</v>
      </c>
      <c r="AH372" s="3">
        <v>4.2481203007518793E-2</v>
      </c>
      <c r="AI372" s="3" t="s">
        <v>26</v>
      </c>
      <c r="AJ372" s="3" t="s">
        <v>5</v>
      </c>
      <c r="AK372" s="3" t="s">
        <v>6</v>
      </c>
      <c r="AL372" s="3" t="s">
        <v>5</v>
      </c>
      <c r="AM372" s="3" t="s">
        <v>7</v>
      </c>
      <c r="AN372" s="3" t="s">
        <v>251</v>
      </c>
      <c r="AO372" s="3" t="s">
        <v>28</v>
      </c>
      <c r="AP372" s="3" t="s">
        <v>10</v>
      </c>
      <c r="AQ372" s="3" t="s">
        <v>11</v>
      </c>
      <c r="AR372" s="4" t="s">
        <v>252</v>
      </c>
      <c r="AS372" s="4" t="s">
        <v>253</v>
      </c>
      <c r="AT372" s="4">
        <v>2013</v>
      </c>
      <c r="AU372" s="3" t="s">
        <v>14</v>
      </c>
      <c r="AV372" s="3" t="s">
        <v>14</v>
      </c>
      <c r="AW372" s="3">
        <v>1284</v>
      </c>
      <c r="AX372" s="3">
        <v>1</v>
      </c>
      <c r="AY372" s="3">
        <v>0</v>
      </c>
      <c r="AZ372" s="3">
        <v>1</v>
      </c>
      <c r="BA372" s="3">
        <v>1</v>
      </c>
      <c r="BB372" s="4" t="s">
        <v>15</v>
      </c>
      <c r="BC372" s="4" t="s">
        <v>254</v>
      </c>
      <c r="BD372" s="4" t="s">
        <v>32</v>
      </c>
      <c r="BE372" s="4" t="s">
        <v>33</v>
      </c>
      <c r="BF372" s="4"/>
      <c r="BG372" s="3">
        <v>0.113</v>
      </c>
      <c r="BH372" s="3"/>
      <c r="BI372" s="3"/>
      <c r="BJ372" s="3" t="s">
        <v>20</v>
      </c>
      <c r="BK372" s="3">
        <v>2.66</v>
      </c>
      <c r="BL372" s="3"/>
    </row>
    <row r="373" spans="1:64" x14ac:dyDescent="0.35">
      <c r="A373" s="2">
        <v>67</v>
      </c>
      <c r="B373" s="3" t="s">
        <v>247</v>
      </c>
      <c r="C373" s="3">
        <v>67.099999999999994</v>
      </c>
      <c r="D373" s="3" t="s">
        <v>248</v>
      </c>
      <c r="E373" s="3" t="s">
        <v>249</v>
      </c>
      <c r="F373" s="3"/>
      <c r="G373" s="3"/>
      <c r="H373" s="3" t="str">
        <f>IF(AF373&lt;'2 - Outliers'!$F$11,"Low outlier",IF(AF373&gt;'2 - Outliers'!$F$12,"High outlier",""))</f>
        <v/>
      </c>
      <c r="I373" s="3">
        <f>IF(AH373="",VLOOKUP(BD373,'3 -Impute_SE'!$B$10:$C$21,2,FALSE),AH373)</f>
        <v>4.2394822006472495E-2</v>
      </c>
      <c r="J373" s="3">
        <f>I373^2</f>
        <v>1.7973209329604845E-3</v>
      </c>
      <c r="K373" s="3">
        <f>1/J373</f>
        <v>556.38366062583759</v>
      </c>
      <c r="L373" s="3">
        <f>K373*AF373</f>
        <v>72.886259541984728</v>
      </c>
      <c r="M373" s="3">
        <f>K373*AF373^2</f>
        <v>9.5480999999999998</v>
      </c>
      <c r="N373" s="3">
        <f>K373^2</f>
        <v>309562.77781140723</v>
      </c>
      <c r="O373" s="3">
        <f>1/($J373+(VLOOKUP($BD373,'5_Weighting REM'!$B$23:$K$35,10,FALSE)))</f>
        <v>6.1326758364910141</v>
      </c>
      <c r="P373" s="3">
        <f>O373*$AF373</f>
        <v>0.80338053458032288</v>
      </c>
      <c r="Q373" s="3">
        <f>1/($J373+(VLOOKUP($BD373,'5_Weighting REM'!$N$22:$W$31,10,FALSE)))</f>
        <v>12.457215735655032</v>
      </c>
      <c r="R373" s="3">
        <f>Q373*$AF373</f>
        <v>1.6318952613708093</v>
      </c>
      <c r="S373" s="3">
        <f>1/($J373+(VLOOKUP($BD373,'5_Weighting REM'!$Z$26:$AI$35,10,FALSE)))</f>
        <v>4.2471068842638688</v>
      </c>
      <c r="T373" s="3">
        <f>S373*$AF373</f>
        <v>0.5563710018385668</v>
      </c>
      <c r="U373" s="3">
        <f>1/($J373+(VLOOKUP($BD373,'5_Weighting REM'!$AL$24:$AU$35,10,FALSE)))</f>
        <v>25.186971924555344</v>
      </c>
      <c r="V373" s="3">
        <f>U373*$AF373</f>
        <v>3.2994933221167502</v>
      </c>
      <c r="W373" s="3">
        <f>1/($J373+(VLOOKUP($BD373,'5_Weighting REM'!$AX$24:$BG$35,10,FALSE)))</f>
        <v>11.206849193485903</v>
      </c>
      <c r="X373" s="3">
        <f>W373*$AF373</f>
        <v>1.4680972443466533</v>
      </c>
      <c r="Y373" s="3">
        <f>1/($J373+(VLOOKUP($BD373,'5_Weighting REM'!$BK$24:$BT$34,10,FALSE)))</f>
        <v>3.6709444815750842</v>
      </c>
      <c r="Z373" s="3">
        <f>Y373*$AF373</f>
        <v>0.48089372708633604</v>
      </c>
      <c r="AA373" s="3">
        <f>1/($J373+(VLOOKUP($BD373,'5_Weighting REM'!$BX$24:$CG$35,10,FALSE)))</f>
        <v>19.128067172870001</v>
      </c>
      <c r="AB373" s="3">
        <f>AA373*$AF373</f>
        <v>2.5057767996459703</v>
      </c>
      <c r="AC373" s="3">
        <f>1/($J373+(VLOOKUP($BD373,'5_Weighting REM'!$CK$24:$CT$35,10,FALSE)))</f>
        <v>3.9821167216998421</v>
      </c>
      <c r="AD373" s="3">
        <f>AC373*$AF373</f>
        <v>0.52165729054267929</v>
      </c>
      <c r="AE373" s="3" t="s">
        <v>250</v>
      </c>
      <c r="AF373" s="6">
        <v>0.13100000000000001</v>
      </c>
      <c r="AG373" s="3" t="s">
        <v>157</v>
      </c>
      <c r="AH373" s="3">
        <v>4.2394822006472495E-2</v>
      </c>
      <c r="AI373" s="3" t="s">
        <v>26</v>
      </c>
      <c r="AJ373" s="3" t="s">
        <v>5</v>
      </c>
      <c r="AK373" s="3" t="s">
        <v>6</v>
      </c>
      <c r="AL373" s="3" t="s">
        <v>5</v>
      </c>
      <c r="AM373" s="3" t="s">
        <v>7</v>
      </c>
      <c r="AN373" s="3" t="s">
        <v>251</v>
      </c>
      <c r="AO373" s="3" t="s">
        <v>28</v>
      </c>
      <c r="AP373" s="3" t="s">
        <v>10</v>
      </c>
      <c r="AQ373" s="3" t="s">
        <v>11</v>
      </c>
      <c r="AR373" s="4" t="s">
        <v>252</v>
      </c>
      <c r="AS373" s="4" t="s">
        <v>253</v>
      </c>
      <c r="AT373" s="4">
        <v>2012</v>
      </c>
      <c r="AU373" s="3" t="s">
        <v>14</v>
      </c>
      <c r="AV373" s="3" t="s">
        <v>14</v>
      </c>
      <c r="AW373" s="3">
        <v>1232</v>
      </c>
      <c r="AX373" s="3">
        <v>1</v>
      </c>
      <c r="AY373" s="3">
        <v>0</v>
      </c>
      <c r="AZ373" s="3">
        <v>1</v>
      </c>
      <c r="BA373" s="3">
        <v>1</v>
      </c>
      <c r="BB373" s="4" t="s">
        <v>15</v>
      </c>
      <c r="BC373" s="4" t="s">
        <v>254</v>
      </c>
      <c r="BD373" s="4" t="s">
        <v>32</v>
      </c>
      <c r="BE373" s="4" t="s">
        <v>33</v>
      </c>
      <c r="BF373" s="4"/>
      <c r="BG373" s="3">
        <v>0.13100000000000001</v>
      </c>
      <c r="BH373" s="3"/>
      <c r="BI373" s="3"/>
      <c r="BJ373" s="3" t="s">
        <v>20</v>
      </c>
      <c r="BK373" s="3">
        <v>3.09</v>
      </c>
      <c r="BL373" s="3"/>
    </row>
    <row r="374" spans="1:64" x14ac:dyDescent="0.35">
      <c r="A374" s="2">
        <v>65</v>
      </c>
      <c r="B374" s="3" t="s">
        <v>351</v>
      </c>
      <c r="C374" s="3">
        <v>65.599999999999994</v>
      </c>
      <c r="D374" s="3" t="s">
        <v>855</v>
      </c>
      <c r="E374" s="3" t="s">
        <v>385</v>
      </c>
      <c r="F374" s="3"/>
      <c r="G374" s="3" t="s">
        <v>1958</v>
      </c>
      <c r="H374" s="3" t="str">
        <f>IF(AF374&lt;'2 - Outliers'!$F$11,"Low outlier",IF(AF374&gt;'2 - Outliers'!$F$12,"High outlier",""))</f>
        <v/>
      </c>
      <c r="I374" s="3">
        <f>IF(AH374="",VLOOKUP(BD374,'3 -Impute_SE'!$B$10:$C$21,2,FALSE),AH374)</f>
        <v>4.1897297297297284E-2</v>
      </c>
      <c r="J374" s="3">
        <f>I374^2</f>
        <v>1.7553835208181142E-3</v>
      </c>
      <c r="K374" s="3">
        <f>1/J374</f>
        <v>569.67607827031429</v>
      </c>
      <c r="L374" s="3">
        <f>K374*AF374</f>
        <v>105.97342278415692</v>
      </c>
      <c r="M374" s="3">
        <f>K374*AF374^2</f>
        <v>19.713600000000007</v>
      </c>
      <c r="N374" s="3">
        <f>K374^2</f>
        <v>324530.83415344526</v>
      </c>
      <c r="O374" s="3">
        <f>1/($J374+(VLOOKUP($BD374,'5_Weighting REM'!$B$23:$K$35,10,FALSE)))</f>
        <v>74.442435425269736</v>
      </c>
      <c r="P374" s="3">
        <f>O374*$AF374</f>
        <v>13.848079607550375</v>
      </c>
      <c r="Q374" s="3">
        <f>1/($J374+(VLOOKUP($BD374,'5_Weighting REM'!$N$22:$W$31,10,FALSE)))</f>
        <v>370.12934295070113</v>
      </c>
      <c r="R374" s="3">
        <f>Q374*$AF374</f>
        <v>68.852940893061216</v>
      </c>
      <c r="S374" s="3">
        <f>1/($J374+(VLOOKUP($BD374,'5_Weighting REM'!$Z$26:$AI$35,10,FALSE)))</f>
        <v>5.7656807469853586</v>
      </c>
      <c r="T374" s="3">
        <f>S374*$AF374</f>
        <v>1.0725549952772042</v>
      </c>
      <c r="U374" s="3">
        <f>1/($J374+(VLOOKUP($BD374,'5_Weighting REM'!$AL$24:$AU$35,10,FALSE)))</f>
        <v>118.03295270570388</v>
      </c>
      <c r="V374" s="3">
        <f>U374*$AF374</f>
        <v>21.956961994125855</v>
      </c>
      <c r="W374" s="3">
        <f>1/($J374+(VLOOKUP($BD374,'5_Weighting REM'!$AX$24:$BG$35,10,FALSE)))</f>
        <v>11.630808784258747</v>
      </c>
      <c r="X374" s="3">
        <f>W374*$AF374</f>
        <v>2.1636095732829488</v>
      </c>
      <c r="Y374" s="3">
        <f>1/($J374+(VLOOKUP($BD374,'5_Weighting REM'!$BK$24:$BT$34,10,FALSE)))</f>
        <v>113.40922148509965</v>
      </c>
      <c r="Z374" s="3">
        <f>Y374*$AF374</f>
        <v>21.096837017544175</v>
      </c>
      <c r="AA374" s="3">
        <f>1/($J374+(VLOOKUP($BD374,'5_Weighting REM'!$BX$24:$CG$35,10,FALSE)))</f>
        <v>192.52427217099401</v>
      </c>
      <c r="AB374" s="3">
        <f>AA374*$AF374</f>
        <v>35.814135206336985</v>
      </c>
      <c r="AC374" s="3">
        <f>1/($J374+(VLOOKUP($BD374,'5_Weighting REM'!$CK$24:$CT$35,10,FALSE)))</f>
        <v>74.442435425269736</v>
      </c>
      <c r="AD374" s="3">
        <f>AC374*$AF374</f>
        <v>13.848079607550375</v>
      </c>
      <c r="AE374" s="3" t="s">
        <v>354</v>
      </c>
      <c r="AF374" s="6">
        <v>0.18602399999999997</v>
      </c>
      <c r="AG374" s="3" t="s">
        <v>355</v>
      </c>
      <c r="AH374" s="3">
        <v>4.1897297297297284E-2</v>
      </c>
      <c r="AI374" s="3" t="s">
        <v>26</v>
      </c>
      <c r="AJ374" s="3" t="s">
        <v>5</v>
      </c>
      <c r="AK374" s="3" t="s">
        <v>6</v>
      </c>
      <c r="AL374" s="3" t="s">
        <v>5</v>
      </c>
      <c r="AM374" s="3" t="s">
        <v>7</v>
      </c>
      <c r="AN374" s="3" t="s">
        <v>356</v>
      </c>
      <c r="AO374" s="3" t="s">
        <v>28</v>
      </c>
      <c r="AP374" s="3" t="s">
        <v>10</v>
      </c>
      <c r="AQ374" s="3" t="s">
        <v>11</v>
      </c>
      <c r="AR374" s="3" t="s">
        <v>108</v>
      </c>
      <c r="AS374" s="3" t="s">
        <v>357</v>
      </c>
      <c r="AT374" s="3">
        <v>2010</v>
      </c>
      <c r="AU374" s="3" t="s">
        <v>14</v>
      </c>
      <c r="AV374" s="3" t="s">
        <v>14</v>
      </c>
      <c r="AW374" s="3">
        <v>473</v>
      </c>
      <c r="AX374" s="3">
        <v>1</v>
      </c>
      <c r="AY374" s="3">
        <v>0</v>
      </c>
      <c r="AZ374" s="3">
        <v>0</v>
      </c>
      <c r="BA374" s="3">
        <v>0</v>
      </c>
      <c r="BB374" s="3" t="s">
        <v>15</v>
      </c>
      <c r="BC374" s="3" t="s">
        <v>556</v>
      </c>
      <c r="BD374" s="3" t="s">
        <v>42</v>
      </c>
      <c r="BE374" s="3" t="s">
        <v>33</v>
      </c>
      <c r="BF374" s="4"/>
      <c r="BG374" s="3">
        <v>2.0219999999999998</v>
      </c>
      <c r="BH374" s="3"/>
      <c r="BI374" s="3"/>
      <c r="BJ374" s="3" t="s">
        <v>20</v>
      </c>
      <c r="BK374" s="3">
        <v>4.4400000000000004</v>
      </c>
      <c r="BL374" s="3"/>
    </row>
    <row r="375" spans="1:64" x14ac:dyDescent="0.35">
      <c r="A375" s="2">
        <v>86</v>
      </c>
      <c r="B375" s="3" t="s">
        <v>582</v>
      </c>
      <c r="C375" s="3">
        <v>86.4</v>
      </c>
      <c r="D375" s="3" t="s">
        <v>851</v>
      </c>
      <c r="E375" s="3" t="s">
        <v>801</v>
      </c>
      <c r="F375" s="3"/>
      <c r="G375" s="3"/>
      <c r="H375" s="3" t="str">
        <f>IF(AF375&lt;'2 - Outliers'!$F$11,"Low outlier",IF(AF375&gt;'2 - Outliers'!$F$12,"High outlier",""))</f>
        <v/>
      </c>
      <c r="I375" s="3">
        <f>IF(AH375="",VLOOKUP(BD375,'3 -Impute_SE'!$B$10:$C$21,2,FALSE),AH375)</f>
        <v>4.1892191067381762E-2</v>
      </c>
      <c r="J375" s="3">
        <f>I375^2</f>
        <v>1.7549556724260203E-3</v>
      </c>
      <c r="K375" s="3">
        <f>1/J375</f>
        <v>569.81496211674528</v>
      </c>
      <c r="L375" s="3">
        <f>K375*AF375</f>
        <v>59.260756060141503</v>
      </c>
      <c r="M375" s="3">
        <f>K375*AF375^2</f>
        <v>6.1631186302547167</v>
      </c>
      <c r="N375" s="3">
        <f>K375^2</f>
        <v>324689.09105210786</v>
      </c>
      <c r="O375" s="3">
        <f>1/($J375+(VLOOKUP($BD375,'5_Weighting REM'!$B$23:$K$35,10,FALSE)))</f>
        <v>550.11374709785684</v>
      </c>
      <c r="P375" s="3">
        <f>O375*$AF375</f>
        <v>57.211829698177112</v>
      </c>
      <c r="Q375" s="3">
        <f>1/($J375+(VLOOKUP($BD375,'5_Weighting REM'!$N$22:$W$31,10,FALSE)))</f>
        <v>181.54155084239184</v>
      </c>
      <c r="R375" s="3">
        <f>Q375*$AF375</f>
        <v>18.880321287608751</v>
      </c>
      <c r="S375" s="3">
        <f>1/($J375+(VLOOKUP($BD375,'5_Weighting REM'!$Z$26:$AI$35,10,FALSE)))</f>
        <v>33.33587711875694</v>
      </c>
      <c r="T375" s="3">
        <f>S375*$AF375</f>
        <v>3.4669312203507214</v>
      </c>
      <c r="U375" s="3">
        <f>1/($J375+(VLOOKUP($BD375,'5_Weighting REM'!$AL$24:$AU$35,10,FALSE)))</f>
        <v>554.75247659027525</v>
      </c>
      <c r="V375" s="3">
        <f>U375*$AF375</f>
        <v>57.694257565388625</v>
      </c>
      <c r="W375" s="3">
        <f>1/($J375+(VLOOKUP($BD375,'5_Weighting REM'!$AX$24:$BG$35,10,FALSE)))</f>
        <v>48.059114267036982</v>
      </c>
      <c r="X375" s="3">
        <f>W375*$AF375</f>
        <v>4.9981478837718463</v>
      </c>
      <c r="Y375" s="3">
        <f>1/($J375+(VLOOKUP($BD375,'5_Weighting REM'!$BK$24:$BT$34,10,FALSE)))</f>
        <v>42.364271167038282</v>
      </c>
      <c r="Z375" s="3">
        <f>Y375*$AF375</f>
        <v>4.4058842013719808</v>
      </c>
      <c r="AA375" s="3">
        <f>1/($J375+(VLOOKUP($BD375,'5_Weighting REM'!$BX$24:$CG$35,10,FALSE)))</f>
        <v>58.421690325743349</v>
      </c>
      <c r="AB375" s="3">
        <f>AA375*$AF375</f>
        <v>6.0758557938773077</v>
      </c>
      <c r="AC375" s="3">
        <f>1/($J375+(VLOOKUP($BD375,'5_Weighting REM'!$CK$24:$CT$35,10,FALSE)))</f>
        <v>550.11374709785684</v>
      </c>
      <c r="AD375" s="3">
        <f>AC375*$AF375</f>
        <v>57.211829698177112</v>
      </c>
      <c r="AE375" s="3"/>
      <c r="AF375" s="6">
        <v>0.104</v>
      </c>
      <c r="AG375" s="3" t="s">
        <v>4</v>
      </c>
      <c r="AH375" s="3"/>
      <c r="AI375" s="3"/>
      <c r="AJ375" s="3" t="s">
        <v>53</v>
      </c>
      <c r="AK375" s="3" t="s">
        <v>6</v>
      </c>
      <c r="AL375" s="3" t="s">
        <v>54</v>
      </c>
      <c r="AM375" s="3" t="s">
        <v>7</v>
      </c>
      <c r="AN375" s="3" t="s">
        <v>8</v>
      </c>
      <c r="AO375" s="3" t="s">
        <v>28</v>
      </c>
      <c r="AP375" s="3" t="s">
        <v>10</v>
      </c>
      <c r="AQ375" s="3" t="s">
        <v>107</v>
      </c>
      <c r="AR375" s="4" t="s">
        <v>12</v>
      </c>
      <c r="AS375" s="4" t="s">
        <v>232</v>
      </c>
      <c r="AT375" s="4" t="s">
        <v>585</v>
      </c>
      <c r="AU375" s="3" t="s">
        <v>1951</v>
      </c>
      <c r="AV375" s="3" t="s">
        <v>14</v>
      </c>
      <c r="AW375" s="3">
        <v>120</v>
      </c>
      <c r="AX375" s="3">
        <v>1</v>
      </c>
      <c r="AY375" s="3">
        <v>0</v>
      </c>
      <c r="AZ375" s="3">
        <v>1</v>
      </c>
      <c r="BA375" s="3">
        <v>1</v>
      </c>
      <c r="BB375" s="4" t="s">
        <v>97</v>
      </c>
      <c r="BC375" s="4" t="s">
        <v>852</v>
      </c>
      <c r="BD375" s="4" t="s">
        <v>705</v>
      </c>
      <c r="BE375" s="4" t="s">
        <v>33</v>
      </c>
      <c r="BF375" s="4"/>
      <c r="BG375" s="3">
        <v>0.09</v>
      </c>
      <c r="BH375" s="3"/>
      <c r="BI375" s="3"/>
      <c r="BJ375" s="3" t="s">
        <v>20</v>
      </c>
      <c r="BK375" s="3" t="s">
        <v>20</v>
      </c>
      <c r="BL375" s="3"/>
    </row>
    <row r="376" spans="1:64" x14ac:dyDescent="0.35">
      <c r="A376" s="2">
        <v>58</v>
      </c>
      <c r="B376" s="3" t="s">
        <v>740</v>
      </c>
      <c r="C376" s="3">
        <v>58.1</v>
      </c>
      <c r="D376" s="3" t="s">
        <v>894</v>
      </c>
      <c r="E376" s="3" t="s">
        <v>742</v>
      </c>
      <c r="F376" s="3"/>
      <c r="G376" s="3"/>
      <c r="H376" s="3" t="str">
        <f>IF(AF376&lt;'2 - Outliers'!$F$11,"Low outlier",IF(AF376&gt;'2 - Outliers'!$F$12,"High outlier",""))</f>
        <v/>
      </c>
      <c r="I376" s="3">
        <f>IF(AH376="",VLOOKUP(BD376,'3 -Impute_SE'!$B$10:$C$21,2,FALSE),AH376)</f>
        <v>4.1892191067381762E-2</v>
      </c>
      <c r="J376" s="3">
        <f>I376^2</f>
        <v>1.7549556724260203E-3</v>
      </c>
      <c r="K376" s="3">
        <f>1/J376</f>
        <v>569.81496211674528</v>
      </c>
      <c r="L376" s="3">
        <f>K376*AF376</f>
        <v>34.350240838766766</v>
      </c>
      <c r="M376" s="3">
        <f>K376*AF376^2</f>
        <v>2.0707407213353073</v>
      </c>
      <c r="N376" s="3">
        <f>K376^2</f>
        <v>324689.09105210786</v>
      </c>
      <c r="O376" s="3">
        <f>1/($J376+(VLOOKUP($BD376,'5_Weighting REM'!$B$23:$K$35,10,FALSE)))</f>
        <v>550.11374709785684</v>
      </c>
      <c r="P376" s="3">
        <f>O376*$AF376</f>
        <v>33.162589538419731</v>
      </c>
      <c r="Q376" s="3">
        <f>1/($J376+(VLOOKUP($BD376,'5_Weighting REM'!$N$22:$W$31,10,FALSE)))</f>
        <v>181.54155084239184</v>
      </c>
      <c r="R376" s="3">
        <f>Q376*$AF376</f>
        <v>10.943896542333567</v>
      </c>
      <c r="S376" s="3">
        <f>1/($J376+(VLOOKUP($BD376,'5_Weighting REM'!$Z$26:$AI$35,10,FALSE)))</f>
        <v>33.33587711875694</v>
      </c>
      <c r="T376" s="3">
        <f>S376*$AF376</f>
        <v>2.0095916810380716</v>
      </c>
      <c r="U376" s="3">
        <f>1/($J376+(VLOOKUP($BD376,'5_Weighting REM'!$AL$24:$AU$35,10,FALSE)))</f>
        <v>554.75247659027525</v>
      </c>
      <c r="V376" s="3">
        <f>U376*$AF376</f>
        <v>33.44222676426326</v>
      </c>
      <c r="W376" s="3">
        <f>1/($J376+(VLOOKUP($BD376,'5_Weighting REM'!$AX$24:$BG$35,10,FALSE)))</f>
        <v>48.059114267036982</v>
      </c>
      <c r="X376" s="3">
        <f>W376*$AF376</f>
        <v>2.8971547946687699</v>
      </c>
      <c r="Y376" s="3">
        <f>1/($J376+(VLOOKUP($BD376,'5_Weighting REM'!$BK$24:$BT$34,10,FALSE)))</f>
        <v>42.364271167038282</v>
      </c>
      <c r="Z376" s="3">
        <f>Y376*$AF376</f>
        <v>2.553851713792727</v>
      </c>
      <c r="AA376" s="3">
        <f>1/($J376+(VLOOKUP($BD376,'5_Weighting REM'!$BX$24:$CG$35,10,FALSE)))</f>
        <v>58.421690325743349</v>
      </c>
      <c r="AB376" s="3">
        <f>AA376*$AF376</f>
        <v>3.5218435216974449</v>
      </c>
      <c r="AC376" s="3">
        <f>1/($J376+(VLOOKUP($BD376,'5_Weighting REM'!$CK$24:$CT$35,10,FALSE)))</f>
        <v>550.11374709785684</v>
      </c>
      <c r="AD376" s="3">
        <f>AC376*$AF376</f>
        <v>33.162589538419731</v>
      </c>
      <c r="AE376" s="3" t="s">
        <v>895</v>
      </c>
      <c r="AF376" s="6">
        <v>6.0283150009193667E-2</v>
      </c>
      <c r="AG376" s="3" t="s">
        <v>72</v>
      </c>
      <c r="AH376" s="3"/>
      <c r="AI376" s="3"/>
      <c r="AJ376" s="3" t="s">
        <v>5</v>
      </c>
      <c r="AK376" s="3" t="s">
        <v>6</v>
      </c>
      <c r="AL376" s="3" t="s">
        <v>5</v>
      </c>
      <c r="AM376" s="3" t="s">
        <v>83</v>
      </c>
      <c r="AN376" s="3" t="s">
        <v>84</v>
      </c>
      <c r="AO376" s="3" t="s">
        <v>56</v>
      </c>
      <c r="AP376" s="3" t="s">
        <v>57</v>
      </c>
      <c r="AQ376" s="3" t="s">
        <v>182</v>
      </c>
      <c r="AR376" s="4" t="s">
        <v>66</v>
      </c>
      <c r="AS376" s="4" t="s">
        <v>744</v>
      </c>
      <c r="AT376" s="4">
        <v>2009</v>
      </c>
      <c r="AU376" s="3" t="s">
        <v>30</v>
      </c>
      <c r="AV376" s="3" t="s">
        <v>14</v>
      </c>
      <c r="AW376" s="3">
        <v>16890</v>
      </c>
      <c r="AX376" s="3">
        <v>0</v>
      </c>
      <c r="AY376" s="3">
        <v>0</v>
      </c>
      <c r="AZ376" s="3">
        <v>1</v>
      </c>
      <c r="BA376" s="3">
        <v>1</v>
      </c>
      <c r="BB376" s="4" t="s">
        <v>97</v>
      </c>
      <c r="BC376" s="4" t="s">
        <v>896</v>
      </c>
      <c r="BD376" s="3" t="s">
        <v>705</v>
      </c>
      <c r="BE376" s="4" t="s">
        <v>746</v>
      </c>
      <c r="BF376" s="4" t="s">
        <v>90</v>
      </c>
      <c r="BG376" s="3">
        <v>8.6359830674748214E-2</v>
      </c>
      <c r="BH376" s="3">
        <v>1.22</v>
      </c>
      <c r="BI376" s="3"/>
      <c r="BJ376" s="3" t="s">
        <v>4</v>
      </c>
      <c r="BK376" s="3" t="s">
        <v>20</v>
      </c>
      <c r="BL376" s="3"/>
    </row>
    <row r="377" spans="1:64" x14ac:dyDescent="0.35">
      <c r="A377" s="2">
        <v>106</v>
      </c>
      <c r="B377" s="3" t="s">
        <v>468</v>
      </c>
      <c r="C377" s="3">
        <v>106.1</v>
      </c>
      <c r="D377" s="3" t="s">
        <v>913</v>
      </c>
      <c r="E377" s="3" t="s">
        <v>470</v>
      </c>
      <c r="F377" s="3"/>
      <c r="G377" s="3"/>
      <c r="H377" s="3" t="str">
        <f>IF(AF377&lt;'2 - Outliers'!$F$11,"Low outlier",IF(AF377&gt;'2 - Outliers'!$F$12,"High outlier",""))</f>
        <v/>
      </c>
      <c r="I377" s="3">
        <f>IF(AH377="",VLOOKUP(BD377,'3 -Impute_SE'!$B$10:$C$21,2,FALSE),AH377)</f>
        <v>4.1892191067381762E-2</v>
      </c>
      <c r="J377" s="3">
        <f>I377^2</f>
        <v>1.7549556724260203E-3</v>
      </c>
      <c r="K377" s="3">
        <f>1/J377</f>
        <v>569.81496211674528</v>
      </c>
      <c r="L377" s="3">
        <f>K377*AF377</f>
        <v>-9.3623988109833505</v>
      </c>
      <c r="M377" s="3">
        <f>K377*AF377^2</f>
        <v>0.15382978216346585</v>
      </c>
      <c r="N377" s="3">
        <f>K377^2</f>
        <v>324689.09105210786</v>
      </c>
      <c r="O377" s="3">
        <f>1/($J377+(VLOOKUP($BD377,'5_Weighting REM'!$B$23:$K$35,10,FALSE)))</f>
        <v>550.11374709785684</v>
      </c>
      <c r="P377" s="3">
        <f>O377*$AF377</f>
        <v>-9.0386961279534557</v>
      </c>
      <c r="Q377" s="3">
        <f>1/($J377+(VLOOKUP($BD377,'5_Weighting REM'!$N$22:$W$31,10,FALSE)))</f>
        <v>181.54155084239184</v>
      </c>
      <c r="R377" s="3">
        <f>Q377*$AF377</f>
        <v>-2.982835679563379</v>
      </c>
      <c r="S377" s="3">
        <f>1/($J377+(VLOOKUP($BD377,'5_Weighting REM'!$Z$26:$AI$35,10,FALSE)))</f>
        <v>33.33587711875694</v>
      </c>
      <c r="T377" s="3">
        <f>S377*$AF377</f>
        <v>-0.54772829260280531</v>
      </c>
      <c r="U377" s="3">
        <f>1/($J377+(VLOOKUP($BD377,'5_Weighting REM'!$AL$24:$AU$35,10,FALSE)))</f>
        <v>554.75247659027525</v>
      </c>
      <c r="V377" s="3">
        <f>U377*$AF377</f>
        <v>-9.1149132130980082</v>
      </c>
      <c r="W377" s="3">
        <f>1/($J377+(VLOOKUP($BD377,'5_Weighting REM'!$AX$24:$BG$35,10,FALSE)))</f>
        <v>48.059114267036982</v>
      </c>
      <c r="X377" s="3">
        <f>W377*$AF377</f>
        <v>-0.78963983781533853</v>
      </c>
      <c r="Y377" s="3">
        <f>1/($J377+(VLOOKUP($BD377,'5_Weighting REM'!$BK$24:$BT$34,10,FALSE)))</f>
        <v>42.364271167038282</v>
      </c>
      <c r="Z377" s="3">
        <f>Y377*$AF377</f>
        <v>-0.69607017781535996</v>
      </c>
      <c r="AA377" s="3">
        <f>1/($J377+(VLOOKUP($BD377,'5_Weighting REM'!$BX$24:$CG$35,10,FALSE)))</f>
        <v>58.421690325743349</v>
      </c>
      <c r="AB377" s="3">
        <f>AA377*$AF377</f>
        <v>-0.95990312716518822</v>
      </c>
      <c r="AC377" s="3">
        <f>1/($J377+(VLOOKUP($BD377,'5_Weighting REM'!$CK$24:$CT$35,10,FALSE)))</f>
        <v>550.11374709785684</v>
      </c>
      <c r="AD377" s="3">
        <f>AC377*$AF377</f>
        <v>-9.0386961279534557</v>
      </c>
      <c r="AE377" s="3" t="s">
        <v>471</v>
      </c>
      <c r="AF377" s="6">
        <v>-1.643059490084986E-2</v>
      </c>
      <c r="AG377" s="3" t="s">
        <v>472</v>
      </c>
      <c r="AH377" s="3"/>
      <c r="AI377" s="3"/>
      <c r="AJ377" s="3" t="s">
        <v>53</v>
      </c>
      <c r="AK377" s="3" t="s">
        <v>143</v>
      </c>
      <c r="AL377" s="3" t="s">
        <v>54</v>
      </c>
      <c r="AM377" s="3" t="s">
        <v>7</v>
      </c>
      <c r="AN377" s="3" t="s">
        <v>473</v>
      </c>
      <c r="AO377" s="3" t="s">
        <v>28</v>
      </c>
      <c r="AP377" s="3" t="s">
        <v>57</v>
      </c>
      <c r="AQ377" s="3" t="s">
        <v>11</v>
      </c>
      <c r="AR377" s="4" t="s">
        <v>474</v>
      </c>
      <c r="AS377" s="4" t="s">
        <v>13</v>
      </c>
      <c r="AT377" s="4">
        <v>2012</v>
      </c>
      <c r="AU377" s="3" t="s">
        <v>14</v>
      </c>
      <c r="AV377" s="3" t="s">
        <v>14</v>
      </c>
      <c r="AW377" s="3">
        <v>779</v>
      </c>
      <c r="AX377" s="3">
        <v>0</v>
      </c>
      <c r="AY377" s="3">
        <v>1</v>
      </c>
      <c r="AZ377" s="3">
        <v>1</v>
      </c>
      <c r="BA377" s="3">
        <v>1</v>
      </c>
      <c r="BB377" s="4" t="s">
        <v>97</v>
      </c>
      <c r="BC377" s="4" t="s">
        <v>852</v>
      </c>
      <c r="BD377" s="4" t="s">
        <v>705</v>
      </c>
      <c r="BE377" s="4" t="s">
        <v>475</v>
      </c>
      <c r="BF377" s="4"/>
      <c r="BG377" s="3">
        <v>-5.8000000000000003E-2</v>
      </c>
      <c r="BH377" s="3"/>
      <c r="BI377" s="3"/>
      <c r="BJ377" s="3" t="s">
        <v>20</v>
      </c>
      <c r="BK377" s="3" t="s">
        <v>20</v>
      </c>
      <c r="BL377" s="3"/>
    </row>
    <row r="378" spans="1:64" x14ac:dyDescent="0.35">
      <c r="A378" s="2">
        <v>108</v>
      </c>
      <c r="B378" s="3" t="s">
        <v>239</v>
      </c>
      <c r="C378" s="3">
        <v>108.1</v>
      </c>
      <c r="D378" s="3" t="s">
        <v>856</v>
      </c>
      <c r="E378" s="3" t="s">
        <v>240</v>
      </c>
      <c r="F378" s="3"/>
      <c r="G378" s="3"/>
      <c r="H378" s="3" t="str">
        <f>IF(AF378&lt;'2 - Outliers'!$F$11,"Low outlier",IF(AF378&gt;'2 - Outliers'!$F$12,"High outlier",""))</f>
        <v/>
      </c>
      <c r="I378" s="3">
        <f>IF(AH378="",VLOOKUP(BD378,'3 -Impute_SE'!$B$10:$C$21,2,FALSE),AH378)</f>
        <v>4.1892191067381762E-2</v>
      </c>
      <c r="J378" s="3">
        <f>I378^2</f>
        <v>1.7549556724260203E-3</v>
      </c>
      <c r="K378" s="3">
        <f>1/J378</f>
        <v>569.81496211674528</v>
      </c>
      <c r="L378" s="3">
        <f>K378*AF378</f>
        <v>-167.18370988505305</v>
      </c>
      <c r="M378" s="3">
        <f>K378*AF378^2</f>
        <v>49.051700480274569</v>
      </c>
      <c r="N378" s="3">
        <f>K378^2</f>
        <v>324689.09105210786</v>
      </c>
      <c r="O378" s="3">
        <f>1/($J378+(VLOOKUP($BD378,'5_Weighting REM'!$B$23:$K$35,10,FALSE)))</f>
        <v>550.11374709785684</v>
      </c>
      <c r="P378" s="3">
        <f>O378*$AF378</f>
        <v>-161.40337339851121</v>
      </c>
      <c r="Q378" s="3">
        <f>1/($J378+(VLOOKUP($BD378,'5_Weighting REM'!$N$22:$W$31,10,FALSE)))</f>
        <v>181.54155084239184</v>
      </c>
      <c r="R378" s="3">
        <f>Q378*$AF378</f>
        <v>-53.264291017157767</v>
      </c>
      <c r="S378" s="3">
        <f>1/($J378+(VLOOKUP($BD378,'5_Weighting REM'!$Z$26:$AI$35,10,FALSE)))</f>
        <v>33.33587711875694</v>
      </c>
      <c r="T378" s="3">
        <f>S378*$AF378</f>
        <v>-9.7807463466432853</v>
      </c>
      <c r="U378" s="3">
        <f>1/($J378+(VLOOKUP($BD378,'5_Weighting REM'!$AL$24:$AU$35,10,FALSE)))</f>
        <v>554.75247659027525</v>
      </c>
      <c r="V378" s="3">
        <f>U378*$AF378</f>
        <v>-162.76437663158674</v>
      </c>
      <c r="W378" s="3">
        <f>1/($J378+(VLOOKUP($BD378,'5_Weighting REM'!$AX$24:$BG$35,10,FALSE)))</f>
        <v>48.059114267036982</v>
      </c>
      <c r="X378" s="3">
        <f>W378*$AF378</f>
        <v>-14.10054412594865</v>
      </c>
      <c r="Y378" s="3">
        <f>1/($J378+(VLOOKUP($BD378,'5_Weighting REM'!$BK$24:$BT$34,10,FALSE)))</f>
        <v>42.364271167038282</v>
      </c>
      <c r="Z378" s="3">
        <f>Y378*$AF378</f>
        <v>-12.429677160409032</v>
      </c>
      <c r="AA378" s="3">
        <f>1/($J378+(VLOOKUP($BD378,'5_Weighting REM'!$BX$24:$CG$35,10,FALSE)))</f>
        <v>58.421690325743349</v>
      </c>
      <c r="AB378" s="3">
        <f>AA378*$AF378</f>
        <v>-17.140923941573099</v>
      </c>
      <c r="AC378" s="3">
        <f>1/($J378+(VLOOKUP($BD378,'5_Weighting REM'!$CK$24:$CT$35,10,FALSE)))</f>
        <v>550.11374709785684</v>
      </c>
      <c r="AD378" s="3">
        <f>AC378*$AF378</f>
        <v>-161.40337339851121</v>
      </c>
      <c r="AE378" s="3" t="s">
        <v>149</v>
      </c>
      <c r="AF378" s="6">
        <v>-0.29339999999999999</v>
      </c>
      <c r="AG378" s="3" t="s">
        <v>134</v>
      </c>
      <c r="AH378" s="3"/>
      <c r="AI378" s="3"/>
      <c r="AJ378" s="3" t="s">
        <v>53</v>
      </c>
      <c r="AK378" s="3" t="s">
        <v>143</v>
      </c>
      <c r="AL378" s="3" t="s">
        <v>54</v>
      </c>
      <c r="AM378" s="3" t="s">
        <v>7</v>
      </c>
      <c r="AN378" s="3" t="s">
        <v>37</v>
      </c>
      <c r="AO378" s="3" t="s">
        <v>38</v>
      </c>
      <c r="AP378" s="3" t="s">
        <v>10</v>
      </c>
      <c r="AQ378" s="3" t="s">
        <v>39</v>
      </c>
      <c r="AR378" s="4" t="s">
        <v>12</v>
      </c>
      <c r="AS378" s="4" t="s">
        <v>241</v>
      </c>
      <c r="AT378" s="4">
        <v>2000</v>
      </c>
      <c r="AU378" s="3" t="s">
        <v>30</v>
      </c>
      <c r="AV378" s="3" t="s">
        <v>14</v>
      </c>
      <c r="AW378" s="3">
        <v>40436</v>
      </c>
      <c r="AX378" s="3">
        <v>1</v>
      </c>
      <c r="AY378" s="3">
        <v>0</v>
      </c>
      <c r="AZ378" s="3">
        <v>1</v>
      </c>
      <c r="BA378" s="3">
        <v>1</v>
      </c>
      <c r="BB378" s="4" t="s">
        <v>97</v>
      </c>
      <c r="BC378" s="4" t="s">
        <v>852</v>
      </c>
      <c r="BD378" s="3" t="s">
        <v>705</v>
      </c>
      <c r="BE378" s="4" t="s">
        <v>18</v>
      </c>
      <c r="BF378" s="4"/>
      <c r="BG378" s="3">
        <v>-0.1956</v>
      </c>
      <c r="BH378" s="3"/>
      <c r="BI378" s="3">
        <v>0.8223411053418056</v>
      </c>
      <c r="BJ378" s="3" t="s">
        <v>19</v>
      </c>
      <c r="BK378" s="3" t="s">
        <v>20</v>
      </c>
      <c r="BL378" s="3"/>
    </row>
    <row r="379" spans="1:64" x14ac:dyDescent="0.35">
      <c r="A379" s="2">
        <v>108</v>
      </c>
      <c r="B379" s="3" t="s">
        <v>239</v>
      </c>
      <c r="C379" s="3">
        <v>108.1</v>
      </c>
      <c r="D379" s="3" t="s">
        <v>898</v>
      </c>
      <c r="E379" s="3" t="s">
        <v>240</v>
      </c>
      <c r="F379" s="3"/>
      <c r="G379" s="3"/>
      <c r="H379" s="3" t="str">
        <f>IF(AF379&lt;'2 - Outliers'!$F$11,"Low outlier",IF(AF379&gt;'2 - Outliers'!$F$12,"High outlier",""))</f>
        <v>Low outlier</v>
      </c>
      <c r="I379" s="3">
        <f>IF(AH379="",VLOOKUP(BD379,'3 -Impute_SE'!$B$10:$C$21,2,FALSE),AH379)</f>
        <v>4.1892191067381762E-2</v>
      </c>
      <c r="J379" s="3">
        <f>I379^2</f>
        <v>1.7549556724260203E-3</v>
      </c>
      <c r="K379" s="3">
        <f>1/J379</f>
        <v>569.81496211674528</v>
      </c>
      <c r="L379" s="3">
        <f>K379*AF379</f>
        <v>-373.28578168267984</v>
      </c>
      <c r="M379" s="3">
        <f>K379*AF379^2</f>
        <v>244.53951558032358</v>
      </c>
      <c r="N379" s="3">
        <f>K379^2</f>
        <v>324689.09105210786</v>
      </c>
      <c r="O379" s="3">
        <f>1/($J379+(VLOOKUP($BD379,'5_Weighting REM'!$B$23:$K$35,10,FALSE)))</f>
        <v>550.11374709785684</v>
      </c>
      <c r="P379" s="3">
        <f>O379*$AF379</f>
        <v>-360.37951572380604</v>
      </c>
      <c r="Q379" s="3">
        <f>1/($J379+(VLOOKUP($BD379,'5_Weighting REM'!$N$22:$W$31,10,FALSE)))</f>
        <v>181.54155084239184</v>
      </c>
      <c r="R379" s="3">
        <f>Q379*$AF379</f>
        <v>-118.9278699568509</v>
      </c>
      <c r="S379" s="3">
        <f>1/($J379+(VLOOKUP($BD379,'5_Weighting REM'!$Z$26:$AI$35,10,FALSE)))</f>
        <v>33.33587711875694</v>
      </c>
      <c r="T379" s="3">
        <f>S379*$AF379</f>
        <v>-21.838333100497671</v>
      </c>
      <c r="U379" s="3">
        <f>1/($J379+(VLOOKUP($BD379,'5_Weighting REM'!$AL$24:$AU$35,10,FALSE)))</f>
        <v>554.75247659027525</v>
      </c>
      <c r="V379" s="3">
        <f>U379*$AF379</f>
        <v>-363.41834741428931</v>
      </c>
      <c r="W379" s="3">
        <f>1/($J379+(VLOOKUP($BD379,'5_Weighting REM'!$AX$24:$BG$35,10,FALSE)))</f>
        <v>48.059114267036982</v>
      </c>
      <c r="X379" s="3">
        <f>W379*$AF379</f>
        <v>-31.483525756335929</v>
      </c>
      <c r="Y379" s="3">
        <f>1/($J379+(VLOOKUP($BD379,'5_Weighting REM'!$BK$24:$BT$34,10,FALSE)))</f>
        <v>42.364271167038282</v>
      </c>
      <c r="Z379" s="3">
        <f>Y379*$AF379</f>
        <v>-27.752834041526778</v>
      </c>
      <c r="AA379" s="3">
        <f>1/($J379+(VLOOKUP($BD379,'5_Weighting REM'!$BX$24:$CG$35,10,FALSE)))</f>
        <v>58.421690325743349</v>
      </c>
      <c r="AB379" s="3">
        <f>AA379*$AF379</f>
        <v>-38.272049332394467</v>
      </c>
      <c r="AC379" s="3">
        <f>1/($J379+(VLOOKUP($BD379,'5_Weighting REM'!$CK$24:$CT$35,10,FALSE)))</f>
        <v>550.11374709785684</v>
      </c>
      <c r="AD379" s="3">
        <f>AC379*$AF379</f>
        <v>-360.37951572380604</v>
      </c>
      <c r="AE379" s="3" t="s">
        <v>3</v>
      </c>
      <c r="AF379" s="6">
        <v>-0.65510000000000002</v>
      </c>
      <c r="AG379" s="3" t="s">
        <v>4</v>
      </c>
      <c r="AH379" s="3"/>
      <c r="AI379" s="3"/>
      <c r="AJ379" s="3" t="s">
        <v>5</v>
      </c>
      <c r="AK379" s="3" t="s">
        <v>143</v>
      </c>
      <c r="AL379" s="3" t="s">
        <v>53</v>
      </c>
      <c r="AM379" s="3" t="s">
        <v>7</v>
      </c>
      <c r="AN379" s="3" t="s">
        <v>37</v>
      </c>
      <c r="AO379" s="3" t="s">
        <v>38</v>
      </c>
      <c r="AP379" s="3" t="s">
        <v>10</v>
      </c>
      <c r="AQ379" s="3" t="s">
        <v>39</v>
      </c>
      <c r="AR379" s="4" t="s">
        <v>12</v>
      </c>
      <c r="AS379" s="4" t="s">
        <v>241</v>
      </c>
      <c r="AT379" s="4">
        <v>2000</v>
      </c>
      <c r="AU379" s="3" t="s">
        <v>30</v>
      </c>
      <c r="AV379" s="3" t="s">
        <v>30</v>
      </c>
      <c r="AW379" s="3">
        <v>40436</v>
      </c>
      <c r="AX379" s="3">
        <v>1</v>
      </c>
      <c r="AY379" s="3">
        <v>0</v>
      </c>
      <c r="AZ379" s="3">
        <v>1</v>
      </c>
      <c r="BA379" s="3">
        <v>1</v>
      </c>
      <c r="BB379" s="4" t="s">
        <v>97</v>
      </c>
      <c r="BC379" s="4" t="s">
        <v>852</v>
      </c>
      <c r="BD379" s="3" t="s">
        <v>705</v>
      </c>
      <c r="BE379" s="4" t="s">
        <v>18</v>
      </c>
      <c r="BF379" s="4"/>
      <c r="BG379" s="3">
        <v>-0.45269999999999999</v>
      </c>
      <c r="BH379" s="3"/>
      <c r="BI379" s="3">
        <v>0.63590887767667914</v>
      </c>
      <c r="BJ379" s="3" t="s">
        <v>19</v>
      </c>
      <c r="BK379" s="3" t="s">
        <v>20</v>
      </c>
      <c r="BL379" s="3"/>
    </row>
    <row r="380" spans="1:64" x14ac:dyDescent="0.35">
      <c r="A380" s="2">
        <v>177</v>
      </c>
      <c r="B380" s="3" t="s">
        <v>1253</v>
      </c>
      <c r="C380" s="3">
        <v>177.3</v>
      </c>
      <c r="D380" s="3" t="s">
        <v>1262</v>
      </c>
      <c r="E380" s="3" t="s">
        <v>1261</v>
      </c>
      <c r="F380" s="3"/>
      <c r="G380" s="3"/>
      <c r="H380" s="3" t="str">
        <f>IF(AF380&lt;'2 - Outliers'!$F$11,"Low outlier",IF(AF380&gt;'2 - Outliers'!$F$12,"High outlier",""))</f>
        <v/>
      </c>
      <c r="I380" s="3">
        <f>IF(AH380="",VLOOKUP(BD380,'3 -Impute_SE'!$B$10:$C$21,2,FALSE),AH380)</f>
        <v>4.1372950268817196E-2</v>
      </c>
      <c r="J380" s="3">
        <f>I380^2</f>
        <v>1.711721013946021E-3</v>
      </c>
      <c r="K380" s="3">
        <f>1/J380</f>
        <v>584.20735146243578</v>
      </c>
      <c r="L380" s="3">
        <f>K380*AF380</f>
        <v>179.8276398385718</v>
      </c>
      <c r="M380" s="3">
        <f>K380*AF380^2</f>
        <v>55.353600000000007</v>
      </c>
      <c r="N380" s="3">
        <f>K380^2</f>
        <v>341298.22950275399</v>
      </c>
      <c r="O380" s="3">
        <f>1/($J380+(VLOOKUP($BD380,'5_Weighting REM'!$B$23:$K$35,10,FALSE)))</f>
        <v>46.290919073800772</v>
      </c>
      <c r="P380" s="3">
        <f>O380*$AF380</f>
        <v>14.249027681972215</v>
      </c>
      <c r="Q380" s="3">
        <f>1/($J380+(VLOOKUP($BD380,'5_Weighting REM'!$N$22:$W$31,10,FALSE)))</f>
        <v>584.20735146243578</v>
      </c>
      <c r="R380" s="3">
        <f>Q380*$AF380</f>
        <v>179.8276398385718</v>
      </c>
      <c r="S380" s="3">
        <f>1/($J380+(VLOOKUP($BD380,'5_Weighting REM'!$Z$26:$AI$35,10,FALSE)))</f>
        <v>8.1751423349759733</v>
      </c>
      <c r="T380" s="3">
        <f>S380*$AF380</f>
        <v>2.5164293940550451</v>
      </c>
      <c r="U380" s="3">
        <f>1/($J380+(VLOOKUP($BD380,'5_Weighting REM'!$AL$24:$AU$35,10,FALSE)))</f>
        <v>46.895653858174363</v>
      </c>
      <c r="V380" s="3">
        <f>U380*$AF380</f>
        <v>14.435173968440475</v>
      </c>
      <c r="W380" s="3">
        <f>1/($J380+(VLOOKUP($BD380,'5_Weighting REM'!$AX$24:$BG$35,10,FALSE)))</f>
        <v>58.787671612428454</v>
      </c>
      <c r="X380" s="3">
        <f>W380*$AF380</f>
        <v>18.09571244046176</v>
      </c>
      <c r="Y380" s="3">
        <f>1/($J380+(VLOOKUP($BD380,'5_Weighting REM'!$BK$24:$BT$34,10,FALSE)))</f>
        <v>4.7132107340563394</v>
      </c>
      <c r="Z380" s="3">
        <f>Y380*$AF380</f>
        <v>1.4507957838008685</v>
      </c>
      <c r="AA380" s="3">
        <f>1/($J380+(VLOOKUP($BD380,'5_Weighting REM'!$BX$24:$CG$35,10,FALSE)))</f>
        <v>44.482155991812128</v>
      </c>
      <c r="AB380" s="3">
        <f>AA380*$AF380</f>
        <v>13.69226372608065</v>
      </c>
      <c r="AC380" s="3">
        <f>1/($J380+(VLOOKUP($BD380,'5_Weighting REM'!$CK$24:$CT$35,10,FALSE)))</f>
        <v>46.290919073800772</v>
      </c>
      <c r="AD380" s="3">
        <f>AC380*$AF380</f>
        <v>14.249027681972215</v>
      </c>
      <c r="AE380" s="3" t="s">
        <v>367</v>
      </c>
      <c r="AF380" s="6">
        <v>0.30781474999999997</v>
      </c>
      <c r="AG380" s="3" t="s">
        <v>355</v>
      </c>
      <c r="AH380" s="3">
        <v>4.1372950268817196E-2</v>
      </c>
      <c r="AI380" s="3" t="s">
        <v>26</v>
      </c>
      <c r="AJ380" s="3" t="s">
        <v>5</v>
      </c>
      <c r="AK380" s="3" t="s">
        <v>1307</v>
      </c>
      <c r="AL380" s="3" t="s">
        <v>5</v>
      </c>
      <c r="AM380" s="3" t="s">
        <v>7</v>
      </c>
      <c r="AN380" s="3" t="s">
        <v>1313</v>
      </c>
      <c r="AO380" s="3" t="s">
        <v>38</v>
      </c>
      <c r="AP380" s="3" t="s">
        <v>10</v>
      </c>
      <c r="AQ380" s="3" t="s">
        <v>11</v>
      </c>
      <c r="AR380" s="4" t="s">
        <v>338</v>
      </c>
      <c r="AS380" s="4" t="s">
        <v>1338</v>
      </c>
      <c r="AT380" s="4">
        <v>2014</v>
      </c>
      <c r="AU380" s="3" t="s">
        <v>14</v>
      </c>
      <c r="AV380" s="3" t="s">
        <v>1951</v>
      </c>
      <c r="AW380" s="3">
        <v>491</v>
      </c>
      <c r="AX380" s="3">
        <v>1</v>
      </c>
      <c r="AY380" s="3">
        <v>0</v>
      </c>
      <c r="AZ380" s="3">
        <v>1</v>
      </c>
      <c r="BA380" s="3">
        <v>1</v>
      </c>
      <c r="BB380" s="4" t="s">
        <v>346</v>
      </c>
      <c r="BC380" s="4" t="s">
        <v>1387</v>
      </c>
      <c r="BD380" s="4" t="s">
        <v>642</v>
      </c>
      <c r="BE380" s="4" t="s">
        <v>33</v>
      </c>
      <c r="BF380" s="4"/>
      <c r="BG380" s="3">
        <v>0.54049999999999998</v>
      </c>
      <c r="BH380" s="3"/>
      <c r="BI380" s="3"/>
      <c r="BJ380" s="3"/>
      <c r="BK380" s="3">
        <v>7.44</v>
      </c>
      <c r="BL380" s="3" t="s">
        <v>1300</v>
      </c>
    </row>
    <row r="381" spans="1:64" x14ac:dyDescent="0.35">
      <c r="A381" s="2">
        <v>65</v>
      </c>
      <c r="B381" s="3" t="s">
        <v>351</v>
      </c>
      <c r="C381" s="3">
        <v>65.099999999999994</v>
      </c>
      <c r="D381" s="3" t="s">
        <v>377</v>
      </c>
      <c r="E381" s="3" t="s">
        <v>378</v>
      </c>
      <c r="F381" s="3"/>
      <c r="G381" s="3" t="s">
        <v>1958</v>
      </c>
      <c r="H381" s="3" t="str">
        <f>IF(AF381&lt;'2 - Outliers'!$F$11,"Low outlier",IF(AF381&gt;'2 - Outliers'!$F$12,"High outlier",""))</f>
        <v/>
      </c>
      <c r="I381" s="3">
        <f>IF(AH381="",VLOOKUP(BD381,'3 -Impute_SE'!$B$10:$C$21,2,FALSE),AH381)</f>
        <v>4.126363636363637E-2</v>
      </c>
      <c r="J381" s="3">
        <f>I381^2</f>
        <v>1.7026876859504137E-3</v>
      </c>
      <c r="K381" s="3">
        <f>1/J381</f>
        <v>587.30676697283775</v>
      </c>
      <c r="L381" s="3">
        <f>K381*AF381</f>
        <v>10.663141661158843</v>
      </c>
      <c r="M381" s="3">
        <f>K381*AF381^2</f>
        <v>0.19359999999999999</v>
      </c>
      <c r="N381" s="3">
        <f>K381^2</f>
        <v>344929.23853208713</v>
      </c>
      <c r="O381" s="3">
        <f>1/($J381+(VLOOKUP($BD381,'5_Weighting REM'!$B$23:$K$35,10,FALSE)))</f>
        <v>53.866647848043677</v>
      </c>
      <c r="P381" s="3">
        <f>O381*$AF381</f>
        <v>0.97800285832908107</v>
      </c>
      <c r="Q381" s="3">
        <f>1/($J381+(VLOOKUP($BD381,'5_Weighting REM'!$N$22:$W$31,10,FALSE)))</f>
        <v>587.30676697283775</v>
      </c>
      <c r="R381" s="3">
        <f>Q381*$AF381</f>
        <v>10.663141661158843</v>
      </c>
      <c r="S381" s="3">
        <f>1/($J381+(VLOOKUP($BD381,'5_Weighting REM'!$Z$26:$AI$35,10,FALSE)))</f>
        <v>3.7759226702847912</v>
      </c>
      <c r="T381" s="3">
        <f>S381*$AF381</f>
        <v>6.8555652001690684E-2</v>
      </c>
      <c r="U381" s="3">
        <f>1/($J381+(VLOOKUP($BD381,'5_Weighting REM'!$AL$24:$AU$35,10,FALSE)))</f>
        <v>155.96895122351785</v>
      </c>
      <c r="V381" s="3">
        <f>U381*$AF381</f>
        <v>2.8317722784141903</v>
      </c>
      <c r="W381" s="3">
        <f>1/($J381+(VLOOKUP($BD381,'5_Weighting REM'!$AX$24:$BG$35,10,FALSE)))</f>
        <v>22.628903378880967</v>
      </c>
      <c r="X381" s="3">
        <f>W381*$AF381</f>
        <v>0.41085036974696287</v>
      </c>
      <c r="Y381" s="3">
        <f>1/($J381+(VLOOKUP($BD381,'5_Weighting REM'!$BK$24:$BT$34,10,FALSE)))</f>
        <v>90.95068543072</v>
      </c>
      <c r="Z381" s="3">
        <f>Y381*$AF381</f>
        <v>1.6513006446801526</v>
      </c>
      <c r="AA381" s="3">
        <f>1/($J381+(VLOOKUP($BD381,'5_Weighting REM'!$BX$24:$CG$35,10,FALSE)))</f>
        <v>159.60634018526352</v>
      </c>
      <c r="AB381" s="3">
        <f>AA381*$AF381</f>
        <v>2.8978127124036446</v>
      </c>
      <c r="AC381" s="3">
        <f>1/($J381+(VLOOKUP($BD381,'5_Weighting REM'!$CK$24:$CT$35,10,FALSE)))</f>
        <v>53.866647848043677</v>
      </c>
      <c r="AD381" s="3">
        <f>AC381*$AF381</f>
        <v>0.97800285832908107</v>
      </c>
      <c r="AE381" s="3" t="s">
        <v>367</v>
      </c>
      <c r="AF381" s="6">
        <v>1.8156000000000002E-2</v>
      </c>
      <c r="AG381" s="3" t="s">
        <v>355</v>
      </c>
      <c r="AH381" s="3">
        <v>4.126363636363637E-2</v>
      </c>
      <c r="AI381" s="3" t="s">
        <v>26</v>
      </c>
      <c r="AJ381" s="3" t="s">
        <v>53</v>
      </c>
      <c r="AK381" s="3" t="s">
        <v>6</v>
      </c>
      <c r="AL381" s="3" t="s">
        <v>54</v>
      </c>
      <c r="AM381" s="3" t="s">
        <v>7</v>
      </c>
      <c r="AN381" s="3" t="s">
        <v>356</v>
      </c>
      <c r="AO381" s="3" t="s">
        <v>28</v>
      </c>
      <c r="AP381" s="3" t="s">
        <v>10</v>
      </c>
      <c r="AQ381" s="3" t="s">
        <v>11</v>
      </c>
      <c r="AR381" s="4" t="s">
        <v>108</v>
      </c>
      <c r="AS381" s="4" t="s">
        <v>363</v>
      </c>
      <c r="AT381" s="4">
        <v>2010</v>
      </c>
      <c r="AU381" s="3" t="s">
        <v>14</v>
      </c>
      <c r="AV381" s="3" t="s">
        <v>14</v>
      </c>
      <c r="AW381" s="3">
        <v>473</v>
      </c>
      <c r="AX381" s="3">
        <v>1</v>
      </c>
      <c r="AY381" s="3">
        <v>0</v>
      </c>
      <c r="AZ381" s="3">
        <v>0</v>
      </c>
      <c r="BA381" s="3">
        <v>0</v>
      </c>
      <c r="BB381" s="4" t="s">
        <v>346</v>
      </c>
      <c r="BC381" s="4" t="s">
        <v>376</v>
      </c>
      <c r="BD381" s="4" t="s">
        <v>348</v>
      </c>
      <c r="BE381" s="4" t="s">
        <v>33</v>
      </c>
      <c r="BF381" s="4"/>
      <c r="BG381" s="3">
        <v>6.8000000000000005E-2</v>
      </c>
      <c r="BH381" s="3"/>
      <c r="BI381" s="3"/>
      <c r="BJ381" s="3" t="s">
        <v>20</v>
      </c>
      <c r="BK381" s="3">
        <v>0.44</v>
      </c>
      <c r="BL381" s="3"/>
    </row>
    <row r="382" spans="1:64" x14ac:dyDescent="0.35">
      <c r="A382" s="2">
        <v>70</v>
      </c>
      <c r="B382" s="3" t="s">
        <v>177</v>
      </c>
      <c r="C382" s="3">
        <v>70.13</v>
      </c>
      <c r="D382" s="3" t="s">
        <v>969</v>
      </c>
      <c r="E382" s="3" t="s">
        <v>690</v>
      </c>
      <c r="F382" s="3"/>
      <c r="G382" s="3"/>
      <c r="H382" s="3" t="str">
        <f>IF(AF382&lt;'2 - Outliers'!$F$11,"Low outlier",IF(AF382&gt;'2 - Outliers'!$F$12,"High outlier",""))</f>
        <v/>
      </c>
      <c r="I382" s="3">
        <f>IF(AH382="",VLOOKUP(BD382,'3 -Impute_SE'!$B$10:$C$21,2,FALSE),AH382)</f>
        <v>4.0616740088105729E-2</v>
      </c>
      <c r="J382" s="3">
        <f>I382^2</f>
        <v>1.6497195753847351E-3</v>
      </c>
      <c r="K382" s="3">
        <f>1/J382</f>
        <v>606.16362618282415</v>
      </c>
      <c r="L382" s="3">
        <f>K382*AF382</f>
        <v>55.888286334056389</v>
      </c>
      <c r="M382" s="3">
        <f>K382*AF382^2</f>
        <v>5.1528999999999989</v>
      </c>
      <c r="N382" s="3">
        <f>K382^2</f>
        <v>367434.34170711058</v>
      </c>
      <c r="O382" s="3">
        <f>1/($J382+(VLOOKUP($BD382,'5_Weighting REM'!$B$23:$K$35,10,FALSE)))</f>
        <v>75.032633221927014</v>
      </c>
      <c r="P382" s="3">
        <f>O382*$AF382</f>
        <v>6.918008783061671</v>
      </c>
      <c r="Q382" s="3">
        <f>1/($J382+(VLOOKUP($BD382,'5_Weighting REM'!$N$22:$W$31,10,FALSE)))</f>
        <v>385.1940217905767</v>
      </c>
      <c r="R382" s="3">
        <f>Q382*$AF382</f>
        <v>35.514888809091175</v>
      </c>
      <c r="S382" s="3">
        <f>1/($J382+(VLOOKUP($BD382,'5_Weighting REM'!$Z$26:$AI$35,10,FALSE)))</f>
        <v>5.7691954826561931</v>
      </c>
      <c r="T382" s="3">
        <f>S382*$AF382</f>
        <v>0.53191982350090106</v>
      </c>
      <c r="U382" s="3">
        <f>1/($J382+(VLOOKUP($BD382,'5_Weighting REM'!$AL$24:$AU$35,10,FALSE)))</f>
        <v>119.52363080821431</v>
      </c>
      <c r="V382" s="3">
        <f>U382*$AF382</f>
        <v>11.020078760517359</v>
      </c>
      <c r="W382" s="3">
        <f>1/($J382+(VLOOKUP($BD382,'5_Weighting REM'!$AX$24:$BG$35,10,FALSE)))</f>
        <v>11.645120137853354</v>
      </c>
      <c r="X382" s="3">
        <f>W382*$AF382</f>
        <v>1.0736800767100794</v>
      </c>
      <c r="Y382" s="3">
        <f>1/($J382+(VLOOKUP($BD382,'5_Weighting REM'!$BK$24:$BT$34,10,FALSE)))</f>
        <v>114.78471726073897</v>
      </c>
      <c r="Z382" s="3">
        <f>Y382*$AF382</f>
        <v>10.583150931440134</v>
      </c>
      <c r="AA382" s="3">
        <f>1/($J382+(VLOOKUP($BD382,'5_Weighting REM'!$BX$24:$CG$35,10,FALSE)))</f>
        <v>196.52209645458257</v>
      </c>
      <c r="AB382" s="3">
        <f>AA382*$AF382</f>
        <v>18.119337293112512</v>
      </c>
      <c r="AC382" s="3">
        <f>1/($J382+(VLOOKUP($BD382,'5_Weighting REM'!$CK$24:$CT$35,10,FALSE)))</f>
        <v>75.032633221927014</v>
      </c>
      <c r="AD382" s="3">
        <f>AC382*$AF382</f>
        <v>6.918008783061671</v>
      </c>
      <c r="AE382" s="3" t="s">
        <v>156</v>
      </c>
      <c r="AF382" s="6">
        <v>9.2200000000000004E-2</v>
      </c>
      <c r="AG382" s="3" t="s">
        <v>157</v>
      </c>
      <c r="AH382" s="3">
        <v>4.0616740088105729E-2</v>
      </c>
      <c r="AI382" s="3" t="s">
        <v>26</v>
      </c>
      <c r="AJ382" s="3" t="s">
        <v>5</v>
      </c>
      <c r="AK382" s="3" t="s">
        <v>6</v>
      </c>
      <c r="AL382" s="3" t="s">
        <v>5</v>
      </c>
      <c r="AM382" s="3" t="s">
        <v>7</v>
      </c>
      <c r="AN382" s="3" t="s">
        <v>48</v>
      </c>
      <c r="AO382" s="3" t="s">
        <v>28</v>
      </c>
      <c r="AP382" s="3" t="s">
        <v>10</v>
      </c>
      <c r="AQ382" s="3" t="s">
        <v>182</v>
      </c>
      <c r="AR382" s="4" t="s">
        <v>12</v>
      </c>
      <c r="AS382" s="4" t="s">
        <v>13</v>
      </c>
      <c r="AT382" s="4">
        <v>2009</v>
      </c>
      <c r="AU382" s="3" t="s">
        <v>30</v>
      </c>
      <c r="AV382" s="3" t="s">
        <v>14</v>
      </c>
      <c r="AW382" s="3">
        <v>1449</v>
      </c>
      <c r="AX382" s="3">
        <v>1</v>
      </c>
      <c r="AY382" s="3">
        <v>0</v>
      </c>
      <c r="AZ382" s="3">
        <v>0</v>
      </c>
      <c r="BA382" s="3">
        <v>0</v>
      </c>
      <c r="BB382" s="4" t="s">
        <v>15</v>
      </c>
      <c r="BC382" s="4" t="s">
        <v>41</v>
      </c>
      <c r="BD382" s="4" t="s">
        <v>42</v>
      </c>
      <c r="BE382" s="4" t="s">
        <v>33</v>
      </c>
      <c r="BF382" s="4"/>
      <c r="BG382" s="3">
        <v>9.2200000000000004E-2</v>
      </c>
      <c r="BH382" s="3"/>
      <c r="BI382" s="3"/>
      <c r="BJ382" s="3" t="s">
        <v>20</v>
      </c>
      <c r="BK382" s="3">
        <v>2.27</v>
      </c>
      <c r="BL382" s="3"/>
    </row>
    <row r="383" spans="1:64" x14ac:dyDescent="0.35">
      <c r="A383" s="2">
        <v>177</v>
      </c>
      <c r="B383" s="3" t="s">
        <v>1253</v>
      </c>
      <c r="C383" s="3">
        <v>177.3</v>
      </c>
      <c r="D383" s="3" t="s">
        <v>1260</v>
      </c>
      <c r="E383" s="3" t="s">
        <v>1261</v>
      </c>
      <c r="F383" s="3"/>
      <c r="G383" s="3"/>
      <c r="H383" s="3" t="str">
        <f>IF(AF383&lt;'2 - Outliers'!$F$11,"Low outlier",IF(AF383&gt;'2 - Outliers'!$F$12,"High outlier",""))</f>
        <v/>
      </c>
      <c r="I383" s="3">
        <f>IF(AH383="",VLOOKUP(BD383,'3 -Impute_SE'!$B$10:$C$21,2,FALSE),AH383)</f>
        <v>4.0343716433941995E-2</v>
      </c>
      <c r="J383" s="3">
        <f>I383^2</f>
        <v>1.6276154557023214E-3</v>
      </c>
      <c r="K383" s="3">
        <f>1/J383</f>
        <v>614.39573856129107</v>
      </c>
      <c r="L383" s="3">
        <f>K383*AF383</f>
        <v>230.76703940362091</v>
      </c>
      <c r="M383" s="3">
        <f>K383*AF383^2</f>
        <v>86.676100000000005</v>
      </c>
      <c r="N383" s="3">
        <f>K383^2</f>
        <v>377482.12356227433</v>
      </c>
      <c r="O383" s="3">
        <f>1/($J383+(VLOOKUP($BD383,'5_Weighting REM'!$B$23:$K$35,10,FALSE)))</f>
        <v>393.88724571104871</v>
      </c>
      <c r="P383" s="3">
        <f>O383*$AF383</f>
        <v>147.9440494890699</v>
      </c>
      <c r="Q383" s="3">
        <f>1/($J383+(VLOOKUP($BD383,'5_Weighting REM'!$N$22:$W$31,10,FALSE)))</f>
        <v>204.20029718714869</v>
      </c>
      <c r="R383" s="3">
        <f>Q383*$AF383</f>
        <v>76.697631623493052</v>
      </c>
      <c r="S383" s="3">
        <f>1/($J383+(VLOOKUP($BD383,'5_Weighting REM'!$Z$26:$AI$35,10,FALSE)))</f>
        <v>23.256718693024116</v>
      </c>
      <c r="T383" s="3">
        <f>S383*$AF383</f>
        <v>8.7352235410998578</v>
      </c>
      <c r="U383" s="3">
        <f>1/($J383+(VLOOKUP($BD383,'5_Weighting REM'!$AL$24:$AU$35,10,FALSE)))</f>
        <v>510.13795110894716</v>
      </c>
      <c r="V383" s="3">
        <f>U383*$AF383</f>
        <v>191.60781443652056</v>
      </c>
      <c r="W383" s="3">
        <f>1/($J383+(VLOOKUP($BD383,'5_Weighting REM'!$AX$24:$BG$35,10,FALSE)))</f>
        <v>31.252131732591742</v>
      </c>
      <c r="X383" s="3">
        <f>W383*$AF383</f>
        <v>11.738300678761458</v>
      </c>
      <c r="Y383" s="3">
        <f>1/($J383+(VLOOKUP($BD383,'5_Weighting REM'!$BK$24:$BT$34,10,FALSE)))</f>
        <v>535.99118729930115</v>
      </c>
      <c r="Z383" s="3">
        <f>Y383*$AF383</f>
        <v>201.31828994961751</v>
      </c>
      <c r="AA383" s="3">
        <f>1/($J383+(VLOOKUP($BD383,'5_Weighting REM'!$BX$24:$CG$35,10,FALSE)))</f>
        <v>413.38112683507808</v>
      </c>
      <c r="AB383" s="3">
        <f>AA383*$AF383</f>
        <v>155.26595123925532</v>
      </c>
      <c r="AC383" s="3">
        <f>1/($J383+(VLOOKUP($BD383,'5_Weighting REM'!$CK$24:$CT$35,10,FALSE)))</f>
        <v>393.88724571104871</v>
      </c>
      <c r="AD383" s="3">
        <f>AC383*$AF383</f>
        <v>147.9440494890699</v>
      </c>
      <c r="AE383" s="3" t="s">
        <v>367</v>
      </c>
      <c r="AF383" s="6">
        <v>0.37559999999999999</v>
      </c>
      <c r="AG383" s="3" t="s">
        <v>355</v>
      </c>
      <c r="AH383" s="3">
        <v>4.0343716433941995E-2</v>
      </c>
      <c r="AI383" s="3" t="s">
        <v>26</v>
      </c>
      <c r="AJ383" s="3" t="s">
        <v>5</v>
      </c>
      <c r="AK383" s="3" t="s">
        <v>1307</v>
      </c>
      <c r="AL383" s="3" t="s">
        <v>5</v>
      </c>
      <c r="AM383" s="3" t="s">
        <v>7</v>
      </c>
      <c r="AN383" s="3" t="s">
        <v>1313</v>
      </c>
      <c r="AO383" s="3" t="s">
        <v>38</v>
      </c>
      <c r="AP383" s="3" t="s">
        <v>10</v>
      </c>
      <c r="AQ383" s="3" t="s">
        <v>11</v>
      </c>
      <c r="AR383" s="4" t="s">
        <v>338</v>
      </c>
      <c r="AS383" s="4" t="s">
        <v>1338</v>
      </c>
      <c r="AT383" s="4">
        <v>2014</v>
      </c>
      <c r="AU383" s="3" t="s">
        <v>14</v>
      </c>
      <c r="AV383" s="3" t="s">
        <v>1951</v>
      </c>
      <c r="AW383" s="3">
        <v>491</v>
      </c>
      <c r="AX383" s="3">
        <v>1</v>
      </c>
      <c r="AY383" s="3">
        <v>0</v>
      </c>
      <c r="AZ383" s="3">
        <v>1</v>
      </c>
      <c r="BA383" s="3">
        <v>1</v>
      </c>
      <c r="BB383" s="4" t="s">
        <v>15</v>
      </c>
      <c r="BC383" s="4" t="s">
        <v>1386</v>
      </c>
      <c r="BD383" s="4" t="s">
        <v>17</v>
      </c>
      <c r="BE383" s="4" t="s">
        <v>33</v>
      </c>
      <c r="BF383" s="4"/>
      <c r="BG383" s="3">
        <v>0.37559999999999999</v>
      </c>
      <c r="BH383" s="3"/>
      <c r="BI383" s="3"/>
      <c r="BJ383" s="3"/>
      <c r="BK383" s="3">
        <v>9.31</v>
      </c>
      <c r="BL383" s="3" t="s">
        <v>1300</v>
      </c>
    </row>
    <row r="384" spans="1:64" x14ac:dyDescent="0.35">
      <c r="A384" s="2">
        <v>21</v>
      </c>
      <c r="B384" s="3" t="s">
        <v>438</v>
      </c>
      <c r="C384" s="3">
        <v>21.1</v>
      </c>
      <c r="D384" s="3" t="s">
        <v>615</v>
      </c>
      <c r="E384" s="3" t="s">
        <v>440</v>
      </c>
      <c r="F384" s="3"/>
      <c r="G384" s="3"/>
      <c r="H384" s="3" t="str">
        <f>IF(AF384&lt;'2 - Outliers'!$F$11,"Low outlier",IF(AF384&gt;'2 - Outliers'!$F$12,"High outlier",""))</f>
        <v/>
      </c>
      <c r="I384" s="3">
        <f>IF(AH384="",VLOOKUP(BD384,'3 -Impute_SE'!$B$10:$C$21,2,FALSE),AH384)</f>
        <v>3.9358273784503295E-2</v>
      </c>
      <c r="J384" s="3">
        <f>I384^2</f>
        <v>1.5490737152959193E-3</v>
      </c>
      <c r="K384" s="3">
        <f>1/J384</f>
        <v>645.54707121150147</v>
      </c>
      <c r="L384" s="3">
        <f>K384*AF384</f>
        <v>181.33417230331077</v>
      </c>
      <c r="M384" s="3">
        <f>K384*AF384^2</f>
        <v>50.936768999999991</v>
      </c>
      <c r="N384" s="3">
        <f>K384^2</f>
        <v>416731.02114974736</v>
      </c>
      <c r="O384" s="3">
        <f>1/($J384+(VLOOKUP($BD384,'5_Weighting REM'!$B$23:$K$35,10,FALSE)))</f>
        <v>406.46178729478748</v>
      </c>
      <c r="P384" s="3">
        <f>O384*$AF384</f>
        <v>114.1751160511058</v>
      </c>
      <c r="Q384" s="3">
        <f>1/($J384+(VLOOKUP($BD384,'5_Weighting REM'!$N$22:$W$31,10,FALSE)))</f>
        <v>207.52869357885709</v>
      </c>
      <c r="R384" s="3">
        <f>Q384*$AF384</f>
        <v>58.294810026300951</v>
      </c>
      <c r="S384" s="3">
        <f>1/($J384+(VLOOKUP($BD384,'5_Weighting REM'!$Z$26:$AI$35,10,FALSE)))</f>
        <v>23.299277693323418</v>
      </c>
      <c r="T384" s="3">
        <f>S384*$AF384</f>
        <v>6.5447671040545474</v>
      </c>
      <c r="U384" s="3">
        <f>1/($J384+(VLOOKUP($BD384,'5_Weighting REM'!$AL$24:$AU$35,10,FALSE)))</f>
        <v>531.43085634499107</v>
      </c>
      <c r="V384" s="3">
        <f>U384*$AF384</f>
        <v>149.27892754730797</v>
      </c>
      <c r="W384" s="3">
        <f>1/($J384+(VLOOKUP($BD384,'5_Weighting REM'!$AX$24:$BG$35,10,FALSE)))</f>
        <v>31.329031874532209</v>
      </c>
      <c r="X384" s="3">
        <f>W384*$AF384</f>
        <v>8.8003250535560973</v>
      </c>
      <c r="Y384" s="3">
        <f>1/($J384+(VLOOKUP($BD384,'5_Weighting REM'!$BK$24:$BT$34,10,FALSE)))</f>
        <v>559.54681024998081</v>
      </c>
      <c r="Z384" s="3">
        <f>Y384*$AF384</f>
        <v>157.17669899921961</v>
      </c>
      <c r="AA384" s="3">
        <f>1/($J384+(VLOOKUP($BD384,'5_Weighting REM'!$BX$24:$CG$35,10,FALSE)))</f>
        <v>427.25303885412876</v>
      </c>
      <c r="AB384" s="3">
        <f>AA384*$AF384</f>
        <v>120.01537861412476</v>
      </c>
      <c r="AC384" s="3">
        <f>1/($J384+(VLOOKUP($BD384,'5_Weighting REM'!$CK$24:$CT$35,10,FALSE)))</f>
        <v>406.46178729478748</v>
      </c>
      <c r="AD384" s="3">
        <f>AC384*$AF384</f>
        <v>114.1751160511058</v>
      </c>
      <c r="AE384" s="3" t="s">
        <v>266</v>
      </c>
      <c r="AF384" s="6">
        <v>0.28089999999999998</v>
      </c>
      <c r="AG384" s="3" t="s">
        <v>157</v>
      </c>
      <c r="AH384" s="3">
        <v>3.9358273784503295E-2</v>
      </c>
      <c r="AI384" s="3" t="s">
        <v>26</v>
      </c>
      <c r="AJ384" s="3" t="s">
        <v>5</v>
      </c>
      <c r="AK384" s="3" t="s">
        <v>6</v>
      </c>
      <c r="AL384" s="3" t="s">
        <v>5</v>
      </c>
      <c r="AM384" s="3" t="s">
        <v>7</v>
      </c>
      <c r="AN384" s="3" t="s">
        <v>8</v>
      </c>
      <c r="AO384" s="3" t="s">
        <v>28</v>
      </c>
      <c r="AP384" s="3" t="s">
        <v>10</v>
      </c>
      <c r="AQ384" s="3" t="s">
        <v>11</v>
      </c>
      <c r="AR384" s="4" t="s">
        <v>12</v>
      </c>
      <c r="AS384" s="4" t="s">
        <v>441</v>
      </c>
      <c r="AT384" s="4" t="s">
        <v>442</v>
      </c>
      <c r="AU384" s="3" t="s">
        <v>1951</v>
      </c>
      <c r="AV384" s="3" t="s">
        <v>30</v>
      </c>
      <c r="AW384" s="3">
        <v>348</v>
      </c>
      <c r="AX384" s="3">
        <v>1</v>
      </c>
      <c r="AY384" s="3">
        <v>0</v>
      </c>
      <c r="AZ384" s="3">
        <v>0</v>
      </c>
      <c r="BA384" s="3">
        <v>0</v>
      </c>
      <c r="BB384" s="4" t="s">
        <v>15</v>
      </c>
      <c r="BC384" s="4" t="s">
        <v>443</v>
      </c>
      <c r="BD384" s="4" t="s">
        <v>17</v>
      </c>
      <c r="BE384" s="4" t="s">
        <v>33</v>
      </c>
      <c r="BF384" s="4"/>
      <c r="BG384" s="3">
        <v>0.28089999999999998</v>
      </c>
      <c r="BH384" s="3"/>
      <c r="BI384" s="3"/>
      <c r="BJ384" s="3" t="s">
        <v>20</v>
      </c>
      <c r="BK384" s="3">
        <v>7.1369999999999996</v>
      </c>
      <c r="BL384" s="3"/>
    </row>
    <row r="385" spans="1:64" x14ac:dyDescent="0.35">
      <c r="A385" s="2">
        <v>21</v>
      </c>
      <c r="B385" s="3" t="s">
        <v>438</v>
      </c>
      <c r="C385" s="3">
        <v>21.1</v>
      </c>
      <c r="D385" s="3" t="s">
        <v>753</v>
      </c>
      <c r="E385" s="3" t="s">
        <v>440</v>
      </c>
      <c r="F385" s="3"/>
      <c r="G385" s="3"/>
      <c r="H385" s="3" t="str">
        <f>IF(AF385&lt;'2 - Outliers'!$F$11,"Low outlier",IF(AF385&gt;'2 - Outliers'!$F$12,"High outlier",""))</f>
        <v/>
      </c>
      <c r="I385" s="3">
        <f>IF(AH385="",VLOOKUP(BD385,'3 -Impute_SE'!$B$10:$C$21,2,FALSE),AH385)</f>
        <v>3.9038128249566727E-2</v>
      </c>
      <c r="J385" s="3">
        <f>I385^2</f>
        <v>1.5239754572296197E-3</v>
      </c>
      <c r="K385" s="3">
        <f>1/J385</f>
        <v>656.1785462200711</v>
      </c>
      <c r="L385" s="3">
        <f>K385*AF385</f>
        <v>118.24337402885681</v>
      </c>
      <c r="M385" s="3">
        <f>K385*AF385^2</f>
        <v>21.307455999999998</v>
      </c>
      <c r="N385" s="3">
        <f>K385^2</f>
        <v>430570.28451948595</v>
      </c>
      <c r="O385" s="3">
        <f>1/($J385+(VLOOKUP($BD385,'5_Weighting REM'!$B$23:$K$35,10,FALSE)))</f>
        <v>75.747302376611003</v>
      </c>
      <c r="P385" s="3">
        <f>O385*$AF385</f>
        <v>13.649663888265303</v>
      </c>
      <c r="Q385" s="3">
        <f>1/($J385+(VLOOKUP($BD385,'5_Weighting REM'!$N$22:$W$31,10,FALSE)))</f>
        <v>404.80091119710994</v>
      </c>
      <c r="R385" s="3">
        <f>Q385*$AF385</f>
        <v>72.94512419771921</v>
      </c>
      <c r="S385" s="3">
        <f>1/($J385+(VLOOKUP($BD385,'5_Weighting REM'!$Z$26:$AI$35,10,FALSE)))</f>
        <v>5.7733837400036041</v>
      </c>
      <c r="T385" s="3">
        <f>S385*$AF385</f>
        <v>1.0403637499486496</v>
      </c>
      <c r="U385" s="3">
        <f>1/($J385+(VLOOKUP($BD385,'5_Weighting REM'!$AL$24:$AU$35,10,FALSE)))</f>
        <v>121.34740877148111</v>
      </c>
      <c r="V385" s="3">
        <f>U385*$AF385</f>
        <v>21.866803060620896</v>
      </c>
      <c r="W385" s="3">
        <f>1/($J385+(VLOOKUP($BD385,'5_Weighting REM'!$AX$24:$BG$35,10,FALSE)))</f>
        <v>11.66219715568748</v>
      </c>
      <c r="X385" s="3">
        <f>W385*$AF385</f>
        <v>2.1015279274548839</v>
      </c>
      <c r="Y385" s="3">
        <f>1/($J385+(VLOOKUP($BD385,'5_Weighting REM'!$BK$24:$BT$34,10,FALSE)))</f>
        <v>116.46572566733651</v>
      </c>
      <c r="Z385" s="3">
        <f>Y385*$AF385</f>
        <v>20.98712376525404</v>
      </c>
      <c r="AA385" s="3">
        <f>1/($J385+(VLOOKUP($BD385,'5_Weighting REM'!$BX$24:$CG$35,10,FALSE)))</f>
        <v>201.50150031963804</v>
      </c>
      <c r="AB385" s="3">
        <f>AA385*$AF385</f>
        <v>36.310570357598777</v>
      </c>
      <c r="AC385" s="3">
        <f>1/($J385+(VLOOKUP($BD385,'5_Weighting REM'!$CK$24:$CT$35,10,FALSE)))</f>
        <v>75.747302376611003</v>
      </c>
      <c r="AD385" s="3">
        <f>AC385*$AF385</f>
        <v>13.649663888265303</v>
      </c>
      <c r="AE385" s="3" t="s">
        <v>266</v>
      </c>
      <c r="AF385" s="6">
        <v>0.1802</v>
      </c>
      <c r="AG385" s="3" t="s">
        <v>157</v>
      </c>
      <c r="AH385" s="3">
        <v>3.9038128249566727E-2</v>
      </c>
      <c r="AI385" s="3" t="s">
        <v>26</v>
      </c>
      <c r="AJ385" s="3" t="s">
        <v>5</v>
      </c>
      <c r="AK385" s="3" t="s">
        <v>6</v>
      </c>
      <c r="AL385" s="3" t="s">
        <v>5</v>
      </c>
      <c r="AM385" s="3" t="s">
        <v>7</v>
      </c>
      <c r="AN385" s="3" t="s">
        <v>8</v>
      </c>
      <c r="AO385" s="3" t="s">
        <v>28</v>
      </c>
      <c r="AP385" s="3" t="s">
        <v>10</v>
      </c>
      <c r="AQ385" s="3" t="s">
        <v>11</v>
      </c>
      <c r="AR385" s="4" t="s">
        <v>12</v>
      </c>
      <c r="AS385" s="4" t="s">
        <v>441</v>
      </c>
      <c r="AT385" s="4" t="s">
        <v>442</v>
      </c>
      <c r="AU385" s="3" t="s">
        <v>1951</v>
      </c>
      <c r="AV385" s="3" t="s">
        <v>30</v>
      </c>
      <c r="AW385" s="3">
        <v>348</v>
      </c>
      <c r="AX385" s="3">
        <v>1</v>
      </c>
      <c r="AY385" s="3">
        <v>0</v>
      </c>
      <c r="AZ385" s="3">
        <v>0</v>
      </c>
      <c r="BA385" s="3">
        <v>0</v>
      </c>
      <c r="BB385" s="4" t="s">
        <v>15</v>
      </c>
      <c r="BC385" s="4" t="s">
        <v>754</v>
      </c>
      <c r="BD385" s="4" t="s">
        <v>42</v>
      </c>
      <c r="BE385" s="4" t="s">
        <v>33</v>
      </c>
      <c r="BF385" s="4"/>
      <c r="BG385" s="3">
        <v>0.1802</v>
      </c>
      <c r="BH385" s="3"/>
      <c r="BI385" s="3"/>
      <c r="BJ385" s="3" t="s">
        <v>20</v>
      </c>
      <c r="BK385" s="3">
        <v>4.6159999999999997</v>
      </c>
      <c r="BL385" s="3"/>
    </row>
    <row r="386" spans="1:64" x14ac:dyDescent="0.35">
      <c r="A386" s="2">
        <v>62</v>
      </c>
      <c r="B386" s="3" t="s">
        <v>280</v>
      </c>
      <c r="C386" s="3">
        <v>62.1</v>
      </c>
      <c r="D386" s="3" t="s">
        <v>281</v>
      </c>
      <c r="E386" s="3" t="s">
        <v>282</v>
      </c>
      <c r="F386" s="3"/>
      <c r="G386" s="3"/>
      <c r="H386" s="3" t="str">
        <f>IF(AF386&lt;'2 - Outliers'!$F$11,"Low outlier",IF(AF386&gt;'2 - Outliers'!$F$12,"High outlier",""))</f>
        <v/>
      </c>
      <c r="I386" s="3">
        <f>IF(AH386="",VLOOKUP(BD386,'3 -Impute_SE'!$B$10:$C$21,2,FALSE),AH386)</f>
        <v>3.8405759702725015E-2</v>
      </c>
      <c r="J386" s="3">
        <f>I386^2</f>
        <v>1.4750023783434566E-3</v>
      </c>
      <c r="K386" s="3">
        <f>1/J386</f>
        <v>677.96500851956489</v>
      </c>
      <c r="L386" s="3">
        <f>K386*AF386</f>
        <v>135.13598064906273</v>
      </c>
      <c r="M386" s="3">
        <f>K386*AF386^2</f>
        <v>26.936100000000003</v>
      </c>
      <c r="N386" s="3">
        <f>K386^2</f>
        <v>459636.55277693371</v>
      </c>
      <c r="O386" s="3">
        <f>1/($J386+(VLOOKUP($BD386,'5_Weighting REM'!$B$23:$K$35,10,FALSE)))</f>
        <v>419.07907130185708</v>
      </c>
      <c r="P386" s="3">
        <f>O386*$AF386</f>
        <v>83.533310064984889</v>
      </c>
      <c r="Q386" s="3">
        <f>1/($J386+(VLOOKUP($BD386,'5_Weighting REM'!$N$22:$W$31,10,FALSE)))</f>
        <v>210.7686134856267</v>
      </c>
      <c r="R386" s="3">
        <f>Q386*$AF386</f>
        <v>42.011642069284576</v>
      </c>
      <c r="S386" s="3">
        <f>1/($J386+(VLOOKUP($BD386,'5_Weighting REM'!$Z$26:$AI$35,10,FALSE)))</f>
        <v>23.339557303175727</v>
      </c>
      <c r="T386" s="3">
        <f>S386*$AF386</f>
        <v>4.6521780983459502</v>
      </c>
      <c r="U386" s="3">
        <f>1/($J386+(VLOOKUP($BD386,'5_Weighting REM'!$AL$24:$AU$35,10,FALSE)))</f>
        <v>553.20719023583695</v>
      </c>
      <c r="V386" s="3">
        <f>U386*$AF386</f>
        <v>110.26851712874947</v>
      </c>
      <c r="W386" s="3">
        <f>1/($J386+(VLOOKUP($BD386,'5_Weighting REM'!$AX$24:$BG$35,10,FALSE)))</f>
        <v>31.401902604562654</v>
      </c>
      <c r="X386" s="3">
        <f>W386*$AF386</f>
        <v>6.2592122740674903</v>
      </c>
      <c r="Y386" s="3">
        <f>1/($J386+(VLOOKUP($BD386,'5_Weighting REM'!$BK$24:$BT$34,10,FALSE)))</f>
        <v>583.7407514441968</v>
      </c>
      <c r="Z386" s="3">
        <f>Y386*$AF386</f>
        <v>116.35464647871402</v>
      </c>
      <c r="AA386" s="3">
        <f>1/($J386+(VLOOKUP($BD386,'5_Weighting REM'!$BX$24:$CG$35,10,FALSE)))</f>
        <v>441.21630105569471</v>
      </c>
      <c r="AB386" s="3">
        <f>AA386*$AF386</f>
        <v>87.945833151052284</v>
      </c>
      <c r="AC386" s="3">
        <f>1/($J386+(VLOOKUP($BD386,'5_Weighting REM'!$CK$24:$CT$35,10,FALSE)))</f>
        <v>419.07907130185708</v>
      </c>
      <c r="AD386" s="3">
        <f>AC386*$AF386</f>
        <v>83.533310064984889</v>
      </c>
      <c r="AE386" s="3" t="s">
        <v>283</v>
      </c>
      <c r="AF386" s="6">
        <v>0.19932589285714283</v>
      </c>
      <c r="AG386" s="3" t="s">
        <v>25</v>
      </c>
      <c r="AH386" s="3">
        <v>3.8405759702725015E-2</v>
      </c>
      <c r="AI386" s="3" t="s">
        <v>26</v>
      </c>
      <c r="AJ386" s="3" t="s">
        <v>5</v>
      </c>
      <c r="AK386" s="3" t="s">
        <v>6</v>
      </c>
      <c r="AL386" s="3" t="s">
        <v>5</v>
      </c>
      <c r="AM386" s="3" t="s">
        <v>7</v>
      </c>
      <c r="AN386" s="3" t="s">
        <v>284</v>
      </c>
      <c r="AO386" s="3" t="s">
        <v>28</v>
      </c>
      <c r="AP386" s="3" t="s">
        <v>10</v>
      </c>
      <c r="AQ386" s="3" t="s">
        <v>11</v>
      </c>
      <c r="AR386" s="3" t="s">
        <v>13</v>
      </c>
      <c r="AS386" s="3" t="s">
        <v>13</v>
      </c>
      <c r="AT386" s="3" t="s">
        <v>285</v>
      </c>
      <c r="AU386" s="3" t="s">
        <v>1951</v>
      </c>
      <c r="AV386" s="3" t="s">
        <v>14</v>
      </c>
      <c r="AW386" s="3">
        <v>91</v>
      </c>
      <c r="AX386" s="3">
        <v>0</v>
      </c>
      <c r="AY386" s="3">
        <v>0</v>
      </c>
      <c r="AZ386" s="3">
        <v>0</v>
      </c>
      <c r="BA386" s="3">
        <v>0</v>
      </c>
      <c r="BB386" s="3" t="s">
        <v>15</v>
      </c>
      <c r="BC386" s="3" t="s">
        <v>16</v>
      </c>
      <c r="BD386" s="3" t="s">
        <v>17</v>
      </c>
      <c r="BE386" s="3" t="s">
        <v>33</v>
      </c>
      <c r="BF386" s="3"/>
      <c r="BG386" s="3">
        <v>0.3</v>
      </c>
      <c r="BH386" s="3"/>
      <c r="BI386" s="3"/>
      <c r="BJ386" s="3" t="s">
        <v>20</v>
      </c>
      <c r="BK386" s="3">
        <v>5.19</v>
      </c>
      <c r="BL386" s="3"/>
    </row>
    <row r="387" spans="1:64" x14ac:dyDescent="0.35">
      <c r="A387" s="2">
        <v>65</v>
      </c>
      <c r="B387" s="3" t="s">
        <v>351</v>
      </c>
      <c r="C387" s="3">
        <v>65.400000000000006</v>
      </c>
      <c r="D387" s="3" t="s">
        <v>889</v>
      </c>
      <c r="E387" s="3" t="s">
        <v>362</v>
      </c>
      <c r="F387" s="3"/>
      <c r="G387" s="3" t="s">
        <v>1958</v>
      </c>
      <c r="H387" s="3" t="str">
        <f>IF(AF387&lt;'2 - Outliers'!$F$11,"Low outlier",IF(AF387&gt;'2 - Outliers'!$F$12,"High outlier",""))</f>
        <v/>
      </c>
      <c r="I387" s="3">
        <f>IF(AH387="",VLOOKUP(BD387,'3 -Impute_SE'!$B$10:$C$21,2,FALSE),AH387)</f>
        <v>3.8204444444444444E-2</v>
      </c>
      <c r="J387" s="3">
        <f>I387^2</f>
        <v>1.459579575308642E-3</v>
      </c>
      <c r="K387" s="3">
        <f>1/J387</f>
        <v>685.12879798865401</v>
      </c>
      <c r="L387" s="3">
        <f>K387*AF387</f>
        <v>23.557468590041879</v>
      </c>
      <c r="M387" s="3">
        <f>K387*AF387^2</f>
        <v>0.80999999999999994</v>
      </c>
      <c r="N387" s="3">
        <f>K387^2</f>
        <v>469401.46983337787</v>
      </c>
      <c r="O387" s="3">
        <f>1/($J387+(VLOOKUP($BD387,'5_Weighting REM'!$B$23:$K$35,10,FALSE)))</f>
        <v>76.118594749596625</v>
      </c>
      <c r="P387" s="3">
        <f>O387*$AF387</f>
        <v>2.6172617618701302</v>
      </c>
      <c r="Q387" s="3">
        <f>1/($J387+(VLOOKUP($BD387,'5_Weighting REM'!$N$22:$W$31,10,FALSE)))</f>
        <v>415.63549429893493</v>
      </c>
      <c r="R387" s="3">
        <f>Q387*$AF387</f>
        <v>14.291210835974578</v>
      </c>
      <c r="S387" s="3">
        <f>1/($J387+(VLOOKUP($BD387,'5_Weighting REM'!$Z$26:$AI$35,10,FALSE)))</f>
        <v>5.7755309792568807</v>
      </c>
      <c r="T387" s="3">
        <f>S387*$AF387</f>
        <v>0.19858585719076857</v>
      </c>
      <c r="U387" s="3">
        <f>1/($J387+(VLOOKUP($BD387,'5_Weighting REM'!$AL$24:$AU$35,10,FALSE)))</f>
        <v>122.30311878011675</v>
      </c>
      <c r="V387" s="3">
        <f>U387*$AF387</f>
        <v>4.2052704361355344</v>
      </c>
      <c r="W387" s="3">
        <f>1/($J387+(VLOOKUP($BD387,'5_Weighting REM'!$AX$24:$BG$35,10,FALSE)))</f>
        <v>11.670962018647353</v>
      </c>
      <c r="X387" s="3">
        <f>W387*$AF387</f>
        <v>0.40129435804917057</v>
      </c>
      <c r="Y387" s="3">
        <f>1/($J387+(VLOOKUP($BD387,'5_Weighting REM'!$BK$24:$BT$34,10,FALSE)))</f>
        <v>117.34580903988709</v>
      </c>
      <c r="Z387" s="3">
        <f>Y387*$AF387</f>
        <v>4.0348182980274769</v>
      </c>
      <c r="AA387" s="3">
        <f>1/($J387+(VLOOKUP($BD387,'5_Weighting REM'!$BX$24:$CG$35,10,FALSE)))</f>
        <v>204.15053041382302</v>
      </c>
      <c r="AB387" s="3">
        <f>AA387*$AF387</f>
        <v>7.0195118377488903</v>
      </c>
      <c r="AC387" s="3">
        <f>1/($J387+(VLOOKUP($BD387,'5_Weighting REM'!$CK$24:$CT$35,10,FALSE)))</f>
        <v>76.118594749596625</v>
      </c>
      <c r="AD387" s="3">
        <f>AC387*$AF387</f>
        <v>2.6172617618701302</v>
      </c>
      <c r="AE387" s="3" t="s">
        <v>367</v>
      </c>
      <c r="AF387" s="6">
        <v>3.4383999999999998E-2</v>
      </c>
      <c r="AG387" s="3" t="s">
        <v>355</v>
      </c>
      <c r="AH387" s="3">
        <v>3.8204444444444444E-2</v>
      </c>
      <c r="AI387" s="3" t="s">
        <v>26</v>
      </c>
      <c r="AJ387" s="3" t="s">
        <v>53</v>
      </c>
      <c r="AK387" s="3" t="s">
        <v>6</v>
      </c>
      <c r="AL387" s="3" t="s">
        <v>54</v>
      </c>
      <c r="AM387" s="3" t="s">
        <v>7</v>
      </c>
      <c r="AN387" s="3" t="s">
        <v>356</v>
      </c>
      <c r="AO387" s="3" t="s">
        <v>28</v>
      </c>
      <c r="AP387" s="3" t="s">
        <v>10</v>
      </c>
      <c r="AQ387" s="3" t="s">
        <v>11</v>
      </c>
      <c r="AR387" s="4" t="s">
        <v>108</v>
      </c>
      <c r="AS387" s="4" t="s">
        <v>363</v>
      </c>
      <c r="AT387" s="4">
        <v>2010</v>
      </c>
      <c r="AU387" s="3" t="s">
        <v>14</v>
      </c>
      <c r="AV387" s="3" t="s">
        <v>14</v>
      </c>
      <c r="AW387" s="3">
        <v>473</v>
      </c>
      <c r="AX387" s="3">
        <v>1</v>
      </c>
      <c r="AY387" s="3">
        <v>0</v>
      </c>
      <c r="AZ387" s="3">
        <v>0</v>
      </c>
      <c r="BA387" s="3">
        <v>0</v>
      </c>
      <c r="BB387" s="4" t="s">
        <v>15</v>
      </c>
      <c r="BC387" s="4" t="s">
        <v>771</v>
      </c>
      <c r="BD387" s="4" t="s">
        <v>42</v>
      </c>
      <c r="BE387" s="4" t="s">
        <v>33</v>
      </c>
      <c r="BF387" s="4"/>
      <c r="BG387" s="3">
        <v>1.228</v>
      </c>
      <c r="BH387" s="3"/>
      <c r="BI387" s="3"/>
      <c r="BJ387" s="3" t="s">
        <v>20</v>
      </c>
      <c r="BK387" s="3">
        <v>0.9</v>
      </c>
      <c r="BL387" s="3"/>
    </row>
    <row r="388" spans="1:64" x14ac:dyDescent="0.35">
      <c r="A388" s="2">
        <v>72</v>
      </c>
      <c r="B388" s="3" t="s">
        <v>274</v>
      </c>
      <c r="C388" s="3">
        <v>72.3</v>
      </c>
      <c r="D388" s="3" t="s">
        <v>564</v>
      </c>
      <c r="E388" s="3" t="s">
        <v>276</v>
      </c>
      <c r="F388" s="3"/>
      <c r="G388" s="3"/>
      <c r="H388" s="3" t="str">
        <f>IF(AF388&lt;'2 - Outliers'!$F$11,"Low outlier",IF(AF388&gt;'2 - Outliers'!$F$12,"High outlier",""))</f>
        <v/>
      </c>
      <c r="I388" s="3">
        <f>IF(AH388="",VLOOKUP(BD388,'3 -Impute_SE'!$B$10:$C$21,2,FALSE),AH388)</f>
        <v>3.8144732508351757E-2</v>
      </c>
      <c r="J388" s="3">
        <f>I388^2</f>
        <v>1.4550206181337074E-3</v>
      </c>
      <c r="K388" s="3">
        <f>1/J388</f>
        <v>687.27548430389743</v>
      </c>
      <c r="L388" s="3">
        <f>K388*AF388</f>
        <v>-41.236529058233842</v>
      </c>
      <c r="M388" s="3">
        <f>K388*AF388^2</f>
        <v>2.4741917434940306</v>
      </c>
      <c r="N388" s="3">
        <f>K388^2</f>
        <v>472347.59132515674</v>
      </c>
      <c r="O388" s="3">
        <f>1/($J388+(VLOOKUP($BD388,'5_Weighting REM'!$B$23:$K$35,10,FALSE)))</f>
        <v>422.61804843072332</v>
      </c>
      <c r="P388" s="3">
        <f>O388*$AF388</f>
        <v>-25.357082905843399</v>
      </c>
      <c r="Q388" s="3">
        <f>1/($J388+(VLOOKUP($BD388,'5_Weighting REM'!$N$22:$W$31,10,FALSE)))</f>
        <v>211.66002558752029</v>
      </c>
      <c r="R388" s="3">
        <f>Q388*$AF388</f>
        <v>-12.699601535251217</v>
      </c>
      <c r="S388" s="3">
        <f>1/($J388+(VLOOKUP($BD388,'5_Weighting REM'!$Z$26:$AI$35,10,FALSE)))</f>
        <v>23.350447144672628</v>
      </c>
      <c r="T388" s="3">
        <f>S388*$AF388</f>
        <v>-1.4010268286803575</v>
      </c>
      <c r="U388" s="3">
        <f>1/($J388+(VLOOKUP($BD388,'5_Weighting REM'!$AL$24:$AU$35,10,FALSE)))</f>
        <v>559.39072519569856</v>
      </c>
      <c r="V388" s="3">
        <f>U388*$AF388</f>
        <v>-33.563443511741916</v>
      </c>
      <c r="W388" s="3">
        <f>1/($J388+(VLOOKUP($BD388,'5_Weighting REM'!$AX$24:$BG$35,10,FALSE)))</f>
        <v>31.421618579513261</v>
      </c>
      <c r="X388" s="3">
        <f>W388*$AF388</f>
        <v>-1.8852971147707955</v>
      </c>
      <c r="Y388" s="3">
        <f>1/($J388+(VLOOKUP($BD388,'5_Weighting REM'!$BK$24:$BT$34,10,FALSE)))</f>
        <v>590.62995833872628</v>
      </c>
      <c r="Z388" s="3">
        <f>Y388*$AF388</f>
        <v>-35.437797500323576</v>
      </c>
      <c r="AA388" s="3">
        <f>1/($J388+(VLOOKUP($BD388,'5_Weighting REM'!$BX$24:$CG$35,10,FALSE)))</f>
        <v>445.14078612143174</v>
      </c>
      <c r="AB388" s="3">
        <f>AA388*$AF388</f>
        <v>-26.708447167285904</v>
      </c>
      <c r="AC388" s="3">
        <f>1/($J388+(VLOOKUP($BD388,'5_Weighting REM'!$CK$24:$CT$35,10,FALSE)))</f>
        <v>422.61804843072332</v>
      </c>
      <c r="AD388" s="3">
        <f>AC388*$AF388</f>
        <v>-25.357082905843399</v>
      </c>
      <c r="AE388" s="3" t="s">
        <v>277</v>
      </c>
      <c r="AF388" s="6">
        <v>-0.06</v>
      </c>
      <c r="AG388" s="3" t="s">
        <v>4</v>
      </c>
      <c r="AH388" s="3">
        <v>3.8144732508351757E-2</v>
      </c>
      <c r="AI388" s="3" t="s">
        <v>26</v>
      </c>
      <c r="AJ388" s="3" t="s">
        <v>53</v>
      </c>
      <c r="AK388" s="3" t="s">
        <v>143</v>
      </c>
      <c r="AL388" s="3" t="s">
        <v>54</v>
      </c>
      <c r="AM388" s="3" t="s">
        <v>201</v>
      </c>
      <c r="AN388" s="3" t="s">
        <v>84</v>
      </c>
      <c r="AO388" s="3" t="s">
        <v>38</v>
      </c>
      <c r="AP388" s="3" t="s">
        <v>10</v>
      </c>
      <c r="AQ388" s="3" t="s">
        <v>11</v>
      </c>
      <c r="AR388" s="4" t="s">
        <v>12</v>
      </c>
      <c r="AS388" s="4" t="s">
        <v>40</v>
      </c>
      <c r="AT388" s="4">
        <v>2009</v>
      </c>
      <c r="AU388" s="3" t="s">
        <v>30</v>
      </c>
      <c r="AV388" s="3" t="s">
        <v>14</v>
      </c>
      <c r="AW388" s="3">
        <v>1298</v>
      </c>
      <c r="AX388" s="3">
        <v>0</v>
      </c>
      <c r="AY388" s="3">
        <v>0</v>
      </c>
      <c r="AZ388" s="3">
        <v>1</v>
      </c>
      <c r="BA388" s="3">
        <v>1</v>
      </c>
      <c r="BB388" s="4" t="s">
        <v>15</v>
      </c>
      <c r="BC388" s="4" t="s">
        <v>16</v>
      </c>
      <c r="BD388" s="4" t="s">
        <v>17</v>
      </c>
      <c r="BE388" s="4" t="s">
        <v>18</v>
      </c>
      <c r="BF388" s="4"/>
      <c r="BG388" s="3">
        <v>-4.2506000000000002E-3</v>
      </c>
      <c r="BH388" s="3"/>
      <c r="BI388" s="3">
        <v>0.99575842101407974</v>
      </c>
      <c r="BJ388" s="3" t="s">
        <v>19</v>
      </c>
      <c r="BK388" s="3">
        <v>-1.5729563704992044</v>
      </c>
      <c r="BL388" s="3" t="s">
        <v>91</v>
      </c>
    </row>
    <row r="389" spans="1:64" x14ac:dyDescent="0.35">
      <c r="A389" s="2">
        <v>65</v>
      </c>
      <c r="B389" s="3" t="s">
        <v>351</v>
      </c>
      <c r="C389" s="3">
        <v>65.8</v>
      </c>
      <c r="D389" s="3" t="s">
        <v>887</v>
      </c>
      <c r="E389" s="3" t="s">
        <v>394</v>
      </c>
      <c r="F389" s="3"/>
      <c r="G389" s="3" t="s">
        <v>1958</v>
      </c>
      <c r="H389" s="3" t="str">
        <f>IF(AF389&lt;'2 - Outliers'!$F$11,"Low outlier",IF(AF389&gt;'2 - Outliers'!$F$12,"High outlier",""))</f>
        <v/>
      </c>
      <c r="I389" s="3">
        <f>IF(AH389="",VLOOKUP(BD389,'3 -Impute_SE'!$B$10:$C$21,2,FALSE),AH389)</f>
        <v>3.8117676767676759E-2</v>
      </c>
      <c r="J389" s="3">
        <f>I389^2</f>
        <v>1.4529572821650844E-3</v>
      </c>
      <c r="K389" s="3">
        <f>1/J389</f>
        <v>688.25148011913848</v>
      </c>
      <c r="L389" s="3">
        <f>K389*AF389</f>
        <v>51.944403959031725</v>
      </c>
      <c r="M389" s="3">
        <f>K389*AF389^2</f>
        <v>3.9204000000000012</v>
      </c>
      <c r="N389" s="3">
        <f>K389^2</f>
        <v>473690.09988618485</v>
      </c>
      <c r="O389" s="3">
        <f>1/($J389+(VLOOKUP($BD389,'5_Weighting REM'!$B$23:$K$35,10,FALSE)))</f>
        <v>76.156983935259646</v>
      </c>
      <c r="P389" s="3">
        <f>O389*$AF389</f>
        <v>5.7477960485458501</v>
      </c>
      <c r="Q389" s="3">
        <f>1/($J389+(VLOOKUP($BD389,'5_Weighting REM'!$N$22:$W$31,10,FALSE)))</f>
        <v>416.78267196727569</v>
      </c>
      <c r="R389" s="3">
        <f>Q389*$AF389</f>
        <v>31.455838601386191</v>
      </c>
      <c r="S389" s="3">
        <f>1/($J389+(VLOOKUP($BD389,'5_Weighting REM'!$Z$26:$AI$35,10,FALSE)))</f>
        <v>5.775751885936363</v>
      </c>
      <c r="T389" s="3">
        <f>S389*$AF389</f>
        <v>0.43591332208727501</v>
      </c>
      <c r="U389" s="3">
        <f>1/($J389+(VLOOKUP($BD389,'5_Weighting REM'!$AL$24:$AU$35,10,FALSE)))</f>
        <v>122.40225568470076</v>
      </c>
      <c r="V389" s="3">
        <f>U389*$AF389</f>
        <v>9.2380654432914184</v>
      </c>
      <c r="W389" s="3">
        <f>1/($J389+(VLOOKUP($BD389,'5_Weighting REM'!$AX$24:$BG$35,10,FALSE)))</f>
        <v>11.671864119888019</v>
      </c>
      <c r="X389" s="3">
        <f>W389*$AF389</f>
        <v>0.88091060072030825</v>
      </c>
      <c r="Y389" s="3">
        <f>1/($J389+(VLOOKUP($BD389,'5_Weighting REM'!$BK$24:$BT$34,10,FALSE)))</f>
        <v>117.43706919218941</v>
      </c>
      <c r="Z389" s="3">
        <f>Y389*$AF389</f>
        <v>8.8633279231421103</v>
      </c>
      <c r="AA389" s="3">
        <f>1/($J389+(VLOOKUP($BD389,'5_Weighting REM'!$BX$24:$CG$35,10,FALSE)))</f>
        <v>204.42690427497084</v>
      </c>
      <c r="AB389" s="3">
        <f>AA389*$AF389</f>
        <v>15.42871174634487</v>
      </c>
      <c r="AC389" s="3">
        <f>1/($J389+(VLOOKUP($BD389,'5_Weighting REM'!$CK$24:$CT$35,10,FALSE)))</f>
        <v>76.156983935259646</v>
      </c>
      <c r="AD389" s="3">
        <f>AC389*$AF389</f>
        <v>5.7477960485458501</v>
      </c>
      <c r="AE389" s="3" t="s">
        <v>354</v>
      </c>
      <c r="AF389" s="6">
        <v>7.5472999999999985E-2</v>
      </c>
      <c r="AG389" s="3" t="s">
        <v>355</v>
      </c>
      <c r="AH389" s="3">
        <v>3.8117676767676759E-2</v>
      </c>
      <c r="AI389" s="3" t="s">
        <v>26</v>
      </c>
      <c r="AJ389" s="3" t="s">
        <v>5</v>
      </c>
      <c r="AK389" s="3" t="s">
        <v>6</v>
      </c>
      <c r="AL389" s="3" t="s">
        <v>5</v>
      </c>
      <c r="AM389" s="3" t="s">
        <v>7</v>
      </c>
      <c r="AN389" s="3" t="s">
        <v>356</v>
      </c>
      <c r="AO389" s="3" t="s">
        <v>28</v>
      </c>
      <c r="AP389" s="3" t="s">
        <v>10</v>
      </c>
      <c r="AQ389" s="3" t="s">
        <v>11</v>
      </c>
      <c r="AR389" s="4" t="s">
        <v>108</v>
      </c>
      <c r="AS389" s="4" t="s">
        <v>357</v>
      </c>
      <c r="AT389" s="4">
        <v>2010</v>
      </c>
      <c r="AU389" s="3" t="s">
        <v>14</v>
      </c>
      <c r="AV389" s="3" t="s">
        <v>14</v>
      </c>
      <c r="AW389" s="3">
        <v>473</v>
      </c>
      <c r="AX389" s="3">
        <v>1</v>
      </c>
      <c r="AY389" s="3">
        <v>0</v>
      </c>
      <c r="AZ389" s="3">
        <v>0</v>
      </c>
      <c r="BA389" s="3">
        <v>0</v>
      </c>
      <c r="BB389" s="4" t="s">
        <v>15</v>
      </c>
      <c r="BC389" s="4" t="s">
        <v>771</v>
      </c>
      <c r="BD389" s="4" t="s">
        <v>42</v>
      </c>
      <c r="BE389" s="4" t="s">
        <v>33</v>
      </c>
      <c r="BF389" s="4"/>
      <c r="BG389" s="3">
        <v>1.0629999999999999</v>
      </c>
      <c r="BH389" s="3"/>
      <c r="BI389" s="3"/>
      <c r="BJ389" s="3" t="s">
        <v>20</v>
      </c>
      <c r="BK389" s="3">
        <v>1.98</v>
      </c>
      <c r="BL389" s="3"/>
    </row>
    <row r="390" spans="1:64" x14ac:dyDescent="0.35">
      <c r="A390" s="2">
        <v>65</v>
      </c>
      <c r="B390" s="3" t="s">
        <v>351</v>
      </c>
      <c r="C390" s="3">
        <v>65.5</v>
      </c>
      <c r="D390" s="3" t="s">
        <v>929</v>
      </c>
      <c r="E390" s="3" t="s">
        <v>369</v>
      </c>
      <c r="F390" s="3"/>
      <c r="G390" s="3" t="s">
        <v>1958</v>
      </c>
      <c r="H390" s="3" t="str">
        <f>IF(AF390&lt;'2 - Outliers'!$F$11,"Low outlier",IF(AF390&gt;'2 - Outliers'!$F$12,"High outlier",""))</f>
        <v/>
      </c>
      <c r="I390" s="3">
        <f>IF(AH390="",VLOOKUP(BD390,'3 -Impute_SE'!$B$10:$C$21,2,FALSE),AH390)</f>
        <v>3.7551724137931029E-2</v>
      </c>
      <c r="J390" s="3">
        <f>I390^2</f>
        <v>1.410131985731272E-3</v>
      </c>
      <c r="K390" s="3">
        <f>1/J390</f>
        <v>709.15347649632668</v>
      </c>
      <c r="L390" s="3">
        <f>K390*AF390</f>
        <v>23.16804407713499</v>
      </c>
      <c r="M390" s="3">
        <f>K390*AF390^2</f>
        <v>0.75690000000000013</v>
      </c>
      <c r="N390" s="3">
        <f>K390^2</f>
        <v>502898.65322682617</v>
      </c>
      <c r="O390" s="3">
        <f>1/($J390+(VLOOKUP($BD390,'5_Weighting REM'!$B$23:$K$35,10,FALSE)))</f>
        <v>76.406178515668714</v>
      </c>
      <c r="P390" s="3">
        <f>O390*$AF390</f>
        <v>2.4961898521068968</v>
      </c>
      <c r="Q390" s="3">
        <f>1/($J390+(VLOOKUP($BD390,'5_Weighting REM'!$N$22:$W$31,10,FALSE)))</f>
        <v>424.3569519313134</v>
      </c>
      <c r="R390" s="3">
        <f>Q390*$AF390</f>
        <v>13.863741619596007</v>
      </c>
      <c r="S390" s="3">
        <f>1/($J390+(VLOOKUP($BD390,'5_Weighting REM'!$Z$26:$AI$35,10,FALSE)))</f>
        <v>5.7771808617241387</v>
      </c>
      <c r="T390" s="3">
        <f>S390*$AF390</f>
        <v>0.1887404987525276</v>
      </c>
      <c r="U390" s="3">
        <f>1/($J390+(VLOOKUP($BD390,'5_Weighting REM'!$AL$24:$AU$35,10,FALSE)))</f>
        <v>123.04725869538031</v>
      </c>
      <c r="V390" s="3">
        <f>U390*$AF390</f>
        <v>4.0199539415780743</v>
      </c>
      <c r="W390" s="3">
        <f>1/($J390+(VLOOKUP($BD390,'5_Weighting REM'!$AX$24:$BG$35,10,FALSE)))</f>
        <v>11.677701231003299</v>
      </c>
      <c r="X390" s="3">
        <f>W390*$AF390</f>
        <v>0.38151049921687774</v>
      </c>
      <c r="Y390" s="3">
        <f>1/($J390+(VLOOKUP($BD390,'5_Weighting REM'!$BK$24:$BT$34,10,FALSE)))</f>
        <v>118.03067820283445</v>
      </c>
      <c r="Z390" s="3">
        <f>Y390*$AF390</f>
        <v>3.8560622568866014</v>
      </c>
      <c r="AA390" s="3">
        <f>1/($J390+(VLOOKUP($BD390,'5_Weighting REM'!$BX$24:$CG$35,10,FALSE)))</f>
        <v>206.23239522370909</v>
      </c>
      <c r="AB390" s="3">
        <f>AA390*$AF390</f>
        <v>6.7376123519585756</v>
      </c>
      <c r="AC390" s="3">
        <f>1/($J390+(VLOOKUP($BD390,'5_Weighting REM'!$CK$24:$CT$35,10,FALSE)))</f>
        <v>76.406178515668714</v>
      </c>
      <c r="AD390" s="3">
        <f>AC390*$AF390</f>
        <v>2.4961898521068968</v>
      </c>
      <c r="AE390" s="3" t="s">
        <v>354</v>
      </c>
      <c r="AF390" s="6">
        <v>3.2669999999999998E-2</v>
      </c>
      <c r="AG390" s="3" t="s">
        <v>355</v>
      </c>
      <c r="AH390" s="3">
        <v>3.7551724137931029E-2</v>
      </c>
      <c r="AI390" s="3" t="s">
        <v>26</v>
      </c>
      <c r="AJ390" s="3" t="s">
        <v>5</v>
      </c>
      <c r="AK390" s="3" t="s">
        <v>6</v>
      </c>
      <c r="AL390" s="3" t="s">
        <v>5</v>
      </c>
      <c r="AM390" s="3" t="s">
        <v>7</v>
      </c>
      <c r="AN390" s="3" t="s">
        <v>356</v>
      </c>
      <c r="AO390" s="3" t="s">
        <v>28</v>
      </c>
      <c r="AP390" s="3" t="s">
        <v>10</v>
      </c>
      <c r="AQ390" s="3" t="s">
        <v>11</v>
      </c>
      <c r="AR390" s="4" t="s">
        <v>108</v>
      </c>
      <c r="AS390" s="4" t="s">
        <v>363</v>
      </c>
      <c r="AT390" s="4">
        <v>2010</v>
      </c>
      <c r="AU390" s="3" t="s">
        <v>14</v>
      </c>
      <c r="AV390" s="3" t="s">
        <v>14</v>
      </c>
      <c r="AW390" s="3">
        <v>473</v>
      </c>
      <c r="AX390" s="3">
        <v>1</v>
      </c>
      <c r="AY390" s="3">
        <v>0</v>
      </c>
      <c r="AZ390" s="3">
        <v>0</v>
      </c>
      <c r="BA390" s="3">
        <v>0</v>
      </c>
      <c r="BB390" s="4" t="s">
        <v>15</v>
      </c>
      <c r="BC390" s="4" t="s">
        <v>556</v>
      </c>
      <c r="BD390" s="4" t="s">
        <v>42</v>
      </c>
      <c r="BE390" s="4" t="s">
        <v>33</v>
      </c>
      <c r="BF390" s="4"/>
      <c r="BG390" s="3">
        <v>0.36299999999999999</v>
      </c>
      <c r="BH390" s="3"/>
      <c r="BI390" s="3"/>
      <c r="BJ390" s="3" t="s">
        <v>20</v>
      </c>
      <c r="BK390" s="3">
        <v>0.87</v>
      </c>
      <c r="BL390" s="3"/>
    </row>
    <row r="391" spans="1:64" x14ac:dyDescent="0.35">
      <c r="A391" s="2">
        <v>65</v>
      </c>
      <c r="B391" s="3" t="s">
        <v>351</v>
      </c>
      <c r="C391" s="3">
        <v>65.8</v>
      </c>
      <c r="D391" s="3" t="s">
        <v>395</v>
      </c>
      <c r="E391" s="3" t="s">
        <v>394</v>
      </c>
      <c r="F391" s="3"/>
      <c r="G391" s="3" t="s">
        <v>1958</v>
      </c>
      <c r="H391" s="3" t="str">
        <f>IF(AF391&lt;'2 - Outliers'!$F$11,"Low outlier",IF(AF391&gt;'2 - Outliers'!$F$12,"High outlier",""))</f>
        <v/>
      </c>
      <c r="I391" s="3">
        <f>IF(AH391="",VLOOKUP(BD391,'3 -Impute_SE'!$B$10:$C$21,2,FALSE),AH391)</f>
        <v>3.7514285714285708E-2</v>
      </c>
      <c r="J391" s="3">
        <f>I391^2</f>
        <v>1.4073216326530608E-3</v>
      </c>
      <c r="K391" s="3">
        <f>1/J391</f>
        <v>710.56962161152569</v>
      </c>
      <c r="L391" s="3">
        <f>K391*AF391</f>
        <v>-29.855293221629861</v>
      </c>
      <c r="M391" s="3">
        <f>K391*AF391^2</f>
        <v>1.2544000000000002</v>
      </c>
      <c r="N391" s="3">
        <f>K391^2</f>
        <v>504909.18715714681</v>
      </c>
      <c r="O391" s="3">
        <f>1/($J391+(VLOOKUP($BD391,'5_Weighting REM'!$B$23:$K$35,10,FALSE)))</f>
        <v>54.737542911098899</v>
      </c>
      <c r="P391" s="3">
        <f>O391*$AF391</f>
        <v>-2.2998526029527313</v>
      </c>
      <c r="Q391" s="3">
        <f>1/($J391+(VLOOKUP($BD391,'5_Weighting REM'!$N$22:$W$31,10,FALSE)))</f>
        <v>710.56962161152569</v>
      </c>
      <c r="R391" s="3">
        <f>Q391*$AF391</f>
        <v>-29.855293221629861</v>
      </c>
      <c r="S391" s="3">
        <f>1/($J391+(VLOOKUP($BD391,'5_Weighting REM'!$Z$26:$AI$35,10,FALSE)))</f>
        <v>3.780138580885037</v>
      </c>
      <c r="T391" s="3">
        <f>S391*$AF391</f>
        <v>-0.1588263026144657</v>
      </c>
      <c r="U391" s="3">
        <f>1/($J391+(VLOOKUP($BD391,'5_Weighting REM'!$AL$24:$AU$35,10,FALSE)))</f>
        <v>163.50110947161261</v>
      </c>
      <c r="V391" s="3">
        <f>U391*$AF391</f>
        <v>-6.8696626155592746</v>
      </c>
      <c r="W391" s="3">
        <f>1/($J391+(VLOOKUP($BD391,'5_Weighting REM'!$AX$24:$BG$35,10,FALSE)))</f>
        <v>22.781168377191811</v>
      </c>
      <c r="X391" s="3">
        <f>W391*$AF391</f>
        <v>-0.95717357053609109</v>
      </c>
      <c r="Y391" s="3">
        <f>1/($J391+(VLOOKUP($BD391,'5_Weighting REM'!$BK$24:$BT$34,10,FALSE)))</f>
        <v>93.461408886419221</v>
      </c>
      <c r="Z391" s="3">
        <f>Y391*$AF391</f>
        <v>-3.9268745557717897</v>
      </c>
      <c r="AA391" s="3">
        <f>1/($J391+(VLOOKUP($BD391,'5_Weighting REM'!$BX$24:$CG$35,10,FALSE)))</f>
        <v>167.50280688416856</v>
      </c>
      <c r="AB391" s="3">
        <f>AA391*$AF391</f>
        <v>-7.0377979340452264</v>
      </c>
      <c r="AC391" s="3">
        <f>1/($J391+(VLOOKUP($BD391,'5_Weighting REM'!$CK$24:$CT$35,10,FALSE)))</f>
        <v>54.737542911098899</v>
      </c>
      <c r="AD391" s="3">
        <f>AC391*$AF391</f>
        <v>-2.2998526029527313</v>
      </c>
      <c r="AE391" s="3" t="s">
        <v>367</v>
      </c>
      <c r="AF391" s="6">
        <v>-4.2015999999999998E-2</v>
      </c>
      <c r="AG391" s="3" t="s">
        <v>355</v>
      </c>
      <c r="AH391" s="3">
        <v>3.7514285714285708E-2</v>
      </c>
      <c r="AI391" s="3" t="s">
        <v>26</v>
      </c>
      <c r="AJ391" s="3" t="s">
        <v>53</v>
      </c>
      <c r="AK391" s="3" t="s">
        <v>143</v>
      </c>
      <c r="AL391" s="3" t="s">
        <v>54</v>
      </c>
      <c r="AM391" s="3" t="s">
        <v>7</v>
      </c>
      <c r="AN391" s="3" t="s">
        <v>356</v>
      </c>
      <c r="AO391" s="3" t="s">
        <v>28</v>
      </c>
      <c r="AP391" s="3" t="s">
        <v>10</v>
      </c>
      <c r="AQ391" s="3" t="s">
        <v>11</v>
      </c>
      <c r="AR391" s="4" t="s">
        <v>108</v>
      </c>
      <c r="AS391" s="4" t="s">
        <v>357</v>
      </c>
      <c r="AT391" s="4">
        <v>2010</v>
      </c>
      <c r="AU391" s="3" t="s">
        <v>14</v>
      </c>
      <c r="AV391" s="3" t="s">
        <v>14</v>
      </c>
      <c r="AW391" s="3">
        <v>473</v>
      </c>
      <c r="AX391" s="3">
        <v>1</v>
      </c>
      <c r="AY391" s="3">
        <v>0</v>
      </c>
      <c r="AZ391" s="3">
        <v>0</v>
      </c>
      <c r="BA391" s="3">
        <v>0</v>
      </c>
      <c r="BB391" s="4" t="s">
        <v>346</v>
      </c>
      <c r="BC391" s="4" t="s">
        <v>376</v>
      </c>
      <c r="BD391" s="4" t="s">
        <v>348</v>
      </c>
      <c r="BE391" s="4" t="s">
        <v>33</v>
      </c>
      <c r="BF391" s="4"/>
      <c r="BG391" s="3">
        <v>-0.20200000000000001</v>
      </c>
      <c r="BH391" s="3"/>
      <c r="BI391" s="3"/>
      <c r="BJ391" s="3" t="s">
        <v>20</v>
      </c>
      <c r="BK391" s="3">
        <v>-1.1200000000000001</v>
      </c>
      <c r="BL391" s="3"/>
    </row>
    <row r="392" spans="1:64" x14ac:dyDescent="0.35">
      <c r="A392" s="2">
        <v>31</v>
      </c>
      <c r="B392" s="3" t="s">
        <v>162</v>
      </c>
      <c r="C392" s="3">
        <v>31.1</v>
      </c>
      <c r="D392" s="3" t="s">
        <v>731</v>
      </c>
      <c r="E392" s="3" t="s">
        <v>164</v>
      </c>
      <c r="F392" s="3">
        <v>1</v>
      </c>
      <c r="G392" s="3"/>
      <c r="H392" s="3" t="str">
        <f>IF(AF392&lt;'2 - Outliers'!$F$11,"Low outlier",IF(AF392&gt;'2 - Outliers'!$F$12,"High outlier",""))</f>
        <v/>
      </c>
      <c r="I392" s="3">
        <f>IF(AH392="",VLOOKUP(BD392,'3 -Impute_SE'!$B$10:$C$21,2,FALSE),AH392)</f>
        <v>3.7499999999999999E-2</v>
      </c>
      <c r="J392" s="3">
        <f>I392^2</f>
        <v>1.4062499999999999E-3</v>
      </c>
      <c r="K392" s="3">
        <f>1/J392</f>
        <v>711.11111111111109</v>
      </c>
      <c r="L392" s="3">
        <f>K392*AF392</f>
        <v>63.999999999999993</v>
      </c>
      <c r="M392" s="3">
        <f>K392*AF392^2</f>
        <v>5.76</v>
      </c>
      <c r="N392" s="3">
        <f>K392^2</f>
        <v>505679.01234567899</v>
      </c>
      <c r="O392" s="3">
        <f>1/($J392+(VLOOKUP($BD392,'5_Weighting REM'!$B$23:$K$35,10,FALSE)))</f>
        <v>46.954886238462976</v>
      </c>
      <c r="P392" s="3">
        <f>O392*$AF392</f>
        <v>4.2259397614616674</v>
      </c>
      <c r="Q392" s="3">
        <f>1/($J392+(VLOOKUP($BD392,'5_Weighting REM'!$N$22:$W$31,10,FALSE)))</f>
        <v>711.11111111111109</v>
      </c>
      <c r="R392" s="3">
        <f>Q392*$AF392</f>
        <v>63.999999999999993</v>
      </c>
      <c r="S392" s="3">
        <f>1/($J392+(VLOOKUP($BD392,'5_Weighting REM'!$Z$26:$AI$35,10,FALSE)))</f>
        <v>8.1956089753555581</v>
      </c>
      <c r="T392" s="3">
        <f>S392*$AF392</f>
        <v>0.73760480778200022</v>
      </c>
      <c r="U392" s="3">
        <f>1/($J392+(VLOOKUP($BD392,'5_Weighting REM'!$AL$24:$AU$35,10,FALSE)))</f>
        <v>47.577209899639392</v>
      </c>
      <c r="V392" s="3">
        <f>U392*$AF392</f>
        <v>4.2819488909675449</v>
      </c>
      <c r="W392" s="3">
        <f>1/($J392+(VLOOKUP($BD392,'5_Weighting REM'!$AX$24:$BG$35,10,FALSE)))</f>
        <v>59.862681434588929</v>
      </c>
      <c r="X392" s="3">
        <f>W392*$AF392</f>
        <v>5.387641329113003</v>
      </c>
      <c r="Y392" s="3">
        <f>1/($J392+(VLOOKUP($BD392,'5_Weighting REM'!$BK$24:$BT$34,10,FALSE)))</f>
        <v>4.7200063597287967</v>
      </c>
      <c r="Z392" s="3">
        <f>Y392*$AF392</f>
        <v>0.42480057237559171</v>
      </c>
      <c r="AA392" s="3">
        <f>1/($J392+(VLOOKUP($BD392,'5_Weighting REM'!$BX$24:$CG$35,10,FALSE)))</f>
        <v>45.094905993533828</v>
      </c>
      <c r="AB392" s="3">
        <f>AA392*$AF392</f>
        <v>4.0585415394180444</v>
      </c>
      <c r="AC392" s="3">
        <f>1/($J392+(VLOOKUP($BD392,'5_Weighting REM'!$CK$24:$CT$35,10,FALSE)))</f>
        <v>46.954886238462976</v>
      </c>
      <c r="AD392" s="3">
        <f>AC392*$AF392</f>
        <v>4.2259397614616674</v>
      </c>
      <c r="AE392" s="3" t="s">
        <v>94</v>
      </c>
      <c r="AF392" s="6">
        <v>0.09</v>
      </c>
      <c r="AG392" s="3" t="s">
        <v>4</v>
      </c>
      <c r="AH392" s="3">
        <v>3.7499999999999999E-2</v>
      </c>
      <c r="AI392" s="3" t="s">
        <v>26</v>
      </c>
      <c r="AJ392" s="3" t="s">
        <v>5</v>
      </c>
      <c r="AK392" s="3" t="s">
        <v>6</v>
      </c>
      <c r="AL392" s="3" t="s">
        <v>5</v>
      </c>
      <c r="AM392" s="3" t="s">
        <v>55</v>
      </c>
      <c r="AN392" s="3" t="s">
        <v>165</v>
      </c>
      <c r="AO392" s="3" t="s">
        <v>95</v>
      </c>
      <c r="AP392" s="3" t="s">
        <v>57</v>
      </c>
      <c r="AQ392" s="3" t="s">
        <v>39</v>
      </c>
      <c r="AR392" s="3" t="s">
        <v>12</v>
      </c>
      <c r="AS392" s="3" t="s">
        <v>166</v>
      </c>
      <c r="AT392" s="3">
        <v>1999</v>
      </c>
      <c r="AU392" s="3" t="s">
        <v>30</v>
      </c>
      <c r="AV392" s="3" t="s">
        <v>30</v>
      </c>
      <c r="AW392" s="3">
        <v>8707</v>
      </c>
      <c r="AX392" s="3">
        <v>0</v>
      </c>
      <c r="AY392" s="3">
        <v>0</v>
      </c>
      <c r="AZ392" s="3">
        <v>0</v>
      </c>
      <c r="BA392" s="3">
        <v>0</v>
      </c>
      <c r="BB392" s="3" t="s">
        <v>346</v>
      </c>
      <c r="BC392" s="3" t="s">
        <v>680</v>
      </c>
      <c r="BD392" s="3" t="s">
        <v>642</v>
      </c>
      <c r="BE392" s="3" t="s">
        <v>168</v>
      </c>
      <c r="BF392" s="3" t="s">
        <v>99</v>
      </c>
      <c r="BG392" s="3">
        <v>0.19159999999999999</v>
      </c>
      <c r="BH392" s="3">
        <v>1.2111859456788328</v>
      </c>
      <c r="BI392" s="3"/>
      <c r="BJ392" s="3" t="s">
        <v>60</v>
      </c>
      <c r="BK392" s="3">
        <v>2.4</v>
      </c>
      <c r="BL392" s="3"/>
    </row>
    <row r="393" spans="1:64" x14ac:dyDescent="0.35">
      <c r="A393" s="2">
        <v>160</v>
      </c>
      <c r="B393" s="3" t="s">
        <v>1202</v>
      </c>
      <c r="C393" s="3">
        <v>160.19999999999999</v>
      </c>
      <c r="D393" s="3" t="s">
        <v>1212</v>
      </c>
      <c r="E393" s="3" t="s">
        <v>1210</v>
      </c>
      <c r="F393" s="3"/>
      <c r="G393" s="3"/>
      <c r="H393" s="3" t="str">
        <f>IF(AF393&lt;'2 - Outliers'!$F$11,"Low outlier",IF(AF393&gt;'2 - Outliers'!$F$12,"High outlier",""))</f>
        <v>High outlier</v>
      </c>
      <c r="I393" s="3">
        <f>IF(AH393="",VLOOKUP(BD393,'3 -Impute_SE'!$B$10:$C$21,2,FALSE),AH393)</f>
        <v>3.7352885434314108E-2</v>
      </c>
      <c r="J393" s="3">
        <f>I393^2</f>
        <v>1.3952380502689949E-3</v>
      </c>
      <c r="K393" s="3">
        <f>1/J393</f>
        <v>716.72357258835143</v>
      </c>
      <c r="L393" s="3">
        <f>K393*AF393</f>
        <v>799.34922437266493</v>
      </c>
      <c r="M393" s="3">
        <f>K393*AF393^2</f>
        <v>891.50016399999993</v>
      </c>
      <c r="N393" s="3">
        <f>K393^2</f>
        <v>513692.67950380984</v>
      </c>
      <c r="O393" s="3">
        <f>1/($J393+(VLOOKUP($BD393,'5_Weighting REM'!$B$23:$K$35,10,FALSE)))</f>
        <v>46.979177519693891</v>
      </c>
      <c r="P393" s="3">
        <f>O393*$AF393</f>
        <v>52.395052358074736</v>
      </c>
      <c r="Q393" s="3">
        <f>1/($J393+(VLOOKUP($BD393,'5_Weighting REM'!$N$22:$W$31,10,FALSE)))</f>
        <v>716.72357258835143</v>
      </c>
      <c r="R393" s="3">
        <f>Q393*$AF393</f>
        <v>799.34922437266493</v>
      </c>
      <c r="S393" s="3">
        <f>1/($J393+(VLOOKUP($BD393,'5_Weighting REM'!$Z$26:$AI$35,10,FALSE)))</f>
        <v>8.1963486928256462</v>
      </c>
      <c r="T393" s="3">
        <f>S393*$AF393</f>
        <v>9.1412438782183969</v>
      </c>
      <c r="U393" s="3">
        <f>1/($J393+(VLOOKUP($BD393,'5_Weighting REM'!$AL$24:$AU$35,10,FALSE)))</f>
        <v>47.602149515171554</v>
      </c>
      <c r="V393" s="3">
        <f>U393*$AF393</f>
        <v>53.089842093526855</v>
      </c>
      <c r="W393" s="3">
        <f>1/($J393+(VLOOKUP($BD393,'5_Weighting REM'!$AX$24:$BG$35,10,FALSE)))</f>
        <v>59.90216923439813</v>
      </c>
      <c r="X393" s="3">
        <f>W393*$AF393</f>
        <v>66.807838261596586</v>
      </c>
      <c r="Y393" s="3">
        <f>1/($J393+(VLOOKUP($BD393,'5_Weighting REM'!$BK$24:$BT$34,10,FALSE)))</f>
        <v>4.7202517017628098</v>
      </c>
      <c r="Z393" s="3">
        <f>Y393*$AF393</f>
        <v>5.2644138981249089</v>
      </c>
      <c r="AA393" s="3">
        <f>1/($J393+(VLOOKUP($BD393,'5_Weighting REM'!$BX$24:$CG$35,10,FALSE)))</f>
        <v>45.117310475609365</v>
      </c>
      <c r="AB393" s="3">
        <f>AA393*$AF393</f>
        <v>50.318544713433916</v>
      </c>
      <c r="AC393" s="3">
        <f>1/($J393+(VLOOKUP($BD393,'5_Weighting REM'!$CK$24:$CT$35,10,FALSE)))</f>
        <v>46.979177519693891</v>
      </c>
      <c r="AD393" s="3">
        <f>AC393*$AF393</f>
        <v>52.395052358074736</v>
      </c>
      <c r="AE393" s="3" t="s">
        <v>24</v>
      </c>
      <c r="AF393" s="6">
        <v>1.1152824532977506</v>
      </c>
      <c r="AG393" s="3" t="s">
        <v>25</v>
      </c>
      <c r="AH393" s="3">
        <v>3.7352885434314108E-2</v>
      </c>
      <c r="AI393" s="3" t="s">
        <v>26</v>
      </c>
      <c r="AJ393" s="3" t="s">
        <v>5</v>
      </c>
      <c r="AK393" s="3" t="s">
        <v>1307</v>
      </c>
      <c r="AL393" s="3" t="s">
        <v>5</v>
      </c>
      <c r="AM393" s="3" t="s">
        <v>7</v>
      </c>
      <c r="AN393" s="3" t="s">
        <v>1315</v>
      </c>
      <c r="AO393" s="3" t="s">
        <v>38</v>
      </c>
      <c r="AP393" s="3" t="s">
        <v>10</v>
      </c>
      <c r="AQ393" s="3" t="s">
        <v>11</v>
      </c>
      <c r="AR393" s="4" t="s">
        <v>12</v>
      </c>
      <c r="AS393" s="4" t="s">
        <v>1333</v>
      </c>
      <c r="AT393" s="4">
        <v>2015</v>
      </c>
      <c r="AU393" s="3" t="str">
        <f>IF(AT393&lt;2010,"Pre-2010",IF(AT393&lt;2018,"2010 - 2017","2018 - 2019"))</f>
        <v>2010 - 2017</v>
      </c>
      <c r="AV393" s="3" t="s">
        <v>1951</v>
      </c>
      <c r="AW393" s="3">
        <v>2124</v>
      </c>
      <c r="AX393" s="3">
        <v>1</v>
      </c>
      <c r="AY393" s="3">
        <v>0</v>
      </c>
      <c r="AZ393" s="3">
        <v>0</v>
      </c>
      <c r="BA393" s="3">
        <v>0</v>
      </c>
      <c r="BB393" s="3" t="s">
        <v>346</v>
      </c>
      <c r="BC393" s="4" t="s">
        <v>1363</v>
      </c>
      <c r="BD393" s="4" t="s">
        <v>642</v>
      </c>
      <c r="BE393" s="4" t="s">
        <v>1398</v>
      </c>
      <c r="BF393" s="4"/>
      <c r="BG393" s="3">
        <v>538.00199999999995</v>
      </c>
      <c r="BH393" s="3"/>
      <c r="BI393" s="3"/>
      <c r="BJ393" s="3"/>
      <c r="BK393" s="3">
        <v>29.858000000000001</v>
      </c>
      <c r="BL393" s="3" t="s">
        <v>1300</v>
      </c>
    </row>
    <row r="394" spans="1:64" x14ac:dyDescent="0.35">
      <c r="A394" s="2">
        <v>160</v>
      </c>
      <c r="B394" s="3" t="s">
        <v>1202</v>
      </c>
      <c r="C394" s="3">
        <v>160.19999999999999</v>
      </c>
      <c r="D394" s="3" t="s">
        <v>1211</v>
      </c>
      <c r="E394" s="3" t="s">
        <v>1210</v>
      </c>
      <c r="F394" s="3"/>
      <c r="G394" s="3"/>
      <c r="H394" s="3" t="str">
        <f>IF(AF394&lt;'2 - Outliers'!$F$11,"Low outlier",IF(AF394&gt;'2 - Outliers'!$F$12,"High outlier",""))</f>
        <v/>
      </c>
      <c r="I394" s="3">
        <f>IF(AH394="",VLOOKUP(BD394,'3 -Impute_SE'!$B$10:$C$21,2,FALSE),AH394)</f>
        <v>3.6965224234214548E-2</v>
      </c>
      <c r="J394" s="3">
        <f>I394^2</f>
        <v>1.3664278026857626E-3</v>
      </c>
      <c r="K394" s="3">
        <f>1/J394</f>
        <v>731.83522615279367</v>
      </c>
      <c r="L394" s="3">
        <f>K394*AF394</f>
        <v>448.20504523451172</v>
      </c>
      <c r="M394" s="3">
        <f>K394*AF394^2</f>
        <v>274.49862400000006</v>
      </c>
      <c r="N394" s="3">
        <f>K394^2</f>
        <v>535582.79823811061</v>
      </c>
      <c r="O394" s="3">
        <f>1/($J394+(VLOOKUP($BD394,'5_Weighting REM'!$B$23:$K$35,10,FALSE)))</f>
        <v>63.193668496915571</v>
      </c>
      <c r="P394" s="3">
        <f>O394*$AF394</f>
        <v>38.70231991440285</v>
      </c>
      <c r="Q394" s="3">
        <f>1/($J394+(VLOOKUP($BD394,'5_Weighting REM'!$N$22:$W$31,10,FALSE)))</f>
        <v>549.19696054729206</v>
      </c>
      <c r="R394" s="3">
        <f>Q394*$AF394</f>
        <v>336.35009596185142</v>
      </c>
      <c r="S394" s="3">
        <f>1/($J394+(VLOOKUP($BD394,'5_Weighting REM'!$Z$26:$AI$35,10,FALSE)))</f>
        <v>549.19696054729206</v>
      </c>
      <c r="T394" s="3">
        <f>S394*$AF394</f>
        <v>336.35009596185142</v>
      </c>
      <c r="U394" s="3">
        <f>1/($J394+(VLOOKUP($BD394,'5_Weighting REM'!$AL$24:$AU$35,10,FALSE)))</f>
        <v>105.04153523604069</v>
      </c>
      <c r="V394" s="3">
        <f>U394*$AF394</f>
        <v>64.331620519921117</v>
      </c>
      <c r="W394" s="3">
        <f>1/($J394+(VLOOKUP($BD394,'5_Weighting REM'!$AX$24:$BG$35,10,FALSE)))</f>
        <v>20.088467463834952</v>
      </c>
      <c r="X394" s="3">
        <f>W394*$AF394</f>
        <v>12.30297770121323</v>
      </c>
      <c r="Y394" s="3">
        <f>1/($J394+(VLOOKUP($BD394,'5_Weighting REM'!$BK$24:$BT$34,10,FALSE)))</f>
        <v>63.649157481073104</v>
      </c>
      <c r="Z394" s="3">
        <f>Y394*$AF394</f>
        <v>38.98127951275584</v>
      </c>
      <c r="AA394" s="3">
        <f>1/($J394+(VLOOKUP($BD394,'5_Weighting REM'!$BX$24:$CG$35,10,FALSE)))</f>
        <v>94.830071683950592</v>
      </c>
      <c r="AB394" s="3">
        <f>AA394*$AF394</f>
        <v>58.0777134658221</v>
      </c>
      <c r="AC394" s="3">
        <f>1/($J394+(VLOOKUP($BD394,'5_Weighting REM'!$CK$24:$CT$35,10,FALSE)))</f>
        <v>63.193668496915571</v>
      </c>
      <c r="AD394" s="3">
        <f>AC394*$AF394</f>
        <v>38.70231991440285</v>
      </c>
      <c r="AE394" s="3" t="s">
        <v>24</v>
      </c>
      <c r="AF394" s="6">
        <v>0.61243983511246669</v>
      </c>
      <c r="AG394" s="3" t="s">
        <v>25</v>
      </c>
      <c r="AH394" s="3">
        <v>3.6965224234214548E-2</v>
      </c>
      <c r="AI394" s="3" t="s">
        <v>26</v>
      </c>
      <c r="AJ394" s="3" t="s">
        <v>5</v>
      </c>
      <c r="AK394" s="3" t="s">
        <v>1307</v>
      </c>
      <c r="AL394" s="3" t="s">
        <v>5</v>
      </c>
      <c r="AM394" s="3" t="s">
        <v>7</v>
      </c>
      <c r="AN394" s="3" t="s">
        <v>1315</v>
      </c>
      <c r="AO394" s="3" t="s">
        <v>38</v>
      </c>
      <c r="AP394" s="3" t="s">
        <v>10</v>
      </c>
      <c r="AQ394" s="3" t="s">
        <v>11</v>
      </c>
      <c r="AR394" s="4" t="s">
        <v>12</v>
      </c>
      <c r="AS394" s="4" t="s">
        <v>1333</v>
      </c>
      <c r="AT394" s="4">
        <v>2015</v>
      </c>
      <c r="AU394" s="3" t="s">
        <v>14</v>
      </c>
      <c r="AV394" s="3" t="s">
        <v>1951</v>
      </c>
      <c r="AW394" s="3">
        <v>2124</v>
      </c>
      <c r="AX394" s="3">
        <v>1</v>
      </c>
      <c r="AY394" s="3">
        <v>0</v>
      </c>
      <c r="AZ394" s="3">
        <v>0</v>
      </c>
      <c r="BA394" s="3">
        <v>0</v>
      </c>
      <c r="BB394" s="4" t="s">
        <v>15</v>
      </c>
      <c r="BC394" s="4" t="s">
        <v>1361</v>
      </c>
      <c r="BD394" s="4" t="s">
        <v>88</v>
      </c>
      <c r="BE394" s="4" t="s">
        <v>1398</v>
      </c>
      <c r="BF394" s="4"/>
      <c r="BG394" s="3">
        <v>68.540999999999997</v>
      </c>
      <c r="BH394" s="3"/>
      <c r="BI394" s="3"/>
      <c r="BJ394" s="3"/>
      <c r="BK394" s="3">
        <v>16.568000000000001</v>
      </c>
      <c r="BL394" s="3" t="s">
        <v>1300</v>
      </c>
    </row>
    <row r="395" spans="1:64" x14ac:dyDescent="0.35">
      <c r="A395" s="2">
        <v>15</v>
      </c>
      <c r="B395" s="3" t="s">
        <v>153</v>
      </c>
      <c r="C395" s="3">
        <v>15.5</v>
      </c>
      <c r="D395" s="3" t="s">
        <v>221</v>
      </c>
      <c r="E395" s="3" t="s">
        <v>222</v>
      </c>
      <c r="F395" s="3"/>
      <c r="G395" s="3" t="s">
        <v>1958</v>
      </c>
      <c r="H395" s="3" t="str">
        <f>IF(AF395&lt;'2 - Outliers'!$F$11,"Low outlier",IF(AF395&gt;'2 - Outliers'!$F$12,"High outlier",""))</f>
        <v/>
      </c>
      <c r="I395" s="3">
        <f>IF(AH395="",VLOOKUP(BD395,'3 -Impute_SE'!$B$10:$C$21,2,FALSE),AH395)</f>
        <v>3.6766826923076923E-2</v>
      </c>
      <c r="J395" s="3">
        <f>I395^2</f>
        <v>1.351799561991494E-3</v>
      </c>
      <c r="K395" s="3">
        <f>1/J395</f>
        <v>739.7546412330413</v>
      </c>
      <c r="L395" s="3">
        <f>K395*AF395</f>
        <v>226.29094475318735</v>
      </c>
      <c r="M395" s="3">
        <f>K395*AF395^2</f>
        <v>69.222400000000007</v>
      </c>
      <c r="N395" s="3">
        <f>K395^2</f>
        <v>547236.92922582559</v>
      </c>
      <c r="O395" s="3">
        <f>1/($J395+(VLOOKUP($BD395,'5_Weighting REM'!$B$23:$K$35,10,FALSE)))</f>
        <v>76.748242175500621</v>
      </c>
      <c r="P395" s="3">
        <f>O395*$AF395</f>
        <v>23.477287281485641</v>
      </c>
      <c r="Q395" s="3">
        <f>1/($J395+(VLOOKUP($BD395,'5_Weighting REM'!$N$22:$W$31,10,FALSE)))</f>
        <v>435.12801042034232</v>
      </c>
      <c r="R395" s="3">
        <f>Q395*$AF395</f>
        <v>133.10565838758271</v>
      </c>
      <c r="S395" s="3">
        <f>1/($J395+(VLOOKUP($BD395,'5_Weighting REM'!$Z$26:$AI$35,10,FALSE)))</f>
        <v>5.7791284104417393</v>
      </c>
      <c r="T395" s="3">
        <f>S395*$AF395</f>
        <v>1.767835380754128</v>
      </c>
      <c r="U395" s="3">
        <f>1/($J395+(VLOOKUP($BD395,'5_Weighting REM'!$AL$24:$AU$35,10,FALSE)))</f>
        <v>123.9368332664469</v>
      </c>
      <c r="V395" s="3">
        <f>U395*$AF395</f>
        <v>37.912277296206106</v>
      </c>
      <c r="W395" s="3">
        <f>1/($J395+(VLOOKUP($BD395,'5_Weighting REM'!$AX$24:$BG$35,10,FALSE)))</f>
        <v>11.685661370505317</v>
      </c>
      <c r="X395" s="3">
        <f>W395*$AF395</f>
        <v>3.5746438132375764</v>
      </c>
      <c r="Y395" s="3">
        <f>1/($J395+(VLOOKUP($BD395,'5_Weighting REM'!$BK$24:$BT$34,10,FALSE)))</f>
        <v>118.84895510507769</v>
      </c>
      <c r="Z395" s="3">
        <f>Y395*$AF395</f>
        <v>36.355895366643267</v>
      </c>
      <c r="AA395" s="3">
        <f>1/($J395+(VLOOKUP($BD395,'5_Weighting REM'!$BX$24:$CG$35,10,FALSE)))</f>
        <v>208.74358799075904</v>
      </c>
      <c r="AB395" s="3">
        <f>AA395*$AF395</f>
        <v>63.854663566373191</v>
      </c>
      <c r="AC395" s="3">
        <f>1/($J395+(VLOOKUP($BD395,'5_Weighting REM'!$CK$24:$CT$35,10,FALSE)))</f>
        <v>76.748242175500621</v>
      </c>
      <c r="AD395" s="3">
        <f>AC395*$AF395</f>
        <v>23.477287281485641</v>
      </c>
      <c r="AE395" s="3" t="s">
        <v>156</v>
      </c>
      <c r="AF395" s="6">
        <v>0.30590000000000001</v>
      </c>
      <c r="AG395" s="3" t="s">
        <v>157</v>
      </c>
      <c r="AH395" s="3">
        <v>3.6766826923076923E-2</v>
      </c>
      <c r="AI395" s="3" t="s">
        <v>26</v>
      </c>
      <c r="AJ395" s="3" t="s">
        <v>5</v>
      </c>
      <c r="AK395" s="3" t="s">
        <v>6</v>
      </c>
      <c r="AL395" s="3" t="s">
        <v>5</v>
      </c>
      <c r="AM395" s="3" t="s">
        <v>7</v>
      </c>
      <c r="AN395" s="3" t="s">
        <v>37</v>
      </c>
      <c r="AO395" s="3" t="s">
        <v>28</v>
      </c>
      <c r="AP395" s="3" t="s">
        <v>57</v>
      </c>
      <c r="AQ395" s="3" t="s">
        <v>39</v>
      </c>
      <c r="AR395" s="4" t="s">
        <v>12</v>
      </c>
      <c r="AS395" s="4" t="s">
        <v>223</v>
      </c>
      <c r="AT395" s="4">
        <v>2000</v>
      </c>
      <c r="AU395" s="3" t="s">
        <v>30</v>
      </c>
      <c r="AV395" s="3" t="s">
        <v>30</v>
      </c>
      <c r="AW395" s="3">
        <v>397</v>
      </c>
      <c r="AX395" s="3">
        <v>0</v>
      </c>
      <c r="AY395" s="3">
        <v>0</v>
      </c>
      <c r="AZ395" s="3">
        <v>1</v>
      </c>
      <c r="BA395" s="3">
        <v>1</v>
      </c>
      <c r="BB395" s="4" t="s">
        <v>15</v>
      </c>
      <c r="BC395" s="4" t="s">
        <v>41</v>
      </c>
      <c r="BD395" s="4" t="s">
        <v>42</v>
      </c>
      <c r="BE395" s="4" t="s">
        <v>33</v>
      </c>
      <c r="BF395" s="4"/>
      <c r="BG395" s="3">
        <v>0.30590000000000001</v>
      </c>
      <c r="BH395" s="3"/>
      <c r="BI395" s="3"/>
      <c r="BJ395" s="3" t="s">
        <v>20</v>
      </c>
      <c r="BK395" s="3">
        <v>8.32</v>
      </c>
      <c r="BL395" s="3"/>
    </row>
    <row r="396" spans="1:64" x14ac:dyDescent="0.35">
      <c r="A396" s="2">
        <v>73</v>
      </c>
      <c r="B396" s="3" t="s">
        <v>758</v>
      </c>
      <c r="C396" s="3">
        <v>73.150000000000006</v>
      </c>
      <c r="D396" s="3" t="s">
        <v>759</v>
      </c>
      <c r="E396" s="3" t="s">
        <v>760</v>
      </c>
      <c r="F396" s="3"/>
      <c r="G396" s="3"/>
      <c r="H396" s="3" t="str">
        <f>IF(AF396&lt;'2 - Outliers'!$F$11,"Low outlier",IF(AF396&gt;'2 - Outliers'!$F$12,"High outlier",""))</f>
        <v/>
      </c>
      <c r="I396" s="3">
        <f>IF(AH396="",VLOOKUP(BD396,'3 -Impute_SE'!$B$10:$C$21,2,FALSE),AH396)</f>
        <v>3.6100723041562928E-2</v>
      </c>
      <c r="J396" s="3">
        <f>I396^2</f>
        <v>1.3032622041236324E-3</v>
      </c>
      <c r="K396" s="3">
        <f>1/J396</f>
        <v>767.30530267502195</v>
      </c>
      <c r="L396" s="3">
        <f>K396*AF396</f>
        <v>38.22638118386714</v>
      </c>
      <c r="M396" s="3">
        <f>K396*AF396^2</f>
        <v>1.9043999999999999</v>
      </c>
      <c r="N396" s="3">
        <f>K396^2</f>
        <v>588757.42751320708</v>
      </c>
      <c r="O396" s="3">
        <f>1/($J396+(VLOOKUP($BD396,'5_Weighting REM'!$B$23:$K$35,10,FALSE)))</f>
        <v>47.183053114344339</v>
      </c>
      <c r="P396" s="3">
        <f>O396*$AF396</f>
        <v>2.3506124191760911</v>
      </c>
      <c r="Q396" s="3">
        <f>1/($J396+(VLOOKUP($BD396,'5_Weighting REM'!$N$22:$W$31,10,FALSE)))</f>
        <v>767.30530267502195</v>
      </c>
      <c r="R396" s="3">
        <f>Q396*$AF396</f>
        <v>38.22638118386714</v>
      </c>
      <c r="S396" s="3">
        <f>1/($J396+(VLOOKUP($BD396,'5_Weighting REM'!$Z$26:$AI$35,10,FALSE)))</f>
        <v>8.2025323039156035</v>
      </c>
      <c r="T396" s="3">
        <f>S396*$AF396</f>
        <v>0.40864193878151978</v>
      </c>
      <c r="U396" s="3">
        <f>1/($J396+(VLOOKUP($BD396,'5_Weighting REM'!$AL$24:$AU$35,10,FALSE)))</f>
        <v>47.811480031038066</v>
      </c>
      <c r="V396" s="3">
        <f>U396*$AF396</f>
        <v>2.3819200183546556</v>
      </c>
      <c r="W396" s="3">
        <f>1/($J396+(VLOOKUP($BD396,'5_Weighting REM'!$AX$24:$BG$35,10,FALSE)))</f>
        <v>60.234031807049433</v>
      </c>
      <c r="X396" s="3">
        <f>W396*$AF396</f>
        <v>3.0007990979213175</v>
      </c>
      <c r="Y396" s="3">
        <f>1/($J396+(VLOOKUP($BD396,'5_Weighting REM'!$BK$24:$BT$34,10,FALSE)))</f>
        <v>4.722301885085292</v>
      </c>
      <c r="Z396" s="3">
        <f>Y396*$AF396</f>
        <v>0.2352603472115182</v>
      </c>
      <c r="AA396" s="3">
        <f>1/($J396+(VLOOKUP($BD396,'5_Weighting REM'!$BX$24:$CG$35,10,FALSE)))</f>
        <v>45.305314064545833</v>
      </c>
      <c r="AB396" s="3">
        <f>AA396*$AF396</f>
        <v>2.2570653415901685</v>
      </c>
      <c r="AC396" s="3">
        <f>1/($J396+(VLOOKUP($BD396,'5_Weighting REM'!$CK$24:$CT$35,10,FALSE)))</f>
        <v>47.183053114344339</v>
      </c>
      <c r="AD396" s="3">
        <f>AC396*$AF396</f>
        <v>2.3506124191760911</v>
      </c>
      <c r="AE396" s="3" t="s">
        <v>24</v>
      </c>
      <c r="AF396" s="6">
        <v>4.9818997797356837E-2</v>
      </c>
      <c r="AG396" s="3" t="s">
        <v>25</v>
      </c>
      <c r="AH396" s="3">
        <v>3.6100723041562928E-2</v>
      </c>
      <c r="AI396" s="3" t="s">
        <v>26</v>
      </c>
      <c r="AJ396" s="3" t="s">
        <v>53</v>
      </c>
      <c r="AK396" s="3" t="s">
        <v>6</v>
      </c>
      <c r="AL396" s="3" t="s">
        <v>54</v>
      </c>
      <c r="AM396" s="3" t="s">
        <v>7</v>
      </c>
      <c r="AN396" s="3" t="s">
        <v>761</v>
      </c>
      <c r="AO396" s="3" t="s">
        <v>28</v>
      </c>
      <c r="AP396" s="3" t="s">
        <v>10</v>
      </c>
      <c r="AQ396" s="3" t="s">
        <v>182</v>
      </c>
      <c r="AR396" s="4" t="s">
        <v>12</v>
      </c>
      <c r="AS396" s="4" t="s">
        <v>158</v>
      </c>
      <c r="AT396" s="4">
        <v>2011</v>
      </c>
      <c r="AU396" s="3" t="s">
        <v>14</v>
      </c>
      <c r="AV396" s="3" t="s">
        <v>14</v>
      </c>
      <c r="AW396" s="3">
        <v>53</v>
      </c>
      <c r="AX396" s="3">
        <v>0</v>
      </c>
      <c r="AY396" s="3">
        <v>0</v>
      </c>
      <c r="AZ396" s="3">
        <v>1</v>
      </c>
      <c r="BA396" s="3">
        <v>1</v>
      </c>
      <c r="BB396" s="4" t="s">
        <v>346</v>
      </c>
      <c r="BC396" s="4" t="s">
        <v>762</v>
      </c>
      <c r="BD396" s="4" t="s">
        <v>642</v>
      </c>
      <c r="BE396" s="4" t="s">
        <v>33</v>
      </c>
      <c r="BF396" s="4"/>
      <c r="BG396" s="3">
        <v>1206.2840000000001</v>
      </c>
      <c r="BH396" s="3"/>
      <c r="BI396" s="3"/>
      <c r="BJ396" s="3" t="s">
        <v>20</v>
      </c>
      <c r="BK396" s="3">
        <v>1.38</v>
      </c>
      <c r="BL396" s="3"/>
    </row>
    <row r="397" spans="1:64" x14ac:dyDescent="0.35">
      <c r="A397" s="2">
        <v>160</v>
      </c>
      <c r="B397" s="3" t="s">
        <v>1202</v>
      </c>
      <c r="C397" s="3">
        <v>160.1</v>
      </c>
      <c r="D397" s="3" t="s">
        <v>1207</v>
      </c>
      <c r="E397" s="3" t="s">
        <v>1204</v>
      </c>
      <c r="F397" s="3"/>
      <c r="G397" s="3"/>
      <c r="H397" s="3" t="str">
        <f>IF(AF397&lt;'2 - Outliers'!$F$11,"Low outlier",IF(AF397&gt;'2 - Outliers'!$F$12,"High outlier",""))</f>
        <v/>
      </c>
      <c r="I397" s="3">
        <f>IF(AH397="",VLOOKUP(BD397,'3 -Impute_SE'!$B$10:$C$21,2,FALSE),AH397)</f>
        <v>3.5907338487459362E-2</v>
      </c>
      <c r="J397" s="3">
        <f>I397^2</f>
        <v>1.2893369572529803E-3</v>
      </c>
      <c r="K397" s="3">
        <f>1/J397</f>
        <v>775.59244259201853</v>
      </c>
      <c r="L397" s="3">
        <f>K397*AF397</f>
        <v>559.46780926177757</v>
      </c>
      <c r="M397" s="3">
        <f>K397*AF397^2</f>
        <v>403.56792100000001</v>
      </c>
      <c r="N397" s="3">
        <f>K397^2</f>
        <v>601543.63700585358</v>
      </c>
      <c r="O397" s="3">
        <f>1/($J397+(VLOOKUP($BD397,'5_Weighting REM'!$B$23:$K$35,10,FALSE)))</f>
        <v>47.214074445037447</v>
      </c>
      <c r="P397" s="3">
        <f>O397*$AF397</f>
        <v>34.057519575371131</v>
      </c>
      <c r="Q397" s="3">
        <f>1/($J397+(VLOOKUP($BD397,'5_Weighting REM'!$N$22:$W$31,10,FALSE)))</f>
        <v>775.59244259201853</v>
      </c>
      <c r="R397" s="3">
        <f>Q397*$AF397</f>
        <v>559.46780926177757</v>
      </c>
      <c r="S397" s="3">
        <f>1/($J397+(VLOOKUP($BD397,'5_Weighting REM'!$Z$26:$AI$35,10,FALSE)))</f>
        <v>8.2034693229454376</v>
      </c>
      <c r="T397" s="3">
        <f>S397*$AF397</f>
        <v>5.9175112577376119</v>
      </c>
      <c r="U397" s="3">
        <f>1/($J397+(VLOOKUP($BD397,'5_Weighting REM'!$AL$24:$AU$35,10,FALSE)))</f>
        <v>47.84333348437027</v>
      </c>
      <c r="V397" s="3">
        <f>U397*$AF397</f>
        <v>34.511430878345095</v>
      </c>
      <c r="W397" s="3">
        <f>1/($J397+(VLOOKUP($BD397,'5_Weighting REM'!$AX$24:$BG$35,10,FALSE)))</f>
        <v>60.284596945275808</v>
      </c>
      <c r="X397" s="3">
        <f>W397*$AF397</f>
        <v>43.485843250981915</v>
      </c>
      <c r="Y397" s="3">
        <f>1/($J397+(VLOOKUP($BD397,'5_Weighting REM'!$BK$24:$BT$34,10,FALSE)))</f>
        <v>4.7226124403935987</v>
      </c>
      <c r="Z397" s="3">
        <f>Y397*$AF397</f>
        <v>3.4066211723123536</v>
      </c>
      <c r="AA397" s="3">
        <f>1/($J397+(VLOOKUP($BD397,'5_Weighting REM'!$BX$24:$CG$35,10,FALSE)))</f>
        <v>45.333914672930682</v>
      </c>
      <c r="AB397" s="3">
        <f>AA397*$AF397</f>
        <v>32.701280381952358</v>
      </c>
      <c r="AC397" s="3">
        <f>1/($J397+(VLOOKUP($BD397,'5_Weighting REM'!$CK$24:$CT$35,10,FALSE)))</f>
        <v>47.214074445037447</v>
      </c>
      <c r="AD397" s="3">
        <f>AC397*$AF397</f>
        <v>34.057519575371131</v>
      </c>
      <c r="AE397" s="3" t="s">
        <v>24</v>
      </c>
      <c r="AF397" s="6">
        <v>0.72134252287457112</v>
      </c>
      <c r="AG397" s="3" t="s">
        <v>25</v>
      </c>
      <c r="AH397" s="3">
        <v>3.5907338487459362E-2</v>
      </c>
      <c r="AI397" s="3" t="s">
        <v>26</v>
      </c>
      <c r="AJ397" s="3" t="s">
        <v>5</v>
      </c>
      <c r="AK397" s="3" t="s">
        <v>1307</v>
      </c>
      <c r="AL397" s="3" t="s">
        <v>5</v>
      </c>
      <c r="AM397" s="3" t="s">
        <v>7</v>
      </c>
      <c r="AN397" s="3" t="s">
        <v>1314</v>
      </c>
      <c r="AO397" s="3" t="s">
        <v>38</v>
      </c>
      <c r="AP397" s="3" t="s">
        <v>10</v>
      </c>
      <c r="AQ397" s="3" t="s">
        <v>11</v>
      </c>
      <c r="AR397" s="4" t="s">
        <v>12</v>
      </c>
      <c r="AS397" s="4" t="s">
        <v>1333</v>
      </c>
      <c r="AT397" s="4">
        <v>2015</v>
      </c>
      <c r="AU397" s="3" t="s">
        <v>14</v>
      </c>
      <c r="AV397" s="3" t="s">
        <v>1951</v>
      </c>
      <c r="AW397" s="3">
        <v>2124</v>
      </c>
      <c r="AX397" s="3">
        <v>1</v>
      </c>
      <c r="AY397" s="3">
        <v>0</v>
      </c>
      <c r="AZ397" s="3">
        <v>0</v>
      </c>
      <c r="BA397" s="3">
        <v>0</v>
      </c>
      <c r="BB397" s="4" t="s">
        <v>346</v>
      </c>
      <c r="BC397" s="4" t="s">
        <v>1363</v>
      </c>
      <c r="BD397" s="4" t="s">
        <v>642</v>
      </c>
      <c r="BE397" s="4" t="s">
        <v>1398</v>
      </c>
      <c r="BF397" s="4"/>
      <c r="BG397" s="3">
        <v>347.96899999999999</v>
      </c>
      <c r="BH397" s="3"/>
      <c r="BI397" s="3"/>
      <c r="BJ397" s="3"/>
      <c r="BK397" s="3">
        <v>20.088999999999999</v>
      </c>
      <c r="BL397" s="3" t="s">
        <v>1300</v>
      </c>
    </row>
    <row r="398" spans="1:64" x14ac:dyDescent="0.35">
      <c r="A398" s="2">
        <v>160</v>
      </c>
      <c r="B398" s="3" t="s">
        <v>1202</v>
      </c>
      <c r="C398" s="3">
        <v>160.19999999999999</v>
      </c>
      <c r="D398" s="3" t="s">
        <v>1213</v>
      </c>
      <c r="E398" s="3" t="s">
        <v>1210</v>
      </c>
      <c r="F398" s="3"/>
      <c r="G398" s="3"/>
      <c r="H398" s="3" t="str">
        <f>IF(AF398&lt;'2 - Outliers'!$F$11,"Low outlier",IF(AF398&gt;'2 - Outliers'!$F$12,"High outlier",""))</f>
        <v>Low outlier</v>
      </c>
      <c r="I398" s="3">
        <f>IF(AH398="",VLOOKUP(BD398,'3 -Impute_SE'!$B$10:$C$21,2,FALSE),AH398)</f>
        <v>3.5497378021226746E-2</v>
      </c>
      <c r="J398" s="3">
        <f>I398^2</f>
        <v>1.2600638463818716E-3</v>
      </c>
      <c r="K398" s="3">
        <f>1/J398</f>
        <v>793.61058002845255</v>
      </c>
      <c r="L398" s="3">
        <f>K398*AF398</f>
        <v>-419.63662755858985</v>
      </c>
      <c r="M398" s="3">
        <f>K398*AF398^2</f>
        <v>221.89081600000003</v>
      </c>
      <c r="N398" s="3">
        <f>K398^2</f>
        <v>629817.75273309683</v>
      </c>
      <c r="O398" s="3">
        <f>1/($J398+(VLOOKUP($BD398,'5_Weighting REM'!$B$23:$K$35,10,FALSE)))</f>
        <v>755.90700900262118</v>
      </c>
      <c r="P398" s="3">
        <f>O398*$AF398</f>
        <v>-399.70015015977748</v>
      </c>
      <c r="Q398" s="3">
        <f>1/($J398+(VLOOKUP($BD398,'5_Weighting REM'!$N$22:$W$31,10,FALSE)))</f>
        <v>199.46189122434515</v>
      </c>
      <c r="R398" s="3">
        <f>Q398*$AF398</f>
        <v>-105.46925339231443</v>
      </c>
      <c r="S398" s="3">
        <f>1/($J398+(VLOOKUP($BD398,'5_Weighting REM'!$Z$26:$AI$35,10,FALSE)))</f>
        <v>33.89506616210376</v>
      </c>
      <c r="T398" s="3">
        <f>S398*$AF398</f>
        <v>-17.922658307592815</v>
      </c>
      <c r="U398" s="3">
        <f>1/($J398+(VLOOKUP($BD398,'5_Weighting REM'!$AL$24:$AU$35,10,FALSE)))</f>
        <v>764.69324626115497</v>
      </c>
      <c r="V398" s="3">
        <f>U398*$AF398</f>
        <v>-404.34603954795648</v>
      </c>
      <c r="W398" s="3">
        <f>1/($J398+(VLOOKUP($BD398,'5_Weighting REM'!$AX$24:$BG$35,10,FALSE)))</f>
        <v>49.230003769198127</v>
      </c>
      <c r="X398" s="3">
        <f>W398*$AF398</f>
        <v>-26.031297057131361</v>
      </c>
      <c r="Y398" s="3">
        <f>1/($J398+(VLOOKUP($BD398,'5_Weighting REM'!$BK$24:$BT$34,10,FALSE)))</f>
        <v>43.271489600334576</v>
      </c>
      <c r="Z398" s="3">
        <f>Y398*$AF398</f>
        <v>-22.88061981818587</v>
      </c>
      <c r="AA398" s="3">
        <f>1/($J398+(VLOOKUP($BD398,'5_Weighting REM'!$BX$24:$CG$35,10,FALSE)))</f>
        <v>60.161092932127282</v>
      </c>
      <c r="AB398" s="3">
        <f>AA398*$AF398</f>
        <v>-31.811317519698008</v>
      </c>
      <c r="AC398" s="3">
        <f>1/($J398+(VLOOKUP($BD398,'5_Weighting REM'!$CK$24:$CT$35,10,FALSE)))</f>
        <v>755.90700900262118</v>
      </c>
      <c r="AD398" s="3">
        <f>AC398*$AF398</f>
        <v>-399.70015015977748</v>
      </c>
      <c r="AE398" s="3" t="s">
        <v>24</v>
      </c>
      <c r="AF398" s="6">
        <v>-0.52876894300419364</v>
      </c>
      <c r="AG398" s="3" t="s">
        <v>25</v>
      </c>
      <c r="AH398" s="3">
        <v>3.5497378021226746E-2</v>
      </c>
      <c r="AI398" s="3" t="s">
        <v>26</v>
      </c>
      <c r="AJ398" s="3" t="s">
        <v>5</v>
      </c>
      <c r="AK398" s="3" t="s">
        <v>1309</v>
      </c>
      <c r="AL398" s="3" t="s">
        <v>53</v>
      </c>
      <c r="AM398" s="3" t="s">
        <v>7</v>
      </c>
      <c r="AN398" s="3" t="s">
        <v>1315</v>
      </c>
      <c r="AO398" s="3" t="s">
        <v>38</v>
      </c>
      <c r="AP398" s="3" t="s">
        <v>10</v>
      </c>
      <c r="AQ398" s="3" t="s">
        <v>11</v>
      </c>
      <c r="AR398" s="4" t="s">
        <v>12</v>
      </c>
      <c r="AS398" s="4" t="s">
        <v>1333</v>
      </c>
      <c r="AT398" s="4">
        <v>2015</v>
      </c>
      <c r="AU398" s="3" t="s">
        <v>14</v>
      </c>
      <c r="AV398" s="3" t="s">
        <v>1951</v>
      </c>
      <c r="AW398" s="3">
        <v>2124</v>
      </c>
      <c r="AX398" s="3">
        <v>1</v>
      </c>
      <c r="AY398" s="3">
        <v>0</v>
      </c>
      <c r="AZ398" s="3">
        <v>0</v>
      </c>
      <c r="BA398" s="3">
        <v>0</v>
      </c>
      <c r="BB398" s="4" t="s">
        <v>97</v>
      </c>
      <c r="BC398" s="4" t="s">
        <v>1364</v>
      </c>
      <c r="BD398" s="4" t="s">
        <v>705</v>
      </c>
      <c r="BE398" s="4" t="s">
        <v>1398</v>
      </c>
      <c r="BF398" s="4"/>
      <c r="BG398" s="3">
        <v>-38.290999999999997</v>
      </c>
      <c r="BH398" s="3"/>
      <c r="BI398" s="3"/>
      <c r="BJ398" s="3"/>
      <c r="BK398" s="3">
        <v>-14.896000000000001</v>
      </c>
      <c r="BL398" s="3" t="s">
        <v>1300</v>
      </c>
    </row>
    <row r="399" spans="1:64" x14ac:dyDescent="0.35">
      <c r="A399" s="2">
        <v>9</v>
      </c>
      <c r="B399" s="3" t="s">
        <v>611</v>
      </c>
      <c r="C399" s="3">
        <v>9.1</v>
      </c>
      <c r="D399" s="3" t="s">
        <v>612</v>
      </c>
      <c r="E399" s="3" t="s">
        <v>613</v>
      </c>
      <c r="F399" s="3">
        <v>1</v>
      </c>
      <c r="G399" s="3"/>
      <c r="H399" s="3" t="str">
        <f>IF(AF399&lt;'2 - Outliers'!$F$11,"Low outlier",IF(AF399&gt;'2 - Outliers'!$F$12,"High outlier",""))</f>
        <v/>
      </c>
      <c r="I399" s="3">
        <f>IF(AH399="",VLOOKUP(BD399,'3 -Impute_SE'!$B$10:$C$21,2,FALSE),AH399)</f>
        <v>3.507240887132191E-2</v>
      </c>
      <c r="J399" s="3">
        <f>I399^2</f>
        <v>1.2300738640371798E-3</v>
      </c>
      <c r="K399" s="3">
        <f>1/J399</f>
        <v>812.95931019779334</v>
      </c>
      <c r="L399" s="3">
        <f>K399*AF399</f>
        <v>57.709181237761776</v>
      </c>
      <c r="M399" s="3">
        <f>K399*AF399^2</f>
        <v>4.0965760000000007</v>
      </c>
      <c r="N399" s="3">
        <f>K399^2</f>
        <v>660902.84003727196</v>
      </c>
      <c r="O399" s="3">
        <f>1/($J399+(VLOOKUP($BD399,'5_Weighting REM'!$B$23:$K$35,10,FALSE)))</f>
        <v>467.01561564360065</v>
      </c>
      <c r="P399" s="3">
        <f>O399*$AF399</f>
        <v>33.15182994519644</v>
      </c>
      <c r="Q399" s="3">
        <f>1/($J399+(VLOOKUP($BD399,'5_Weighting REM'!$N$22:$W$31,10,FALSE)))</f>
        <v>222.2414372881932</v>
      </c>
      <c r="R399" s="3">
        <f>Q399*$AF399</f>
        <v>15.776154134804841</v>
      </c>
      <c r="S399" s="3">
        <f>1/($J399+(VLOOKUP($BD399,'5_Weighting REM'!$Z$26:$AI$35,10,FALSE)))</f>
        <v>23.473745511514537</v>
      </c>
      <c r="T399" s="3">
        <f>S399*$AF399</f>
        <v>1.6663203398500994</v>
      </c>
      <c r="U399" s="3">
        <f>1/($J399+(VLOOKUP($BD399,'5_Weighting REM'!$AL$24:$AU$35,10,FALSE)))</f>
        <v>639.91297663196156</v>
      </c>
      <c r="V399" s="3">
        <f>U399*$AF399</f>
        <v>45.425218066405662</v>
      </c>
      <c r="W399" s="3">
        <f>1/($J399+(VLOOKUP($BD399,'5_Weighting REM'!$AX$24:$BG$35,10,FALSE)))</f>
        <v>31.645293562076272</v>
      </c>
      <c r="X399" s="3">
        <f>W399*$AF399</f>
        <v>2.2463903895161916</v>
      </c>
      <c r="Y399" s="3">
        <f>1/($J399+(VLOOKUP($BD399,'5_Weighting REM'!$BK$24:$BT$34,10,FALSE)))</f>
        <v>681.12433658618954</v>
      </c>
      <c r="Z399" s="3">
        <f>Y399*$AF399</f>
        <v>48.350670559316463</v>
      </c>
      <c r="AA399" s="3">
        <f>1/($J399+(VLOOKUP($BD399,'5_Weighting REM'!$BX$24:$CG$35,10,FALSE)))</f>
        <v>494.67396152078481</v>
      </c>
      <c r="AB399" s="3">
        <f>AA399*$AF399</f>
        <v>35.11520065138194</v>
      </c>
      <c r="AC399" s="3">
        <f>1/($J399+(VLOOKUP($BD399,'5_Weighting REM'!$CK$24:$CT$35,10,FALSE)))</f>
        <v>467.01561564360065</v>
      </c>
      <c r="AD399" s="3">
        <f>AC399*$AF399</f>
        <v>33.15182994519644</v>
      </c>
      <c r="AE399" s="3" t="s">
        <v>24</v>
      </c>
      <c r="AF399" s="6">
        <v>7.0986555555555553E-2</v>
      </c>
      <c r="AG399" s="3" t="s">
        <v>25</v>
      </c>
      <c r="AH399" s="3">
        <v>3.507240887132191E-2</v>
      </c>
      <c r="AI399" s="3" t="s">
        <v>26</v>
      </c>
      <c r="AJ399" s="3" t="s">
        <v>5</v>
      </c>
      <c r="AK399" s="3" t="s">
        <v>6</v>
      </c>
      <c r="AL399" s="3" t="s">
        <v>5</v>
      </c>
      <c r="AM399" s="3" t="s">
        <v>7</v>
      </c>
      <c r="AN399" s="3" t="s">
        <v>614</v>
      </c>
      <c r="AO399" s="3" t="s">
        <v>28</v>
      </c>
      <c r="AP399" s="3" t="s">
        <v>10</v>
      </c>
      <c r="AQ399" s="3" t="s">
        <v>182</v>
      </c>
      <c r="AR399" s="4" t="s">
        <v>12</v>
      </c>
      <c r="AS399" s="4" t="s">
        <v>13</v>
      </c>
      <c r="AT399" s="4">
        <v>2000</v>
      </c>
      <c r="AU399" s="3" t="s">
        <v>30</v>
      </c>
      <c r="AV399" s="3" t="s">
        <v>30</v>
      </c>
      <c r="AW399" s="3">
        <v>268</v>
      </c>
      <c r="AX399" s="3">
        <v>1</v>
      </c>
      <c r="AY399" s="3">
        <v>0</v>
      </c>
      <c r="AZ399" s="3">
        <v>0</v>
      </c>
      <c r="BA399" s="3">
        <v>0</v>
      </c>
      <c r="BB399" s="4" t="s">
        <v>15</v>
      </c>
      <c r="BC399" s="4" t="s">
        <v>16</v>
      </c>
      <c r="BD399" s="4" t="s">
        <v>17</v>
      </c>
      <c r="BE399" s="4" t="s">
        <v>33</v>
      </c>
      <c r="BF399" s="4"/>
      <c r="BG399" s="3">
        <v>2.2939999999999999E-2</v>
      </c>
      <c r="BH399" s="3"/>
      <c r="BI399" s="3"/>
      <c r="BJ399" s="3" t="s">
        <v>20</v>
      </c>
      <c r="BK399" s="3">
        <v>2.024</v>
      </c>
      <c r="BL399" s="3"/>
    </row>
    <row r="400" spans="1:64" x14ac:dyDescent="0.35">
      <c r="A400" s="2">
        <v>65</v>
      </c>
      <c r="B400" s="3" t="s">
        <v>351</v>
      </c>
      <c r="C400" s="3">
        <v>65.3</v>
      </c>
      <c r="D400" s="3" t="s">
        <v>398</v>
      </c>
      <c r="E400" s="3" t="s">
        <v>381</v>
      </c>
      <c r="F400" s="3"/>
      <c r="G400" s="3" t="s">
        <v>1958</v>
      </c>
      <c r="H400" s="3" t="str">
        <f>IF(AF400&lt;'2 - Outliers'!$F$11,"Low outlier",IF(AF400&gt;'2 - Outliers'!$F$12,"High outlier",""))</f>
        <v/>
      </c>
      <c r="I400" s="3">
        <f>IF(AH400="",VLOOKUP(BD400,'3 -Impute_SE'!$B$10:$C$21,2,FALSE),AH400)</f>
        <v>3.4643452380952379E-2</v>
      </c>
      <c r="J400" s="3">
        <f>I400^2</f>
        <v>1.200168792871315E-3</v>
      </c>
      <c r="K400" s="3">
        <f>1/J400</f>
        <v>833.21613254713452</v>
      </c>
      <c r="L400" s="3">
        <f>K400*AF400</f>
        <v>-48.494012130375772</v>
      </c>
      <c r="M400" s="3">
        <f>K400*AF400^2</f>
        <v>2.8224</v>
      </c>
      <c r="N400" s="3">
        <f>K400^2</f>
        <v>694249.12353680399</v>
      </c>
      <c r="O400" s="3">
        <f>1/($J400+(VLOOKUP($BD400,'5_Weighting REM'!$B$23:$K$35,10,FALSE)))</f>
        <v>55.365332490006246</v>
      </c>
      <c r="P400" s="3">
        <f>O400*$AF400</f>
        <v>-3.2223177162508532</v>
      </c>
      <c r="Q400" s="3">
        <f>1/($J400+(VLOOKUP($BD400,'5_Weighting REM'!$N$22:$W$31,10,FALSE)))</f>
        <v>833.21613254713452</v>
      </c>
      <c r="R400" s="3">
        <f>Q400*$AF400</f>
        <v>-48.494012130375772</v>
      </c>
      <c r="S400" s="3">
        <f>1/($J400+(VLOOKUP($BD400,'5_Weighting REM'!$Z$26:$AI$35,10,FALSE)))</f>
        <v>3.7831010003243262</v>
      </c>
      <c r="T400" s="3">
        <f>S400*$AF400</f>
        <v>-0.22018026131987609</v>
      </c>
      <c r="U400" s="3">
        <f>1/($J400+(VLOOKUP($BD400,'5_Weighting REM'!$AL$24:$AU$35,10,FALSE)))</f>
        <v>169.23298307671638</v>
      </c>
      <c r="V400" s="3">
        <f>U400*$AF400</f>
        <v>-9.849528848047969</v>
      </c>
      <c r="W400" s="3">
        <f>1/($J400+(VLOOKUP($BD400,'5_Weighting REM'!$AX$24:$BG$35,10,FALSE)))</f>
        <v>22.889186654280685</v>
      </c>
      <c r="X400" s="3">
        <f>W400*$AF400</f>
        <v>-1.3321735524657901</v>
      </c>
      <c r="Y400" s="3">
        <f>1/($J400+(VLOOKUP($BD400,'5_Weighting REM'!$BK$24:$BT$34,10,FALSE)))</f>
        <v>95.306620957076831</v>
      </c>
      <c r="Z400" s="3">
        <f>Y400*$AF400</f>
        <v>-5.5469406463228283</v>
      </c>
      <c r="AA400" s="3">
        <f>1/($J400+(VLOOKUP($BD400,'5_Weighting REM'!$BX$24:$CG$35,10,FALSE)))</f>
        <v>173.52385600342899</v>
      </c>
      <c r="AB400" s="3">
        <f>AA400*$AF400</f>
        <v>-10.09926194325557</v>
      </c>
      <c r="AC400" s="3">
        <f>1/($J400+(VLOOKUP($BD400,'5_Weighting REM'!$CK$24:$CT$35,10,FALSE)))</f>
        <v>55.365332490006246</v>
      </c>
      <c r="AD400" s="3">
        <f>AC400*$AF400</f>
        <v>-3.2223177162508532</v>
      </c>
      <c r="AE400" s="3" t="s">
        <v>354</v>
      </c>
      <c r="AF400" s="6">
        <v>-5.8200999999999996E-2</v>
      </c>
      <c r="AG400" s="3" t="s">
        <v>355</v>
      </c>
      <c r="AH400" s="3">
        <v>3.4643452380952379E-2</v>
      </c>
      <c r="AI400" s="3" t="s">
        <v>26</v>
      </c>
      <c r="AJ400" s="3" t="s">
        <v>5</v>
      </c>
      <c r="AK400" s="3" t="s">
        <v>143</v>
      </c>
      <c r="AL400" s="3" t="s">
        <v>53</v>
      </c>
      <c r="AM400" s="3" t="s">
        <v>7</v>
      </c>
      <c r="AN400" s="3" t="s">
        <v>356</v>
      </c>
      <c r="AO400" s="3" t="s">
        <v>28</v>
      </c>
      <c r="AP400" s="3" t="s">
        <v>10</v>
      </c>
      <c r="AQ400" s="3" t="s">
        <v>11</v>
      </c>
      <c r="AR400" s="4" t="s">
        <v>108</v>
      </c>
      <c r="AS400" s="4" t="s">
        <v>363</v>
      </c>
      <c r="AT400" s="4">
        <v>2010</v>
      </c>
      <c r="AU400" s="3" t="s">
        <v>14</v>
      </c>
      <c r="AV400" s="3" t="s">
        <v>14</v>
      </c>
      <c r="AW400" s="3">
        <v>473</v>
      </c>
      <c r="AX400" s="3">
        <v>1</v>
      </c>
      <c r="AY400" s="3">
        <v>0</v>
      </c>
      <c r="AZ400" s="3">
        <v>0</v>
      </c>
      <c r="BA400" s="3">
        <v>0</v>
      </c>
      <c r="BB400" s="4" t="s">
        <v>346</v>
      </c>
      <c r="BC400" s="4" t="s">
        <v>358</v>
      </c>
      <c r="BD400" s="3" t="s">
        <v>348</v>
      </c>
      <c r="BE400" s="4" t="s">
        <v>33</v>
      </c>
      <c r="BF400" s="4"/>
      <c r="BG400" s="3">
        <v>-0.48099999999999998</v>
      </c>
      <c r="BH400" s="3"/>
      <c r="BI400" s="3"/>
      <c r="BJ400" s="3" t="s">
        <v>20</v>
      </c>
      <c r="BK400" s="3">
        <v>-1.68</v>
      </c>
      <c r="BL400" s="3"/>
    </row>
    <row r="401" spans="1:64" x14ac:dyDescent="0.35">
      <c r="A401" s="2">
        <v>110</v>
      </c>
      <c r="B401" s="3" t="s">
        <v>819</v>
      </c>
      <c r="C401" s="3">
        <v>110.3</v>
      </c>
      <c r="D401" s="3" t="s">
        <v>861</v>
      </c>
      <c r="E401" s="3" t="s">
        <v>830</v>
      </c>
      <c r="F401" s="3">
        <v>1</v>
      </c>
      <c r="G401" s="3"/>
      <c r="H401" s="3" t="str">
        <f>IF(AF401&lt;'2 - Outliers'!$F$11,"Low outlier",IF(AF401&gt;'2 - Outliers'!$F$12,"High outlier",""))</f>
        <v/>
      </c>
      <c r="I401" s="3">
        <f>IF(AH401="",VLOOKUP(BD401,'3 -Impute_SE'!$B$10:$C$21,2,FALSE),AH401)</f>
        <v>3.453900589968345E-2</v>
      </c>
      <c r="J401" s="3">
        <f>I401^2</f>
        <v>1.1929429285383682E-3</v>
      </c>
      <c r="K401" s="3">
        <f>1/J401</f>
        <v>838.2630686492538</v>
      </c>
      <c r="L401" s="3">
        <f>K401*AF401</f>
        <v>89.17454106657506</v>
      </c>
      <c r="M401" s="3">
        <f>K401*AF401^2</f>
        <v>9.4863999999999997</v>
      </c>
      <c r="N401" s="3">
        <f>K401^2</f>
        <v>702684.97226126364</v>
      </c>
      <c r="O401" s="3">
        <f>1/($J401+(VLOOKUP($BD401,'5_Weighting REM'!$B$23:$K$35,10,FALSE)))</f>
        <v>796.30950133504894</v>
      </c>
      <c r="P401" s="3">
        <f>O401*$AF401</f>
        <v>84.711514778922549</v>
      </c>
      <c r="Q401" s="3">
        <f>1/($J401+(VLOOKUP($BD401,'5_Weighting REM'!$N$22:$W$31,10,FALSE)))</f>
        <v>202.16853677891558</v>
      </c>
      <c r="R401" s="3">
        <f>Q401*$AF401</f>
        <v>21.506716876374995</v>
      </c>
      <c r="S401" s="3">
        <f>1/($J401+(VLOOKUP($BD401,'5_Weighting REM'!$Z$26:$AI$35,10,FALSE)))</f>
        <v>33.972355579508339</v>
      </c>
      <c r="T401" s="3">
        <f>S401*$AF401</f>
        <v>3.61398388054329</v>
      </c>
      <c r="U401" s="3">
        <f>1/($J401+(VLOOKUP($BD401,'5_Weighting REM'!$AL$24:$AU$35,10,FALSE)))</f>
        <v>806.06613214135996</v>
      </c>
      <c r="V401" s="3">
        <f>U401*$AF401</f>
        <v>85.749426512181586</v>
      </c>
      <c r="W401" s="3">
        <f>1/($J401+(VLOOKUP($BD401,'5_Weighting REM'!$AX$24:$BG$35,10,FALSE)))</f>
        <v>49.39321688943663</v>
      </c>
      <c r="X401" s="3">
        <f>W401*$AF401</f>
        <v>5.2544572374096754</v>
      </c>
      <c r="Y401" s="3">
        <f>1/($J401+(VLOOKUP($BD401,'5_Weighting REM'!$BK$24:$BT$34,10,FALSE)))</f>
        <v>43.397534358141748</v>
      </c>
      <c r="Z401" s="3">
        <f>Y401*$AF401</f>
        <v>4.6166357013009254</v>
      </c>
      <c r="AA401" s="3">
        <f>1/($J401+(VLOOKUP($BD401,'5_Weighting REM'!$BX$24:$CG$35,10,FALSE)))</f>
        <v>60.405012466481459</v>
      </c>
      <c r="AB401" s="3">
        <f>AA401*$AF401</f>
        <v>6.4258935724067872</v>
      </c>
      <c r="AC401" s="3">
        <f>1/($J401+(VLOOKUP($BD401,'5_Weighting REM'!$CK$24:$CT$35,10,FALSE)))</f>
        <v>796.30950133504894</v>
      </c>
      <c r="AD401" s="3">
        <f>AC401*$AF401</f>
        <v>84.711514778922549</v>
      </c>
      <c r="AE401" s="3" t="s">
        <v>640</v>
      </c>
      <c r="AF401" s="6">
        <v>0.10638013817102503</v>
      </c>
      <c r="AG401" s="3" t="s">
        <v>822</v>
      </c>
      <c r="AH401" s="3">
        <v>3.453900589968345E-2</v>
      </c>
      <c r="AI401" s="3" t="s">
        <v>26</v>
      </c>
      <c r="AJ401" s="3" t="s">
        <v>5</v>
      </c>
      <c r="AK401" s="3" t="s">
        <v>6</v>
      </c>
      <c r="AL401" s="3" t="s">
        <v>5</v>
      </c>
      <c r="AM401" s="3" t="s">
        <v>55</v>
      </c>
      <c r="AN401" s="3" t="s">
        <v>37</v>
      </c>
      <c r="AO401" s="3" t="s">
        <v>56</v>
      </c>
      <c r="AP401" s="3" t="s">
        <v>10</v>
      </c>
      <c r="AQ401" s="3" t="s">
        <v>831</v>
      </c>
      <c r="AR401" s="4" t="s">
        <v>12</v>
      </c>
      <c r="AS401" s="4" t="s">
        <v>40</v>
      </c>
      <c r="AT401" s="4" t="s">
        <v>823</v>
      </c>
      <c r="AU401" s="3" t="s">
        <v>1951</v>
      </c>
      <c r="AV401" s="3" t="s">
        <v>30</v>
      </c>
      <c r="AW401" s="3">
        <v>4224</v>
      </c>
      <c r="AX401" s="3">
        <v>1</v>
      </c>
      <c r="AY401" s="3">
        <v>0</v>
      </c>
      <c r="AZ401" s="3">
        <v>1</v>
      </c>
      <c r="BA401" s="3">
        <v>1</v>
      </c>
      <c r="BB401" s="4" t="s">
        <v>97</v>
      </c>
      <c r="BC401" s="4" t="s">
        <v>852</v>
      </c>
      <c r="BD401" s="3" t="s">
        <v>705</v>
      </c>
      <c r="BE401" s="4" t="s">
        <v>58</v>
      </c>
      <c r="BF401" s="4" t="s">
        <v>59</v>
      </c>
      <c r="BG401" s="3">
        <v>0.108</v>
      </c>
      <c r="BH401" s="3">
        <v>1.1140477453864677</v>
      </c>
      <c r="BI401" s="3"/>
      <c r="BJ401" s="3" t="s">
        <v>60</v>
      </c>
      <c r="BK401" s="3">
        <v>3.08</v>
      </c>
      <c r="BL401" s="3"/>
    </row>
    <row r="402" spans="1:64" x14ac:dyDescent="0.35">
      <c r="A402" s="2">
        <v>65</v>
      </c>
      <c r="B402" s="3" t="s">
        <v>351</v>
      </c>
      <c r="C402" s="3">
        <v>65.599999999999994</v>
      </c>
      <c r="D402" s="3" t="s">
        <v>850</v>
      </c>
      <c r="E402" s="3" t="s">
        <v>385</v>
      </c>
      <c r="F402" s="3"/>
      <c r="G402" s="3" t="s">
        <v>1958</v>
      </c>
      <c r="H402" s="3" t="str">
        <f>IF(AF402&lt;'2 - Outliers'!$F$11,"Low outlier",IF(AF402&gt;'2 - Outliers'!$F$12,"High outlier",""))</f>
        <v/>
      </c>
      <c r="I402" s="3">
        <f>IF(AH402="",VLOOKUP(BD402,'3 -Impute_SE'!$B$10:$C$21,2,FALSE),AH402)</f>
        <v>3.4512750455373407E-2</v>
      </c>
      <c r="J402" s="3">
        <f>I402^2</f>
        <v>1.1911299439948772E-3</v>
      </c>
      <c r="K402" s="3">
        <f>1/J402</f>
        <v>839.53896469611448</v>
      </c>
      <c r="L402" s="3">
        <f>K402*AF402</f>
        <v>159.07164533579629</v>
      </c>
      <c r="M402" s="3">
        <f>K402*AF402^2</f>
        <v>30.1401</v>
      </c>
      <c r="N402" s="3">
        <f>K402^2</f>
        <v>704825.6732430238</v>
      </c>
      <c r="O402" s="3">
        <f>1/($J402+(VLOOKUP($BD402,'5_Weighting REM'!$B$23:$K$35,10,FALSE)))</f>
        <v>77.706449004337117</v>
      </c>
      <c r="P402" s="3">
        <f>O402*$AF402</f>
        <v>14.723429425096775</v>
      </c>
      <c r="Q402" s="3">
        <f>1/($J402+(VLOOKUP($BD402,'5_Weighting REM'!$N$22:$W$31,10,FALSE)))</f>
        <v>467.83523796989653</v>
      </c>
      <c r="R402" s="3">
        <f>Q402*$AF402</f>
        <v>88.643081714346152</v>
      </c>
      <c r="S402" s="3">
        <f>1/($J402+(VLOOKUP($BD402,'5_Weighting REM'!$Z$26:$AI$35,10,FALSE)))</f>
        <v>5.7844994938047769</v>
      </c>
      <c r="T402" s="3">
        <f>S402*$AF402</f>
        <v>1.0960180415886602</v>
      </c>
      <c r="U402" s="3">
        <f>1/($J402+(VLOOKUP($BD402,'5_Weighting REM'!$AL$24:$AU$35,10,FALSE)))</f>
        <v>126.45491528227183</v>
      </c>
      <c r="V402" s="3">
        <f>U402*$AF402</f>
        <v>23.960045073108454</v>
      </c>
      <c r="W402" s="3">
        <f>1/($J402+(VLOOKUP($BD402,'5_Weighting REM'!$AX$24:$BG$35,10,FALSE)))</f>
        <v>11.70764282991019</v>
      </c>
      <c r="X402" s="3">
        <f>W402*$AF402</f>
        <v>2.2183056251972335</v>
      </c>
      <c r="Y402" s="3">
        <f>1/($J402+(VLOOKUP($BD402,'5_Weighting REM'!$BK$24:$BT$34,10,FALSE)))</f>
        <v>121.16260548666419</v>
      </c>
      <c r="Z402" s="3">
        <f>Y402*$AF402</f>
        <v>22.957284674585697</v>
      </c>
      <c r="AA402" s="3">
        <f>1/($J402+(VLOOKUP($BD402,'5_Weighting REM'!$BX$24:$CG$35,10,FALSE)))</f>
        <v>215.98754066936314</v>
      </c>
      <c r="AB402" s="3">
        <f>AA402*$AF402</f>
        <v>40.924239268327582</v>
      </c>
      <c r="AC402" s="3">
        <f>1/($J402+(VLOOKUP($BD402,'5_Weighting REM'!$CK$24:$CT$35,10,FALSE)))</f>
        <v>77.706449004337117</v>
      </c>
      <c r="AD402" s="3">
        <f>AC402*$AF402</f>
        <v>14.723429425096775</v>
      </c>
      <c r="AE402" s="3" t="s">
        <v>354</v>
      </c>
      <c r="AF402" s="6">
        <v>0.189475</v>
      </c>
      <c r="AG402" s="3" t="s">
        <v>355</v>
      </c>
      <c r="AH402" s="3">
        <v>3.4512750455373407E-2</v>
      </c>
      <c r="AI402" s="3" t="s">
        <v>26</v>
      </c>
      <c r="AJ402" s="3" t="s">
        <v>5</v>
      </c>
      <c r="AK402" s="3" t="s">
        <v>6</v>
      </c>
      <c r="AL402" s="3" t="s">
        <v>5</v>
      </c>
      <c r="AM402" s="3" t="s">
        <v>7</v>
      </c>
      <c r="AN402" s="3" t="s">
        <v>356</v>
      </c>
      <c r="AO402" s="3" t="s">
        <v>28</v>
      </c>
      <c r="AP402" s="3" t="s">
        <v>10</v>
      </c>
      <c r="AQ402" s="3" t="s">
        <v>11</v>
      </c>
      <c r="AR402" s="4" t="s">
        <v>108</v>
      </c>
      <c r="AS402" s="4" t="s">
        <v>357</v>
      </c>
      <c r="AT402" s="4">
        <v>2010</v>
      </c>
      <c r="AU402" s="3" t="s">
        <v>14</v>
      </c>
      <c r="AV402" s="3" t="s">
        <v>14</v>
      </c>
      <c r="AW402" s="3">
        <v>473</v>
      </c>
      <c r="AX402" s="3">
        <v>1</v>
      </c>
      <c r="AY402" s="3">
        <v>0</v>
      </c>
      <c r="AZ402" s="3">
        <v>0</v>
      </c>
      <c r="BA402" s="3">
        <v>0</v>
      </c>
      <c r="BB402" s="4" t="s">
        <v>15</v>
      </c>
      <c r="BC402" s="4" t="s">
        <v>771</v>
      </c>
      <c r="BD402" s="4" t="s">
        <v>42</v>
      </c>
      <c r="BE402" s="4" t="s">
        <v>33</v>
      </c>
      <c r="BF402" s="4"/>
      <c r="BG402" s="3">
        <v>2.915</v>
      </c>
      <c r="BH402" s="3"/>
      <c r="BI402" s="3"/>
      <c r="BJ402" s="3" t="s">
        <v>20</v>
      </c>
      <c r="BK402" s="3">
        <v>5.49</v>
      </c>
      <c r="BL402" s="3"/>
    </row>
    <row r="403" spans="1:64" x14ac:dyDescent="0.35">
      <c r="A403" s="2">
        <v>65</v>
      </c>
      <c r="B403" s="3" t="s">
        <v>351</v>
      </c>
      <c r="C403" s="3">
        <v>65.2</v>
      </c>
      <c r="D403" s="3" t="s">
        <v>436</v>
      </c>
      <c r="E403" s="3" t="s">
        <v>388</v>
      </c>
      <c r="F403" s="3"/>
      <c r="G403" s="3"/>
      <c r="H403" s="3" t="str">
        <f>IF(AF403&lt;'2 - Outliers'!$F$11,"Low outlier",IF(AF403&gt;'2 - Outliers'!$F$12,"High outlier",""))</f>
        <v/>
      </c>
      <c r="I403" s="3">
        <f>IF(AH403="",VLOOKUP(BD403,'3 -Impute_SE'!$B$10:$C$21,2,FALSE),AH403)</f>
        <v>3.4474999999999999E-2</v>
      </c>
      <c r="J403" s="3">
        <f>I403^2</f>
        <v>1.1885256249999998E-3</v>
      </c>
      <c r="K403" s="3">
        <f>1/J403</f>
        <v>841.378577765204</v>
      </c>
      <c r="L403" s="3">
        <f>K403*AF403</f>
        <v>3.4807831762146488</v>
      </c>
      <c r="M403" s="3">
        <f>K403*AF403^2</f>
        <v>1.4400000000000001E-2</v>
      </c>
      <c r="N403" s="3">
        <f>K403^2</f>
        <v>707917.9111221974</v>
      </c>
      <c r="O403" s="3">
        <f>1/($J403+(VLOOKUP($BD403,'5_Weighting REM'!$B$23:$K$35,10,FALSE)))</f>
        <v>55.401045547463227</v>
      </c>
      <c r="P403" s="3">
        <f>O403*$AF403</f>
        <v>0.22919412542985537</v>
      </c>
      <c r="Q403" s="3">
        <f>1/($J403+(VLOOKUP($BD403,'5_Weighting REM'!$N$22:$W$31,10,FALSE)))</f>
        <v>841.378577765204</v>
      </c>
      <c r="R403" s="3">
        <f>Q403*$AF403</f>
        <v>3.4807831762146488</v>
      </c>
      <c r="S403" s="3">
        <f>1/($J403+(VLOOKUP($BD403,'5_Weighting REM'!$Z$26:$AI$35,10,FALSE)))</f>
        <v>3.7832676429735907</v>
      </c>
      <c r="T403" s="3">
        <f>S403*$AF403</f>
        <v>1.5651378238981745E-2</v>
      </c>
      <c r="U403" s="3">
        <f>1/($J403+(VLOOKUP($BD403,'5_Weighting REM'!$AL$24:$AU$35,10,FALSE)))</f>
        <v>169.56709945132386</v>
      </c>
      <c r="V403" s="3">
        <f>U403*$AF403</f>
        <v>0.70149909043012681</v>
      </c>
      <c r="W403" s="3">
        <f>1/($J403+(VLOOKUP($BD403,'5_Weighting REM'!$AX$24:$BG$35,10,FALSE)))</f>
        <v>22.895288309119383</v>
      </c>
      <c r="X403" s="3">
        <f>W403*$AF403</f>
        <v>9.4717807734826895E-2</v>
      </c>
      <c r="Y403" s="3">
        <f>1/($J403+(VLOOKUP($BD403,'5_Weighting REM'!$BK$24:$BT$34,10,FALSE)))</f>
        <v>95.412497437285055</v>
      </c>
      <c r="Z403" s="3">
        <f>Y403*$AF403</f>
        <v>0.39472150189804828</v>
      </c>
      <c r="AA403" s="3">
        <f>1/($J403+(VLOOKUP($BD403,'5_Weighting REM'!$BX$24:$CG$35,10,FALSE)))</f>
        <v>173.87514768088738</v>
      </c>
      <c r="AB403" s="3">
        <f>AA403*$AF403</f>
        <v>0.71932148595583112</v>
      </c>
      <c r="AC403" s="3">
        <f>1/($J403+(VLOOKUP($BD403,'5_Weighting REM'!$CK$24:$CT$35,10,FALSE)))</f>
        <v>55.401045547463227</v>
      </c>
      <c r="AD403" s="3">
        <f>AC403*$AF403</f>
        <v>0.22919412542985537</v>
      </c>
      <c r="AE403" s="3" t="s">
        <v>367</v>
      </c>
      <c r="AF403" s="6">
        <v>4.1370000000000001E-3</v>
      </c>
      <c r="AG403" s="3" t="s">
        <v>355</v>
      </c>
      <c r="AH403" s="3">
        <v>3.4474999999999999E-2</v>
      </c>
      <c r="AI403" s="3" t="s">
        <v>26</v>
      </c>
      <c r="AJ403" s="3" t="s">
        <v>53</v>
      </c>
      <c r="AK403" s="3" t="s">
        <v>6</v>
      </c>
      <c r="AL403" s="3" t="s">
        <v>54</v>
      </c>
      <c r="AM403" s="3" t="s">
        <v>7</v>
      </c>
      <c r="AN403" s="3" t="s">
        <v>356</v>
      </c>
      <c r="AO403" s="3" t="s">
        <v>28</v>
      </c>
      <c r="AP403" s="3" t="s">
        <v>10</v>
      </c>
      <c r="AQ403" s="3" t="s">
        <v>11</v>
      </c>
      <c r="AR403" s="4" t="s">
        <v>108</v>
      </c>
      <c r="AS403" s="4" t="s">
        <v>363</v>
      </c>
      <c r="AT403" s="4">
        <v>2010</v>
      </c>
      <c r="AU403" s="3" t="s">
        <v>14</v>
      </c>
      <c r="AV403" s="3" t="s">
        <v>14</v>
      </c>
      <c r="AW403" s="3">
        <v>473</v>
      </c>
      <c r="AX403" s="3">
        <v>1</v>
      </c>
      <c r="AY403" s="3">
        <v>0</v>
      </c>
      <c r="AZ403" s="3">
        <v>0</v>
      </c>
      <c r="BA403" s="3">
        <v>0</v>
      </c>
      <c r="BB403" s="4" t="s">
        <v>346</v>
      </c>
      <c r="BC403" s="4" t="s">
        <v>376</v>
      </c>
      <c r="BD403" s="4" t="s">
        <v>348</v>
      </c>
      <c r="BE403" s="4" t="s">
        <v>33</v>
      </c>
      <c r="BF403" s="4"/>
      <c r="BG403" s="3">
        <v>2.1000000000000001E-2</v>
      </c>
      <c r="BH403" s="3"/>
      <c r="BI403" s="3"/>
      <c r="BJ403" s="3" t="s">
        <v>20</v>
      </c>
      <c r="BK403" s="3">
        <v>0.12</v>
      </c>
      <c r="BL403" s="3"/>
    </row>
    <row r="404" spans="1:64" x14ac:dyDescent="0.35">
      <c r="A404" s="2">
        <v>128</v>
      </c>
      <c r="B404" s="3" t="s">
        <v>691</v>
      </c>
      <c r="C404" s="3">
        <v>128.1</v>
      </c>
      <c r="D404" s="3" t="s">
        <v>692</v>
      </c>
      <c r="E404" s="3" t="s">
        <v>693</v>
      </c>
      <c r="F404" s="3"/>
      <c r="G404" s="3"/>
      <c r="H404" s="3" t="str">
        <f>IF(AF404&lt;'2 - Outliers'!$F$11,"Low outlier",IF(AF404&gt;'2 - Outliers'!$F$12,"High outlier",""))</f>
        <v/>
      </c>
      <c r="I404" s="3">
        <f>IF(AH404="",VLOOKUP(BD404,'3 -Impute_SE'!$B$10:$C$21,2,FALSE),AH404)</f>
        <v>3.4439017243834052E-2</v>
      </c>
      <c r="J404" s="3">
        <f>I404^2</f>
        <v>1.1860459087210992E-3</v>
      </c>
      <c r="K404" s="3">
        <f>1/J404</f>
        <v>843.13768349682982</v>
      </c>
      <c r="L404" s="3">
        <f>K404*AF404</f>
        <v>96.402286293300406</v>
      </c>
      <c r="M404" s="3">
        <f>K404*AF404^2</f>
        <v>11.022399999999998</v>
      </c>
      <c r="N404" s="3">
        <f>K404^2</f>
        <v>710881.15333240037</v>
      </c>
      <c r="O404" s="3">
        <f>1/($J404+(VLOOKUP($BD404,'5_Weighting REM'!$B$23:$K$35,10,FALSE)))</f>
        <v>476.81986295974826</v>
      </c>
      <c r="P404" s="3">
        <f>O404*$AF404</f>
        <v>54.518408842475552</v>
      </c>
      <c r="Q404" s="3">
        <f>1/($J404+(VLOOKUP($BD404,'5_Weighting REM'!$N$22:$W$31,10,FALSE)))</f>
        <v>224.43752164552041</v>
      </c>
      <c r="R404" s="3">
        <f>Q404*$AF404</f>
        <v>25.661633491336669</v>
      </c>
      <c r="S404" s="3">
        <f>1/($J404+(VLOOKUP($BD404,'5_Weighting REM'!$Z$26:$AI$35,10,FALSE)))</f>
        <v>23.498030750227215</v>
      </c>
      <c r="T404" s="3">
        <f>S404*$AF404</f>
        <v>2.686706966194683</v>
      </c>
      <c r="U404" s="3">
        <f>1/($J404+(VLOOKUP($BD404,'5_Weighting REM'!$AL$24:$AU$35,10,FALSE)))</f>
        <v>658.46459767613419</v>
      </c>
      <c r="V404" s="3">
        <f>U404*$AF404</f>
        <v>75.287220464291138</v>
      </c>
      <c r="W404" s="3">
        <f>1/($J404+(VLOOKUP($BD404,'5_Weighting REM'!$AX$24:$BG$35,10,FALSE)))</f>
        <v>31.689445756082957</v>
      </c>
      <c r="X404" s="3">
        <f>W404*$AF404</f>
        <v>3.6232931845530651</v>
      </c>
      <c r="Y404" s="3">
        <f>1/($J404+(VLOOKUP($BD404,'5_Weighting REM'!$BK$24:$BT$34,10,FALSE)))</f>
        <v>702.18172146535801</v>
      </c>
      <c r="Z404" s="3">
        <f>Y404*$AF404</f>
        <v>80.285728733983802</v>
      </c>
      <c r="AA404" s="3">
        <f>1/($J404+(VLOOKUP($BD404,'5_Weighting REM'!$BX$24:$CG$35,10,FALSE)))</f>
        <v>505.68757551231954</v>
      </c>
      <c r="AB404" s="3">
        <f>AA404*$AF404</f>
        <v>57.819072001763864</v>
      </c>
      <c r="AC404" s="3">
        <f>1/($J404+(VLOOKUP($BD404,'5_Weighting REM'!$CK$24:$CT$35,10,FALSE)))</f>
        <v>476.81986295974826</v>
      </c>
      <c r="AD404" s="3">
        <f>AC404*$AF404</f>
        <v>54.518408842475552</v>
      </c>
      <c r="AE404" s="3" t="s">
        <v>24</v>
      </c>
      <c r="AF404" s="6">
        <v>0.11433753724952904</v>
      </c>
      <c r="AG404" s="3" t="s">
        <v>47</v>
      </c>
      <c r="AH404" s="3">
        <v>3.4439017243834052E-2</v>
      </c>
      <c r="AI404" s="3" t="s">
        <v>26</v>
      </c>
      <c r="AJ404" s="3" t="s">
        <v>5</v>
      </c>
      <c r="AK404" s="3" t="s">
        <v>6</v>
      </c>
      <c r="AL404" s="3" t="s">
        <v>5</v>
      </c>
      <c r="AM404" s="3" t="s">
        <v>7</v>
      </c>
      <c r="AN404" s="3"/>
      <c r="AO404" s="3" t="s">
        <v>694</v>
      </c>
      <c r="AP404" s="3" t="s">
        <v>336</v>
      </c>
      <c r="AQ404" s="3" t="s">
        <v>337</v>
      </c>
      <c r="AR404" s="4" t="s">
        <v>338</v>
      </c>
      <c r="AS404" s="4" t="s">
        <v>339</v>
      </c>
      <c r="AT404" s="4">
        <v>2010</v>
      </c>
      <c r="AU404" s="3" t="s">
        <v>14</v>
      </c>
      <c r="AV404" s="3" t="s">
        <v>14</v>
      </c>
      <c r="AW404" s="3">
        <v>55</v>
      </c>
      <c r="AX404" s="3">
        <v>1</v>
      </c>
      <c r="AY404" s="3">
        <v>0</v>
      </c>
      <c r="AZ404" s="3">
        <v>0</v>
      </c>
      <c r="BA404" s="3">
        <v>0</v>
      </c>
      <c r="BB404" s="4" t="s">
        <v>15</v>
      </c>
      <c r="BC404" s="4" t="s">
        <v>695</v>
      </c>
      <c r="BD404" s="4" t="s">
        <v>696</v>
      </c>
      <c r="BE404" s="4" t="s">
        <v>33</v>
      </c>
      <c r="BF404" s="4"/>
      <c r="BG404" s="3">
        <v>0.24060000000000001</v>
      </c>
      <c r="BH404" s="3"/>
      <c r="BI404" s="3"/>
      <c r="BJ404" s="3"/>
      <c r="BK404" s="3">
        <v>3.32</v>
      </c>
      <c r="BL404" s="3"/>
    </row>
    <row r="405" spans="1:64" x14ac:dyDescent="0.35">
      <c r="A405" s="2">
        <v>70</v>
      </c>
      <c r="B405" s="3" t="s">
        <v>177</v>
      </c>
      <c r="C405" s="3">
        <v>70.099999999999994</v>
      </c>
      <c r="D405" s="3" t="s">
        <v>278</v>
      </c>
      <c r="E405" s="3" t="s">
        <v>279</v>
      </c>
      <c r="F405" s="3"/>
      <c r="G405" s="3"/>
      <c r="H405" s="3" t="str">
        <f>IF(AF405&lt;'2 - Outliers'!$F$11,"Low outlier",IF(AF405&gt;'2 - Outliers'!$F$12,"High outlier",""))</f>
        <v/>
      </c>
      <c r="I405" s="3">
        <f>IF(AH405="",VLOOKUP(BD405,'3 -Impute_SE'!$B$10:$C$21,2,FALSE),AH405)</f>
        <v>3.4387203231752414E-2</v>
      </c>
      <c r="J405" s="3">
        <f>I405^2</f>
        <v>1.1824797461018437E-3</v>
      </c>
      <c r="K405" s="3">
        <f>1/J405</f>
        <v>845.68044678701233</v>
      </c>
      <c r="L405" s="3">
        <f>K405*AF405</f>
        <v>175.06512406456073</v>
      </c>
      <c r="M405" s="3">
        <f>K405*AF405^2</f>
        <v>36.240399999999994</v>
      </c>
      <c r="N405" s="3">
        <f>K405^2</f>
        <v>715175.41807788075</v>
      </c>
      <c r="O405" s="3">
        <f>1/($J405+(VLOOKUP($BD405,'5_Weighting REM'!$B$23:$K$35,10,FALSE)))</f>
        <v>77.758716559953868</v>
      </c>
      <c r="P405" s="3">
        <f>O405*$AF405</f>
        <v>16.096906832111941</v>
      </c>
      <c r="Q405" s="3">
        <f>1/($J405+(VLOOKUP($BD405,'5_Weighting REM'!$N$22:$W$31,10,FALSE)))</f>
        <v>469.73619807166921</v>
      </c>
      <c r="R405" s="3">
        <f>Q405*$AF405</f>
        <v>97.240542932575195</v>
      </c>
      <c r="S405" s="3">
        <f>1/($J405+(VLOOKUP($BD405,'5_Weighting REM'!$Z$26:$AI$35,10,FALSE)))</f>
        <v>5.784788947667292</v>
      </c>
      <c r="T405" s="3">
        <f>S405*$AF405</f>
        <v>1.1975147334413065</v>
      </c>
      <c r="U405" s="3">
        <f>1/($J405+(VLOOKUP($BD405,'5_Weighting REM'!$AL$24:$AU$35,10,FALSE)))</f>
        <v>126.59339073394388</v>
      </c>
      <c r="V405" s="3">
        <f>U405*$AF405</f>
        <v>26.206219782887921</v>
      </c>
      <c r="W405" s="3">
        <f>1/($J405+(VLOOKUP($BD405,'5_Weighting REM'!$AX$24:$BG$35,10,FALSE)))</f>
        <v>11.708828623114986</v>
      </c>
      <c r="X405" s="3">
        <f>W405*$AF405</f>
        <v>2.4238558942022652</v>
      </c>
      <c r="Y405" s="3">
        <f>1/($J405+(VLOOKUP($BD405,'5_Weighting REM'!$BK$24:$BT$34,10,FALSE)))</f>
        <v>121.28972688604617</v>
      </c>
      <c r="Z405" s="3">
        <f>Y405*$AF405</f>
        <v>25.10830321989237</v>
      </c>
      <c r="AA405" s="3">
        <f>1/($J405+(VLOOKUP($BD405,'5_Weighting REM'!$BX$24:$CG$35,10,FALSE)))</f>
        <v>216.39183309819404</v>
      </c>
      <c r="AB405" s="3">
        <f>AA405*$AF405</f>
        <v>44.795481853483061</v>
      </c>
      <c r="AC405" s="3">
        <f>1/($J405+(VLOOKUP($BD405,'5_Weighting REM'!$CK$24:$CT$35,10,FALSE)))</f>
        <v>77.758716559953868</v>
      </c>
      <c r="AD405" s="3">
        <f>AC405*$AF405</f>
        <v>16.096906832111941</v>
      </c>
      <c r="AE405" s="3" t="s">
        <v>226</v>
      </c>
      <c r="AF405" s="6">
        <v>0.20701096345514952</v>
      </c>
      <c r="AG405" s="3" t="s">
        <v>25</v>
      </c>
      <c r="AH405" s="3">
        <v>3.4387203231752414E-2</v>
      </c>
      <c r="AI405" s="3" t="s">
        <v>26</v>
      </c>
      <c r="AJ405" s="3" t="s">
        <v>5</v>
      </c>
      <c r="AK405" s="3" t="s">
        <v>6</v>
      </c>
      <c r="AL405" s="3" t="s">
        <v>5</v>
      </c>
      <c r="AM405" s="3" t="s">
        <v>7</v>
      </c>
      <c r="AN405" s="3" t="s">
        <v>48</v>
      </c>
      <c r="AO405" s="3" t="s">
        <v>28</v>
      </c>
      <c r="AP405" s="3" t="s">
        <v>10</v>
      </c>
      <c r="AQ405" s="3" t="s">
        <v>182</v>
      </c>
      <c r="AR405" s="4" t="s">
        <v>12</v>
      </c>
      <c r="AS405" s="4" t="s">
        <v>13</v>
      </c>
      <c r="AT405" s="4">
        <v>2009</v>
      </c>
      <c r="AU405" s="3" t="s">
        <v>30</v>
      </c>
      <c r="AV405" s="3" t="s">
        <v>14</v>
      </c>
      <c r="AW405" s="3">
        <v>1449</v>
      </c>
      <c r="AX405" s="3">
        <v>0</v>
      </c>
      <c r="AY405" s="3">
        <v>0</v>
      </c>
      <c r="AZ405" s="3">
        <v>0</v>
      </c>
      <c r="BA405" s="3">
        <v>0</v>
      </c>
      <c r="BB405" s="4" t="s">
        <v>15</v>
      </c>
      <c r="BC405" s="4" t="s">
        <v>41</v>
      </c>
      <c r="BD405" s="3" t="s">
        <v>42</v>
      </c>
      <c r="BE405" s="4" t="s">
        <v>33</v>
      </c>
      <c r="BF405" s="4"/>
      <c r="BG405" s="3">
        <v>0.33800000000000002</v>
      </c>
      <c r="BH405" s="3"/>
      <c r="BI405" s="3"/>
      <c r="BJ405" s="3" t="s">
        <v>20</v>
      </c>
      <c r="BK405" s="3">
        <v>6.02</v>
      </c>
      <c r="BL405" s="3"/>
    </row>
    <row r="406" spans="1:64" x14ac:dyDescent="0.35">
      <c r="A406" s="2">
        <v>72</v>
      </c>
      <c r="B406" s="3" t="s">
        <v>274</v>
      </c>
      <c r="C406" s="3">
        <v>72.400000000000006</v>
      </c>
      <c r="D406" s="3" t="s">
        <v>370</v>
      </c>
      <c r="E406" s="3" t="s">
        <v>371</v>
      </c>
      <c r="F406" s="3"/>
      <c r="G406" s="3"/>
      <c r="H406" s="3" t="str">
        <f>IF(AF406&lt;'2 - Outliers'!$F$11,"Low outlier",IF(AF406&gt;'2 - Outliers'!$F$12,"High outlier",""))</f>
        <v/>
      </c>
      <c r="I406" s="3">
        <f>IF(AH406="",VLOOKUP(BD406,'3 -Impute_SE'!$B$10:$C$21,2,FALSE),AH406)</f>
        <v>3.4187648600865699E-2</v>
      </c>
      <c r="J406" s="3">
        <f>I406^2</f>
        <v>1.1687953168562743E-3</v>
      </c>
      <c r="K406" s="3">
        <f>1/J406</f>
        <v>855.5817991209226</v>
      </c>
      <c r="L406" s="3">
        <f>K406*AF406</f>
        <v>94.113997903301481</v>
      </c>
      <c r="M406" s="3">
        <f>K406*AF406^2</f>
        <v>10.352539769363164</v>
      </c>
      <c r="N406" s="3">
        <f>K406^2</f>
        <v>732020.21498699475</v>
      </c>
      <c r="O406" s="3">
        <f>1/($J406+(VLOOKUP($BD406,'5_Weighting REM'!$B$23:$K$35,10,FALSE)))</f>
        <v>480.77443696026614</v>
      </c>
      <c r="P406" s="3">
        <f>O406*$AF406</f>
        <v>52.885188065629279</v>
      </c>
      <c r="Q406" s="3">
        <f>1/($J406+(VLOOKUP($BD406,'5_Weighting REM'!$N$22:$W$31,10,FALSE)))</f>
        <v>225.30984930203087</v>
      </c>
      <c r="R406" s="3">
        <f>Q406*$AF406</f>
        <v>24.784083423223397</v>
      </c>
      <c r="S406" s="3">
        <f>1/($J406+(VLOOKUP($BD406,'5_Weighting REM'!$Z$26:$AI$35,10,FALSE)))</f>
        <v>23.507559655616284</v>
      </c>
      <c r="T406" s="3">
        <f>S406*$AF406</f>
        <v>2.5858315621177912</v>
      </c>
      <c r="U406" s="3">
        <f>1/($J406+(VLOOKUP($BD406,'5_Weighting REM'!$AL$24:$AU$35,10,FALSE)))</f>
        <v>666.02996816694326</v>
      </c>
      <c r="V406" s="3">
        <f>U406*$AF406</f>
        <v>73.263296498363758</v>
      </c>
      <c r="W406" s="3">
        <f>1/($J406+(VLOOKUP($BD406,'5_Weighting REM'!$AX$24:$BG$35,10,FALSE)))</f>
        <v>31.706778637440983</v>
      </c>
      <c r="X406" s="3">
        <f>W406*$AF406</f>
        <v>3.4877456501185082</v>
      </c>
      <c r="Y406" s="3">
        <f>1/($J406+(VLOOKUP($BD406,'5_Weighting REM'!$BK$24:$BT$34,10,FALSE)))</f>
        <v>710.79157556729126</v>
      </c>
      <c r="Z406" s="3">
        <f>Y406*$AF406</f>
        <v>78.187073312402035</v>
      </c>
      <c r="AA406" s="3">
        <f>1/($J406+(VLOOKUP($BD406,'5_Weighting REM'!$BX$24:$CG$35,10,FALSE)))</f>
        <v>510.13771595293804</v>
      </c>
      <c r="AB406" s="3">
        <f>AA406*$AF406</f>
        <v>56.115148754823181</v>
      </c>
      <c r="AC406" s="3">
        <f>1/($J406+(VLOOKUP($BD406,'5_Weighting REM'!$CK$24:$CT$35,10,FALSE)))</f>
        <v>480.77443696026614</v>
      </c>
      <c r="AD406" s="3">
        <f>AC406*$AF406</f>
        <v>52.885188065629279</v>
      </c>
      <c r="AE406" s="3" t="s">
        <v>277</v>
      </c>
      <c r="AF406" s="6">
        <v>0.11</v>
      </c>
      <c r="AG406" s="3" t="s">
        <v>4</v>
      </c>
      <c r="AH406" s="3">
        <v>3.4187648600865699E-2</v>
      </c>
      <c r="AI406" s="3" t="s">
        <v>26</v>
      </c>
      <c r="AJ406" s="3" t="s">
        <v>5</v>
      </c>
      <c r="AK406" s="3" t="s">
        <v>6</v>
      </c>
      <c r="AL406" s="3" t="s">
        <v>5</v>
      </c>
      <c r="AM406" s="3" t="s">
        <v>201</v>
      </c>
      <c r="AN406" s="3" t="s">
        <v>84</v>
      </c>
      <c r="AO406" s="3" t="s">
        <v>38</v>
      </c>
      <c r="AP406" s="3" t="s">
        <v>10</v>
      </c>
      <c r="AQ406" s="3" t="s">
        <v>11</v>
      </c>
      <c r="AR406" s="4" t="s">
        <v>12</v>
      </c>
      <c r="AS406" s="4" t="s">
        <v>40</v>
      </c>
      <c r="AT406" s="4">
        <v>2009</v>
      </c>
      <c r="AU406" s="3" t="s">
        <v>30</v>
      </c>
      <c r="AV406" s="3" t="s">
        <v>14</v>
      </c>
      <c r="AW406" s="3">
        <v>1605</v>
      </c>
      <c r="AX406" s="3">
        <v>0</v>
      </c>
      <c r="AY406" s="3">
        <v>0</v>
      </c>
      <c r="AZ406" s="3">
        <v>1</v>
      </c>
      <c r="BA406" s="3">
        <v>1</v>
      </c>
      <c r="BB406" s="4" t="s">
        <v>15</v>
      </c>
      <c r="BC406" s="4" t="s">
        <v>16</v>
      </c>
      <c r="BD406" s="4" t="s">
        <v>17</v>
      </c>
      <c r="BE406" s="4" t="s">
        <v>18</v>
      </c>
      <c r="BF406" s="4"/>
      <c r="BG406" s="3">
        <v>1.6402999999999999E-3</v>
      </c>
      <c r="BH406" s="6"/>
      <c r="BI406" s="6">
        <v>1.0016416460279076</v>
      </c>
      <c r="BJ406" s="3" t="s">
        <v>19</v>
      </c>
      <c r="BK406" s="3">
        <v>3.2175362887406824</v>
      </c>
      <c r="BL406" s="3" t="s">
        <v>91</v>
      </c>
    </row>
    <row r="407" spans="1:64" x14ac:dyDescent="0.35">
      <c r="A407" s="2">
        <v>65</v>
      </c>
      <c r="B407" s="3" t="s">
        <v>351</v>
      </c>
      <c r="C407" s="3">
        <v>65.599999999999994</v>
      </c>
      <c r="D407" s="3" t="s">
        <v>384</v>
      </c>
      <c r="E407" s="3" t="s">
        <v>385</v>
      </c>
      <c r="F407" s="3"/>
      <c r="G407" s="3" t="s">
        <v>1958</v>
      </c>
      <c r="H407" s="3" t="str">
        <f>IF(AF407&lt;'2 - Outliers'!$F$11,"Low outlier",IF(AF407&gt;'2 - Outliers'!$F$12,"High outlier",""))</f>
        <v/>
      </c>
      <c r="I407" s="3">
        <f>IF(AH407="",VLOOKUP(BD407,'3 -Impute_SE'!$B$10:$C$21,2,FALSE),AH407)</f>
        <v>3.3814285714285706E-2</v>
      </c>
      <c r="J407" s="3">
        <f>I407^2</f>
        <v>1.1434059183673465E-3</v>
      </c>
      <c r="K407" s="3">
        <f>1/J407</f>
        <v>874.58004540319871</v>
      </c>
      <c r="L407" s="3">
        <f>K407*AF407</f>
        <v>4.1402619349387422</v>
      </c>
      <c r="M407" s="3">
        <f>K407*AF407^2</f>
        <v>1.9600000000000003E-2</v>
      </c>
      <c r="N407" s="3">
        <f>K407^2</f>
        <v>764890.25581746106</v>
      </c>
      <c r="O407" s="3">
        <f>1/($J407+(VLOOKUP($BD407,'5_Weighting REM'!$B$23:$K$35,10,FALSE)))</f>
        <v>55.539877408364909</v>
      </c>
      <c r="P407" s="3">
        <f>O407*$AF407</f>
        <v>0.26292577965119945</v>
      </c>
      <c r="Q407" s="3">
        <f>1/($J407+(VLOOKUP($BD407,'5_Weighting REM'!$N$22:$W$31,10,FALSE)))</f>
        <v>874.58004540319871</v>
      </c>
      <c r="R407" s="3">
        <f>Q407*$AF407</f>
        <v>4.1402619349387422</v>
      </c>
      <c r="S407" s="3">
        <f>1/($J407+(VLOOKUP($BD407,'5_Weighting REM'!$Z$26:$AI$35,10,FALSE)))</f>
        <v>3.7839135567383355</v>
      </c>
      <c r="T407" s="3">
        <f>S407*$AF407</f>
        <v>1.7913046777599279E-2</v>
      </c>
      <c r="U407" s="3">
        <f>1/($J407+(VLOOKUP($BD407,'5_Weighting REM'!$AL$24:$AU$35,10,FALSE)))</f>
        <v>170.8744285678647</v>
      </c>
      <c r="V407" s="3">
        <f>U407*$AF407</f>
        <v>0.8089195448402714</v>
      </c>
      <c r="W407" s="3">
        <f>1/($J407+(VLOOKUP($BD407,'5_Weighting REM'!$AX$24:$BG$35,10,FALSE)))</f>
        <v>22.918964256782459</v>
      </c>
      <c r="X407" s="3">
        <f>W407*$AF407</f>
        <v>0.10849837679160815</v>
      </c>
      <c r="Y407" s="3">
        <f>1/($J407+(VLOOKUP($BD407,'5_Weighting REM'!$BK$24:$BT$34,10,FALSE)))</f>
        <v>95.825022616238329</v>
      </c>
      <c r="Z407" s="3">
        <f>Y407*$AF407</f>
        <v>0.4536356570652722</v>
      </c>
      <c r="AA407" s="3">
        <f>1/($J407+(VLOOKUP($BD407,'5_Weighting REM'!$BX$24:$CG$35,10,FALSE)))</f>
        <v>175.2500183633272</v>
      </c>
      <c r="AB407" s="3">
        <f>AA407*$AF407</f>
        <v>0.82963358693199085</v>
      </c>
      <c r="AC407" s="3">
        <f>1/($J407+(VLOOKUP($BD407,'5_Weighting REM'!$CK$24:$CT$35,10,FALSE)))</f>
        <v>55.539877408364909</v>
      </c>
      <c r="AD407" s="3">
        <f>AC407*$AF407</f>
        <v>0.26292577965119945</v>
      </c>
      <c r="AE407" s="3" t="s">
        <v>367</v>
      </c>
      <c r="AF407" s="6">
        <v>4.7339999999999995E-3</v>
      </c>
      <c r="AG407" s="3" t="s">
        <v>355</v>
      </c>
      <c r="AH407" s="3">
        <v>3.3814285714285706E-2</v>
      </c>
      <c r="AI407" s="3" t="s">
        <v>26</v>
      </c>
      <c r="AJ407" s="3" t="s">
        <v>53</v>
      </c>
      <c r="AK407" s="3" t="s">
        <v>6</v>
      </c>
      <c r="AL407" s="3" t="s">
        <v>54</v>
      </c>
      <c r="AM407" s="3" t="s">
        <v>7</v>
      </c>
      <c r="AN407" s="3" t="s">
        <v>356</v>
      </c>
      <c r="AO407" s="3" t="s">
        <v>28</v>
      </c>
      <c r="AP407" s="3" t="s">
        <v>10</v>
      </c>
      <c r="AQ407" s="3" t="s">
        <v>11</v>
      </c>
      <c r="AR407" s="3" t="s">
        <v>108</v>
      </c>
      <c r="AS407" s="3" t="s">
        <v>357</v>
      </c>
      <c r="AT407" s="3">
        <v>2010</v>
      </c>
      <c r="AU407" s="3" t="s">
        <v>14</v>
      </c>
      <c r="AV407" s="3" t="s">
        <v>14</v>
      </c>
      <c r="AW407" s="3">
        <v>473</v>
      </c>
      <c r="AX407" s="3">
        <v>1</v>
      </c>
      <c r="AY407" s="3">
        <v>0</v>
      </c>
      <c r="AZ407" s="3">
        <v>0</v>
      </c>
      <c r="BA407" s="3">
        <v>0</v>
      </c>
      <c r="BB407" s="3" t="s">
        <v>346</v>
      </c>
      <c r="BC407" s="3" t="s">
        <v>376</v>
      </c>
      <c r="BD407" s="3" t="s">
        <v>348</v>
      </c>
      <c r="BE407" s="3" t="s">
        <v>33</v>
      </c>
      <c r="BF407" s="4"/>
      <c r="BG407" s="3">
        <v>1.7999999999999999E-2</v>
      </c>
      <c r="BH407" s="3"/>
      <c r="BI407" s="3"/>
      <c r="BJ407" s="3" t="s">
        <v>20</v>
      </c>
      <c r="BK407" s="3">
        <v>0.14000000000000001</v>
      </c>
      <c r="BL407" s="3"/>
    </row>
    <row r="408" spans="1:64" x14ac:dyDescent="0.35">
      <c r="A408" s="2">
        <v>15</v>
      </c>
      <c r="B408" s="3" t="s">
        <v>153</v>
      </c>
      <c r="C408" s="7">
        <v>15.4</v>
      </c>
      <c r="D408" s="3" t="s">
        <v>154</v>
      </c>
      <c r="E408" s="3" t="s">
        <v>155</v>
      </c>
      <c r="F408" s="3"/>
      <c r="G408" s="3" t="s">
        <v>1958</v>
      </c>
      <c r="H408" s="3" t="str">
        <f>IF(AF408&lt;'2 - Outliers'!$F$11,"Low outlier",IF(AF408&gt;'2 - Outliers'!$F$12,"High outlier",""))</f>
        <v/>
      </c>
      <c r="I408" s="3">
        <f>IF(AH408="",VLOOKUP(BD408,'3 -Impute_SE'!$B$10:$C$21,2,FALSE),AH408)</f>
        <v>3.292877906976744E-2</v>
      </c>
      <c r="J408" s="3">
        <f>I408^2</f>
        <v>1.0843044910255543E-3</v>
      </c>
      <c r="K408" s="3">
        <f>1/J408</f>
        <v>922.25016891167013</v>
      </c>
      <c r="L408" s="3">
        <f>K408*AF408</f>
        <v>417.87155153387772</v>
      </c>
      <c r="M408" s="3">
        <f>K408*AF408^2</f>
        <v>189.33760000000001</v>
      </c>
      <c r="N408" s="3">
        <f>K408^2</f>
        <v>850545.37405760412</v>
      </c>
      <c r="O408" s="3">
        <f>1/($J408+(VLOOKUP($BD408,'5_Weighting REM'!$B$23:$K$35,10,FALSE)))</f>
        <v>78.356891647254145</v>
      </c>
      <c r="P408" s="3">
        <f>O408*$AF408</f>
        <v>35.503507605370856</v>
      </c>
      <c r="Q408" s="3">
        <f>1/($J408+(VLOOKUP($BD408,'5_Weighting REM'!$N$22:$W$31,10,FALSE)))</f>
        <v>492.44607315502782</v>
      </c>
      <c r="R408" s="3">
        <f>Q408*$AF408</f>
        <v>223.1273157465431</v>
      </c>
      <c r="S408" s="3">
        <f>1/($J408+(VLOOKUP($BD408,'5_Weighting REM'!$Z$26:$AI$35,10,FALSE)))</f>
        <v>5.7880761299826018</v>
      </c>
      <c r="T408" s="3">
        <f>S408*$AF408</f>
        <v>2.6225772944951169</v>
      </c>
      <c r="U408" s="3">
        <f>1/($J408+(VLOOKUP($BD408,'5_Weighting REM'!$AL$24:$AU$35,10,FALSE)))</f>
        <v>128.18653638988974</v>
      </c>
      <c r="V408" s="3">
        <f>U408*$AF408</f>
        <v>58.081319638259039</v>
      </c>
      <c r="W408" s="3">
        <f>1/($J408+(VLOOKUP($BD408,'5_Weighting REM'!$AX$24:$BG$35,10,FALSE)))</f>
        <v>11.722303613172381</v>
      </c>
      <c r="X408" s="3">
        <f>W408*$AF408</f>
        <v>5.3113757671284061</v>
      </c>
      <c r="Y408" s="3">
        <f>1/($J408+(VLOOKUP($BD408,'5_Weighting REM'!$BK$24:$BT$34,10,FALSE)))</f>
        <v>122.75140767026811</v>
      </c>
      <c r="Z408" s="3">
        <f>Y408*$AF408</f>
        <v>55.61866281539848</v>
      </c>
      <c r="AA408" s="3">
        <f>1/($J408+(VLOOKUP($BD408,'5_Weighting REM'!$BX$24:$CG$35,10,FALSE)))</f>
        <v>221.08871322442033</v>
      </c>
      <c r="AB408" s="3">
        <f>AA408*$AF408</f>
        <v>100.17529596198486</v>
      </c>
      <c r="AC408" s="3">
        <f>1/($J408+(VLOOKUP($BD408,'5_Weighting REM'!$CK$24:$CT$35,10,FALSE)))</f>
        <v>78.356891647254145</v>
      </c>
      <c r="AD408" s="3">
        <f>AC408*$AF408</f>
        <v>35.503507605370856</v>
      </c>
      <c r="AE408" s="3" t="s">
        <v>156</v>
      </c>
      <c r="AF408" s="6">
        <v>0.4531</v>
      </c>
      <c r="AG408" s="3" t="s">
        <v>157</v>
      </c>
      <c r="AH408" s="3">
        <v>3.292877906976744E-2</v>
      </c>
      <c r="AI408" s="3" t="s">
        <v>26</v>
      </c>
      <c r="AJ408" s="3" t="s">
        <v>5</v>
      </c>
      <c r="AK408" s="3" t="s">
        <v>6</v>
      </c>
      <c r="AL408" s="3" t="s">
        <v>5</v>
      </c>
      <c r="AM408" s="3" t="s">
        <v>7</v>
      </c>
      <c r="AN408" s="3" t="s">
        <v>37</v>
      </c>
      <c r="AO408" s="3" t="s">
        <v>28</v>
      </c>
      <c r="AP408" s="3" t="s">
        <v>57</v>
      </c>
      <c r="AQ408" s="3" t="s">
        <v>39</v>
      </c>
      <c r="AR408" s="4" t="s">
        <v>12</v>
      </c>
      <c r="AS408" s="4" t="s">
        <v>158</v>
      </c>
      <c r="AT408" s="4">
        <v>2000</v>
      </c>
      <c r="AU408" s="3" t="s">
        <v>30</v>
      </c>
      <c r="AV408" s="3" t="s">
        <v>30</v>
      </c>
      <c r="AW408" s="3">
        <v>593</v>
      </c>
      <c r="AX408" s="3">
        <v>0</v>
      </c>
      <c r="AY408" s="3">
        <v>0</v>
      </c>
      <c r="AZ408" s="3">
        <v>1</v>
      </c>
      <c r="BA408" s="3">
        <v>1</v>
      </c>
      <c r="BB408" s="4" t="s">
        <v>15</v>
      </c>
      <c r="BC408" s="4" t="s">
        <v>41</v>
      </c>
      <c r="BD408" s="4" t="s">
        <v>42</v>
      </c>
      <c r="BE408" s="4" t="s">
        <v>33</v>
      </c>
      <c r="BF408" s="4"/>
      <c r="BG408" s="3">
        <v>0.4531</v>
      </c>
      <c r="BH408" s="3"/>
      <c r="BI408" s="3"/>
      <c r="BJ408" s="3" t="s">
        <v>20</v>
      </c>
      <c r="BK408" s="3">
        <v>13.76</v>
      </c>
      <c r="BL408" s="3"/>
    </row>
    <row r="409" spans="1:64" x14ac:dyDescent="0.35">
      <c r="A409" s="2">
        <v>160</v>
      </c>
      <c r="B409" s="3" t="s">
        <v>1202</v>
      </c>
      <c r="C409" s="3">
        <v>160.1</v>
      </c>
      <c r="D409" s="3" t="s">
        <v>1205</v>
      </c>
      <c r="E409" s="3" t="s">
        <v>1204</v>
      </c>
      <c r="F409" s="3"/>
      <c r="G409" s="3"/>
      <c r="H409" s="3" t="str">
        <f>IF(AF409&lt;'2 - Outliers'!$F$11,"Low outlier",IF(AF409&gt;'2 - Outliers'!$F$12,"High outlier",""))</f>
        <v/>
      </c>
      <c r="I409" s="3">
        <f>IF(AH409="",VLOOKUP(BD409,'3 -Impute_SE'!$B$10:$C$21,2,FALSE),AH409)</f>
        <v>3.2303598367695502E-2</v>
      </c>
      <c r="J409" s="3">
        <f>I409^2</f>
        <v>1.0435224675013795E-3</v>
      </c>
      <c r="K409" s="3">
        <f>1/J409</f>
        <v>958.29273555979091</v>
      </c>
      <c r="L409" s="3">
        <f>K409*AF409</f>
        <v>430.84983417569936</v>
      </c>
      <c r="M409" s="3">
        <f>K409*AF409^2</f>
        <v>193.710724</v>
      </c>
      <c r="N409" s="3">
        <f>K409^2</f>
        <v>918324.96702666732</v>
      </c>
      <c r="O409" s="3">
        <f>1/($J409+(VLOOKUP($BD409,'5_Weighting REM'!$B$23:$K$35,10,FALSE)))</f>
        <v>64.510032658697583</v>
      </c>
      <c r="P409" s="3">
        <f>O409*$AF409</f>
        <v>29.003806292481951</v>
      </c>
      <c r="Q409" s="3">
        <f>1/($J409+(VLOOKUP($BD409,'5_Weighting REM'!$N$22:$W$31,10,FALSE)))</f>
        <v>667.58569158438718</v>
      </c>
      <c r="R409" s="3">
        <f>Q409*$AF409</f>
        <v>300.14751635280106</v>
      </c>
      <c r="S409" s="3">
        <f>1/($J409+(VLOOKUP($BD409,'5_Weighting REM'!$Z$26:$AI$35,10,FALSE)))</f>
        <v>667.58569158438718</v>
      </c>
      <c r="T409" s="3">
        <f>S409*$AF409</f>
        <v>300.14751635280106</v>
      </c>
      <c r="U409" s="3">
        <f>1/($J409+(VLOOKUP($BD409,'5_Weighting REM'!$AL$24:$AU$35,10,FALSE)))</f>
        <v>108.72947283147153</v>
      </c>
      <c r="V409" s="3">
        <f>U409*$AF409</f>
        <v>48.884932130979138</v>
      </c>
      <c r="W409" s="3">
        <f>1/($J409+(VLOOKUP($BD409,'5_Weighting REM'!$AX$24:$BG$35,10,FALSE)))</f>
        <v>20.219625569552306</v>
      </c>
      <c r="X409" s="3">
        <f>W409*$AF409</f>
        <v>9.0907736232054503</v>
      </c>
      <c r="Y409" s="3">
        <f>1/($J409+(VLOOKUP($BD409,'5_Weighting REM'!$BK$24:$BT$34,10,FALSE)))</f>
        <v>64.984766813168122</v>
      </c>
      <c r="Z409" s="3">
        <f>Y409*$AF409</f>
        <v>29.217247471926651</v>
      </c>
      <c r="AA409" s="3">
        <f>1/($J409+(VLOOKUP($BD409,'5_Weighting REM'!$BX$24:$CG$35,10,FALSE)))</f>
        <v>97.825602779015583</v>
      </c>
      <c r="AB409" s="3">
        <f>AA409*$AF409</f>
        <v>43.982535994969922</v>
      </c>
      <c r="AC409" s="3">
        <f>1/($J409+(VLOOKUP($BD409,'5_Weighting REM'!$CK$24:$CT$35,10,FALSE)))</f>
        <v>64.510032658697583</v>
      </c>
      <c r="AD409" s="3">
        <f>AC409*$AF409</f>
        <v>29.003806292481951</v>
      </c>
      <c r="AE409" s="3" t="s">
        <v>24</v>
      </c>
      <c r="AF409" s="6">
        <v>0.44960148208158601</v>
      </c>
      <c r="AG409" s="3" t="s">
        <v>25</v>
      </c>
      <c r="AH409" s="3">
        <v>3.2303598367695502E-2</v>
      </c>
      <c r="AI409" s="3" t="s">
        <v>26</v>
      </c>
      <c r="AJ409" s="3" t="s">
        <v>1308</v>
      </c>
      <c r="AK409" s="3" t="s">
        <v>1307</v>
      </c>
      <c r="AL409" s="3" t="s">
        <v>5</v>
      </c>
      <c r="AM409" s="3" t="s">
        <v>7</v>
      </c>
      <c r="AN409" s="3" t="s">
        <v>1314</v>
      </c>
      <c r="AO409" s="3" t="s">
        <v>38</v>
      </c>
      <c r="AP409" s="3" t="s">
        <v>10</v>
      </c>
      <c r="AQ409" s="3" t="s">
        <v>11</v>
      </c>
      <c r="AR409" s="4" t="s">
        <v>12</v>
      </c>
      <c r="AS409" s="4" t="s">
        <v>1333</v>
      </c>
      <c r="AT409" s="4">
        <v>2015</v>
      </c>
      <c r="AU409" s="3" t="s">
        <v>14</v>
      </c>
      <c r="AV409" s="3" t="s">
        <v>1951</v>
      </c>
      <c r="AW409" s="3">
        <v>2124</v>
      </c>
      <c r="AX409" s="3">
        <v>1</v>
      </c>
      <c r="AY409" s="3">
        <v>0</v>
      </c>
      <c r="AZ409" s="3">
        <v>0</v>
      </c>
      <c r="BA409" s="3">
        <v>0</v>
      </c>
      <c r="BB409" s="4" t="s">
        <v>15</v>
      </c>
      <c r="BC409" s="4" t="s">
        <v>1361</v>
      </c>
      <c r="BD409" s="4" t="s">
        <v>88</v>
      </c>
      <c r="BE409" s="4" t="s">
        <v>1398</v>
      </c>
      <c r="BF409" s="4"/>
      <c r="BG409" s="3">
        <v>50.317</v>
      </c>
      <c r="BH409" s="3"/>
      <c r="BI409" s="3"/>
      <c r="BJ409" s="3"/>
      <c r="BK409" s="3">
        <v>13.917999999999999</v>
      </c>
      <c r="BL409" s="3" t="s">
        <v>1300</v>
      </c>
    </row>
    <row r="410" spans="1:64" x14ac:dyDescent="0.35">
      <c r="A410" s="2">
        <v>72</v>
      </c>
      <c r="B410" s="3" t="s">
        <v>274</v>
      </c>
      <c r="C410" s="3">
        <v>72.2</v>
      </c>
      <c r="D410" s="3" t="s">
        <v>321</v>
      </c>
      <c r="E410" s="3" t="s">
        <v>322</v>
      </c>
      <c r="F410" s="3"/>
      <c r="G410" s="3"/>
      <c r="H410" s="3" t="str">
        <f>IF(AF410&lt;'2 - Outliers'!$F$11,"Low outlier",IF(AF410&gt;'2 - Outliers'!$F$12,"High outlier",""))</f>
        <v/>
      </c>
      <c r="I410" s="3">
        <f>IF(AH410="",VLOOKUP(BD410,'3 -Impute_SE'!$B$10:$C$21,2,FALSE),AH410)</f>
        <v>3.2161159794204051E-2</v>
      </c>
      <c r="J410" s="3">
        <f>I410^2</f>
        <v>1.0343401993083271E-3</v>
      </c>
      <c r="K410" s="3">
        <f>1/J410</f>
        <v>966.79989878447077</v>
      </c>
      <c r="L410" s="3">
        <f>K410*AF410</f>
        <v>125.68398684198121</v>
      </c>
      <c r="M410" s="3">
        <f>K410*AF410^2</f>
        <v>16.338918289457556</v>
      </c>
      <c r="N410" s="3">
        <f>K410^2</f>
        <v>934702.04428966297</v>
      </c>
      <c r="O410" s="3">
        <f>1/($J410+(VLOOKUP($BD410,'5_Weighting REM'!$B$23:$K$35,10,FALSE)))</f>
        <v>78.664868271716529</v>
      </c>
      <c r="P410" s="3">
        <f>O410*$AF410</f>
        <v>10.22643287532315</v>
      </c>
      <c r="Q410" s="3">
        <f>1/($J410+(VLOOKUP($BD410,'5_Weighting REM'!$N$22:$W$31,10,FALSE)))</f>
        <v>504.8682138163075</v>
      </c>
      <c r="R410" s="3">
        <f>Q410*$AF410</f>
        <v>65.632867796119982</v>
      </c>
      <c r="S410" s="3">
        <f>1/($J410+(VLOOKUP($BD410,'5_Weighting REM'!$Z$26:$AI$35,10,FALSE)))</f>
        <v>5.7897505091799246</v>
      </c>
      <c r="T410" s="3">
        <f>S410*$AF410</f>
        <v>0.75266756619339026</v>
      </c>
      <c r="U410" s="3">
        <f>1/($J410+(VLOOKUP($BD410,'5_Weighting REM'!$AL$24:$AU$35,10,FALSE)))</f>
        <v>129.01283125616553</v>
      </c>
      <c r="V410" s="3">
        <f>U410*$AF410</f>
        <v>16.771668063301519</v>
      </c>
      <c r="W410" s="3">
        <f>1/($J410+(VLOOKUP($BD410,'5_Weighting REM'!$AX$24:$BG$35,10,FALSE)))</f>
        <v>11.729173350092982</v>
      </c>
      <c r="X410" s="3">
        <f>W410*$AF410</f>
        <v>1.5247925355120877</v>
      </c>
      <c r="Y410" s="3">
        <f>1/($J410+(VLOOKUP($BD410,'5_Weighting REM'!$BK$24:$BT$34,10,FALSE)))</f>
        <v>123.50891093467796</v>
      </c>
      <c r="Z410" s="3">
        <f>Y410*$AF410</f>
        <v>16.056158421508133</v>
      </c>
      <c r="AA410" s="3">
        <f>1/($J410+(VLOOKUP($BD410,'5_Weighting REM'!$BX$24:$CG$35,10,FALSE)))</f>
        <v>223.55825868660344</v>
      </c>
      <c r="AB410" s="3">
        <f>AA410*$AF410</f>
        <v>29.062573629258448</v>
      </c>
      <c r="AC410" s="3">
        <f>1/($J410+(VLOOKUP($BD410,'5_Weighting REM'!$CK$24:$CT$35,10,FALSE)))</f>
        <v>78.664868271716529</v>
      </c>
      <c r="AD410" s="3">
        <f>AC410*$AF410</f>
        <v>10.22643287532315</v>
      </c>
      <c r="AE410" s="3" t="s">
        <v>277</v>
      </c>
      <c r="AF410" s="6">
        <v>0.13</v>
      </c>
      <c r="AG410" s="3" t="s">
        <v>4</v>
      </c>
      <c r="AH410" s="3">
        <v>3.2161159794204051E-2</v>
      </c>
      <c r="AI410" s="3" t="s">
        <v>26</v>
      </c>
      <c r="AJ410" s="3" t="s">
        <v>5</v>
      </c>
      <c r="AK410" s="3" t="s">
        <v>6</v>
      </c>
      <c r="AL410" s="3" t="s">
        <v>5</v>
      </c>
      <c r="AM410" s="3" t="s">
        <v>201</v>
      </c>
      <c r="AN410" s="3" t="s">
        <v>84</v>
      </c>
      <c r="AO410" s="3" t="s">
        <v>38</v>
      </c>
      <c r="AP410" s="3" t="s">
        <v>10</v>
      </c>
      <c r="AQ410" s="3" t="s">
        <v>11</v>
      </c>
      <c r="AR410" s="4" t="s">
        <v>12</v>
      </c>
      <c r="AS410" s="4" t="s">
        <v>40</v>
      </c>
      <c r="AT410" s="4">
        <v>2009</v>
      </c>
      <c r="AU410" s="3" t="s">
        <v>30</v>
      </c>
      <c r="AV410" s="3" t="s">
        <v>14</v>
      </c>
      <c r="AW410" s="3">
        <v>10491</v>
      </c>
      <c r="AX410" s="3">
        <v>0</v>
      </c>
      <c r="AY410" s="3">
        <v>0</v>
      </c>
      <c r="AZ410" s="3">
        <v>1</v>
      </c>
      <c r="BA410" s="3">
        <v>1</v>
      </c>
      <c r="BB410" s="4" t="s">
        <v>15</v>
      </c>
      <c r="BC410" s="4" t="s">
        <v>41</v>
      </c>
      <c r="BD410" s="4" t="s">
        <v>42</v>
      </c>
      <c r="BE410" s="4" t="s">
        <v>18</v>
      </c>
      <c r="BF410" s="4"/>
      <c r="BG410" s="3">
        <v>1.9844899999999999E-2</v>
      </c>
      <c r="BH410" s="3"/>
      <c r="BI410" s="3">
        <v>1.02004311906927</v>
      </c>
      <c r="BJ410" s="3" t="s">
        <v>19</v>
      </c>
      <c r="BK410" s="3">
        <v>4.0421427843975968</v>
      </c>
      <c r="BL410" s="3" t="s">
        <v>91</v>
      </c>
    </row>
    <row r="411" spans="1:64" x14ac:dyDescent="0.35">
      <c r="A411" s="2">
        <v>65</v>
      </c>
      <c r="B411" s="3" t="s">
        <v>351</v>
      </c>
      <c r="C411" s="3">
        <v>65.900000000000006</v>
      </c>
      <c r="D411" s="3" t="s">
        <v>888</v>
      </c>
      <c r="E411" s="3" t="s">
        <v>366</v>
      </c>
      <c r="F411" s="3"/>
      <c r="G411" s="3" t="s">
        <v>1958</v>
      </c>
      <c r="H411" s="3" t="str">
        <f>IF(AF411&lt;'2 - Outliers'!$F$11,"Low outlier",IF(AF411&gt;'2 - Outliers'!$F$12,"High outlier",""))</f>
        <v/>
      </c>
      <c r="I411" s="3">
        <f>IF(AH411="",VLOOKUP(BD411,'3 -Impute_SE'!$B$10:$C$21,2,FALSE),AH411)</f>
        <v>3.1050399999999995E-2</v>
      </c>
      <c r="J411" s="3">
        <f>I411^2</f>
        <v>9.6412734015999973E-4</v>
      </c>
      <c r="K411" s="3">
        <f>1/J411</f>
        <v>1037.2073878063111</v>
      </c>
      <c r="L411" s="3">
        <f>K411*AF411</f>
        <v>40.257130342926345</v>
      </c>
      <c r="M411" s="3">
        <f>K411*AF411^2</f>
        <v>1.5625</v>
      </c>
      <c r="N411" s="3">
        <f>K411^2</f>
        <v>1075799.1653199913</v>
      </c>
      <c r="O411" s="3">
        <f>1/($J411+(VLOOKUP($BD411,'5_Weighting REM'!$B$23:$K$35,10,FALSE)))</f>
        <v>79.101769915953724</v>
      </c>
      <c r="P411" s="3">
        <f>O411*$AF411</f>
        <v>3.0701769957479113</v>
      </c>
      <c r="Q411" s="3">
        <f>1/($J411+(VLOOKUP($BD411,'5_Weighting REM'!$N$22:$W$31,10,FALSE)))</f>
        <v>523.42262506189809</v>
      </c>
      <c r="R411" s="3">
        <f>Q411*$AF411</f>
        <v>20.315602346527449</v>
      </c>
      <c r="S411" s="3">
        <f>1/($J411+(VLOOKUP($BD411,'5_Weighting REM'!$Z$26:$AI$35,10,FALSE)))</f>
        <v>5.7921050864142547</v>
      </c>
      <c r="T411" s="3">
        <f>S411*$AF411</f>
        <v>0.22480897471899644</v>
      </c>
      <c r="U411" s="3">
        <f>1/($J411+(VLOOKUP($BD411,'5_Weighting REM'!$AL$24:$AU$35,10,FALSE)))</f>
        <v>130.1921586659013</v>
      </c>
      <c r="V411" s="3">
        <f>U411*$AF411</f>
        <v>5.053148254299626</v>
      </c>
      <c r="W411" s="3">
        <f>1/($J411+(VLOOKUP($BD411,'5_Weighting REM'!$AX$24:$BG$35,10,FALSE)))</f>
        <v>11.738840740867333</v>
      </c>
      <c r="X411" s="3">
        <f>W411*$AF411</f>
        <v>0.45561962567528375</v>
      </c>
      <c r="Y411" s="3">
        <f>1/($J411+(VLOOKUP($BD411,'5_Weighting REM'!$BK$24:$BT$34,10,FALSE)))</f>
        <v>124.58933893824039</v>
      </c>
      <c r="Z411" s="3">
        <f>Y411*$AF411</f>
        <v>4.8356860122099237</v>
      </c>
      <c r="AA411" s="3">
        <f>1/($J411+(VLOOKUP($BD411,'5_Weighting REM'!$BX$24:$CG$35,10,FALSE)))</f>
        <v>227.12333752230893</v>
      </c>
      <c r="AB411" s="3">
        <f>AA411*$AF411</f>
        <v>8.8153380992533759</v>
      </c>
      <c r="AC411" s="3">
        <f>1/($J411+(VLOOKUP($BD411,'5_Weighting REM'!$CK$24:$CT$35,10,FALSE)))</f>
        <v>79.101769915953724</v>
      </c>
      <c r="AD411" s="3">
        <f>AC411*$AF411</f>
        <v>3.0701769957479113</v>
      </c>
      <c r="AE411" s="3" t="s">
        <v>367</v>
      </c>
      <c r="AF411" s="6">
        <v>3.8812999999999993E-2</v>
      </c>
      <c r="AG411" s="3" t="s">
        <v>355</v>
      </c>
      <c r="AH411" s="3">
        <v>3.1050399999999995E-2</v>
      </c>
      <c r="AI411" s="3" t="s">
        <v>26</v>
      </c>
      <c r="AJ411" s="3" t="s">
        <v>53</v>
      </c>
      <c r="AK411" s="3" t="s">
        <v>6</v>
      </c>
      <c r="AL411" s="3" t="s">
        <v>54</v>
      </c>
      <c r="AM411" s="3" t="s">
        <v>7</v>
      </c>
      <c r="AN411" s="3" t="s">
        <v>356</v>
      </c>
      <c r="AO411" s="3" t="s">
        <v>28</v>
      </c>
      <c r="AP411" s="3" t="s">
        <v>10</v>
      </c>
      <c r="AQ411" s="3" t="s">
        <v>11</v>
      </c>
      <c r="AR411" s="4" t="s">
        <v>108</v>
      </c>
      <c r="AS411" s="4" t="s">
        <v>357</v>
      </c>
      <c r="AT411" s="4">
        <v>2010</v>
      </c>
      <c r="AU411" s="3" t="s">
        <v>14</v>
      </c>
      <c r="AV411" s="3" t="s">
        <v>14</v>
      </c>
      <c r="AW411" s="3">
        <v>473</v>
      </c>
      <c r="AX411" s="3">
        <v>1</v>
      </c>
      <c r="AY411" s="3">
        <v>0</v>
      </c>
      <c r="AZ411" s="3">
        <v>0</v>
      </c>
      <c r="BA411" s="3">
        <v>0</v>
      </c>
      <c r="BB411" s="4" t="s">
        <v>15</v>
      </c>
      <c r="BC411" s="4" t="s">
        <v>771</v>
      </c>
      <c r="BD411" s="4" t="s">
        <v>42</v>
      </c>
      <c r="BE411" s="4" t="s">
        <v>33</v>
      </c>
      <c r="BF411" s="4"/>
      <c r="BG411" s="3">
        <v>1.0489999999999999</v>
      </c>
      <c r="BH411" s="3"/>
      <c r="BI411" s="3"/>
      <c r="BJ411" s="3" t="s">
        <v>20</v>
      </c>
      <c r="BK411" s="3">
        <v>1.25</v>
      </c>
      <c r="BL411" s="3"/>
    </row>
    <row r="412" spans="1:64" x14ac:dyDescent="0.35">
      <c r="A412" s="2">
        <v>110</v>
      </c>
      <c r="B412" s="3" t="s">
        <v>819</v>
      </c>
      <c r="C412" s="3">
        <v>110.2</v>
      </c>
      <c r="D412" s="3" t="s">
        <v>865</v>
      </c>
      <c r="E412" s="3" t="s">
        <v>828</v>
      </c>
      <c r="F412" s="3">
        <v>1</v>
      </c>
      <c r="G412" s="3"/>
      <c r="H412" s="3" t="str">
        <f>IF(AF412&lt;'2 - Outliers'!$F$11,"Low outlier",IF(AF412&gt;'2 - Outliers'!$F$12,"High outlier",""))</f>
        <v/>
      </c>
      <c r="I412" s="3">
        <f>IF(AH412="",VLOOKUP(BD412,'3 -Impute_SE'!$B$10:$C$21,2,FALSE),AH412)</f>
        <v>2.960109065147035E-2</v>
      </c>
      <c r="J412" s="3">
        <f>I412^2</f>
        <v>8.7622456775656539E-4</v>
      </c>
      <c r="K412" s="3">
        <f>1/J412</f>
        <v>1141.2599427111957</v>
      </c>
      <c r="L412" s="3">
        <f>K412*AF412</f>
        <v>106.07717252620994</v>
      </c>
      <c r="M412" s="3">
        <f>K412*AF412^2</f>
        <v>9.8596000000000004</v>
      </c>
      <c r="N412" s="3">
        <f>K412^2</f>
        <v>1302474.2568371615</v>
      </c>
      <c r="O412" s="3">
        <f>1/($J412+(VLOOKUP($BD412,'5_Weighting REM'!$B$23:$K$35,10,FALSE)))</f>
        <v>1064.8779354853825</v>
      </c>
      <c r="P412" s="3">
        <f>O412*$AF412</f>
        <v>98.977661665307693</v>
      </c>
      <c r="Q412" s="3">
        <f>1/($J412+(VLOOKUP($BD412,'5_Weighting REM'!$N$22:$W$31,10,FALSE)))</f>
        <v>215.99906203578894</v>
      </c>
      <c r="R412" s="3">
        <f>Q412*$AF412</f>
        <v>20.076556542095425</v>
      </c>
      <c r="S412" s="3">
        <f>1/($J412+(VLOOKUP($BD412,'5_Weighting REM'!$Z$26:$AI$35,10,FALSE)))</f>
        <v>34.341862646565879</v>
      </c>
      <c r="T412" s="3">
        <f>S412*$AF412</f>
        <v>3.1919876905318079</v>
      </c>
      <c r="U412" s="3">
        <f>1/($J412+(VLOOKUP($BD412,'5_Weighting REM'!$AL$24:$AU$35,10,FALSE)))</f>
        <v>1082.397934729808</v>
      </c>
      <c r="V412" s="3">
        <f>U412*$AF412</f>
        <v>100.60610047487019</v>
      </c>
      <c r="W412" s="3">
        <f>1/($J412+(VLOOKUP($BD412,'5_Weighting REM'!$AX$24:$BG$35,10,FALSE)))</f>
        <v>50.178191403537959</v>
      </c>
      <c r="X412" s="3">
        <f>W412*$AF412</f>
        <v>4.6639336643336868</v>
      </c>
      <c r="Y412" s="3">
        <f>1/($J412+(VLOOKUP($BD412,'5_Weighting REM'!$BK$24:$BT$34,10,FALSE)))</f>
        <v>44.002337508246441</v>
      </c>
      <c r="Z412" s="3">
        <f>Y412*$AF412</f>
        <v>4.0899039497787388</v>
      </c>
      <c r="AA412" s="3">
        <f>1/($J412+(VLOOKUP($BD412,'5_Weighting REM'!$BX$24:$CG$35,10,FALSE)))</f>
        <v>61.58318353876313</v>
      </c>
      <c r="AB412" s="3">
        <f>AA412*$AF412</f>
        <v>5.7239983114063815</v>
      </c>
      <c r="AC412" s="3">
        <f>1/($J412+(VLOOKUP($BD412,'5_Weighting REM'!$CK$24:$CT$35,10,FALSE)))</f>
        <v>1064.8779354853825</v>
      </c>
      <c r="AD412" s="3">
        <f>AC412*$AF412</f>
        <v>98.977661665307693</v>
      </c>
      <c r="AE412" s="3" t="s">
        <v>640</v>
      </c>
      <c r="AF412" s="6">
        <v>9.2947424645616908E-2</v>
      </c>
      <c r="AG412" s="3" t="s">
        <v>822</v>
      </c>
      <c r="AH412" s="3">
        <v>2.960109065147035E-2</v>
      </c>
      <c r="AI412" s="3" t="s">
        <v>26</v>
      </c>
      <c r="AJ412" s="3" t="s">
        <v>5</v>
      </c>
      <c r="AK412" s="3" t="s">
        <v>6</v>
      </c>
      <c r="AL412" s="3" t="s">
        <v>5</v>
      </c>
      <c r="AM412" s="3" t="s">
        <v>55</v>
      </c>
      <c r="AN412" s="3" t="s">
        <v>37</v>
      </c>
      <c r="AO412" s="3" t="s">
        <v>56</v>
      </c>
      <c r="AP412" s="3" t="s">
        <v>10</v>
      </c>
      <c r="AQ412" s="3" t="s">
        <v>74</v>
      </c>
      <c r="AR412" s="4" t="s">
        <v>12</v>
      </c>
      <c r="AS412" s="4" t="s">
        <v>40</v>
      </c>
      <c r="AT412" s="4" t="s">
        <v>823</v>
      </c>
      <c r="AU412" s="3" t="s">
        <v>1951</v>
      </c>
      <c r="AV412" s="3" t="s">
        <v>30</v>
      </c>
      <c r="AW412" s="3">
        <v>8489</v>
      </c>
      <c r="AX412" s="3">
        <v>1</v>
      </c>
      <c r="AY412" s="3">
        <v>0</v>
      </c>
      <c r="AZ412" s="3">
        <v>1</v>
      </c>
      <c r="BA412" s="3">
        <v>1</v>
      </c>
      <c r="BB412" s="4" t="s">
        <v>97</v>
      </c>
      <c r="BC412" s="4" t="s">
        <v>852</v>
      </c>
      <c r="BD412" s="4" t="s">
        <v>705</v>
      </c>
      <c r="BE412" s="4" t="s">
        <v>58</v>
      </c>
      <c r="BF412" s="4" t="s">
        <v>59</v>
      </c>
      <c r="BG412" s="3">
        <v>0.125</v>
      </c>
      <c r="BH412" s="3">
        <v>1.1331484530668263</v>
      </c>
      <c r="BI412" s="3"/>
      <c r="BJ412" s="3" t="s">
        <v>60</v>
      </c>
      <c r="BK412" s="3">
        <v>3.14</v>
      </c>
      <c r="BL412" s="3"/>
    </row>
    <row r="413" spans="1:64" x14ac:dyDescent="0.35">
      <c r="A413" s="2">
        <v>65</v>
      </c>
      <c r="B413" s="3" t="s">
        <v>351</v>
      </c>
      <c r="C413" s="3">
        <v>65.7</v>
      </c>
      <c r="D413" s="3" t="s">
        <v>382</v>
      </c>
      <c r="E413" s="3" t="s">
        <v>353</v>
      </c>
      <c r="F413" s="3"/>
      <c r="G413" s="3"/>
      <c r="H413" s="3" t="str">
        <f>IF(AF413&lt;'2 - Outliers'!$F$11,"Low outlier",IF(AF413&gt;'2 - Outliers'!$F$12,"High outlier",""))</f>
        <v/>
      </c>
      <c r="I413" s="3">
        <f>IF(AH413="",VLOOKUP(BD413,'3 -Impute_SE'!$B$10:$C$21,2,FALSE),AH413)</f>
        <v>2.9177777777777778E-2</v>
      </c>
      <c r="J413" s="3">
        <f>I413^2</f>
        <v>8.5134271604938271E-4</v>
      </c>
      <c r="K413" s="3">
        <f>1/J413</f>
        <v>1174.6150887863994</v>
      </c>
      <c r="L413" s="3">
        <f>K413*AF413</f>
        <v>12.338156892612339</v>
      </c>
      <c r="M413" s="3">
        <f>K413*AF413^2</f>
        <v>0.12959999999999999</v>
      </c>
      <c r="N413" s="3">
        <f>K413^2</f>
        <v>1379720.606804681</v>
      </c>
      <c r="O413" s="3">
        <f>1/($J413+(VLOOKUP($BD413,'5_Weighting REM'!$B$23:$K$35,10,FALSE)))</f>
        <v>56.455653279920291</v>
      </c>
      <c r="P413" s="3">
        <f>O413*$AF413</f>
        <v>0.59301018205228273</v>
      </c>
      <c r="Q413" s="3">
        <f>1/($J413+(VLOOKUP($BD413,'5_Weighting REM'!$N$22:$W$31,10,FALSE)))</f>
        <v>1174.6150887863994</v>
      </c>
      <c r="R413" s="3">
        <f>Q413*$AF413</f>
        <v>12.338156892612339</v>
      </c>
      <c r="S413" s="3">
        <f>1/($J413+(VLOOKUP($BD413,'5_Weighting REM'!$Z$26:$AI$35,10,FALSE)))</f>
        <v>3.7880999447491055</v>
      </c>
      <c r="T413" s="3">
        <f>S413*$AF413</f>
        <v>3.9790201819644599E-2</v>
      </c>
      <c r="U413" s="3">
        <f>1/($J413+(VLOOKUP($BD413,'5_Weighting REM'!$AL$24:$AU$35,10,FALSE)))</f>
        <v>179.85004899754324</v>
      </c>
      <c r="V413" s="3">
        <f>U413*$AF413</f>
        <v>1.8891449146701942</v>
      </c>
      <c r="W413" s="3">
        <f>1/($J413+(VLOOKUP($BD413,'5_Weighting REM'!$AX$24:$BG$35,10,FALSE)))</f>
        <v>23.073412746178878</v>
      </c>
      <c r="X413" s="3">
        <f>W413*$AF413</f>
        <v>0.24236312748586292</v>
      </c>
      <c r="Y413" s="3">
        <f>1/($J413+(VLOOKUP($BD413,'5_Weighting REM'!$BK$24:$BT$34,10,FALSE)))</f>
        <v>98.584091946735214</v>
      </c>
      <c r="Z413" s="3">
        <f>Y413*$AF413</f>
        <v>1.0355273018085067</v>
      </c>
      <c r="AA413" s="3">
        <f>1/($J413+(VLOOKUP($BD413,'5_Weighting REM'!$BX$24:$CG$35,10,FALSE)))</f>
        <v>184.70391880989459</v>
      </c>
      <c r="AB413" s="3">
        <f>AA413*$AF413</f>
        <v>1.9401299631791327</v>
      </c>
      <c r="AC413" s="3">
        <f>1/($J413+(VLOOKUP($BD413,'5_Weighting REM'!$CK$24:$CT$35,10,FALSE)))</f>
        <v>56.455653279920291</v>
      </c>
      <c r="AD413" s="3">
        <f>AC413*$AF413</f>
        <v>0.59301018205228273</v>
      </c>
      <c r="AE413" s="3" t="s">
        <v>367</v>
      </c>
      <c r="AF413" s="6">
        <v>1.0503999999999999E-2</v>
      </c>
      <c r="AG413" s="3" t="s">
        <v>355</v>
      </c>
      <c r="AH413" s="3">
        <v>2.9177777777777778E-2</v>
      </c>
      <c r="AI413" s="3" t="s">
        <v>26</v>
      </c>
      <c r="AJ413" s="3" t="s">
        <v>53</v>
      </c>
      <c r="AK413" s="3" t="s">
        <v>6</v>
      </c>
      <c r="AL413" s="3" t="s">
        <v>54</v>
      </c>
      <c r="AM413" s="3" t="s">
        <v>7</v>
      </c>
      <c r="AN413" s="3" t="s">
        <v>356</v>
      </c>
      <c r="AO413" s="3" t="s">
        <v>28</v>
      </c>
      <c r="AP413" s="3" t="s">
        <v>10</v>
      </c>
      <c r="AQ413" s="3" t="s">
        <v>11</v>
      </c>
      <c r="AR413" s="4" t="s">
        <v>108</v>
      </c>
      <c r="AS413" s="4" t="s">
        <v>357</v>
      </c>
      <c r="AT413" s="4">
        <v>2010</v>
      </c>
      <c r="AU413" s="3" t="s">
        <v>14</v>
      </c>
      <c r="AV413" s="3" t="s">
        <v>14</v>
      </c>
      <c r="AW413" s="3">
        <v>473</v>
      </c>
      <c r="AX413" s="3">
        <v>1</v>
      </c>
      <c r="AY413" s="3">
        <v>0</v>
      </c>
      <c r="AZ413" s="3">
        <v>0</v>
      </c>
      <c r="BA413" s="3">
        <v>0</v>
      </c>
      <c r="BB413" s="4" t="s">
        <v>346</v>
      </c>
      <c r="BC413" s="4" t="s">
        <v>376</v>
      </c>
      <c r="BD413" s="4" t="s">
        <v>348</v>
      </c>
      <c r="BE413" s="4" t="s">
        <v>33</v>
      </c>
      <c r="BF413" s="4"/>
      <c r="BG413" s="3">
        <v>5.1999999999999998E-2</v>
      </c>
      <c r="BH413" s="3"/>
      <c r="BI413" s="3"/>
      <c r="BJ413" s="3" t="s">
        <v>20</v>
      </c>
      <c r="BK413" s="3">
        <v>0.36</v>
      </c>
      <c r="BL413" s="3"/>
    </row>
    <row r="414" spans="1:64" x14ac:dyDescent="0.35">
      <c r="A414" s="2">
        <v>177</v>
      </c>
      <c r="B414" s="3" t="s">
        <v>1253</v>
      </c>
      <c r="C414" s="3">
        <v>177.1</v>
      </c>
      <c r="D414" s="3" t="s">
        <v>1256</v>
      </c>
      <c r="E414" s="3" t="s">
        <v>1255</v>
      </c>
      <c r="F414" s="3"/>
      <c r="G414" s="3"/>
      <c r="H414" s="3" t="str">
        <f>IF(AF414&lt;'2 - Outliers'!$F$11,"Low outlier",IF(AF414&gt;'2 - Outliers'!$F$12,"High outlier",""))</f>
        <v/>
      </c>
      <c r="I414" s="3">
        <f>IF(AH414="",VLOOKUP(BD414,'3 -Impute_SE'!$B$10:$C$21,2,FALSE),AH414)</f>
        <v>2.8279183381088823E-2</v>
      </c>
      <c r="J414" s="3">
        <f>I414^2</f>
        <v>7.9971221270125033E-4</v>
      </c>
      <c r="K414" s="3">
        <f>1/J414</f>
        <v>1250.4498294733075</v>
      </c>
      <c r="L414" s="3">
        <f>K414*AF414</f>
        <v>-123.41233312747893</v>
      </c>
      <c r="M414" s="3">
        <f>K414*AF414^2</f>
        <v>12.180099999999999</v>
      </c>
      <c r="N414" s="3">
        <f>K414^2</f>
        <v>1563624.7760298238</v>
      </c>
      <c r="O414" s="3">
        <f>1/($J414+(VLOOKUP($BD414,'5_Weighting REM'!$B$23:$K$35,10,FALSE)))</f>
        <v>48.331359132145835</v>
      </c>
      <c r="P414" s="3">
        <f>O414*$AF414</f>
        <v>-4.770032074163697</v>
      </c>
      <c r="Q414" s="3">
        <f>1/($J414+(VLOOKUP($BD414,'5_Weighting REM'!$N$22:$W$31,10,FALSE)))</f>
        <v>1250.4498294733075</v>
      </c>
      <c r="R414" s="3">
        <f>Q414*$AF414</f>
        <v>-123.41233312747893</v>
      </c>
      <c r="S414" s="3">
        <f>1/($J414+(VLOOKUP($BD414,'5_Weighting REM'!$Z$26:$AI$35,10,FALSE)))</f>
        <v>8.236552437140773</v>
      </c>
      <c r="T414" s="3">
        <f>S414*$AF414</f>
        <v>-0.81290118902452446</v>
      </c>
      <c r="U414" s="3">
        <f>1/($J414+(VLOOKUP($BD414,'5_Weighting REM'!$AL$24:$AU$35,10,FALSE)))</f>
        <v>48.990960447168312</v>
      </c>
      <c r="V414" s="3">
        <f>U414*$AF414</f>
        <v>-4.835130997208986</v>
      </c>
      <c r="W414" s="3">
        <f>1/($J414+(VLOOKUP($BD414,'5_Weighting REM'!$AX$24:$BG$35,10,FALSE)))</f>
        <v>62.118127168412627</v>
      </c>
      <c r="X414" s="3">
        <f>W414*$AF414</f>
        <v>-6.1307081841038249</v>
      </c>
      <c r="Y414" s="3">
        <f>1/($J414+(VLOOKUP($BD414,'5_Weighting REM'!$BK$24:$BT$34,10,FALSE)))</f>
        <v>4.7335578837293797</v>
      </c>
      <c r="Z414" s="3">
        <f>Y414*$AF414</f>
        <v>-0.46717541852204669</v>
      </c>
      <c r="AA414" s="3">
        <f>1/($J414+(VLOOKUP($BD414,'5_Weighting REM'!$BX$24:$CG$35,10,FALSE)))</f>
        <v>46.363016296782092</v>
      </c>
      <c r="AB414" s="3">
        <f>AA414*$AF414</f>
        <v>-4.5757677574503157</v>
      </c>
      <c r="AC414" s="3">
        <f>1/($J414+(VLOOKUP($BD414,'5_Weighting REM'!$CK$24:$CT$35,10,FALSE)))</f>
        <v>48.331359132145835</v>
      </c>
      <c r="AD414" s="3">
        <f>AC414*$AF414</f>
        <v>-4.770032074163697</v>
      </c>
      <c r="AE414" s="3" t="s">
        <v>367</v>
      </c>
      <c r="AF414" s="6">
        <v>-9.869435E-2</v>
      </c>
      <c r="AG414" s="3" t="s">
        <v>355</v>
      </c>
      <c r="AH414" s="3">
        <v>2.8279183381088823E-2</v>
      </c>
      <c r="AI414" s="3" t="s">
        <v>26</v>
      </c>
      <c r="AJ414" s="3" t="s">
        <v>5</v>
      </c>
      <c r="AK414" s="3" t="s">
        <v>1309</v>
      </c>
      <c r="AL414" s="3" t="s">
        <v>53</v>
      </c>
      <c r="AM414" s="3" t="s">
        <v>7</v>
      </c>
      <c r="AN414" s="3" t="s">
        <v>1313</v>
      </c>
      <c r="AO414" s="3" t="s">
        <v>38</v>
      </c>
      <c r="AP414" s="3" t="s">
        <v>10</v>
      </c>
      <c r="AQ414" s="3" t="s">
        <v>11</v>
      </c>
      <c r="AR414" s="4" t="s">
        <v>338</v>
      </c>
      <c r="AS414" s="4" t="s">
        <v>1338</v>
      </c>
      <c r="AT414" s="4">
        <v>2014</v>
      </c>
      <c r="AU414" s="3" t="s">
        <v>14</v>
      </c>
      <c r="AV414" s="3" t="s">
        <v>1951</v>
      </c>
      <c r="AW414" s="3">
        <v>491</v>
      </c>
      <c r="AX414" s="3">
        <v>1</v>
      </c>
      <c r="AY414" s="3">
        <v>0</v>
      </c>
      <c r="AZ414" s="3">
        <v>1</v>
      </c>
      <c r="BA414" s="3">
        <v>1</v>
      </c>
      <c r="BB414" s="4" t="s">
        <v>346</v>
      </c>
      <c r="BC414" s="4" t="s">
        <v>1387</v>
      </c>
      <c r="BD414" s="3" t="s">
        <v>642</v>
      </c>
      <c r="BE414" s="4" t="s">
        <v>33</v>
      </c>
      <c r="BF414" s="4"/>
      <c r="BG414" s="3">
        <v>-0.17330000000000001</v>
      </c>
      <c r="BH414" s="3"/>
      <c r="BI414" s="3"/>
      <c r="BJ414" s="3"/>
      <c r="BK414" s="3">
        <v>-3.49</v>
      </c>
      <c r="BL414" s="3" t="s">
        <v>1300</v>
      </c>
    </row>
    <row r="415" spans="1:64" x14ac:dyDescent="0.35">
      <c r="A415" s="2">
        <v>65</v>
      </c>
      <c r="B415" s="3" t="s">
        <v>351</v>
      </c>
      <c r="C415" s="3">
        <v>65.099999999999994</v>
      </c>
      <c r="D415" s="3" t="s">
        <v>968</v>
      </c>
      <c r="E415" s="3" t="s">
        <v>375</v>
      </c>
      <c r="F415" s="3"/>
      <c r="G415" s="3" t="s">
        <v>1958</v>
      </c>
      <c r="H415" s="3" t="str">
        <f>IF(AF415&lt;'2 - Outliers'!$F$11,"Low outlier",IF(AF415&gt;'2 - Outliers'!$F$12,"High outlier",""))</f>
        <v/>
      </c>
      <c r="I415" s="3">
        <f>IF(AH415="",VLOOKUP(BD415,'3 -Impute_SE'!$B$10:$C$21,2,FALSE),AH415)</f>
        <v>2.7941176470588233E-2</v>
      </c>
      <c r="J415" s="3">
        <f>I415^2</f>
        <v>7.8070934256055347E-4</v>
      </c>
      <c r="K415" s="3">
        <f>1/J415</f>
        <v>1280.886426592798</v>
      </c>
      <c r="L415" s="3">
        <f>K415*AF415</f>
        <v>24.336842105263162</v>
      </c>
      <c r="M415" s="3">
        <f>K415*AF415^2</f>
        <v>0.46240000000000009</v>
      </c>
      <c r="N415" s="3">
        <f>K415^2</f>
        <v>1640670.0378296673</v>
      </c>
      <c r="O415" s="3">
        <f>1/($J415+(VLOOKUP($BD415,'5_Weighting REM'!$B$23:$K$35,10,FALSE)))</f>
        <v>80.266329060832305</v>
      </c>
      <c r="P415" s="3">
        <f>O415*$AF415</f>
        <v>1.5250602521558139</v>
      </c>
      <c r="Q415" s="3">
        <f>1/($J415+(VLOOKUP($BD415,'5_Weighting REM'!$N$22:$W$31,10,FALSE)))</f>
        <v>579.01061422906764</v>
      </c>
      <c r="R415" s="3">
        <f>Q415*$AF415</f>
        <v>11.001201670352286</v>
      </c>
      <c r="S415" s="3">
        <f>1/($J415+(VLOOKUP($BD415,'5_Weighting REM'!$Z$26:$AI$35,10,FALSE)))</f>
        <v>5.7982650258564608</v>
      </c>
      <c r="T415" s="3">
        <f>S415*$AF415</f>
        <v>0.11016703549127276</v>
      </c>
      <c r="U415" s="3">
        <f>1/($J415+(VLOOKUP($BD415,'5_Weighting REM'!$AL$24:$AU$35,10,FALSE)))</f>
        <v>133.37714965421537</v>
      </c>
      <c r="V415" s="3">
        <f>U415*$AF415</f>
        <v>2.5341658434300922</v>
      </c>
      <c r="W415" s="3">
        <f>1/($J415+(VLOOKUP($BD415,'5_Weighting REM'!$AX$24:$BG$35,10,FALSE)))</f>
        <v>11.764170348540793</v>
      </c>
      <c r="X415" s="3">
        <f>W415*$AF415</f>
        <v>0.22351923662227505</v>
      </c>
      <c r="Y415" s="3">
        <f>1/($J415+(VLOOKUP($BD415,'5_Weighting REM'!$BK$24:$BT$34,10,FALSE)))</f>
        <v>127.50302885487315</v>
      </c>
      <c r="Z415" s="3">
        <f>Y415*$AF415</f>
        <v>2.4225575482425898</v>
      </c>
      <c r="AA415" s="3">
        <f>1/($J415+(VLOOKUP($BD415,'5_Weighting REM'!$BX$24:$CG$35,10,FALSE)))</f>
        <v>236.99624754359192</v>
      </c>
      <c r="AB415" s="3">
        <f>AA415*$AF415</f>
        <v>4.5029287033282461</v>
      </c>
      <c r="AC415" s="3">
        <f>1/($J415+(VLOOKUP($BD415,'5_Weighting REM'!$CK$24:$CT$35,10,FALSE)))</f>
        <v>80.266329060832305</v>
      </c>
      <c r="AD415" s="3">
        <f>AC415*$AF415</f>
        <v>1.5250602521558139</v>
      </c>
      <c r="AE415" s="3" t="s">
        <v>367</v>
      </c>
      <c r="AF415" s="6">
        <v>1.9E-2</v>
      </c>
      <c r="AG415" s="3" t="s">
        <v>355</v>
      </c>
      <c r="AH415" s="3">
        <v>2.7941176470588233E-2</v>
      </c>
      <c r="AI415" s="3" t="s">
        <v>26</v>
      </c>
      <c r="AJ415" s="3" t="s">
        <v>53</v>
      </c>
      <c r="AK415" s="3" t="s">
        <v>6</v>
      </c>
      <c r="AL415" s="3" t="s">
        <v>54</v>
      </c>
      <c r="AM415" s="3" t="s">
        <v>7</v>
      </c>
      <c r="AN415" s="3" t="s">
        <v>356</v>
      </c>
      <c r="AO415" s="3" t="s">
        <v>28</v>
      </c>
      <c r="AP415" s="3" t="s">
        <v>10</v>
      </c>
      <c r="AQ415" s="3" t="s">
        <v>11</v>
      </c>
      <c r="AR415" s="4" t="s">
        <v>108</v>
      </c>
      <c r="AS415" s="4" t="s">
        <v>357</v>
      </c>
      <c r="AT415" s="4">
        <v>2010</v>
      </c>
      <c r="AU415" s="3" t="s">
        <v>14</v>
      </c>
      <c r="AV415" s="3" t="s">
        <v>14</v>
      </c>
      <c r="AW415" s="3">
        <v>473</v>
      </c>
      <c r="AX415" s="3">
        <v>1</v>
      </c>
      <c r="AY415" s="3">
        <v>0</v>
      </c>
      <c r="AZ415" s="3">
        <v>0</v>
      </c>
      <c r="BA415" s="3">
        <v>0</v>
      </c>
      <c r="BB415" s="4" t="s">
        <v>15</v>
      </c>
      <c r="BC415" s="4" t="s">
        <v>771</v>
      </c>
      <c r="BD415" s="4" t="s">
        <v>42</v>
      </c>
      <c r="BE415" s="4" t="s">
        <v>33</v>
      </c>
      <c r="BF415" s="4"/>
      <c r="BG415" s="3">
        <v>0.5</v>
      </c>
      <c r="BH415" s="3"/>
      <c r="BI415" s="3"/>
      <c r="BJ415" s="3" t="s">
        <v>20</v>
      </c>
      <c r="BK415" s="3">
        <v>0.68</v>
      </c>
      <c r="BL415" s="3"/>
    </row>
    <row r="416" spans="1:64" x14ac:dyDescent="0.35">
      <c r="A416" s="2">
        <v>55</v>
      </c>
      <c r="B416" s="3" t="s">
        <v>571</v>
      </c>
      <c r="C416" s="3">
        <v>55.1</v>
      </c>
      <c r="D416" s="3" t="s">
        <v>1012</v>
      </c>
      <c r="E416" s="3" t="s">
        <v>572</v>
      </c>
      <c r="F416" s="3"/>
      <c r="G416" s="3"/>
      <c r="H416" s="3" t="str">
        <f>IF(AF416&lt;'2 - Outliers'!$F$11,"Low outlier",IF(AF416&gt;'2 - Outliers'!$F$12,"High outlier",""))</f>
        <v/>
      </c>
      <c r="I416" s="3">
        <f>IF(AH416="",VLOOKUP(BD416,'3 -Impute_SE'!$B$10:$C$21,2,FALSE),AH416)</f>
        <v>2.729376E-2</v>
      </c>
      <c r="J416" s="3">
        <f>I416^2</f>
        <v>7.4494933493759997E-4</v>
      </c>
      <c r="K416" s="3">
        <f>1/J416</f>
        <v>1342.373169691821</v>
      </c>
      <c r="L416" s="3">
        <f>K416*AF416</f>
        <v>285.7796067672611</v>
      </c>
      <c r="M416" s="3">
        <f>K416*AF416^2</f>
        <v>60.839999999999996</v>
      </c>
      <c r="N416" s="3">
        <f>K416^2</f>
        <v>1801965.7267084664</v>
      </c>
      <c r="O416" s="3">
        <f>1/($J416+(VLOOKUP($BD416,'5_Weighting REM'!$B$23:$K$35,10,FALSE)))</f>
        <v>160.04169551717527</v>
      </c>
      <c r="P416" s="3">
        <f>O416*$AF416</f>
        <v>34.071489094023086</v>
      </c>
      <c r="Q416" s="3" t="e">
        <f>1/($J416+(VLOOKUP($BD416,'5_Weighting REM'!$N$22:$W$31,10,FALSE)))</f>
        <v>#N/A</v>
      </c>
      <c r="R416" s="3" t="e">
        <f>Q416*$AF416</f>
        <v>#N/A</v>
      </c>
      <c r="S416" s="3" t="e">
        <f>1/($J416+(VLOOKUP($BD416,'5_Weighting REM'!$Z$26:$AI$35,10,FALSE)))</f>
        <v>#N/A</v>
      </c>
      <c r="T416" s="3" t="e">
        <f>S416*$AF416</f>
        <v>#N/A</v>
      </c>
      <c r="U416" s="3">
        <f>1/($J416+(VLOOKUP($BD416,'5_Weighting REM'!$AL$24:$AU$35,10,FALSE)))</f>
        <v>160.04169551717527</v>
      </c>
      <c r="V416" s="3">
        <f>U416*$AF416</f>
        <v>34.071489094023086</v>
      </c>
      <c r="W416" s="3">
        <f>1/($J416+(VLOOKUP($BD416,'5_Weighting REM'!$AX$24:$BG$35,10,FALSE)))</f>
        <v>160.04169551717527</v>
      </c>
      <c r="X416" s="3">
        <f>W416*$AF416</f>
        <v>34.071489094023086</v>
      </c>
      <c r="Y416" s="3" t="e">
        <f>1/($J416+(VLOOKUP($BD416,'5_Weighting REM'!$BK$24:$BT$34,10,FALSE)))</f>
        <v>#N/A</v>
      </c>
      <c r="Z416" s="3" t="e">
        <f>Y416*$AF416</f>
        <v>#N/A</v>
      </c>
      <c r="AA416" s="3">
        <f>1/($J416+(VLOOKUP($BD416,'5_Weighting REM'!$BX$24:$CG$35,10,FALSE)))</f>
        <v>160.04169551717527</v>
      </c>
      <c r="AB416" s="3">
        <f>AA416*$AF416</f>
        <v>34.071489094023086</v>
      </c>
      <c r="AC416" s="3">
        <f>1/($J416+(VLOOKUP($BD416,'5_Weighting REM'!$CK$24:$CT$35,10,FALSE)))</f>
        <v>160.04169551717527</v>
      </c>
      <c r="AD416" s="3">
        <f>AC416*$AF416</f>
        <v>34.071489094023086</v>
      </c>
      <c r="AE416" s="3" t="s">
        <v>573</v>
      </c>
      <c r="AF416" s="6">
        <v>0.21289132799999999</v>
      </c>
      <c r="AG416" s="3" t="s">
        <v>72</v>
      </c>
      <c r="AH416" s="3">
        <v>2.729376E-2</v>
      </c>
      <c r="AI416" s="3" t="s">
        <v>26</v>
      </c>
      <c r="AJ416" s="3" t="s">
        <v>5</v>
      </c>
      <c r="AK416" s="3" t="s">
        <v>6</v>
      </c>
      <c r="AL416" s="3" t="s">
        <v>5</v>
      </c>
      <c r="AM416" s="3" t="s">
        <v>548</v>
      </c>
      <c r="AN416" s="3" t="s">
        <v>37</v>
      </c>
      <c r="AO416" s="3" t="s">
        <v>56</v>
      </c>
      <c r="AP416" s="3" t="s">
        <v>10</v>
      </c>
      <c r="AQ416" s="3" t="s">
        <v>11</v>
      </c>
      <c r="AR416" s="4" t="s">
        <v>12</v>
      </c>
      <c r="AS416" s="4" t="s">
        <v>13</v>
      </c>
      <c r="AT416" s="4" t="s">
        <v>151</v>
      </c>
      <c r="AU416" s="3" t="s">
        <v>1951</v>
      </c>
      <c r="AV416" s="3" t="s">
        <v>14</v>
      </c>
      <c r="AW416" s="3">
        <v>1000</v>
      </c>
      <c r="AX416" s="3">
        <v>1</v>
      </c>
      <c r="AY416" s="3">
        <v>0</v>
      </c>
      <c r="AZ416" s="3">
        <v>1</v>
      </c>
      <c r="BA416" s="3">
        <v>1</v>
      </c>
      <c r="BB416" s="3" t="s">
        <v>330</v>
      </c>
      <c r="BC416" s="4" t="s">
        <v>1013</v>
      </c>
      <c r="BD416" s="4" t="s">
        <v>1014</v>
      </c>
      <c r="BE416" s="4" t="s">
        <v>58</v>
      </c>
      <c r="BF416" s="4" t="s">
        <v>59</v>
      </c>
      <c r="BG416" s="3">
        <v>0.28079999999999999</v>
      </c>
      <c r="BH416" s="3">
        <v>1.3241887397017764</v>
      </c>
      <c r="BI416" s="3"/>
      <c r="BJ416" s="3" t="s">
        <v>60</v>
      </c>
      <c r="BK416" s="3">
        <v>7.8</v>
      </c>
      <c r="BL416" s="3"/>
    </row>
    <row r="417" spans="1:64" x14ac:dyDescent="0.35">
      <c r="A417" s="2">
        <v>52</v>
      </c>
      <c r="B417" s="3" t="s">
        <v>341</v>
      </c>
      <c r="C417" s="3">
        <v>52.1</v>
      </c>
      <c r="D417" s="3" t="s">
        <v>444</v>
      </c>
      <c r="E417" s="3" t="s">
        <v>343</v>
      </c>
      <c r="F417" s="3"/>
      <c r="G417" s="3"/>
      <c r="H417" s="3" t="str">
        <f>IF(AF417&lt;'2 - Outliers'!$F$11,"Low outlier",IF(AF417&gt;'2 - Outliers'!$F$12,"High outlier",""))</f>
        <v/>
      </c>
      <c r="I417" s="3">
        <f>IF(AH417="",VLOOKUP(BD417,'3 -Impute_SE'!$B$10:$C$21,2,FALSE),AH417)</f>
        <v>2.6562500000000003E-2</v>
      </c>
      <c r="J417" s="3">
        <f>I417^2</f>
        <v>7.0556640625000014E-4</v>
      </c>
      <c r="K417" s="3">
        <f>1/J417</f>
        <v>1417.3010380622834</v>
      </c>
      <c r="L417" s="3">
        <f>K417*AF417</f>
        <v>180.70588235294113</v>
      </c>
      <c r="M417" s="3">
        <f>K417*AF417^2</f>
        <v>23.039999999999996</v>
      </c>
      <c r="N417" s="3">
        <f>K417^2</f>
        <v>2008742.2324924262</v>
      </c>
      <c r="O417" s="3">
        <f>1/($J417+(VLOOKUP($BD417,'5_Weighting REM'!$B$23:$K$35,10,FALSE)))</f>
        <v>65.947797290579231</v>
      </c>
      <c r="P417" s="3">
        <f>O417*$AF417</f>
        <v>8.4083441545488515</v>
      </c>
      <c r="Q417" s="3">
        <f>1/($J417+(VLOOKUP($BD417,'5_Weighting REM'!$N$22:$W$31,10,FALSE)))</f>
        <v>862.08458759914447</v>
      </c>
      <c r="R417" s="3">
        <f>Q417*$AF417</f>
        <v>109.91578491889092</v>
      </c>
      <c r="S417" s="3">
        <f>1/($J417+(VLOOKUP($BD417,'5_Weighting REM'!$Z$26:$AI$35,10,FALSE)))</f>
        <v>862.08458759914447</v>
      </c>
      <c r="T417" s="3">
        <f>S417*$AF417</f>
        <v>109.91578491889092</v>
      </c>
      <c r="U417" s="3">
        <f>1/($J417+(VLOOKUP($BD417,'5_Weighting REM'!$AL$24:$AU$35,10,FALSE)))</f>
        <v>112.87723538432141</v>
      </c>
      <c r="V417" s="3">
        <f>U417*$AF417</f>
        <v>14.391847511500981</v>
      </c>
      <c r="W417" s="3">
        <f>1/($J417+(VLOOKUP($BD417,'5_Weighting REM'!$AX$24:$BG$35,10,FALSE)))</f>
        <v>20.358743890679499</v>
      </c>
      <c r="X417" s="3">
        <f>W417*$AF417</f>
        <v>2.5957398460616363</v>
      </c>
      <c r="Y417" s="3">
        <f>1/($J417+(VLOOKUP($BD417,'5_Weighting REM'!$BK$24:$BT$34,10,FALSE)))</f>
        <v>66.444009881344414</v>
      </c>
      <c r="Z417" s="3">
        <f>Y417*$AF417</f>
        <v>8.4716112598714126</v>
      </c>
      <c r="AA417" s="3">
        <f>1/($J417+(VLOOKUP($BD417,'5_Weighting REM'!$BX$24:$CG$35,10,FALSE)))</f>
        <v>101.17037169172204</v>
      </c>
      <c r="AB417" s="3">
        <f>AA417*$AF417</f>
        <v>12.899222390694559</v>
      </c>
      <c r="AC417" s="3">
        <f>1/($J417+(VLOOKUP($BD417,'5_Weighting REM'!$CK$24:$CT$35,10,FALSE)))</f>
        <v>65.947797290579231</v>
      </c>
      <c r="AD417" s="3">
        <f>AC417*$AF417</f>
        <v>8.4083441545488515</v>
      </c>
      <c r="AE417" s="3" t="s">
        <v>445</v>
      </c>
      <c r="AF417" s="6">
        <v>0.1275</v>
      </c>
      <c r="AG417" s="3" t="s">
        <v>4</v>
      </c>
      <c r="AH417" s="3">
        <v>2.6562500000000003E-2</v>
      </c>
      <c r="AI417" s="3" t="s">
        <v>26</v>
      </c>
      <c r="AJ417" s="3" t="s">
        <v>5</v>
      </c>
      <c r="AK417" s="3" t="s">
        <v>6</v>
      </c>
      <c r="AL417" s="3" t="s">
        <v>5</v>
      </c>
      <c r="AM417" s="3" t="s">
        <v>7</v>
      </c>
      <c r="AN417" s="3" t="s">
        <v>344</v>
      </c>
      <c r="AO417" s="3" t="s">
        <v>28</v>
      </c>
      <c r="AP417" s="3" t="s">
        <v>10</v>
      </c>
      <c r="AQ417" s="3" t="s">
        <v>182</v>
      </c>
      <c r="AR417" s="4" t="s">
        <v>96</v>
      </c>
      <c r="AS417" s="4" t="s">
        <v>345</v>
      </c>
      <c r="AT417" s="4">
        <v>2012</v>
      </c>
      <c r="AU417" s="3" t="s">
        <v>14</v>
      </c>
      <c r="AV417" s="3" t="s">
        <v>14</v>
      </c>
      <c r="AW417" s="3">
        <v>342</v>
      </c>
      <c r="AX417" s="3">
        <v>1</v>
      </c>
      <c r="AY417" s="3">
        <v>0</v>
      </c>
      <c r="AZ417" s="3">
        <v>0</v>
      </c>
      <c r="BA417" s="3">
        <v>0</v>
      </c>
      <c r="BB417" s="4" t="s">
        <v>15</v>
      </c>
      <c r="BC417" s="4" t="s">
        <v>87</v>
      </c>
      <c r="BD417" s="4" t="s">
        <v>88</v>
      </c>
      <c r="BE417" s="4" t="s">
        <v>349</v>
      </c>
      <c r="BF417" s="4"/>
      <c r="BG417" s="3">
        <v>2.4000000000000001E-4</v>
      </c>
      <c r="BH417" s="3"/>
      <c r="BI417" s="3"/>
      <c r="BJ417" s="3" t="s">
        <v>20</v>
      </c>
      <c r="BK417" s="3">
        <v>4.8</v>
      </c>
      <c r="BL417" s="3" t="s">
        <v>125</v>
      </c>
    </row>
    <row r="418" spans="1:64" x14ac:dyDescent="0.35">
      <c r="A418" s="2">
        <v>21</v>
      </c>
      <c r="B418" s="3" t="s">
        <v>438</v>
      </c>
      <c r="C418" s="3">
        <v>21.2</v>
      </c>
      <c r="D418" s="3" t="s">
        <v>751</v>
      </c>
      <c r="E418" s="3" t="s">
        <v>440</v>
      </c>
      <c r="F418" s="3"/>
      <c r="G418" s="3"/>
      <c r="H418" s="3" t="str">
        <f>IF(AF418&lt;'2 - Outliers'!$F$11,"Low outlier",IF(AF418&gt;'2 - Outliers'!$F$12,"High outlier",""))</f>
        <v/>
      </c>
      <c r="I418" s="3">
        <f>IF(AH418="",VLOOKUP(BD418,'3 -Impute_SE'!$B$10:$C$21,2,FALSE),AH418)</f>
        <v>2.6526526526526529E-2</v>
      </c>
      <c r="J418" s="3">
        <f>I418^2</f>
        <v>7.0365660956251558E-4</v>
      </c>
      <c r="K418" s="3">
        <f>1/J418</f>
        <v>1421.1477394090421</v>
      </c>
      <c r="L418" s="3">
        <f>K418*AF418</f>
        <v>376.60415094339618</v>
      </c>
      <c r="M418" s="3">
        <f>K418*AF418^2</f>
        <v>99.800099999999986</v>
      </c>
      <c r="N418" s="3">
        <f>K418^2</f>
        <v>2019660.8972274305</v>
      </c>
      <c r="O418" s="3">
        <f>1/($J418+(VLOOKUP($BD418,'5_Weighting REM'!$B$23:$K$35,10,FALSE)))</f>
        <v>80.765844813650389</v>
      </c>
      <c r="P418" s="3">
        <f>O418*$AF418</f>
        <v>21.402948875617355</v>
      </c>
      <c r="Q418" s="3">
        <f>1/($J418+(VLOOKUP($BD418,'5_Weighting REM'!$N$22:$W$31,10,FALSE)))</f>
        <v>606.04910110109051</v>
      </c>
      <c r="R418" s="3">
        <f>Q418*$AF418</f>
        <v>160.60301179178899</v>
      </c>
      <c r="S418" s="3">
        <f>1/($J418+(VLOOKUP($BD418,'5_Weighting REM'!$Z$26:$AI$35,10,FALSE)))</f>
        <v>5.8008566871684009</v>
      </c>
      <c r="T418" s="3">
        <f>S418*$AF418</f>
        <v>1.5372270220996263</v>
      </c>
      <c r="U418" s="3">
        <f>1/($J418+(VLOOKUP($BD418,'5_Weighting REM'!$AL$24:$AU$35,10,FALSE)))</f>
        <v>134.76210981575844</v>
      </c>
      <c r="V418" s="3">
        <f>U418*$AF418</f>
        <v>35.711959101175985</v>
      </c>
      <c r="W418" s="3">
        <f>1/($J418+(VLOOKUP($BD418,'5_Weighting REM'!$AX$24:$BG$35,10,FALSE)))</f>
        <v>11.774843790832632</v>
      </c>
      <c r="X418" s="3">
        <f>W418*$AF418</f>
        <v>3.1203336045706478</v>
      </c>
      <c r="Y418" s="3">
        <f>1/($J418+(VLOOKUP($BD418,'5_Weighting REM'!$BK$24:$BT$34,10,FALSE)))</f>
        <v>128.76810555006321</v>
      </c>
      <c r="Z418" s="3">
        <f>Y418*$AF418</f>
        <v>34.123547970766751</v>
      </c>
      <c r="AA418" s="3">
        <f>1/($J418+(VLOOKUP($BD418,'5_Weighting REM'!$BX$24:$CG$35,10,FALSE)))</f>
        <v>241.40458706092846</v>
      </c>
      <c r="AB418" s="3">
        <f>AA418*$AF418</f>
        <v>63.972215571146045</v>
      </c>
      <c r="AC418" s="3">
        <f>1/($J418+(VLOOKUP($BD418,'5_Weighting REM'!$CK$24:$CT$35,10,FALSE)))</f>
        <v>80.765844813650389</v>
      </c>
      <c r="AD418" s="3">
        <f>AC418*$AF418</f>
        <v>21.402948875617355</v>
      </c>
      <c r="AE418" s="3" t="s">
        <v>266</v>
      </c>
      <c r="AF418" s="6">
        <v>0.26500000000000001</v>
      </c>
      <c r="AG418" s="3" t="s">
        <v>157</v>
      </c>
      <c r="AH418" s="3">
        <v>2.6526526526526529E-2</v>
      </c>
      <c r="AI418" s="3" t="s">
        <v>26</v>
      </c>
      <c r="AJ418" s="3" t="s">
        <v>5</v>
      </c>
      <c r="AK418" s="3" t="s">
        <v>6</v>
      </c>
      <c r="AL418" s="3" t="s">
        <v>5</v>
      </c>
      <c r="AM418" s="3" t="s">
        <v>7</v>
      </c>
      <c r="AN418" s="3" t="s">
        <v>8</v>
      </c>
      <c r="AO418" s="3" t="s">
        <v>28</v>
      </c>
      <c r="AP418" s="3" t="s">
        <v>10</v>
      </c>
      <c r="AQ418" s="3" t="s">
        <v>11</v>
      </c>
      <c r="AR418" s="4" t="s">
        <v>12</v>
      </c>
      <c r="AS418" s="4" t="s">
        <v>752</v>
      </c>
      <c r="AT418" s="4" t="s">
        <v>442</v>
      </c>
      <c r="AU418" s="3" t="s">
        <v>1951</v>
      </c>
      <c r="AV418" s="3" t="s">
        <v>30</v>
      </c>
      <c r="AW418" s="3">
        <v>868</v>
      </c>
      <c r="AX418" s="3">
        <v>1</v>
      </c>
      <c r="AY418" s="3">
        <v>0</v>
      </c>
      <c r="AZ418" s="3">
        <v>0</v>
      </c>
      <c r="BA418" s="3">
        <v>0</v>
      </c>
      <c r="BB418" s="4" t="s">
        <v>15</v>
      </c>
      <c r="BC418" s="4" t="s">
        <v>462</v>
      </c>
      <c r="BD418" s="4" t="s">
        <v>42</v>
      </c>
      <c r="BE418" s="4" t="s">
        <v>33</v>
      </c>
      <c r="BF418" s="4"/>
      <c r="BG418" s="3">
        <v>0.26500000000000001</v>
      </c>
      <c r="BH418" s="3"/>
      <c r="BI418" s="3"/>
      <c r="BJ418" s="3" t="s">
        <v>20</v>
      </c>
      <c r="BK418" s="3">
        <v>9.99</v>
      </c>
      <c r="BL418" s="3"/>
    </row>
    <row r="419" spans="1:64" x14ac:dyDescent="0.35">
      <c r="A419" s="2">
        <v>76</v>
      </c>
      <c r="B419" s="3" t="s">
        <v>976</v>
      </c>
      <c r="C419" s="3">
        <v>76.099999999999994</v>
      </c>
      <c r="D419" s="3" t="s">
        <v>977</v>
      </c>
      <c r="E419" s="3" t="s">
        <v>978</v>
      </c>
      <c r="F419" s="3"/>
      <c r="G419" s="3"/>
      <c r="H419" s="3" t="str">
        <f>IF(AF419&lt;'2 - Outliers'!$F$11,"Low outlier",IF(AF419&gt;'2 - Outliers'!$F$12,"High outlier",""))</f>
        <v/>
      </c>
      <c r="I419" s="3">
        <f>IF(AH419="",VLOOKUP(BD419,'3 -Impute_SE'!$B$10:$C$21,2,FALSE),AH419)</f>
        <v>2.5924228998389812E-2</v>
      </c>
      <c r="J419" s="3">
        <f>I419^2</f>
        <v>6.7206564916095525E-4</v>
      </c>
      <c r="K419" s="3">
        <f>1/J419</f>
        <v>1487.9498769926072</v>
      </c>
      <c r="L419" s="3">
        <f>K419*AF419</f>
        <v>154.29581339712919</v>
      </c>
      <c r="M419" s="3">
        <f>K419*AF419^2</f>
        <v>16</v>
      </c>
      <c r="N419" s="3">
        <f>K419^2</f>
        <v>2213994.836442315</v>
      </c>
      <c r="O419" s="3">
        <f>1/($J419+(VLOOKUP($BD419,'5_Weighting REM'!$B$23:$K$35,10,FALSE)))</f>
        <v>103.44786723196853</v>
      </c>
      <c r="P419" s="3">
        <f>O419*$AF419</f>
        <v>10.727224798066311</v>
      </c>
      <c r="Q419" s="3">
        <f>1/($J419+(VLOOKUP($BD419,'5_Weighting REM'!$N$22:$W$31,10,FALSE)))</f>
        <v>36.009144898101518</v>
      </c>
      <c r="R419" s="3">
        <f>Q419*$AF419</f>
        <v>3.7340372734983358</v>
      </c>
      <c r="S419" s="3">
        <f>1/($J419+(VLOOKUP($BD419,'5_Weighting REM'!$Z$26:$AI$35,10,FALSE)))</f>
        <v>32.565912215165064</v>
      </c>
      <c r="T419" s="3">
        <f>S419*$AF419</f>
        <v>3.3769846632295968</v>
      </c>
      <c r="U419" s="3">
        <f>1/($J419+(VLOOKUP($BD419,'5_Weighting REM'!$AL$24:$AU$35,10,FALSE)))</f>
        <v>120.20327195504987</v>
      </c>
      <c r="V419" s="3">
        <f>U419*$AF419</f>
        <v>12.464708594073763</v>
      </c>
      <c r="W419" s="3">
        <f>1/($J419+(VLOOKUP($BD419,'5_Weighting REM'!$AX$24:$BG$35,10,FALSE)))</f>
        <v>211.05331877636846</v>
      </c>
      <c r="X419" s="3">
        <f>W419*$AF419</f>
        <v>21.885578267314962</v>
      </c>
      <c r="Y419" s="3">
        <f>1/($J419+(VLOOKUP($BD419,'5_Weighting REM'!$BK$24:$BT$34,10,FALSE)))</f>
        <v>22.996669170343896</v>
      </c>
      <c r="Z419" s="3">
        <f>Y419*$AF419</f>
        <v>2.3846836710888248</v>
      </c>
      <c r="AA419" s="3">
        <f>1/($J419+(VLOOKUP($BD419,'5_Weighting REM'!$BX$24:$CG$35,10,FALSE)))</f>
        <v>130.44513131920564</v>
      </c>
      <c r="AB419" s="3">
        <f>AA419*$AF419</f>
        <v>13.526757824176473</v>
      </c>
      <c r="AC419" s="3">
        <f>1/($J419+(VLOOKUP($BD419,'5_Weighting REM'!$CK$24:$CT$35,10,FALSE)))</f>
        <v>103.44786723196853</v>
      </c>
      <c r="AD419" s="3">
        <f>AC419*$AF419</f>
        <v>10.727224798066311</v>
      </c>
      <c r="AE419" s="3" t="s">
        <v>24</v>
      </c>
      <c r="AF419" s="6">
        <v>0.10369691599355925</v>
      </c>
      <c r="AG419" s="3" t="s">
        <v>25</v>
      </c>
      <c r="AH419" s="3">
        <v>2.5924228998389812E-2</v>
      </c>
      <c r="AI419" s="3" t="s">
        <v>26</v>
      </c>
      <c r="AJ419" s="3" t="s">
        <v>5</v>
      </c>
      <c r="AK419" s="3" t="s">
        <v>6</v>
      </c>
      <c r="AL419" s="3" t="s">
        <v>5</v>
      </c>
      <c r="AM419" s="3" t="s">
        <v>7</v>
      </c>
      <c r="AN419" s="3" t="s">
        <v>8</v>
      </c>
      <c r="AO419" s="3" t="s">
        <v>28</v>
      </c>
      <c r="AP419" s="3" t="s">
        <v>10</v>
      </c>
      <c r="AQ419" s="3" t="s">
        <v>11</v>
      </c>
      <c r="AR419" s="4" t="s">
        <v>12</v>
      </c>
      <c r="AS419" s="4" t="s">
        <v>979</v>
      </c>
      <c r="AT419" s="4">
        <v>2012</v>
      </c>
      <c r="AU419" s="3" t="s">
        <v>14</v>
      </c>
      <c r="AV419" s="3" t="s">
        <v>14</v>
      </c>
      <c r="AW419" s="3">
        <v>18</v>
      </c>
      <c r="AX419" s="3">
        <v>0</v>
      </c>
      <c r="AY419" s="3">
        <v>0</v>
      </c>
      <c r="AZ419" s="3">
        <v>1</v>
      </c>
      <c r="BA419" s="3">
        <v>1</v>
      </c>
      <c r="BB419" s="4" t="s">
        <v>330</v>
      </c>
      <c r="BC419" s="4" t="s">
        <v>980</v>
      </c>
      <c r="BD419" s="4" t="s">
        <v>465</v>
      </c>
      <c r="BE419" s="4" t="s">
        <v>33</v>
      </c>
      <c r="BF419" s="4"/>
      <c r="BG419" s="3">
        <v>0.04</v>
      </c>
      <c r="BH419" s="3"/>
      <c r="BI419" s="3"/>
      <c r="BJ419" s="3" t="s">
        <v>20</v>
      </c>
      <c r="BK419" s="3">
        <v>4</v>
      </c>
      <c r="BL419" s="3"/>
    </row>
    <row r="420" spans="1:64" x14ac:dyDescent="0.35">
      <c r="A420" s="2">
        <v>65</v>
      </c>
      <c r="B420" s="3" t="s">
        <v>351</v>
      </c>
      <c r="C420" s="3">
        <v>65.5</v>
      </c>
      <c r="D420" s="3" t="s">
        <v>935</v>
      </c>
      <c r="E420" s="3" t="s">
        <v>369</v>
      </c>
      <c r="F420" s="3"/>
      <c r="G420" s="3" t="s">
        <v>1958</v>
      </c>
      <c r="H420" s="3" t="str">
        <f>IF(AF420&lt;'2 - Outliers'!$F$11,"Low outlier",IF(AF420&gt;'2 - Outliers'!$F$12,"High outlier",""))</f>
        <v/>
      </c>
      <c r="I420" s="3">
        <f>IF(AH420="",VLOOKUP(BD420,'3 -Impute_SE'!$B$10:$C$21,2,FALSE),AH420)</f>
        <v>2.5392857142857141E-2</v>
      </c>
      <c r="J420" s="3">
        <f>I420^2</f>
        <v>6.4479719387755085E-4</v>
      </c>
      <c r="K420" s="3">
        <f>1/J420</f>
        <v>1550.8752356479754</v>
      </c>
      <c r="L420" s="3">
        <f>K420*AF420</f>
        <v>33.080168776371309</v>
      </c>
      <c r="M420" s="3">
        <f>K420*AF420^2</f>
        <v>0.7056</v>
      </c>
      <c r="N420" s="3">
        <f>K420^2</f>
        <v>2405213.9965461632</v>
      </c>
      <c r="O420" s="3">
        <f>1/($J420+(VLOOKUP($BD420,'5_Weighting REM'!$B$23:$K$35,10,FALSE)))</f>
        <v>81.151625882460621</v>
      </c>
      <c r="P420" s="3">
        <f>O420*$AF420</f>
        <v>1.730964180072885</v>
      </c>
      <c r="Q420" s="3">
        <f>1/($J420+(VLOOKUP($BD420,'5_Weighting REM'!$N$22:$W$31,10,FALSE)))</f>
        <v>628.46760648485758</v>
      </c>
      <c r="R420" s="3">
        <f>Q420*$AF420</f>
        <v>13.405214046322012</v>
      </c>
      <c r="S420" s="3">
        <f>1/($J420+(VLOOKUP($BD420,'5_Weighting REM'!$Z$26:$AI$35,10,FALSE)))</f>
        <v>5.8028379793574398</v>
      </c>
      <c r="T420" s="3">
        <f>S420*$AF420</f>
        <v>0.12377453409969418</v>
      </c>
      <c r="U420" s="3">
        <f>1/($J420+(VLOOKUP($BD420,'5_Weighting REM'!$AL$24:$AU$35,10,FALSE)))</f>
        <v>135.83959204628644</v>
      </c>
      <c r="V420" s="3">
        <f>U420*$AF420</f>
        <v>2.8974584983472895</v>
      </c>
      <c r="W420" s="3">
        <f>1/($J420+(VLOOKUP($BD420,'5_Weighting REM'!$AX$24:$BG$35,10,FALSE)))</f>
        <v>11.783010128843962</v>
      </c>
      <c r="X420" s="3">
        <f>W420*$AF420</f>
        <v>0.25133160604824167</v>
      </c>
      <c r="Y420" s="3">
        <f>1/($J420+(VLOOKUP($BD420,'5_Weighting REM'!$BK$24:$BT$34,10,FALSE)))</f>
        <v>129.75152027741012</v>
      </c>
      <c r="Z420" s="3">
        <f>Y420*$AF420</f>
        <v>2.7675999275171579</v>
      </c>
      <c r="AA420" s="3">
        <f>1/($J420+(VLOOKUP($BD420,'5_Weighting REM'!$BX$24:$CG$35,10,FALSE)))</f>
        <v>244.88412923076766</v>
      </c>
      <c r="AB420" s="3">
        <f>AA420*$AF420</f>
        <v>5.2233784764922735</v>
      </c>
      <c r="AC420" s="3">
        <f>1/($J420+(VLOOKUP($BD420,'5_Weighting REM'!$CK$24:$CT$35,10,FALSE)))</f>
        <v>81.151625882460621</v>
      </c>
      <c r="AD420" s="3">
        <f>AC420*$AF420</f>
        <v>1.730964180072885</v>
      </c>
      <c r="AE420" s="3" t="s">
        <v>367</v>
      </c>
      <c r="AF420" s="6">
        <v>2.1329999999999998E-2</v>
      </c>
      <c r="AG420" s="3" t="s">
        <v>355</v>
      </c>
      <c r="AH420" s="3">
        <v>2.5392857142857141E-2</v>
      </c>
      <c r="AI420" s="3" t="s">
        <v>26</v>
      </c>
      <c r="AJ420" s="3" t="s">
        <v>53</v>
      </c>
      <c r="AK420" s="3" t="s">
        <v>6</v>
      </c>
      <c r="AL420" s="3" t="s">
        <v>54</v>
      </c>
      <c r="AM420" s="3" t="s">
        <v>7</v>
      </c>
      <c r="AN420" s="3" t="s">
        <v>356</v>
      </c>
      <c r="AO420" s="3" t="s">
        <v>28</v>
      </c>
      <c r="AP420" s="3" t="s">
        <v>10</v>
      </c>
      <c r="AQ420" s="3" t="s">
        <v>11</v>
      </c>
      <c r="AR420" s="4" t="s">
        <v>108</v>
      </c>
      <c r="AS420" s="4" t="s">
        <v>363</v>
      </c>
      <c r="AT420" s="4">
        <v>2010</v>
      </c>
      <c r="AU420" s="3" t="s">
        <v>14</v>
      </c>
      <c r="AV420" s="3" t="s">
        <v>14</v>
      </c>
      <c r="AW420" s="3">
        <v>473</v>
      </c>
      <c r="AX420" s="3">
        <v>1</v>
      </c>
      <c r="AY420" s="3">
        <v>0</v>
      </c>
      <c r="AZ420" s="3">
        <v>0</v>
      </c>
      <c r="BA420" s="3">
        <v>0</v>
      </c>
      <c r="BB420" s="4" t="s">
        <v>15</v>
      </c>
      <c r="BC420" s="4" t="s">
        <v>771</v>
      </c>
      <c r="BD420" s="4" t="s">
        <v>42</v>
      </c>
      <c r="BE420" s="4" t="s">
        <v>33</v>
      </c>
      <c r="BF420" s="4"/>
      <c r="BG420" s="3">
        <v>1.1850000000000001</v>
      </c>
      <c r="BH420" s="3"/>
      <c r="BI420" s="3"/>
      <c r="BJ420" s="3" t="s">
        <v>20</v>
      </c>
      <c r="BK420" s="3">
        <v>0.84</v>
      </c>
      <c r="BL420" s="3"/>
    </row>
    <row r="421" spans="1:64" x14ac:dyDescent="0.35">
      <c r="A421" s="2">
        <v>65</v>
      </c>
      <c r="B421" s="3" t="s">
        <v>351</v>
      </c>
      <c r="C421" s="3">
        <v>65.099999999999994</v>
      </c>
      <c r="D421" s="3" t="s">
        <v>633</v>
      </c>
      <c r="E421" s="3" t="s">
        <v>378</v>
      </c>
      <c r="F421" s="3"/>
      <c r="G421" s="3" t="s">
        <v>1958</v>
      </c>
      <c r="H421" s="3" t="str">
        <f>IF(AF421&lt;'2 - Outliers'!$F$11,"Low outlier",IF(AF421&gt;'2 - Outliers'!$F$12,"High outlier",""))</f>
        <v/>
      </c>
      <c r="I421" s="3">
        <f>IF(AH421="",VLOOKUP(BD421,'3 -Impute_SE'!$B$10:$C$21,2,FALSE),AH421)</f>
        <v>2.4579245283018872E-2</v>
      </c>
      <c r="J421" s="3">
        <f>I421^2</f>
        <v>6.0413929868280544E-4</v>
      </c>
      <c r="K421" s="3">
        <f>1/J421</f>
        <v>1655.2473944010642</v>
      </c>
      <c r="L421" s="3">
        <f>K421*AF421</f>
        <v>107.81453903431334</v>
      </c>
      <c r="M421" s="3">
        <f>K421*AF421^2</f>
        <v>7.0225000000000009</v>
      </c>
      <c r="N421" s="3">
        <f>K421^2</f>
        <v>2739843.9366715122</v>
      </c>
      <c r="O421" s="3">
        <f>1/($J421+(VLOOKUP($BD421,'5_Weighting REM'!$B$23:$K$35,10,FALSE)))</f>
        <v>659.92598119490356</v>
      </c>
      <c r="P421" s="3">
        <f>O421*$AF421</f>
        <v>42.984278785130051</v>
      </c>
      <c r="Q421" s="3">
        <f>1/($J421+(VLOOKUP($BD421,'5_Weighting REM'!$N$22:$W$31,10,FALSE)))</f>
        <v>258.15269687977502</v>
      </c>
      <c r="R421" s="3">
        <f>Q421*$AF421</f>
        <v>16.814775911264149</v>
      </c>
      <c r="S421" s="3">
        <f>1/($J421+(VLOOKUP($BD421,'5_Weighting REM'!$Z$26:$AI$35,10,FALSE)))</f>
        <v>23.823789128783293</v>
      </c>
      <c r="T421" s="3">
        <f>S421*$AF421</f>
        <v>1.5517625049033001</v>
      </c>
      <c r="U421" s="3">
        <f>1/($J421+(VLOOKUP($BD421,'5_Weighting REM'!$AL$24:$AU$35,10,FALSE)))</f>
        <v>1067.4888631757144</v>
      </c>
      <c r="V421" s="3">
        <f>U421*$AF421</f>
        <v>69.530887102950174</v>
      </c>
      <c r="W421" s="3">
        <f>1/($J421+(VLOOKUP($BD421,'5_Weighting REM'!$AX$24:$BG$35,10,FALSE)))</f>
        <v>32.284786844881189</v>
      </c>
      <c r="X421" s="3">
        <f>W421*$AF421</f>
        <v>2.1028695911413369</v>
      </c>
      <c r="Y421" s="3">
        <f>1/($J421+(VLOOKUP($BD421,'5_Weighting REM'!$BK$24:$BT$34,10,FALSE)))</f>
        <v>1187.3295411563433</v>
      </c>
      <c r="Z421" s="3">
        <f>Y421*$AF421</f>
        <v>77.336709663218443</v>
      </c>
      <c r="AA421" s="3">
        <f>1/($J421+(VLOOKUP($BD421,'5_Weighting REM'!$BX$24:$CG$35,10,FALSE)))</f>
        <v>716.53822107926032</v>
      </c>
      <c r="AB421" s="3">
        <f>AA421*$AF421</f>
        <v>46.67171702999763</v>
      </c>
      <c r="AC421" s="3">
        <f>1/($J421+(VLOOKUP($BD421,'5_Weighting REM'!$CK$24:$CT$35,10,FALSE)))</f>
        <v>659.92598119490356</v>
      </c>
      <c r="AD421" s="3">
        <f>AC421*$AF421</f>
        <v>42.984278785130051</v>
      </c>
      <c r="AE421" s="3" t="s">
        <v>354</v>
      </c>
      <c r="AF421" s="6">
        <v>6.5135000000000012E-2</v>
      </c>
      <c r="AG421" s="3" t="s">
        <v>355</v>
      </c>
      <c r="AH421" s="3">
        <v>2.4579245283018872E-2</v>
      </c>
      <c r="AI421" s="3" t="s">
        <v>26</v>
      </c>
      <c r="AJ421" s="3" t="s">
        <v>5</v>
      </c>
      <c r="AK421" s="3" t="s">
        <v>6</v>
      </c>
      <c r="AL421" s="3" t="s">
        <v>5</v>
      </c>
      <c r="AM421" s="3" t="s">
        <v>7</v>
      </c>
      <c r="AN421" s="3" t="s">
        <v>356</v>
      </c>
      <c r="AO421" s="3" t="s">
        <v>28</v>
      </c>
      <c r="AP421" s="3" t="s">
        <v>10</v>
      </c>
      <c r="AQ421" s="3" t="s">
        <v>11</v>
      </c>
      <c r="AR421" s="4" t="s">
        <v>108</v>
      </c>
      <c r="AS421" s="4" t="s">
        <v>363</v>
      </c>
      <c r="AT421" s="4">
        <v>2010</v>
      </c>
      <c r="AU421" s="3" t="s">
        <v>14</v>
      </c>
      <c r="AV421" s="3" t="s">
        <v>14</v>
      </c>
      <c r="AW421" s="3">
        <v>473</v>
      </c>
      <c r="AX421" s="3">
        <v>1</v>
      </c>
      <c r="AY421" s="3">
        <v>0</v>
      </c>
      <c r="AZ421" s="3">
        <v>0</v>
      </c>
      <c r="BA421" s="3">
        <v>0</v>
      </c>
      <c r="BB421" s="4" t="s">
        <v>15</v>
      </c>
      <c r="BC421" s="4" t="s">
        <v>634</v>
      </c>
      <c r="BD421" s="4" t="s">
        <v>17</v>
      </c>
      <c r="BE421" s="4" t="s">
        <v>33</v>
      </c>
      <c r="BF421" s="4"/>
      <c r="BG421" s="3">
        <v>1.861</v>
      </c>
      <c r="BH421" s="3"/>
      <c r="BI421" s="3"/>
      <c r="BJ421" s="3" t="s">
        <v>20</v>
      </c>
      <c r="BK421" s="3">
        <v>2.65</v>
      </c>
      <c r="BL421" s="3"/>
    </row>
    <row r="422" spans="1:64" x14ac:dyDescent="0.35">
      <c r="A422" s="2">
        <v>65</v>
      </c>
      <c r="B422" s="3" t="s">
        <v>351</v>
      </c>
      <c r="C422" s="3">
        <v>65.8</v>
      </c>
      <c r="D422" s="3" t="s">
        <v>393</v>
      </c>
      <c r="E422" s="3" t="s">
        <v>394</v>
      </c>
      <c r="F422" s="3"/>
      <c r="G422" s="3" t="s">
        <v>1958</v>
      </c>
      <c r="H422" s="3" t="str">
        <f>IF(AF422&lt;'2 - Outliers'!$F$11,"Low outlier",IF(AF422&gt;'2 - Outliers'!$F$12,"High outlier",""))</f>
        <v/>
      </c>
      <c r="I422" s="3">
        <f>IF(AH422="",VLOOKUP(BD422,'3 -Impute_SE'!$B$10:$C$21,2,FALSE),AH422)</f>
        <v>2.3108E-2</v>
      </c>
      <c r="J422" s="3">
        <f>I422^2</f>
        <v>5.3397966400000002E-4</v>
      </c>
      <c r="K422" s="3">
        <f>1/J422</f>
        <v>1872.7304940961196</v>
      </c>
      <c r="L422" s="3">
        <f>K422*AF422</f>
        <v>-64.912584386359697</v>
      </c>
      <c r="M422" s="3">
        <f>K422*AF422^2</f>
        <v>2.2499999999999996</v>
      </c>
      <c r="N422" s="3">
        <f>K422^2</f>
        <v>3507119.5035174964</v>
      </c>
      <c r="O422" s="3">
        <f>1/($J422+(VLOOKUP($BD422,'5_Weighting REM'!$B$23:$K$35,10,FALSE)))</f>
        <v>57.485619586685871</v>
      </c>
      <c r="P422" s="3">
        <f>O422*$AF422</f>
        <v>-1.9925665461137057</v>
      </c>
      <c r="Q422" s="3">
        <f>1/($J422+(VLOOKUP($BD422,'5_Weighting REM'!$N$22:$W$31,10,FALSE)))</f>
        <v>1872.7304940961196</v>
      </c>
      <c r="R422" s="3">
        <f>Q422*$AF422</f>
        <v>-64.912584386359697</v>
      </c>
      <c r="S422" s="3">
        <f>1/($J422+(VLOOKUP($BD422,'5_Weighting REM'!$Z$26:$AI$35,10,FALSE)))</f>
        <v>3.7926594912154652</v>
      </c>
      <c r="T422" s="3">
        <f>S422*$AF422</f>
        <v>-0.13146116328451043</v>
      </c>
      <c r="U422" s="3">
        <f>1/($J422+(VLOOKUP($BD422,'5_Weighting REM'!$AL$24:$AU$35,10,FALSE)))</f>
        <v>190.73688312356526</v>
      </c>
      <c r="V422" s="3">
        <f>U422*$AF422</f>
        <v>-6.6113218428290192</v>
      </c>
      <c r="W422" s="3">
        <f>1/($J422+(VLOOKUP($BD422,'5_Weighting REM'!$AX$24:$BG$35,10,FALSE)))</f>
        <v>23.243617592098015</v>
      </c>
      <c r="X422" s="3">
        <f>W422*$AF422</f>
        <v>-0.80567027297730143</v>
      </c>
      <c r="Y422" s="3">
        <f>1/($J422+(VLOOKUP($BD422,'5_Weighting REM'!$BK$24:$BT$34,10,FALSE)))</f>
        <v>101.768105399333</v>
      </c>
      <c r="Z422" s="3">
        <f>Y422*$AF422</f>
        <v>-3.5274860693516801</v>
      </c>
      <c r="AA422" s="3">
        <f>1/($J422+(VLOOKUP($BD422,'5_Weighting REM'!$BX$24:$CG$35,10,FALSE)))</f>
        <v>196.20510901312653</v>
      </c>
      <c r="AB422" s="3">
        <f>AA422*$AF422</f>
        <v>-6.8008614886129912</v>
      </c>
      <c r="AC422" s="3">
        <f>1/($J422+(VLOOKUP($BD422,'5_Weighting REM'!$CK$24:$CT$35,10,FALSE)))</f>
        <v>57.485619586685871</v>
      </c>
      <c r="AD422" s="3">
        <f>AC422*$AF422</f>
        <v>-1.9925665461137057</v>
      </c>
      <c r="AE422" s="3" t="s">
        <v>367</v>
      </c>
      <c r="AF422" s="6">
        <v>-3.4661999999999998E-2</v>
      </c>
      <c r="AG422" s="3" t="s">
        <v>355</v>
      </c>
      <c r="AH422" s="3">
        <v>2.3108E-2</v>
      </c>
      <c r="AI422" s="3" t="s">
        <v>26</v>
      </c>
      <c r="AJ422" s="3" t="s">
        <v>53</v>
      </c>
      <c r="AK422" s="3" t="s">
        <v>143</v>
      </c>
      <c r="AL422" s="3" t="s">
        <v>54</v>
      </c>
      <c r="AM422" s="3" t="s">
        <v>7</v>
      </c>
      <c r="AN422" s="3" t="s">
        <v>356</v>
      </c>
      <c r="AO422" s="3" t="s">
        <v>28</v>
      </c>
      <c r="AP422" s="3" t="s">
        <v>10</v>
      </c>
      <c r="AQ422" s="3" t="s">
        <v>11</v>
      </c>
      <c r="AR422" s="4" t="s">
        <v>108</v>
      </c>
      <c r="AS422" s="4" t="s">
        <v>357</v>
      </c>
      <c r="AT422" s="4">
        <v>2010</v>
      </c>
      <c r="AU422" s="3" t="s">
        <v>14</v>
      </c>
      <c r="AV422" s="3" t="s">
        <v>14</v>
      </c>
      <c r="AW422" s="3">
        <v>473</v>
      </c>
      <c r="AX422" s="3">
        <v>1</v>
      </c>
      <c r="AY422" s="3">
        <v>0</v>
      </c>
      <c r="AZ422" s="3">
        <v>0</v>
      </c>
      <c r="BA422" s="3">
        <v>0</v>
      </c>
      <c r="BB422" s="4" t="s">
        <v>346</v>
      </c>
      <c r="BC422" s="4" t="s">
        <v>358</v>
      </c>
      <c r="BD422" s="4" t="s">
        <v>348</v>
      </c>
      <c r="BE422" s="4" t="s">
        <v>33</v>
      </c>
      <c r="BF422" s="4"/>
      <c r="BG422" s="3">
        <v>-0.318</v>
      </c>
      <c r="BH422" s="3"/>
      <c r="BI422" s="3"/>
      <c r="BJ422" s="3" t="s">
        <v>20</v>
      </c>
      <c r="BK422" s="3">
        <v>-1.5</v>
      </c>
      <c r="BL422" s="3"/>
    </row>
    <row r="423" spans="1:64" x14ac:dyDescent="0.35">
      <c r="A423" s="2">
        <v>65</v>
      </c>
      <c r="B423" s="3" t="s">
        <v>351</v>
      </c>
      <c r="C423" s="3">
        <v>65.400000000000006</v>
      </c>
      <c r="D423" s="3" t="s">
        <v>688</v>
      </c>
      <c r="E423" s="3" t="s">
        <v>362</v>
      </c>
      <c r="F423" s="3"/>
      <c r="G423" s="3" t="s">
        <v>1958</v>
      </c>
      <c r="H423" s="3" t="str">
        <f>IF(AF423&lt;'2 - Outliers'!$F$11,"Low outlier",IF(AF423&gt;'2 - Outliers'!$F$12,"High outlier",""))</f>
        <v/>
      </c>
      <c r="I423" s="3">
        <f>IF(AH423="",VLOOKUP(BD423,'3 -Impute_SE'!$B$10:$C$21,2,FALSE),AH423)</f>
        <v>2.2285714285714287E-2</v>
      </c>
      <c r="J423" s="3">
        <f>I423^2</f>
        <v>4.9665306122448989E-4</v>
      </c>
      <c r="K423" s="3">
        <f>1/J423</f>
        <v>2013.4779750164362</v>
      </c>
      <c r="L423" s="3">
        <f>K423*AF423</f>
        <v>3.141025641025641</v>
      </c>
      <c r="M423" s="3">
        <f>K423*AF423^2</f>
        <v>4.9000000000000007E-3</v>
      </c>
      <c r="N423" s="3">
        <f>K423^2</f>
        <v>4054093.5558762886</v>
      </c>
      <c r="O423" s="3">
        <f>1/($J423+(VLOOKUP($BD423,'5_Weighting REM'!$B$23:$K$35,10,FALSE)))</f>
        <v>710.31040096531933</v>
      </c>
      <c r="P423" s="3">
        <f>O423*$AF423</f>
        <v>1.1080842255058982</v>
      </c>
      <c r="Q423" s="3">
        <f>1/($J423+(VLOOKUP($BD423,'5_Weighting REM'!$N$22:$W$31,10,FALSE)))</f>
        <v>265.52031804357534</v>
      </c>
      <c r="R423" s="3">
        <f>Q423*$AF423</f>
        <v>0.41421169614797759</v>
      </c>
      <c r="S423" s="3">
        <f>1/($J423+(VLOOKUP($BD423,'5_Weighting REM'!$Z$26:$AI$35,10,FALSE)))</f>
        <v>23.884952028986003</v>
      </c>
      <c r="T423" s="3">
        <f>S423*$AF423</f>
        <v>3.7260525165218168E-2</v>
      </c>
      <c r="U423" s="3">
        <f>1/($J423+(VLOOKUP($BD423,'5_Weighting REM'!$AL$24:$AU$35,10,FALSE)))</f>
        <v>1205.8483372197793</v>
      </c>
      <c r="V423" s="3">
        <f>U423*$AF423</f>
        <v>1.8811234060628559</v>
      </c>
      <c r="W423" s="3">
        <f>1/($J423+(VLOOKUP($BD423,'5_Weighting REM'!$AX$24:$BG$35,10,FALSE)))</f>
        <v>32.397210682062259</v>
      </c>
      <c r="X423" s="3">
        <f>W423*$AF423</f>
        <v>5.0539648664017132E-2</v>
      </c>
      <c r="Y423" s="3">
        <f>1/($J423+(VLOOKUP($BD423,'5_Weighting REM'!$BK$24:$BT$34,10,FALSE)))</f>
        <v>1361.0258125873854</v>
      </c>
      <c r="Z423" s="3">
        <f>Y423*$AF423</f>
        <v>2.1232002676363213</v>
      </c>
      <c r="AA423" s="3">
        <f>1/($J423+(VLOOKUP($BD423,'5_Weighting REM'!$BX$24:$CG$35,10,FALSE)))</f>
        <v>776.32956985554506</v>
      </c>
      <c r="AB423" s="3">
        <f>AA423*$AF423</f>
        <v>1.2110741289746505</v>
      </c>
      <c r="AC423" s="3">
        <f>1/($J423+(VLOOKUP($BD423,'5_Weighting REM'!$CK$24:$CT$35,10,FALSE)))</f>
        <v>710.31040096531933</v>
      </c>
      <c r="AD423" s="3">
        <f>AC423*$AF423</f>
        <v>1.1080842255058982</v>
      </c>
      <c r="AE423" s="3" t="s">
        <v>367</v>
      </c>
      <c r="AF423" s="6">
        <v>1.5600000000000002E-3</v>
      </c>
      <c r="AG423" s="3" t="s">
        <v>355</v>
      </c>
      <c r="AH423" s="3">
        <v>2.2285714285714287E-2</v>
      </c>
      <c r="AI423" s="3" t="s">
        <v>26</v>
      </c>
      <c r="AJ423" s="3" t="s">
        <v>53</v>
      </c>
      <c r="AK423" s="3" t="s">
        <v>6</v>
      </c>
      <c r="AL423" s="3" t="s">
        <v>54</v>
      </c>
      <c r="AM423" s="3" t="s">
        <v>7</v>
      </c>
      <c r="AN423" s="3" t="s">
        <v>356</v>
      </c>
      <c r="AO423" s="3" t="s">
        <v>28</v>
      </c>
      <c r="AP423" s="3" t="s">
        <v>10</v>
      </c>
      <c r="AQ423" s="3" t="s">
        <v>11</v>
      </c>
      <c r="AR423" s="4" t="s">
        <v>108</v>
      </c>
      <c r="AS423" s="4" t="s">
        <v>363</v>
      </c>
      <c r="AT423" s="4">
        <v>2010</v>
      </c>
      <c r="AU423" s="3" t="s">
        <v>14</v>
      </c>
      <c r="AV423" s="3" t="s">
        <v>14</v>
      </c>
      <c r="AW423" s="3">
        <v>473</v>
      </c>
      <c r="AX423" s="3">
        <v>1</v>
      </c>
      <c r="AY423" s="3">
        <v>0</v>
      </c>
      <c r="AZ423" s="3">
        <v>0</v>
      </c>
      <c r="BA423" s="3">
        <v>0</v>
      </c>
      <c r="BB423" s="4" t="s">
        <v>15</v>
      </c>
      <c r="BC423" s="4" t="s">
        <v>634</v>
      </c>
      <c r="BD423" s="4" t="s">
        <v>17</v>
      </c>
      <c r="BE423" s="4" t="s">
        <v>33</v>
      </c>
      <c r="BF423" s="4"/>
      <c r="BG423" s="3">
        <v>0.19500000000000001</v>
      </c>
      <c r="BH423" s="3"/>
      <c r="BI423" s="3"/>
      <c r="BJ423" s="3" t="s">
        <v>20</v>
      </c>
      <c r="BK423" s="3">
        <v>7.0000000000000007E-2</v>
      </c>
      <c r="BL423" s="3"/>
    </row>
    <row r="424" spans="1:64" x14ac:dyDescent="0.35">
      <c r="A424" s="2">
        <v>65</v>
      </c>
      <c r="B424" s="3" t="s">
        <v>351</v>
      </c>
      <c r="C424" s="3">
        <v>65.099999999999994</v>
      </c>
      <c r="D424" s="3" t="s">
        <v>389</v>
      </c>
      <c r="E424" s="3" t="s">
        <v>378</v>
      </c>
      <c r="F424" s="3"/>
      <c r="G424" s="3" t="s">
        <v>1958</v>
      </c>
      <c r="H424" s="3" t="str">
        <f>IF(AF424&lt;'2 - Outliers'!$F$11,"Low outlier",IF(AF424&gt;'2 - Outliers'!$F$12,"High outlier",""))</f>
        <v/>
      </c>
      <c r="I424" s="3">
        <f>IF(AH424="",VLOOKUP(BD424,'3 -Impute_SE'!$B$10:$C$21,2,FALSE),AH424)</f>
        <v>2.2195588235294116E-2</v>
      </c>
      <c r="J424" s="3">
        <f>I424^2</f>
        <v>4.9264413711072662E-4</v>
      </c>
      <c r="K424" s="3">
        <f>1/J424</f>
        <v>2029.8627846559355</v>
      </c>
      <c r="L424" s="3">
        <f>K424*AF424</f>
        <v>-30.636719008812033</v>
      </c>
      <c r="M424" s="3">
        <f>K424*AF424^2</f>
        <v>0.46240000000000003</v>
      </c>
      <c r="N424" s="3">
        <f>K424^2</f>
        <v>4120342.9245311487</v>
      </c>
      <c r="O424" s="3">
        <f>1/($J424+(VLOOKUP($BD424,'5_Weighting REM'!$B$23:$K$35,10,FALSE)))</f>
        <v>57.622542177724242</v>
      </c>
      <c r="P424" s="3">
        <f>O424*$AF424</f>
        <v>-0.86969702908839197</v>
      </c>
      <c r="Q424" s="3">
        <f>1/($J424+(VLOOKUP($BD424,'5_Weighting REM'!$N$22:$W$31,10,FALSE)))</f>
        <v>2029.8627846559355</v>
      </c>
      <c r="R424" s="3">
        <f>Q424*$AF424</f>
        <v>-30.636719008812033</v>
      </c>
      <c r="S424" s="3">
        <f>1/($J424+(VLOOKUP($BD424,'5_Weighting REM'!$Z$26:$AI$35,10,FALSE)))</f>
        <v>3.7932541656582153</v>
      </c>
      <c r="T424" s="3">
        <f>S424*$AF424</f>
        <v>-5.7251585122279444E-2</v>
      </c>
      <c r="U424" s="3">
        <f>1/($J424+(VLOOKUP($BD424,'5_Weighting REM'!$AL$24:$AU$35,10,FALSE)))</f>
        <v>192.25264325164244</v>
      </c>
      <c r="V424" s="3">
        <f>U424*$AF424</f>
        <v>-2.9016691445970393</v>
      </c>
      <c r="W424" s="3">
        <f>1/($J424+(VLOOKUP($BD424,'5_Weighting REM'!$AX$24:$BG$35,10,FALSE)))</f>
        <v>23.265971238994272</v>
      </c>
      <c r="X424" s="3">
        <f>W424*$AF424</f>
        <v>-0.35115330391014055</v>
      </c>
      <c r="Y424" s="3">
        <f>1/($J424+(VLOOKUP($BD424,'5_Weighting REM'!$BK$24:$BT$34,10,FALSE)))</f>
        <v>102.19801548106602</v>
      </c>
      <c r="Z424" s="3">
        <f>Y424*$AF424</f>
        <v>-1.5424746476557296</v>
      </c>
      <c r="AA424" s="3">
        <f>1/($J424+(VLOOKUP($BD424,'5_Weighting REM'!$BX$24:$CG$35,10,FALSE)))</f>
        <v>197.80939095650652</v>
      </c>
      <c r="AB424" s="3">
        <f>AA424*$AF424</f>
        <v>-2.9855371377065532</v>
      </c>
      <c r="AC424" s="3">
        <f>1/($J424+(VLOOKUP($BD424,'5_Weighting REM'!$CK$24:$CT$35,10,FALSE)))</f>
        <v>57.622542177724242</v>
      </c>
      <c r="AD424" s="3">
        <f>AC424*$AF424</f>
        <v>-0.86969702908839197</v>
      </c>
      <c r="AE424" s="3" t="s">
        <v>367</v>
      </c>
      <c r="AF424" s="6">
        <v>-1.5093000000000001E-2</v>
      </c>
      <c r="AG424" s="3" t="s">
        <v>355</v>
      </c>
      <c r="AH424" s="3">
        <v>2.2195588235294116E-2</v>
      </c>
      <c r="AI424" s="3" t="s">
        <v>26</v>
      </c>
      <c r="AJ424" s="3" t="s">
        <v>53</v>
      </c>
      <c r="AK424" s="3" t="s">
        <v>143</v>
      </c>
      <c r="AL424" s="3" t="s">
        <v>54</v>
      </c>
      <c r="AM424" s="3" t="s">
        <v>7</v>
      </c>
      <c r="AN424" s="3" t="s">
        <v>356</v>
      </c>
      <c r="AO424" s="3" t="s">
        <v>28</v>
      </c>
      <c r="AP424" s="3" t="s">
        <v>10</v>
      </c>
      <c r="AQ424" s="3" t="s">
        <v>11</v>
      </c>
      <c r="AR424" s="4" t="s">
        <v>108</v>
      </c>
      <c r="AS424" s="4" t="s">
        <v>363</v>
      </c>
      <c r="AT424" s="4">
        <v>2010</v>
      </c>
      <c r="AU424" s="3" t="s">
        <v>14</v>
      </c>
      <c r="AV424" s="3" t="s">
        <v>14</v>
      </c>
      <c r="AW424" s="3">
        <v>473</v>
      </c>
      <c r="AX424" s="3">
        <v>1</v>
      </c>
      <c r="AY424" s="3">
        <v>0</v>
      </c>
      <c r="AZ424" s="3">
        <v>0</v>
      </c>
      <c r="BA424" s="3">
        <v>0</v>
      </c>
      <c r="BB424" s="4" t="s">
        <v>346</v>
      </c>
      <c r="BC424" s="4" t="s">
        <v>358</v>
      </c>
      <c r="BD424" s="4" t="s">
        <v>348</v>
      </c>
      <c r="BE424" s="4" t="s">
        <v>33</v>
      </c>
      <c r="BF424" s="4"/>
      <c r="BG424" s="3">
        <v>-0.129</v>
      </c>
      <c r="BH424" s="3"/>
      <c r="BI424" s="3"/>
      <c r="BJ424" s="3" t="s">
        <v>20</v>
      </c>
      <c r="BK424" s="3">
        <v>-0.68</v>
      </c>
      <c r="BL424" s="3"/>
    </row>
    <row r="425" spans="1:64" x14ac:dyDescent="0.35">
      <c r="A425" s="2">
        <v>102</v>
      </c>
      <c r="B425" s="3" t="s">
        <v>257</v>
      </c>
      <c r="C425" s="3">
        <v>102.1</v>
      </c>
      <c r="D425" s="3" t="s">
        <v>258</v>
      </c>
      <c r="E425" s="3" t="s">
        <v>259</v>
      </c>
      <c r="F425" s="3"/>
      <c r="G425" s="3"/>
      <c r="H425" s="3" t="str">
        <f>IF(AF425&lt;'2 - Outliers'!$F$11,"Low outlier",IF(AF425&gt;'2 - Outliers'!$F$12,"High outlier",""))</f>
        <v/>
      </c>
      <c r="I425" s="3">
        <f>IF(AH425="",VLOOKUP(BD425,'3 -Impute_SE'!$B$10:$C$21,2,FALSE),AH425)</f>
        <v>2.1978021978021976E-2</v>
      </c>
      <c r="J425" s="3">
        <f>I425^2</f>
        <v>4.8303345006641703E-4</v>
      </c>
      <c r="K425" s="3">
        <f>1/J425</f>
        <v>2070.2500000000005</v>
      </c>
      <c r="L425" s="3">
        <f>K425*AF425</f>
        <v>165.62000000000003</v>
      </c>
      <c r="M425" s="3">
        <f>K425*AF425^2</f>
        <v>13.249600000000003</v>
      </c>
      <c r="N425" s="3">
        <f>K425^2</f>
        <v>4285935.0625000019</v>
      </c>
      <c r="O425" s="3">
        <f>1/($J425+(VLOOKUP($BD425,'5_Weighting REM'!$B$23:$K$35,10,FALSE)))</f>
        <v>6.1825074592280735</v>
      </c>
      <c r="P425" s="3">
        <f>O425*$AF425</f>
        <v>0.49460059673824591</v>
      </c>
      <c r="Q425" s="3">
        <f>1/($J425+(VLOOKUP($BD425,'5_Weighting REM'!$N$22:$W$31,10,FALSE)))</f>
        <v>12.664564580571403</v>
      </c>
      <c r="R425" s="3">
        <f>Q425*$AF425</f>
        <v>1.0131651664457122</v>
      </c>
      <c r="S425" s="3">
        <f>1/($J425+(VLOOKUP($BD425,'5_Weighting REM'!$Z$26:$AI$35,10,FALSE)))</f>
        <v>4.2709469660605697</v>
      </c>
      <c r="T425" s="3">
        <f>S425*$AF425</f>
        <v>0.34167575728484556</v>
      </c>
      <c r="U425" s="3">
        <f>1/($J425+(VLOOKUP($BD425,'5_Weighting REM'!$AL$24:$AU$35,10,FALSE)))</f>
        <v>26.049279179635342</v>
      </c>
      <c r="V425" s="3">
        <f>U425*$AF425</f>
        <v>2.0839423343708274</v>
      </c>
      <c r="W425" s="3">
        <f>1/($J425+(VLOOKUP($BD425,'5_Weighting REM'!$AX$24:$BG$35,10,FALSE)))</f>
        <v>11.374382722493269</v>
      </c>
      <c r="X425" s="3">
        <f>W425*$AF425</f>
        <v>0.90995061779946163</v>
      </c>
      <c r="Y425" s="3">
        <f>1/($J425+(VLOOKUP($BD425,'5_Weighting REM'!$BK$24:$BT$34,10,FALSE)))</f>
        <v>3.6887414654044925</v>
      </c>
      <c r="Z425" s="3">
        <f>Y425*$AF425</f>
        <v>0.29509931723235944</v>
      </c>
      <c r="AA425" s="3">
        <f>1/($J425+(VLOOKUP($BD425,'5_Weighting REM'!$BX$24:$CG$35,10,FALSE)))</f>
        <v>19.621343415055385</v>
      </c>
      <c r="AB425" s="3">
        <f>AA425*$AF425</f>
        <v>1.5697074732044309</v>
      </c>
      <c r="AC425" s="3">
        <f>1/($J425+(VLOOKUP($BD425,'5_Weighting REM'!$CK$24:$CT$35,10,FALSE)))</f>
        <v>4.0030673598268427</v>
      </c>
      <c r="AD425" s="3">
        <f>AC425*$AF425</f>
        <v>0.32024538878614744</v>
      </c>
      <c r="AE425" s="3" t="s">
        <v>64</v>
      </c>
      <c r="AF425" s="6">
        <v>0.08</v>
      </c>
      <c r="AG425" s="3" t="s">
        <v>4</v>
      </c>
      <c r="AH425" s="3">
        <v>2.1978021978021976E-2</v>
      </c>
      <c r="AI425" s="3" t="s">
        <v>26</v>
      </c>
      <c r="AJ425" s="3" t="s">
        <v>5</v>
      </c>
      <c r="AK425" s="3" t="s">
        <v>6</v>
      </c>
      <c r="AL425" s="3" t="s">
        <v>5</v>
      </c>
      <c r="AM425" s="3" t="s">
        <v>7</v>
      </c>
      <c r="AN425" s="3" t="s">
        <v>65</v>
      </c>
      <c r="AO425" s="3" t="s">
        <v>28</v>
      </c>
      <c r="AP425" s="3" t="s">
        <v>10</v>
      </c>
      <c r="AQ425" s="3" t="s">
        <v>11</v>
      </c>
      <c r="AR425" s="4" t="s">
        <v>66</v>
      </c>
      <c r="AS425" s="4" t="s">
        <v>67</v>
      </c>
      <c r="AT425" s="4" t="s">
        <v>260</v>
      </c>
      <c r="AU425" s="3" t="s">
        <v>1951</v>
      </c>
      <c r="AV425" s="3" t="s">
        <v>14</v>
      </c>
      <c r="AW425" s="3">
        <v>1824</v>
      </c>
      <c r="AX425" s="3">
        <v>1</v>
      </c>
      <c r="AY425" s="3">
        <v>0</v>
      </c>
      <c r="AZ425" s="3">
        <v>1</v>
      </c>
      <c r="BA425" s="3">
        <v>1</v>
      </c>
      <c r="BB425" s="4" t="s">
        <v>15</v>
      </c>
      <c r="BC425" s="4" t="s">
        <v>261</v>
      </c>
      <c r="BD425" s="4" t="s">
        <v>32</v>
      </c>
      <c r="BE425" s="4" t="s">
        <v>262</v>
      </c>
      <c r="BF425" s="4"/>
      <c r="BG425" s="3">
        <v>2E-3</v>
      </c>
      <c r="BH425" s="3"/>
      <c r="BI425" s="3"/>
      <c r="BJ425" s="3" t="s">
        <v>20</v>
      </c>
      <c r="BK425" s="3">
        <v>3.64</v>
      </c>
      <c r="BL425" s="3"/>
    </row>
    <row r="426" spans="1:64" x14ac:dyDescent="0.35">
      <c r="A426" s="2">
        <v>65</v>
      </c>
      <c r="B426" s="3" t="s">
        <v>351</v>
      </c>
      <c r="C426" s="3">
        <v>65.2</v>
      </c>
      <c r="D426" s="3" t="s">
        <v>635</v>
      </c>
      <c r="E426" s="3" t="s">
        <v>388</v>
      </c>
      <c r="F426" s="3"/>
      <c r="G426" s="3"/>
      <c r="H426" s="3" t="str">
        <f>IF(AF426&lt;'2 - Outliers'!$F$11,"Low outlier",IF(AF426&gt;'2 - Outliers'!$F$12,"High outlier",""))</f>
        <v/>
      </c>
      <c r="I426" s="3">
        <f>IF(AH426="",VLOOKUP(BD426,'3 -Impute_SE'!$B$10:$C$21,2,FALSE),AH426)</f>
        <v>2.1901079136690649E-2</v>
      </c>
      <c r="J426" s="3">
        <f>I426^2</f>
        <v>4.7965726735158643E-4</v>
      </c>
      <c r="K426" s="3">
        <f>1/J426</f>
        <v>2084.8219511433044</v>
      </c>
      <c r="L426" s="3">
        <f>K426*AF426</f>
        <v>126.93438449536009</v>
      </c>
      <c r="M426" s="3">
        <f>K426*AF426^2</f>
        <v>7.7283999999999988</v>
      </c>
      <c r="N426" s="3">
        <f>K426^2</f>
        <v>4346482.5679689748</v>
      </c>
      <c r="O426" s="3">
        <f>1/($J426+(VLOOKUP($BD426,'5_Weighting REM'!$B$23:$K$35,10,FALSE)))</f>
        <v>718.99025927897969</v>
      </c>
      <c r="P426" s="3">
        <f>O426*$AF426</f>
        <v>43.775721936200682</v>
      </c>
      <c r="Q426" s="3">
        <f>1/($J426+(VLOOKUP($BD426,'5_Weighting REM'!$N$22:$W$31,10,FALSE)))</f>
        <v>266.72397093405777</v>
      </c>
      <c r="R426" s="3">
        <f>Q426*$AF426</f>
        <v>16.239488970320107</v>
      </c>
      <c r="S426" s="3">
        <f>1/($J426+(VLOOKUP($BD426,'5_Weighting REM'!$Z$26:$AI$35,10,FALSE)))</f>
        <v>23.894651912903864</v>
      </c>
      <c r="T426" s="3">
        <f>S426*$AF426</f>
        <v>1.4548258817171518</v>
      </c>
      <c r="U426" s="3">
        <f>1/($J426+(VLOOKUP($BD426,'5_Weighting REM'!$AL$24:$AU$35,10,FALSE)))</f>
        <v>1231.0784904105756</v>
      </c>
      <c r="V426" s="3">
        <f>U426*$AF426</f>
        <v>74.954213888647899</v>
      </c>
      <c r="W426" s="3">
        <f>1/($J426+(VLOOKUP($BD426,'5_Weighting REM'!$AX$24:$BG$35,10,FALSE)))</f>
        <v>32.415058942361433</v>
      </c>
      <c r="X426" s="3">
        <f>W426*$AF426</f>
        <v>1.9735908637056758</v>
      </c>
      <c r="Y426" s="3">
        <f>1/($J426+(VLOOKUP($BD426,'5_Weighting REM'!$BK$24:$BT$34,10,FALSE)))</f>
        <v>1393.2541698044981</v>
      </c>
      <c r="Z426" s="3">
        <f>Y426*$AF426</f>
        <v>84.828280128546865</v>
      </c>
      <c r="AA426" s="3">
        <f>1/($J426+(VLOOKUP($BD426,'5_Weighting REM'!$BX$24:$CG$35,10,FALSE)))</f>
        <v>786.70968280438524</v>
      </c>
      <c r="AB426" s="3">
        <f>AA426*$AF426</f>
        <v>47.898819037544996</v>
      </c>
      <c r="AC426" s="3">
        <f>1/($J426+(VLOOKUP($BD426,'5_Weighting REM'!$CK$24:$CT$35,10,FALSE)))</f>
        <v>718.99025927897969</v>
      </c>
      <c r="AD426" s="3">
        <f>AC426*$AF426</f>
        <v>43.775721936200682</v>
      </c>
      <c r="AE426" s="3" t="s">
        <v>354</v>
      </c>
      <c r="AF426" s="6">
        <v>6.0885000000000002E-2</v>
      </c>
      <c r="AG426" s="3" t="s">
        <v>355</v>
      </c>
      <c r="AH426" s="3">
        <v>2.1901079136690649E-2</v>
      </c>
      <c r="AI426" s="3" t="s">
        <v>26</v>
      </c>
      <c r="AJ426" s="3" t="s">
        <v>5</v>
      </c>
      <c r="AK426" s="3" t="s">
        <v>6</v>
      </c>
      <c r="AL426" s="3" t="s">
        <v>5</v>
      </c>
      <c r="AM426" s="3" t="s">
        <v>7</v>
      </c>
      <c r="AN426" s="3" t="s">
        <v>356</v>
      </c>
      <c r="AO426" s="3" t="s">
        <v>28</v>
      </c>
      <c r="AP426" s="3" t="s">
        <v>10</v>
      </c>
      <c r="AQ426" s="3" t="s">
        <v>11</v>
      </c>
      <c r="AR426" s="4" t="s">
        <v>108</v>
      </c>
      <c r="AS426" s="4" t="s">
        <v>363</v>
      </c>
      <c r="AT426" s="4">
        <v>2010</v>
      </c>
      <c r="AU426" s="3" t="s">
        <v>14</v>
      </c>
      <c r="AV426" s="3" t="s">
        <v>14</v>
      </c>
      <c r="AW426" s="3">
        <v>473</v>
      </c>
      <c r="AX426" s="3">
        <v>1</v>
      </c>
      <c r="AY426" s="3">
        <v>0</v>
      </c>
      <c r="AZ426" s="3">
        <v>0</v>
      </c>
      <c r="BA426" s="3">
        <v>0</v>
      </c>
      <c r="BB426" s="4" t="s">
        <v>15</v>
      </c>
      <c r="BC426" s="4" t="s">
        <v>634</v>
      </c>
      <c r="BD426" s="4" t="s">
        <v>17</v>
      </c>
      <c r="BE426" s="4" t="s">
        <v>33</v>
      </c>
      <c r="BF426" s="4"/>
      <c r="BG426" s="3">
        <v>1.107</v>
      </c>
      <c r="BH426" s="3"/>
      <c r="BI426" s="3"/>
      <c r="BJ426" s="3" t="s">
        <v>20</v>
      </c>
      <c r="BK426" s="3">
        <v>2.78</v>
      </c>
      <c r="BL426" s="3"/>
    </row>
    <row r="427" spans="1:64" x14ac:dyDescent="0.35">
      <c r="A427" s="2">
        <v>51</v>
      </c>
      <c r="B427" s="3" t="s">
        <v>21</v>
      </c>
      <c r="C427" s="3">
        <v>51.1</v>
      </c>
      <c r="D427" s="3" t="s">
        <v>22</v>
      </c>
      <c r="E427" s="3" t="s">
        <v>23</v>
      </c>
      <c r="F427" s="3"/>
      <c r="G427" s="3"/>
      <c r="H427" s="3" t="str">
        <f>IF(AF427&lt;'2 - Outliers'!$F$11,"Low outlier",IF(AF427&gt;'2 - Outliers'!$F$12,"High outlier",""))</f>
        <v>High outlier</v>
      </c>
      <c r="I427" s="3">
        <f>IF(AH427="",VLOOKUP(BD427,'3 -Impute_SE'!$B$10:$C$21,2,FALSE),AH427)</f>
        <v>2.0737327188940089E-2</v>
      </c>
      <c r="J427" s="3">
        <f>I427^2</f>
        <v>4.3003673894115383E-4</v>
      </c>
      <c r="K427" s="3">
        <f>1/J427</f>
        <v>2325.3827160493834</v>
      </c>
      <c r="L427" s="3">
        <f>K427*AF427</f>
        <v>2784.8250748159107</v>
      </c>
      <c r="M427" s="3">
        <f>K427*AF427^2</f>
        <v>3335.0427195480834</v>
      </c>
      <c r="N427" s="3">
        <f>K427^2</f>
        <v>5407404.7761012074</v>
      </c>
      <c r="O427" s="3">
        <f>1/($J427+(VLOOKUP($BD427,'5_Weighting REM'!$B$23:$K$35,10,FALSE)))</f>
        <v>6.1845338375837846</v>
      </c>
      <c r="P427" s="3">
        <f>O427*$AF427</f>
        <v>7.4064560590743804</v>
      </c>
      <c r="Q427" s="3">
        <f>1/($J427+(VLOOKUP($BD427,'5_Weighting REM'!$N$22:$W$31,10,FALSE)))</f>
        <v>12.673070495455924</v>
      </c>
      <c r="R427" s="3">
        <f>Q427*$AF427</f>
        <v>15.176978932144891</v>
      </c>
      <c r="S427" s="3">
        <f>1/($J427+(VLOOKUP($BD427,'5_Weighting REM'!$Z$26:$AI$35,10,FALSE)))</f>
        <v>4.2719138972927055</v>
      </c>
      <c r="T427" s="3">
        <f>S427*$AF427</f>
        <v>5.1159462296367417</v>
      </c>
      <c r="U427" s="3">
        <f>1/($J427+(VLOOKUP($BD427,'5_Weighting REM'!$AL$24:$AU$35,10,FALSE)))</f>
        <v>26.085290604759635</v>
      </c>
      <c r="V427" s="3">
        <f>U427*$AF427</f>
        <v>31.239146510647682</v>
      </c>
      <c r="W427" s="3">
        <f>1/($J427+(VLOOKUP($BD427,'5_Weighting REM'!$AX$24:$BG$35,10,FALSE)))</f>
        <v>11.381243391497463</v>
      </c>
      <c r="X427" s="3">
        <f>W427*$AF427</f>
        <v>13.629916383429386</v>
      </c>
      <c r="Y427" s="3">
        <f>1/($J427+(VLOOKUP($BD427,'5_Weighting REM'!$BK$24:$BT$34,10,FALSE)))</f>
        <v>3.6894627227735564</v>
      </c>
      <c r="Z427" s="3">
        <f>Y427*$AF427</f>
        <v>4.4184160448366328</v>
      </c>
      <c r="AA427" s="3">
        <f>1/($J427+(VLOOKUP($BD427,'5_Weighting REM'!$BX$24:$CG$35,10,FALSE)))</f>
        <v>19.641768235160548</v>
      </c>
      <c r="AB427" s="3">
        <f>AA427*$AF427</f>
        <v>23.52253171810198</v>
      </c>
      <c r="AC427" s="3">
        <f>1/($J427+(VLOOKUP($BD427,'5_Weighting REM'!$CK$24:$CT$35,10,FALSE)))</f>
        <v>4.0039167883891018</v>
      </c>
      <c r="AD427" s="3">
        <f>AC427*$AF427</f>
        <v>4.7949990308371966</v>
      </c>
      <c r="AE427" s="3" t="s">
        <v>24</v>
      </c>
      <c r="AF427" s="6">
        <v>1.1975770936953891</v>
      </c>
      <c r="AG427" s="3" t="s">
        <v>25</v>
      </c>
      <c r="AH427" s="3">
        <v>2.0737327188940089E-2</v>
      </c>
      <c r="AI427" s="3" t="s">
        <v>26</v>
      </c>
      <c r="AJ427" s="3" t="s">
        <v>5</v>
      </c>
      <c r="AK427" s="3" t="s">
        <v>6</v>
      </c>
      <c r="AL427" s="3" t="s">
        <v>5</v>
      </c>
      <c r="AM427" s="3" t="s">
        <v>7</v>
      </c>
      <c r="AN427" s="3" t="s">
        <v>27</v>
      </c>
      <c r="AO427" s="3" t="s">
        <v>28</v>
      </c>
      <c r="AP427" s="3" t="s">
        <v>10</v>
      </c>
      <c r="AQ427" s="3" t="s">
        <v>11</v>
      </c>
      <c r="AR427" s="4" t="s">
        <v>12</v>
      </c>
      <c r="AS427" s="4" t="s">
        <v>29</v>
      </c>
      <c r="AT427" s="4">
        <v>2008</v>
      </c>
      <c r="AU427" s="3" t="str">
        <f>IF(AT427&lt;2010,"Pre-2010",IF(AT427&lt;2018,"2010 - 2017","2018 - 2019"))</f>
        <v>Pre-2010</v>
      </c>
      <c r="AV427" s="3" t="s">
        <v>30</v>
      </c>
      <c r="AW427" s="3">
        <v>69</v>
      </c>
      <c r="AX427" s="3">
        <v>0</v>
      </c>
      <c r="AY427" s="3">
        <v>0</v>
      </c>
      <c r="AZ427" s="3">
        <v>0</v>
      </c>
      <c r="BA427" s="3">
        <v>0</v>
      </c>
      <c r="BB427" s="4" t="s">
        <v>15</v>
      </c>
      <c r="BC427" s="4" t="s">
        <v>31</v>
      </c>
      <c r="BD427" s="4" t="s">
        <v>32</v>
      </c>
      <c r="BE427" s="4" t="s">
        <v>33</v>
      </c>
      <c r="BF427" s="4"/>
      <c r="BG427" s="3">
        <v>3.5999999999999997E-2</v>
      </c>
      <c r="BH427" s="3"/>
      <c r="BI427" s="3"/>
      <c r="BJ427" s="3" t="s">
        <v>20</v>
      </c>
      <c r="BK427" s="3">
        <v>1.736</v>
      </c>
      <c r="BL427" s="3"/>
    </row>
    <row r="428" spans="1:64" x14ac:dyDescent="0.35">
      <c r="A428" s="2">
        <v>15</v>
      </c>
      <c r="B428" s="3" t="s">
        <v>153</v>
      </c>
      <c r="C428" s="3">
        <v>15.3</v>
      </c>
      <c r="D428" s="3" t="s">
        <v>184</v>
      </c>
      <c r="E428" s="3" t="s">
        <v>185</v>
      </c>
      <c r="F428" s="3"/>
      <c r="G428" s="3" t="s">
        <v>1958</v>
      </c>
      <c r="H428" s="3" t="str">
        <f>IF(AF428&lt;'2 - Outliers'!$F$11,"Low outlier",IF(AF428&gt;'2 - Outliers'!$F$12,"High outlier",""))</f>
        <v/>
      </c>
      <c r="I428" s="3">
        <f>IF(AH428="",VLOOKUP(BD428,'3 -Impute_SE'!$B$10:$C$21,2,FALSE),AH428)</f>
        <v>2.0450272142503709E-2</v>
      </c>
      <c r="J428" s="3">
        <f>I428^2</f>
        <v>4.1821363070246325E-4</v>
      </c>
      <c r="K428" s="3">
        <f>1/J428</f>
        <v>2391.1224469664567</v>
      </c>
      <c r="L428" s="3">
        <f>K428*AF428</f>
        <v>988.25090733123659</v>
      </c>
      <c r="M428" s="3">
        <f>K428*AF428^2</f>
        <v>408.44410000000005</v>
      </c>
      <c r="N428" s="3">
        <f>K428^2</f>
        <v>5717466.5563868554</v>
      </c>
      <c r="O428" s="3">
        <f>1/($J428+(VLOOKUP($BD428,'5_Weighting REM'!$B$23:$K$35,10,FALSE)))</f>
        <v>82.671763225529858</v>
      </c>
      <c r="P428" s="3">
        <f>O428*$AF428</f>
        <v>34.168239741111492</v>
      </c>
      <c r="Q428" s="3">
        <f>1/($J428+(VLOOKUP($BD428,'5_Weighting REM'!$N$22:$W$31,10,FALSE)))</f>
        <v>732.82173661132117</v>
      </c>
      <c r="R428" s="3">
        <f>Q428*$AF428</f>
        <v>302.87522374145902</v>
      </c>
      <c r="S428" s="3">
        <f>1/($J428+(VLOOKUP($BD428,'5_Weighting REM'!$Z$26:$AI$35,10,FALSE)))</f>
        <v>5.8104777564961418</v>
      </c>
      <c r="T428" s="3">
        <f>S428*$AF428</f>
        <v>2.4014704567598555</v>
      </c>
      <c r="U428" s="3">
        <f>1/($J428+(VLOOKUP($BD428,'5_Weighting REM'!$AL$24:$AU$35,10,FALSE)))</f>
        <v>140.15337542131411</v>
      </c>
      <c r="V428" s="3">
        <f>U428*$AF428</f>
        <v>57.925390061629123</v>
      </c>
      <c r="W428" s="3">
        <f>1/($J428+(VLOOKUP($BD428,'5_Weighting REM'!$AX$24:$BG$35,10,FALSE)))</f>
        <v>11.814553052869609</v>
      </c>
      <c r="X428" s="3">
        <f>W428*$AF428</f>
        <v>4.8829547767510091</v>
      </c>
      <c r="Y428" s="3">
        <f>1/($J428+(VLOOKUP($BD428,'5_Weighting REM'!$BK$24:$BT$34,10,FALSE)))</f>
        <v>133.68170378837493</v>
      </c>
      <c r="Z428" s="3">
        <f>Y428*$AF428</f>
        <v>55.250648175735357</v>
      </c>
      <c r="AA428" s="3">
        <f>1/($J428+(VLOOKUP($BD428,'5_Weighting REM'!$BX$24:$CG$35,10,FALSE)))</f>
        <v>259.27018078455126</v>
      </c>
      <c r="AB428" s="3">
        <f>AA428*$AF428</f>
        <v>107.15636571825503</v>
      </c>
      <c r="AC428" s="3">
        <f>1/($J428+(VLOOKUP($BD428,'5_Weighting REM'!$CK$24:$CT$35,10,FALSE)))</f>
        <v>82.671763225529858</v>
      </c>
      <c r="AD428" s="3">
        <f>AC428*$AF428</f>
        <v>34.168239741111492</v>
      </c>
      <c r="AE428" s="3" t="s">
        <v>156</v>
      </c>
      <c r="AF428" s="6">
        <v>0.4133</v>
      </c>
      <c r="AG428" s="3" t="s">
        <v>157</v>
      </c>
      <c r="AH428" s="3">
        <v>2.0450272142503709E-2</v>
      </c>
      <c r="AI428" s="3" t="s">
        <v>26</v>
      </c>
      <c r="AJ428" s="3" t="s">
        <v>5</v>
      </c>
      <c r="AK428" s="3" t="s">
        <v>6</v>
      </c>
      <c r="AL428" s="3" t="s">
        <v>5</v>
      </c>
      <c r="AM428" s="3" t="s">
        <v>7</v>
      </c>
      <c r="AN428" s="3" t="s">
        <v>37</v>
      </c>
      <c r="AO428" s="3" t="s">
        <v>28</v>
      </c>
      <c r="AP428" s="3" t="s">
        <v>57</v>
      </c>
      <c r="AQ428" s="3" t="s">
        <v>39</v>
      </c>
      <c r="AR428" s="4" t="s">
        <v>12</v>
      </c>
      <c r="AS428" s="4" t="s">
        <v>140</v>
      </c>
      <c r="AT428" s="4">
        <v>2000</v>
      </c>
      <c r="AU428" s="3" t="s">
        <v>30</v>
      </c>
      <c r="AV428" s="3" t="s">
        <v>30</v>
      </c>
      <c r="AW428" s="3">
        <v>1430</v>
      </c>
      <c r="AX428" s="3">
        <v>0</v>
      </c>
      <c r="AY428" s="3">
        <v>0</v>
      </c>
      <c r="AZ428" s="3">
        <v>1</v>
      </c>
      <c r="BA428" s="3">
        <v>1</v>
      </c>
      <c r="BB428" s="4" t="s">
        <v>15</v>
      </c>
      <c r="BC428" s="4" t="s">
        <v>41</v>
      </c>
      <c r="BD428" s="4" t="s">
        <v>42</v>
      </c>
      <c r="BE428" s="4" t="s">
        <v>33</v>
      </c>
      <c r="BF428" s="4"/>
      <c r="BG428" s="3">
        <v>0.4133</v>
      </c>
      <c r="BH428" s="3"/>
      <c r="BI428" s="3"/>
      <c r="BJ428" s="3" t="s">
        <v>20</v>
      </c>
      <c r="BK428" s="3">
        <v>20.21</v>
      </c>
      <c r="BL428" s="3"/>
    </row>
    <row r="429" spans="1:64" x14ac:dyDescent="0.35">
      <c r="A429" s="2">
        <v>113</v>
      </c>
      <c r="B429" s="3" t="s">
        <v>499</v>
      </c>
      <c r="C429" s="3">
        <v>113.2</v>
      </c>
      <c r="D429" s="3" t="s">
        <v>946</v>
      </c>
      <c r="E429" s="3" t="s">
        <v>506</v>
      </c>
      <c r="F429" s="3"/>
      <c r="G429" s="3"/>
      <c r="H429" s="3" t="str">
        <f>IF(AF429&lt;'2 - Outliers'!$F$11,"Low outlier",IF(AF429&gt;'2 - Outliers'!$F$12,"High outlier",""))</f>
        <v/>
      </c>
      <c r="I429" s="3">
        <f>IF(AH429="",VLOOKUP(BD429,'3 -Impute_SE'!$B$10:$C$21,2,FALSE),AH429)</f>
        <v>2.033601841196778E-2</v>
      </c>
      <c r="J429" s="3">
        <f>I429^2</f>
        <v>4.1355364485189258E-4</v>
      </c>
      <c r="K429" s="3">
        <f>1/J429</f>
        <v>2418.0659811573746</v>
      </c>
      <c r="L429" s="3">
        <f>K429*AF429</f>
        <v>213.6603100950656</v>
      </c>
      <c r="M429" s="3">
        <f>K429*AF429^2</f>
        <v>18.879024999999995</v>
      </c>
      <c r="N429" s="3">
        <f>K429^2</f>
        <v>5847043.0892305765</v>
      </c>
      <c r="O429" s="3">
        <f>1/($J429+(VLOOKUP($BD429,'5_Weighting REM'!$B$23:$K$35,10,FALSE)))</f>
        <v>49.250550144725167</v>
      </c>
      <c r="P429" s="3">
        <f>O429*$AF429</f>
        <v>4.3517786107879157</v>
      </c>
      <c r="Q429" s="3">
        <f>1/($J429+(VLOOKUP($BD429,'5_Weighting REM'!$N$22:$W$31,10,FALSE)))</f>
        <v>2418.0659811573746</v>
      </c>
      <c r="R429" s="3">
        <f>Q429*$AF429</f>
        <v>213.6603100950656</v>
      </c>
      <c r="S429" s="3">
        <f>1/($J429+(VLOOKUP($BD429,'5_Weighting REM'!$Z$26:$AI$35,10,FALSE)))</f>
        <v>8.2628333311986708</v>
      </c>
      <c r="T429" s="3">
        <f>S429*$AF429</f>
        <v>0.73010395314471455</v>
      </c>
      <c r="U429" s="3">
        <f>1/($J429+(VLOOKUP($BD429,'5_Weighting REM'!$AL$24:$AU$35,10,FALSE)))</f>
        <v>49.935657147313719</v>
      </c>
      <c r="V429" s="3">
        <f>U429*$AF429</f>
        <v>4.4123146655366403</v>
      </c>
      <c r="W429" s="3">
        <f>1/($J429+(VLOOKUP($BD429,'5_Weighting REM'!$AX$24:$BG$35,10,FALSE)))</f>
        <v>63.644803521285731</v>
      </c>
      <c r="X429" s="3">
        <f>W429*$AF429</f>
        <v>5.6236548391408068</v>
      </c>
      <c r="Y429" s="3">
        <f>1/($J429+(VLOOKUP($BD429,'5_Weighting REM'!$BK$24:$BT$34,10,FALSE)))</f>
        <v>4.7422262176848706</v>
      </c>
      <c r="Z429" s="3">
        <f>Y429*$AF429</f>
        <v>0.41902310859463515</v>
      </c>
      <c r="AA429" s="3">
        <f>1/($J429+(VLOOKUP($BD429,'5_Weighting REM'!$BX$24:$CG$35,10,FALSE)))</f>
        <v>47.208207302005299</v>
      </c>
      <c r="AB429" s="3">
        <f>AA429*$AF429</f>
        <v>4.1713171972051883</v>
      </c>
      <c r="AC429" s="3">
        <f>1/($J429+(VLOOKUP($BD429,'5_Weighting REM'!$CK$24:$CT$35,10,FALSE)))</f>
        <v>49.250550144725167</v>
      </c>
      <c r="AD429" s="3">
        <f>AC429*$AF429</f>
        <v>4.3517786107879157</v>
      </c>
      <c r="AE429" s="3" t="s">
        <v>507</v>
      </c>
      <c r="AF429" s="6">
        <v>8.8359999999999994E-2</v>
      </c>
      <c r="AG429" s="3" t="s">
        <v>134</v>
      </c>
      <c r="AH429" s="3">
        <v>2.033601841196778E-2</v>
      </c>
      <c r="AI429" s="3" t="s">
        <v>26</v>
      </c>
      <c r="AJ429" s="3" t="s">
        <v>5</v>
      </c>
      <c r="AK429" s="3" t="s">
        <v>6</v>
      </c>
      <c r="AL429" s="3" t="s">
        <v>5</v>
      </c>
      <c r="AM429" s="3" t="s">
        <v>7</v>
      </c>
      <c r="AN429" s="3" t="s">
        <v>37</v>
      </c>
      <c r="AO429" s="3" t="s">
        <v>9</v>
      </c>
      <c r="AP429" s="3" t="s">
        <v>57</v>
      </c>
      <c r="AQ429" s="3" t="s">
        <v>11</v>
      </c>
      <c r="AR429" s="4" t="s">
        <v>12</v>
      </c>
      <c r="AS429" s="4" t="s">
        <v>504</v>
      </c>
      <c r="AT429" s="4" t="s">
        <v>13</v>
      </c>
      <c r="AU429" s="3" t="s">
        <v>1951</v>
      </c>
      <c r="AV429" s="3" t="s">
        <v>14</v>
      </c>
      <c r="AW429" s="3">
        <v>6719</v>
      </c>
      <c r="AX429" s="3">
        <v>1</v>
      </c>
      <c r="AY429" s="3">
        <v>0</v>
      </c>
      <c r="AZ429" s="3">
        <v>1</v>
      </c>
      <c r="BA429" s="3">
        <v>1</v>
      </c>
      <c r="BB429" s="4" t="s">
        <v>346</v>
      </c>
      <c r="BC429" s="4" t="s">
        <v>798</v>
      </c>
      <c r="BD429" s="4" t="s">
        <v>642</v>
      </c>
      <c r="BE429" s="4" t="s">
        <v>18</v>
      </c>
      <c r="BF429" s="4"/>
      <c r="BG429" s="3">
        <v>0.188</v>
      </c>
      <c r="BH429" s="3"/>
      <c r="BI429" s="3">
        <v>1.2068335153496053</v>
      </c>
      <c r="BJ429" s="3" t="s">
        <v>19</v>
      </c>
      <c r="BK429" s="3">
        <v>4.3449999999999998</v>
      </c>
      <c r="BL429" s="3"/>
    </row>
    <row r="430" spans="1:64" x14ac:dyDescent="0.35">
      <c r="A430" s="2">
        <v>32</v>
      </c>
      <c r="B430" s="3" t="s">
        <v>43</v>
      </c>
      <c r="C430" s="3">
        <v>32.1</v>
      </c>
      <c r="D430" s="3" t="s">
        <v>292</v>
      </c>
      <c r="E430" s="3" t="s">
        <v>45</v>
      </c>
      <c r="F430" s="3"/>
      <c r="G430" s="3"/>
      <c r="H430" s="3" t="str">
        <f>IF(AF430&lt;'2 - Outliers'!$F$11,"Low outlier",IF(AF430&gt;'2 - Outliers'!$F$12,"High outlier",""))</f>
        <v/>
      </c>
      <c r="I430" s="3">
        <f>IF(AH430="",VLOOKUP(BD430,'3 -Impute_SE'!$B$10:$C$21,2,FALSE),AH430)</f>
        <v>2.0315119604762753E-2</v>
      </c>
      <c r="J430" s="3">
        <f>I430^2</f>
        <v>4.1270408455581597E-4</v>
      </c>
      <c r="K430" s="3">
        <f>1/J430</f>
        <v>2423.0436223481465</v>
      </c>
      <c r="L430" s="3">
        <f>K430*AF430</f>
        <v>476.49239523702261</v>
      </c>
      <c r="M430" s="3">
        <f>K430*AF430^2</f>
        <v>93.702399999999997</v>
      </c>
      <c r="N430" s="3">
        <f>K430^2</f>
        <v>5871140.3958020275</v>
      </c>
      <c r="O430" s="3">
        <f>1/($J430+(VLOOKUP($BD430,'5_Weighting REM'!$B$23:$K$35,10,FALSE)))</f>
        <v>755.35190778199114</v>
      </c>
      <c r="P430" s="3">
        <f>O430*$AF430</f>
        <v>148.54022291068014</v>
      </c>
      <c r="Q430" s="3">
        <f>1/($J430+(VLOOKUP($BD430,'5_Weighting REM'!$N$22:$W$31,10,FALSE)))</f>
        <v>271.57373988155007</v>
      </c>
      <c r="R430" s="3">
        <f>Q430*$AF430</f>
        <v>53.405073109758128</v>
      </c>
      <c r="S430" s="3">
        <f>1/($J430+(VLOOKUP($BD430,'5_Weighting REM'!$Z$26:$AI$35,10,FALSE)))</f>
        <v>23.932940381320492</v>
      </c>
      <c r="T430" s="3">
        <f>S430*$AF430</f>
        <v>4.7064212885729626</v>
      </c>
      <c r="U430" s="3">
        <f>1/($J430+(VLOOKUP($BD430,'5_Weighting REM'!$AL$24:$AU$35,10,FALSE)))</f>
        <v>1341.6646975748263</v>
      </c>
      <c r="V430" s="3">
        <f>U430*$AF430</f>
        <v>263.8388427909739</v>
      </c>
      <c r="W430" s="3">
        <f>1/($J430+(VLOOKUP($BD430,'5_Weighting REM'!$AX$24:$BG$35,10,FALSE)))</f>
        <v>32.485562077280264</v>
      </c>
      <c r="X430" s="3">
        <f>W430*$AF430</f>
        <v>6.388297404990011</v>
      </c>
      <c r="Y430" s="3">
        <f>1/($J430+(VLOOKUP($BD430,'5_Weighting REM'!$BK$24:$BT$34,10,FALSE)))</f>
        <v>1536.591752657851</v>
      </c>
      <c r="Z430" s="3">
        <f>Y430*$AF430</f>
        <v>302.17131791290308</v>
      </c>
      <c r="AA430" s="3">
        <f>1/($J430+(VLOOKUP($BD430,'5_Weighting REM'!$BX$24:$CG$35,10,FALSE)))</f>
        <v>830.45183759420911</v>
      </c>
      <c r="AB430" s="3">
        <f>AA430*$AF430</f>
        <v>163.30865097706288</v>
      </c>
      <c r="AC430" s="3">
        <f>1/($J430+(VLOOKUP($BD430,'5_Weighting REM'!$CK$24:$CT$35,10,FALSE)))</f>
        <v>755.35190778199114</v>
      </c>
      <c r="AD430" s="3">
        <f>AC430*$AF430</f>
        <v>148.54022291068014</v>
      </c>
      <c r="AE430" s="3" t="s">
        <v>46</v>
      </c>
      <c r="AF430" s="6">
        <v>0.19665035777410345</v>
      </c>
      <c r="AG430" s="3" t="s">
        <v>25</v>
      </c>
      <c r="AH430" s="3">
        <v>2.0315119604762753E-2</v>
      </c>
      <c r="AI430" s="3" t="s">
        <v>26</v>
      </c>
      <c r="AJ430" s="3" t="s">
        <v>5</v>
      </c>
      <c r="AK430" s="3" t="s">
        <v>6</v>
      </c>
      <c r="AL430" s="3" t="s">
        <v>5</v>
      </c>
      <c r="AM430" s="3" t="s">
        <v>7</v>
      </c>
      <c r="AN430" s="3" t="s">
        <v>48</v>
      </c>
      <c r="AO430" s="3" t="s">
        <v>28</v>
      </c>
      <c r="AP430" s="3" t="s">
        <v>10</v>
      </c>
      <c r="AQ430" s="3" t="s">
        <v>11</v>
      </c>
      <c r="AR430" s="4" t="s">
        <v>12</v>
      </c>
      <c r="AS430" s="4" t="s">
        <v>49</v>
      </c>
      <c r="AT430" s="4">
        <v>2000</v>
      </c>
      <c r="AU430" s="3" t="s">
        <v>30</v>
      </c>
      <c r="AV430" s="3" t="s">
        <v>14</v>
      </c>
      <c r="AW430" s="3" t="s">
        <v>50</v>
      </c>
      <c r="AX430" s="3">
        <v>0</v>
      </c>
      <c r="AY430" s="3">
        <v>0</v>
      </c>
      <c r="AZ430" s="3">
        <v>1</v>
      </c>
      <c r="BA430" s="3">
        <v>1</v>
      </c>
      <c r="BB430" s="4" t="s">
        <v>15</v>
      </c>
      <c r="BC430" s="4" t="s">
        <v>16</v>
      </c>
      <c r="BD430" s="4" t="s">
        <v>17</v>
      </c>
      <c r="BE430" s="4" t="s">
        <v>33</v>
      </c>
      <c r="BF430" s="4"/>
      <c r="BG430" s="3">
        <v>0.78920000000000001</v>
      </c>
      <c r="BH430" s="3"/>
      <c r="BI430" s="3"/>
      <c r="BJ430" s="3" t="s">
        <v>20</v>
      </c>
      <c r="BK430" s="3">
        <v>9.68</v>
      </c>
      <c r="BL430" s="3"/>
    </row>
    <row r="431" spans="1:64" x14ac:dyDescent="0.35">
      <c r="A431" s="2">
        <v>154</v>
      </c>
      <c r="B431" s="3" t="s">
        <v>1189</v>
      </c>
      <c r="C431" s="3">
        <v>154.1</v>
      </c>
      <c r="D431" s="3" t="s">
        <v>1192</v>
      </c>
      <c r="E431" s="3" t="s">
        <v>1191</v>
      </c>
      <c r="F431" s="3"/>
      <c r="G431" s="3"/>
      <c r="H431" s="3" t="str">
        <f>IF(AF431&lt;'2 - Outliers'!$F$11,"Low outlier",IF(AF431&gt;'2 - Outliers'!$F$12,"High outlier",""))</f>
        <v/>
      </c>
      <c r="I431" s="3">
        <f>IF(AH431="",VLOOKUP(BD431,'3 -Impute_SE'!$B$10:$C$21,2,FALSE),AH431)</f>
        <v>0.02</v>
      </c>
      <c r="J431" s="3">
        <f>I431^2</f>
        <v>4.0000000000000002E-4</v>
      </c>
      <c r="K431" s="3">
        <f>1/J431</f>
        <v>2500</v>
      </c>
      <c r="L431" s="3">
        <f>K431*AF431</f>
        <v>-200</v>
      </c>
      <c r="M431" s="3">
        <f>K431*AF431^2</f>
        <v>16</v>
      </c>
      <c r="N431" s="3">
        <f>K431^2</f>
        <v>6250000</v>
      </c>
      <c r="O431" s="3">
        <f>1/($J431+(VLOOKUP($BD431,'5_Weighting REM'!$B$23:$K$35,10,FALSE)))</f>
        <v>106.44368330835196</v>
      </c>
      <c r="P431" s="3">
        <f>O431*$AF431</f>
        <v>-8.5154946646681573</v>
      </c>
      <c r="Q431" s="3">
        <f>1/($J431+(VLOOKUP($BD431,'5_Weighting REM'!$N$22:$W$31,10,FALSE)))</f>
        <v>36.365411429335744</v>
      </c>
      <c r="R431" s="3">
        <f>Q431*$AF431</f>
        <v>-2.9092329143468594</v>
      </c>
      <c r="S431" s="3">
        <f>1/($J431+(VLOOKUP($BD431,'5_Weighting REM'!$Z$26:$AI$35,10,FALSE)))</f>
        <v>32.857027650265614</v>
      </c>
      <c r="T431" s="3">
        <f>S431*$AF431</f>
        <v>-2.6285622120212491</v>
      </c>
      <c r="U431" s="3">
        <f>1/($J431+(VLOOKUP($BD431,'5_Weighting REM'!$AL$24:$AU$35,10,FALSE)))</f>
        <v>124.26720487525658</v>
      </c>
      <c r="V431" s="3">
        <f>U431*$AF431</f>
        <v>-9.9413763900205261</v>
      </c>
      <c r="W431" s="3">
        <f>1/($J431+(VLOOKUP($BD431,'5_Weighting REM'!$AX$24:$BG$35,10,FALSE)))</f>
        <v>223.91033013290649</v>
      </c>
      <c r="X431" s="3">
        <f>W431*$AF431</f>
        <v>-17.912826410632519</v>
      </c>
      <c r="Y431" s="3">
        <f>1/($J431+(VLOOKUP($BD431,'5_Weighting REM'!$BK$24:$BT$34,10,FALSE)))</f>
        <v>23.141456090754925</v>
      </c>
      <c r="Z431" s="3">
        <f>Y431*$AF431</f>
        <v>-1.851316487260394</v>
      </c>
      <c r="AA431" s="3">
        <f>1/($J431+(VLOOKUP($BD431,'5_Weighting REM'!$BX$24:$CG$35,10,FALSE)))</f>
        <v>135.24492492635875</v>
      </c>
      <c r="AB431" s="3">
        <f>AA431*$AF431</f>
        <v>-10.8195939941087</v>
      </c>
      <c r="AC431" s="3">
        <f>1/($J431+(VLOOKUP($BD431,'5_Weighting REM'!$CK$24:$CT$35,10,FALSE)))</f>
        <v>106.44368330835196</v>
      </c>
      <c r="AD431" s="3">
        <f>AC431*$AF431</f>
        <v>-8.5154946646681573</v>
      </c>
      <c r="AE431" s="3" t="s">
        <v>1299</v>
      </c>
      <c r="AF431" s="6">
        <v>-0.08</v>
      </c>
      <c r="AG431" s="3" t="s">
        <v>4</v>
      </c>
      <c r="AH431" s="3">
        <v>0.02</v>
      </c>
      <c r="AI431" s="3" t="s">
        <v>1305</v>
      </c>
      <c r="AJ431" s="3" t="s">
        <v>5</v>
      </c>
      <c r="AK431" s="3" t="s">
        <v>143</v>
      </c>
      <c r="AL431" s="3" t="s">
        <v>53</v>
      </c>
      <c r="AM431" s="3" t="s">
        <v>102</v>
      </c>
      <c r="AN431" s="3" t="s">
        <v>37</v>
      </c>
      <c r="AO431" s="3" t="s">
        <v>1312</v>
      </c>
      <c r="AP431" s="3" t="s">
        <v>10</v>
      </c>
      <c r="AQ431" s="3" t="s">
        <v>191</v>
      </c>
      <c r="AR431" s="4" t="s">
        <v>75</v>
      </c>
      <c r="AS431" s="4" t="s">
        <v>75</v>
      </c>
      <c r="AT431" s="4">
        <v>2011</v>
      </c>
      <c r="AU431" s="3" t="s">
        <v>14</v>
      </c>
      <c r="AV431" s="3" t="s">
        <v>1951</v>
      </c>
      <c r="AW431" s="3">
        <v>4768</v>
      </c>
      <c r="AX431" s="3">
        <v>1</v>
      </c>
      <c r="AY431" s="3">
        <v>0</v>
      </c>
      <c r="AZ431" s="3">
        <v>1</v>
      </c>
      <c r="BA431" s="3">
        <v>1</v>
      </c>
      <c r="BB431" s="4" t="s">
        <v>1347</v>
      </c>
      <c r="BC431" s="4" t="s">
        <v>1352</v>
      </c>
      <c r="BD431" s="4" t="s">
        <v>465</v>
      </c>
      <c r="BE431" s="4" t="s">
        <v>1397</v>
      </c>
      <c r="BF431" s="4"/>
      <c r="BG431" s="3">
        <v>-0.04</v>
      </c>
      <c r="BH431" s="3"/>
      <c r="BI431" s="3"/>
      <c r="BJ431" s="3"/>
      <c r="BK431" s="3">
        <v>-4</v>
      </c>
      <c r="BL431" s="3" t="s">
        <v>125</v>
      </c>
    </row>
    <row r="432" spans="1:64" x14ac:dyDescent="0.35">
      <c r="A432" s="2">
        <v>110</v>
      </c>
      <c r="B432" s="3" t="s">
        <v>819</v>
      </c>
      <c r="C432" s="3">
        <v>110.4</v>
      </c>
      <c r="D432" s="3" t="s">
        <v>825</v>
      </c>
      <c r="E432" s="3" t="s">
        <v>826</v>
      </c>
      <c r="F432" s="3">
        <v>1</v>
      </c>
      <c r="G432" s="3"/>
      <c r="H432" s="3" t="str">
        <f>IF(AF432&lt;'2 - Outliers'!$F$11,"Low outlier",IF(AF432&gt;'2 - Outliers'!$F$12,"High outlier",""))</f>
        <v/>
      </c>
      <c r="I432" s="3">
        <f>IF(AH432="",VLOOKUP(BD432,'3 -Impute_SE'!$B$10:$C$21,2,FALSE),AH432)</f>
        <v>1.9778878258022964E-2</v>
      </c>
      <c r="J432" s="3">
        <f>I432^2</f>
        <v>3.912040251456935E-4</v>
      </c>
      <c r="K432" s="3">
        <f>1/J432</f>
        <v>2556.2109173789217</v>
      </c>
      <c r="L432" s="3">
        <f>K432*AF432</f>
        <v>757.87917820463667</v>
      </c>
      <c r="M432" s="3">
        <f>K432*AF432^2</f>
        <v>224.70009999999999</v>
      </c>
      <c r="N432" s="3">
        <f>K432^2</f>
        <v>6534214.2541271886</v>
      </c>
      <c r="O432" s="3">
        <f>1/($J432+(VLOOKUP($BD432,'5_Weighting REM'!$B$23:$K$35,10,FALSE)))</f>
        <v>767.8214126696605</v>
      </c>
      <c r="P432" s="3">
        <f>O432*$AF432</f>
        <v>227.64782721399544</v>
      </c>
      <c r="Q432" s="3">
        <f>1/($J432+(VLOOKUP($BD432,'5_Weighting REM'!$N$22:$W$31,10,FALSE)))</f>
        <v>273.16873155090553</v>
      </c>
      <c r="R432" s="3">
        <f>Q432*$AF432</f>
        <v>80.990536567806316</v>
      </c>
      <c r="S432" s="3">
        <f>1/($J432+(VLOOKUP($BD432,'5_Weighting REM'!$Z$26:$AI$35,10,FALSE)))</f>
        <v>23.945261646534409</v>
      </c>
      <c r="T432" s="3">
        <f>S432*$AF432</f>
        <v>7.0994201203000253</v>
      </c>
      <c r="U432" s="3">
        <f>1/($J432+(VLOOKUP($BD432,'5_Weighting REM'!$AL$24:$AU$35,10,FALSE)))</f>
        <v>1381.5157214546596</v>
      </c>
      <c r="V432" s="3">
        <f>U432*$AF432</f>
        <v>409.59922068028516</v>
      </c>
      <c r="W432" s="3">
        <f>1/($J432+(VLOOKUP($BD432,'5_Weighting REM'!$AX$24:$BG$35,10,FALSE)))</f>
        <v>32.508267200661983</v>
      </c>
      <c r="X432" s="3">
        <f>W432*$AF432</f>
        <v>9.6382261195242034</v>
      </c>
      <c r="Y432" s="3">
        <f>1/($J432+(VLOOKUP($BD432,'5_Weighting REM'!$BK$24:$BT$34,10,FALSE)))</f>
        <v>1589.0902310030253</v>
      </c>
      <c r="Z432" s="3">
        <f>Y432*$AF432</f>
        <v>471.1420290781362</v>
      </c>
      <c r="AA432" s="3">
        <f>1/($J432+(VLOOKUP($BD432,'5_Weighting REM'!$BX$24:$CG$35,10,FALSE)))</f>
        <v>845.5489137693985</v>
      </c>
      <c r="AB432" s="3">
        <f>AA432*$AF432</f>
        <v>250.69289530946085</v>
      </c>
      <c r="AC432" s="3">
        <f>1/($J432+(VLOOKUP($BD432,'5_Weighting REM'!$CK$24:$CT$35,10,FALSE)))</f>
        <v>767.8214126696605</v>
      </c>
      <c r="AD432" s="3">
        <f>AC432*$AF432</f>
        <v>227.64782721399544</v>
      </c>
      <c r="AE432" s="3" t="s">
        <v>640</v>
      </c>
      <c r="AF432" s="6">
        <v>0.29648538508776423</v>
      </c>
      <c r="AG432" s="3" t="s">
        <v>822</v>
      </c>
      <c r="AH432" s="3">
        <v>1.9778878258022964E-2</v>
      </c>
      <c r="AI432" s="3" t="s">
        <v>26</v>
      </c>
      <c r="AJ432" s="3" t="s">
        <v>5</v>
      </c>
      <c r="AK432" s="3" t="s">
        <v>6</v>
      </c>
      <c r="AL432" s="3" t="s">
        <v>5</v>
      </c>
      <c r="AM432" s="3" t="s">
        <v>55</v>
      </c>
      <c r="AN432" s="3" t="s">
        <v>37</v>
      </c>
      <c r="AO432" s="3" t="s">
        <v>56</v>
      </c>
      <c r="AP432" s="3" t="s">
        <v>10</v>
      </c>
      <c r="AQ432" s="3" t="s">
        <v>74</v>
      </c>
      <c r="AR432" s="4" t="s">
        <v>12</v>
      </c>
      <c r="AS432" s="4" t="s">
        <v>40</v>
      </c>
      <c r="AT432" s="4" t="s">
        <v>823</v>
      </c>
      <c r="AU432" s="3" t="s">
        <v>1951</v>
      </c>
      <c r="AV432" s="3" t="s">
        <v>30</v>
      </c>
      <c r="AW432" s="3">
        <v>25372</v>
      </c>
      <c r="AX432" s="3">
        <v>1</v>
      </c>
      <c r="AY432" s="3">
        <v>0</v>
      </c>
      <c r="AZ432" s="3">
        <v>1</v>
      </c>
      <c r="BA432" s="3">
        <v>1</v>
      </c>
      <c r="BB432" s="4" t="s">
        <v>15</v>
      </c>
      <c r="BC432" s="4" t="s">
        <v>824</v>
      </c>
      <c r="BD432" s="3" t="s">
        <v>17</v>
      </c>
      <c r="BE432" s="4" t="s">
        <v>58</v>
      </c>
      <c r="BF432" s="4" t="s">
        <v>59</v>
      </c>
      <c r="BG432" s="3">
        <v>1.4E-2</v>
      </c>
      <c r="BH432" s="3">
        <v>1.0140984589384923</v>
      </c>
      <c r="BI432" s="3"/>
      <c r="BJ432" s="3" t="s">
        <v>60</v>
      </c>
      <c r="BK432" s="3">
        <v>14.99</v>
      </c>
      <c r="BL432" s="3"/>
    </row>
    <row r="433" spans="1:64" x14ac:dyDescent="0.35">
      <c r="A433" s="2">
        <v>65</v>
      </c>
      <c r="B433" s="3" t="s">
        <v>351</v>
      </c>
      <c r="C433" s="3">
        <v>65.599999999999994</v>
      </c>
      <c r="D433" s="3" t="s">
        <v>682</v>
      </c>
      <c r="E433" s="3" t="s">
        <v>385</v>
      </c>
      <c r="F433" s="3"/>
      <c r="G433" s="3" t="s">
        <v>1958</v>
      </c>
      <c r="H433" s="3" t="str">
        <f>IF(AF433&lt;'2 - Outliers'!$F$11,"Low outlier",IF(AF433&gt;'2 - Outliers'!$F$12,"High outlier",""))</f>
        <v/>
      </c>
      <c r="I433" s="3">
        <f>IF(AH433="",VLOOKUP(BD433,'3 -Impute_SE'!$B$10:$C$21,2,FALSE),AH433)</f>
        <v>1.9616157205240174E-2</v>
      </c>
      <c r="J433" s="3">
        <f>I433^2</f>
        <v>3.8479362350069598E-4</v>
      </c>
      <c r="K433" s="3">
        <f>1/J433</f>
        <v>2598.7956632503588</v>
      </c>
      <c r="L433" s="3">
        <f>K433*AF433</f>
        <v>116.74049998886937</v>
      </c>
      <c r="M433" s="3">
        <f>K433*AF433^2</f>
        <v>5.2441000000000013</v>
      </c>
      <c r="N433" s="3">
        <f>K433^2</f>
        <v>6753738.8993288716</v>
      </c>
      <c r="O433" s="3">
        <f>1/($J433+(VLOOKUP($BD433,'5_Weighting REM'!$B$23:$K$35,10,FALSE)))</f>
        <v>771.61935682268984</v>
      </c>
      <c r="P433" s="3">
        <f>O433*$AF433</f>
        <v>34.661913127832051</v>
      </c>
      <c r="Q433" s="3">
        <f>1/($J433+(VLOOKUP($BD433,'5_Weighting REM'!$N$22:$W$31,10,FALSE)))</f>
        <v>273.6479222524577</v>
      </c>
      <c r="R433" s="3">
        <f>Q433*$AF433</f>
        <v>12.292538315502654</v>
      </c>
      <c r="S433" s="3">
        <f>1/($J433+(VLOOKUP($BD433,'5_Weighting REM'!$Z$26:$AI$35,10,FALSE)))</f>
        <v>23.948937778419069</v>
      </c>
      <c r="T433" s="3">
        <f>S433*$AF433</f>
        <v>1.0758102339443631</v>
      </c>
      <c r="U433" s="3">
        <f>1/($J433+(VLOOKUP($BD433,'5_Weighting REM'!$AL$24:$AU$35,10,FALSE)))</f>
        <v>1393.8598427025747</v>
      </c>
      <c r="V433" s="3">
        <f>U433*$AF433</f>
        <v>62.613577994042366</v>
      </c>
      <c r="W433" s="3">
        <f>1/($J433+(VLOOKUP($BD433,'5_Weighting REM'!$AX$24:$BG$35,10,FALSE)))</f>
        <v>32.515043044607857</v>
      </c>
      <c r="X433" s="3">
        <f>W433*$AF433</f>
        <v>1.4606082486068297</v>
      </c>
      <c r="Y433" s="3">
        <f>1/($J433+(VLOOKUP($BD433,'5_Weighting REM'!$BK$24:$BT$34,10,FALSE)))</f>
        <v>1605.4444223456289</v>
      </c>
      <c r="Z433" s="3">
        <f>Y433*$AF433</f>
        <v>72.118168896187996</v>
      </c>
      <c r="AA433" s="3">
        <f>1/($J433+(VLOOKUP($BD433,'5_Weighting REM'!$BX$24:$CG$35,10,FALSE)))</f>
        <v>850.15702682878816</v>
      </c>
      <c r="AB433" s="3">
        <f>AA433*$AF433</f>
        <v>38.189903802175998</v>
      </c>
      <c r="AC433" s="3">
        <f>1/($J433+(VLOOKUP($BD433,'5_Weighting REM'!$CK$24:$CT$35,10,FALSE)))</f>
        <v>771.61935682268984</v>
      </c>
      <c r="AD433" s="3">
        <f>AC433*$AF433</f>
        <v>34.661913127832051</v>
      </c>
      <c r="AE433" s="3" t="s">
        <v>354</v>
      </c>
      <c r="AF433" s="6">
        <v>4.4921000000000003E-2</v>
      </c>
      <c r="AG433" s="3" t="s">
        <v>355</v>
      </c>
      <c r="AH433" s="3">
        <v>1.9616157205240174E-2</v>
      </c>
      <c r="AI433" s="3" t="s">
        <v>26</v>
      </c>
      <c r="AJ433" s="3" t="s">
        <v>5</v>
      </c>
      <c r="AK433" s="3" t="s">
        <v>6</v>
      </c>
      <c r="AL433" s="3" t="s">
        <v>5</v>
      </c>
      <c r="AM433" s="3" t="s">
        <v>7</v>
      </c>
      <c r="AN433" s="3" t="s">
        <v>356</v>
      </c>
      <c r="AO433" s="3" t="s">
        <v>28</v>
      </c>
      <c r="AP433" s="3" t="s">
        <v>10</v>
      </c>
      <c r="AQ433" s="3" t="s">
        <v>11</v>
      </c>
      <c r="AR433" s="4" t="s">
        <v>108</v>
      </c>
      <c r="AS433" s="4" t="s">
        <v>357</v>
      </c>
      <c r="AT433" s="4">
        <v>2010</v>
      </c>
      <c r="AU433" s="3" t="s">
        <v>14</v>
      </c>
      <c r="AV433" s="3" t="s">
        <v>14</v>
      </c>
      <c r="AW433" s="3">
        <v>473</v>
      </c>
      <c r="AX433" s="3">
        <v>1</v>
      </c>
      <c r="AY433" s="3">
        <v>0</v>
      </c>
      <c r="AZ433" s="3">
        <v>0</v>
      </c>
      <c r="BA433" s="3">
        <v>0</v>
      </c>
      <c r="BB433" s="4" t="s">
        <v>15</v>
      </c>
      <c r="BC433" s="4" t="s">
        <v>634</v>
      </c>
      <c r="BD433" s="3" t="s">
        <v>17</v>
      </c>
      <c r="BE433" s="4" t="s">
        <v>33</v>
      </c>
      <c r="BF433" s="4"/>
      <c r="BG433" s="3">
        <v>1.5489999999999999</v>
      </c>
      <c r="BH433" s="3"/>
      <c r="BI433" s="3"/>
      <c r="BJ433" s="3" t="s">
        <v>20</v>
      </c>
      <c r="BK433" s="3">
        <v>2.29</v>
      </c>
      <c r="BL433" s="3"/>
    </row>
    <row r="434" spans="1:64" x14ac:dyDescent="0.35">
      <c r="A434" s="2">
        <v>65</v>
      </c>
      <c r="B434" s="3" t="s">
        <v>351</v>
      </c>
      <c r="C434" s="3">
        <v>65.3</v>
      </c>
      <c r="D434" s="3" t="s">
        <v>683</v>
      </c>
      <c r="E434" s="3" t="s">
        <v>381</v>
      </c>
      <c r="F434" s="3"/>
      <c r="G434" s="3" t="s">
        <v>1958</v>
      </c>
      <c r="H434" s="3" t="str">
        <f>IF(AF434&lt;'2 - Outliers'!$F$11,"Low outlier",IF(AF434&gt;'2 - Outliers'!$F$12,"High outlier",""))</f>
        <v/>
      </c>
      <c r="I434" s="3">
        <f>IF(AH434="",VLOOKUP(BD434,'3 -Impute_SE'!$B$10:$C$21,2,FALSE),AH434)</f>
        <v>1.8853333333333333E-2</v>
      </c>
      <c r="J434" s="3">
        <f>I434^2</f>
        <v>3.5544817777777776E-4</v>
      </c>
      <c r="K434" s="3">
        <f>1/J434</f>
        <v>2813.3496315887401</v>
      </c>
      <c r="L434" s="3">
        <f>K434*AF434</f>
        <v>119.34229137199435</v>
      </c>
      <c r="M434" s="3">
        <f>K434*AF434^2</f>
        <v>5.0625</v>
      </c>
      <c r="N434" s="3">
        <f>K434^2</f>
        <v>7914936.149560499</v>
      </c>
      <c r="O434" s="3">
        <f>1/($J434+(VLOOKUP($BD434,'5_Weighting REM'!$B$23:$K$35,10,FALSE)))</f>
        <v>789.49632794137256</v>
      </c>
      <c r="P434" s="3">
        <f>O434*$AF434</f>
        <v>33.490434231273021</v>
      </c>
      <c r="Q434" s="3">
        <f>1/($J434+(VLOOKUP($BD434,'5_Weighting REM'!$N$22:$W$31,10,FALSE)))</f>
        <v>275.8631920295453</v>
      </c>
      <c r="R434" s="3">
        <f>Q434*$AF434</f>
        <v>11.702116605893311</v>
      </c>
      <c r="S434" s="3">
        <f>1/($J434+(VLOOKUP($BD434,'5_Weighting REM'!$Z$26:$AI$35,10,FALSE)))</f>
        <v>23.965780743479414</v>
      </c>
      <c r="T434" s="3">
        <f>S434*$AF434</f>
        <v>1.0166284191383967</v>
      </c>
      <c r="U434" s="3">
        <f>1/($J434+(VLOOKUP($BD434,'5_Weighting REM'!$AL$24:$AU$35,10,FALSE)))</f>
        <v>1453.3050147925237</v>
      </c>
      <c r="V434" s="3">
        <f>U434*$AF434</f>
        <v>61.649198727498856</v>
      </c>
      <c r="W434" s="3">
        <f>1/($J434+(VLOOKUP($BD434,'5_Weighting REM'!$AX$24:$BG$35,10,FALSE)))</f>
        <v>32.546097503392765</v>
      </c>
      <c r="X434" s="3">
        <f>W434*$AF434</f>
        <v>1.3806054560939212</v>
      </c>
      <c r="Y434" s="3">
        <f>1/($J434+(VLOOKUP($BD434,'5_Weighting REM'!$BK$24:$BT$34,10,FALSE)))</f>
        <v>1684.8204979953609</v>
      </c>
      <c r="Z434" s="3">
        <f>Y434*$AF434</f>
        <v>71.47008552496321</v>
      </c>
      <c r="AA434" s="3">
        <f>1/($J434+(VLOOKUP($BD434,'5_Weighting REM'!$BX$24:$CG$35,10,FALSE)))</f>
        <v>871.90963494525238</v>
      </c>
      <c r="AB434" s="3">
        <f>AA434*$AF434</f>
        <v>36.986406714377608</v>
      </c>
      <c r="AC434" s="3">
        <f>1/($J434+(VLOOKUP($BD434,'5_Weighting REM'!$CK$24:$CT$35,10,FALSE)))</f>
        <v>789.49632794137256</v>
      </c>
      <c r="AD434" s="3">
        <f>AC434*$AF434</f>
        <v>33.490434231273021</v>
      </c>
      <c r="AE434" s="3" t="s">
        <v>354</v>
      </c>
      <c r="AF434" s="6">
        <v>4.2419999999999999E-2</v>
      </c>
      <c r="AG434" s="3" t="s">
        <v>355</v>
      </c>
      <c r="AH434" s="3">
        <v>1.8853333333333333E-2</v>
      </c>
      <c r="AI434" s="3" t="s">
        <v>26</v>
      </c>
      <c r="AJ434" s="3" t="s">
        <v>5</v>
      </c>
      <c r="AK434" s="3" t="s">
        <v>6</v>
      </c>
      <c r="AL434" s="3" t="s">
        <v>5</v>
      </c>
      <c r="AM434" s="3" t="s">
        <v>7</v>
      </c>
      <c r="AN434" s="3" t="s">
        <v>356</v>
      </c>
      <c r="AO434" s="3" t="s">
        <v>28</v>
      </c>
      <c r="AP434" s="3" t="s">
        <v>10</v>
      </c>
      <c r="AQ434" s="3" t="s">
        <v>11</v>
      </c>
      <c r="AR434" s="4" t="s">
        <v>108</v>
      </c>
      <c r="AS434" s="4" t="s">
        <v>363</v>
      </c>
      <c r="AT434" s="4">
        <v>2010</v>
      </c>
      <c r="AU434" s="3" t="s">
        <v>14</v>
      </c>
      <c r="AV434" s="3" t="s">
        <v>14</v>
      </c>
      <c r="AW434" s="3">
        <v>473</v>
      </c>
      <c r="AX434" s="3">
        <v>1</v>
      </c>
      <c r="AY434" s="3">
        <v>0</v>
      </c>
      <c r="AZ434" s="3">
        <v>0</v>
      </c>
      <c r="BA434" s="3">
        <v>0</v>
      </c>
      <c r="BB434" s="4" t="s">
        <v>15</v>
      </c>
      <c r="BC434" s="4" t="s">
        <v>634</v>
      </c>
      <c r="BD434" s="4" t="s">
        <v>17</v>
      </c>
      <c r="BE434" s="4" t="s">
        <v>33</v>
      </c>
      <c r="BF434" s="4"/>
      <c r="BG434" s="3">
        <v>1.5149999999999999</v>
      </c>
      <c r="BH434" s="3"/>
      <c r="BI434" s="3"/>
      <c r="BJ434" s="3" t="s">
        <v>20</v>
      </c>
      <c r="BK434" s="3">
        <v>2.25</v>
      </c>
      <c r="BL434" s="3"/>
    </row>
    <row r="435" spans="1:64" x14ac:dyDescent="0.35">
      <c r="A435" s="2">
        <v>113</v>
      </c>
      <c r="B435" s="3" t="s">
        <v>499</v>
      </c>
      <c r="C435" s="3">
        <v>113.1</v>
      </c>
      <c r="D435" s="3" t="s">
        <v>945</v>
      </c>
      <c r="E435" s="3" t="s">
        <v>501</v>
      </c>
      <c r="F435" s="3"/>
      <c r="G435" s="3"/>
      <c r="H435" s="3" t="str">
        <f>IF(AF435&lt;'2 - Outliers'!$F$11,"Low outlier",IF(AF435&gt;'2 - Outliers'!$F$12,"High outlier",""))</f>
        <v/>
      </c>
      <c r="I435" s="3">
        <f>IF(AH435="",VLOOKUP(BD435,'3 -Impute_SE'!$B$10:$C$21,2,FALSE),AH435)</f>
        <v>1.8708913010243081E-2</v>
      </c>
      <c r="J435" s="3">
        <f>I435^2</f>
        <v>3.5002342602484282E-4</v>
      </c>
      <c r="K435" s="3">
        <f>1/J435</f>
        <v>2856.9516370856427</v>
      </c>
      <c r="L435" s="3">
        <f>K435*AF435</f>
        <v>349.61945658835555</v>
      </c>
      <c r="M435" s="3">
        <f>K435*AF435^2</f>
        <v>42.784681000000013</v>
      </c>
      <c r="N435" s="3">
        <f>K435^2</f>
        <v>8162172.6566463336</v>
      </c>
      <c r="O435" s="3">
        <f>1/($J435+(VLOOKUP($BD435,'5_Weighting REM'!$B$23:$K$35,10,FALSE)))</f>
        <v>49.405133780266667</v>
      </c>
      <c r="P435" s="3">
        <f>O435*$AF435</f>
        <v>6.045953246360134</v>
      </c>
      <c r="Q435" s="3">
        <f>1/($J435+(VLOOKUP($BD435,'5_Weighting REM'!$N$22:$W$31,10,FALSE)))</f>
        <v>2856.9516370856427</v>
      </c>
      <c r="R435" s="3">
        <f>Q435*$AF435</f>
        <v>349.61945658835555</v>
      </c>
      <c r="S435" s="3">
        <f>1/($J435+(VLOOKUP($BD435,'5_Weighting REM'!$Z$26:$AI$35,10,FALSE)))</f>
        <v>8.2671730978176505</v>
      </c>
      <c r="T435" s="3">
        <f>S435*$AF435</f>
        <v>1.0116953078454352</v>
      </c>
      <c r="U435" s="3">
        <f>1/($J435+(VLOOKUP($BD435,'5_Weighting REM'!$AL$24:$AU$35,10,FALSE)))</f>
        <v>50.094578351163683</v>
      </c>
      <c r="V435" s="3">
        <f>U435*$AF435</f>
        <v>6.130324025723656</v>
      </c>
      <c r="W435" s="3">
        <f>1/($J435+(VLOOKUP($BD435,'5_Weighting REM'!$AX$24:$BG$35,10,FALSE)))</f>
        <v>63.903187644149888</v>
      </c>
      <c r="X435" s="3">
        <f>W435*$AF435</f>
        <v>7.8201525879528431</v>
      </c>
      <c r="Y435" s="3">
        <f>1/($J435+(VLOOKUP($BD435,'5_Weighting REM'!$BK$24:$BT$34,10,FALSE)))</f>
        <v>4.7436553608851701</v>
      </c>
      <c r="Z435" s="3">
        <f>Y435*$AF435</f>
        <v>0.58050482478832277</v>
      </c>
      <c r="AA435" s="3">
        <f>1/($J435+(VLOOKUP($BD435,'5_Weighting REM'!$BX$24:$CG$35,10,FALSE)))</f>
        <v>47.3502176001248</v>
      </c>
      <c r="AB435" s="3">
        <f>AA435*$AF435</f>
        <v>5.7944828788152734</v>
      </c>
      <c r="AC435" s="3">
        <f>1/($J435+(VLOOKUP($BD435,'5_Weighting REM'!$CK$24:$CT$35,10,FALSE)))</f>
        <v>49.405133780266667</v>
      </c>
      <c r="AD435" s="3">
        <f>AC435*$AF435</f>
        <v>6.045953246360134</v>
      </c>
      <c r="AE435" s="3" t="s">
        <v>502</v>
      </c>
      <c r="AF435" s="6">
        <v>0.12237500000000001</v>
      </c>
      <c r="AG435" s="3" t="s">
        <v>72</v>
      </c>
      <c r="AH435" s="3">
        <v>1.8708913010243081E-2</v>
      </c>
      <c r="AI435" s="3" t="s">
        <v>26</v>
      </c>
      <c r="AJ435" s="3" t="s">
        <v>5</v>
      </c>
      <c r="AK435" s="3" t="s">
        <v>6</v>
      </c>
      <c r="AL435" s="3" t="s">
        <v>5</v>
      </c>
      <c r="AM435" s="3" t="s">
        <v>83</v>
      </c>
      <c r="AN435" s="3" t="s">
        <v>503</v>
      </c>
      <c r="AO435" s="3" t="s">
        <v>95</v>
      </c>
      <c r="AP435" s="3" t="s">
        <v>57</v>
      </c>
      <c r="AQ435" s="3" t="s">
        <v>11</v>
      </c>
      <c r="AR435" s="4" t="s">
        <v>12</v>
      </c>
      <c r="AS435" s="4" t="s">
        <v>504</v>
      </c>
      <c r="AT435" s="4" t="s">
        <v>13</v>
      </c>
      <c r="AU435" s="3" t="s">
        <v>1951</v>
      </c>
      <c r="AV435" s="3" t="s">
        <v>14</v>
      </c>
      <c r="AW435" s="3">
        <v>62011</v>
      </c>
      <c r="AX435" s="3">
        <v>1</v>
      </c>
      <c r="AY435" s="3">
        <v>0</v>
      </c>
      <c r="AZ435" s="3">
        <v>1</v>
      </c>
      <c r="BA435" s="3">
        <v>1</v>
      </c>
      <c r="BB435" s="4" t="s">
        <v>346</v>
      </c>
      <c r="BC435" s="4" t="s">
        <v>798</v>
      </c>
      <c r="BD435" s="4" t="s">
        <v>642</v>
      </c>
      <c r="BE435" s="4" t="s">
        <v>98</v>
      </c>
      <c r="BF435" s="4" t="s">
        <v>90</v>
      </c>
      <c r="BG435" s="3">
        <v>0.625</v>
      </c>
      <c r="BH435" s="3">
        <v>1.8682459574322223</v>
      </c>
      <c r="BI435" s="3"/>
      <c r="BJ435" s="3" t="s">
        <v>60</v>
      </c>
      <c r="BK435" s="3">
        <v>6.5410000000000004</v>
      </c>
      <c r="BL435" s="3"/>
    </row>
    <row r="436" spans="1:64" x14ac:dyDescent="0.35">
      <c r="A436" s="2">
        <v>65</v>
      </c>
      <c r="B436" s="3" t="s">
        <v>351</v>
      </c>
      <c r="C436" s="3">
        <v>65.8</v>
      </c>
      <c r="D436" s="3" t="s">
        <v>681</v>
      </c>
      <c r="E436" s="3" t="s">
        <v>394</v>
      </c>
      <c r="F436" s="3"/>
      <c r="G436" s="3" t="s">
        <v>1958</v>
      </c>
      <c r="H436" s="3" t="str">
        <f>IF(AF436&lt;'2 - Outliers'!$F$11,"Low outlier",IF(AF436&gt;'2 - Outliers'!$F$12,"High outlier",""))</f>
        <v/>
      </c>
      <c r="I436" s="3">
        <f>IF(AH436="",VLOOKUP(BD436,'3 -Impute_SE'!$B$10:$C$21,2,FALSE),AH436)</f>
        <v>1.8416494845360825E-2</v>
      </c>
      <c r="J436" s="3">
        <f>I436^2</f>
        <v>3.3916728238920184E-4</v>
      </c>
      <c r="K436" s="3">
        <f>1/J436</f>
        <v>2948.3975958874425</v>
      </c>
      <c r="L436" s="3">
        <f>K436*AF436</f>
        <v>158.01052395879984</v>
      </c>
      <c r="M436" s="3">
        <f>K436*AF436^2</f>
        <v>8.4681000000000033</v>
      </c>
      <c r="N436" s="3">
        <f>K436^2</f>
        <v>8693048.3834348507</v>
      </c>
      <c r="O436" s="3">
        <f>1/($J436+(VLOOKUP($BD436,'5_Weighting REM'!$B$23:$K$35,10,FALSE)))</f>
        <v>799.77641980695489</v>
      </c>
      <c r="P436" s="3">
        <f>O436*$AF436</f>
        <v>42.861617890294333</v>
      </c>
      <c r="Q436" s="3">
        <f>1/($J436+(VLOOKUP($BD436,'5_Weighting REM'!$N$22:$W$31,10,FALSE)))</f>
        <v>277.10776607586183</v>
      </c>
      <c r="R436" s="3">
        <f>Q436*$AF436</f>
        <v>14.850759399537589</v>
      </c>
      <c r="S436" s="3">
        <f>1/($J436+(VLOOKUP($BD436,'5_Weighting REM'!$Z$26:$AI$35,10,FALSE)))</f>
        <v>23.975135466587691</v>
      </c>
      <c r="T436" s="3">
        <f>S436*$AF436</f>
        <v>1.2848754599253678</v>
      </c>
      <c r="U436" s="3">
        <f>1/($J436+(VLOOKUP($BD436,'5_Weighting REM'!$AL$24:$AU$35,10,FALSE)))</f>
        <v>1488.5251679345022</v>
      </c>
      <c r="V436" s="3">
        <f>U436*$AF436</f>
        <v>79.773040799945846</v>
      </c>
      <c r="W436" s="3">
        <f>1/($J436+(VLOOKUP($BD436,'5_Weighting REM'!$AX$24:$BG$35,10,FALSE)))</f>
        <v>32.563352159695029</v>
      </c>
      <c r="X436" s="3">
        <f>W436*$AF436</f>
        <v>1.7451351689423762</v>
      </c>
      <c r="Y436" s="3">
        <f>1/($J436+(VLOOKUP($BD436,'5_Weighting REM'!$BK$24:$BT$34,10,FALSE)))</f>
        <v>1732.339232299071</v>
      </c>
      <c r="Z436" s="3">
        <f>Y436*$AF436</f>
        <v>92.839524137371825</v>
      </c>
      <c r="AA436" s="3">
        <f>1/($J436+(VLOOKUP($BD436,'5_Weighting REM'!$BX$24:$CG$35,10,FALSE)))</f>
        <v>884.46503137038678</v>
      </c>
      <c r="AB436" s="3">
        <f>AA436*$AF436</f>
        <v>47.400249961201773</v>
      </c>
      <c r="AC436" s="3">
        <f>1/($J436+(VLOOKUP($BD436,'5_Weighting REM'!$CK$24:$CT$35,10,FALSE)))</f>
        <v>799.77641980695489</v>
      </c>
      <c r="AD436" s="3">
        <f>AC436*$AF436</f>
        <v>42.861617890294333</v>
      </c>
      <c r="AE436" s="3" t="s">
        <v>354</v>
      </c>
      <c r="AF436" s="6">
        <v>5.3592000000000008E-2</v>
      </c>
      <c r="AG436" s="3" t="s">
        <v>355</v>
      </c>
      <c r="AH436" s="3">
        <v>1.8416494845360825E-2</v>
      </c>
      <c r="AI436" s="3" t="s">
        <v>26</v>
      </c>
      <c r="AJ436" s="3" t="s">
        <v>5</v>
      </c>
      <c r="AK436" s="3" t="s">
        <v>6</v>
      </c>
      <c r="AL436" s="3" t="s">
        <v>5</v>
      </c>
      <c r="AM436" s="3" t="s">
        <v>7</v>
      </c>
      <c r="AN436" s="3" t="s">
        <v>356</v>
      </c>
      <c r="AO436" s="3" t="s">
        <v>28</v>
      </c>
      <c r="AP436" s="3" t="s">
        <v>10</v>
      </c>
      <c r="AQ436" s="3" t="s">
        <v>11</v>
      </c>
      <c r="AR436" s="4" t="s">
        <v>108</v>
      </c>
      <c r="AS436" s="4" t="s">
        <v>357</v>
      </c>
      <c r="AT436" s="4">
        <v>2010</v>
      </c>
      <c r="AU436" s="3" t="s">
        <v>14</v>
      </c>
      <c r="AV436" s="3" t="s">
        <v>14</v>
      </c>
      <c r="AW436" s="3">
        <v>473</v>
      </c>
      <c r="AX436" s="3">
        <v>1</v>
      </c>
      <c r="AY436" s="3">
        <v>0</v>
      </c>
      <c r="AZ436" s="3">
        <v>0</v>
      </c>
      <c r="BA436" s="3">
        <v>0</v>
      </c>
      <c r="BB436" s="4" t="s">
        <v>15</v>
      </c>
      <c r="BC436" s="4" t="s">
        <v>634</v>
      </c>
      <c r="BD436" s="4" t="s">
        <v>17</v>
      </c>
      <c r="BE436" s="4" t="s">
        <v>33</v>
      </c>
      <c r="BF436" s="4"/>
      <c r="BG436" s="3">
        <v>1.6240000000000001</v>
      </c>
      <c r="BH436" s="3"/>
      <c r="BI436" s="3"/>
      <c r="BJ436" s="3" t="s">
        <v>20</v>
      </c>
      <c r="BK436" s="3">
        <v>2.91</v>
      </c>
      <c r="BL436" s="3"/>
    </row>
    <row r="437" spans="1:64" x14ac:dyDescent="0.35">
      <c r="A437" s="2">
        <v>65</v>
      </c>
      <c r="B437" s="3" t="s">
        <v>351</v>
      </c>
      <c r="C437" s="3">
        <v>65.7</v>
      </c>
      <c r="D437" s="3" t="s">
        <v>684</v>
      </c>
      <c r="E437" s="3" t="s">
        <v>353</v>
      </c>
      <c r="F437" s="3"/>
      <c r="G437" s="3"/>
      <c r="H437" s="3" t="str">
        <f>IF(AF437&lt;'2 - Outliers'!$F$11,"Low outlier",IF(AF437&gt;'2 - Outliers'!$F$12,"High outlier",""))</f>
        <v/>
      </c>
      <c r="I437" s="3">
        <f>IF(AH437="",VLOOKUP(BD437,'3 -Impute_SE'!$B$10:$C$21,2,FALSE),AH437)</f>
        <v>1.8147846889952156E-2</v>
      </c>
      <c r="J437" s="3">
        <f>I437^2</f>
        <v>3.2934434674114613E-4</v>
      </c>
      <c r="K437" s="3">
        <f>1/J437</f>
        <v>3036.3357072771232</v>
      </c>
      <c r="L437" s="3">
        <f>K437*AF437</f>
        <v>115.16517704131402</v>
      </c>
      <c r="M437" s="3">
        <f>K437*AF437^2</f>
        <v>4.3681000000000001</v>
      </c>
      <c r="N437" s="3">
        <f>K437^2</f>
        <v>9219334.5272860676</v>
      </c>
      <c r="O437" s="3">
        <f>1/($J437+(VLOOKUP($BD437,'5_Weighting REM'!$B$23:$K$35,10,FALSE)))</f>
        <v>806.10933753680115</v>
      </c>
      <c r="P437" s="3">
        <f>O437*$AF437</f>
        <v>30.574921063433333</v>
      </c>
      <c r="Q437" s="3">
        <f>1/($J437+(VLOOKUP($BD437,'5_Weighting REM'!$N$22:$W$31,10,FALSE)))</f>
        <v>277.86411546409761</v>
      </c>
      <c r="R437" s="3">
        <f>Q437*$AF437</f>
        <v>10.53910803543776</v>
      </c>
      <c r="S437" s="3">
        <f>1/($J437+(VLOOKUP($BD437,'5_Weighting REM'!$Z$26:$AI$35,10,FALSE)))</f>
        <v>23.980783089994198</v>
      </c>
      <c r="T437" s="3">
        <f>S437*$AF437</f>
        <v>0.90956712182039001</v>
      </c>
      <c r="U437" s="3">
        <f>1/($J437+(VLOOKUP($BD437,'5_Weighting REM'!$AL$24:$AU$35,10,FALSE)))</f>
        <v>1510.612876494788</v>
      </c>
      <c r="V437" s="3">
        <f>U437*$AF437</f>
        <v>57.296035792570819</v>
      </c>
      <c r="W437" s="3">
        <f>1/($J437+(VLOOKUP($BD437,'5_Weighting REM'!$AX$24:$BG$35,10,FALSE)))</f>
        <v>32.573771457466762</v>
      </c>
      <c r="X437" s="3">
        <f>W437*$AF437</f>
        <v>1.2354905776102569</v>
      </c>
      <c r="Y437" s="3">
        <f>1/($J437+(VLOOKUP($BD437,'5_Weighting REM'!$BK$24:$BT$34,10,FALSE)))</f>
        <v>1762.3281658656567</v>
      </c>
      <c r="Z437" s="3">
        <f>Y437*$AF437</f>
        <v>66.8433450031185</v>
      </c>
      <c r="AA437" s="3">
        <f>1/($J437+(VLOOKUP($BD437,'5_Weighting REM'!$BX$24:$CG$35,10,FALSE)))</f>
        <v>892.21664805079411</v>
      </c>
      <c r="AB437" s="3">
        <f>AA437*$AF437</f>
        <v>33.840885243918571</v>
      </c>
      <c r="AC437" s="3">
        <f>1/($J437+(VLOOKUP($BD437,'5_Weighting REM'!$CK$24:$CT$35,10,FALSE)))</f>
        <v>806.10933753680115</v>
      </c>
      <c r="AD437" s="3">
        <f>AC437*$AF437</f>
        <v>30.574921063433333</v>
      </c>
      <c r="AE437" s="3" t="s">
        <v>354</v>
      </c>
      <c r="AF437" s="6">
        <v>3.7929000000000004E-2</v>
      </c>
      <c r="AG437" s="3" t="s">
        <v>355</v>
      </c>
      <c r="AH437" s="3">
        <v>1.8147846889952156E-2</v>
      </c>
      <c r="AI437" s="3" t="s">
        <v>26</v>
      </c>
      <c r="AJ437" s="3" t="s">
        <v>5</v>
      </c>
      <c r="AK437" s="3" t="s">
        <v>6</v>
      </c>
      <c r="AL437" s="3" t="s">
        <v>5</v>
      </c>
      <c r="AM437" s="3" t="s">
        <v>7</v>
      </c>
      <c r="AN437" s="3" t="s">
        <v>356</v>
      </c>
      <c r="AO437" s="3" t="s">
        <v>28</v>
      </c>
      <c r="AP437" s="3" t="s">
        <v>10</v>
      </c>
      <c r="AQ437" s="3" t="s">
        <v>11</v>
      </c>
      <c r="AR437" s="4" t="s">
        <v>108</v>
      </c>
      <c r="AS437" s="4" t="s">
        <v>357</v>
      </c>
      <c r="AT437" s="4">
        <v>2010</v>
      </c>
      <c r="AU437" s="3" t="s">
        <v>14</v>
      </c>
      <c r="AV437" s="3" t="s">
        <v>14</v>
      </c>
      <c r="AW437" s="3">
        <v>473</v>
      </c>
      <c r="AX437" s="3">
        <v>1</v>
      </c>
      <c r="AY437" s="3">
        <v>0</v>
      </c>
      <c r="AZ437" s="3">
        <v>0</v>
      </c>
      <c r="BA437" s="3">
        <v>0</v>
      </c>
      <c r="BB437" s="4" t="s">
        <v>15</v>
      </c>
      <c r="BC437" s="4" t="s">
        <v>634</v>
      </c>
      <c r="BD437" s="4" t="s">
        <v>17</v>
      </c>
      <c r="BE437" s="4" t="s">
        <v>33</v>
      </c>
      <c r="BF437" s="4"/>
      <c r="BG437" s="3">
        <v>0.80700000000000005</v>
      </c>
      <c r="BH437" s="3"/>
      <c r="BI437" s="3"/>
      <c r="BJ437" s="3" t="s">
        <v>20</v>
      </c>
      <c r="BK437" s="3">
        <v>2.09</v>
      </c>
      <c r="BL437" s="3"/>
    </row>
    <row r="438" spans="1:64" x14ac:dyDescent="0.35">
      <c r="A438" s="2">
        <v>65</v>
      </c>
      <c r="B438" s="3" t="s">
        <v>351</v>
      </c>
      <c r="C438" s="3">
        <v>65.2</v>
      </c>
      <c r="D438" s="3" t="s">
        <v>387</v>
      </c>
      <c r="E438" s="3" t="s">
        <v>388</v>
      </c>
      <c r="F438" s="3"/>
      <c r="G438" s="3"/>
      <c r="H438" s="3" t="str">
        <f>IF(AF438&lt;'2 - Outliers'!$F$11,"Low outlier",IF(AF438&gt;'2 - Outliers'!$F$12,"High outlier",""))</f>
        <v/>
      </c>
      <c r="I438" s="3">
        <f>IF(AH438="",VLOOKUP(BD438,'3 -Impute_SE'!$B$10:$C$21,2,FALSE),AH438)</f>
        <v>1.7634042553191492E-2</v>
      </c>
      <c r="J438" s="3">
        <f>I438^2</f>
        <v>3.1095945676776828E-4</v>
      </c>
      <c r="K438" s="3">
        <f>1/J438</f>
        <v>3215.8533153948206</v>
      </c>
      <c r="L438" s="3">
        <f>K438*AF438</f>
        <v>-26.652992277992272</v>
      </c>
      <c r="M438" s="3">
        <f>K438*AF438^2</f>
        <v>0.22089999999999996</v>
      </c>
      <c r="N438" s="3">
        <f>K438^2</f>
        <v>10341712.54613586</v>
      </c>
      <c r="O438" s="3">
        <f>1/($J438+(VLOOKUP($BD438,'5_Weighting REM'!$B$23:$K$35,10,FALSE)))</f>
        <v>58.232182651877572</v>
      </c>
      <c r="P438" s="3">
        <f>O438*$AF438</f>
        <v>-0.48262832981876136</v>
      </c>
      <c r="Q438" s="3">
        <f>1/($J438+(VLOOKUP($BD438,'5_Weighting REM'!$N$22:$W$31,10,FALSE)))</f>
        <v>3215.8533153948206</v>
      </c>
      <c r="R438" s="3">
        <f>Q438*$AF438</f>
        <v>-26.652992277992272</v>
      </c>
      <c r="S438" s="3">
        <f>1/($J438+(VLOOKUP($BD438,'5_Weighting REM'!$Z$26:$AI$35,10,FALSE)))</f>
        <v>3.7958701889389226</v>
      </c>
      <c r="T438" s="3">
        <f>S438*$AF438</f>
        <v>-3.1460172125925792E-2</v>
      </c>
      <c r="U438" s="3">
        <f>1/($J438+(VLOOKUP($BD438,'5_Weighting REM'!$AL$24:$AU$35,10,FALSE)))</f>
        <v>199.21095440067279</v>
      </c>
      <c r="V438" s="3">
        <f>U438*$AF438</f>
        <v>-1.6510603900727761</v>
      </c>
      <c r="W438" s="3">
        <f>1/($J438+(VLOOKUP($BD438,'5_Weighting REM'!$AX$24:$BG$35,10,FALSE)))</f>
        <v>23.364735624802247</v>
      </c>
      <c r="X438" s="3">
        <f>W438*$AF438</f>
        <v>-0.19364692885836102</v>
      </c>
      <c r="Y438" s="3">
        <f>1/($J438+(VLOOKUP($BD438,'5_Weighting REM'!$BK$24:$BT$34,10,FALSE)))</f>
        <v>104.13150996616082</v>
      </c>
      <c r="Z438" s="3">
        <f>Y438*$AF438</f>
        <v>-0.86304195459954092</v>
      </c>
      <c r="AA438" s="3">
        <f>1/($J438+(VLOOKUP($BD438,'5_Weighting REM'!$BX$24:$CG$35,10,FALSE)))</f>
        <v>205.18346641709982</v>
      </c>
      <c r="AB438" s="3">
        <f>AA438*$AF438</f>
        <v>-1.7005605696649233</v>
      </c>
      <c r="AC438" s="3">
        <f>1/($J438+(VLOOKUP($BD438,'5_Weighting REM'!$CK$24:$CT$35,10,FALSE)))</f>
        <v>58.232182651877572</v>
      </c>
      <c r="AD438" s="3">
        <f>AC438*$AF438</f>
        <v>-0.48262832981876136</v>
      </c>
      <c r="AE438" s="3" t="s">
        <v>367</v>
      </c>
      <c r="AF438" s="6">
        <v>-8.2880000000000002E-3</v>
      </c>
      <c r="AG438" s="3" t="s">
        <v>355</v>
      </c>
      <c r="AH438" s="3">
        <v>1.7634042553191492E-2</v>
      </c>
      <c r="AI438" s="3" t="s">
        <v>26</v>
      </c>
      <c r="AJ438" s="3" t="s">
        <v>53</v>
      </c>
      <c r="AK438" s="3" t="s">
        <v>143</v>
      </c>
      <c r="AL438" s="3" t="s">
        <v>54</v>
      </c>
      <c r="AM438" s="3" t="s">
        <v>7</v>
      </c>
      <c r="AN438" s="3" t="s">
        <v>356</v>
      </c>
      <c r="AO438" s="3" t="s">
        <v>28</v>
      </c>
      <c r="AP438" s="3" t="s">
        <v>10</v>
      </c>
      <c r="AQ438" s="3" t="s">
        <v>11</v>
      </c>
      <c r="AR438" s="4" t="s">
        <v>108</v>
      </c>
      <c r="AS438" s="4" t="s">
        <v>363</v>
      </c>
      <c r="AT438" s="4">
        <v>2010</v>
      </c>
      <c r="AU438" s="3" t="s">
        <v>14</v>
      </c>
      <c r="AV438" s="3" t="s">
        <v>14</v>
      </c>
      <c r="AW438" s="3">
        <v>473</v>
      </c>
      <c r="AX438" s="3">
        <v>1</v>
      </c>
      <c r="AY438" s="3">
        <v>0</v>
      </c>
      <c r="AZ438" s="3">
        <v>0</v>
      </c>
      <c r="BA438" s="3">
        <v>0</v>
      </c>
      <c r="BB438" s="4" t="s">
        <v>346</v>
      </c>
      <c r="BC438" s="4" t="s">
        <v>358</v>
      </c>
      <c r="BD438" s="4" t="s">
        <v>348</v>
      </c>
      <c r="BE438" s="4" t="s">
        <v>33</v>
      </c>
      <c r="BF438" s="4"/>
      <c r="BG438" s="3">
        <v>-0.112</v>
      </c>
      <c r="BH438" s="3"/>
      <c r="BI438" s="3"/>
      <c r="BJ438" s="3" t="s">
        <v>20</v>
      </c>
      <c r="BK438" s="3">
        <v>-0.47</v>
      </c>
      <c r="BL438" s="3"/>
    </row>
    <row r="439" spans="1:64" x14ac:dyDescent="0.35">
      <c r="A439" s="2">
        <v>177</v>
      </c>
      <c r="B439" s="3" t="s">
        <v>1253</v>
      </c>
      <c r="C439" s="3">
        <v>177.1</v>
      </c>
      <c r="D439" s="3" t="s">
        <v>1254</v>
      </c>
      <c r="E439" s="3" t="s">
        <v>1255</v>
      </c>
      <c r="F439" s="3"/>
      <c r="G439" s="3"/>
      <c r="H439" s="3" t="str">
        <f>IF(AF439&lt;'2 - Outliers'!$F$11,"Low outlier",IF(AF439&gt;'2 - Outliers'!$F$12,"High outlier",""))</f>
        <v/>
      </c>
      <c r="I439" s="3">
        <f>IF(AH439="",VLOOKUP(BD439,'3 -Impute_SE'!$B$10:$C$21,2,FALSE),AH439)</f>
        <v>1.7102396514161219E-2</v>
      </c>
      <c r="J439" s="3">
        <f>I439^2</f>
        <v>2.9249196652759383E-4</v>
      </c>
      <c r="K439" s="3">
        <f>1/J439</f>
        <v>3418.8973183496291</v>
      </c>
      <c r="L439" s="3">
        <f>K439*AF439</f>
        <v>-268.38343949044588</v>
      </c>
      <c r="M439" s="3">
        <f>K439*AF439^2</f>
        <v>21.068100000000001</v>
      </c>
      <c r="N439" s="3">
        <f>K439^2</f>
        <v>11688858.873418285</v>
      </c>
      <c r="O439" s="3">
        <f>1/($J439+(VLOOKUP($BD439,'5_Weighting REM'!$B$23:$K$35,10,FALSE)))</f>
        <v>830.78964524019591</v>
      </c>
      <c r="P439" s="3">
        <f>O439*$AF439</f>
        <v>-65.216987151355383</v>
      </c>
      <c r="Q439" s="3">
        <f>1/($J439+(VLOOKUP($BD439,'5_Weighting REM'!$N$22:$W$31,10,FALSE)))</f>
        <v>280.73886857293917</v>
      </c>
      <c r="R439" s="3">
        <f>Q439*$AF439</f>
        <v>-22.038001182975727</v>
      </c>
      <c r="S439" s="3">
        <f>1/($J439+(VLOOKUP($BD439,'5_Weighting REM'!$Z$26:$AI$35,10,FALSE)))</f>
        <v>24.00199482739081</v>
      </c>
      <c r="T439" s="3">
        <f>S439*$AF439</f>
        <v>-1.8841565939501785</v>
      </c>
      <c r="U439" s="3">
        <f>1/($J439+(VLOOKUP($BD439,'5_Weighting REM'!$AL$24:$AU$35,10,FALSE)))</f>
        <v>1599.6657574469064</v>
      </c>
      <c r="V439" s="3">
        <f>U439*$AF439</f>
        <v>-125.57376195958214</v>
      </c>
      <c r="W439" s="3">
        <f>1/($J439+(VLOOKUP($BD439,'5_Weighting REM'!$AX$24:$BG$35,10,FALSE)))</f>
        <v>32.612920692687858</v>
      </c>
      <c r="X439" s="3">
        <f>W439*$AF439</f>
        <v>-2.560114274375997</v>
      </c>
      <c r="Y439" s="3">
        <f>1/($J439+(VLOOKUP($BD439,'5_Weighting REM'!$BK$24:$BT$34,10,FALSE)))</f>
        <v>1884.7340822568715</v>
      </c>
      <c r="Z439" s="3">
        <f>Y439*$AF439</f>
        <v>-147.95162545716443</v>
      </c>
      <c r="AA439" s="3">
        <f>1/($J439+(VLOOKUP($BD439,'5_Weighting REM'!$BX$24:$CG$35,10,FALSE)))</f>
        <v>922.55038817232651</v>
      </c>
      <c r="AB439" s="3">
        <f>AA439*$AF439</f>
        <v>-72.420205471527638</v>
      </c>
      <c r="AC439" s="3">
        <f>1/($J439+(VLOOKUP($BD439,'5_Weighting REM'!$CK$24:$CT$35,10,FALSE)))</f>
        <v>830.78964524019591</v>
      </c>
      <c r="AD439" s="3">
        <f>AC439*$AF439</f>
        <v>-65.216987151355383</v>
      </c>
      <c r="AE439" s="3" t="s">
        <v>367</v>
      </c>
      <c r="AF439" s="6">
        <v>-7.85E-2</v>
      </c>
      <c r="AG439" s="3" t="s">
        <v>355</v>
      </c>
      <c r="AH439" s="3">
        <v>1.7102396514161219E-2</v>
      </c>
      <c r="AI439" s="3" t="s">
        <v>26</v>
      </c>
      <c r="AJ439" s="3" t="s">
        <v>5</v>
      </c>
      <c r="AK439" s="3" t="s">
        <v>1309</v>
      </c>
      <c r="AL439" s="3" t="s">
        <v>53</v>
      </c>
      <c r="AM439" s="3" t="s">
        <v>7</v>
      </c>
      <c r="AN439" s="3" t="s">
        <v>1313</v>
      </c>
      <c r="AO439" s="3" t="s">
        <v>38</v>
      </c>
      <c r="AP439" s="3" t="s">
        <v>10</v>
      </c>
      <c r="AQ439" s="3" t="s">
        <v>11</v>
      </c>
      <c r="AR439" s="4" t="s">
        <v>338</v>
      </c>
      <c r="AS439" s="4" t="s">
        <v>1338</v>
      </c>
      <c r="AT439" s="4">
        <v>2014</v>
      </c>
      <c r="AU439" s="3" t="s">
        <v>14</v>
      </c>
      <c r="AV439" s="3" t="s">
        <v>1951</v>
      </c>
      <c r="AW439" s="3">
        <v>491</v>
      </c>
      <c r="AX439" s="3">
        <v>1</v>
      </c>
      <c r="AY439" s="3">
        <v>0</v>
      </c>
      <c r="AZ439" s="3">
        <v>1</v>
      </c>
      <c r="BA439" s="3">
        <v>1</v>
      </c>
      <c r="BB439" s="4" t="s">
        <v>15</v>
      </c>
      <c r="BC439" s="4" t="s">
        <v>1386</v>
      </c>
      <c r="BD439" s="3" t="s">
        <v>17</v>
      </c>
      <c r="BE439" s="4" t="s">
        <v>33</v>
      </c>
      <c r="BF439" s="4"/>
      <c r="BG439" s="3">
        <v>-7.85E-2</v>
      </c>
      <c r="BH439" s="3"/>
      <c r="BI439" s="3"/>
      <c r="BJ439" s="3"/>
      <c r="BK439" s="3">
        <v>-4.59</v>
      </c>
      <c r="BL439" s="3" t="s">
        <v>1300</v>
      </c>
    </row>
    <row r="440" spans="1:64" x14ac:dyDescent="0.35">
      <c r="A440" s="2">
        <v>65</v>
      </c>
      <c r="B440" s="3" t="s">
        <v>351</v>
      </c>
      <c r="C440" s="3">
        <v>65.900000000000006</v>
      </c>
      <c r="D440" s="3" t="s">
        <v>685</v>
      </c>
      <c r="E440" s="3" t="s">
        <v>366</v>
      </c>
      <c r="F440" s="3"/>
      <c r="G440" s="3" t="s">
        <v>1958</v>
      </c>
      <c r="H440" s="3" t="str">
        <f>IF(AF440&lt;'2 - Outliers'!$F$11,"Low outlier",IF(AF440&gt;'2 - Outliers'!$F$12,"High outlier",""))</f>
        <v/>
      </c>
      <c r="I440" s="3">
        <f>IF(AH440="",VLOOKUP(BD440,'3 -Impute_SE'!$B$10:$C$21,2,FALSE),AH440)</f>
        <v>1.6048E-2</v>
      </c>
      <c r="J440" s="3">
        <f>I440^2</f>
        <v>2.57538304E-4</v>
      </c>
      <c r="K440" s="3">
        <f>1/J440</f>
        <v>3882.9175484513557</v>
      </c>
      <c r="L440" s="3">
        <f>K440*AF440</f>
        <v>93.469591226321029</v>
      </c>
      <c r="M440" s="3">
        <f>K440*AF440^2</f>
        <v>2.25</v>
      </c>
      <c r="N440" s="3">
        <f>K440^2</f>
        <v>15077048.688071487</v>
      </c>
      <c r="O440" s="3">
        <f>1/($J440+(VLOOKUP($BD440,'5_Weighting REM'!$B$23:$K$35,10,FALSE)))</f>
        <v>855.63659693006821</v>
      </c>
      <c r="P440" s="3">
        <f>O440*$AF440</f>
        <v>20.596884161300601</v>
      </c>
      <c r="Q440" s="3">
        <f>1/($J440+(VLOOKUP($BD440,'5_Weighting REM'!$N$22:$W$31,10,FALSE)))</f>
        <v>283.52101827069208</v>
      </c>
      <c r="R440" s="3">
        <f>Q440*$AF440</f>
        <v>6.8249179518120995</v>
      </c>
      <c r="S440" s="3">
        <f>1/($J440+(VLOOKUP($BD440,'5_Weighting REM'!$Z$26:$AI$35,10,FALSE)))</f>
        <v>24.022148392005668</v>
      </c>
      <c r="T440" s="3">
        <f>S440*$AF440</f>
        <v>0.5782611560923604</v>
      </c>
      <c r="U440" s="3">
        <f>1/($J440+(VLOOKUP($BD440,'5_Weighting REM'!$AL$24:$AU$35,10,FALSE)))</f>
        <v>1694.4071381520332</v>
      </c>
      <c r="V440" s="3">
        <f>U440*$AF440</f>
        <v>40.787768629595746</v>
      </c>
      <c r="W440" s="3">
        <f>1/($J440+(VLOOKUP($BD440,'5_Weighting REM'!$AX$24:$BG$35,10,FALSE)))</f>
        <v>32.650139926627318</v>
      </c>
      <c r="X440" s="3">
        <f>W440*$AF440</f>
        <v>0.78595416831377274</v>
      </c>
      <c r="Y440" s="3">
        <f>1/($J440+(VLOOKUP($BD440,'5_Weighting REM'!$BK$24:$BT$34,10,FALSE)))</f>
        <v>2017.6538040284511</v>
      </c>
      <c r="Z440" s="3">
        <f>Y440*$AF440</f>
        <v>48.568962370572876</v>
      </c>
      <c r="AA440" s="3">
        <f>1/($J440+(VLOOKUP($BD440,'5_Weighting REM'!$BX$24:$CG$35,10,FALSE)))</f>
        <v>953.29069066420152</v>
      </c>
      <c r="AB440" s="3">
        <f>AA440*$AF440</f>
        <v>22.947613505668659</v>
      </c>
      <c r="AC440" s="3">
        <f>1/($J440+(VLOOKUP($BD440,'5_Weighting REM'!$CK$24:$CT$35,10,FALSE)))</f>
        <v>855.63659693006821</v>
      </c>
      <c r="AD440" s="3">
        <f>AC440*$AF440</f>
        <v>20.596884161300601</v>
      </c>
      <c r="AE440" s="3" t="s">
        <v>367</v>
      </c>
      <c r="AF440" s="6">
        <v>2.4072E-2</v>
      </c>
      <c r="AG440" s="3" t="s">
        <v>355</v>
      </c>
      <c r="AH440" s="3">
        <v>1.6048E-2</v>
      </c>
      <c r="AI440" s="3" t="s">
        <v>26</v>
      </c>
      <c r="AJ440" s="3" t="s">
        <v>53</v>
      </c>
      <c r="AK440" s="3" t="s">
        <v>6</v>
      </c>
      <c r="AL440" s="3" t="s">
        <v>54</v>
      </c>
      <c r="AM440" s="3" t="s">
        <v>7</v>
      </c>
      <c r="AN440" s="3" t="s">
        <v>356</v>
      </c>
      <c r="AO440" s="3" t="s">
        <v>28</v>
      </c>
      <c r="AP440" s="3" t="s">
        <v>10</v>
      </c>
      <c r="AQ440" s="3" t="s">
        <v>11</v>
      </c>
      <c r="AR440" s="4" t="s">
        <v>108</v>
      </c>
      <c r="AS440" s="4" t="s">
        <v>357</v>
      </c>
      <c r="AT440" s="4">
        <v>2010</v>
      </c>
      <c r="AU440" s="3" t="s">
        <v>14</v>
      </c>
      <c r="AV440" s="3" t="s">
        <v>14</v>
      </c>
      <c r="AW440" s="3">
        <v>473</v>
      </c>
      <c r="AX440" s="3">
        <v>1</v>
      </c>
      <c r="AY440" s="3">
        <v>0</v>
      </c>
      <c r="AZ440" s="3">
        <v>0</v>
      </c>
      <c r="BA440" s="3">
        <v>0</v>
      </c>
      <c r="BB440" s="4" t="s">
        <v>15</v>
      </c>
      <c r="BC440" s="4" t="s">
        <v>634</v>
      </c>
      <c r="BD440" s="4" t="s">
        <v>17</v>
      </c>
      <c r="BE440" s="4" t="s">
        <v>33</v>
      </c>
      <c r="BF440" s="4"/>
      <c r="BG440" s="3">
        <v>1.4159999999999999</v>
      </c>
      <c r="BH440" s="3"/>
      <c r="BI440" s="3"/>
      <c r="BJ440" s="3" t="s">
        <v>20</v>
      </c>
      <c r="BK440" s="3">
        <v>1.5</v>
      </c>
      <c r="BL440" s="3"/>
    </row>
    <row r="441" spans="1:64" x14ac:dyDescent="0.35">
      <c r="A441" s="2">
        <v>104</v>
      </c>
      <c r="B441" s="3" t="s">
        <v>426</v>
      </c>
      <c r="C441" s="3">
        <v>104.1</v>
      </c>
      <c r="D441" s="3" t="s">
        <v>427</v>
      </c>
      <c r="E441" s="3" t="s">
        <v>428</v>
      </c>
      <c r="F441" s="3"/>
      <c r="G441" s="3"/>
      <c r="H441" s="3" t="str">
        <f>IF(AF441&lt;'2 - Outliers'!$F$11,"Low outlier",IF(AF441&gt;'2 - Outliers'!$F$12,"High outlier",""))</f>
        <v/>
      </c>
      <c r="I441" s="3">
        <f>IF(AH441="",VLOOKUP(BD441,'3 -Impute_SE'!$B$10:$C$21,2,FALSE),AH441)</f>
        <v>1.4746376811594204E-2</v>
      </c>
      <c r="J441" s="3">
        <f>I441^2</f>
        <v>2.1745562906952322E-4</v>
      </c>
      <c r="K441" s="3">
        <f>1/J441</f>
        <v>4598.6392915139841</v>
      </c>
      <c r="L441" s="3">
        <f>K441*AF441</f>
        <v>187.16461916461915</v>
      </c>
      <c r="M441" s="3">
        <f>K441*AF441^2</f>
        <v>7.6175999999999995</v>
      </c>
      <c r="N441" s="3">
        <f>K441^2</f>
        <v>21147483.333456237</v>
      </c>
      <c r="O441" s="3">
        <f>1/($J441+(VLOOKUP($BD441,'5_Weighting REM'!$B$23:$K$35,10,FALSE)))</f>
        <v>84.067025153239896</v>
      </c>
      <c r="P441" s="3">
        <f>O441*$AF441</f>
        <v>3.4215279237368637</v>
      </c>
      <c r="Q441" s="3">
        <f>1/($J441+(VLOOKUP($BD441,'5_Weighting REM'!$N$22:$W$31,10,FALSE)))</f>
        <v>859.23176566909046</v>
      </c>
      <c r="R441" s="3">
        <f>Q441*$AF441</f>
        <v>34.970732862731985</v>
      </c>
      <c r="S441" s="3">
        <f>1/($J441+(VLOOKUP($BD441,'5_Weighting REM'!$Z$26:$AI$35,10,FALSE)))</f>
        <v>5.8172635939137418</v>
      </c>
      <c r="T441" s="3">
        <f>S441*$AF441</f>
        <v>0.2367626282722893</v>
      </c>
      <c r="U441" s="3">
        <f>1/($J441+(VLOOKUP($BD441,'5_Weighting REM'!$AL$24:$AU$35,10,FALSE)))</f>
        <v>144.21102837434617</v>
      </c>
      <c r="V441" s="3">
        <f>U441*$AF441</f>
        <v>5.869388854835889</v>
      </c>
      <c r="W441" s="3">
        <f>1/($J441+(VLOOKUP($BD441,'5_Weighting REM'!$AX$24:$BG$35,10,FALSE)))</f>
        <v>11.842642214010541</v>
      </c>
      <c r="X441" s="3">
        <f>W441*$AF441</f>
        <v>0.48199553811022899</v>
      </c>
      <c r="Y441" s="3">
        <f>1/($J441+(VLOOKUP($BD441,'5_Weighting REM'!$BK$24:$BT$34,10,FALSE)))</f>
        <v>137.36835048159259</v>
      </c>
      <c r="Z441" s="3">
        <f>Y441*$AF441</f>
        <v>5.5908918646008186</v>
      </c>
      <c r="AA441" s="3">
        <f>1/($J441+(VLOOKUP($BD441,'5_Weighting REM'!$BX$24:$CG$35,10,FALSE)))</f>
        <v>273.50633986161648</v>
      </c>
      <c r="AB441" s="3">
        <f>AA441*$AF441</f>
        <v>11.13170803236779</v>
      </c>
      <c r="AC441" s="3">
        <f>1/($J441+(VLOOKUP($BD441,'5_Weighting REM'!$CK$24:$CT$35,10,FALSE)))</f>
        <v>84.067025153239896</v>
      </c>
      <c r="AD441" s="3">
        <f>AC441*$AF441</f>
        <v>3.4215279237368637</v>
      </c>
      <c r="AE441" s="3" t="s">
        <v>429</v>
      </c>
      <c r="AF441" s="6">
        <v>4.07E-2</v>
      </c>
      <c r="AG441" s="3" t="s">
        <v>355</v>
      </c>
      <c r="AH441" s="3">
        <v>1.4746376811594204E-2</v>
      </c>
      <c r="AI441" s="3" t="s">
        <v>26</v>
      </c>
      <c r="AJ441" s="3" t="s">
        <v>5</v>
      </c>
      <c r="AK441" s="3" t="s">
        <v>6</v>
      </c>
      <c r="AL441" s="3" t="s">
        <v>5</v>
      </c>
      <c r="AM441" s="3" t="s">
        <v>7</v>
      </c>
      <c r="AN441" s="3" t="s">
        <v>8</v>
      </c>
      <c r="AO441" s="3" t="s">
        <v>28</v>
      </c>
      <c r="AP441" s="3" t="s">
        <v>10</v>
      </c>
      <c r="AQ441" s="3" t="s">
        <v>11</v>
      </c>
      <c r="AR441" s="4" t="s">
        <v>12</v>
      </c>
      <c r="AS441" s="4" t="s">
        <v>430</v>
      </c>
      <c r="AT441" s="4">
        <v>2010</v>
      </c>
      <c r="AU441" s="3" t="s">
        <v>14</v>
      </c>
      <c r="AV441" s="3" t="s">
        <v>14</v>
      </c>
      <c r="AW441" s="3">
        <v>15</v>
      </c>
      <c r="AX441" s="3">
        <v>0</v>
      </c>
      <c r="AY441" s="3">
        <v>0</v>
      </c>
      <c r="AZ441" s="3">
        <v>1</v>
      </c>
      <c r="BA441" s="3">
        <v>1</v>
      </c>
      <c r="BB441" s="4" t="s">
        <v>15</v>
      </c>
      <c r="BC441" s="4" t="s">
        <v>194</v>
      </c>
      <c r="BD441" s="4" t="s">
        <v>42</v>
      </c>
      <c r="BE441" s="4" t="s">
        <v>33</v>
      </c>
      <c r="BF441" s="4"/>
      <c r="BG441" s="3">
        <v>1.0999999999999999E-2</v>
      </c>
      <c r="BH441" s="3"/>
      <c r="BI441" s="3">
        <v>1.0110607224447195</v>
      </c>
      <c r="BJ441" s="3" t="s">
        <v>19</v>
      </c>
      <c r="BK441" s="3">
        <v>2.76</v>
      </c>
      <c r="BL441" s="3"/>
    </row>
    <row r="442" spans="1:64" x14ac:dyDescent="0.35">
      <c r="A442" s="2">
        <v>72</v>
      </c>
      <c r="B442" s="3" t="s">
        <v>274</v>
      </c>
      <c r="C442" s="3">
        <v>72.099999999999994</v>
      </c>
      <c r="D442" s="3" t="s">
        <v>449</v>
      </c>
      <c r="E442" s="3" t="s">
        <v>450</v>
      </c>
      <c r="F442" s="3"/>
      <c r="G442" s="3"/>
      <c r="H442" s="3" t="str">
        <f>IF(AF442&lt;'2 - Outliers'!$F$11,"Low outlier",IF(AF442&gt;'2 - Outliers'!$F$12,"High outlier",""))</f>
        <v/>
      </c>
      <c r="I442" s="3">
        <f>IF(AH442="",VLOOKUP(BD442,'3 -Impute_SE'!$B$10:$C$21,2,FALSE),AH442)</f>
        <v>1.4633995165389142E-2</v>
      </c>
      <c r="J442" s="3">
        <f>I442^2</f>
        <v>2.1415381450063279E-4</v>
      </c>
      <c r="K442" s="3">
        <f>1/J442</f>
        <v>4669.5409200710046</v>
      </c>
      <c r="L442" s="3">
        <f>K442*AF442</f>
        <v>140.08622760213012</v>
      </c>
      <c r="M442" s="3">
        <f>K442*AF442^2</f>
        <v>4.2025868280639038</v>
      </c>
      <c r="N442" s="3">
        <f>K442^2</f>
        <v>21804612.404217564</v>
      </c>
      <c r="O442" s="3">
        <f>1/($J442+(VLOOKUP($BD442,'5_Weighting REM'!$B$23:$K$35,10,FALSE)))</f>
        <v>84.090366429773525</v>
      </c>
      <c r="P442" s="3">
        <f>O442*$AF442</f>
        <v>2.5227109928932054</v>
      </c>
      <c r="Q442" s="3">
        <f>1/($J442+(VLOOKUP($BD442,'5_Weighting REM'!$N$22:$W$31,10,FALSE)))</f>
        <v>861.67636215596394</v>
      </c>
      <c r="R442" s="3">
        <f>Q442*$AF442</f>
        <v>25.850290864678918</v>
      </c>
      <c r="S442" s="3">
        <f>1/($J442+(VLOOKUP($BD442,'5_Weighting REM'!$Z$26:$AI$35,10,FALSE)))</f>
        <v>5.8173753312998402</v>
      </c>
      <c r="T442" s="3">
        <f>S442*$AF442</f>
        <v>0.1745212599389952</v>
      </c>
      <c r="U442" s="3">
        <f>1/($J442+(VLOOKUP($BD442,'5_Weighting REM'!$AL$24:$AU$35,10,FALSE)))</f>
        <v>144.27972833197538</v>
      </c>
      <c r="V442" s="3">
        <f>U442*$AF442</f>
        <v>4.3283918499592611</v>
      </c>
      <c r="W442" s="3">
        <f>1/($J442+(VLOOKUP($BD442,'5_Weighting REM'!$AX$24:$BG$35,10,FALSE)))</f>
        <v>11.843105305584629</v>
      </c>
      <c r="X442" s="3">
        <f>W442*$AF442</f>
        <v>0.35529315916753884</v>
      </c>
      <c r="Y442" s="3">
        <f>1/($J442+(VLOOKUP($BD442,'5_Weighting REM'!$BK$24:$BT$34,10,FALSE)))</f>
        <v>137.4306842052637</v>
      </c>
      <c r="Z442" s="3">
        <f>Y442*$AF442</f>
        <v>4.1229205261579107</v>
      </c>
      <c r="AA442" s="3">
        <f>1/($J442+(VLOOKUP($BD442,'5_Weighting REM'!$BX$24:$CG$35,10,FALSE)))</f>
        <v>273.75355772531026</v>
      </c>
      <c r="AB442" s="3">
        <f>AA442*$AF442</f>
        <v>8.2126067317593083</v>
      </c>
      <c r="AC442" s="3">
        <f>1/($J442+(VLOOKUP($BD442,'5_Weighting REM'!$CK$24:$CT$35,10,FALSE)))</f>
        <v>84.090366429773525</v>
      </c>
      <c r="AD442" s="3">
        <f>AC442*$AF442</f>
        <v>2.5227109928932054</v>
      </c>
      <c r="AE442" s="3" t="s">
        <v>277</v>
      </c>
      <c r="AF442" s="6">
        <v>0.03</v>
      </c>
      <c r="AG442" s="3" t="s">
        <v>4</v>
      </c>
      <c r="AH442" s="3">
        <v>1.4633995165389142E-2</v>
      </c>
      <c r="AI442" s="3" t="s">
        <v>26</v>
      </c>
      <c r="AJ442" s="3" t="s">
        <v>5</v>
      </c>
      <c r="AK442" s="3" t="s">
        <v>6</v>
      </c>
      <c r="AL442" s="3" t="s">
        <v>5</v>
      </c>
      <c r="AM442" s="3" t="s">
        <v>201</v>
      </c>
      <c r="AN442" s="3" t="s">
        <v>84</v>
      </c>
      <c r="AO442" s="3" t="s">
        <v>38</v>
      </c>
      <c r="AP442" s="3" t="s">
        <v>10</v>
      </c>
      <c r="AQ442" s="3" t="s">
        <v>11</v>
      </c>
      <c r="AR442" s="4" t="s">
        <v>12</v>
      </c>
      <c r="AS442" s="4" t="s">
        <v>40</v>
      </c>
      <c r="AT442" s="4">
        <v>2009</v>
      </c>
      <c r="AU442" s="3" t="s">
        <v>30</v>
      </c>
      <c r="AV442" s="3" t="s">
        <v>14</v>
      </c>
      <c r="AW442" s="3">
        <v>12851</v>
      </c>
      <c r="AX442" s="3">
        <v>0</v>
      </c>
      <c r="AY442" s="3">
        <v>0</v>
      </c>
      <c r="AZ442" s="3">
        <v>1</v>
      </c>
      <c r="BA442" s="3">
        <v>1</v>
      </c>
      <c r="BB442" s="4" t="s">
        <v>15</v>
      </c>
      <c r="BC442" s="4" t="s">
        <v>41</v>
      </c>
      <c r="BD442" s="4" t="s">
        <v>42</v>
      </c>
      <c r="BE442" s="4" t="s">
        <v>18</v>
      </c>
      <c r="BF442" s="4"/>
      <c r="BG442" s="3">
        <v>4.8401E-3</v>
      </c>
      <c r="BH442" s="3"/>
      <c r="BI442" s="3">
        <v>1.004851832204716</v>
      </c>
      <c r="BJ442" s="3" t="s">
        <v>19</v>
      </c>
      <c r="BK442" s="3">
        <v>2.0500211774671753</v>
      </c>
      <c r="BL442" s="3" t="s">
        <v>91</v>
      </c>
    </row>
    <row r="443" spans="1:64" x14ac:dyDescent="0.35">
      <c r="A443" s="2">
        <v>15</v>
      </c>
      <c r="B443" s="3" t="s">
        <v>153</v>
      </c>
      <c r="C443" s="3">
        <v>15.2</v>
      </c>
      <c r="D443" s="3" t="s">
        <v>174</v>
      </c>
      <c r="E443" s="3" t="s">
        <v>175</v>
      </c>
      <c r="F443" s="3"/>
      <c r="G443" s="3" t="s">
        <v>1958</v>
      </c>
      <c r="H443" s="3" t="str">
        <f>IF(AF443&lt;'2 - Outliers'!$F$11,"Low outlier",IF(AF443&gt;'2 - Outliers'!$F$12,"High outlier",""))</f>
        <v/>
      </c>
      <c r="I443" s="3">
        <f>IF(AH443="",VLOOKUP(BD443,'3 -Impute_SE'!$B$10:$C$21,2,FALSE),AH443)</f>
        <v>1.4377150722642808E-2</v>
      </c>
      <c r="J443" s="3">
        <f>I443^2</f>
        <v>2.0670246290158863E-4</v>
      </c>
      <c r="K443" s="3">
        <f>1/J443</f>
        <v>4837.8717213258442</v>
      </c>
      <c r="L443" s="3">
        <f>K443*AF443</f>
        <v>2021.2628051699378</v>
      </c>
      <c r="M443" s="3">
        <f>K443*AF443^2</f>
        <v>844.48359999999991</v>
      </c>
      <c r="N443" s="3">
        <f>K443^2</f>
        <v>23405002.792004287</v>
      </c>
      <c r="O443" s="3">
        <f>1/($J443+(VLOOKUP($BD443,'5_Weighting REM'!$B$23:$K$35,10,FALSE)))</f>
        <v>84.143089386160781</v>
      </c>
      <c r="P443" s="3">
        <f>O443*$AF443</f>
        <v>35.154982745537971</v>
      </c>
      <c r="Q443" s="3">
        <f>1/($J443+(VLOOKUP($BD443,'5_Weighting REM'!$N$22:$W$31,10,FALSE)))</f>
        <v>867.24463951988412</v>
      </c>
      <c r="R443" s="3">
        <f>Q443*$AF443</f>
        <v>362.33481039140759</v>
      </c>
      <c r="S443" s="3">
        <f>1/($J443+(VLOOKUP($BD443,'5_Weighting REM'!$Z$26:$AI$35,10,FALSE)))</f>
        <v>5.8176275097970205</v>
      </c>
      <c r="T443" s="3">
        <f>S443*$AF443</f>
        <v>2.430604773593195</v>
      </c>
      <c r="U443" s="3">
        <f>1/($J443+(VLOOKUP($BD443,'5_Weighting REM'!$AL$24:$AU$35,10,FALSE)))</f>
        <v>144.43500737301611</v>
      </c>
      <c r="V443" s="3">
        <f>U443*$AF443</f>
        <v>60.344946080446128</v>
      </c>
      <c r="W443" s="3">
        <f>1/($J443+(VLOOKUP($BD443,'5_Weighting REM'!$AX$24:$BG$35,10,FALSE)))</f>
        <v>11.844150518013191</v>
      </c>
      <c r="X443" s="3">
        <f>W443*$AF443</f>
        <v>4.9484860864259108</v>
      </c>
      <c r="Y443" s="3">
        <f>1/($J443+(VLOOKUP($BD443,'5_Weighting REM'!$BK$24:$BT$34,10,FALSE)))</f>
        <v>137.57156358747119</v>
      </c>
      <c r="Z443" s="3">
        <f>Y443*$AF443</f>
        <v>57.477399266845467</v>
      </c>
      <c r="AA443" s="3">
        <f>1/($J443+(VLOOKUP($BD443,'5_Weighting REM'!$BX$24:$CG$35,10,FALSE)))</f>
        <v>274.31311093841896</v>
      </c>
      <c r="AB443" s="3">
        <f>AA443*$AF443</f>
        <v>114.60801775007144</v>
      </c>
      <c r="AC443" s="3">
        <f>1/($J443+(VLOOKUP($BD443,'5_Weighting REM'!$CK$24:$CT$35,10,FALSE)))</f>
        <v>84.143089386160781</v>
      </c>
      <c r="AD443" s="3">
        <f>AC443*$AF443</f>
        <v>35.154982745537971</v>
      </c>
      <c r="AE443" s="3" t="s">
        <v>156</v>
      </c>
      <c r="AF443" s="6">
        <v>0.4178</v>
      </c>
      <c r="AG443" s="3" t="s">
        <v>176</v>
      </c>
      <c r="AH443" s="3">
        <v>1.4377150722642808E-2</v>
      </c>
      <c r="AI443" s="3" t="s">
        <v>26</v>
      </c>
      <c r="AJ443" s="3" t="s">
        <v>5</v>
      </c>
      <c r="AK443" s="3" t="s">
        <v>6</v>
      </c>
      <c r="AL443" s="3" t="s">
        <v>5</v>
      </c>
      <c r="AM443" s="3" t="s">
        <v>7</v>
      </c>
      <c r="AN443" s="3" t="s">
        <v>37</v>
      </c>
      <c r="AO443" s="3" t="s">
        <v>28</v>
      </c>
      <c r="AP443" s="10" t="s">
        <v>57</v>
      </c>
      <c r="AQ443" s="3" t="s">
        <v>39</v>
      </c>
      <c r="AR443" s="11" t="s">
        <v>12</v>
      </c>
      <c r="AS443" s="11" t="s">
        <v>29</v>
      </c>
      <c r="AT443" s="4">
        <v>2000</v>
      </c>
      <c r="AU443" s="3" t="s">
        <v>30</v>
      </c>
      <c r="AV443" s="3" t="s">
        <v>30</v>
      </c>
      <c r="AW443" s="3">
        <v>3307</v>
      </c>
      <c r="AX443" s="3">
        <v>0</v>
      </c>
      <c r="AY443" s="3">
        <v>0</v>
      </c>
      <c r="AZ443" s="3">
        <v>1</v>
      </c>
      <c r="BA443" s="3">
        <v>1</v>
      </c>
      <c r="BB443" s="4" t="s">
        <v>15</v>
      </c>
      <c r="BC443" s="4" t="s">
        <v>41</v>
      </c>
      <c r="BD443" s="4" t="s">
        <v>42</v>
      </c>
      <c r="BE443" s="4" t="s">
        <v>33</v>
      </c>
      <c r="BF443" s="4"/>
      <c r="BG443" s="3">
        <v>0.4178</v>
      </c>
      <c r="BH443" s="3"/>
      <c r="BI443" s="3"/>
      <c r="BJ443" s="3" t="s">
        <v>20</v>
      </c>
      <c r="BK443" s="3">
        <v>29.06</v>
      </c>
      <c r="BL443" s="3"/>
    </row>
    <row r="444" spans="1:64" x14ac:dyDescent="0.35">
      <c r="A444" s="2">
        <v>104</v>
      </c>
      <c r="B444" s="3" t="s">
        <v>426</v>
      </c>
      <c r="C444" s="3">
        <v>104.1</v>
      </c>
      <c r="D444" s="3" t="s">
        <v>729</v>
      </c>
      <c r="E444" s="3" t="s">
        <v>428</v>
      </c>
      <c r="F444" s="3"/>
      <c r="G444" s="3"/>
      <c r="H444" s="3" t="str">
        <f>IF(AF444&lt;'2 - Outliers'!$F$11,"Low outlier",IF(AF444&gt;'2 - Outliers'!$F$12,"High outlier",""))</f>
        <v/>
      </c>
      <c r="I444" s="3">
        <f>IF(AH444="",VLOOKUP(BD444,'3 -Impute_SE'!$B$10:$C$21,2,FALSE),AH444)</f>
        <v>1.4376595527417544E-2</v>
      </c>
      <c r="J444" s="3">
        <f>I444^2</f>
        <v>2.0668649895896215E-4</v>
      </c>
      <c r="K444" s="3">
        <f>1/J444</f>
        <v>4838.2453863062974</v>
      </c>
      <c r="L444" s="3">
        <f>K444*AF444</f>
        <v>681.17656793806361</v>
      </c>
      <c r="M444" s="3">
        <f>K444*AF444^2</f>
        <v>95.902848999999975</v>
      </c>
      <c r="N444" s="3">
        <f>K444^2</f>
        <v>23408618.418114174</v>
      </c>
      <c r="O444" s="3">
        <f>1/($J444+(VLOOKUP($BD444,'5_Weighting REM'!$B$23:$K$35,10,FALSE)))</f>
        <v>49.757495467875259</v>
      </c>
      <c r="P444" s="3">
        <f>O444*$AF444</f>
        <v>7.0053577869221577</v>
      </c>
      <c r="Q444" s="3">
        <f>1/($J444+(VLOOKUP($BD444,'5_Weighting REM'!$N$22:$W$31,10,FALSE)))</f>
        <v>4838.2453863062974</v>
      </c>
      <c r="R444" s="3">
        <f>Q444*$AF444</f>
        <v>681.17656793806361</v>
      </c>
      <c r="S444" s="3">
        <f>1/($J444+(VLOOKUP($BD444,'5_Weighting REM'!$Z$26:$AI$35,10,FALSE)))</f>
        <v>8.2769812476540885</v>
      </c>
      <c r="T444" s="3">
        <f>S444*$AF444</f>
        <v>1.1653161898572191</v>
      </c>
      <c r="U444" s="3">
        <f>1/($J444+(VLOOKUP($BD444,'5_Weighting REM'!$AL$24:$AU$35,10,FALSE)))</f>
        <v>50.456879073172217</v>
      </c>
      <c r="V444" s="3">
        <f>U444*$AF444</f>
        <v>7.1038240047119166</v>
      </c>
      <c r="W444" s="3">
        <f>1/($J444+(VLOOKUP($BD444,'5_Weighting REM'!$AX$24:$BG$35,10,FALSE)))</f>
        <v>64.493931844000443</v>
      </c>
      <c r="X444" s="3">
        <f>W444*$AF444</f>
        <v>9.0801006643168218</v>
      </c>
      <c r="Y444" s="3">
        <f>1/($J444+(VLOOKUP($BD444,'5_Weighting REM'!$BK$24:$BT$34,10,FALSE)))</f>
        <v>4.7468829611495336</v>
      </c>
      <c r="Z444" s="3">
        <f>Y444*$AF444</f>
        <v>0.66831365210024285</v>
      </c>
      <c r="AA444" s="3">
        <f>1/($J444+(VLOOKUP($BD444,'5_Weighting REM'!$BX$24:$CG$35,10,FALSE)))</f>
        <v>47.673781206821772</v>
      </c>
      <c r="AB444" s="3">
        <f>AA444*$AF444</f>
        <v>6.7119916561084372</v>
      </c>
      <c r="AC444" s="3">
        <f>1/($J444+(VLOOKUP($BD444,'5_Weighting REM'!$CK$24:$CT$35,10,FALSE)))</f>
        <v>49.757495467875259</v>
      </c>
      <c r="AD444" s="3">
        <f>AC444*$AF444</f>
        <v>7.0053577869221577</v>
      </c>
      <c r="AE444" s="3" t="s">
        <v>429</v>
      </c>
      <c r="AF444" s="6">
        <v>0.14079</v>
      </c>
      <c r="AG444" s="3" t="s">
        <v>355</v>
      </c>
      <c r="AH444" s="3">
        <v>1.4376595527417544E-2</v>
      </c>
      <c r="AI444" s="3" t="s">
        <v>26</v>
      </c>
      <c r="AJ444" s="3" t="s">
        <v>5</v>
      </c>
      <c r="AK444" s="3" t="s">
        <v>6</v>
      </c>
      <c r="AL444" s="3" t="s">
        <v>5</v>
      </c>
      <c r="AM444" s="3" t="s">
        <v>7</v>
      </c>
      <c r="AN444" s="3" t="s">
        <v>8</v>
      </c>
      <c r="AO444" s="3" t="s">
        <v>28</v>
      </c>
      <c r="AP444" s="3" t="s">
        <v>10</v>
      </c>
      <c r="AQ444" s="3" t="s">
        <v>11</v>
      </c>
      <c r="AR444" s="11" t="s">
        <v>12</v>
      </c>
      <c r="AS444" s="11" t="s">
        <v>430</v>
      </c>
      <c r="AT444" s="4">
        <v>2010</v>
      </c>
      <c r="AU444" s="3" t="s">
        <v>14</v>
      </c>
      <c r="AV444" s="3" t="s">
        <v>14</v>
      </c>
      <c r="AW444" s="3">
        <v>15</v>
      </c>
      <c r="AX444" s="3">
        <v>0</v>
      </c>
      <c r="AY444" s="3">
        <v>0</v>
      </c>
      <c r="AZ444" s="3">
        <v>1</v>
      </c>
      <c r="BA444" s="3">
        <v>1</v>
      </c>
      <c r="BB444" s="4" t="s">
        <v>346</v>
      </c>
      <c r="BC444" s="4" t="s">
        <v>730</v>
      </c>
      <c r="BD444" s="4" t="s">
        <v>642</v>
      </c>
      <c r="BE444" s="4" t="s">
        <v>33</v>
      </c>
      <c r="BF444" s="4"/>
      <c r="BG444" s="3">
        <v>0.247</v>
      </c>
      <c r="BH444" s="3"/>
      <c r="BI444" s="3">
        <v>1.28017911277827</v>
      </c>
      <c r="BJ444" s="3" t="s">
        <v>19</v>
      </c>
      <c r="BK444" s="3">
        <v>9.7929999999999993</v>
      </c>
      <c r="BL444" s="3"/>
    </row>
    <row r="445" spans="1:64" x14ac:dyDescent="0.35">
      <c r="A445" s="2">
        <v>65</v>
      </c>
      <c r="B445" s="3" t="s">
        <v>351</v>
      </c>
      <c r="C445" s="3">
        <v>65.099999999999994</v>
      </c>
      <c r="D445" s="3" t="s">
        <v>686</v>
      </c>
      <c r="E445" s="3" t="s">
        <v>375</v>
      </c>
      <c r="F445" s="3"/>
      <c r="G445" s="3" t="s">
        <v>1958</v>
      </c>
      <c r="H445" s="3" t="str">
        <f>IF(AF445&lt;'2 - Outliers'!$F$11,"Low outlier",IF(AF445&gt;'2 - Outliers'!$F$12,"High outlier",""))</f>
        <v/>
      </c>
      <c r="I445" s="3">
        <f>IF(AH445="",VLOOKUP(BD445,'3 -Impute_SE'!$B$10:$C$21,2,FALSE),AH445)</f>
        <v>1.3663157894736841E-2</v>
      </c>
      <c r="J445" s="3">
        <f>I445^2</f>
        <v>1.8668188365650966E-4</v>
      </c>
      <c r="K445" s="3">
        <f>1/J445</f>
        <v>5356.7061806595912</v>
      </c>
      <c r="L445" s="3">
        <f>K445*AF445</f>
        <v>13.906009244992298</v>
      </c>
      <c r="M445" s="3">
        <f>K445*AF445^2</f>
        <v>3.61E-2</v>
      </c>
      <c r="N445" s="3">
        <f>K445^2</f>
        <v>28694301.105916664</v>
      </c>
      <c r="O445" s="3">
        <f>1/($J445+(VLOOKUP($BD445,'5_Weighting REM'!$B$23:$K$35,10,FALSE)))</f>
        <v>910.85959722874588</v>
      </c>
      <c r="P445" s="3">
        <f>O445*$AF445</f>
        <v>2.364591514405824</v>
      </c>
      <c r="Q445" s="3">
        <f>1/($J445+(VLOOKUP($BD445,'5_Weighting REM'!$N$22:$W$31,10,FALSE)))</f>
        <v>289.33352168787491</v>
      </c>
      <c r="R445" s="3">
        <f>Q445*$AF445</f>
        <v>0.75110982230172318</v>
      </c>
      <c r="S445" s="3">
        <f>1/($J445+(VLOOKUP($BD445,'5_Weighting REM'!$Z$26:$AI$35,10,FALSE)))</f>
        <v>24.063106770175082</v>
      </c>
      <c r="T445" s="3">
        <f>S445*$AF445</f>
        <v>6.2467825175374511E-2</v>
      </c>
      <c r="U445" s="3">
        <f>1/($J445+(VLOOKUP($BD445,'5_Weighting REM'!$AL$24:$AU$35,10,FALSE)))</f>
        <v>1925.5931255836103</v>
      </c>
      <c r="V445" s="3">
        <f>U445*$AF445</f>
        <v>4.9988397540150524</v>
      </c>
      <c r="W445" s="3">
        <f>1/($J445+(VLOOKUP($BD445,'5_Weighting REM'!$AX$24:$BG$35,10,FALSE)))</f>
        <v>32.725850266167811</v>
      </c>
      <c r="X445" s="3">
        <f>W445*$AF445</f>
        <v>8.495630729097163E-2</v>
      </c>
      <c r="Y445" s="3">
        <f>1/($J445+(VLOOKUP($BD445,'5_Weighting REM'!$BK$24:$BT$34,10,FALSE)))</f>
        <v>2354.2221786244586</v>
      </c>
      <c r="Z445" s="3">
        <f>Y445*$AF445</f>
        <v>6.1115607757090942</v>
      </c>
      <c r="AA445" s="3">
        <f>1/($J445+(VLOOKUP($BD445,'5_Weighting REM'!$BX$24:$CG$35,10,FALSE)))</f>
        <v>1022.346918632619</v>
      </c>
      <c r="AB445" s="3">
        <f>AA445*$AF445</f>
        <v>2.6540126007702787</v>
      </c>
      <c r="AC445" s="3">
        <f>1/($J445+(VLOOKUP($BD445,'5_Weighting REM'!$CK$24:$CT$35,10,FALSE)))</f>
        <v>910.85959722874588</v>
      </c>
      <c r="AD445" s="3">
        <f>AC445*$AF445</f>
        <v>2.364591514405824</v>
      </c>
      <c r="AE445" s="3" t="s">
        <v>367</v>
      </c>
      <c r="AF445" s="6">
        <v>2.5959999999999998E-3</v>
      </c>
      <c r="AG445" s="3" t="s">
        <v>355</v>
      </c>
      <c r="AH445" s="3">
        <v>1.3663157894736841E-2</v>
      </c>
      <c r="AI445" s="3" t="s">
        <v>26</v>
      </c>
      <c r="AJ445" s="3" t="s">
        <v>53</v>
      </c>
      <c r="AK445" s="3" t="s">
        <v>6</v>
      </c>
      <c r="AL445" s="3" t="s">
        <v>54</v>
      </c>
      <c r="AM445" s="3" t="s">
        <v>7</v>
      </c>
      <c r="AN445" s="3" t="s">
        <v>356</v>
      </c>
      <c r="AO445" s="3" t="s">
        <v>28</v>
      </c>
      <c r="AP445" s="3" t="s">
        <v>10</v>
      </c>
      <c r="AQ445" s="3" t="s">
        <v>11</v>
      </c>
      <c r="AR445" s="3" t="s">
        <v>108</v>
      </c>
      <c r="AS445" s="3" t="s">
        <v>357</v>
      </c>
      <c r="AT445" s="3">
        <v>2010</v>
      </c>
      <c r="AU445" s="3" t="s">
        <v>14</v>
      </c>
      <c r="AV445" s="3" t="s">
        <v>14</v>
      </c>
      <c r="AW445" s="3">
        <v>473</v>
      </c>
      <c r="AX445" s="3">
        <v>1</v>
      </c>
      <c r="AY445" s="3">
        <v>0</v>
      </c>
      <c r="AZ445" s="3">
        <v>0</v>
      </c>
      <c r="BA445" s="3">
        <v>0</v>
      </c>
      <c r="BB445" s="3" t="s">
        <v>15</v>
      </c>
      <c r="BC445" s="3" t="s">
        <v>634</v>
      </c>
      <c r="BD445" s="3" t="s">
        <v>17</v>
      </c>
      <c r="BE445" s="3" t="s">
        <v>33</v>
      </c>
      <c r="BF445" s="4"/>
      <c r="BG445" s="3">
        <v>0.11799999999999999</v>
      </c>
      <c r="BH445" s="3"/>
      <c r="BI445" s="3"/>
      <c r="BJ445" s="3" t="s">
        <v>20</v>
      </c>
      <c r="BK445" s="3">
        <v>0.19</v>
      </c>
      <c r="BL445" s="3"/>
    </row>
    <row r="446" spans="1:64" x14ac:dyDescent="0.35">
      <c r="A446" s="2">
        <v>93</v>
      </c>
      <c r="B446" s="3" t="s">
        <v>492</v>
      </c>
      <c r="C446" s="3">
        <v>93.1</v>
      </c>
      <c r="D446" s="3" t="s">
        <v>493</v>
      </c>
      <c r="E446" s="3" t="s">
        <v>494</v>
      </c>
      <c r="F446" s="3"/>
      <c r="G446" s="3"/>
      <c r="H446" s="3" t="str">
        <f>IF(AF446&lt;'2 - Outliers'!$F$11,"Low outlier",IF(AF446&gt;'2 - Outliers'!$F$12,"High outlier",""))</f>
        <v/>
      </c>
      <c r="I446" s="3">
        <f>IF(AH446="",VLOOKUP(BD446,'3 -Impute_SE'!$B$10:$C$21,2,FALSE),AH446)</f>
        <v>1.3006765463539002E-2</v>
      </c>
      <c r="J446" s="3">
        <f>I446^2</f>
        <v>1.6917594782351095E-4</v>
      </c>
      <c r="K446" s="3">
        <f>1/J446</f>
        <v>5911.0057479519946</v>
      </c>
      <c r="L446" s="3">
        <f>K446*AF446</f>
        <v>215.27258316827908</v>
      </c>
      <c r="M446" s="3">
        <f>K446*AF446^2</f>
        <v>7.84</v>
      </c>
      <c r="N446" s="3">
        <f>K446^2</f>
        <v>34939988.952321522</v>
      </c>
      <c r="O446" s="3">
        <f>1/($J446+(VLOOKUP($BD446,'5_Weighting REM'!$B$23:$K$35,10,FALSE)))</f>
        <v>58.716971292275545</v>
      </c>
      <c r="P446" s="3">
        <f>O446*$AF446</f>
        <v>2.1384100481183457</v>
      </c>
      <c r="Q446" s="3">
        <f>1/($J446+(VLOOKUP($BD446,'5_Weighting REM'!$N$22:$W$31,10,FALSE)))</f>
        <v>5911.0057479519946</v>
      </c>
      <c r="R446" s="3">
        <f>Q446*$AF446</f>
        <v>215.27258316827908</v>
      </c>
      <c r="S446" s="3">
        <f>1/($J446+(VLOOKUP($BD446,'5_Weighting REM'!$Z$26:$AI$35,10,FALSE)))</f>
        <v>3.7979141951964537</v>
      </c>
      <c r="T446" s="3">
        <f>S446*$AF446</f>
        <v>0.13831602172518412</v>
      </c>
      <c r="U446" s="3">
        <f>1/($J446+(VLOOKUP($BD446,'5_Weighting REM'!$AL$24:$AU$35,10,FALSE)))</f>
        <v>205.00117742451349</v>
      </c>
      <c r="V446" s="3">
        <f>U446*$AF446</f>
        <v>7.4659262566279816</v>
      </c>
      <c r="W446" s="3">
        <f>1/($J446+(VLOOKUP($BD446,'5_Weighting REM'!$AX$24:$BG$35,10,FALSE)))</f>
        <v>23.44239404534332</v>
      </c>
      <c r="X446" s="3">
        <f>W446*$AF446</f>
        <v>0.85374721950460286</v>
      </c>
      <c r="Y446" s="3">
        <f>1/($J446+(VLOOKUP($BD446,'5_Weighting REM'!$BK$24:$BT$34,10,FALSE)))</f>
        <v>105.69195989444235</v>
      </c>
      <c r="Z446" s="3">
        <f>Y446*$AF446</f>
        <v>3.8491894944405898</v>
      </c>
      <c r="AA446" s="3">
        <f>1/($J446+(VLOOKUP($BD446,'5_Weighting REM'!$BX$24:$CG$35,10,FALSE)))</f>
        <v>211.33144295296347</v>
      </c>
      <c r="AB446" s="3">
        <f>AA446*$AF446</f>
        <v>7.696467837969311</v>
      </c>
      <c r="AC446" s="3">
        <f>1/($J446+(VLOOKUP($BD446,'5_Weighting REM'!$CK$24:$CT$35,10,FALSE)))</f>
        <v>58.716971292275545</v>
      </c>
      <c r="AD446" s="3">
        <f>AC446*$AF446</f>
        <v>2.1384100481183457</v>
      </c>
      <c r="AE446" s="3" t="s">
        <v>46</v>
      </c>
      <c r="AF446" s="6">
        <v>3.6418943297909206E-2</v>
      </c>
      <c r="AG446" s="3" t="s">
        <v>25</v>
      </c>
      <c r="AH446" s="3">
        <v>1.3006765463539002E-2</v>
      </c>
      <c r="AI446" s="3" t="s">
        <v>26</v>
      </c>
      <c r="AJ446" s="3" t="s">
        <v>5</v>
      </c>
      <c r="AK446" s="3" t="s">
        <v>143</v>
      </c>
      <c r="AL446" s="3" t="s">
        <v>53</v>
      </c>
      <c r="AM446" s="3" t="s">
        <v>7</v>
      </c>
      <c r="AN446" s="3" t="s">
        <v>37</v>
      </c>
      <c r="AO446" s="3" t="s">
        <v>28</v>
      </c>
      <c r="AP446" s="3" t="s">
        <v>10</v>
      </c>
      <c r="AQ446" s="3" t="s">
        <v>11</v>
      </c>
      <c r="AR446" s="4" t="s">
        <v>12</v>
      </c>
      <c r="AS446" s="4" t="s">
        <v>29</v>
      </c>
      <c r="AT446" s="4" t="s">
        <v>495</v>
      </c>
      <c r="AU446" s="3" t="s">
        <v>1951</v>
      </c>
      <c r="AV446" s="3" t="s">
        <v>14</v>
      </c>
      <c r="AW446" s="3">
        <v>50</v>
      </c>
      <c r="AX446" s="3">
        <v>1</v>
      </c>
      <c r="AY446" s="3">
        <v>0</v>
      </c>
      <c r="AZ446" s="3">
        <v>1</v>
      </c>
      <c r="BA446" s="3">
        <v>1</v>
      </c>
      <c r="BB446" s="4" t="s">
        <v>346</v>
      </c>
      <c r="BC446" s="4" t="s">
        <v>496</v>
      </c>
      <c r="BD446" s="4" t="s">
        <v>348</v>
      </c>
      <c r="BE446" s="4" t="s">
        <v>33</v>
      </c>
      <c r="BF446" s="4"/>
      <c r="BG446" s="3">
        <v>-1786.76</v>
      </c>
      <c r="BH446" s="3"/>
      <c r="BI446" s="3"/>
      <c r="BJ446" s="3" t="s">
        <v>20</v>
      </c>
      <c r="BK446" s="3">
        <v>-2.8</v>
      </c>
      <c r="BL446" s="3"/>
    </row>
    <row r="447" spans="1:64" x14ac:dyDescent="0.35">
      <c r="A447" s="2">
        <v>110</v>
      </c>
      <c r="B447" s="3" t="s">
        <v>819</v>
      </c>
      <c r="C447" s="3">
        <v>110.4</v>
      </c>
      <c r="D447" s="3" t="s">
        <v>860</v>
      </c>
      <c r="E447" s="3" t="s">
        <v>826</v>
      </c>
      <c r="F447" s="3">
        <v>1</v>
      </c>
      <c r="G447" s="3"/>
      <c r="H447" s="3" t="str">
        <f>IF(AF447&lt;'2 - Outliers'!$F$11,"Low outlier",IF(AF447&gt;'2 - Outliers'!$F$12,"High outlier",""))</f>
        <v/>
      </c>
      <c r="I447" s="3">
        <f>IF(AH447="",VLOOKUP(BD447,'3 -Impute_SE'!$B$10:$C$21,2,FALSE),AH447)</f>
        <v>1.2521961465975258E-2</v>
      </c>
      <c r="J447" s="3">
        <f>I447^2</f>
        <v>1.5679951895536924E-4</v>
      </c>
      <c r="K447" s="3">
        <f>1/J447</f>
        <v>6377.5705860719881</v>
      </c>
      <c r="L447" s="3">
        <f>K447*AF447</f>
        <v>844.11695633474528</v>
      </c>
      <c r="M447" s="3">
        <f>K447*AF447^2</f>
        <v>111.72490000000002</v>
      </c>
      <c r="N447" s="3">
        <f>K447^2</f>
        <v>40673406.580330603</v>
      </c>
      <c r="O447" s="3">
        <f>1/($J447+(VLOOKUP($BD447,'5_Weighting REM'!$B$23:$K$35,10,FALSE)))</f>
        <v>4552.7032976122937</v>
      </c>
      <c r="P447" s="3">
        <f>O447*$AF447</f>
        <v>602.58275448466645</v>
      </c>
      <c r="Q447" s="3">
        <f>1/($J447+(VLOOKUP($BD447,'5_Weighting REM'!$N$22:$W$31,10,FALSE)))</f>
        <v>255.73977983965193</v>
      </c>
      <c r="R447" s="3">
        <f>Q447*$AF447</f>
        <v>33.848983975718575</v>
      </c>
      <c r="S447" s="3">
        <f>1/($J447+(VLOOKUP($BD447,'5_Weighting REM'!$Z$26:$AI$35,10,FALSE)))</f>
        <v>35.211819818286727</v>
      </c>
      <c r="T447" s="3">
        <f>S447*$AF447</f>
        <v>4.6605355081340303</v>
      </c>
      <c r="U447" s="3">
        <f>1/($J447+(VLOOKUP($BD447,'5_Weighting REM'!$AL$24:$AU$35,10,FALSE)))</f>
        <v>4891.1812660670257</v>
      </c>
      <c r="V447" s="3">
        <f>U447*$AF447</f>
        <v>647.38272786988477</v>
      </c>
      <c r="W447" s="3">
        <f>1/($J447+(VLOOKUP($BD447,'5_Weighting REM'!$AX$24:$BG$35,10,FALSE)))</f>
        <v>52.057436100614687</v>
      </c>
      <c r="X447" s="3">
        <f>W447*$AF447</f>
        <v>6.8901729777492031</v>
      </c>
      <c r="Y447" s="3">
        <f>1/($J447+(VLOOKUP($BD447,'5_Weighting REM'!$BK$24:$BT$34,10,FALSE)))</f>
        <v>45.44082985886903</v>
      </c>
      <c r="Z447" s="3">
        <f>Y447*$AF447</f>
        <v>6.0144179474175363</v>
      </c>
      <c r="AA447" s="3">
        <f>1/($J447+(VLOOKUP($BD447,'5_Weighting REM'!$BX$24:$CG$35,10,FALSE)))</f>
        <v>64.438079451841688</v>
      </c>
      <c r="AB447" s="3">
        <f>AA447*$AF447</f>
        <v>8.5288394326414636</v>
      </c>
      <c r="AC447" s="3">
        <f>1/($J447+(VLOOKUP($BD447,'5_Weighting REM'!$CK$24:$CT$35,10,FALSE)))</f>
        <v>4552.7032976122937</v>
      </c>
      <c r="AD447" s="3">
        <f>AC447*$AF447</f>
        <v>602.58275448466645</v>
      </c>
      <c r="AE447" s="3" t="s">
        <v>640</v>
      </c>
      <c r="AF447" s="6">
        <v>0.13235713269535848</v>
      </c>
      <c r="AG447" s="3" t="s">
        <v>822</v>
      </c>
      <c r="AH447" s="3">
        <v>1.2521961465975258E-2</v>
      </c>
      <c r="AI447" s="3" t="s">
        <v>26</v>
      </c>
      <c r="AJ447" s="3" t="s">
        <v>5</v>
      </c>
      <c r="AK447" s="3" t="s">
        <v>6</v>
      </c>
      <c r="AL447" s="3" t="s">
        <v>5</v>
      </c>
      <c r="AM447" s="3" t="s">
        <v>55</v>
      </c>
      <c r="AN447" s="3" t="s">
        <v>37</v>
      </c>
      <c r="AO447" s="3" t="s">
        <v>56</v>
      </c>
      <c r="AP447" s="3" t="s">
        <v>10</v>
      </c>
      <c r="AQ447" s="3" t="s">
        <v>74</v>
      </c>
      <c r="AR447" s="4" t="s">
        <v>12</v>
      </c>
      <c r="AS447" s="4" t="s">
        <v>40</v>
      </c>
      <c r="AT447" s="4" t="s">
        <v>823</v>
      </c>
      <c r="AU447" s="3" t="s">
        <v>1951</v>
      </c>
      <c r="AV447" s="3" t="s">
        <v>30</v>
      </c>
      <c r="AW447" s="3">
        <v>25372</v>
      </c>
      <c r="AX447" s="3">
        <v>1</v>
      </c>
      <c r="AY447" s="3">
        <v>0</v>
      </c>
      <c r="AZ447" s="3">
        <v>1</v>
      </c>
      <c r="BA447" s="3">
        <v>1</v>
      </c>
      <c r="BB447" s="4" t="s">
        <v>97</v>
      </c>
      <c r="BC447" s="4" t="s">
        <v>852</v>
      </c>
      <c r="BD447" s="3" t="s">
        <v>705</v>
      </c>
      <c r="BE447" s="4" t="s">
        <v>58</v>
      </c>
      <c r="BF447" s="4" t="s">
        <v>59</v>
      </c>
      <c r="BG447" s="3">
        <v>0.154</v>
      </c>
      <c r="BH447" s="3">
        <v>1.1664908867784396</v>
      </c>
      <c r="BI447" s="3"/>
      <c r="BJ447" s="3" t="s">
        <v>60</v>
      </c>
      <c r="BK447" s="3">
        <v>10.57</v>
      </c>
      <c r="BL447" s="3"/>
    </row>
    <row r="448" spans="1:64" x14ac:dyDescent="0.35">
      <c r="A448" s="2">
        <v>72</v>
      </c>
      <c r="B448" s="3" t="s">
        <v>274</v>
      </c>
      <c r="C448" s="3">
        <v>72.2</v>
      </c>
      <c r="D448" s="3" t="s">
        <v>418</v>
      </c>
      <c r="E448" s="3" t="s">
        <v>322</v>
      </c>
      <c r="F448" s="3"/>
      <c r="G448" s="3"/>
      <c r="H448" s="3" t="str">
        <f>IF(AF448&lt;'2 - Outliers'!$F$11,"Low outlier",IF(AF448&gt;'2 - Outliers'!$F$12,"High outlier",""))</f>
        <v/>
      </c>
      <c r="I448" s="3">
        <f>IF(AH448="",VLOOKUP(BD448,'3 -Impute_SE'!$B$10:$C$21,2,FALSE),AH448)</f>
        <v>1.2348825587206395E-2</v>
      </c>
      <c r="J448" s="3">
        <f>I448^2</f>
        <v>1.5249349338324338E-4</v>
      </c>
      <c r="K448" s="3">
        <f>1/J448</f>
        <v>6557.6568403926676</v>
      </c>
      <c r="L448" s="3">
        <f>K448*AF448</f>
        <v>327.88284201963342</v>
      </c>
      <c r="M448" s="3">
        <f>K448*AF448^2</f>
        <v>16.394142100981671</v>
      </c>
      <c r="N448" s="3">
        <f>K448^2</f>
        <v>43002863.236348748</v>
      </c>
      <c r="O448" s="3">
        <f>1/($J448+(VLOOKUP($BD448,'5_Weighting REM'!$B$23:$K$35,10,FALSE)))</f>
        <v>940.13621300441446</v>
      </c>
      <c r="P448" s="3">
        <f>O448*$AF448</f>
        <v>47.006810650220729</v>
      </c>
      <c r="Q448" s="3">
        <f>1/($J448+(VLOOKUP($BD448,'5_Weighting REM'!$N$22:$W$31,10,FALSE)))</f>
        <v>292.22415845783627</v>
      </c>
      <c r="R448" s="3">
        <f>Q448*$AF448</f>
        <v>14.611207922891815</v>
      </c>
      <c r="S448" s="3">
        <f>1/($J448+(VLOOKUP($BD448,'5_Weighting REM'!$Z$26:$AI$35,10,FALSE)))</f>
        <v>24.08291927936612</v>
      </c>
      <c r="T448" s="3">
        <f>S448*$AF448</f>
        <v>1.2041459639683061</v>
      </c>
      <c r="U448" s="3">
        <f>1/($J448+(VLOOKUP($BD448,'5_Weighting REM'!$AL$24:$AU$35,10,FALSE)))</f>
        <v>2061.2941581313989</v>
      </c>
      <c r="V448" s="3">
        <f>U448*$AF448</f>
        <v>103.06470790656995</v>
      </c>
      <c r="W448" s="3">
        <f>1/($J448+(VLOOKUP($BD448,'5_Weighting REM'!$AX$24:$BG$35,10,FALSE)))</f>
        <v>32.762506404500485</v>
      </c>
      <c r="X448" s="3">
        <f>W448*$AF448</f>
        <v>1.6381253202250243</v>
      </c>
      <c r="Y448" s="3">
        <f>1/($J448+(VLOOKUP($BD448,'5_Weighting REM'!$BK$24:$BT$34,10,FALSE)))</f>
        <v>2560.2926214462486</v>
      </c>
      <c r="Z448" s="3">
        <f>Y448*$AF448</f>
        <v>128.01463107231243</v>
      </c>
      <c r="AA448" s="3">
        <f>1/($J448+(VLOOKUP($BD448,'5_Weighting REM'!$BX$24:$CG$35,10,FALSE)))</f>
        <v>1059.3745985289031</v>
      </c>
      <c r="AB448" s="3">
        <f>AA448*$AF448</f>
        <v>52.968729926445157</v>
      </c>
      <c r="AC448" s="3">
        <f>1/($J448+(VLOOKUP($BD448,'5_Weighting REM'!$CK$24:$CT$35,10,FALSE)))</f>
        <v>940.13621300441446</v>
      </c>
      <c r="AD448" s="3">
        <f>AC448*$AF448</f>
        <v>47.006810650220729</v>
      </c>
      <c r="AE448" s="3" t="s">
        <v>277</v>
      </c>
      <c r="AF448" s="6">
        <v>0.05</v>
      </c>
      <c r="AG448" s="3" t="s">
        <v>4</v>
      </c>
      <c r="AH448" s="3">
        <v>1.2348825587206395E-2</v>
      </c>
      <c r="AI448" s="3" t="s">
        <v>26</v>
      </c>
      <c r="AJ448" s="3" t="s">
        <v>5</v>
      </c>
      <c r="AK448" s="3" t="s">
        <v>6</v>
      </c>
      <c r="AL448" s="3" t="s">
        <v>5</v>
      </c>
      <c r="AM448" s="3" t="s">
        <v>201</v>
      </c>
      <c r="AN448" s="3" t="s">
        <v>84</v>
      </c>
      <c r="AO448" s="3" t="s">
        <v>38</v>
      </c>
      <c r="AP448" s="3" t="s">
        <v>10</v>
      </c>
      <c r="AQ448" s="3" t="s">
        <v>11</v>
      </c>
      <c r="AR448" s="4" t="s">
        <v>12</v>
      </c>
      <c r="AS448" s="4" t="s">
        <v>40</v>
      </c>
      <c r="AT448" s="4">
        <v>2009</v>
      </c>
      <c r="AU448" s="3" t="s">
        <v>30</v>
      </c>
      <c r="AV448" s="3" t="s">
        <v>14</v>
      </c>
      <c r="AW448" s="3">
        <v>10491</v>
      </c>
      <c r="AX448" s="3">
        <v>0</v>
      </c>
      <c r="AY448" s="3">
        <v>0</v>
      </c>
      <c r="AZ448" s="3">
        <v>1</v>
      </c>
      <c r="BA448" s="3">
        <v>1</v>
      </c>
      <c r="BB448" s="4" t="s">
        <v>15</v>
      </c>
      <c r="BC448" s="4" t="s">
        <v>16</v>
      </c>
      <c r="BD448" s="4" t="s">
        <v>17</v>
      </c>
      <c r="BE448" s="4" t="s">
        <v>18</v>
      </c>
      <c r="BF448" s="4"/>
      <c r="BG448" s="3">
        <v>1.0005000000000001E-3</v>
      </c>
      <c r="BH448" s="3"/>
      <c r="BI448" s="3">
        <v>1.0010010006670835</v>
      </c>
      <c r="BJ448" s="3" t="s">
        <v>19</v>
      </c>
      <c r="BK448" s="3">
        <v>4.0489680291380017</v>
      </c>
      <c r="BL448" s="3" t="s">
        <v>91</v>
      </c>
    </row>
    <row r="449" spans="1:64" x14ac:dyDescent="0.35">
      <c r="A449" s="2">
        <v>128</v>
      </c>
      <c r="B449" s="3" t="s">
        <v>691</v>
      </c>
      <c r="C449" s="3">
        <v>128.1</v>
      </c>
      <c r="D449" s="3" t="s">
        <v>701</v>
      </c>
      <c r="E449" s="3" t="s">
        <v>693</v>
      </c>
      <c r="F449" s="3">
        <v>1</v>
      </c>
      <c r="G449" s="3"/>
      <c r="H449" s="3" t="str">
        <f>IF(AF449&lt;'2 - Outliers'!$F$11,"Low outlier",IF(AF449&gt;'2 - Outliers'!$F$12,"High outlier",""))</f>
        <v/>
      </c>
      <c r="I449" s="3">
        <f>IF(AH449="",VLOOKUP(BD449,'3 -Impute_SE'!$B$10:$C$21,2,FALSE),AH449)</f>
        <v>1.2129181861111369E-2</v>
      </c>
      <c r="J449" s="3">
        <f>I449^2</f>
        <v>1.4711705261991306E-4</v>
      </c>
      <c r="K449" s="3">
        <f>1/J449</f>
        <v>6797.3085525548704</v>
      </c>
      <c r="L449" s="3">
        <f>K449*AF449</f>
        <v>197.04544192406144</v>
      </c>
      <c r="M449" s="3">
        <f>K449*AF449^2</f>
        <v>5.7120999999999995</v>
      </c>
      <c r="N449" s="3">
        <f>K449^2</f>
        <v>46203403.558635585</v>
      </c>
      <c r="O449" s="3">
        <f>1/($J449+(VLOOKUP($BD449,'5_Weighting REM'!$B$23:$K$35,10,FALSE)))</f>
        <v>4762.6474477383217</v>
      </c>
      <c r="P449" s="3">
        <f>O449*$AF449</f>
        <v>138.06317071120264</v>
      </c>
      <c r="Q449" s="3">
        <f>1/($J449+(VLOOKUP($BD449,'5_Weighting REM'!$N$22:$W$31,10,FALSE)))</f>
        <v>256.37461255528007</v>
      </c>
      <c r="R449" s="3">
        <f>Q449*$AF449</f>
        <v>7.4319781776093494</v>
      </c>
      <c r="S449" s="3">
        <f>1/($J449+(VLOOKUP($BD449,'5_Weighting REM'!$Z$26:$AI$35,10,FALSE)))</f>
        <v>35.223828934010228</v>
      </c>
      <c r="T449" s="3">
        <f>S449*$AF449</f>
        <v>1.0210945824948352</v>
      </c>
      <c r="U449" s="3">
        <f>1/($J449+(VLOOKUP($BD449,'5_Weighting REM'!$AL$24:$AU$35,10,FALSE)))</f>
        <v>5134.3367703437616</v>
      </c>
      <c r="V449" s="3">
        <f>U449*$AF449</f>
        <v>148.83797757262073</v>
      </c>
      <c r="W449" s="3">
        <f>1/($J449+(VLOOKUP($BD449,'5_Weighting REM'!$AX$24:$BG$35,10,FALSE)))</f>
        <v>52.083688590750725</v>
      </c>
      <c r="X449" s="3">
        <f>W449*$AF449</f>
        <v>1.5098407488861494</v>
      </c>
      <c r="Y449" s="3">
        <f>1/($J449+(VLOOKUP($BD449,'5_Weighting REM'!$BK$24:$BT$34,10,FALSE)))</f>
        <v>45.460831684014622</v>
      </c>
      <c r="Z449" s="3">
        <f>Y449*$AF449</f>
        <v>1.3178524411761614</v>
      </c>
      <c r="AA449" s="3">
        <f>1/($J449+(VLOOKUP($BD449,'5_Weighting REM'!$BX$24:$CG$35,10,FALSE)))</f>
        <v>64.478308728241899</v>
      </c>
      <c r="AB449" s="3">
        <f>AA449*$AF449</f>
        <v>1.8691452270615359</v>
      </c>
      <c r="AC449" s="3">
        <f>1/($J449+(VLOOKUP($BD449,'5_Weighting REM'!$CK$24:$CT$35,10,FALSE)))</f>
        <v>4762.6474477383217</v>
      </c>
      <c r="AD449" s="3">
        <f>AC449*$AF449</f>
        <v>138.06317071120264</v>
      </c>
      <c r="AE449" s="3" t="s">
        <v>24</v>
      </c>
      <c r="AF449" s="6">
        <v>2.8988744648056172E-2</v>
      </c>
      <c r="AG449" s="3" t="s">
        <v>47</v>
      </c>
      <c r="AH449" s="3">
        <v>1.2129181861111369E-2</v>
      </c>
      <c r="AI449" s="3" t="s">
        <v>26</v>
      </c>
      <c r="AJ449" s="3" t="s">
        <v>5</v>
      </c>
      <c r="AK449" s="3" t="s">
        <v>6</v>
      </c>
      <c r="AL449" s="3" t="s">
        <v>5</v>
      </c>
      <c r="AM449" s="3" t="s">
        <v>7</v>
      </c>
      <c r="AN449" s="3"/>
      <c r="AO449" s="3" t="s">
        <v>694</v>
      </c>
      <c r="AP449" s="3" t="s">
        <v>336</v>
      </c>
      <c r="AQ449" s="3" t="s">
        <v>337</v>
      </c>
      <c r="AR449" s="4" t="s">
        <v>338</v>
      </c>
      <c r="AS449" s="4" t="s">
        <v>339</v>
      </c>
      <c r="AT449" s="4">
        <v>2010</v>
      </c>
      <c r="AU449" s="3" t="s">
        <v>14</v>
      </c>
      <c r="AV449" s="3" t="s">
        <v>14</v>
      </c>
      <c r="AW449" s="3">
        <v>55</v>
      </c>
      <c r="AX449" s="3">
        <v>1</v>
      </c>
      <c r="AY449" s="3">
        <v>0</v>
      </c>
      <c r="AZ449" s="3">
        <v>0</v>
      </c>
      <c r="BA449" s="3">
        <v>0</v>
      </c>
      <c r="BB449" s="4" t="s">
        <v>97</v>
      </c>
      <c r="BC449" s="4" t="s">
        <v>702</v>
      </c>
      <c r="BD449" s="3" t="s">
        <v>703</v>
      </c>
      <c r="BE449" s="4" t="s">
        <v>33</v>
      </c>
      <c r="BF449" s="4"/>
      <c r="BG449" s="3">
        <v>141.05439999999999</v>
      </c>
      <c r="BH449" s="3"/>
      <c r="BI449" s="3"/>
      <c r="BJ449" s="3"/>
      <c r="BK449" s="3">
        <v>2.39</v>
      </c>
      <c r="BL449" s="3"/>
    </row>
    <row r="450" spans="1:64" x14ac:dyDescent="0.35">
      <c r="A450" s="2">
        <v>3</v>
      </c>
      <c r="B450" s="3" t="s">
        <v>120</v>
      </c>
      <c r="C450" s="3">
        <v>3.1</v>
      </c>
      <c r="D450" s="3" t="s">
        <v>121</v>
      </c>
      <c r="E450" s="3" t="s">
        <v>122</v>
      </c>
      <c r="F450" s="3">
        <v>1</v>
      </c>
      <c r="G450" s="3"/>
      <c r="H450" s="3" t="str">
        <f>IF(AF450&lt;'2 - Outliers'!$F$11,"Low outlier",IF(AF450&gt;'2 - Outliers'!$F$12,"High outlier",""))</f>
        <v/>
      </c>
      <c r="I450" s="3">
        <f>IF(AH450="",VLOOKUP(BD450,'3 -Impute_SE'!$B$10:$C$21,2,FALSE),AH450)</f>
        <v>1.1914507772020725E-2</v>
      </c>
      <c r="J450" s="3">
        <f>I450^2</f>
        <v>1.4195549544954227E-4</v>
      </c>
      <c r="K450" s="3">
        <f>1/J450</f>
        <v>7044.4613421496424</v>
      </c>
      <c r="L450" s="3">
        <f>K450*AF450</f>
        <v>3599.7197458384671</v>
      </c>
      <c r="M450" s="3">
        <f>K450*AF450^2</f>
        <v>1839.4567901234568</v>
      </c>
      <c r="N450" s="3">
        <f>K450^2</f>
        <v>49624435.601040743</v>
      </c>
      <c r="O450" s="3">
        <f>1/($J450+(VLOOKUP($BD450,'5_Weighting REM'!$B$23:$K$35,10,FALSE)))</f>
        <v>6.1955721675738715</v>
      </c>
      <c r="P450" s="3">
        <f>O450*$AF450</f>
        <v>3.1659373776302484</v>
      </c>
      <c r="Q450" s="3">
        <f>1/($J450+(VLOOKUP($BD450,'5_Weighting REM'!$N$22:$W$31,10,FALSE)))</f>
        <v>12.719507814648697</v>
      </c>
      <c r="R450" s="3">
        <f>Q450*$AF450</f>
        <v>6.4996684932854842</v>
      </c>
      <c r="S450" s="3">
        <f>1/($J450+(VLOOKUP($BD450,'5_Weighting REM'!$Z$26:$AI$35,10,FALSE)))</f>
        <v>4.2771776413190787</v>
      </c>
      <c r="T450" s="3">
        <f>S450*$AF450</f>
        <v>2.1856377747140492</v>
      </c>
      <c r="U450" s="3">
        <f>1/($J450+(VLOOKUP($BD450,'5_Weighting REM'!$AL$24:$AU$35,10,FALSE)))</f>
        <v>26.282797495086207</v>
      </c>
      <c r="V450" s="3">
        <f>U450*$AF450</f>
        <v>13.430509519989052</v>
      </c>
      <c r="W450" s="3">
        <f>1/($J450+(VLOOKUP($BD450,'5_Weighting REM'!$AX$24:$BG$35,10,FALSE)))</f>
        <v>11.418682084207163</v>
      </c>
      <c r="X450" s="3">
        <f>W450*$AF450</f>
        <v>5.8349465450298599</v>
      </c>
      <c r="Y450" s="3">
        <f>1/($J450+(VLOOKUP($BD450,'5_Weighting REM'!$BK$24:$BT$34,10,FALSE)))</f>
        <v>3.6933882959579525</v>
      </c>
      <c r="Z450" s="3">
        <f>Y450*$AF450</f>
        <v>1.8873214192345138</v>
      </c>
      <c r="AA450" s="3">
        <f>1/($J450+(VLOOKUP($BD450,'5_Weighting REM'!$BX$24:$CG$35,10,FALSE)))</f>
        <v>19.753542172374118</v>
      </c>
      <c r="AB450" s="3">
        <f>AA450*$AF450</f>
        <v>10.094060050083174</v>
      </c>
      <c r="AC450" s="3">
        <f>1/($J450+(VLOOKUP($BD450,'5_Weighting REM'!$CK$24:$CT$35,10,FALSE)))</f>
        <v>4.0085404527116424</v>
      </c>
      <c r="AD450" s="3">
        <f>AC450*$AF450</f>
        <v>2.0483641713356495</v>
      </c>
      <c r="AE450" s="3" t="s">
        <v>123</v>
      </c>
      <c r="AF450" s="6">
        <v>0.51100000000000001</v>
      </c>
      <c r="AG450" s="3" t="s">
        <v>4</v>
      </c>
      <c r="AH450" s="3">
        <v>1.1914507772020725E-2</v>
      </c>
      <c r="AI450" s="3" t="s">
        <v>26</v>
      </c>
      <c r="AJ450" s="3" t="s">
        <v>5</v>
      </c>
      <c r="AK450" s="3" t="s">
        <v>6</v>
      </c>
      <c r="AL450" s="3" t="s">
        <v>5</v>
      </c>
      <c r="AM450" s="3" t="s">
        <v>55</v>
      </c>
      <c r="AN450" s="3" t="s">
        <v>37</v>
      </c>
      <c r="AO450" s="3" t="s">
        <v>95</v>
      </c>
      <c r="AP450" s="3" t="s">
        <v>57</v>
      </c>
      <c r="AQ450" s="3" t="s">
        <v>11</v>
      </c>
      <c r="AR450" s="3" t="s">
        <v>12</v>
      </c>
      <c r="AS450" s="3" t="s">
        <v>124</v>
      </c>
      <c r="AT450" s="3">
        <v>1994</v>
      </c>
      <c r="AU450" s="3" t="s">
        <v>30</v>
      </c>
      <c r="AV450" s="3" t="s">
        <v>30</v>
      </c>
      <c r="AW450" s="3">
        <v>1960</v>
      </c>
      <c r="AX450" s="3">
        <v>0</v>
      </c>
      <c r="AY450" s="3">
        <v>0</v>
      </c>
      <c r="AZ450" s="3">
        <v>1</v>
      </c>
      <c r="BA450" s="3">
        <v>1</v>
      </c>
      <c r="BB450" s="3" t="s">
        <v>15</v>
      </c>
      <c r="BC450" s="3" t="s">
        <v>31</v>
      </c>
      <c r="BD450" s="3" t="s">
        <v>32</v>
      </c>
      <c r="BE450" s="3" t="s">
        <v>89</v>
      </c>
      <c r="BF450" s="4" t="s">
        <v>59</v>
      </c>
      <c r="BG450" s="3">
        <v>3.8600000000000002E-2</v>
      </c>
      <c r="BH450" s="3">
        <v>1.0393546586272466</v>
      </c>
      <c r="BI450" s="3"/>
      <c r="BJ450" s="3" t="s">
        <v>60</v>
      </c>
      <c r="BK450" s="3">
        <v>42.888888888888893</v>
      </c>
      <c r="BL450" s="3" t="s">
        <v>125</v>
      </c>
    </row>
    <row r="451" spans="1:64" x14ac:dyDescent="0.35">
      <c r="A451" s="2">
        <v>91</v>
      </c>
      <c r="B451" s="3" t="s">
        <v>879</v>
      </c>
      <c r="C451" s="3">
        <v>91.1</v>
      </c>
      <c r="D451" s="3" t="s">
        <v>880</v>
      </c>
      <c r="E451" s="3" t="s">
        <v>881</v>
      </c>
      <c r="F451" s="3"/>
      <c r="G451" s="3"/>
      <c r="H451" s="3" t="str">
        <f>IF(AF451&lt;'2 - Outliers'!$F$11,"Low outlier",IF(AF451&gt;'2 - Outliers'!$F$12,"High outlier",""))</f>
        <v/>
      </c>
      <c r="I451" s="3">
        <f>IF(AH451="",VLOOKUP(BD451,'3 -Impute_SE'!$B$10:$C$21,2,FALSE),AH451)</f>
        <v>1.174573929064947E-2</v>
      </c>
      <c r="J451" s="3">
        <f>I451^2</f>
        <v>1.379623914839067E-4</v>
      </c>
      <c r="K451" s="3">
        <f>1/J451</f>
        <v>7248.3521722414471</v>
      </c>
      <c r="L451" s="3">
        <f>K451*AF451</f>
        <v>1848.329803921569</v>
      </c>
      <c r="M451" s="3">
        <f>K451*AF451^2</f>
        <v>471.3241000000001</v>
      </c>
      <c r="N451" s="3">
        <f>K451^2</f>
        <v>52538609.212837301</v>
      </c>
      <c r="O451" s="3">
        <f>1/($J451+(VLOOKUP($BD451,'5_Weighting REM'!$B$23:$K$35,10,FALSE)))</f>
        <v>4979.7674159781336</v>
      </c>
      <c r="P451" s="3">
        <f>O451*$AF451</f>
        <v>1269.8406910744241</v>
      </c>
      <c r="Q451" s="3">
        <f>1/($J451+(VLOOKUP($BD451,'5_Weighting REM'!$N$22:$W$31,10,FALSE)))</f>
        <v>256.97774515702577</v>
      </c>
      <c r="R451" s="3">
        <f>Q451*$AF451</f>
        <v>65.529325015041564</v>
      </c>
      <c r="S451" s="3">
        <f>1/($J451+(VLOOKUP($BD451,'5_Weighting REM'!$Z$26:$AI$35,10,FALSE)))</f>
        <v>35.235190951829289</v>
      </c>
      <c r="T451" s="3">
        <f>S451*$AF451</f>
        <v>8.9849736927164692</v>
      </c>
      <c r="U451" s="3">
        <f>1/($J451+(VLOOKUP($BD451,'5_Weighting REM'!$AL$24:$AU$35,10,FALSE)))</f>
        <v>5387.5693005380972</v>
      </c>
      <c r="V451" s="3">
        <f>U451*$AF451</f>
        <v>1373.8301716372148</v>
      </c>
      <c r="W451" s="3">
        <f>1/($J451+(VLOOKUP($BD451,'5_Weighting REM'!$AX$24:$BG$35,10,FALSE)))</f>
        <v>52.108534383897265</v>
      </c>
      <c r="X451" s="3">
        <f>W451*$AF451</f>
        <v>13.287676267893803</v>
      </c>
      <c r="Y451" s="3">
        <f>1/($J451+(VLOOKUP($BD451,'5_Weighting REM'!$BK$24:$BT$34,10,FALSE)))</f>
        <v>45.479759382465382</v>
      </c>
      <c r="Z451" s="3">
        <f>Y451*$AF451</f>
        <v>11.597338642528673</v>
      </c>
      <c r="AA451" s="3">
        <f>1/($J451+(VLOOKUP($BD451,'5_Weighting REM'!$BX$24:$CG$35,10,FALSE)))</f>
        <v>64.516391274458726</v>
      </c>
      <c r="AB451" s="3">
        <f>AA451*$AF451</f>
        <v>16.451679774986975</v>
      </c>
      <c r="AC451" s="3">
        <f>1/($J451+(VLOOKUP($BD451,'5_Weighting REM'!$CK$24:$CT$35,10,FALSE)))</f>
        <v>4979.7674159781336</v>
      </c>
      <c r="AD451" s="3">
        <f>AC451*$AF451</f>
        <v>1269.8406910744241</v>
      </c>
      <c r="AE451" s="3" t="s">
        <v>64</v>
      </c>
      <c r="AF451" s="6">
        <v>0.255</v>
      </c>
      <c r="AG451" s="3" t="s">
        <v>4</v>
      </c>
      <c r="AH451" s="3">
        <v>1.174573929064947E-2</v>
      </c>
      <c r="AI451" s="3" t="s">
        <v>26</v>
      </c>
      <c r="AJ451" s="3" t="s">
        <v>5</v>
      </c>
      <c r="AK451" s="3" t="s">
        <v>6</v>
      </c>
      <c r="AL451" s="3" t="s">
        <v>5</v>
      </c>
      <c r="AM451" s="3" t="s">
        <v>7</v>
      </c>
      <c r="AN451" s="3" t="s">
        <v>8</v>
      </c>
      <c r="AO451" s="3" t="s">
        <v>28</v>
      </c>
      <c r="AP451" s="3" t="s">
        <v>10</v>
      </c>
      <c r="AQ451" s="3" t="s">
        <v>11</v>
      </c>
      <c r="AR451" s="4" t="s">
        <v>12</v>
      </c>
      <c r="AS451" s="4" t="s">
        <v>882</v>
      </c>
      <c r="AT451" s="4" t="s">
        <v>585</v>
      </c>
      <c r="AU451" s="3" t="s">
        <v>1951</v>
      </c>
      <c r="AV451" s="3" t="s">
        <v>14</v>
      </c>
      <c r="AW451" s="3">
        <v>23196</v>
      </c>
      <c r="AX451" s="3">
        <v>0</v>
      </c>
      <c r="AY451" s="3">
        <v>0</v>
      </c>
      <c r="AZ451" s="3">
        <v>1</v>
      </c>
      <c r="BA451" s="3">
        <v>1</v>
      </c>
      <c r="BB451" s="4" t="s">
        <v>97</v>
      </c>
      <c r="BC451" s="4" t="s">
        <v>854</v>
      </c>
      <c r="BD451" s="4" t="s">
        <v>705</v>
      </c>
      <c r="BE451" s="4" t="s">
        <v>33</v>
      </c>
      <c r="BF451" s="4"/>
      <c r="BG451" s="3" t="s">
        <v>20</v>
      </c>
      <c r="BH451" s="3"/>
      <c r="BI451" s="3"/>
      <c r="BJ451" s="3" t="s">
        <v>20</v>
      </c>
      <c r="BK451" s="3">
        <v>21.71</v>
      </c>
      <c r="BL451" s="3"/>
    </row>
    <row r="452" spans="1:64" x14ac:dyDescent="0.35">
      <c r="A452" s="2">
        <v>91</v>
      </c>
      <c r="B452" s="3" t="s">
        <v>879</v>
      </c>
      <c r="C452" s="3">
        <v>91.1</v>
      </c>
      <c r="D452" s="3" t="s">
        <v>885</v>
      </c>
      <c r="E452" s="3" t="s">
        <v>886</v>
      </c>
      <c r="F452" s="3"/>
      <c r="G452" s="3"/>
      <c r="H452" s="3" t="str">
        <f>IF(AF452&lt;'2 - Outliers'!$F$11,"Low outlier",IF(AF452&gt;'2 - Outliers'!$F$12,"High outlier",""))</f>
        <v/>
      </c>
      <c r="I452" s="3">
        <f>IF(AH452="",VLOOKUP(BD452,'3 -Impute_SE'!$B$10:$C$21,2,FALSE),AH452)</f>
        <v>1.1212255772646538E-2</v>
      </c>
      <c r="J452" s="3">
        <f>I452^2</f>
        <v>1.2571467951124561E-4</v>
      </c>
      <c r="K452" s="3">
        <f>1/J452</f>
        <v>7954.5205372022328</v>
      </c>
      <c r="L452" s="3">
        <f>K452*AF452</f>
        <v>1606.813148514851</v>
      </c>
      <c r="M452" s="3">
        <f>K452*AF452^2</f>
        <v>324.57625599999994</v>
      </c>
      <c r="N452" s="3">
        <f>K452^2</f>
        <v>63274396.9767721</v>
      </c>
      <c r="O452" s="3">
        <f>1/($J452+(VLOOKUP($BD452,'5_Weighting REM'!$B$23:$K$35,10,FALSE)))</f>
        <v>5303.2144817634953</v>
      </c>
      <c r="P452" s="3">
        <f>O452*$AF452</f>
        <v>1071.2493253162261</v>
      </c>
      <c r="Q452" s="3">
        <f>1/($J452+(VLOOKUP($BD452,'5_Weighting REM'!$N$22:$W$31,10,FALSE)))</f>
        <v>257.78910786411677</v>
      </c>
      <c r="R452" s="3">
        <f>Q452*$AF452</f>
        <v>52.07339978855159</v>
      </c>
      <c r="S452" s="3">
        <f>1/($J452+(VLOOKUP($BD452,'5_Weighting REM'!$Z$26:$AI$35,10,FALSE)))</f>
        <v>35.250403279935242</v>
      </c>
      <c r="T452" s="3">
        <f>S452*$AF452</f>
        <v>7.1205814625469195</v>
      </c>
      <c r="U452" s="3">
        <f>1/($J452+(VLOOKUP($BD452,'5_Weighting REM'!$AL$24:$AU$35,10,FALSE)))</f>
        <v>5768.1852975125075</v>
      </c>
      <c r="V452" s="3">
        <f>U452*$AF452</f>
        <v>1165.1734300975265</v>
      </c>
      <c r="W452" s="3">
        <f>1/($J452+(VLOOKUP($BD452,'5_Weighting REM'!$AX$24:$BG$35,10,FALSE)))</f>
        <v>52.141811826331868</v>
      </c>
      <c r="X452" s="3">
        <f>W452*$AF452</f>
        <v>10.532645988919038</v>
      </c>
      <c r="Y452" s="3">
        <f>1/($J452+(VLOOKUP($BD452,'5_Weighting REM'!$BK$24:$BT$34,10,FALSE)))</f>
        <v>45.505106773259868</v>
      </c>
      <c r="Z452" s="3">
        <f>Y452*$AF452</f>
        <v>9.1920315681984945</v>
      </c>
      <c r="AA452" s="3">
        <f>1/($J452+(VLOOKUP($BD452,'5_Weighting REM'!$BX$24:$CG$35,10,FALSE)))</f>
        <v>64.567411033657478</v>
      </c>
      <c r="AB452" s="3">
        <f>AA452*$AF452</f>
        <v>13.042617028798812</v>
      </c>
      <c r="AC452" s="3">
        <f>1/($J452+(VLOOKUP($BD452,'5_Weighting REM'!$CK$24:$CT$35,10,FALSE)))</f>
        <v>5303.2144817634953</v>
      </c>
      <c r="AD452" s="3">
        <f>AC452*$AF452</f>
        <v>1071.2493253162261</v>
      </c>
      <c r="AE452" s="3" t="s">
        <v>64</v>
      </c>
      <c r="AF452" s="6">
        <v>0.20200000000000001</v>
      </c>
      <c r="AG452" s="3" t="s">
        <v>4</v>
      </c>
      <c r="AH452" s="3">
        <v>1.1212255772646538E-2</v>
      </c>
      <c r="AI452" s="3" t="s">
        <v>26</v>
      </c>
      <c r="AJ452" s="3" t="s">
        <v>5</v>
      </c>
      <c r="AK452" s="3" t="s">
        <v>6</v>
      </c>
      <c r="AL452" s="3" t="s">
        <v>5</v>
      </c>
      <c r="AM452" s="3" t="s">
        <v>7</v>
      </c>
      <c r="AN452" s="3" t="s">
        <v>8</v>
      </c>
      <c r="AO452" s="3" t="s">
        <v>28</v>
      </c>
      <c r="AP452" s="3" t="s">
        <v>10</v>
      </c>
      <c r="AQ452" s="3" t="s">
        <v>11</v>
      </c>
      <c r="AR452" s="4" t="s">
        <v>12</v>
      </c>
      <c r="AS452" s="4" t="s">
        <v>882</v>
      </c>
      <c r="AT452" s="4" t="s">
        <v>585</v>
      </c>
      <c r="AU452" s="3" t="s">
        <v>1951</v>
      </c>
      <c r="AV452" s="3" t="s">
        <v>14</v>
      </c>
      <c r="AW452" s="3">
        <v>92784</v>
      </c>
      <c r="AX452" s="3">
        <v>0</v>
      </c>
      <c r="AY452" s="3">
        <v>0</v>
      </c>
      <c r="AZ452" s="3">
        <v>1</v>
      </c>
      <c r="BA452" s="3">
        <v>1</v>
      </c>
      <c r="BB452" s="4" t="s">
        <v>97</v>
      </c>
      <c r="BC452" s="4" t="s">
        <v>854</v>
      </c>
      <c r="BD452" s="4" t="s">
        <v>705</v>
      </c>
      <c r="BE452" s="4" t="s">
        <v>33</v>
      </c>
      <c r="BF452" s="4"/>
      <c r="BG452" s="3" t="s">
        <v>20</v>
      </c>
      <c r="BH452" s="3"/>
      <c r="BI452" s="3"/>
      <c r="BJ452" s="3" t="s">
        <v>20</v>
      </c>
      <c r="BK452" s="3">
        <v>18.015999999999998</v>
      </c>
      <c r="BL452" s="3"/>
    </row>
    <row r="453" spans="1:64" x14ac:dyDescent="0.35">
      <c r="A453" s="2">
        <v>91</v>
      </c>
      <c r="B453" s="3" t="s">
        <v>879</v>
      </c>
      <c r="C453" s="3">
        <v>91.1</v>
      </c>
      <c r="D453" s="3" t="s">
        <v>883</v>
      </c>
      <c r="E453" s="3" t="s">
        <v>884</v>
      </c>
      <c r="F453" s="3"/>
      <c r="G453" s="3"/>
      <c r="H453" s="3" t="str">
        <f>IF(AF453&lt;'2 - Outliers'!$F$11,"Low outlier",IF(AF453&gt;'2 - Outliers'!$F$12,"High outlier",""))</f>
        <v/>
      </c>
      <c r="I453" s="3">
        <f>IF(AH453="",VLOOKUP(BD453,'3 -Impute_SE'!$B$10:$C$21,2,FALSE),AH453)</f>
        <v>1.1194029850746268E-2</v>
      </c>
      <c r="J453" s="3">
        <f>I453^2</f>
        <v>1.2530630429939853E-4</v>
      </c>
      <c r="K453" s="3">
        <f>1/J453</f>
        <v>7980.4444444444443</v>
      </c>
      <c r="L453" s="3">
        <f>K453*AF453</f>
        <v>1675.8933333333332</v>
      </c>
      <c r="M453" s="3">
        <f>K453*AF453^2</f>
        <v>351.93759999999992</v>
      </c>
      <c r="N453" s="3">
        <f>K453^2</f>
        <v>63687493.530864194</v>
      </c>
      <c r="O453" s="3">
        <f>1/($J453+(VLOOKUP($BD453,'5_Weighting REM'!$B$23:$K$35,10,FALSE)))</f>
        <v>5314.7245879117709</v>
      </c>
      <c r="P453" s="3">
        <f>O453*$AF453</f>
        <v>1116.0921634614717</v>
      </c>
      <c r="Q453" s="3">
        <f>1/($J453+(VLOOKUP($BD453,'5_Weighting REM'!$N$22:$W$31,10,FALSE)))</f>
        <v>257.81624938766583</v>
      </c>
      <c r="R453" s="3">
        <f>Q453*$AF453</f>
        <v>54.141412371409821</v>
      </c>
      <c r="S453" s="3">
        <f>1/($J453+(VLOOKUP($BD453,'5_Weighting REM'!$Z$26:$AI$35,10,FALSE)))</f>
        <v>35.250910730575043</v>
      </c>
      <c r="T453" s="3">
        <f>S453*$AF453</f>
        <v>7.402691253420759</v>
      </c>
      <c r="U453" s="3">
        <f>1/($J453+(VLOOKUP($BD453,'5_Weighting REM'!$AL$24:$AU$35,10,FALSE)))</f>
        <v>5781.8048238270876</v>
      </c>
      <c r="V453" s="3">
        <f>U453*$AF453</f>
        <v>1214.1790130036884</v>
      </c>
      <c r="W453" s="3">
        <f>1/($J453+(VLOOKUP($BD453,'5_Weighting REM'!$AX$24:$BG$35,10,FALSE)))</f>
        <v>52.142922127652689</v>
      </c>
      <c r="X453" s="3">
        <f>W453*$AF453</f>
        <v>10.950013646807065</v>
      </c>
      <c r="Y453" s="3">
        <f>1/($J453+(VLOOKUP($BD453,'5_Weighting REM'!$BK$24:$BT$34,10,FALSE)))</f>
        <v>45.505952417546233</v>
      </c>
      <c r="Z453" s="3">
        <f>Y453*$AF453</f>
        <v>9.5562500076847083</v>
      </c>
      <c r="AA453" s="3">
        <f>1/($J453+(VLOOKUP($BD453,'5_Weighting REM'!$BX$24:$CG$35,10,FALSE)))</f>
        <v>64.569113574620843</v>
      </c>
      <c r="AB453" s="3">
        <f>AA453*$AF453</f>
        <v>13.559513850670376</v>
      </c>
      <c r="AC453" s="3">
        <f>1/($J453+(VLOOKUP($BD453,'5_Weighting REM'!$CK$24:$CT$35,10,FALSE)))</f>
        <v>5314.7245879117709</v>
      </c>
      <c r="AD453" s="3">
        <f>AC453*$AF453</f>
        <v>1116.0921634614717</v>
      </c>
      <c r="AE453" s="3" t="s">
        <v>64</v>
      </c>
      <c r="AF453" s="6">
        <v>0.21</v>
      </c>
      <c r="AG453" s="3" t="s">
        <v>4</v>
      </c>
      <c r="AH453" s="3">
        <v>1.1194029850746268E-2</v>
      </c>
      <c r="AI453" s="3" t="s">
        <v>26</v>
      </c>
      <c r="AJ453" s="3" t="s">
        <v>5</v>
      </c>
      <c r="AK453" s="3" t="s">
        <v>6</v>
      </c>
      <c r="AL453" s="3" t="s">
        <v>5</v>
      </c>
      <c r="AM453" s="3" t="s">
        <v>7</v>
      </c>
      <c r="AN453" s="3" t="s">
        <v>8</v>
      </c>
      <c r="AO453" s="3" t="s">
        <v>28</v>
      </c>
      <c r="AP453" s="3" t="s">
        <v>10</v>
      </c>
      <c r="AQ453" s="3" t="s">
        <v>11</v>
      </c>
      <c r="AR453" s="4" t="s">
        <v>12</v>
      </c>
      <c r="AS453" s="4" t="s">
        <v>882</v>
      </c>
      <c r="AT453" s="4" t="s">
        <v>585</v>
      </c>
      <c r="AU453" s="3" t="s">
        <v>1951</v>
      </c>
      <c r="AV453" s="3" t="s">
        <v>14</v>
      </c>
      <c r="AW453" s="3">
        <v>23196</v>
      </c>
      <c r="AX453" s="3">
        <v>0</v>
      </c>
      <c r="AY453" s="3">
        <v>0</v>
      </c>
      <c r="AZ453" s="3">
        <v>1</v>
      </c>
      <c r="BA453" s="3">
        <v>1</v>
      </c>
      <c r="BB453" s="4" t="s">
        <v>97</v>
      </c>
      <c r="BC453" s="4" t="s">
        <v>854</v>
      </c>
      <c r="BD453" s="4" t="s">
        <v>705</v>
      </c>
      <c r="BE453" s="4" t="s">
        <v>33</v>
      </c>
      <c r="BF453" s="4"/>
      <c r="BG453" s="3" t="s">
        <v>20</v>
      </c>
      <c r="BH453" s="3"/>
      <c r="BI453" s="3"/>
      <c r="BJ453" s="3" t="s">
        <v>20</v>
      </c>
      <c r="BK453" s="3">
        <v>18.760000000000002</v>
      </c>
      <c r="BL453" s="3"/>
    </row>
    <row r="454" spans="1:64" x14ac:dyDescent="0.35">
      <c r="A454" s="2">
        <v>65</v>
      </c>
      <c r="B454" s="3" t="s">
        <v>351</v>
      </c>
      <c r="C454" s="3">
        <v>65.099999999999994</v>
      </c>
      <c r="D454" s="3" t="s">
        <v>455</v>
      </c>
      <c r="E454" s="3" t="s">
        <v>378</v>
      </c>
      <c r="F454" s="3"/>
      <c r="G454" s="3" t="s">
        <v>1958</v>
      </c>
      <c r="H454" s="3" t="str">
        <f>IF(AF454&lt;'2 - Outliers'!$F$11,"Low outlier",IF(AF454&gt;'2 - Outliers'!$F$12,"High outlier",""))</f>
        <v/>
      </c>
      <c r="I454" s="3">
        <f>IF(AH454="",VLOOKUP(BD454,'3 -Impute_SE'!$B$10:$C$21,2,FALSE),AH454)</f>
        <v>1.0851428571428571E-2</v>
      </c>
      <c r="J454" s="3">
        <f>I454^2</f>
        <v>1.1775350204081632E-4</v>
      </c>
      <c r="K454" s="3">
        <f>1/J454</f>
        <v>8492.3164293948121</v>
      </c>
      <c r="L454" s="3">
        <f>K454*AF454</f>
        <v>32.253817798841496</v>
      </c>
      <c r="M454" s="3">
        <f>K454*AF454^2</f>
        <v>0.12249999999999998</v>
      </c>
      <c r="N454" s="3">
        <f>K454^2</f>
        <v>72119438.336969048</v>
      </c>
      <c r="O454" s="3">
        <f>1/($J454+(VLOOKUP($BD454,'5_Weighting REM'!$B$23:$K$35,10,FALSE)))</f>
        <v>68.607359256777826</v>
      </c>
      <c r="P454" s="3">
        <f>O454*$AF454</f>
        <v>0.26057075045724215</v>
      </c>
      <c r="Q454" s="3">
        <f>1/($J454+(VLOOKUP($BD454,'5_Weighting REM'!$N$22:$W$31,10,FALSE)))</f>
        <v>1747.7443062805376</v>
      </c>
      <c r="R454" s="3">
        <f>Q454*$AF454</f>
        <v>6.6379328752534814</v>
      </c>
      <c r="S454" s="3">
        <f>1/($J454+(VLOOKUP($BD454,'5_Weighting REM'!$Z$26:$AI$35,10,FALSE)))</f>
        <v>1747.7443062805376</v>
      </c>
      <c r="T454" s="3">
        <f>S454*$AF454</f>
        <v>6.6379328752534814</v>
      </c>
      <c r="U454" s="3">
        <f>1/($J454+(VLOOKUP($BD454,'5_Weighting REM'!$AL$24:$AU$35,10,FALSE)))</f>
        <v>120.89896586048394</v>
      </c>
      <c r="V454" s="3">
        <f>U454*$AF454</f>
        <v>0.45917427233811797</v>
      </c>
      <c r="W454" s="3">
        <f>1/($J454+(VLOOKUP($BD454,'5_Weighting REM'!$AX$24:$BG$35,10,FALSE)))</f>
        <v>20.605330609663046</v>
      </c>
      <c r="X454" s="3">
        <f>W454*$AF454</f>
        <v>7.8259045655500237E-2</v>
      </c>
      <c r="Y454" s="3">
        <f>1/($J454+(VLOOKUP($BD454,'5_Weighting REM'!$BK$24:$BT$34,10,FALSE)))</f>
        <v>69.14456469625037</v>
      </c>
      <c r="Z454" s="3">
        <f>Y454*$AF454</f>
        <v>0.26261105671635887</v>
      </c>
      <c r="AA454" s="3">
        <f>1/($J454+(VLOOKUP($BD454,'5_Weighting REM'!$BX$24:$CG$35,10,FALSE)))</f>
        <v>107.56731950779486</v>
      </c>
      <c r="AB454" s="3">
        <f>AA454*$AF454</f>
        <v>0.40854067949060485</v>
      </c>
      <c r="AC454" s="3">
        <f>1/($J454+(VLOOKUP($BD454,'5_Weighting REM'!$CK$24:$CT$35,10,FALSE)))</f>
        <v>68.607359256777826</v>
      </c>
      <c r="AD454" s="3">
        <f>AC454*$AF454</f>
        <v>0.26057075045724215</v>
      </c>
      <c r="AE454" s="3" t="s">
        <v>367</v>
      </c>
      <c r="AF454" s="6">
        <v>3.7979999999999997E-3</v>
      </c>
      <c r="AG454" s="3" t="s">
        <v>355</v>
      </c>
      <c r="AH454" s="3">
        <v>1.0851428571428571E-2</v>
      </c>
      <c r="AI454" s="3" t="s">
        <v>26</v>
      </c>
      <c r="AJ454" s="3" t="s">
        <v>53</v>
      </c>
      <c r="AK454" s="3" t="s">
        <v>6</v>
      </c>
      <c r="AL454" s="3" t="s">
        <v>54</v>
      </c>
      <c r="AM454" s="3" t="s">
        <v>7</v>
      </c>
      <c r="AN454" s="3" t="s">
        <v>356</v>
      </c>
      <c r="AO454" s="3" t="s">
        <v>28</v>
      </c>
      <c r="AP454" s="3" t="s">
        <v>10</v>
      </c>
      <c r="AQ454" s="3" t="s">
        <v>11</v>
      </c>
      <c r="AR454" s="4" t="s">
        <v>108</v>
      </c>
      <c r="AS454" s="4" t="s">
        <v>363</v>
      </c>
      <c r="AT454" s="4">
        <v>2010</v>
      </c>
      <c r="AU454" s="3" t="s">
        <v>14</v>
      </c>
      <c r="AV454" s="3" t="s">
        <v>14</v>
      </c>
      <c r="AW454" s="3">
        <v>473</v>
      </c>
      <c r="AX454" s="3">
        <v>1</v>
      </c>
      <c r="AY454" s="3">
        <v>0</v>
      </c>
      <c r="AZ454" s="3">
        <v>0</v>
      </c>
      <c r="BA454" s="3">
        <v>0</v>
      </c>
      <c r="BB454" s="4" t="s">
        <v>15</v>
      </c>
      <c r="BC454" s="4" t="s">
        <v>87</v>
      </c>
      <c r="BD454" s="4" t="s">
        <v>88</v>
      </c>
      <c r="BE454" s="4" t="s">
        <v>33</v>
      </c>
      <c r="BF454" s="4"/>
      <c r="BG454" s="3">
        <v>0.42199999999999999</v>
      </c>
      <c r="BH454" s="3"/>
      <c r="BI454" s="3"/>
      <c r="BJ454" s="3" t="s">
        <v>20</v>
      </c>
      <c r="BK454" s="3">
        <v>0.35</v>
      </c>
      <c r="BL454" s="3"/>
    </row>
    <row r="455" spans="1:64" x14ac:dyDescent="0.35">
      <c r="A455" s="2">
        <v>184</v>
      </c>
      <c r="B455" s="3" t="s">
        <v>1284</v>
      </c>
      <c r="C455" s="3">
        <v>184.2</v>
      </c>
      <c r="D455" s="3" t="s">
        <v>1288</v>
      </c>
      <c r="E455" s="3" t="s">
        <v>1289</v>
      </c>
      <c r="F455" s="3"/>
      <c r="G455" s="3"/>
      <c r="H455" s="3" t="str">
        <f>IF(AF455&lt;'2 - Outliers'!$F$11,"Low outlier",IF(AF455&gt;'2 - Outliers'!$F$12,"High outlier",""))</f>
        <v/>
      </c>
      <c r="I455" s="3">
        <f>IF(AH455="",VLOOKUP(BD455,'3 -Impute_SE'!$B$10:$C$21,2,FALSE),AH455)</f>
        <v>1.0752819899902892E-2</v>
      </c>
      <c r="J455" s="3">
        <f>I455^2</f>
        <v>1.1562313579974764E-4</v>
      </c>
      <c r="K455" s="3">
        <f>1/J455</f>
        <v>8648.7880914416655</v>
      </c>
      <c r="L455" s="3">
        <f>K455*AF455</f>
        <v>339.53884041459406</v>
      </c>
      <c r="M455" s="3">
        <f>K455*AF455^2</f>
        <v>13.329800999999998</v>
      </c>
      <c r="N455" s="3">
        <f>K455^2</f>
        <v>74801535.450663164</v>
      </c>
      <c r="O455" s="3">
        <f>1/($J455+(VLOOKUP($BD455,'5_Weighting REM'!$B$23:$K$35,10,FALSE)))</f>
        <v>49.983977110788423</v>
      </c>
      <c r="P455" s="3">
        <f>O455*$AF455</f>
        <v>1.962298237402847</v>
      </c>
      <c r="Q455" s="3">
        <f>1/($J455+(VLOOKUP($BD455,'5_Weighting REM'!$N$22:$W$31,10,FALSE)))</f>
        <v>8648.7880914416655</v>
      </c>
      <c r="R455" s="3">
        <f>Q455*$AF455</f>
        <v>339.53884041459406</v>
      </c>
      <c r="S455" s="3">
        <f>1/($J455+(VLOOKUP($BD455,'5_Weighting REM'!$Z$26:$AI$35,10,FALSE)))</f>
        <v>8.2832245604247277</v>
      </c>
      <c r="T455" s="3">
        <f>S455*$AF455</f>
        <v>0.32518734791564147</v>
      </c>
      <c r="U455" s="3">
        <f>1/($J455+(VLOOKUP($BD455,'5_Weighting REM'!$AL$24:$AU$35,10,FALSE)))</f>
        <v>50.689787143733021</v>
      </c>
      <c r="V455" s="3">
        <f>U455*$AF455</f>
        <v>1.9900073126634767</v>
      </c>
      <c r="W455" s="3">
        <f>1/($J455+(VLOOKUP($BD455,'5_Weighting REM'!$AX$24:$BG$35,10,FALSE)))</f>
        <v>64.874944621377693</v>
      </c>
      <c r="X455" s="3">
        <f>W455*$AF455</f>
        <v>2.5468959622794753</v>
      </c>
      <c r="Y455" s="3">
        <f>1/($J455+(VLOOKUP($BD455,'5_Weighting REM'!$BK$24:$BT$34,10,FALSE)))</f>
        <v>4.7489357699709629</v>
      </c>
      <c r="Z455" s="3">
        <f>Y455*$AF455</f>
        <v>0.18643631078612186</v>
      </c>
      <c r="AA455" s="3">
        <f>1/($J455+(VLOOKUP($BD455,'5_Weighting REM'!$BX$24:$CG$35,10,FALSE)))</f>
        <v>47.881651489165165</v>
      </c>
      <c r="AB455" s="3">
        <f>AA455*$AF455</f>
        <v>1.8797639914260946</v>
      </c>
      <c r="AC455" s="3">
        <f>1/($J455+(VLOOKUP($BD455,'5_Weighting REM'!$CK$24:$CT$35,10,FALSE)))</f>
        <v>49.983977110788423</v>
      </c>
      <c r="AD455" s="3">
        <f>AC455*$AF455</f>
        <v>1.962298237402847</v>
      </c>
      <c r="AE455" s="3" t="s">
        <v>2007</v>
      </c>
      <c r="AF455" s="6">
        <v>3.9258545454545456E-2</v>
      </c>
      <c r="AG455" s="3" t="s">
        <v>459</v>
      </c>
      <c r="AH455" s="3">
        <v>1.0752819899902892E-2</v>
      </c>
      <c r="AI455" s="3" t="s">
        <v>26</v>
      </c>
      <c r="AJ455" s="3" t="s">
        <v>5</v>
      </c>
      <c r="AK455" s="3" t="s">
        <v>1307</v>
      </c>
      <c r="AL455" s="3" t="s">
        <v>5</v>
      </c>
      <c r="AM455" s="3" t="s">
        <v>1320</v>
      </c>
      <c r="AN455" s="3" t="s">
        <v>37</v>
      </c>
      <c r="AO455" s="3" t="s">
        <v>1321</v>
      </c>
      <c r="AP455" s="3" t="s">
        <v>57</v>
      </c>
      <c r="AQ455" s="3" t="s">
        <v>1341</v>
      </c>
      <c r="AR455" s="4" t="s">
        <v>1342</v>
      </c>
      <c r="AS455" s="4" t="s">
        <v>1343</v>
      </c>
      <c r="AT455" s="4">
        <v>2016</v>
      </c>
      <c r="AU455" s="3" t="s">
        <v>14</v>
      </c>
      <c r="AV455" s="3" t="s">
        <v>1951</v>
      </c>
      <c r="AW455" s="3">
        <v>770</v>
      </c>
      <c r="AX455" s="3">
        <v>1</v>
      </c>
      <c r="AY455" s="3">
        <v>1</v>
      </c>
      <c r="AZ455" s="3">
        <v>0</v>
      </c>
      <c r="BA455" s="3">
        <v>1</v>
      </c>
      <c r="BB455" s="4" t="s">
        <v>346</v>
      </c>
      <c r="BC455" s="4" t="s">
        <v>1394</v>
      </c>
      <c r="BD455" s="4" t="s">
        <v>642</v>
      </c>
      <c r="BE455" s="4" t="s">
        <v>1405</v>
      </c>
      <c r="BF455" s="4" t="s">
        <v>1406</v>
      </c>
      <c r="BG455" s="3">
        <v>0.106</v>
      </c>
      <c r="BH455" s="3"/>
      <c r="BI455" s="3"/>
      <c r="BJ455" s="3"/>
      <c r="BK455" s="3">
        <v>3.6509999999999998</v>
      </c>
      <c r="BL455" s="3" t="s">
        <v>1300</v>
      </c>
    </row>
    <row r="456" spans="1:64" x14ac:dyDescent="0.35">
      <c r="A456" s="2">
        <v>15</v>
      </c>
      <c r="B456" s="3" t="s">
        <v>153</v>
      </c>
      <c r="C456" s="3">
        <v>15.1</v>
      </c>
      <c r="D456" s="3" t="s">
        <v>186</v>
      </c>
      <c r="E456" s="3" t="s">
        <v>187</v>
      </c>
      <c r="F456" s="3"/>
      <c r="G456" s="3"/>
      <c r="H456" s="3" t="str">
        <f>IF(AF456&lt;'2 - Outliers'!$F$11,"Low outlier",IF(AF456&gt;'2 - Outliers'!$F$12,"High outlier",""))</f>
        <v/>
      </c>
      <c r="I456" s="3">
        <f>IF(AH456="",VLOOKUP(BD456,'3 -Impute_SE'!$B$10:$C$21,2,FALSE),AH456)</f>
        <v>1.0725890985324948E-2</v>
      </c>
      <c r="J456" s="3">
        <f>I456^2</f>
        <v>1.1504473742907499E-4</v>
      </c>
      <c r="K456" s="3">
        <f>1/J456</f>
        <v>8692.2706970103645</v>
      </c>
      <c r="L456" s="3">
        <f>K456*AF456</f>
        <v>3557.7463962863421</v>
      </c>
      <c r="M456" s="3">
        <f>K456*AF456^2</f>
        <v>1456.1855999999998</v>
      </c>
      <c r="N456" s="3">
        <f>K456^2</f>
        <v>75555569.870105043</v>
      </c>
      <c r="O456" s="3">
        <f>1/($J456+(VLOOKUP($BD456,'5_Weighting REM'!$B$23:$K$35,10,FALSE)))</f>
        <v>84.797075312998118</v>
      </c>
      <c r="P456" s="3">
        <f>O456*$AF456</f>
        <v>34.707442925610131</v>
      </c>
      <c r="Q456" s="3">
        <f>1/($J456+(VLOOKUP($BD456,'5_Weighting REM'!$N$22:$W$31,10,FALSE)))</f>
        <v>942.1346097698098</v>
      </c>
      <c r="R456" s="3">
        <f>Q456*$AF456</f>
        <v>385.61569577878316</v>
      </c>
      <c r="S456" s="3">
        <f>1/($J456+(VLOOKUP($BD456,'5_Weighting REM'!$Z$26:$AI$35,10,FALSE)))</f>
        <v>5.820731301289408</v>
      </c>
      <c r="T456" s="3">
        <f>S456*$AF456</f>
        <v>2.3824253216177547</v>
      </c>
      <c r="U456" s="3">
        <f>1/($J456+(VLOOKUP($BD456,'5_Weighting REM'!$AL$24:$AU$35,10,FALSE)))</f>
        <v>146.37277569662871</v>
      </c>
      <c r="V456" s="3">
        <f>U456*$AF456</f>
        <v>59.910377092630128</v>
      </c>
      <c r="W456" s="3">
        <f>1/($J456+(VLOOKUP($BD456,'5_Weighting REM'!$AX$24:$BG$35,10,FALSE)))</f>
        <v>11.85702259537331</v>
      </c>
      <c r="X456" s="3">
        <f>W456*$AF456</f>
        <v>4.8530793482862959</v>
      </c>
      <c r="Y456" s="3">
        <f>1/($J456+(VLOOKUP($BD456,'5_Weighting REM'!$BK$24:$BT$34,10,FALSE)))</f>
        <v>139.32842488851836</v>
      </c>
      <c r="Z456" s="3">
        <f>Y456*$AF456</f>
        <v>57.027124306870562</v>
      </c>
      <c r="AA456" s="3">
        <f>1/($J456+(VLOOKUP($BD456,'5_Weighting REM'!$BX$24:$CG$35,10,FALSE)))</f>
        <v>281.38802639774093</v>
      </c>
      <c r="AB456" s="3">
        <f>AA456*$AF456</f>
        <v>115.17211920459536</v>
      </c>
      <c r="AC456" s="3">
        <f>1/($J456+(VLOOKUP($BD456,'5_Weighting REM'!$CK$24:$CT$35,10,FALSE)))</f>
        <v>84.797075312998118</v>
      </c>
      <c r="AD456" s="3">
        <f>AC456*$AF456</f>
        <v>34.707442925610131</v>
      </c>
      <c r="AE456" s="3" t="s">
        <v>156</v>
      </c>
      <c r="AF456" s="6">
        <v>0.4093</v>
      </c>
      <c r="AG456" s="3" t="s">
        <v>176</v>
      </c>
      <c r="AH456" s="3">
        <v>1.0725890985324948E-2</v>
      </c>
      <c r="AI456" s="3" t="s">
        <v>26</v>
      </c>
      <c r="AJ456" s="3" t="s">
        <v>5</v>
      </c>
      <c r="AK456" s="3" t="s">
        <v>6</v>
      </c>
      <c r="AL456" s="3" t="s">
        <v>5</v>
      </c>
      <c r="AM456" s="3" t="s">
        <v>7</v>
      </c>
      <c r="AN456" s="3" t="s">
        <v>37</v>
      </c>
      <c r="AO456" s="3" t="s">
        <v>28</v>
      </c>
      <c r="AP456" s="3" t="s">
        <v>57</v>
      </c>
      <c r="AQ456" s="3" t="s">
        <v>39</v>
      </c>
      <c r="AR456" s="3" t="s">
        <v>12</v>
      </c>
      <c r="AS456" s="3" t="s">
        <v>188</v>
      </c>
      <c r="AT456" s="3">
        <v>2000</v>
      </c>
      <c r="AU456" s="3" t="s">
        <v>30</v>
      </c>
      <c r="AV456" s="3" t="s">
        <v>30</v>
      </c>
      <c r="AW456" s="3">
        <v>5727</v>
      </c>
      <c r="AX456" s="3">
        <v>0</v>
      </c>
      <c r="AY456" s="3">
        <v>0</v>
      </c>
      <c r="AZ456" s="3">
        <v>1</v>
      </c>
      <c r="BA456" s="3">
        <v>1</v>
      </c>
      <c r="BB456" s="3" t="s">
        <v>15</v>
      </c>
      <c r="BC456" s="3" t="s">
        <v>41</v>
      </c>
      <c r="BD456" s="3" t="s">
        <v>42</v>
      </c>
      <c r="BE456" s="3" t="s">
        <v>33</v>
      </c>
      <c r="BF456" s="3"/>
      <c r="BG456" s="3">
        <v>0.4093</v>
      </c>
      <c r="BH456" s="3"/>
      <c r="BI456" s="3"/>
      <c r="BJ456" s="3" t="s">
        <v>20</v>
      </c>
      <c r="BK456" s="3">
        <v>38.159999999999997</v>
      </c>
      <c r="BL456" s="3"/>
    </row>
    <row r="457" spans="1:64" x14ac:dyDescent="0.35">
      <c r="A457" s="2">
        <v>65</v>
      </c>
      <c r="B457" s="3" t="s">
        <v>351</v>
      </c>
      <c r="C457" s="3">
        <v>65.900000000000006</v>
      </c>
      <c r="D457" s="3" t="s">
        <v>452</v>
      </c>
      <c r="E457" s="3" t="s">
        <v>366</v>
      </c>
      <c r="F457" s="3"/>
      <c r="G457" s="3" t="s">
        <v>1958</v>
      </c>
      <c r="H457" s="3" t="str">
        <f>IF(AF457&lt;'2 - Outliers'!$F$11,"Low outlier",IF(AF457&gt;'2 - Outliers'!$F$12,"High outlier",""))</f>
        <v/>
      </c>
      <c r="I457" s="3">
        <f>IF(AH457="",VLOOKUP(BD457,'3 -Impute_SE'!$B$10:$C$21,2,FALSE),AH457)</f>
        <v>1.0218181818181817E-2</v>
      </c>
      <c r="J457" s="3">
        <f>I457^2</f>
        <v>1.0441123966942146E-4</v>
      </c>
      <c r="K457" s="3">
        <f>1/J457</f>
        <v>9577.5129494307348</v>
      </c>
      <c r="L457" s="3">
        <f>K457*AF457</f>
        <v>53.825622775800731</v>
      </c>
      <c r="M457" s="3">
        <f>K457*AF457^2</f>
        <v>0.3025000000000001</v>
      </c>
      <c r="N457" s="3">
        <f>K457^2</f>
        <v>91728754.296513408</v>
      </c>
      <c r="O457" s="3">
        <f>1/($J457+(VLOOKUP($BD457,'5_Weighting REM'!$B$23:$K$35,10,FALSE)))</f>
        <v>68.67021842193742</v>
      </c>
      <c r="P457" s="3">
        <f>O457*$AF457</f>
        <v>0.38592662753128831</v>
      </c>
      <c r="Q457" s="3">
        <f>1/($J457+(VLOOKUP($BD457,'5_Weighting REM'!$N$22:$W$31,10,FALSE)))</f>
        <v>1789.4727769745753</v>
      </c>
      <c r="R457" s="3">
        <f>Q457*$AF457</f>
        <v>10.056837006597114</v>
      </c>
      <c r="S457" s="3">
        <f>1/($J457+(VLOOKUP($BD457,'5_Weighting REM'!$Z$26:$AI$35,10,FALSE)))</f>
        <v>1789.4727769745753</v>
      </c>
      <c r="T457" s="3">
        <f>S457*$AF457</f>
        <v>10.056837006597114</v>
      </c>
      <c r="U457" s="3">
        <f>1/($J457+(VLOOKUP($BD457,'5_Weighting REM'!$AL$24:$AU$35,10,FALSE)))</f>
        <v>121.09429892332071</v>
      </c>
      <c r="V457" s="3">
        <f>U457*$AF457</f>
        <v>0.68054995994906242</v>
      </c>
      <c r="W457" s="3">
        <f>1/($J457+(VLOOKUP($BD457,'5_Weighting REM'!$AX$24:$BG$35,10,FALSE)))</f>
        <v>20.610997020564149</v>
      </c>
      <c r="X457" s="3">
        <f>W457*$AF457</f>
        <v>0.11583380325557052</v>
      </c>
      <c r="Y457" s="3">
        <f>1/($J457+(VLOOKUP($BD457,'5_Weighting REM'!$BK$24:$BT$34,10,FALSE)))</f>
        <v>69.208412565942723</v>
      </c>
      <c r="Z457" s="3">
        <f>Y457*$AF457</f>
        <v>0.38895127862059808</v>
      </c>
      <c r="AA457" s="3">
        <f>1/($J457+(VLOOKUP($BD457,'5_Weighting REM'!$BX$24:$CG$35,10,FALSE)))</f>
        <v>107.7219210824658</v>
      </c>
      <c r="AB457" s="3">
        <f>AA457*$AF457</f>
        <v>0.6053971964834578</v>
      </c>
      <c r="AC457" s="3">
        <f>1/($J457+(VLOOKUP($BD457,'5_Weighting REM'!$CK$24:$CT$35,10,FALSE)))</f>
        <v>68.67021842193742</v>
      </c>
      <c r="AD457" s="3">
        <f>AC457*$AF457</f>
        <v>0.38592662753128831</v>
      </c>
      <c r="AE457" s="3" t="s">
        <v>367</v>
      </c>
      <c r="AF457" s="6">
        <v>5.62E-3</v>
      </c>
      <c r="AG457" s="3" t="s">
        <v>355</v>
      </c>
      <c r="AH457" s="3">
        <v>1.0218181818181817E-2</v>
      </c>
      <c r="AI457" s="3" t="s">
        <v>26</v>
      </c>
      <c r="AJ457" s="3" t="s">
        <v>53</v>
      </c>
      <c r="AK457" s="3" t="s">
        <v>6</v>
      </c>
      <c r="AL457" s="3" t="s">
        <v>54</v>
      </c>
      <c r="AM457" s="3" t="s">
        <v>7</v>
      </c>
      <c r="AN457" s="3" t="s">
        <v>356</v>
      </c>
      <c r="AO457" s="3" t="s">
        <v>28</v>
      </c>
      <c r="AP457" s="3" t="s">
        <v>10</v>
      </c>
      <c r="AQ457" s="3" t="s">
        <v>11</v>
      </c>
      <c r="AR457" s="4" t="s">
        <v>108</v>
      </c>
      <c r="AS457" s="4" t="s">
        <v>357</v>
      </c>
      <c r="AT457" s="4">
        <v>2010</v>
      </c>
      <c r="AU457" s="3" t="s">
        <v>14</v>
      </c>
      <c r="AV457" s="3" t="s">
        <v>14</v>
      </c>
      <c r="AW457" s="3">
        <v>473</v>
      </c>
      <c r="AX457" s="3">
        <v>1</v>
      </c>
      <c r="AY457" s="3">
        <v>0</v>
      </c>
      <c r="AZ457" s="3">
        <v>0</v>
      </c>
      <c r="BA457" s="3">
        <v>0</v>
      </c>
      <c r="BB457" s="4" t="s">
        <v>15</v>
      </c>
      <c r="BC457" s="4" t="s">
        <v>87</v>
      </c>
      <c r="BD457" s="4" t="s">
        <v>88</v>
      </c>
      <c r="BE457" s="4" t="s">
        <v>33</v>
      </c>
      <c r="BF457" s="4"/>
      <c r="BG457" s="3">
        <v>1.405</v>
      </c>
      <c r="BH457" s="3"/>
      <c r="BI457" s="3"/>
      <c r="BJ457" s="3" t="s">
        <v>20</v>
      </c>
      <c r="BK457" s="3">
        <v>0.55000000000000004</v>
      </c>
      <c r="BL457" s="3"/>
    </row>
    <row r="458" spans="1:64" x14ac:dyDescent="0.35">
      <c r="A458" s="2">
        <v>110</v>
      </c>
      <c r="B458" s="3" t="s">
        <v>819</v>
      </c>
      <c r="C458" s="3">
        <v>110.4</v>
      </c>
      <c r="D458" s="3" t="s">
        <v>878</v>
      </c>
      <c r="E458" s="3" t="s">
        <v>826</v>
      </c>
      <c r="F458" s="3">
        <v>1</v>
      </c>
      <c r="G458" s="3"/>
      <c r="H458" s="3" t="str">
        <f>IF(AF458&lt;'2 - Outliers'!$F$11,"Low outlier",IF(AF458&gt;'2 - Outliers'!$F$12,"High outlier",""))</f>
        <v/>
      </c>
      <c r="I458" s="3">
        <f>IF(AH458="",VLOOKUP(BD458,'3 -Impute_SE'!$B$10:$C$21,2,FALSE),AH458)</f>
        <v>1.0036138706752309E-2</v>
      </c>
      <c r="J458" s="3">
        <f>I458^2</f>
        <v>1.0072408014117192E-4</v>
      </c>
      <c r="K458" s="3">
        <f>1/J458</f>
        <v>9928.1125089296347</v>
      </c>
      <c r="L458" s="3">
        <f>K458*AF458</f>
        <v>905.72682040397183</v>
      </c>
      <c r="M458" s="3">
        <f>K458*AF458^2</f>
        <v>82.628099999999989</v>
      </c>
      <c r="N458" s="3">
        <f>K458^2</f>
        <v>98567417.989965081</v>
      </c>
      <c r="O458" s="3">
        <f>1/($J458+(VLOOKUP($BD458,'5_Weighting REM'!$B$23:$K$35,10,FALSE)))</f>
        <v>6113.4305398059114</v>
      </c>
      <c r="P458" s="3">
        <f>O458*$AF458</f>
        <v>557.71910316273284</v>
      </c>
      <c r="Q458" s="3">
        <f>1/($J458+(VLOOKUP($BD458,'5_Weighting REM'!$N$22:$W$31,10,FALSE)))</f>
        <v>259.46063221502362</v>
      </c>
      <c r="R458" s="3">
        <f>Q458*$AF458</f>
        <v>23.670204505111258</v>
      </c>
      <c r="S458" s="3">
        <f>1/($J458+(VLOOKUP($BD458,'5_Weighting REM'!$Z$26:$AI$35,10,FALSE)))</f>
        <v>35.281483751762529</v>
      </c>
      <c r="T458" s="3">
        <f>S458*$AF458</f>
        <v>3.2186768702385939</v>
      </c>
      <c r="U458" s="3">
        <f>1/($J458+(VLOOKUP($BD458,'5_Weighting REM'!$AL$24:$AU$35,10,FALSE)))</f>
        <v>6739.7184628040222</v>
      </c>
      <c r="V458" s="3">
        <f>U458*$AF458</f>
        <v>614.85441147479003</v>
      </c>
      <c r="W458" s="3">
        <f>1/($J458+(VLOOKUP($BD458,'5_Weighting REM'!$AX$24:$BG$35,10,FALSE)))</f>
        <v>52.209844131552586</v>
      </c>
      <c r="X458" s="3">
        <f>W458*$AF458</f>
        <v>4.7630258094402143</v>
      </c>
      <c r="Y458" s="3">
        <f>1/($J458+(VLOOKUP($BD458,'5_Weighting REM'!$BK$24:$BT$34,10,FALSE)))</f>
        <v>45.55691409107429</v>
      </c>
      <c r="Z458" s="3">
        <f>Y458*$AF458</f>
        <v>4.1560889756248489</v>
      </c>
      <c r="AA458" s="3">
        <f>1/($J458+(VLOOKUP($BD458,'5_Weighting REM'!$BX$24:$CG$35,10,FALSE)))</f>
        <v>64.671763988749788</v>
      </c>
      <c r="AB458" s="3">
        <f>AA458*$AF458</f>
        <v>5.8999080756551061</v>
      </c>
      <c r="AC458" s="3">
        <f>1/($J458+(VLOOKUP($BD458,'5_Weighting REM'!$CK$24:$CT$35,10,FALSE)))</f>
        <v>6113.4305398059114</v>
      </c>
      <c r="AD458" s="3">
        <f>AC458*$AF458</f>
        <v>557.71910316273284</v>
      </c>
      <c r="AE458" s="3" t="s">
        <v>640</v>
      </c>
      <c r="AF458" s="6">
        <v>9.1228500844378488E-2</v>
      </c>
      <c r="AG458" s="3" t="s">
        <v>822</v>
      </c>
      <c r="AH458" s="3">
        <v>1.0036138706752309E-2</v>
      </c>
      <c r="AI458" s="3" t="s">
        <v>26</v>
      </c>
      <c r="AJ458" s="3" t="s">
        <v>5</v>
      </c>
      <c r="AK458" s="3" t="s">
        <v>6</v>
      </c>
      <c r="AL458" s="3" t="s">
        <v>5</v>
      </c>
      <c r="AM458" s="3" t="s">
        <v>55</v>
      </c>
      <c r="AN458" s="3" t="s">
        <v>37</v>
      </c>
      <c r="AO458" s="3" t="s">
        <v>56</v>
      </c>
      <c r="AP458" s="3" t="s">
        <v>10</v>
      </c>
      <c r="AQ458" s="3" t="s">
        <v>74</v>
      </c>
      <c r="AR458" s="4" t="s">
        <v>12</v>
      </c>
      <c r="AS458" s="4" t="s">
        <v>40</v>
      </c>
      <c r="AT458" s="4" t="s">
        <v>823</v>
      </c>
      <c r="AU458" s="3" t="s">
        <v>1951</v>
      </c>
      <c r="AV458" s="3" t="s">
        <v>30</v>
      </c>
      <c r="AW458" s="3">
        <v>25372</v>
      </c>
      <c r="AX458" s="3">
        <v>1</v>
      </c>
      <c r="AY458" s="3">
        <v>0</v>
      </c>
      <c r="AZ458" s="3">
        <v>1</v>
      </c>
      <c r="BA458" s="3">
        <v>1</v>
      </c>
      <c r="BB458" s="4" t="s">
        <v>97</v>
      </c>
      <c r="BC458" s="4" t="s">
        <v>852</v>
      </c>
      <c r="BD458" s="4" t="s">
        <v>705</v>
      </c>
      <c r="BE458" s="4" t="s">
        <v>58</v>
      </c>
      <c r="BF458" s="4" t="s">
        <v>59</v>
      </c>
      <c r="BG458" s="3">
        <v>0.14099999999999999</v>
      </c>
      <c r="BH458" s="3">
        <v>1.1514246479847441</v>
      </c>
      <c r="BI458" s="3"/>
      <c r="BJ458" s="3" t="s">
        <v>60</v>
      </c>
      <c r="BK458" s="3">
        <v>9.09</v>
      </c>
      <c r="BL458" s="3"/>
    </row>
    <row r="459" spans="1:64" x14ac:dyDescent="0.35">
      <c r="A459" s="2">
        <v>154</v>
      </c>
      <c r="B459" s="3" t="s">
        <v>1189</v>
      </c>
      <c r="C459" s="3">
        <v>154.1</v>
      </c>
      <c r="D459" s="3" t="s">
        <v>1195</v>
      </c>
      <c r="E459" s="3" t="s">
        <v>1191</v>
      </c>
      <c r="F459" s="3"/>
      <c r="G459" s="3"/>
      <c r="H459" s="3" t="str">
        <f>IF(AF459&lt;'2 - Outliers'!$F$11,"Low outlier",IF(AF459&gt;'2 - Outliers'!$F$12,"High outlier",""))</f>
        <v/>
      </c>
      <c r="I459" s="3">
        <f>IF(AH459="",VLOOKUP(BD459,'3 -Impute_SE'!$B$10:$C$21,2,FALSE),AH459)</f>
        <v>0.01</v>
      </c>
      <c r="J459" s="3">
        <f>I459^2</f>
        <v>1E-4</v>
      </c>
      <c r="K459" s="3">
        <f>1/J459</f>
        <v>10000</v>
      </c>
      <c r="L459" s="3">
        <f>K459*AF459</f>
        <v>100</v>
      </c>
      <c r="M459" s="3">
        <f>K459*AF459^2</f>
        <v>1</v>
      </c>
      <c r="N459" s="3">
        <f>K459^2</f>
        <v>100000000</v>
      </c>
      <c r="O459" s="3">
        <f>1/($J459+(VLOOKUP($BD459,'5_Weighting REM'!$B$23:$K$35,10,FALSE)))</f>
        <v>988.94149860176776</v>
      </c>
      <c r="P459" s="3">
        <f>O459*$AF459</f>
        <v>9.8894149860176785</v>
      </c>
      <c r="Q459" s="3">
        <f>1/($J459+(VLOOKUP($BD459,'5_Weighting REM'!$N$22:$W$31,10,FALSE)))</f>
        <v>296.77667313113005</v>
      </c>
      <c r="R459" s="3">
        <f>Q459*$AF459</f>
        <v>2.9677667313113005</v>
      </c>
      <c r="S459" s="3">
        <f>1/($J459+(VLOOKUP($BD459,'5_Weighting REM'!$Z$26:$AI$35,10,FALSE)))</f>
        <v>24.113403361037641</v>
      </c>
      <c r="T459" s="3">
        <f>S459*$AF459</f>
        <v>0.24113403361037641</v>
      </c>
      <c r="U459" s="3">
        <f>1/($J459+(VLOOKUP($BD459,'5_Weighting REM'!$AL$24:$AU$35,10,FALSE)))</f>
        <v>2311.3978825463978</v>
      </c>
      <c r="V459" s="3">
        <f>U459*$AF459</f>
        <v>23.113978825463978</v>
      </c>
      <c r="W459" s="3">
        <f>1/($J459+(VLOOKUP($BD459,'5_Weighting REM'!$AX$24:$BG$35,10,FALSE)))</f>
        <v>32.818949037355587</v>
      </c>
      <c r="X459" s="3">
        <f>W459*$AF459</f>
        <v>0.32818949037355588</v>
      </c>
      <c r="Y459" s="3">
        <f>1/($J459+(VLOOKUP($BD459,'5_Weighting REM'!$BK$24:$BT$34,10,FALSE)))</f>
        <v>2957.8197637132071</v>
      </c>
      <c r="Z459" s="3">
        <f>Y459*$AF459</f>
        <v>29.578197637132071</v>
      </c>
      <c r="AA459" s="3">
        <f>1/($J459+(VLOOKUP($BD459,'5_Weighting REM'!$BX$24:$CG$35,10,FALSE)))</f>
        <v>1121.7557421242325</v>
      </c>
      <c r="AB459" s="3">
        <f>AA459*$AF459</f>
        <v>11.217557421242326</v>
      </c>
      <c r="AC459" s="3">
        <f>1/($J459+(VLOOKUP($BD459,'5_Weighting REM'!$CK$24:$CT$35,10,FALSE)))</f>
        <v>988.94149860176776</v>
      </c>
      <c r="AD459" s="3">
        <f>AC459*$AF459</f>
        <v>9.8894149860176785</v>
      </c>
      <c r="AE459" s="3" t="s">
        <v>1299</v>
      </c>
      <c r="AF459" s="6">
        <v>0.01</v>
      </c>
      <c r="AG459" s="3" t="s">
        <v>1300</v>
      </c>
      <c r="AH459" s="3">
        <v>0.01</v>
      </c>
      <c r="AI459" s="3" t="s">
        <v>1305</v>
      </c>
      <c r="AJ459" s="3" t="s">
        <v>5</v>
      </c>
      <c r="AK459" s="3" t="s">
        <v>6</v>
      </c>
      <c r="AL459" s="3" t="s">
        <v>5</v>
      </c>
      <c r="AM459" s="3" t="s">
        <v>102</v>
      </c>
      <c r="AN459" s="3" t="s">
        <v>37</v>
      </c>
      <c r="AO459" s="3" t="s">
        <v>1312</v>
      </c>
      <c r="AP459" s="3" t="s">
        <v>10</v>
      </c>
      <c r="AQ459" s="3" t="s">
        <v>39</v>
      </c>
      <c r="AR459" s="3" t="s">
        <v>75</v>
      </c>
      <c r="AS459" s="3" t="s">
        <v>75</v>
      </c>
      <c r="AT459" s="3">
        <v>2011</v>
      </c>
      <c r="AU459" s="3" t="s">
        <v>14</v>
      </c>
      <c r="AV459" s="3" t="s">
        <v>1951</v>
      </c>
      <c r="AW459" s="3">
        <v>4768</v>
      </c>
      <c r="AX459" s="3">
        <v>1</v>
      </c>
      <c r="AY459" s="3">
        <v>0</v>
      </c>
      <c r="AZ459" s="3">
        <v>1</v>
      </c>
      <c r="BA459" s="3">
        <v>1</v>
      </c>
      <c r="BB459" s="3" t="s">
        <v>15</v>
      </c>
      <c r="BC459" s="3" t="s">
        <v>1355</v>
      </c>
      <c r="BD459" s="3" t="s">
        <v>17</v>
      </c>
      <c r="BE459" s="3" t="s">
        <v>1397</v>
      </c>
      <c r="BF459" s="4"/>
      <c r="BG459" s="3">
        <v>0.01</v>
      </c>
      <c r="BH459" s="3"/>
      <c r="BI459" s="3"/>
      <c r="BJ459" s="3"/>
      <c r="BK459" s="3">
        <v>1</v>
      </c>
      <c r="BL459" s="3" t="s">
        <v>125</v>
      </c>
    </row>
    <row r="460" spans="1:64" x14ac:dyDescent="0.35">
      <c r="A460" s="2">
        <v>65</v>
      </c>
      <c r="B460" s="3" t="s">
        <v>351</v>
      </c>
      <c r="C460" s="3">
        <v>65.8</v>
      </c>
      <c r="D460" s="3" t="s">
        <v>453</v>
      </c>
      <c r="E460" s="3" t="s">
        <v>394</v>
      </c>
      <c r="F460" s="3"/>
      <c r="G460" s="3" t="s">
        <v>1958</v>
      </c>
      <c r="H460" s="3" t="str">
        <f>IF(AF460&lt;'2 - Outliers'!$F$11,"Low outlier",IF(AF460&gt;'2 - Outliers'!$F$12,"High outlier",""))</f>
        <v/>
      </c>
      <c r="I460" s="3">
        <f>IF(AH460="",VLOOKUP(BD460,'3 -Impute_SE'!$B$10:$C$21,2,FALSE),AH460)</f>
        <v>9.7159999999999989E-3</v>
      </c>
      <c r="J460" s="3">
        <f>I460^2</f>
        <v>9.4400655999999985E-5</v>
      </c>
      <c r="K460" s="3">
        <f>1/J460</f>
        <v>10593.146725590552</v>
      </c>
      <c r="L460" s="3">
        <f>K460*AF460</f>
        <v>51.461506792918897</v>
      </c>
      <c r="M460" s="3">
        <f>K460*AF460^2</f>
        <v>0.24999999999999997</v>
      </c>
      <c r="N460" s="3">
        <f>K460^2</f>
        <v>112214757.54988983</v>
      </c>
      <c r="O460" s="3">
        <f>1/($J460+(VLOOKUP($BD460,'5_Weighting REM'!$B$23:$K$35,10,FALSE)))</f>
        <v>68.717456792282576</v>
      </c>
      <c r="P460" s="3">
        <f>O460*$AF460</f>
        <v>0.33382940509690873</v>
      </c>
      <c r="Q460" s="3">
        <f>1/($J460+(VLOOKUP($BD460,'5_Weighting REM'!$N$22:$W$31,10,FALSE)))</f>
        <v>1822.1135115808079</v>
      </c>
      <c r="R460" s="3">
        <f>Q460*$AF460</f>
        <v>8.8518274392595639</v>
      </c>
      <c r="S460" s="3">
        <f>1/($J460+(VLOOKUP($BD460,'5_Weighting REM'!$Z$26:$AI$35,10,FALSE)))</f>
        <v>1822.1135115808079</v>
      </c>
      <c r="T460" s="3">
        <f>S460*$AF460</f>
        <v>8.8518274392595639</v>
      </c>
      <c r="U460" s="3">
        <f>1/($J460+(VLOOKUP($BD460,'5_Weighting REM'!$AL$24:$AU$35,10,FALSE)))</f>
        <v>121.24127057541288</v>
      </c>
      <c r="V460" s="3">
        <f>U460*$AF460</f>
        <v>0.58899009245535572</v>
      </c>
      <c r="W460" s="3">
        <f>1/($J460+(VLOOKUP($BD460,'5_Weighting REM'!$AX$24:$BG$35,10,FALSE)))</f>
        <v>20.615250526246211</v>
      </c>
      <c r="X460" s="3">
        <f>W460*$AF460</f>
        <v>0.10014888705650409</v>
      </c>
      <c r="Y460" s="3">
        <f>1/($J460+(VLOOKUP($BD460,'5_Weighting REM'!$BK$24:$BT$34,10,FALSE)))</f>
        <v>69.256394546060292</v>
      </c>
      <c r="Z460" s="3">
        <f>Y460*$AF460</f>
        <v>0.33644756470476084</v>
      </c>
      <c r="AA460" s="3">
        <f>1/($J460+(VLOOKUP($BD460,'5_Weighting REM'!$BX$24:$CG$35,10,FALSE)))</f>
        <v>107.83820941892229</v>
      </c>
      <c r="AB460" s="3">
        <f>AA460*$AF460</f>
        <v>0.52387802135712447</v>
      </c>
      <c r="AC460" s="3">
        <f>1/($J460+(VLOOKUP($BD460,'5_Weighting REM'!$CK$24:$CT$35,10,FALSE)))</f>
        <v>68.717456792282576</v>
      </c>
      <c r="AD460" s="3">
        <f>AC460*$AF460</f>
        <v>0.33382940509690873</v>
      </c>
      <c r="AE460" s="3" t="s">
        <v>367</v>
      </c>
      <c r="AF460" s="6">
        <v>4.8579999999999995E-3</v>
      </c>
      <c r="AG460" s="3" t="s">
        <v>355</v>
      </c>
      <c r="AH460" s="3">
        <v>9.7159999999999989E-3</v>
      </c>
      <c r="AI460" s="3" t="s">
        <v>26</v>
      </c>
      <c r="AJ460" s="3" t="s">
        <v>53</v>
      </c>
      <c r="AK460" s="3" t="s">
        <v>6</v>
      </c>
      <c r="AL460" s="3" t="s">
        <v>54</v>
      </c>
      <c r="AM460" s="3" t="s">
        <v>7</v>
      </c>
      <c r="AN460" s="3" t="s">
        <v>356</v>
      </c>
      <c r="AO460" s="3" t="s">
        <v>28</v>
      </c>
      <c r="AP460" s="3" t="s">
        <v>10</v>
      </c>
      <c r="AQ460" s="3" t="s">
        <v>11</v>
      </c>
      <c r="AR460" s="4" t="s">
        <v>108</v>
      </c>
      <c r="AS460" s="4" t="s">
        <v>357</v>
      </c>
      <c r="AT460" s="4">
        <v>2010</v>
      </c>
      <c r="AU460" s="3" t="s">
        <v>14</v>
      </c>
      <c r="AV460" s="3" t="s">
        <v>14</v>
      </c>
      <c r="AW460" s="3">
        <v>473</v>
      </c>
      <c r="AX460" s="3">
        <v>1</v>
      </c>
      <c r="AY460" s="3">
        <v>0</v>
      </c>
      <c r="AZ460" s="3">
        <v>0</v>
      </c>
      <c r="BA460" s="3">
        <v>0</v>
      </c>
      <c r="BB460" s="4" t="s">
        <v>15</v>
      </c>
      <c r="BC460" s="4" t="s">
        <v>87</v>
      </c>
      <c r="BD460" s="4" t="s">
        <v>88</v>
      </c>
      <c r="BE460" s="4" t="s">
        <v>33</v>
      </c>
      <c r="BF460" s="4"/>
      <c r="BG460" s="3">
        <v>0.69399999999999995</v>
      </c>
      <c r="BH460" s="3"/>
      <c r="BI460" s="3"/>
      <c r="BJ460" s="3" t="s">
        <v>20</v>
      </c>
      <c r="BK460" s="3">
        <v>0.5</v>
      </c>
      <c r="BL460" s="3"/>
    </row>
    <row r="461" spans="1:64" x14ac:dyDescent="0.35">
      <c r="A461" s="2">
        <v>65</v>
      </c>
      <c r="B461" s="3" t="s">
        <v>351</v>
      </c>
      <c r="C461" s="3">
        <v>65.2</v>
      </c>
      <c r="D461" s="3" t="s">
        <v>446</v>
      </c>
      <c r="E461" s="3" t="s">
        <v>388</v>
      </c>
      <c r="F461" s="3"/>
      <c r="G461" s="3"/>
      <c r="H461" s="3" t="str">
        <f>IF(AF461&lt;'2 - Outliers'!$F$11,"Low outlier",IF(AF461&gt;'2 - Outliers'!$F$12,"High outlier",""))</f>
        <v/>
      </c>
      <c r="I461" s="3">
        <f>IF(AH461="",VLOOKUP(BD461,'3 -Impute_SE'!$B$10:$C$21,2,FALSE),AH461)</f>
        <v>9.5517241379310339E-3</v>
      </c>
      <c r="J461" s="3">
        <f>I461^2</f>
        <v>9.1235434007134352E-5</v>
      </c>
      <c r="K461" s="3">
        <f>1/J461</f>
        <v>10960.653729359175</v>
      </c>
      <c r="L461" s="3">
        <f>K461*AF461</f>
        <v>364.33212996389898</v>
      </c>
      <c r="M461" s="3">
        <f>K461*AF461^2</f>
        <v>12.1104</v>
      </c>
      <c r="N461" s="3">
        <f>K461^2</f>
        <v>120135930.17491519</v>
      </c>
      <c r="O461" s="3">
        <f>1/($J461+(VLOOKUP($BD461,'5_Weighting REM'!$B$23:$K$35,10,FALSE)))</f>
        <v>68.732406503471793</v>
      </c>
      <c r="P461" s="3">
        <f>O461*$AF461</f>
        <v>2.2846651921754022</v>
      </c>
      <c r="Q461" s="3">
        <f>1/($J461+(VLOOKUP($BD461,'5_Weighting REM'!$N$22:$W$31,10,FALSE)))</f>
        <v>1832.6833179132439</v>
      </c>
      <c r="R461" s="3">
        <f>Q461*$AF461</f>
        <v>60.918393487436227</v>
      </c>
      <c r="S461" s="3">
        <f>1/($J461+(VLOOKUP($BD461,'5_Weighting REM'!$Z$26:$AI$35,10,FALSE)))</f>
        <v>1832.6833179132439</v>
      </c>
      <c r="T461" s="3">
        <f>S461*$AF461</f>
        <v>60.918393487436227</v>
      </c>
      <c r="U461" s="3">
        <f>1/($J461+(VLOOKUP($BD461,'5_Weighting REM'!$AL$24:$AU$35,10,FALSE)))</f>
        <v>121.28781544604793</v>
      </c>
      <c r="V461" s="3">
        <f>U461*$AF461</f>
        <v>4.0316069854266328</v>
      </c>
      <c r="W461" s="3">
        <f>1/($J461+(VLOOKUP($BD461,'5_Weighting REM'!$AX$24:$BG$35,10,FALSE)))</f>
        <v>20.616595797146278</v>
      </c>
      <c r="X461" s="3">
        <f>W461*$AF461</f>
        <v>0.68529564429714229</v>
      </c>
      <c r="Y461" s="3">
        <f>1/($J461+(VLOOKUP($BD461,'5_Weighting REM'!$BK$24:$BT$34,10,FALSE)))</f>
        <v>69.271579698110216</v>
      </c>
      <c r="Z461" s="3">
        <f>Y461*$AF461</f>
        <v>2.3025873091651836</v>
      </c>
      <c r="AA461" s="3">
        <f>1/($J461+(VLOOKUP($BD461,'5_Weighting REM'!$BX$24:$CG$35,10,FALSE)))</f>
        <v>107.87503060507416</v>
      </c>
      <c r="AB461" s="3">
        <f>AA461*$AF461</f>
        <v>3.5857660173126651</v>
      </c>
      <c r="AC461" s="3">
        <f>1/($J461+(VLOOKUP($BD461,'5_Weighting REM'!$CK$24:$CT$35,10,FALSE)))</f>
        <v>68.732406503471793</v>
      </c>
      <c r="AD461" s="3">
        <f>AC461*$AF461</f>
        <v>2.2846651921754022</v>
      </c>
      <c r="AE461" s="3" t="s">
        <v>354</v>
      </c>
      <c r="AF461" s="6">
        <v>3.3239999999999999E-2</v>
      </c>
      <c r="AG461" s="3" t="s">
        <v>355</v>
      </c>
      <c r="AH461" s="3">
        <v>9.5517241379310339E-3</v>
      </c>
      <c r="AI461" s="3" t="s">
        <v>26</v>
      </c>
      <c r="AJ461" s="3" t="s">
        <v>5</v>
      </c>
      <c r="AK461" s="3" t="s">
        <v>6</v>
      </c>
      <c r="AL461" s="3" t="s">
        <v>5</v>
      </c>
      <c r="AM461" s="3" t="s">
        <v>7</v>
      </c>
      <c r="AN461" s="3" t="s">
        <v>356</v>
      </c>
      <c r="AO461" s="3" t="s">
        <v>28</v>
      </c>
      <c r="AP461" s="3" t="s">
        <v>10</v>
      </c>
      <c r="AQ461" s="3" t="s">
        <v>11</v>
      </c>
      <c r="AR461" s="3" t="s">
        <v>108</v>
      </c>
      <c r="AS461" s="3" t="s">
        <v>363</v>
      </c>
      <c r="AT461" s="3">
        <v>2010</v>
      </c>
      <c r="AU461" s="3" t="s">
        <v>14</v>
      </c>
      <c r="AV461" s="3" t="s">
        <v>14</v>
      </c>
      <c r="AW461" s="3">
        <v>473</v>
      </c>
      <c r="AX461" s="3">
        <v>1</v>
      </c>
      <c r="AY461" s="3">
        <v>0</v>
      </c>
      <c r="AZ461" s="3">
        <v>0</v>
      </c>
      <c r="BA461" s="3">
        <v>0</v>
      </c>
      <c r="BB461" s="3" t="s">
        <v>15</v>
      </c>
      <c r="BC461" s="3" t="s">
        <v>87</v>
      </c>
      <c r="BD461" s="3" t="s">
        <v>88</v>
      </c>
      <c r="BE461" s="3" t="s">
        <v>33</v>
      </c>
      <c r="BF461" s="4"/>
      <c r="BG461" s="3">
        <v>3.3239999999999998</v>
      </c>
      <c r="BH461" s="3"/>
      <c r="BI461" s="3"/>
      <c r="BJ461" s="3" t="s">
        <v>20</v>
      </c>
      <c r="BK461" s="3">
        <v>3.48</v>
      </c>
      <c r="BL461" s="3"/>
    </row>
    <row r="462" spans="1:64" x14ac:dyDescent="0.35">
      <c r="A462" s="2">
        <v>65</v>
      </c>
      <c r="B462" s="3" t="s">
        <v>351</v>
      </c>
      <c r="C462" s="3">
        <v>65.3</v>
      </c>
      <c r="D462" s="3" t="s">
        <v>454</v>
      </c>
      <c r="E462" s="3" t="s">
        <v>381</v>
      </c>
      <c r="F462" s="3"/>
      <c r="G462" s="3" t="s">
        <v>1958</v>
      </c>
      <c r="H462" s="3" t="str">
        <f>IF(AF462&lt;'2 - Outliers'!$F$11,"Low outlier",IF(AF462&gt;'2 - Outliers'!$F$12,"High outlier",""))</f>
        <v/>
      </c>
      <c r="I462" s="3">
        <f>IF(AH462="",VLOOKUP(BD462,'3 -Impute_SE'!$B$10:$C$21,2,FALSE),AH462)</f>
        <v>9.4975609756097583E-3</v>
      </c>
      <c r="J462" s="3">
        <f>I462^2</f>
        <v>9.0203664485425387E-5</v>
      </c>
      <c r="K462" s="3">
        <f>1/J462</f>
        <v>11086.024117807037</v>
      </c>
      <c r="L462" s="3">
        <f>K462*AF462</f>
        <v>43.168977914740609</v>
      </c>
      <c r="M462" s="3">
        <f>K462*AF462^2</f>
        <v>0.16809999999999994</v>
      </c>
      <c r="N462" s="3">
        <f>K462^2</f>
        <v>122899930.7405993</v>
      </c>
      <c r="O462" s="3">
        <f>1/($J462+(VLOOKUP($BD462,'5_Weighting REM'!$B$23:$K$35,10,FALSE)))</f>
        <v>68.737281076646752</v>
      </c>
      <c r="P462" s="3">
        <f>O462*$AF462</f>
        <v>0.26766297251246246</v>
      </c>
      <c r="Q462" s="3">
        <f>1/($J462+(VLOOKUP($BD462,'5_Weighting REM'!$N$22:$W$31,10,FALSE)))</f>
        <v>1836.1553164693248</v>
      </c>
      <c r="R462" s="3">
        <f>Q462*$AF462</f>
        <v>7.1499888023315519</v>
      </c>
      <c r="S462" s="3">
        <f>1/($J462+(VLOOKUP($BD462,'5_Weighting REM'!$Z$26:$AI$35,10,FALSE)))</f>
        <v>1836.1553164693248</v>
      </c>
      <c r="T462" s="3">
        <f>S462*$AF462</f>
        <v>7.1499888023315519</v>
      </c>
      <c r="U462" s="3">
        <f>1/($J462+(VLOOKUP($BD462,'5_Weighting REM'!$AL$24:$AU$35,10,FALSE)))</f>
        <v>121.30299543285217</v>
      </c>
      <c r="V462" s="3">
        <f>U462*$AF462</f>
        <v>0.47235386421552639</v>
      </c>
      <c r="W462" s="3">
        <f>1/($J462+(VLOOKUP($BD462,'5_Weighting REM'!$AX$24:$BG$35,10,FALSE)))</f>
        <v>20.617034353942628</v>
      </c>
      <c r="X462" s="3">
        <f>W462*$AF462</f>
        <v>8.0282731774252603E-2</v>
      </c>
      <c r="Y462" s="3">
        <f>1/($J462+(VLOOKUP($BD462,'5_Weighting REM'!$BK$24:$BT$34,10,FALSE)))</f>
        <v>69.276531051442831</v>
      </c>
      <c r="Z462" s="3">
        <f>Y462*$AF462</f>
        <v>0.26976281191431839</v>
      </c>
      <c r="AA462" s="3">
        <f>1/($J462+(VLOOKUP($BD462,'5_Weighting REM'!$BX$24:$CG$35,10,FALSE)))</f>
        <v>107.88703866645578</v>
      </c>
      <c r="AB462" s="3">
        <f>AA462*$AF462</f>
        <v>0.42011212856717883</v>
      </c>
      <c r="AC462" s="3">
        <f>1/($J462+(VLOOKUP($BD462,'5_Weighting REM'!$CK$24:$CT$35,10,FALSE)))</f>
        <v>68.737281076646752</v>
      </c>
      <c r="AD462" s="3">
        <f>AC462*$AF462</f>
        <v>0.26766297251246246</v>
      </c>
      <c r="AE462" s="3" t="s">
        <v>367</v>
      </c>
      <c r="AF462" s="6">
        <v>3.8940000000000003E-3</v>
      </c>
      <c r="AG462" s="3" t="s">
        <v>355</v>
      </c>
      <c r="AH462" s="3">
        <v>9.4975609756097583E-3</v>
      </c>
      <c r="AI462" s="3" t="s">
        <v>26</v>
      </c>
      <c r="AJ462" s="3" t="s">
        <v>53</v>
      </c>
      <c r="AK462" s="3" t="s">
        <v>6</v>
      </c>
      <c r="AL462" s="3" t="s">
        <v>54</v>
      </c>
      <c r="AM462" s="3" t="s">
        <v>7</v>
      </c>
      <c r="AN462" s="3" t="s">
        <v>356</v>
      </c>
      <c r="AO462" s="3" t="s">
        <v>28</v>
      </c>
      <c r="AP462" s="3" t="s">
        <v>10</v>
      </c>
      <c r="AQ462" s="3" t="s">
        <v>11</v>
      </c>
      <c r="AR462" s="4" t="s">
        <v>108</v>
      </c>
      <c r="AS462" s="4" t="s">
        <v>363</v>
      </c>
      <c r="AT462" s="4">
        <v>2010</v>
      </c>
      <c r="AU462" s="3" t="s">
        <v>14</v>
      </c>
      <c r="AV462" s="3" t="s">
        <v>14</v>
      </c>
      <c r="AW462" s="3">
        <v>473</v>
      </c>
      <c r="AX462" s="3">
        <v>1</v>
      </c>
      <c r="AY462" s="3">
        <v>0</v>
      </c>
      <c r="AZ462" s="3">
        <v>0</v>
      </c>
      <c r="BA462" s="3">
        <v>0</v>
      </c>
      <c r="BB462" s="4" t="s">
        <v>15</v>
      </c>
      <c r="BC462" s="4" t="s">
        <v>87</v>
      </c>
      <c r="BD462" s="4" t="s">
        <v>88</v>
      </c>
      <c r="BE462" s="4" t="s">
        <v>33</v>
      </c>
      <c r="BF462" s="4"/>
      <c r="BG462" s="3">
        <v>0.64900000000000002</v>
      </c>
      <c r="BH462" s="3"/>
      <c r="BI462" s="3"/>
      <c r="BJ462" s="3" t="s">
        <v>20</v>
      </c>
      <c r="BK462" s="3">
        <v>0.41</v>
      </c>
      <c r="BL462" s="3"/>
    </row>
    <row r="463" spans="1:64" x14ac:dyDescent="0.35">
      <c r="A463" s="2">
        <v>65</v>
      </c>
      <c r="B463" s="3" t="s">
        <v>351</v>
      </c>
      <c r="C463" s="3">
        <v>65.7</v>
      </c>
      <c r="D463" s="3" t="s">
        <v>447</v>
      </c>
      <c r="E463" s="3" t="s">
        <v>353</v>
      </c>
      <c r="F463" s="3"/>
      <c r="G463" s="3"/>
      <c r="H463" s="3" t="str">
        <f>IF(AF463&lt;'2 - Outliers'!$F$11,"Low outlier",IF(AF463&gt;'2 - Outliers'!$F$12,"High outlier",""))</f>
        <v/>
      </c>
      <c r="I463" s="3">
        <f>IF(AH463="",VLOOKUP(BD463,'3 -Impute_SE'!$B$10:$C$21,2,FALSE),AH463)</f>
        <v>9.2879256965944269E-3</v>
      </c>
      <c r="J463" s="3">
        <f>I463^2</f>
        <v>8.6265563745459075E-5</v>
      </c>
      <c r="K463" s="3">
        <f>1/J463</f>
        <v>11592.111111111111</v>
      </c>
      <c r="L463" s="3">
        <f>K463*AF463</f>
        <v>347.76333333333332</v>
      </c>
      <c r="M463" s="3">
        <f>K463*AF463^2</f>
        <v>10.4329</v>
      </c>
      <c r="N463" s="3">
        <f>K463^2</f>
        <v>134377040.01234567</v>
      </c>
      <c r="O463" s="3">
        <f>1/($J463+(VLOOKUP($BD463,'5_Weighting REM'!$B$23:$K$35,10,FALSE)))</f>
        <v>68.755892907524597</v>
      </c>
      <c r="P463" s="3">
        <f>O463*$AF463</f>
        <v>2.0626767872257377</v>
      </c>
      <c r="Q463" s="3">
        <f>1/($J463+(VLOOKUP($BD463,'5_Weighting REM'!$N$22:$W$31,10,FALSE)))</f>
        <v>1849.5291966362527</v>
      </c>
      <c r="R463" s="3">
        <f>Q463*$AF463</f>
        <v>55.485875899087581</v>
      </c>
      <c r="S463" s="3">
        <f>1/($J463+(VLOOKUP($BD463,'5_Weighting REM'!$Z$26:$AI$35,10,FALSE)))</f>
        <v>1849.5291966362527</v>
      </c>
      <c r="T463" s="3">
        <f>S463*$AF463</f>
        <v>55.485875899087581</v>
      </c>
      <c r="U463" s="3">
        <f>1/($J463+(VLOOKUP($BD463,'5_Weighting REM'!$AL$24:$AU$35,10,FALSE)))</f>
        <v>121.36096998279103</v>
      </c>
      <c r="V463" s="3">
        <f>U463*$AF463</f>
        <v>3.6408290994837307</v>
      </c>
      <c r="W463" s="3">
        <f>1/($J463+(VLOOKUP($BD463,'5_Weighting REM'!$AX$24:$BG$35,10,FALSE)))</f>
        <v>20.618708427256323</v>
      </c>
      <c r="X463" s="3">
        <f>W463*$AF463</f>
        <v>0.6185612528176897</v>
      </c>
      <c r="Y463" s="3">
        <f>1/($J463+(VLOOKUP($BD463,'5_Weighting REM'!$BK$24:$BT$34,10,FALSE)))</f>
        <v>69.29543609082944</v>
      </c>
      <c r="Z463" s="3">
        <f>Y463*$AF463</f>
        <v>2.0788630827248831</v>
      </c>
      <c r="AA463" s="3">
        <f>1/($J463+(VLOOKUP($BD463,'5_Weighting REM'!$BX$24:$CG$35,10,FALSE)))</f>
        <v>107.932896118923</v>
      </c>
      <c r="AB463" s="3">
        <f>AA463*$AF463</f>
        <v>3.2379868835676899</v>
      </c>
      <c r="AC463" s="3">
        <f>1/($J463+(VLOOKUP($BD463,'5_Weighting REM'!$CK$24:$CT$35,10,FALSE)))</f>
        <v>68.755892907524597</v>
      </c>
      <c r="AD463" s="3">
        <f>AC463*$AF463</f>
        <v>2.0626767872257377</v>
      </c>
      <c r="AE463" s="3" t="s">
        <v>354</v>
      </c>
      <c r="AF463" s="6">
        <v>0.03</v>
      </c>
      <c r="AG463" s="3" t="s">
        <v>355</v>
      </c>
      <c r="AH463" s="3">
        <v>9.2879256965944269E-3</v>
      </c>
      <c r="AI463" s="3" t="s">
        <v>26</v>
      </c>
      <c r="AJ463" s="3" t="s">
        <v>5</v>
      </c>
      <c r="AK463" s="3" t="s">
        <v>6</v>
      </c>
      <c r="AL463" s="3" t="s">
        <v>5</v>
      </c>
      <c r="AM463" s="3" t="s">
        <v>7</v>
      </c>
      <c r="AN463" s="3" t="s">
        <v>356</v>
      </c>
      <c r="AO463" s="3" t="s">
        <v>28</v>
      </c>
      <c r="AP463" s="3" t="s">
        <v>10</v>
      </c>
      <c r="AQ463" s="3" t="s">
        <v>11</v>
      </c>
      <c r="AR463" s="4" t="s">
        <v>108</v>
      </c>
      <c r="AS463" s="4" t="s">
        <v>357</v>
      </c>
      <c r="AT463" s="4">
        <v>2010</v>
      </c>
      <c r="AU463" s="3" t="s">
        <v>14</v>
      </c>
      <c r="AV463" s="3" t="s">
        <v>14</v>
      </c>
      <c r="AW463" s="3">
        <v>473</v>
      </c>
      <c r="AX463" s="3">
        <v>1</v>
      </c>
      <c r="AY463" s="3">
        <v>0</v>
      </c>
      <c r="AZ463" s="3">
        <v>0</v>
      </c>
      <c r="BA463" s="3">
        <v>0</v>
      </c>
      <c r="BB463" s="4" t="s">
        <v>15</v>
      </c>
      <c r="BC463" s="4" t="s">
        <v>87</v>
      </c>
      <c r="BD463" s="4" t="s">
        <v>88</v>
      </c>
      <c r="BE463" s="4" t="s">
        <v>33</v>
      </c>
      <c r="BF463" s="4"/>
      <c r="BG463" s="3">
        <v>3</v>
      </c>
      <c r="BH463" s="3"/>
      <c r="BI463" s="3"/>
      <c r="BJ463" s="3" t="s">
        <v>20</v>
      </c>
      <c r="BK463" s="3">
        <v>3.23</v>
      </c>
      <c r="BL463" s="3"/>
    </row>
    <row r="464" spans="1:64" x14ac:dyDescent="0.35">
      <c r="A464" s="2">
        <v>47</v>
      </c>
      <c r="B464" s="3" t="s">
        <v>870</v>
      </c>
      <c r="C464" s="3">
        <v>47.1</v>
      </c>
      <c r="D464" s="3" t="s">
        <v>899</v>
      </c>
      <c r="E464" s="3" t="s">
        <v>900</v>
      </c>
      <c r="F464" s="3"/>
      <c r="G464" s="3"/>
      <c r="H464" s="3" t="str">
        <f>IF(AF464&lt;'2 - Outliers'!$F$11,"Low outlier",IF(AF464&gt;'2 - Outliers'!$F$12,"High outlier",""))</f>
        <v/>
      </c>
      <c r="I464" s="3">
        <f>IF(AH464="",VLOOKUP(BD464,'3 -Impute_SE'!$B$10:$C$21,2,FALSE),AH464)</f>
        <v>9.2670157068062836E-3</v>
      </c>
      <c r="J464" s="3">
        <f>I464^2</f>
        <v>8.587758011019437E-5</v>
      </c>
      <c r="K464" s="3">
        <f>1/J464</f>
        <v>11644.482747614029</v>
      </c>
      <c r="L464" s="3">
        <f>K464*AF464</f>
        <v>206.10734463276833</v>
      </c>
      <c r="M464" s="3">
        <f>K464*AF464^2</f>
        <v>3.6480999999999995</v>
      </c>
      <c r="N464" s="3">
        <f>K464^2</f>
        <v>135593978.45948076</v>
      </c>
      <c r="O464" s="3">
        <f>1/($J464+(VLOOKUP($BD464,'5_Weighting REM'!$B$23:$K$35,10,FALSE)))</f>
        <v>6.8447567558497804</v>
      </c>
      <c r="P464" s="3">
        <f>O464*$AF464</f>
        <v>0.12115219457854112</v>
      </c>
      <c r="Q464" s="3" t="e">
        <f>1/($J464+(VLOOKUP($BD464,'5_Weighting REM'!$N$22:$W$31,10,FALSE)))</f>
        <v>#N/A</v>
      </c>
      <c r="R464" s="3" t="e">
        <f>Q464*$AF464</f>
        <v>#N/A</v>
      </c>
      <c r="S464" s="3">
        <f>1/($J464+(VLOOKUP($BD464,'5_Weighting REM'!$Z$26:$AI$35,10,FALSE)))</f>
        <v>0.13899468022685094</v>
      </c>
      <c r="T464" s="3">
        <f>S464*$AF464</f>
        <v>2.4602058400152618E-3</v>
      </c>
      <c r="U464" s="3">
        <f>1/($J464+(VLOOKUP($BD464,'5_Weighting REM'!$AL$24:$AU$35,10,FALSE)))</f>
        <v>49.304633325634477</v>
      </c>
      <c r="V464" s="3">
        <f>U464*$AF464</f>
        <v>0.8726920098637303</v>
      </c>
      <c r="W464" s="3">
        <f>1/($J464+(VLOOKUP($BD464,'5_Weighting REM'!$AX$24:$BG$35,10,FALSE)))</f>
        <v>312.91768317931684</v>
      </c>
      <c r="X464" s="3">
        <f>W464*$AF464</f>
        <v>5.5386429922739078</v>
      </c>
      <c r="Y464" s="3">
        <f>1/($J464+(VLOOKUP($BD464,'5_Weighting REM'!$BK$24:$BT$34,10,FALSE)))</f>
        <v>407.38880233494251</v>
      </c>
      <c r="Z464" s="3">
        <f>Y464*$AF464</f>
        <v>7.2107818013284826</v>
      </c>
      <c r="AA464" s="3">
        <f>1/($J464+(VLOOKUP($BD464,'5_Weighting REM'!$BX$24:$CG$35,10,FALSE)))</f>
        <v>406.54685491152293</v>
      </c>
      <c r="AB464" s="3">
        <f>AA464*$AF464</f>
        <v>7.1958793319339556</v>
      </c>
      <c r="AC464" s="3">
        <f>1/($J464+(VLOOKUP($BD464,'5_Weighting REM'!$CK$24:$CT$35,10,FALSE)))</f>
        <v>6.8447567558497804</v>
      </c>
      <c r="AD464" s="3">
        <f>AC464*$AF464</f>
        <v>0.12115219457854112</v>
      </c>
      <c r="AE464" s="3" t="s">
        <v>156</v>
      </c>
      <c r="AF464" s="6">
        <v>1.77E-2</v>
      </c>
      <c r="AG464" s="3" t="s">
        <v>157</v>
      </c>
      <c r="AH464" s="3">
        <v>9.2670157068062836E-3</v>
      </c>
      <c r="AI464" s="3" t="s">
        <v>26</v>
      </c>
      <c r="AJ464" s="3" t="s">
        <v>5</v>
      </c>
      <c r="AK464" s="3" t="s">
        <v>6</v>
      </c>
      <c r="AL464" s="3" t="s">
        <v>5</v>
      </c>
      <c r="AM464" s="3" t="s">
        <v>7</v>
      </c>
      <c r="AN464" s="3" t="s">
        <v>873</v>
      </c>
      <c r="AO464" s="3" t="s">
        <v>28</v>
      </c>
      <c r="AP464" s="3" t="s">
        <v>57</v>
      </c>
      <c r="AQ464" s="3" t="s">
        <v>11</v>
      </c>
      <c r="AR464" s="4" t="s">
        <v>12</v>
      </c>
      <c r="AS464" s="4" t="s">
        <v>13</v>
      </c>
      <c r="AT464" s="4" t="s">
        <v>874</v>
      </c>
      <c r="AU464" s="3" t="s">
        <v>1951</v>
      </c>
      <c r="AV464" s="3" t="s">
        <v>14</v>
      </c>
      <c r="AW464" s="3">
        <v>6369</v>
      </c>
      <c r="AX464" s="3">
        <v>0</v>
      </c>
      <c r="AY464" s="3">
        <v>0</v>
      </c>
      <c r="AZ464" s="3">
        <v>1</v>
      </c>
      <c r="BA464" s="3">
        <v>1</v>
      </c>
      <c r="BB464" s="4" t="s">
        <v>97</v>
      </c>
      <c r="BC464" s="4" t="s">
        <v>849</v>
      </c>
      <c r="BD464" s="4" t="s">
        <v>1396</v>
      </c>
      <c r="BE464" s="4" t="s">
        <v>142</v>
      </c>
      <c r="BF464" s="4"/>
      <c r="BG464" s="3">
        <v>1.77E-2</v>
      </c>
      <c r="BH464" s="3"/>
      <c r="BI464" s="3"/>
      <c r="BJ464" s="3" t="s">
        <v>20</v>
      </c>
      <c r="BK464" s="3">
        <v>1.91</v>
      </c>
      <c r="BL464" s="3"/>
    </row>
    <row r="465" spans="1:64" x14ac:dyDescent="0.35">
      <c r="A465" s="2">
        <v>65</v>
      </c>
      <c r="B465" s="3" t="s">
        <v>351</v>
      </c>
      <c r="C465" s="3">
        <v>65.599999999999994</v>
      </c>
      <c r="D465" s="3" t="s">
        <v>448</v>
      </c>
      <c r="E465" s="3" t="s">
        <v>385</v>
      </c>
      <c r="F465" s="3"/>
      <c r="G465" s="3" t="s">
        <v>1958</v>
      </c>
      <c r="H465" s="3" t="str">
        <f>IF(AF465&lt;'2 - Outliers'!$F$11,"Low outlier",IF(AF465&gt;'2 - Outliers'!$F$12,"High outlier",""))</f>
        <v/>
      </c>
      <c r="I465" s="3">
        <f>IF(AH465="",VLOOKUP(BD465,'3 -Impute_SE'!$B$10:$C$21,2,FALSE),AH465)</f>
        <v>9.1772020725388592E-3</v>
      </c>
      <c r="J465" s="3">
        <f>I465^2</f>
        <v>8.4221037880211533E-5</v>
      </c>
      <c r="K465" s="3">
        <f>1/J465</f>
        <v>11873.517890177398</v>
      </c>
      <c r="L465" s="3">
        <f>K465*AF465</f>
        <v>210.30374887082206</v>
      </c>
      <c r="M465" s="3">
        <f>K465*AF465^2</f>
        <v>3.7248999999999999</v>
      </c>
      <c r="N465" s="3">
        <f>K465^2</f>
        <v>140980427.08836272</v>
      </c>
      <c r="O465" s="3">
        <f>1/($J465+(VLOOKUP($BD465,'5_Weighting REM'!$B$23:$K$35,10,FALSE)))</f>
        <v>68.765559502372497</v>
      </c>
      <c r="P465" s="3">
        <f>O465*$AF465</f>
        <v>1.2179755899060216</v>
      </c>
      <c r="Q465" s="3">
        <f>1/($J465+(VLOOKUP($BD465,'5_Weighting REM'!$N$22:$W$31,10,FALSE)))</f>
        <v>1856.5495722761432</v>
      </c>
      <c r="R465" s="3">
        <f>Q465*$AF465</f>
        <v>32.883206024155044</v>
      </c>
      <c r="S465" s="3">
        <f>1/($J465+(VLOOKUP($BD465,'5_Weighting REM'!$Z$26:$AI$35,10,FALSE)))</f>
        <v>1856.5495722761432</v>
      </c>
      <c r="T465" s="3">
        <f>S465*$AF465</f>
        <v>32.883206024155044</v>
      </c>
      <c r="U465" s="3">
        <f>1/($J465+(VLOOKUP($BD465,'5_Weighting REM'!$AL$24:$AU$35,10,FALSE)))</f>
        <v>121.39109022500577</v>
      </c>
      <c r="V465" s="3">
        <f>U465*$AF465</f>
        <v>2.1500789900653019</v>
      </c>
      <c r="W465" s="3">
        <f>1/($J465+(VLOOKUP($BD465,'5_Weighting REM'!$AX$24:$BG$35,10,FALSE)))</f>
        <v>20.619577655505203</v>
      </c>
      <c r="X465" s="3">
        <f>W465*$AF465</f>
        <v>0.36521395943430812</v>
      </c>
      <c r="Y465" s="3">
        <f>1/($J465+(VLOOKUP($BD465,'5_Weighting REM'!$BK$24:$BT$34,10,FALSE)))</f>
        <v>69.305255003721172</v>
      </c>
      <c r="Z465" s="3">
        <f>Y465*$AF465</f>
        <v>1.2275346766259092</v>
      </c>
      <c r="AA465" s="3">
        <f>1/($J465+(VLOOKUP($BD465,'5_Weighting REM'!$BX$24:$CG$35,10,FALSE)))</f>
        <v>107.95671910062299</v>
      </c>
      <c r="AB465" s="3">
        <f>AA465*$AF465</f>
        <v>1.9121294087102343</v>
      </c>
      <c r="AC465" s="3">
        <f>1/($J465+(VLOOKUP($BD465,'5_Weighting REM'!$CK$24:$CT$35,10,FALSE)))</f>
        <v>68.765559502372497</v>
      </c>
      <c r="AD465" s="3">
        <f>AC465*$AF465</f>
        <v>1.2179755899060216</v>
      </c>
      <c r="AE465" s="3" t="s">
        <v>354</v>
      </c>
      <c r="AF465" s="6">
        <v>1.7711999999999999E-2</v>
      </c>
      <c r="AG465" s="3" t="s">
        <v>355</v>
      </c>
      <c r="AH465" s="3">
        <v>9.1772020725388592E-3</v>
      </c>
      <c r="AI465" s="3" t="s">
        <v>26</v>
      </c>
      <c r="AJ465" s="3" t="s">
        <v>5</v>
      </c>
      <c r="AK465" s="3" t="s">
        <v>6</v>
      </c>
      <c r="AL465" s="3" t="s">
        <v>5</v>
      </c>
      <c r="AM465" s="3" t="s">
        <v>7</v>
      </c>
      <c r="AN465" s="3" t="s">
        <v>356</v>
      </c>
      <c r="AO465" s="3" t="s">
        <v>28</v>
      </c>
      <c r="AP465" s="3" t="s">
        <v>10</v>
      </c>
      <c r="AQ465" s="3" t="s">
        <v>11</v>
      </c>
      <c r="AR465" s="4" t="s">
        <v>108</v>
      </c>
      <c r="AS465" s="4" t="s">
        <v>357</v>
      </c>
      <c r="AT465" s="4">
        <v>2010</v>
      </c>
      <c r="AU465" s="3" t="s">
        <v>14</v>
      </c>
      <c r="AV465" s="3" t="s">
        <v>14</v>
      </c>
      <c r="AW465" s="3">
        <v>473</v>
      </c>
      <c r="AX465" s="3">
        <v>1</v>
      </c>
      <c r="AY465" s="3">
        <v>0</v>
      </c>
      <c r="AZ465" s="3">
        <v>0</v>
      </c>
      <c r="BA465" s="3">
        <v>0</v>
      </c>
      <c r="BB465" s="4" t="s">
        <v>15</v>
      </c>
      <c r="BC465" s="4" t="s">
        <v>87</v>
      </c>
      <c r="BD465" s="4" t="s">
        <v>88</v>
      </c>
      <c r="BE465" s="4" t="s">
        <v>33</v>
      </c>
      <c r="BF465" s="4"/>
      <c r="BG465" s="3">
        <v>2.214</v>
      </c>
      <c r="BH465" s="3"/>
      <c r="BI465" s="3"/>
      <c r="BJ465" s="3" t="s">
        <v>20</v>
      </c>
      <c r="BK465" s="3">
        <v>1.93</v>
      </c>
      <c r="BL465" s="3"/>
    </row>
    <row r="466" spans="1:64" x14ac:dyDescent="0.35">
      <c r="A466" s="2">
        <v>131</v>
      </c>
      <c r="B466" s="3" t="s">
        <v>68</v>
      </c>
      <c r="C466" s="3">
        <v>131.30000000000001</v>
      </c>
      <c r="D466" s="3" t="s">
        <v>379</v>
      </c>
      <c r="E466" s="3" t="s">
        <v>190</v>
      </c>
      <c r="F466" s="3">
        <v>1</v>
      </c>
      <c r="G466" s="3"/>
      <c r="H466" s="3" t="str">
        <f>IF(AF466&lt;'2 - Outliers'!$F$11,"Low outlier",IF(AF466&gt;'2 - Outliers'!$F$12,"High outlier",""))</f>
        <v/>
      </c>
      <c r="I466" s="3">
        <f>IF(AH466="",VLOOKUP(BD466,'3 -Impute_SE'!$B$10:$C$21,2,FALSE),AH466)</f>
        <v>9.0909090909090905E-3</v>
      </c>
      <c r="J466" s="3">
        <f>I466^2</f>
        <v>8.2644628099173546E-5</v>
      </c>
      <c r="K466" s="3">
        <f>1/J466</f>
        <v>12100.000000000002</v>
      </c>
      <c r="L466" s="3">
        <f>K466*AF466</f>
        <v>60.500000000000007</v>
      </c>
      <c r="M466" s="3">
        <f>K466*AF466^2</f>
        <v>0.30250000000000005</v>
      </c>
      <c r="N466" s="3">
        <f>K466^2</f>
        <v>146410000.00000003</v>
      </c>
      <c r="O466" s="3">
        <f>1/($J466+(VLOOKUP($BD466,'5_Weighting REM'!$B$23:$K$35,10,FALSE)))</f>
        <v>85.030691569510125</v>
      </c>
      <c r="P466" s="3">
        <f>O466*$AF466</f>
        <v>0.42515345784755065</v>
      </c>
      <c r="Q466" s="3">
        <f>1/($J466+(VLOOKUP($BD466,'5_Weighting REM'!$N$22:$W$31,10,FALSE)))</f>
        <v>971.79903213040791</v>
      </c>
      <c r="R466" s="3">
        <f>Q466*$AF466</f>
        <v>4.8589951606520394</v>
      </c>
      <c r="S466" s="3">
        <f>1/($J466+(VLOOKUP($BD466,'5_Weighting REM'!$Z$26:$AI$35,10,FALSE)))</f>
        <v>5.8218292536363672</v>
      </c>
      <c r="T466" s="3">
        <f>S466*$AF466</f>
        <v>2.9109146268181837E-2</v>
      </c>
      <c r="U466" s="3">
        <f>1/($J466+(VLOOKUP($BD466,'5_Weighting REM'!$AL$24:$AU$35,10,FALSE)))</f>
        <v>147.07025549138788</v>
      </c>
      <c r="V466" s="3">
        <f>U466*$AF466</f>
        <v>0.7353512774569394</v>
      </c>
      <c r="W466" s="3">
        <f>1/($J466+(VLOOKUP($BD466,'5_Weighting REM'!$AX$24:$BG$35,10,FALSE)))</f>
        <v>11.861579444451662</v>
      </c>
      <c r="X466" s="3">
        <f>W466*$AF466</f>
        <v>5.9307897222258314E-2</v>
      </c>
      <c r="Y466" s="3">
        <f>1/($J466+(VLOOKUP($BD466,'5_Weighting REM'!$BK$24:$BT$34,10,FALSE)))</f>
        <v>139.96024127533019</v>
      </c>
      <c r="Z466" s="3">
        <f>Y466*$AF466</f>
        <v>0.699801206376651</v>
      </c>
      <c r="AA466" s="3">
        <f>1/($J466+(VLOOKUP($BD466,'5_Weighting REM'!$BX$24:$CG$35,10,FALSE)))</f>
        <v>283.97704592609745</v>
      </c>
      <c r="AB466" s="3">
        <f>AA466*$AF466</f>
        <v>1.4198852296304874</v>
      </c>
      <c r="AC466" s="3">
        <f>1/($J466+(VLOOKUP($BD466,'5_Weighting REM'!$CK$24:$CT$35,10,FALSE)))</f>
        <v>85.030691569510125</v>
      </c>
      <c r="AD466" s="3">
        <f>AC466*$AF466</f>
        <v>0.42515345784755065</v>
      </c>
      <c r="AE466" s="3" t="s">
        <v>640</v>
      </c>
      <c r="AF466" s="96">
        <v>5.0000000000000001E-3</v>
      </c>
      <c r="AG466" s="80" t="s">
        <v>1300</v>
      </c>
      <c r="AH466" s="3">
        <v>9.0909090909090905E-3</v>
      </c>
      <c r="AI466" s="3" t="s">
        <v>26</v>
      </c>
      <c r="AJ466" s="3" t="s">
        <v>53</v>
      </c>
      <c r="AK466" s="3" t="s">
        <v>6</v>
      </c>
      <c r="AL466" s="3" t="s">
        <v>54</v>
      </c>
      <c r="AM466" s="3" t="s">
        <v>55</v>
      </c>
      <c r="AN466" s="3" t="s">
        <v>37</v>
      </c>
      <c r="AO466" s="3" t="s">
        <v>73</v>
      </c>
      <c r="AP466" s="3" t="s">
        <v>57</v>
      </c>
      <c r="AQ466" s="3" t="s">
        <v>191</v>
      </c>
      <c r="AR466" s="4" t="s">
        <v>75</v>
      </c>
      <c r="AS466" s="4" t="s">
        <v>75</v>
      </c>
      <c r="AT466" s="4">
        <v>1991</v>
      </c>
      <c r="AU466" s="3" t="s">
        <v>30</v>
      </c>
      <c r="AV466" s="3" t="s">
        <v>30</v>
      </c>
      <c r="AW466" s="3">
        <v>20246</v>
      </c>
      <c r="AX466" s="3">
        <v>0</v>
      </c>
      <c r="AY466" s="3">
        <v>0</v>
      </c>
      <c r="AZ466" s="3">
        <v>1</v>
      </c>
      <c r="BA466" s="3">
        <v>1</v>
      </c>
      <c r="BB466" s="4" t="s">
        <v>15</v>
      </c>
      <c r="BC466" s="4" t="s">
        <v>76</v>
      </c>
      <c r="BD466" s="3" t="s">
        <v>42</v>
      </c>
      <c r="BE466" s="4" t="s">
        <v>77</v>
      </c>
      <c r="BF466" s="4" t="s">
        <v>78</v>
      </c>
      <c r="BG466" s="3">
        <v>4.0000000000000002E-4</v>
      </c>
      <c r="BH466" s="3">
        <v>1.0004000800106678</v>
      </c>
      <c r="BI466" s="3"/>
      <c r="BJ466" s="3" t="s">
        <v>60</v>
      </c>
      <c r="BK466" s="3">
        <v>0.55000000000000004</v>
      </c>
      <c r="BL466" s="3"/>
    </row>
    <row r="467" spans="1:64" x14ac:dyDescent="0.35">
      <c r="A467" s="2">
        <v>183</v>
      </c>
      <c r="B467" s="3" t="s">
        <v>1279</v>
      </c>
      <c r="C467" s="3">
        <v>183.2</v>
      </c>
      <c r="D467" s="3" t="s">
        <v>1282</v>
      </c>
      <c r="E467" s="3" t="s">
        <v>1283</v>
      </c>
      <c r="F467" s="3"/>
      <c r="G467" s="3"/>
      <c r="H467" s="3" t="str">
        <f>IF(AF467&lt;'2 - Outliers'!$F$11,"Low outlier",IF(AF467&gt;'2 - Outliers'!$F$12,"High outlier",""))</f>
        <v/>
      </c>
      <c r="I467" s="3">
        <f>IF(AH467="",VLOOKUP(BD467,'3 -Impute_SE'!$B$10:$C$21,2,FALSE),AH467)</f>
        <v>8.8844225904334915E-3</v>
      </c>
      <c r="J467" s="3">
        <f>I467^2</f>
        <v>7.8932964765404958E-5</v>
      </c>
      <c r="K467" s="3">
        <f>1/J467</f>
        <v>12668.978074902918</v>
      </c>
      <c r="L467" s="3">
        <f>K467*AF467</f>
        <v>1092.9241491118923</v>
      </c>
      <c r="M467" s="3">
        <f>K467*AF467^2</f>
        <v>94.284099999999981</v>
      </c>
      <c r="N467" s="3">
        <f>K467^2</f>
        <v>160503005.46237084</v>
      </c>
      <c r="O467" s="3">
        <f>1/($J467+(VLOOKUP($BD467,'5_Weighting REM'!$B$23:$K$35,10,FALSE)))</f>
        <v>6.8450821313719814</v>
      </c>
      <c r="P467" s="3">
        <f>O467*$AF467</f>
        <v>0.59050978854015179</v>
      </c>
      <c r="Q467" s="3" t="e">
        <f>1/($J467+(VLOOKUP($BD467,'5_Weighting REM'!$N$22:$W$31,10,FALSE)))</f>
        <v>#N/A</v>
      </c>
      <c r="R467" s="3" t="e">
        <f>Q467*$AF467</f>
        <v>#N/A</v>
      </c>
      <c r="S467" s="3">
        <f>1/($J467+(VLOOKUP($BD467,'5_Weighting REM'!$Z$26:$AI$35,10,FALSE)))</f>
        <v>0.13899481439362335</v>
      </c>
      <c r="T467" s="3">
        <f>S467*$AF467</f>
        <v>1.1990768975522148E-2</v>
      </c>
      <c r="U467" s="3">
        <f>1/($J467+(VLOOKUP($BD467,'5_Weighting REM'!$AL$24:$AU$35,10,FALSE)))</f>
        <v>49.321521098954541</v>
      </c>
      <c r="V467" s="3">
        <f>U467*$AF467</f>
        <v>4.2548563239495705</v>
      </c>
      <c r="W467" s="3">
        <f>1/($J467+(VLOOKUP($BD467,'5_Weighting REM'!$AX$24:$BG$35,10,FALSE)))</f>
        <v>313.59916330842918</v>
      </c>
      <c r="X467" s="3">
        <f>W467*$AF467</f>
        <v>27.053492136041349</v>
      </c>
      <c r="Y467" s="3">
        <f>1/($J467+(VLOOKUP($BD467,'5_Weighting REM'!$BK$24:$BT$34,10,FALSE)))</f>
        <v>408.54463988694351</v>
      </c>
      <c r="Z467" s="3">
        <f>Y467*$AF467</f>
        <v>35.244224142055266</v>
      </c>
      <c r="AA467" s="3">
        <f>1/($J467+(VLOOKUP($BD467,'5_Weighting REM'!$BX$24:$CG$35,10,FALSE)))</f>
        <v>407.69791312919222</v>
      </c>
      <c r="AB467" s="3">
        <f>AA467*$AF467</f>
        <v>35.171178935427363</v>
      </c>
      <c r="AC467" s="3">
        <f>1/($J467+(VLOOKUP($BD467,'5_Weighting REM'!$CK$24:$CT$35,10,FALSE)))</f>
        <v>6.8450821313719814</v>
      </c>
      <c r="AD467" s="3">
        <f>AC467*$AF467</f>
        <v>0.59050978854015179</v>
      </c>
      <c r="AE467" s="3" t="s">
        <v>24</v>
      </c>
      <c r="AF467" s="6">
        <v>8.6267743353109202E-2</v>
      </c>
      <c r="AG467" s="3" t="s">
        <v>25</v>
      </c>
      <c r="AH467" s="3">
        <v>8.8844225904334915E-3</v>
      </c>
      <c r="AI467" s="3" t="s">
        <v>26</v>
      </c>
      <c r="AJ467" s="3" t="s">
        <v>5</v>
      </c>
      <c r="AK467" s="3" t="s">
        <v>1307</v>
      </c>
      <c r="AL467" s="3" t="s">
        <v>5</v>
      </c>
      <c r="AM467" s="3" t="s">
        <v>7</v>
      </c>
      <c r="AN467" s="3" t="s">
        <v>1328</v>
      </c>
      <c r="AO467" s="3" t="s">
        <v>694</v>
      </c>
      <c r="AP467" s="3" t="s">
        <v>10</v>
      </c>
      <c r="AQ467" s="3" t="s">
        <v>1340</v>
      </c>
      <c r="AR467" s="4" t="s">
        <v>338</v>
      </c>
      <c r="AS467" s="4" t="s">
        <v>836</v>
      </c>
      <c r="AT467" s="4">
        <v>2015</v>
      </c>
      <c r="AU467" s="3" t="s">
        <v>14</v>
      </c>
      <c r="AV467" s="3" t="s">
        <v>1951</v>
      </c>
      <c r="AW467" s="3">
        <v>286</v>
      </c>
      <c r="AX467" s="3">
        <v>1</v>
      </c>
      <c r="AY467" s="3">
        <v>0</v>
      </c>
      <c r="AZ467" s="3">
        <v>0</v>
      </c>
      <c r="BA467" s="3">
        <v>0</v>
      </c>
      <c r="BB467" s="4" t="s">
        <v>97</v>
      </c>
      <c r="BC467" s="4" t="s">
        <v>1393</v>
      </c>
      <c r="BD467" s="4" t="s">
        <v>1396</v>
      </c>
      <c r="BE467" s="4" t="s">
        <v>33</v>
      </c>
      <c r="BF467" s="4"/>
      <c r="BG467" s="3">
        <v>39260.449999999997</v>
      </c>
      <c r="BH467" s="3"/>
      <c r="BI467" s="3"/>
      <c r="BJ467" s="3"/>
      <c r="BK467" s="3">
        <v>9.7100000000000009</v>
      </c>
      <c r="BL467" s="3" t="s">
        <v>1300</v>
      </c>
    </row>
    <row r="468" spans="1:64" x14ac:dyDescent="0.35">
      <c r="A468" s="2">
        <v>47</v>
      </c>
      <c r="B468" s="3" t="s">
        <v>870</v>
      </c>
      <c r="C468" s="3">
        <v>47.7</v>
      </c>
      <c r="D468" s="3" t="s">
        <v>903</v>
      </c>
      <c r="E468" s="3" t="s">
        <v>904</v>
      </c>
      <c r="F468" s="3"/>
      <c r="G468" s="3"/>
      <c r="H468" s="3" t="str">
        <f>IF(AF468&lt;'2 - Outliers'!$F$11,"Low outlier",IF(AF468&gt;'2 - Outliers'!$F$12,"High outlier",""))</f>
        <v/>
      </c>
      <c r="I468" s="3">
        <f>IF(AH468="",VLOOKUP(BD468,'3 -Impute_SE'!$B$10:$C$21,2,FALSE),AH468)</f>
        <v>8.6956521739130436E-3</v>
      </c>
      <c r="J468" s="3">
        <f>I468^2</f>
        <v>7.5614366729678646E-5</v>
      </c>
      <c r="K468" s="3">
        <f>1/J468</f>
        <v>13224.999999999998</v>
      </c>
      <c r="L468" s="3">
        <f>K468*AF468</f>
        <v>-52.899999999999991</v>
      </c>
      <c r="M468" s="3">
        <f>K468*AF468^2</f>
        <v>0.21159999999999995</v>
      </c>
      <c r="N468" s="3">
        <f>K468^2</f>
        <v>174900624.99999994</v>
      </c>
      <c r="O468" s="3">
        <f>1/($J468+(VLOOKUP($BD468,'5_Weighting REM'!$B$23:$K$35,10,FALSE)))</f>
        <v>6.8452376283109757</v>
      </c>
      <c r="P468" s="3">
        <f>O468*$AF468</f>
        <v>-2.7380950513243903E-2</v>
      </c>
      <c r="Q468" s="3" t="e">
        <f>1/($J468+(VLOOKUP($BD468,'5_Weighting REM'!$N$22:$W$31,10,FALSE)))</f>
        <v>#N/A</v>
      </c>
      <c r="R468" s="3" t="e">
        <f>Q468*$AF468</f>
        <v>#N/A</v>
      </c>
      <c r="S468" s="3">
        <f>1/($J468+(VLOOKUP($BD468,'5_Weighting REM'!$Z$26:$AI$35,10,FALSE)))</f>
        <v>0.13899487850750156</v>
      </c>
      <c r="T468" s="3">
        <f>S468*$AF468</f>
        <v>-5.5597951403000623E-4</v>
      </c>
      <c r="U468" s="3">
        <f>1/($J468+(VLOOKUP($BD468,'5_Weighting REM'!$AL$24:$AU$35,10,FALSE)))</f>
        <v>49.329595283400074</v>
      </c>
      <c r="V468" s="3">
        <f>U468*$AF468</f>
        <v>-0.19731838113360031</v>
      </c>
      <c r="W468" s="3">
        <f>1/($J468+(VLOOKUP($BD468,'5_Weighting REM'!$AX$24:$BG$35,10,FALSE)))</f>
        <v>313.92586896370176</v>
      </c>
      <c r="X468" s="3">
        <f>W468*$AF468</f>
        <v>-1.2557034758548071</v>
      </c>
      <c r="Y468" s="3">
        <f>1/($J468+(VLOOKUP($BD468,'5_Weighting REM'!$BK$24:$BT$34,10,FALSE)))</f>
        <v>409.09929484517085</v>
      </c>
      <c r="Z468" s="3">
        <f>Y468*$AF468</f>
        <v>-1.6363971793806835</v>
      </c>
      <c r="AA468" s="3">
        <f>1/($J468+(VLOOKUP($BD468,'5_Weighting REM'!$BX$24:$CG$35,10,FALSE)))</f>
        <v>408.25026982205247</v>
      </c>
      <c r="AB468" s="3">
        <f>AA468*$AF468</f>
        <v>-1.6330010792882099</v>
      </c>
      <c r="AC468" s="3">
        <f>1/($J468+(VLOOKUP($BD468,'5_Weighting REM'!$CK$24:$CT$35,10,FALSE)))</f>
        <v>6.8452376283109757</v>
      </c>
      <c r="AD468" s="3">
        <f>AC468*$AF468</f>
        <v>-2.7380950513243903E-2</v>
      </c>
      <c r="AE468" s="3" t="s">
        <v>156</v>
      </c>
      <c r="AF468" s="6">
        <v>-4.0000000000000001E-3</v>
      </c>
      <c r="AG468" s="3" t="s">
        <v>157</v>
      </c>
      <c r="AH468" s="3">
        <v>8.6956521739130436E-3</v>
      </c>
      <c r="AI468" s="3" t="s">
        <v>26</v>
      </c>
      <c r="AJ468" s="3" t="s">
        <v>53</v>
      </c>
      <c r="AK468" s="3" t="s">
        <v>143</v>
      </c>
      <c r="AL468" s="3" t="s">
        <v>54</v>
      </c>
      <c r="AM468" s="3" t="s">
        <v>7</v>
      </c>
      <c r="AN468" s="3" t="s">
        <v>873</v>
      </c>
      <c r="AO468" s="3" t="s">
        <v>28</v>
      </c>
      <c r="AP468" s="3" t="s">
        <v>57</v>
      </c>
      <c r="AQ468" s="3" t="s">
        <v>11</v>
      </c>
      <c r="AR468" s="4" t="s">
        <v>12</v>
      </c>
      <c r="AS468" s="4" t="s">
        <v>13</v>
      </c>
      <c r="AT468" s="4" t="s">
        <v>874</v>
      </c>
      <c r="AU468" s="3" t="s">
        <v>1951</v>
      </c>
      <c r="AV468" s="3" t="s">
        <v>14</v>
      </c>
      <c r="AW468" s="3">
        <v>6369</v>
      </c>
      <c r="AX468" s="3">
        <v>0</v>
      </c>
      <c r="AY468" s="3">
        <v>0</v>
      </c>
      <c r="AZ468" s="3">
        <v>1</v>
      </c>
      <c r="BA468" s="3">
        <v>1</v>
      </c>
      <c r="BB468" s="4" t="s">
        <v>97</v>
      </c>
      <c r="BC468" s="4" t="s">
        <v>849</v>
      </c>
      <c r="BD468" s="4" t="s">
        <v>1396</v>
      </c>
      <c r="BE468" s="4" t="s">
        <v>142</v>
      </c>
      <c r="BF468" s="4"/>
      <c r="BG468" s="3">
        <v>-4.0000000000000001E-3</v>
      </c>
      <c r="BH468" s="3"/>
      <c r="BI468" s="3"/>
      <c r="BJ468" s="3" t="s">
        <v>20</v>
      </c>
      <c r="BK468" s="3">
        <v>-0.46</v>
      </c>
      <c r="BL468" s="3"/>
    </row>
    <row r="469" spans="1:64" x14ac:dyDescent="0.35">
      <c r="A469" s="2">
        <v>65</v>
      </c>
      <c r="B469" s="3" t="s">
        <v>351</v>
      </c>
      <c r="C469" s="3">
        <v>65.5</v>
      </c>
      <c r="D469" s="3" t="s">
        <v>460</v>
      </c>
      <c r="E469" s="3" t="s">
        <v>369</v>
      </c>
      <c r="F469" s="3"/>
      <c r="G469" s="3" t="s">
        <v>1958</v>
      </c>
      <c r="H469" s="3" t="str">
        <f>IF(AF469&lt;'2 - Outliers'!$F$11,"Low outlier",IF(AF469&gt;'2 - Outliers'!$F$12,"High outlier",""))</f>
        <v/>
      </c>
      <c r="I469" s="3">
        <f>IF(AH469="",VLOOKUP(BD469,'3 -Impute_SE'!$B$10:$C$21,2,FALSE),AH469)</f>
        <v>8.3799999999999986E-3</v>
      </c>
      <c r="J469" s="3">
        <f>I469^2</f>
        <v>7.0224399999999971E-5</v>
      </c>
      <c r="K469" s="3">
        <f>1/J469</f>
        <v>14240.064706854035</v>
      </c>
      <c r="L469" s="3">
        <f>K469*AF469</f>
        <v>5.9665871121718403</v>
      </c>
      <c r="M469" s="3">
        <f>K469*AF469^2</f>
        <v>2.5000000000000009E-3</v>
      </c>
      <c r="N469" s="3">
        <f>K469^2</f>
        <v>202779442.85538989</v>
      </c>
      <c r="O469" s="3">
        <f>1/($J469+(VLOOKUP($BD469,'5_Weighting REM'!$B$23:$K$35,10,FALSE)))</f>
        <v>68.83180919878815</v>
      </c>
      <c r="P469" s="3">
        <f>O469*$AF469</f>
        <v>2.8840528054292235E-2</v>
      </c>
      <c r="Q469" s="3">
        <f>1/($J469+(VLOOKUP($BD469,'5_Weighting REM'!$N$22:$W$31,10,FALSE)))</f>
        <v>1906.0799206966342</v>
      </c>
      <c r="R469" s="3">
        <f>Q469*$AF469</f>
        <v>0.79864748677188968</v>
      </c>
      <c r="S469" s="3">
        <f>1/($J469+(VLOOKUP($BD469,'5_Weighting REM'!$Z$26:$AI$35,10,FALSE)))</f>
        <v>1906.0799206966342</v>
      </c>
      <c r="T469" s="3">
        <f>S469*$AF469</f>
        <v>0.79864748677188968</v>
      </c>
      <c r="U469" s="3">
        <f>1/($J469+(VLOOKUP($BD469,'5_Weighting REM'!$AL$24:$AU$35,10,FALSE)))</f>
        <v>121.59769286825649</v>
      </c>
      <c r="V469" s="3">
        <f>U469*$AF469</f>
        <v>5.094943331179947E-2</v>
      </c>
      <c r="W469" s="3">
        <f>1/($J469+(VLOOKUP($BD469,'5_Weighting REM'!$AX$24:$BG$35,10,FALSE)))</f>
        <v>20.625530281756838</v>
      </c>
      <c r="X469" s="3">
        <f>W469*$AF469</f>
        <v>8.6420971880561154E-3</v>
      </c>
      <c r="Y469" s="3">
        <f>1/($J469+(VLOOKUP($BD469,'5_Weighting REM'!$BK$24:$BT$34,10,FALSE)))</f>
        <v>69.372549190011441</v>
      </c>
      <c r="Z469" s="3">
        <f>Y469*$AF469</f>
        <v>2.9067098110614795E-2</v>
      </c>
      <c r="AA469" s="3">
        <f>1/($J469+(VLOOKUP($BD469,'5_Weighting REM'!$BX$24:$CG$35,10,FALSE)))</f>
        <v>108.12009192248381</v>
      </c>
      <c r="AB469" s="3">
        <f>AA469*$AF469</f>
        <v>4.5302318515520718E-2</v>
      </c>
      <c r="AC469" s="3">
        <f>1/($J469+(VLOOKUP($BD469,'5_Weighting REM'!$CK$24:$CT$35,10,FALSE)))</f>
        <v>68.83180919878815</v>
      </c>
      <c r="AD469" s="3">
        <f>AC469*$AF469</f>
        <v>2.8840528054292235E-2</v>
      </c>
      <c r="AE469" s="3" t="s">
        <v>367</v>
      </c>
      <c r="AF469" s="6">
        <v>4.1899999999999999E-4</v>
      </c>
      <c r="AG469" s="3" t="s">
        <v>355</v>
      </c>
      <c r="AH469" s="3">
        <v>8.3799999999999986E-3</v>
      </c>
      <c r="AI469" s="3" t="s">
        <v>26</v>
      </c>
      <c r="AJ469" s="3" t="s">
        <v>53</v>
      </c>
      <c r="AK469" s="3" t="s">
        <v>6</v>
      </c>
      <c r="AL469" s="3" t="s">
        <v>54</v>
      </c>
      <c r="AM469" s="3" t="s">
        <v>7</v>
      </c>
      <c r="AN469" s="3" t="s">
        <v>356</v>
      </c>
      <c r="AO469" s="3" t="s">
        <v>28</v>
      </c>
      <c r="AP469" s="3" t="s">
        <v>10</v>
      </c>
      <c r="AQ469" s="3" t="s">
        <v>11</v>
      </c>
      <c r="AR469" s="4" t="s">
        <v>108</v>
      </c>
      <c r="AS469" s="4" t="s">
        <v>363</v>
      </c>
      <c r="AT469" s="4">
        <v>2010</v>
      </c>
      <c r="AU469" s="3" t="s">
        <v>14</v>
      </c>
      <c r="AV469" s="3" t="s">
        <v>14</v>
      </c>
      <c r="AW469" s="3">
        <v>473</v>
      </c>
      <c r="AX469" s="3">
        <v>1</v>
      </c>
      <c r="AY469" s="3">
        <v>0</v>
      </c>
      <c r="AZ469" s="3">
        <v>0</v>
      </c>
      <c r="BA469" s="3">
        <v>0</v>
      </c>
      <c r="BB469" s="4" t="s">
        <v>15</v>
      </c>
      <c r="BC469" s="4" t="s">
        <v>87</v>
      </c>
      <c r="BD469" s="4" t="s">
        <v>88</v>
      </c>
      <c r="BE469" s="4" t="s">
        <v>33</v>
      </c>
      <c r="BF469" s="4"/>
      <c r="BG469" s="3">
        <v>0.41899999999999998</v>
      </c>
      <c r="BH469" s="6"/>
      <c r="BI469" s="3"/>
      <c r="BJ469" s="3" t="s">
        <v>20</v>
      </c>
      <c r="BK469" s="3">
        <v>0.05</v>
      </c>
      <c r="BL469" s="3"/>
    </row>
    <row r="470" spans="1:64" x14ac:dyDescent="0.35">
      <c r="A470" s="2">
        <v>65</v>
      </c>
      <c r="B470" s="3" t="s">
        <v>351</v>
      </c>
      <c r="C470" s="3">
        <v>65.5</v>
      </c>
      <c r="D470" s="3" t="s">
        <v>687</v>
      </c>
      <c r="E470" s="3" t="s">
        <v>369</v>
      </c>
      <c r="F470" s="3"/>
      <c r="G470" s="3" t="s">
        <v>1958</v>
      </c>
      <c r="H470" s="3" t="str">
        <f>IF(AF470&lt;'2 - Outliers'!$F$11,"Low outlier",IF(AF470&gt;'2 - Outliers'!$F$12,"High outlier",""))</f>
        <v/>
      </c>
      <c r="I470" s="3">
        <f>IF(AH470="",VLOOKUP(BD470,'3 -Impute_SE'!$B$10:$C$21,2,FALSE),AH470)</f>
        <v>8.2242424242424238E-3</v>
      </c>
      <c r="J470" s="3">
        <f>I470^2</f>
        <v>6.7638163452708906E-5</v>
      </c>
      <c r="K470" s="3">
        <f>1/J470</f>
        <v>14784.552816830659</v>
      </c>
      <c r="L470" s="3">
        <f>K470*AF470</f>
        <v>-80.250552689756816</v>
      </c>
      <c r="M470" s="3">
        <f>K470*AF470^2</f>
        <v>0.43559999999999993</v>
      </c>
      <c r="N470" s="3">
        <f>K470^2</f>
        <v>218583001.99365538</v>
      </c>
      <c r="O470" s="3">
        <f>1/($J470+(VLOOKUP($BD470,'5_Weighting REM'!$B$23:$K$35,10,FALSE)))</f>
        <v>1021.6379622814718</v>
      </c>
      <c r="P470" s="3">
        <f>O470*$AF470</f>
        <v>-5.5454508592638287</v>
      </c>
      <c r="Q470" s="3">
        <f>1/($J470+(VLOOKUP($BD470,'5_Weighting REM'!$N$22:$W$31,10,FALSE)))</f>
        <v>299.65462754791253</v>
      </c>
      <c r="R470" s="3">
        <f>Q470*$AF470</f>
        <v>-1.6265253183300692</v>
      </c>
      <c r="S470" s="3">
        <f>1/($J470+(VLOOKUP($BD470,'5_Weighting REM'!$Z$26:$AI$35,10,FALSE)))</f>
        <v>24.132235047624452</v>
      </c>
      <c r="T470" s="3">
        <f>S470*$AF470</f>
        <v>-0.13098977183850552</v>
      </c>
      <c r="U470" s="3">
        <f>1/($J470+(VLOOKUP($BD470,'5_Weighting REM'!$AL$24:$AU$35,10,FALSE)))</f>
        <v>2498.2712730818876</v>
      </c>
      <c r="V470" s="3">
        <f>U470*$AF470</f>
        <v>-13.560616470288485</v>
      </c>
      <c r="W470" s="3">
        <f>1/($J470+(VLOOKUP($BD470,'5_Weighting REM'!$AX$24:$BG$35,10,FALSE)))</f>
        <v>32.853842494503347</v>
      </c>
      <c r="X470" s="3">
        <f>W470*$AF470</f>
        <v>-0.17833065706016415</v>
      </c>
      <c r="Y470" s="3">
        <f>1/($J470+(VLOOKUP($BD470,'5_Weighting REM'!$BK$24:$BT$34,10,FALSE)))</f>
        <v>3270.9131384827374</v>
      </c>
      <c r="Z470" s="3">
        <f>Y470*$AF470</f>
        <v>-17.754516515684298</v>
      </c>
      <c r="AA470" s="3">
        <f>1/($J470+(VLOOKUP($BD470,'5_Weighting REM'!$BX$24:$CG$35,10,FALSE)))</f>
        <v>1164.0117864281606</v>
      </c>
      <c r="AB470" s="3">
        <f>AA470*$AF470</f>
        <v>-6.318255976732055</v>
      </c>
      <c r="AC470" s="3">
        <f>1/($J470+(VLOOKUP($BD470,'5_Weighting REM'!$CK$24:$CT$35,10,FALSE)))</f>
        <v>1021.6379622814718</v>
      </c>
      <c r="AD470" s="3">
        <f>AC470*$AF470</f>
        <v>-5.5454508592638287</v>
      </c>
      <c r="AE470" s="3" t="s">
        <v>367</v>
      </c>
      <c r="AF470" s="6">
        <v>-5.4279999999999997E-3</v>
      </c>
      <c r="AG470" s="3" t="s">
        <v>355</v>
      </c>
      <c r="AH470" s="3">
        <v>8.2242424242424238E-3</v>
      </c>
      <c r="AI470" s="3" t="s">
        <v>26</v>
      </c>
      <c r="AJ470" s="3" t="s">
        <v>53</v>
      </c>
      <c r="AK470" s="3" t="s">
        <v>143</v>
      </c>
      <c r="AL470" s="3" t="s">
        <v>54</v>
      </c>
      <c r="AM470" s="3" t="s">
        <v>7</v>
      </c>
      <c r="AN470" s="3" t="s">
        <v>356</v>
      </c>
      <c r="AO470" s="3" t="s">
        <v>28</v>
      </c>
      <c r="AP470" s="3" t="s">
        <v>10</v>
      </c>
      <c r="AQ470" s="3" t="s">
        <v>11</v>
      </c>
      <c r="AR470" s="4" t="s">
        <v>108</v>
      </c>
      <c r="AS470" s="4" t="s">
        <v>363</v>
      </c>
      <c r="AT470" s="4">
        <v>2010</v>
      </c>
      <c r="AU470" s="3" t="s">
        <v>14</v>
      </c>
      <c r="AV470" s="3" t="s">
        <v>14</v>
      </c>
      <c r="AW470" s="3">
        <v>473</v>
      </c>
      <c r="AX470" s="3">
        <v>1</v>
      </c>
      <c r="AY470" s="3">
        <v>0</v>
      </c>
      <c r="AZ470" s="3">
        <v>0</v>
      </c>
      <c r="BA470" s="3">
        <v>0</v>
      </c>
      <c r="BB470" s="4" t="s">
        <v>15</v>
      </c>
      <c r="BC470" s="4" t="s">
        <v>634</v>
      </c>
      <c r="BD470" s="4" t="s">
        <v>17</v>
      </c>
      <c r="BE470" s="4" t="s">
        <v>33</v>
      </c>
      <c r="BF470" s="4"/>
      <c r="BG470" s="3">
        <v>-1.357</v>
      </c>
      <c r="BH470" s="3"/>
      <c r="BI470" s="3"/>
      <c r="BJ470" s="3" t="s">
        <v>20</v>
      </c>
      <c r="BK470" s="3">
        <v>-0.66</v>
      </c>
      <c r="BL470" s="3"/>
    </row>
    <row r="471" spans="1:64" x14ac:dyDescent="0.35">
      <c r="A471" s="2">
        <v>55</v>
      </c>
      <c r="B471" s="3" t="s">
        <v>571</v>
      </c>
      <c r="C471" s="3">
        <v>55.1</v>
      </c>
      <c r="D471" s="3" t="s">
        <v>574</v>
      </c>
      <c r="E471" s="3" t="s">
        <v>572</v>
      </c>
      <c r="F471" s="3"/>
      <c r="G471" s="3"/>
      <c r="H471" s="3" t="str">
        <f>IF(AF471&lt;'2 - Outliers'!$F$11,"Low outlier",IF(AF471&gt;'2 - Outliers'!$F$12,"High outlier",""))</f>
        <v/>
      </c>
      <c r="I471" s="3">
        <f>IF(AH471="",VLOOKUP(BD471,'3 -Impute_SE'!$B$10:$C$21,2,FALSE),AH471)</f>
        <v>7.8909351620947629E-3</v>
      </c>
      <c r="J471" s="3">
        <f>I471^2</f>
        <v>6.2266857732383508E-5</v>
      </c>
      <c r="K471" s="3">
        <f>1/J471</f>
        <v>16059.907893504056</v>
      </c>
      <c r="L471" s="3">
        <f>K471*AF471</f>
        <v>457.36024005574751</v>
      </c>
      <c r="M471" s="3">
        <f>K471*AF471^2</f>
        <v>13.024880999999999</v>
      </c>
      <c r="N471" s="3">
        <f>K471^2</f>
        <v>257920641.54783389</v>
      </c>
      <c r="O471" s="3">
        <f>1/($J471+(VLOOKUP($BD471,'5_Weighting REM'!$B$23:$K$35,10,FALSE)))</f>
        <v>110.41298136683815</v>
      </c>
      <c r="P471" s="3">
        <f>O471*$AF471</f>
        <v>3.1443833923626432</v>
      </c>
      <c r="Q471" s="3">
        <f>1/($J471+(VLOOKUP($BD471,'5_Weighting REM'!$N$22:$W$31,10,FALSE)))</f>
        <v>36.817597976166986</v>
      </c>
      <c r="R471" s="3">
        <f>Q471*$AF471</f>
        <v>1.0485057299405043</v>
      </c>
      <c r="S471" s="3">
        <f>1/($J471+(VLOOKUP($BD471,'5_Weighting REM'!$Z$26:$AI$35,10,FALSE)))</f>
        <v>33.225730498051966</v>
      </c>
      <c r="T471" s="3">
        <f>S471*$AF471</f>
        <v>0.94621514502976556</v>
      </c>
      <c r="U471" s="3">
        <f>1/($J471+(VLOOKUP($BD471,'5_Weighting REM'!$AL$24:$AU$35,10,FALSE)))</f>
        <v>129.71106863631235</v>
      </c>
      <c r="V471" s="3">
        <f>U471*$AF471</f>
        <v>3.6939617513863277</v>
      </c>
      <c r="W471" s="3">
        <f>1/($J471+(VLOOKUP($BD471,'5_Weighting REM'!$AX$24:$BG$35,10,FALSE)))</f>
        <v>242.22808791372796</v>
      </c>
      <c r="X471" s="3">
        <f>W471*$AF471</f>
        <v>6.8982647454209909</v>
      </c>
      <c r="Y471" s="3">
        <f>1/($J471+(VLOOKUP($BD471,'5_Weighting REM'!$BK$24:$BT$34,10,FALSE)))</f>
        <v>23.3237460156809</v>
      </c>
      <c r="Z471" s="3">
        <f>Y471*$AF471</f>
        <v>0.66422261867677668</v>
      </c>
      <c r="AA471" s="3">
        <f>1/($J471+(VLOOKUP($BD471,'5_Weighting REM'!$BX$24:$CG$35,10,FALSE)))</f>
        <v>141.71814101269351</v>
      </c>
      <c r="AB471" s="3">
        <f>AA471*$AF471</f>
        <v>4.0359037812437757</v>
      </c>
      <c r="AC471" s="3">
        <f>1/($J471+(VLOOKUP($BD471,'5_Weighting REM'!$CK$24:$CT$35,10,FALSE)))</f>
        <v>110.41298136683815</v>
      </c>
      <c r="AD471" s="3">
        <f>AC471*$AF471</f>
        <v>3.1443833923626432</v>
      </c>
      <c r="AE471" s="3" t="s">
        <v>573</v>
      </c>
      <c r="AF471" s="6">
        <v>2.8478384999999998E-2</v>
      </c>
      <c r="AG471" s="3" t="s">
        <v>72</v>
      </c>
      <c r="AH471" s="3">
        <v>7.8909351620947629E-3</v>
      </c>
      <c r="AI471" s="3" t="s">
        <v>26</v>
      </c>
      <c r="AJ471" s="3" t="s">
        <v>5</v>
      </c>
      <c r="AK471" s="3" t="s">
        <v>6</v>
      </c>
      <c r="AL471" s="3" t="s">
        <v>5</v>
      </c>
      <c r="AM471" s="3" t="s">
        <v>548</v>
      </c>
      <c r="AN471" s="3" t="s">
        <v>37</v>
      </c>
      <c r="AO471" s="3" t="s">
        <v>56</v>
      </c>
      <c r="AP471" s="3" t="s">
        <v>10</v>
      </c>
      <c r="AQ471" s="3" t="s">
        <v>11</v>
      </c>
      <c r="AR471" s="4" t="s">
        <v>12</v>
      </c>
      <c r="AS471" s="4" t="s">
        <v>13</v>
      </c>
      <c r="AT471" s="4" t="s">
        <v>151</v>
      </c>
      <c r="AU471" s="3" t="s">
        <v>1951</v>
      </c>
      <c r="AV471" s="3" t="s">
        <v>14</v>
      </c>
      <c r="AW471" s="3">
        <v>1000</v>
      </c>
      <c r="AX471" s="3">
        <v>1</v>
      </c>
      <c r="AY471" s="3">
        <v>0</v>
      </c>
      <c r="AZ471" s="3">
        <v>1</v>
      </c>
      <c r="BA471" s="3">
        <v>1</v>
      </c>
      <c r="BB471" s="4" t="s">
        <v>330</v>
      </c>
      <c r="BC471" s="4" t="s">
        <v>575</v>
      </c>
      <c r="BD471" s="4" t="s">
        <v>465</v>
      </c>
      <c r="BE471" s="4" t="s">
        <v>58</v>
      </c>
      <c r="BF471" s="4" t="s">
        <v>59</v>
      </c>
      <c r="BG471" s="3">
        <v>5.0000000000000001E-4</v>
      </c>
      <c r="BH471" s="3">
        <v>1.0005001250208359</v>
      </c>
      <c r="BI471" s="3"/>
      <c r="BJ471" s="3" t="s">
        <v>60</v>
      </c>
      <c r="BK471" s="3">
        <v>3.609</v>
      </c>
      <c r="BL471" s="3"/>
    </row>
    <row r="472" spans="1:64" x14ac:dyDescent="0.35">
      <c r="A472" s="2">
        <v>65</v>
      </c>
      <c r="B472" s="3" t="s">
        <v>351</v>
      </c>
      <c r="C472" s="3">
        <v>65.099999999999994</v>
      </c>
      <c r="D472" s="3" t="s">
        <v>451</v>
      </c>
      <c r="E472" s="3" t="s">
        <v>375</v>
      </c>
      <c r="F472" s="3"/>
      <c r="G472" s="3" t="s">
        <v>1958</v>
      </c>
      <c r="H472" s="3" t="str">
        <f>IF(AF472&lt;'2 - Outliers'!$F$11,"Low outlier",IF(AF472&gt;'2 - Outliers'!$F$12,"High outlier",""))</f>
        <v/>
      </c>
      <c r="I472" s="3">
        <f>IF(AH472="",VLOOKUP(BD472,'3 -Impute_SE'!$B$10:$C$21,2,FALSE),AH472)</f>
        <v>7.0643478260869579E-3</v>
      </c>
      <c r="J472" s="3">
        <f>I472^2</f>
        <v>4.9905010207939526E-5</v>
      </c>
      <c r="K472" s="3">
        <f>1/J472</f>
        <v>20038.068238705764</v>
      </c>
      <c r="L472" s="3">
        <f>K472*AF472</f>
        <v>162.78926637124565</v>
      </c>
      <c r="M472" s="3">
        <f>K472*AF472^2</f>
        <v>1.3224999999999998</v>
      </c>
      <c r="N472" s="3">
        <f>K472^2</f>
        <v>401524178.73902875</v>
      </c>
      <c r="O472" s="3">
        <f>1/($J472+(VLOOKUP($BD472,'5_Weighting REM'!$B$23:$K$35,10,FALSE)))</f>
        <v>68.928213601792962</v>
      </c>
      <c r="P472" s="3">
        <f>O472*$AF472</f>
        <v>0.5599728073009661</v>
      </c>
      <c r="Q472" s="3">
        <f>1/($J472+(VLOOKUP($BD472,'5_Weighting REM'!$N$22:$W$31,10,FALSE)))</f>
        <v>1982.8775223837995</v>
      </c>
      <c r="R472" s="3">
        <f>Q472*$AF472</f>
        <v>16.108896991845988</v>
      </c>
      <c r="S472" s="3">
        <f>1/($J472+(VLOOKUP($BD472,'5_Weighting REM'!$Z$26:$AI$35,10,FALSE)))</f>
        <v>1982.8775223837995</v>
      </c>
      <c r="T472" s="3">
        <f>S472*$AF472</f>
        <v>16.108896991845988</v>
      </c>
      <c r="U472" s="3">
        <f>1/($J472+(VLOOKUP($BD472,'5_Weighting REM'!$AL$24:$AU$35,10,FALSE)))</f>
        <v>121.89887951281808</v>
      </c>
      <c r="V472" s="3">
        <f>U472*$AF472</f>
        <v>0.99030649716213426</v>
      </c>
      <c r="W472" s="3">
        <f>1/($J472+(VLOOKUP($BD472,'5_Weighting REM'!$AX$24:$BG$35,10,FALSE)))</f>
        <v>20.6341780284096</v>
      </c>
      <c r="X472" s="3">
        <f>W472*$AF472</f>
        <v>0.16763206230279962</v>
      </c>
      <c r="Y472" s="3">
        <f>1/($J472+(VLOOKUP($BD472,'5_Weighting REM'!$BK$24:$BT$34,10,FALSE)))</f>
        <v>69.470475318604585</v>
      </c>
      <c r="Z472" s="3">
        <f>Y472*$AF472</f>
        <v>0.56437814148834375</v>
      </c>
      <c r="AA472" s="3">
        <f>1/($J472+(VLOOKUP($BD472,'5_Weighting REM'!$BX$24:$CG$35,10,FALSE)))</f>
        <v>108.35814765289375</v>
      </c>
      <c r="AB472" s="3">
        <f>AA472*$AF472</f>
        <v>0.88030159153210896</v>
      </c>
      <c r="AC472" s="3">
        <f>1/($J472+(VLOOKUP($BD472,'5_Weighting REM'!$CK$24:$CT$35,10,FALSE)))</f>
        <v>68.928213601792962</v>
      </c>
      <c r="AD472" s="3">
        <f>AC472*$AF472</f>
        <v>0.5599728073009661</v>
      </c>
      <c r="AE472" s="3" t="s">
        <v>367</v>
      </c>
      <c r="AF472" s="6">
        <v>8.124000000000001E-3</v>
      </c>
      <c r="AG472" s="3" t="s">
        <v>355</v>
      </c>
      <c r="AH472" s="3">
        <v>7.0643478260869579E-3</v>
      </c>
      <c r="AI472" s="3" t="s">
        <v>26</v>
      </c>
      <c r="AJ472" s="3" t="s">
        <v>53</v>
      </c>
      <c r="AK472" s="3" t="s">
        <v>6</v>
      </c>
      <c r="AL472" s="3" t="s">
        <v>54</v>
      </c>
      <c r="AM472" s="3" t="s">
        <v>7</v>
      </c>
      <c r="AN472" s="3" t="s">
        <v>356</v>
      </c>
      <c r="AO472" s="3" t="s">
        <v>28</v>
      </c>
      <c r="AP472" s="3" t="s">
        <v>10</v>
      </c>
      <c r="AQ472" s="3" t="s">
        <v>11</v>
      </c>
      <c r="AR472" s="3" t="s">
        <v>108</v>
      </c>
      <c r="AS472" s="3" t="s">
        <v>357</v>
      </c>
      <c r="AT472" s="3">
        <v>2010</v>
      </c>
      <c r="AU472" s="3" t="s">
        <v>14</v>
      </c>
      <c r="AV472" s="3" t="s">
        <v>14</v>
      </c>
      <c r="AW472" s="3">
        <v>473</v>
      </c>
      <c r="AX472" s="3">
        <v>1</v>
      </c>
      <c r="AY472" s="3">
        <v>0</v>
      </c>
      <c r="AZ472" s="3">
        <v>0</v>
      </c>
      <c r="BA472" s="3">
        <v>0</v>
      </c>
      <c r="BB472" s="3" t="s">
        <v>15</v>
      </c>
      <c r="BC472" s="3" t="s">
        <v>87</v>
      </c>
      <c r="BD472" s="3" t="s">
        <v>88</v>
      </c>
      <c r="BE472" s="3" t="s">
        <v>33</v>
      </c>
      <c r="BF472" s="4"/>
      <c r="BG472" s="3">
        <v>2.0310000000000001</v>
      </c>
      <c r="BH472" s="3"/>
      <c r="BI472" s="3"/>
      <c r="BJ472" s="3" t="s">
        <v>20</v>
      </c>
      <c r="BK472" s="3">
        <v>1.1499999999999999</v>
      </c>
      <c r="BL472" s="3"/>
    </row>
    <row r="473" spans="1:64" x14ac:dyDescent="0.35">
      <c r="A473" s="2">
        <v>65</v>
      </c>
      <c r="B473" s="3" t="s">
        <v>351</v>
      </c>
      <c r="C473" s="3">
        <v>65.400000000000006</v>
      </c>
      <c r="D473" s="3" t="s">
        <v>456</v>
      </c>
      <c r="E473" s="3" t="s">
        <v>362</v>
      </c>
      <c r="F473" s="3"/>
      <c r="G473" s="3" t="s">
        <v>1958</v>
      </c>
      <c r="H473" s="3" t="str">
        <f>IF(AF473&lt;'2 - Outliers'!$F$11,"Low outlier",IF(AF473&gt;'2 - Outliers'!$F$12,"High outlier",""))</f>
        <v/>
      </c>
      <c r="I473" s="3">
        <f>IF(AH473="",VLOOKUP(BD473,'3 -Impute_SE'!$B$10:$C$21,2,FALSE),AH473)</f>
        <v>6.9800000000000001E-3</v>
      </c>
      <c r="J473" s="3">
        <f>I473^2</f>
        <v>4.8720400000000002E-5</v>
      </c>
      <c r="K473" s="3">
        <f>1/J473</f>
        <v>20525.283043653169</v>
      </c>
      <c r="L473" s="3">
        <f>K473*AF473</f>
        <v>-171.91977077363893</v>
      </c>
      <c r="M473" s="3">
        <f>K473*AF473^2</f>
        <v>1.44</v>
      </c>
      <c r="N473" s="3">
        <f>K473^2</f>
        <v>421287244.02207631</v>
      </c>
      <c r="O473" s="3">
        <f>1/($J473+(VLOOKUP($BD473,'5_Weighting REM'!$B$23:$K$35,10,FALSE)))</f>
        <v>68.933842261326689</v>
      </c>
      <c r="P473" s="3">
        <f>O473*$AF473</f>
        <v>-0.57738986278087234</v>
      </c>
      <c r="Q473" s="3">
        <f>1/($J473+(VLOOKUP($BD473,'5_Weighting REM'!$N$22:$W$31,10,FALSE)))</f>
        <v>1987.5461429670129</v>
      </c>
      <c r="R473" s="3">
        <f>Q473*$AF473</f>
        <v>-16.647686493491701</v>
      </c>
      <c r="S473" s="3">
        <f>1/($J473+(VLOOKUP($BD473,'5_Weighting REM'!$Z$26:$AI$35,10,FALSE)))</f>
        <v>1987.5461429670129</v>
      </c>
      <c r="T473" s="3">
        <f>S473*$AF473</f>
        <v>-16.647686493491701</v>
      </c>
      <c r="U473" s="3">
        <f>1/($J473+(VLOOKUP($BD473,'5_Weighting REM'!$AL$24:$AU$35,10,FALSE)))</f>
        <v>121.916484577124</v>
      </c>
      <c r="V473" s="3">
        <f>U473*$AF473</f>
        <v>-1.0211724748179904</v>
      </c>
      <c r="W473" s="3">
        <f>1/($J473+(VLOOKUP($BD473,'5_Weighting REM'!$AX$24:$BG$35,10,FALSE)))</f>
        <v>20.634682411400917</v>
      </c>
      <c r="X473" s="3">
        <f>W473*$AF473</f>
        <v>-0.17283609987789408</v>
      </c>
      <c r="Y473" s="3">
        <f>1/($J473+(VLOOKUP($BD473,'5_Weighting REM'!$BK$24:$BT$34,10,FALSE)))</f>
        <v>69.476192892066081</v>
      </c>
      <c r="Z473" s="3">
        <f>Y473*$AF473</f>
        <v>-0.58193259166394551</v>
      </c>
      <c r="AA473" s="3">
        <f>1/($J473+(VLOOKUP($BD473,'5_Weighting REM'!$BX$24:$CG$35,10,FALSE)))</f>
        <v>108.37205852525749</v>
      </c>
      <c r="AB473" s="3">
        <f>AA473*$AF473</f>
        <v>-0.9077243622075567</v>
      </c>
      <c r="AC473" s="3">
        <f>1/($J473+(VLOOKUP($BD473,'5_Weighting REM'!$CK$24:$CT$35,10,FALSE)))</f>
        <v>68.933842261326689</v>
      </c>
      <c r="AD473" s="3">
        <f>AC473*$AF473</f>
        <v>-0.57738986278087234</v>
      </c>
      <c r="AE473" s="3" t="s">
        <v>367</v>
      </c>
      <c r="AF473" s="6">
        <v>-8.3759999999999998E-3</v>
      </c>
      <c r="AG473" s="3" t="s">
        <v>355</v>
      </c>
      <c r="AH473" s="3">
        <v>6.9800000000000001E-3</v>
      </c>
      <c r="AI473" s="3" t="s">
        <v>26</v>
      </c>
      <c r="AJ473" s="3" t="s">
        <v>53</v>
      </c>
      <c r="AK473" s="3" t="s">
        <v>143</v>
      </c>
      <c r="AL473" s="3" t="s">
        <v>54</v>
      </c>
      <c r="AM473" s="3" t="s">
        <v>7</v>
      </c>
      <c r="AN473" s="3" t="s">
        <v>356</v>
      </c>
      <c r="AO473" s="3" t="s">
        <v>28</v>
      </c>
      <c r="AP473" s="3" t="s">
        <v>10</v>
      </c>
      <c r="AQ473" s="3" t="s">
        <v>11</v>
      </c>
      <c r="AR473" s="4" t="s">
        <v>108</v>
      </c>
      <c r="AS473" s="4" t="s">
        <v>363</v>
      </c>
      <c r="AT473" s="4">
        <v>2010</v>
      </c>
      <c r="AU473" s="3" t="s">
        <v>14</v>
      </c>
      <c r="AV473" s="3" t="s">
        <v>14</v>
      </c>
      <c r="AW473" s="3">
        <v>473</v>
      </c>
      <c r="AX473" s="3">
        <v>1</v>
      </c>
      <c r="AY473" s="3">
        <v>0</v>
      </c>
      <c r="AZ473" s="3">
        <v>0</v>
      </c>
      <c r="BA473" s="3">
        <v>0</v>
      </c>
      <c r="BB473" s="4" t="s">
        <v>15</v>
      </c>
      <c r="BC473" s="4" t="s">
        <v>87</v>
      </c>
      <c r="BD473" s="3" t="s">
        <v>88</v>
      </c>
      <c r="BE473" s="4" t="s">
        <v>33</v>
      </c>
      <c r="BF473" s="4"/>
      <c r="BG473" s="3">
        <v>-4.1879999999999997</v>
      </c>
      <c r="BH473" s="3"/>
      <c r="BI473" s="3"/>
      <c r="BJ473" s="3" t="s">
        <v>20</v>
      </c>
      <c r="BK473" s="3">
        <v>-1.2</v>
      </c>
      <c r="BL473" s="3"/>
    </row>
    <row r="474" spans="1:64" x14ac:dyDescent="0.35">
      <c r="A474" s="2">
        <v>55</v>
      </c>
      <c r="B474" s="3" t="s">
        <v>571</v>
      </c>
      <c r="C474" s="3">
        <v>55.1</v>
      </c>
      <c r="D474" s="3" t="s">
        <v>1024</v>
      </c>
      <c r="E474" s="3" t="s">
        <v>572</v>
      </c>
      <c r="F474" s="3"/>
      <c r="G474" s="3"/>
      <c r="H474" s="3" t="str">
        <f>IF(AF474&lt;'2 - Outliers'!$F$11,"Low outlier",IF(AF474&gt;'2 - Outliers'!$F$12,"High outlier",""))</f>
        <v/>
      </c>
      <c r="I474" s="3">
        <f>IF(AH474="",VLOOKUP(BD474,'3 -Impute_SE'!$B$10:$C$21,2,FALSE),AH474)</f>
        <v>6.6813276727132383E-3</v>
      </c>
      <c r="J474" s="3">
        <f>I474^2</f>
        <v>4.4640139470163696E-5</v>
      </c>
      <c r="K474" s="3">
        <f>1/J474</f>
        <v>22401.363702467235</v>
      </c>
      <c r="L474" s="3">
        <f>K474*AF474</f>
        <v>1163.3915264693853</v>
      </c>
      <c r="M474" s="3">
        <f>K474*AF474^2</f>
        <v>60.419528999999997</v>
      </c>
      <c r="N474" s="3">
        <f>K474^2</f>
        <v>501821095.73021656</v>
      </c>
      <c r="O474" s="3">
        <f>1/($J474+(VLOOKUP($BD474,'5_Weighting REM'!$B$23:$K$35,10,FALSE)))</f>
        <v>180.24310295893366</v>
      </c>
      <c r="P474" s="3">
        <f>O474*$AF474</f>
        <v>9.3607380993451432</v>
      </c>
      <c r="Q474" s="3" t="e">
        <f>1/($J474+(VLOOKUP($BD474,'5_Weighting REM'!$N$22:$W$31,10,FALSE)))</f>
        <v>#N/A</v>
      </c>
      <c r="R474" s="3" t="e">
        <f>Q474*$AF474</f>
        <v>#N/A</v>
      </c>
      <c r="S474" s="3" t="e">
        <f>1/($J474+(VLOOKUP($BD474,'5_Weighting REM'!$Z$26:$AI$35,10,FALSE)))</f>
        <v>#N/A</v>
      </c>
      <c r="T474" s="3" t="e">
        <f>S474*$AF474</f>
        <v>#N/A</v>
      </c>
      <c r="U474" s="3">
        <f>1/($J474+(VLOOKUP($BD474,'5_Weighting REM'!$AL$24:$AU$35,10,FALSE)))</f>
        <v>180.24310295893366</v>
      </c>
      <c r="V474" s="3">
        <f>U474*$AF474</f>
        <v>9.3607380993451432</v>
      </c>
      <c r="W474" s="3">
        <f>1/($J474+(VLOOKUP($BD474,'5_Weighting REM'!$AX$24:$BG$35,10,FALSE)))</f>
        <v>180.24310295893366</v>
      </c>
      <c r="X474" s="3">
        <f>W474*$AF474</f>
        <v>9.3607380993451432</v>
      </c>
      <c r="Y474" s="3" t="e">
        <f>1/($J474+(VLOOKUP($BD474,'5_Weighting REM'!$BK$24:$BT$34,10,FALSE)))</f>
        <v>#N/A</v>
      </c>
      <c r="Z474" s="3" t="e">
        <f>Y474*$AF474</f>
        <v>#N/A</v>
      </c>
      <c r="AA474" s="3">
        <f>1/($J474+(VLOOKUP($BD474,'5_Weighting REM'!$BX$24:$CG$35,10,FALSE)))</f>
        <v>180.24310295893366</v>
      </c>
      <c r="AB474" s="3">
        <f>AA474*$AF474</f>
        <v>9.3607380993451432</v>
      </c>
      <c r="AC474" s="3">
        <f>1/($J474+(VLOOKUP($BD474,'5_Weighting REM'!$CK$24:$CT$35,10,FALSE)))</f>
        <v>180.24310295893366</v>
      </c>
      <c r="AD474" s="3">
        <f>AC474*$AF474</f>
        <v>9.3607380993451432</v>
      </c>
      <c r="AE474" s="3" t="s">
        <v>573</v>
      </c>
      <c r="AF474" s="6">
        <v>5.1933960000000001E-2</v>
      </c>
      <c r="AG474" s="3" t="s">
        <v>72</v>
      </c>
      <c r="AH474" s="3">
        <v>6.6813276727132383E-3</v>
      </c>
      <c r="AI474" s="3" t="s">
        <v>26</v>
      </c>
      <c r="AJ474" s="3" t="s">
        <v>5</v>
      </c>
      <c r="AK474" s="3" t="s">
        <v>6</v>
      </c>
      <c r="AL474" s="3" t="s">
        <v>5</v>
      </c>
      <c r="AM474" s="3" t="s">
        <v>548</v>
      </c>
      <c r="AN474" s="3" t="s">
        <v>37</v>
      </c>
      <c r="AO474" s="3" t="s">
        <v>56</v>
      </c>
      <c r="AP474" s="3" t="s">
        <v>10</v>
      </c>
      <c r="AQ474" s="3" t="s">
        <v>11</v>
      </c>
      <c r="AR474" s="4" t="s">
        <v>12</v>
      </c>
      <c r="AS474" s="4" t="s">
        <v>13</v>
      </c>
      <c r="AT474" s="4" t="s">
        <v>151</v>
      </c>
      <c r="AU474" s="3" t="s">
        <v>1951</v>
      </c>
      <c r="AV474" s="3" t="s">
        <v>14</v>
      </c>
      <c r="AW474" s="3">
        <v>1000</v>
      </c>
      <c r="AX474" s="3">
        <v>1</v>
      </c>
      <c r="AY474" s="3">
        <v>0</v>
      </c>
      <c r="AZ474" s="3">
        <v>1</v>
      </c>
      <c r="BA474" s="3">
        <v>1</v>
      </c>
      <c r="BB474" s="4" t="s">
        <v>330</v>
      </c>
      <c r="BC474" s="4" t="s">
        <v>1025</v>
      </c>
      <c r="BD474" s="4" t="s">
        <v>1014</v>
      </c>
      <c r="BE474" s="4" t="s">
        <v>58</v>
      </c>
      <c r="BF474" s="4" t="s">
        <v>59</v>
      </c>
      <c r="BG474" s="3">
        <v>0.1096</v>
      </c>
      <c r="BH474" s="3">
        <v>1.1158316485210276</v>
      </c>
      <c r="BI474" s="3"/>
      <c r="BJ474" s="3" t="s">
        <v>60</v>
      </c>
      <c r="BK474" s="3">
        <v>7.7729999999999997</v>
      </c>
      <c r="BL474" s="3"/>
    </row>
    <row r="475" spans="1:64" x14ac:dyDescent="0.35">
      <c r="A475" s="2">
        <v>131</v>
      </c>
      <c r="B475" s="3" t="s">
        <v>68</v>
      </c>
      <c r="C475" s="3">
        <v>131.4</v>
      </c>
      <c r="D475" s="3" t="s">
        <v>69</v>
      </c>
      <c r="E475" s="3" t="s">
        <v>70</v>
      </c>
      <c r="F475" s="3">
        <v>1</v>
      </c>
      <c r="G475" s="3"/>
      <c r="H475" s="3" t="str">
        <f>IF(AF475&lt;'2 - Outliers'!$F$11,"Low outlier",IF(AF475&gt;'2 - Outliers'!$F$12,"High outlier",""))</f>
        <v/>
      </c>
      <c r="I475" s="3">
        <f>IF(AH475="",VLOOKUP(BD475,'3 -Impute_SE'!$B$10:$C$21,2,FALSE),AH475)</f>
        <v>6.392694063926941E-3</v>
      </c>
      <c r="J475" s="3">
        <f>I475^2</f>
        <v>4.0866537394966747E-5</v>
      </c>
      <c r="K475" s="3">
        <f>1/J475</f>
        <v>24469.897959183672</v>
      </c>
      <c r="L475" s="3">
        <f>K475*AF475</f>
        <v>342.57857142857142</v>
      </c>
      <c r="M475" s="3">
        <f>K475*AF475^2</f>
        <v>4.7961</v>
      </c>
      <c r="N475" s="3">
        <f>K475^2</f>
        <v>598775906.13286126</v>
      </c>
      <c r="O475" s="3">
        <f>1/($J475+(VLOOKUP($BD475,'5_Weighting REM'!$B$23:$K$35,10,FALSE)))</f>
        <v>85.33383318048655</v>
      </c>
      <c r="P475" s="3">
        <f>O475*$AF475</f>
        <v>1.1946736645268117</v>
      </c>
      <c r="Q475" s="3">
        <f>1/($J475+(VLOOKUP($BD475,'5_Weighting REM'!$N$22:$W$31,10,FALSE)))</f>
        <v>1012.9236387882708</v>
      </c>
      <c r="R475" s="3">
        <f>Q475*$AF475</f>
        <v>14.18093094303579</v>
      </c>
      <c r="S475" s="3">
        <f>1/($J475+(VLOOKUP($BD475,'5_Weighting REM'!$Z$26:$AI$35,10,FALSE)))</f>
        <v>5.8232456120298881</v>
      </c>
      <c r="T475" s="3">
        <f>S475*$AF475</f>
        <v>8.1525438568418429E-2</v>
      </c>
      <c r="U475" s="3">
        <f>1/($J475+(VLOOKUP($BD475,'5_Weighting REM'!$AL$24:$AU$35,10,FALSE)))</f>
        <v>147.97948800134151</v>
      </c>
      <c r="V475" s="3">
        <f>U475*$AF475</f>
        <v>2.0717128320187812</v>
      </c>
      <c r="W475" s="3">
        <f>1/($J475+(VLOOKUP($BD475,'5_Weighting REM'!$AX$24:$BG$35,10,FALSE)))</f>
        <v>11.867460413613767</v>
      </c>
      <c r="X475" s="3">
        <f>W475*$AF475</f>
        <v>0.16614444579059273</v>
      </c>
      <c r="Y475" s="3">
        <f>1/($J475+(VLOOKUP($BD475,'5_Weighting REM'!$BK$24:$BT$34,10,FALSE)))</f>
        <v>140.78344029525971</v>
      </c>
      <c r="Z475" s="3">
        <f>Y475*$AF475</f>
        <v>1.9709681641336361</v>
      </c>
      <c r="AA475" s="3">
        <f>1/($J475+(VLOOKUP($BD475,'5_Weighting REM'!$BX$24:$CG$35,10,FALSE)))</f>
        <v>287.38660601776365</v>
      </c>
      <c r="AB475" s="3">
        <f>AA475*$AF475</f>
        <v>4.0234124842486914</v>
      </c>
      <c r="AC475" s="3">
        <f>1/($J475+(VLOOKUP($BD475,'5_Weighting REM'!$CK$24:$CT$35,10,FALSE)))</f>
        <v>85.33383318048655</v>
      </c>
      <c r="AD475" s="3">
        <f>AC475*$AF475</f>
        <v>1.1946736645268117</v>
      </c>
      <c r="AE475" s="3" t="s">
        <v>640</v>
      </c>
      <c r="AF475" s="96">
        <v>1.4E-2</v>
      </c>
      <c r="AG475" s="80" t="s">
        <v>1300</v>
      </c>
      <c r="AH475" s="3">
        <v>6.392694063926941E-3</v>
      </c>
      <c r="AI475" s="3" t="s">
        <v>26</v>
      </c>
      <c r="AJ475" s="3" t="s">
        <v>5</v>
      </c>
      <c r="AK475" s="3" t="s">
        <v>6</v>
      </c>
      <c r="AL475" s="3" t="s">
        <v>5</v>
      </c>
      <c r="AM475" s="3" t="s">
        <v>55</v>
      </c>
      <c r="AN475" s="3" t="s">
        <v>37</v>
      </c>
      <c r="AO475" s="3" t="s">
        <v>73</v>
      </c>
      <c r="AP475" s="3" t="s">
        <v>57</v>
      </c>
      <c r="AQ475" s="3" t="s">
        <v>74</v>
      </c>
      <c r="AR475" s="4" t="s">
        <v>75</v>
      </c>
      <c r="AS475" s="4" t="s">
        <v>75</v>
      </c>
      <c r="AT475" s="4">
        <v>1991</v>
      </c>
      <c r="AU475" s="3" t="s">
        <v>30</v>
      </c>
      <c r="AV475" s="3" t="s">
        <v>30</v>
      </c>
      <c r="AW475" s="3">
        <v>15281</v>
      </c>
      <c r="AX475" s="3">
        <v>0</v>
      </c>
      <c r="AY475" s="3">
        <v>0</v>
      </c>
      <c r="AZ475" s="3">
        <v>1</v>
      </c>
      <c r="BA475" s="3">
        <v>1</v>
      </c>
      <c r="BB475" s="4" t="s">
        <v>15</v>
      </c>
      <c r="BC475" s="4" t="s">
        <v>76</v>
      </c>
      <c r="BD475" s="3" t="s">
        <v>42</v>
      </c>
      <c r="BE475" s="4" t="s">
        <v>77</v>
      </c>
      <c r="BF475" s="4" t="s">
        <v>78</v>
      </c>
      <c r="BG475" s="3">
        <v>2.8999999999999998E-3</v>
      </c>
      <c r="BH475" s="3">
        <v>1.002904209067782</v>
      </c>
      <c r="BI475" s="3"/>
      <c r="BJ475" s="3" t="s">
        <v>60</v>
      </c>
      <c r="BK475" s="3">
        <v>2.19</v>
      </c>
      <c r="BL475" s="3"/>
    </row>
    <row r="476" spans="1:64" x14ac:dyDescent="0.35">
      <c r="A476" s="2">
        <v>55</v>
      </c>
      <c r="B476" s="3" t="s">
        <v>571</v>
      </c>
      <c r="C476" s="3">
        <v>55.1</v>
      </c>
      <c r="D476" s="3" t="s">
        <v>577</v>
      </c>
      <c r="E476" s="3" t="s">
        <v>572</v>
      </c>
      <c r="F476" s="3"/>
      <c r="G476" s="3"/>
      <c r="H476" s="3" t="str">
        <f>IF(AF476&lt;'2 - Outliers'!$F$11,"Low outlier",IF(AF476&gt;'2 - Outliers'!$F$12,"High outlier",""))</f>
        <v/>
      </c>
      <c r="I476" s="3">
        <f>IF(AH476="",VLOOKUP(BD476,'3 -Impute_SE'!$B$10:$C$21,2,FALSE),AH476)</f>
        <v>5.771587875417131E-3</v>
      </c>
      <c r="J476" s="3">
        <f>I476^2</f>
        <v>3.331122660366203E-5</v>
      </c>
      <c r="K476" s="3">
        <f>1/J476</f>
        <v>30019.90926056341</v>
      </c>
      <c r="L476" s="3">
        <f>K476*AF476</f>
        <v>498.44168746925374</v>
      </c>
      <c r="M476" s="3">
        <f>K476*AF476^2</f>
        <v>8.2759782399999988</v>
      </c>
      <c r="N476" s="3">
        <f>K476^2</f>
        <v>901194952.01246083</v>
      </c>
      <c r="O476" s="3">
        <f>1/($J476+(VLOOKUP($BD476,'5_Weighting REM'!$B$23:$K$35,10,FALSE)))</f>
        <v>110.76711241636157</v>
      </c>
      <c r="P476" s="3">
        <f>O476*$AF476</f>
        <v>1.8391443474959923</v>
      </c>
      <c r="Q476" s="3">
        <f>1/($J476+(VLOOKUP($BD476,'5_Weighting REM'!$N$22:$W$31,10,FALSE)))</f>
        <v>36.856890251269618</v>
      </c>
      <c r="R476" s="3">
        <f>Q476*$AF476</f>
        <v>0.61196089609256643</v>
      </c>
      <c r="S476" s="3">
        <f>1/($J476+(VLOOKUP($BD476,'5_Weighting REM'!$Z$26:$AI$35,10,FALSE)))</f>
        <v>33.25772682569103</v>
      </c>
      <c r="T476" s="3">
        <f>S476*$AF476</f>
        <v>0.5522014519266335</v>
      </c>
      <c r="U476" s="3">
        <f>1/($J476+(VLOOKUP($BD476,'5_Weighting REM'!$AL$24:$AU$35,10,FALSE)))</f>
        <v>130.20008268140086</v>
      </c>
      <c r="V476" s="3">
        <f>U476*$AF476</f>
        <v>2.1618036336175064</v>
      </c>
      <c r="W476" s="3">
        <f>1/($J476+(VLOOKUP($BD476,'5_Weighting REM'!$AX$24:$BG$35,10,FALSE)))</f>
        <v>243.93904396387327</v>
      </c>
      <c r="X476" s="3">
        <f>W476*$AF476</f>
        <v>4.0502916800191384</v>
      </c>
      <c r="Y476" s="3">
        <f>1/($J476+(VLOOKUP($BD476,'5_Weighting REM'!$BK$24:$BT$34,10,FALSE)))</f>
        <v>23.339508441073928</v>
      </c>
      <c r="Z476" s="3">
        <f>Y476*$AF476</f>
        <v>0.38752228966109298</v>
      </c>
      <c r="AA476" s="3">
        <f>1/($J476+(VLOOKUP($BD476,'5_Weighting REM'!$BX$24:$CG$35,10,FALSE)))</f>
        <v>142.3020830486162</v>
      </c>
      <c r="AB476" s="3">
        <f>AA476*$AF476</f>
        <v>2.3627416655226412</v>
      </c>
      <c r="AC476" s="3">
        <f>1/($J476+(VLOOKUP($BD476,'5_Weighting REM'!$CK$24:$CT$35,10,FALSE)))</f>
        <v>110.76711241636157</v>
      </c>
      <c r="AD476" s="3">
        <f>AC476*$AF476</f>
        <v>1.8391443474959923</v>
      </c>
      <c r="AE476" s="3" t="s">
        <v>573</v>
      </c>
      <c r="AF476" s="6">
        <v>1.6603704E-2</v>
      </c>
      <c r="AG476" s="3" t="s">
        <v>72</v>
      </c>
      <c r="AH476" s="3">
        <v>5.771587875417131E-3</v>
      </c>
      <c r="AI476" s="3" t="s">
        <v>26</v>
      </c>
      <c r="AJ476" s="3" t="s">
        <v>5</v>
      </c>
      <c r="AK476" s="3" t="s">
        <v>6</v>
      </c>
      <c r="AL476" s="3" t="s">
        <v>5</v>
      </c>
      <c r="AM476" s="3" t="s">
        <v>548</v>
      </c>
      <c r="AN476" s="3" t="s">
        <v>37</v>
      </c>
      <c r="AO476" s="3" t="s">
        <v>56</v>
      </c>
      <c r="AP476" s="3" t="s">
        <v>10</v>
      </c>
      <c r="AQ476" s="3" t="s">
        <v>11</v>
      </c>
      <c r="AR476" s="4" t="s">
        <v>12</v>
      </c>
      <c r="AS476" s="4" t="s">
        <v>13</v>
      </c>
      <c r="AT476" s="4" t="s">
        <v>151</v>
      </c>
      <c r="AU476" s="3" t="s">
        <v>1951</v>
      </c>
      <c r="AV476" s="3" t="s">
        <v>14</v>
      </c>
      <c r="AW476" s="3">
        <v>1000</v>
      </c>
      <c r="AX476" s="3">
        <v>1</v>
      </c>
      <c r="AY476" s="3">
        <v>0</v>
      </c>
      <c r="AZ476" s="3">
        <v>1</v>
      </c>
      <c r="BA476" s="3">
        <v>1</v>
      </c>
      <c r="BB476" s="4" t="s">
        <v>330</v>
      </c>
      <c r="BC476" s="4" t="s">
        <v>578</v>
      </c>
      <c r="BD476" s="3" t="s">
        <v>465</v>
      </c>
      <c r="BE476" s="4" t="s">
        <v>58</v>
      </c>
      <c r="BF476" s="4" t="s">
        <v>59</v>
      </c>
      <c r="BG476" s="3">
        <v>5.8400000000000001E-2</v>
      </c>
      <c r="BH476" s="3">
        <v>1.0601389664970762</v>
      </c>
      <c r="BI476" s="3"/>
      <c r="BJ476" s="3" t="s">
        <v>60</v>
      </c>
      <c r="BK476" s="3">
        <v>2.8767999999999998</v>
      </c>
      <c r="BL476" s="3"/>
    </row>
    <row r="477" spans="1:64" x14ac:dyDescent="0.35">
      <c r="A477" s="2">
        <v>55</v>
      </c>
      <c r="B477" s="3" t="s">
        <v>571</v>
      </c>
      <c r="C477" s="3">
        <v>55.1</v>
      </c>
      <c r="D477" s="3" t="s">
        <v>1026</v>
      </c>
      <c r="E477" s="3" t="s">
        <v>572</v>
      </c>
      <c r="F477" s="3"/>
      <c r="G477" s="3"/>
      <c r="H477" s="3" t="str">
        <f>IF(AF477&lt;'2 - Outliers'!$F$11,"Low outlier",IF(AF477&gt;'2 - Outliers'!$F$12,"High outlier",""))</f>
        <v/>
      </c>
      <c r="I477" s="3">
        <f>IF(AH477="",VLOOKUP(BD477,'3 -Impute_SE'!$B$10:$C$21,2,FALSE),AH477)</f>
        <v>5.1934054744559336E-3</v>
      </c>
      <c r="J477" s="3">
        <f>I477^2</f>
        <v>2.6971460422108862E-5</v>
      </c>
      <c r="K477" s="3">
        <f>1/J477</f>
        <v>37076.227402958379</v>
      </c>
      <c r="L477" s="3">
        <f>K477*AF477</f>
        <v>-2080.1187300191923</v>
      </c>
      <c r="M477" s="3">
        <f>K477*AF477^2</f>
        <v>116.70264840999998</v>
      </c>
      <c r="N477" s="3">
        <f>K477^2</f>
        <v>1374646638.4358819</v>
      </c>
      <c r="O477" s="3">
        <f>1/($J477+(VLOOKUP($BD477,'5_Weighting REM'!$B$23:$K$35,10,FALSE)))</f>
        <v>180.81894938890255</v>
      </c>
      <c r="P477" s="3">
        <f>O477*$AF477</f>
        <v>-10.144637405483087</v>
      </c>
      <c r="Q477" s="3" t="e">
        <f>1/($J477+(VLOOKUP($BD477,'5_Weighting REM'!$N$22:$W$31,10,FALSE)))</f>
        <v>#N/A</v>
      </c>
      <c r="R477" s="3" t="e">
        <f>Q477*$AF477</f>
        <v>#N/A</v>
      </c>
      <c r="S477" s="3" t="e">
        <f>1/($J477+(VLOOKUP($BD477,'5_Weighting REM'!$Z$26:$AI$35,10,FALSE)))</f>
        <v>#N/A</v>
      </c>
      <c r="T477" s="3" t="e">
        <f>S477*$AF477</f>
        <v>#N/A</v>
      </c>
      <c r="U477" s="3">
        <f>1/($J477+(VLOOKUP($BD477,'5_Weighting REM'!$AL$24:$AU$35,10,FALSE)))</f>
        <v>180.81894938890255</v>
      </c>
      <c r="V477" s="3">
        <f>U477*$AF477</f>
        <v>-10.144637405483087</v>
      </c>
      <c r="W477" s="3">
        <f>1/($J477+(VLOOKUP($BD477,'5_Weighting REM'!$AX$24:$BG$35,10,FALSE)))</f>
        <v>180.81894938890255</v>
      </c>
      <c r="X477" s="3">
        <f>W477*$AF477</f>
        <v>-10.144637405483087</v>
      </c>
      <c r="Y477" s="3" t="e">
        <f>1/($J477+(VLOOKUP($BD477,'5_Weighting REM'!$BK$24:$BT$34,10,FALSE)))</f>
        <v>#N/A</v>
      </c>
      <c r="Z477" s="3" t="e">
        <f>Y477*$AF477</f>
        <v>#N/A</v>
      </c>
      <c r="AA477" s="3">
        <f>1/($J477+(VLOOKUP($BD477,'5_Weighting REM'!$BX$24:$CG$35,10,FALSE)))</f>
        <v>180.81894938890255</v>
      </c>
      <c r="AB477" s="3">
        <f>AA477*$AF477</f>
        <v>-10.144637405483087</v>
      </c>
      <c r="AC477" s="3">
        <f>1/($J477+(VLOOKUP($BD477,'5_Weighting REM'!$CK$24:$CT$35,10,FALSE)))</f>
        <v>180.81894938890255</v>
      </c>
      <c r="AD477" s="3">
        <f>AC477*$AF477</f>
        <v>-10.144637405483087</v>
      </c>
      <c r="AE477" s="3" t="s">
        <v>573</v>
      </c>
      <c r="AF477" s="6">
        <v>-5.6103840000000002E-2</v>
      </c>
      <c r="AG477" s="3" t="s">
        <v>72</v>
      </c>
      <c r="AH477" s="3">
        <v>5.1934054744559336E-3</v>
      </c>
      <c r="AI477" s="3" t="s">
        <v>26</v>
      </c>
      <c r="AJ477" s="3" t="s">
        <v>5</v>
      </c>
      <c r="AK477" s="3" t="s">
        <v>143</v>
      </c>
      <c r="AL477" s="3" t="s">
        <v>53</v>
      </c>
      <c r="AM477" s="3" t="s">
        <v>548</v>
      </c>
      <c r="AN477" s="3" t="s">
        <v>37</v>
      </c>
      <c r="AO477" s="3" t="s">
        <v>56</v>
      </c>
      <c r="AP477" s="3" t="s">
        <v>10</v>
      </c>
      <c r="AQ477" s="3" t="s">
        <v>11</v>
      </c>
      <c r="AR477" s="4" t="s">
        <v>12</v>
      </c>
      <c r="AS477" s="4" t="s">
        <v>13</v>
      </c>
      <c r="AT477" s="4" t="s">
        <v>151</v>
      </c>
      <c r="AU477" s="3" t="s">
        <v>1951</v>
      </c>
      <c r="AV477" s="3" t="s">
        <v>14</v>
      </c>
      <c r="AW477" s="3">
        <v>1000</v>
      </c>
      <c r="AX477" s="3">
        <v>1</v>
      </c>
      <c r="AY477" s="3">
        <v>0</v>
      </c>
      <c r="AZ477" s="3">
        <v>1</v>
      </c>
      <c r="BA477" s="3">
        <v>1</v>
      </c>
      <c r="BB477" s="4" t="s">
        <v>330</v>
      </c>
      <c r="BC477" s="4" t="s">
        <v>1027</v>
      </c>
      <c r="BD477" s="4" t="s">
        <v>1014</v>
      </c>
      <c r="BE477" s="4" t="s">
        <v>58</v>
      </c>
      <c r="BF477" s="4" t="s">
        <v>59</v>
      </c>
      <c r="BG477" s="3">
        <v>-0.14799999999999999</v>
      </c>
      <c r="BH477" s="3">
        <v>0.8624311149420455</v>
      </c>
      <c r="BI477" s="3"/>
      <c r="BJ477" s="3" t="s">
        <v>60</v>
      </c>
      <c r="BK477" s="3">
        <v>-10.802899999999999</v>
      </c>
      <c r="BL477" s="3"/>
    </row>
    <row r="478" spans="1:64" x14ac:dyDescent="0.35">
      <c r="A478" s="2">
        <v>154</v>
      </c>
      <c r="B478" s="3" t="s">
        <v>1189</v>
      </c>
      <c r="C478" s="3">
        <v>154.1</v>
      </c>
      <c r="D478" s="3" t="s">
        <v>1193</v>
      </c>
      <c r="E478" s="3" t="s">
        <v>1191</v>
      </c>
      <c r="F478" s="3"/>
      <c r="G478" s="3"/>
      <c r="H478" s="3" t="str">
        <f>IF(AF478&lt;'2 - Outliers'!$F$11,"Low outlier",IF(AF478&gt;'2 - Outliers'!$F$12,"High outlier",""))</f>
        <v/>
      </c>
      <c r="I478" s="3">
        <f>IF(AH478="",VLOOKUP(BD478,'3 -Impute_SE'!$B$10:$C$21,2,FALSE),AH478)</f>
        <v>5.0000000000000001E-3</v>
      </c>
      <c r="J478" s="3">
        <f>I478^2</f>
        <v>2.5000000000000001E-5</v>
      </c>
      <c r="K478" s="3">
        <f>1/J478</f>
        <v>40000</v>
      </c>
      <c r="L478" s="3">
        <f>K478*AF478</f>
        <v>-400</v>
      </c>
      <c r="M478" s="3">
        <f>K478*AF478^2</f>
        <v>4</v>
      </c>
      <c r="N478" s="3">
        <f>K478^2</f>
        <v>1600000000</v>
      </c>
      <c r="O478" s="3">
        <f>1/($J478+(VLOOKUP($BD478,'5_Weighting REM'!$B$23:$K$35,10,FALSE)))</f>
        <v>85.449527778419025</v>
      </c>
      <c r="P478" s="3">
        <f>O478*$AF478</f>
        <v>-0.85449527778419032</v>
      </c>
      <c r="Q478" s="3">
        <f>1/($J478+(VLOOKUP($BD478,'5_Weighting REM'!$N$22:$W$31,10,FALSE)))</f>
        <v>1029.4688407307215</v>
      </c>
      <c r="R478" s="3">
        <f>Q478*$AF478</f>
        <v>-10.294688407307214</v>
      </c>
      <c r="S478" s="3">
        <f>1/($J478+(VLOOKUP($BD478,'5_Weighting REM'!$Z$26:$AI$35,10,FALSE)))</f>
        <v>5.8237836990354053</v>
      </c>
      <c r="T478" s="3">
        <f>S478*$AF478</f>
        <v>-5.8237836990354057E-2</v>
      </c>
      <c r="U478" s="3">
        <f>1/($J478+(VLOOKUP($BD478,'5_Weighting REM'!$AL$24:$AU$35,10,FALSE)))</f>
        <v>148.32775000065388</v>
      </c>
      <c r="V478" s="3">
        <f>U478*$AF478</f>
        <v>-1.4832775000065388</v>
      </c>
      <c r="W478" s="3">
        <f>1/($J478+(VLOOKUP($BD478,'5_Weighting REM'!$AX$24:$BG$35,10,FALSE)))</f>
        <v>11.86969542390111</v>
      </c>
      <c r="X478" s="3">
        <f>W478*$AF478</f>
        <v>-0.1186969542390111</v>
      </c>
      <c r="Y478" s="3">
        <f>1/($J478+(VLOOKUP($BD478,'5_Weighting REM'!$BK$24:$BT$34,10,FALSE)))</f>
        <v>141.09861873095309</v>
      </c>
      <c r="Z478" s="3">
        <f>Y478*$AF478</f>
        <v>-1.4109861873095308</v>
      </c>
      <c r="AA478" s="3">
        <f>1/($J478+(VLOOKUP($BD478,'5_Weighting REM'!$BX$24:$CG$35,10,FALSE)))</f>
        <v>288.70304290953038</v>
      </c>
      <c r="AB478" s="3">
        <f>AA478*$AF478</f>
        <v>-2.8870304290953039</v>
      </c>
      <c r="AC478" s="3">
        <f>1/($J478+(VLOOKUP($BD478,'5_Weighting REM'!$CK$24:$CT$35,10,FALSE)))</f>
        <v>85.449527778419025</v>
      </c>
      <c r="AD478" s="3">
        <f>AC478*$AF478</f>
        <v>-0.85449527778419032</v>
      </c>
      <c r="AE478" s="3" t="s">
        <v>1299</v>
      </c>
      <c r="AF478" s="6">
        <v>-0.01</v>
      </c>
      <c r="AG478" s="3" t="s">
        <v>4</v>
      </c>
      <c r="AH478" s="3">
        <v>5.0000000000000001E-3</v>
      </c>
      <c r="AI478" s="3" t="s">
        <v>1305</v>
      </c>
      <c r="AJ478" s="3" t="s">
        <v>5</v>
      </c>
      <c r="AK478" s="3" t="s">
        <v>143</v>
      </c>
      <c r="AL478" s="3" t="s">
        <v>53</v>
      </c>
      <c r="AM478" s="3" t="s">
        <v>102</v>
      </c>
      <c r="AN478" s="3" t="s">
        <v>37</v>
      </c>
      <c r="AO478" s="3" t="s">
        <v>1312</v>
      </c>
      <c r="AP478" s="3" t="s">
        <v>10</v>
      </c>
      <c r="AQ478" s="3" t="s">
        <v>191</v>
      </c>
      <c r="AR478" s="4" t="s">
        <v>75</v>
      </c>
      <c r="AS478" s="4" t="s">
        <v>75</v>
      </c>
      <c r="AT478" s="4">
        <v>2011</v>
      </c>
      <c r="AU478" s="3" t="s">
        <v>14</v>
      </c>
      <c r="AV478" s="3" t="s">
        <v>1951</v>
      </c>
      <c r="AW478" s="3">
        <v>4768</v>
      </c>
      <c r="AX478" s="3">
        <v>1</v>
      </c>
      <c r="AY478" s="3">
        <v>0</v>
      </c>
      <c r="AZ478" s="3">
        <v>1</v>
      </c>
      <c r="BA478" s="3">
        <v>1</v>
      </c>
      <c r="BB478" s="4" t="s">
        <v>15</v>
      </c>
      <c r="BC478" s="4" t="s">
        <v>1353</v>
      </c>
      <c r="BD478" s="4" t="s">
        <v>42</v>
      </c>
      <c r="BE478" s="4" t="s">
        <v>1397</v>
      </c>
      <c r="BF478" s="4"/>
      <c r="BG478" s="3">
        <v>-0.02</v>
      </c>
      <c r="BH478" s="3"/>
      <c r="BI478" s="3"/>
      <c r="BJ478" s="3"/>
      <c r="BK478" s="3">
        <v>-2</v>
      </c>
      <c r="BL478" s="3" t="s">
        <v>125</v>
      </c>
    </row>
    <row r="479" spans="1:64" x14ac:dyDescent="0.35">
      <c r="A479" s="2">
        <v>184</v>
      </c>
      <c r="B479" s="3" t="s">
        <v>1284</v>
      </c>
      <c r="C479" s="3">
        <v>184.1</v>
      </c>
      <c r="D479" s="3" t="s">
        <v>1285</v>
      </c>
      <c r="E479" s="3" t="s">
        <v>1286</v>
      </c>
      <c r="F479" s="3"/>
      <c r="G479" s="3"/>
      <c r="H479" s="3" t="str">
        <f>IF(AF479&lt;'2 - Outliers'!$F$11,"Low outlier",IF(AF479&gt;'2 - Outliers'!$F$12,"High outlier",""))</f>
        <v/>
      </c>
      <c r="I479" s="3">
        <f>IF(AH479="",VLOOKUP(BD479,'3 -Impute_SE'!$B$10:$C$21,2,FALSE),AH479)</f>
        <v>4.7642712257316708E-3</v>
      </c>
      <c r="J479" s="3">
        <f>I479^2</f>
        <v>2.2698280312334757E-5</v>
      </c>
      <c r="K479" s="3">
        <f>1/J479</f>
        <v>44056.201009050783</v>
      </c>
      <c r="L479" s="3">
        <f>K479*AF479</f>
        <v>103.47857555575833</v>
      </c>
      <c r="M479" s="3">
        <f>K479*AF479^2</f>
        <v>0.24304900000000002</v>
      </c>
      <c r="N479" s="3">
        <f>K479^2</f>
        <v>1940948847.3498871</v>
      </c>
      <c r="O479" s="3">
        <f>1/($J479+(VLOOKUP($BD479,'5_Weighting REM'!$B$23:$K$35,10,FALSE)))</f>
        <v>50.21722375414204</v>
      </c>
      <c r="P479" s="3">
        <f>O479*$AF479</f>
        <v>0.11794949776481803</v>
      </c>
      <c r="Q479" s="3">
        <f>1/($J479+(VLOOKUP($BD479,'5_Weighting REM'!$N$22:$W$31,10,FALSE)))</f>
        <v>44056.201009050783</v>
      </c>
      <c r="R479" s="3">
        <f>Q479*$AF479</f>
        <v>103.47857555575833</v>
      </c>
      <c r="S479" s="3">
        <f>1/($J479+(VLOOKUP($BD479,'5_Weighting REM'!$Z$26:$AI$35,10,FALSE)))</f>
        <v>8.2896052141722887</v>
      </c>
      <c r="T479" s="3">
        <f>S479*$AF479</f>
        <v>1.9470506304116238E-2</v>
      </c>
      <c r="U479" s="3">
        <f>1/($J479+(VLOOKUP($BD479,'5_Weighting REM'!$AL$24:$AU$35,10,FALSE)))</f>
        <v>50.929683326609151</v>
      </c>
      <c r="V479" s="3">
        <f>U479*$AF479</f>
        <v>0.11962291263063489</v>
      </c>
      <c r="W479" s="3">
        <f>1/($J479+(VLOOKUP($BD479,'5_Weighting REM'!$AX$24:$BG$35,10,FALSE)))</f>
        <v>65.268414924861077</v>
      </c>
      <c r="X479" s="3">
        <f>W479*$AF479</f>
        <v>0.15330152056958618</v>
      </c>
      <c r="Y479" s="3">
        <f>1/($J479+(VLOOKUP($BD479,'5_Weighting REM'!$BK$24:$BT$34,10,FALSE)))</f>
        <v>4.7510323728592683</v>
      </c>
      <c r="Z479" s="3">
        <f>Y479*$AF479</f>
        <v>1.1159156965480806E-2</v>
      </c>
      <c r="AA479" s="3">
        <f>1/($J479+(VLOOKUP($BD479,'5_Weighting REM'!$BX$24:$CG$35,10,FALSE)))</f>
        <v>48.095648051344931</v>
      </c>
      <c r="AB479" s="3">
        <f>AA479*$AF479</f>
        <v>0.1129663710623125</v>
      </c>
      <c r="AC479" s="3">
        <f>1/($J479+(VLOOKUP($BD479,'5_Weighting REM'!$CK$24:$CT$35,10,FALSE)))</f>
        <v>50.21722375414204</v>
      </c>
      <c r="AD479" s="3">
        <f>AC479*$AF479</f>
        <v>0.11794949776481803</v>
      </c>
      <c r="AE479" s="3" t="s">
        <v>2007</v>
      </c>
      <c r="AF479" s="6">
        <v>2.3487857142857138E-3</v>
      </c>
      <c r="AG479" s="3" t="s">
        <v>459</v>
      </c>
      <c r="AH479" s="3">
        <v>4.7642712257316708E-3</v>
      </c>
      <c r="AI479" s="3" t="s">
        <v>26</v>
      </c>
      <c r="AJ479" s="3" t="s">
        <v>53</v>
      </c>
      <c r="AK479" s="3" t="s">
        <v>1307</v>
      </c>
      <c r="AL479" s="3"/>
      <c r="AM479" s="3" t="s">
        <v>1320</v>
      </c>
      <c r="AN479" s="3" t="s">
        <v>37</v>
      </c>
      <c r="AO479" s="3" t="s">
        <v>1321</v>
      </c>
      <c r="AP479" s="3" t="s">
        <v>57</v>
      </c>
      <c r="AQ479" s="3" t="s">
        <v>1341</v>
      </c>
      <c r="AR479" s="4" t="s">
        <v>1342</v>
      </c>
      <c r="AS479" s="4" t="s">
        <v>1343</v>
      </c>
      <c r="AT479" s="4">
        <v>2016</v>
      </c>
      <c r="AU479" s="3" t="s">
        <v>14</v>
      </c>
      <c r="AV479" s="3" t="s">
        <v>1951</v>
      </c>
      <c r="AW479" s="3">
        <v>770</v>
      </c>
      <c r="AX479" s="3">
        <v>1</v>
      </c>
      <c r="AY479" s="3">
        <v>1</v>
      </c>
      <c r="AZ479" s="3">
        <v>0</v>
      </c>
      <c r="BA479" s="3">
        <v>1</v>
      </c>
      <c r="BB479" s="4" t="s">
        <v>346</v>
      </c>
      <c r="BC479" s="4" t="s">
        <v>1394</v>
      </c>
      <c r="BD479" s="4" t="s">
        <v>642</v>
      </c>
      <c r="BE479" s="4" t="s">
        <v>1405</v>
      </c>
      <c r="BF479" s="4" t="s">
        <v>1406</v>
      </c>
      <c r="BG479" s="3">
        <v>1.0999999999999999E-2</v>
      </c>
      <c r="BH479" s="3"/>
      <c r="BI479" s="3"/>
      <c r="BJ479" s="3"/>
      <c r="BK479" s="3">
        <v>0.49299999999999999</v>
      </c>
      <c r="BL479" s="3" t="s">
        <v>1300</v>
      </c>
    </row>
    <row r="480" spans="1:64" x14ac:dyDescent="0.35">
      <c r="A480" s="2">
        <v>131</v>
      </c>
      <c r="B480" s="3" t="s">
        <v>68</v>
      </c>
      <c r="C480" s="3">
        <v>131.4</v>
      </c>
      <c r="D480" s="3" t="s">
        <v>317</v>
      </c>
      <c r="E480" s="3" t="s">
        <v>70</v>
      </c>
      <c r="F480" s="3">
        <v>1</v>
      </c>
      <c r="G480" s="3"/>
      <c r="H480" s="3" t="str">
        <f>IF(AF480&lt;'2 - Outliers'!$F$11,"Low outlier",IF(AF480&gt;'2 - Outliers'!$F$12,"High outlier",""))</f>
        <v/>
      </c>
      <c r="I480" s="3">
        <f>IF(AH480="",VLOOKUP(BD480,'3 -Impute_SE'!$B$10:$C$21,2,FALSE),AH480)</f>
        <v>4.5801526717557254E-3</v>
      </c>
      <c r="J480" s="3">
        <f>I480^2</f>
        <v>2.0977798496591109E-5</v>
      </c>
      <c r="K480" s="3">
        <f>1/J480</f>
        <v>47669.444444444438</v>
      </c>
      <c r="L480" s="3">
        <f>K480*AF480</f>
        <v>286.01666666666665</v>
      </c>
      <c r="M480" s="3">
        <f>K480*AF480^2</f>
        <v>1.7160999999999997</v>
      </c>
      <c r="N480" s="3">
        <f>K480^2</f>
        <v>2272375933.6419749</v>
      </c>
      <c r="O480" s="3">
        <f>1/($J480+(VLOOKUP($BD480,'5_Weighting REM'!$B$23:$K$35,10,FALSE)))</f>
        <v>1072.7772541736015</v>
      </c>
      <c r="P480" s="3">
        <f>O480*$AF480</f>
        <v>6.4366635250416087</v>
      </c>
      <c r="Q480" s="3">
        <f>1/($J480+(VLOOKUP($BD480,'5_Weighting REM'!$N$22:$W$31,10,FALSE)))</f>
        <v>303.90380886580544</v>
      </c>
      <c r="R480" s="3">
        <f>Q480*$AF480</f>
        <v>1.8234228531948327</v>
      </c>
      <c r="S480" s="3">
        <f>1/($J480+(VLOOKUP($BD480,'5_Weighting REM'!$Z$26:$AI$35,10,FALSE)))</f>
        <v>24.159439032456216</v>
      </c>
      <c r="T480" s="3">
        <f>S480*$AF480</f>
        <v>0.14495663419473731</v>
      </c>
      <c r="U480" s="3">
        <f>1/($J480+(VLOOKUP($BD480,'5_Weighting REM'!$AL$24:$AU$35,10,FALSE)))</f>
        <v>2827.9229574008978</v>
      </c>
      <c r="V480" s="3">
        <f>U480*$AF480</f>
        <v>16.967537744405387</v>
      </c>
      <c r="W480" s="3">
        <f>1/($J480+(VLOOKUP($BD480,'5_Weighting REM'!$AX$24:$BG$35,10,FALSE)))</f>
        <v>32.904283849571037</v>
      </c>
      <c r="X480" s="3">
        <f>W480*$AF480</f>
        <v>0.19742570309742621</v>
      </c>
      <c r="Y480" s="3">
        <f>1/($J480+(VLOOKUP($BD480,'5_Weighting REM'!$BK$24:$BT$34,10,FALSE)))</f>
        <v>3860.0401963454783</v>
      </c>
      <c r="Z480" s="3">
        <f>Y480*$AF480</f>
        <v>23.160241178072869</v>
      </c>
      <c r="AA480" s="3">
        <f>1/($J480+(VLOOKUP($BD480,'5_Weighting REM'!$BX$24:$CG$35,10,FALSE)))</f>
        <v>1230.8639653271159</v>
      </c>
      <c r="AB480" s="3">
        <f>AA480*$AF480</f>
        <v>7.3851837919626959</v>
      </c>
      <c r="AC480" s="3">
        <f>1/($J480+(VLOOKUP($BD480,'5_Weighting REM'!$CK$24:$CT$35,10,FALSE)))</f>
        <v>1072.7772541736015</v>
      </c>
      <c r="AD480" s="3">
        <f>AC480*$AF480</f>
        <v>6.4366635250416087</v>
      </c>
      <c r="AE480" s="3" t="s">
        <v>640</v>
      </c>
      <c r="AF480" s="6">
        <v>6.0000000000000001E-3</v>
      </c>
      <c r="AG480" s="81" t="s">
        <v>1300</v>
      </c>
      <c r="AH480" s="3">
        <v>4.5801526717557254E-3</v>
      </c>
      <c r="AI480" s="3" t="s">
        <v>26</v>
      </c>
      <c r="AJ480" s="3" t="s">
        <v>53</v>
      </c>
      <c r="AK480" s="3" t="s">
        <v>6</v>
      </c>
      <c r="AL480" s="3" t="s">
        <v>54</v>
      </c>
      <c r="AM480" s="3" t="s">
        <v>55</v>
      </c>
      <c r="AN480" s="3" t="s">
        <v>37</v>
      </c>
      <c r="AO480" s="3" t="s">
        <v>73</v>
      </c>
      <c r="AP480" s="3" t="s">
        <v>57</v>
      </c>
      <c r="AQ480" s="3" t="s">
        <v>74</v>
      </c>
      <c r="AR480" s="4" t="s">
        <v>75</v>
      </c>
      <c r="AS480" s="4" t="s">
        <v>75</v>
      </c>
      <c r="AT480" s="4">
        <v>1991</v>
      </c>
      <c r="AU480" s="3" t="s">
        <v>30</v>
      </c>
      <c r="AV480" s="3" t="s">
        <v>30</v>
      </c>
      <c r="AW480" s="3">
        <v>15281</v>
      </c>
      <c r="AX480" s="3">
        <v>0</v>
      </c>
      <c r="AY480" s="3">
        <v>0</v>
      </c>
      <c r="AZ480" s="3">
        <v>1</v>
      </c>
      <c r="BA480" s="3">
        <v>1</v>
      </c>
      <c r="BB480" s="4" t="s">
        <v>15</v>
      </c>
      <c r="BC480" s="4" t="s">
        <v>192</v>
      </c>
      <c r="BD480" s="3" t="s">
        <v>17</v>
      </c>
      <c r="BE480" s="4" t="s">
        <v>77</v>
      </c>
      <c r="BF480" s="4" t="s">
        <v>78</v>
      </c>
      <c r="BG480" s="3">
        <v>1.6999999999999999E-3</v>
      </c>
      <c r="BH480" s="3">
        <v>1.0017014458191815</v>
      </c>
      <c r="BI480" s="3"/>
      <c r="BJ480" s="3" t="s">
        <v>60</v>
      </c>
      <c r="BK480" s="3">
        <v>1.31</v>
      </c>
      <c r="BL480" s="3"/>
    </row>
    <row r="481" spans="1:64" x14ac:dyDescent="0.35">
      <c r="A481" s="2">
        <v>129</v>
      </c>
      <c r="B481" s="3" t="s">
        <v>333</v>
      </c>
      <c r="C481" s="3">
        <v>129.1</v>
      </c>
      <c r="D481" s="3" t="s">
        <v>699</v>
      </c>
      <c r="E481" s="3" t="s">
        <v>335</v>
      </c>
      <c r="F481" s="3"/>
      <c r="G481" s="3"/>
      <c r="H481" s="3" t="str">
        <f>IF(AF481&lt;'2 - Outliers'!$F$11,"Low outlier",IF(AF481&gt;'2 - Outliers'!$F$12,"High outlier",""))</f>
        <v/>
      </c>
      <c r="I481" s="3">
        <f>IF(AH481="",VLOOKUP(BD481,'3 -Impute_SE'!$B$10:$C$21,2,FALSE),AH481)</f>
        <v>4.5169113181222163E-3</v>
      </c>
      <c r="J481" s="3">
        <f>I481^2</f>
        <v>2.0402487855780576E-5</v>
      </c>
      <c r="K481" s="3">
        <f>1/J481</f>
        <v>49013.630448831413</v>
      </c>
      <c r="L481" s="3">
        <f>K481*AF481</f>
        <v>737.22943964823241</v>
      </c>
      <c r="M481" s="3">
        <f>K481*AF481^2</f>
        <v>11.088900000000001</v>
      </c>
      <c r="N481" s="3">
        <f>K481^2</f>
        <v>2402335969.7746139</v>
      </c>
      <c r="O481" s="3">
        <f>1/($J481+(VLOOKUP($BD481,'5_Weighting REM'!$B$23:$K$35,10,FALSE)))</f>
        <v>1073.4397599066176</v>
      </c>
      <c r="P481" s="3">
        <f>O481*$AF481</f>
        <v>16.145945228812504</v>
      </c>
      <c r="Q481" s="3">
        <f>1/($J481+(VLOOKUP($BD481,'5_Weighting REM'!$N$22:$W$31,10,FALSE)))</f>
        <v>303.95695242429338</v>
      </c>
      <c r="R481" s="3">
        <f>Q481*$AF481</f>
        <v>4.5719121734286654</v>
      </c>
      <c r="S481" s="3">
        <f>1/($J481+(VLOOKUP($BD481,'5_Weighting REM'!$Z$26:$AI$35,10,FALSE)))</f>
        <v>24.1597748335722</v>
      </c>
      <c r="T481" s="3">
        <f>S481*$AF481</f>
        <v>0.36339477609552506</v>
      </c>
      <c r="U481" s="3">
        <f>1/($J481+(VLOOKUP($BD481,'5_Weighting REM'!$AL$24:$AU$35,10,FALSE)))</f>
        <v>2832.5312993559737</v>
      </c>
      <c r="V481" s="3">
        <f>U481*$AF481</f>
        <v>42.604994641038097</v>
      </c>
      <c r="W481" s="3">
        <f>1/($J481+(VLOOKUP($BD481,'5_Weighting REM'!$AX$24:$BG$35,10,FALSE)))</f>
        <v>32.904906745530859</v>
      </c>
      <c r="X481" s="3">
        <f>W481*$AF481</f>
        <v>0.49493305718314584</v>
      </c>
      <c r="Y481" s="3">
        <f>1/($J481+(VLOOKUP($BD481,'5_Weighting REM'!$BK$24:$BT$34,10,FALSE)))</f>
        <v>3868.6313518679858</v>
      </c>
      <c r="Z481" s="3">
        <f>Y481*$AF481</f>
        <v>58.189301580520201</v>
      </c>
      <c r="AA481" s="3">
        <f>1/($J481+(VLOOKUP($BD481,'5_Weighting REM'!$BX$24:$CG$35,10,FALSE)))</f>
        <v>1231.7361936144719</v>
      </c>
      <c r="AB481" s="3">
        <f>AA481*$AF481</f>
        <v>18.526931702413691</v>
      </c>
      <c r="AC481" s="3">
        <f>1/($J481+(VLOOKUP($BD481,'5_Weighting REM'!$CK$24:$CT$35,10,FALSE)))</f>
        <v>1073.4397599066176</v>
      </c>
      <c r="AD481" s="3">
        <f>AC481*$AF481</f>
        <v>16.145945228812504</v>
      </c>
      <c r="AE481" s="3" t="s">
        <v>24</v>
      </c>
      <c r="AF481" s="6">
        <v>1.5041314689346981E-2</v>
      </c>
      <c r="AG481" s="3" t="s">
        <v>47</v>
      </c>
      <c r="AH481" s="3">
        <v>4.5169113181222163E-3</v>
      </c>
      <c r="AI481" s="3" t="s">
        <v>26</v>
      </c>
      <c r="AJ481" s="3" t="s">
        <v>5</v>
      </c>
      <c r="AK481" s="3" t="s">
        <v>6</v>
      </c>
      <c r="AL481" s="3" t="s">
        <v>5</v>
      </c>
      <c r="AM481" s="3" t="s">
        <v>7</v>
      </c>
      <c r="AN481" s="3"/>
      <c r="AO481" s="3" t="s">
        <v>28</v>
      </c>
      <c r="AP481" s="3" t="s">
        <v>336</v>
      </c>
      <c r="AQ481" s="3" t="s">
        <v>337</v>
      </c>
      <c r="AR481" s="4" t="s">
        <v>338</v>
      </c>
      <c r="AS481" s="4" t="s">
        <v>339</v>
      </c>
      <c r="AT481" s="4">
        <v>2010</v>
      </c>
      <c r="AU481" s="3" t="s">
        <v>14</v>
      </c>
      <c r="AV481" s="3" t="s">
        <v>14</v>
      </c>
      <c r="AW481" s="3">
        <v>55</v>
      </c>
      <c r="AX481" s="3">
        <v>1</v>
      </c>
      <c r="AY481" s="3">
        <v>0</v>
      </c>
      <c r="AZ481" s="3">
        <v>0</v>
      </c>
      <c r="BA481" s="3">
        <v>0</v>
      </c>
      <c r="BB481" s="4" t="s">
        <v>15</v>
      </c>
      <c r="BC481" s="4" t="s">
        <v>695</v>
      </c>
      <c r="BD481" s="3" t="s">
        <v>17</v>
      </c>
      <c r="BE481" s="4" t="s">
        <v>33</v>
      </c>
      <c r="BF481" s="4"/>
      <c r="BG481" s="3">
        <v>1.4200000000000001E-2</v>
      </c>
      <c r="BH481" s="3"/>
      <c r="BI481" s="3"/>
      <c r="BJ481" s="3"/>
      <c r="BK481" s="3">
        <v>3.33</v>
      </c>
      <c r="BL481" s="3"/>
    </row>
    <row r="482" spans="1:64" x14ac:dyDescent="0.35">
      <c r="A482" s="2">
        <v>154</v>
      </c>
      <c r="B482" s="3" t="s">
        <v>1189</v>
      </c>
      <c r="C482" s="3">
        <v>154.1</v>
      </c>
      <c r="D482" s="3" t="s">
        <v>1196</v>
      </c>
      <c r="E482" s="3" t="s">
        <v>1191</v>
      </c>
      <c r="F482" s="3"/>
      <c r="G482" s="3"/>
      <c r="H482" s="3" t="str">
        <f>IF(AF482&lt;'2 - Outliers'!$F$11,"Low outlier",IF(AF482&gt;'2 - Outliers'!$F$12,"High outlier",""))</f>
        <v/>
      </c>
      <c r="I482" s="3">
        <f>IF(AH482="",VLOOKUP(BD482,'3 -Impute_SE'!$B$10:$C$21,2,FALSE),AH482)</f>
        <v>4.1333333333333335E-3</v>
      </c>
      <c r="J482" s="3">
        <f>I482^2</f>
        <v>1.7084444444444444E-5</v>
      </c>
      <c r="K482" s="3">
        <f>1/J482</f>
        <v>58532.778355879294</v>
      </c>
      <c r="L482" s="3">
        <f>K482*AF482</f>
        <v>-585.32778355879293</v>
      </c>
      <c r="M482" s="3">
        <f>K482*AF482^2</f>
        <v>5.8532778355879298</v>
      </c>
      <c r="N482" s="3">
        <f>K482^2</f>
        <v>3426086142.0584917</v>
      </c>
      <c r="O482" s="3">
        <f>1/($J482+(VLOOKUP($BD482,'5_Weighting REM'!$B$23:$K$35,10,FALSE)))</f>
        <v>50.231384546644094</v>
      </c>
      <c r="P482" s="3">
        <f>O482*$AF482</f>
        <v>-0.50231384546644098</v>
      </c>
      <c r="Q482" s="3">
        <f>1/($J482+(VLOOKUP($BD482,'5_Weighting REM'!$N$22:$W$31,10,FALSE)))</f>
        <v>58532.778355879294</v>
      </c>
      <c r="R482" s="3">
        <f>Q482*$AF482</f>
        <v>-585.32778355879293</v>
      </c>
      <c r="S482" s="3">
        <f>1/($J482+(VLOOKUP($BD482,'5_Weighting REM'!$Z$26:$AI$35,10,FALSE)))</f>
        <v>8.2899910011982652</v>
      </c>
      <c r="T482" s="3">
        <f>S482*$AF482</f>
        <v>-8.2899910011982658E-2</v>
      </c>
      <c r="U482" s="3">
        <f>1/($J482+(VLOOKUP($BD482,'5_Weighting REM'!$AL$24:$AU$35,10,FALSE)))</f>
        <v>50.944248841779235</v>
      </c>
      <c r="V482" s="3">
        <f>U482*$AF482</f>
        <v>-0.50944248841779238</v>
      </c>
      <c r="W482" s="3">
        <f>1/($J482+(VLOOKUP($BD482,'5_Weighting REM'!$AX$24:$BG$35,10,FALSE)))</f>
        <v>65.292338440437476</v>
      </c>
      <c r="X482" s="3">
        <f>W482*$AF482</f>
        <v>-0.65292338440437481</v>
      </c>
      <c r="Y482" s="3">
        <f>1/($J482+(VLOOKUP($BD482,'5_Weighting REM'!$BK$24:$BT$34,10,FALSE)))</f>
        <v>4.7511590934747838</v>
      </c>
      <c r="Z482" s="3">
        <f>Y482*$AF482</f>
        <v>-4.7511590934747841E-2</v>
      </c>
      <c r="AA482" s="3">
        <f>1/($J482+(VLOOKUP($BD482,'5_Weighting REM'!$BX$24:$CG$35,10,FALSE)))</f>
        <v>48.108637435126866</v>
      </c>
      <c r="AB482" s="3">
        <f>AA482*$AF482</f>
        <v>-0.48108637435126866</v>
      </c>
      <c r="AC482" s="3">
        <f>1/($J482+(VLOOKUP($BD482,'5_Weighting REM'!$CK$24:$CT$35,10,FALSE)))</f>
        <v>50.231384546644094</v>
      </c>
      <c r="AD482" s="3">
        <f>AC482*$AF482</f>
        <v>-0.50231384546644098</v>
      </c>
      <c r="AE482" s="3" t="s">
        <v>1299</v>
      </c>
      <c r="AF482" s="6">
        <v>-0.01</v>
      </c>
      <c r="AG482" s="3" t="s">
        <v>1300</v>
      </c>
      <c r="AH482" s="3">
        <v>4.1333333333333335E-3</v>
      </c>
      <c r="AI482" s="3" t="s">
        <v>1305</v>
      </c>
      <c r="AJ482" s="3" t="s">
        <v>5</v>
      </c>
      <c r="AK482" s="3" t="s">
        <v>143</v>
      </c>
      <c r="AL482" s="3" t="s">
        <v>53</v>
      </c>
      <c r="AM482" s="3" t="s">
        <v>102</v>
      </c>
      <c r="AN482" s="3" t="s">
        <v>37</v>
      </c>
      <c r="AO482" s="3" t="s">
        <v>1312</v>
      </c>
      <c r="AP482" s="3" t="s">
        <v>10</v>
      </c>
      <c r="AQ482" s="3" t="s">
        <v>191</v>
      </c>
      <c r="AR482" s="4" t="s">
        <v>75</v>
      </c>
      <c r="AS482" s="4" t="s">
        <v>75</v>
      </c>
      <c r="AT482" s="4">
        <v>2011</v>
      </c>
      <c r="AU482" s="3" t="s">
        <v>14</v>
      </c>
      <c r="AV482" s="3" t="s">
        <v>1951</v>
      </c>
      <c r="AW482" s="3">
        <v>4768</v>
      </c>
      <c r="AX482" s="3">
        <v>1</v>
      </c>
      <c r="AY482" s="3">
        <v>0</v>
      </c>
      <c r="AZ482" s="3">
        <v>1</v>
      </c>
      <c r="BA482" s="3">
        <v>1</v>
      </c>
      <c r="BB482" s="4" t="s">
        <v>346</v>
      </c>
      <c r="BC482" s="4" t="s">
        <v>1356</v>
      </c>
      <c r="BD482" s="4" t="s">
        <v>642</v>
      </c>
      <c r="BE482" s="4" t="s">
        <v>1397</v>
      </c>
      <c r="BF482" s="4"/>
      <c r="BG482" s="3">
        <v>-1.5</v>
      </c>
      <c r="BH482" s="3"/>
      <c r="BI482" s="3"/>
      <c r="BJ482" s="3"/>
      <c r="BK482" s="3">
        <v>-2.4193548387096775</v>
      </c>
      <c r="BL482" s="3" t="s">
        <v>125</v>
      </c>
    </row>
    <row r="483" spans="1:64" x14ac:dyDescent="0.35">
      <c r="A483" s="2">
        <v>51</v>
      </c>
      <c r="B483" s="3" t="s">
        <v>21</v>
      </c>
      <c r="C483" s="3">
        <v>51.1</v>
      </c>
      <c r="D483" s="3" t="s">
        <v>216</v>
      </c>
      <c r="E483" s="3" t="s">
        <v>23</v>
      </c>
      <c r="F483" s="3"/>
      <c r="G483" s="3"/>
      <c r="H483" s="3" t="str">
        <f>IF(AF483&lt;'2 - Outliers'!$F$11,"Low outlier",IF(AF483&gt;'2 - Outliers'!$F$12,"High outlier",""))</f>
        <v/>
      </c>
      <c r="I483" s="3">
        <f>IF(AH483="",VLOOKUP(BD483,'3 -Impute_SE'!$B$10:$C$21,2,FALSE),AH483)</f>
        <v>3.9507320474087846E-3</v>
      </c>
      <c r="J483" s="3">
        <f>I483^2</f>
        <v>1.5608283710422807E-5</v>
      </c>
      <c r="K483" s="3">
        <f>1/J483</f>
        <v>64068.543252595155</v>
      </c>
      <c r="L483" s="3">
        <f>K483*AF483</f>
        <v>20218.883340225995</v>
      </c>
      <c r="M483" s="3">
        <f>K483*AF483^2</f>
        <v>6380.717006689697</v>
      </c>
      <c r="N483" s="3">
        <f>K483^2</f>
        <v>4104778234.509656</v>
      </c>
      <c r="O483" s="3">
        <f>1/($J483+(VLOOKUP($BD483,'5_Weighting REM'!$B$23:$K$35,10,FALSE)))</f>
        <v>85.51815761545592</v>
      </c>
      <c r="P483" s="3">
        <f>O483*$AF483</f>
        <v>26.987996987553242</v>
      </c>
      <c r="Q483" s="3">
        <f>1/($J483+(VLOOKUP($BD483,'5_Weighting REM'!$N$22:$W$31,10,FALSE)))</f>
        <v>1039.5194126340782</v>
      </c>
      <c r="R483" s="3">
        <f>Q483*$AF483</f>
        <v>328.05368542693259</v>
      </c>
      <c r="S483" s="3">
        <f>1/($J483+(VLOOKUP($BD483,'5_Weighting REM'!$Z$26:$AI$35,10,FALSE)))</f>
        <v>5.8241022501963471</v>
      </c>
      <c r="T483" s="3">
        <f>S483*$AF483</f>
        <v>1.8379822293446293</v>
      </c>
      <c r="U483" s="3">
        <f>1/($J483+(VLOOKUP($BD483,'5_Weighting REM'!$AL$24:$AU$35,10,FALSE)))</f>
        <v>148.53466653660988</v>
      </c>
      <c r="V483" s="3">
        <f>U483*$AF483</f>
        <v>46.874877158400778</v>
      </c>
      <c r="W483" s="3">
        <f>1/($J483+(VLOOKUP($BD483,'5_Weighting REM'!$AX$24:$BG$35,10,FALSE)))</f>
        <v>11.87101876722687</v>
      </c>
      <c r="X483" s="3">
        <f>W483*$AF483</f>
        <v>3.746280645681316</v>
      </c>
      <c r="Y483" s="3">
        <f>1/($J483+(VLOOKUP($BD483,'5_Weighting REM'!$BK$24:$BT$34,10,FALSE)))</f>
        <v>141.28584482619939</v>
      </c>
      <c r="Z483" s="3">
        <f>Y483*$AF483</f>
        <v>44.587279016219668</v>
      </c>
      <c r="AA483" s="3">
        <f>1/($J483+(VLOOKUP($BD483,'5_Weighting REM'!$BX$24:$CG$35,10,FALSE)))</f>
        <v>289.48796552107706</v>
      </c>
      <c r="AB483" s="3">
        <f>AA483*$AF483</f>
        <v>91.357210670353993</v>
      </c>
      <c r="AC483" s="3">
        <f>1/($J483+(VLOOKUP($BD483,'5_Weighting REM'!$CK$24:$CT$35,10,FALSE)))</f>
        <v>85.51815761545592</v>
      </c>
      <c r="AD483" s="3">
        <f>AC483*$AF483</f>
        <v>26.987996987553242</v>
      </c>
      <c r="AE483" s="3" t="s">
        <v>24</v>
      </c>
      <c r="AF483" s="6">
        <v>0.31558206748218848</v>
      </c>
      <c r="AG483" s="3" t="s">
        <v>25</v>
      </c>
      <c r="AH483" s="3">
        <v>3.9507320474087846E-3</v>
      </c>
      <c r="AI483" s="3" t="s">
        <v>26</v>
      </c>
      <c r="AJ483" s="3" t="s">
        <v>5</v>
      </c>
      <c r="AK483" s="3" t="s">
        <v>6</v>
      </c>
      <c r="AL483" s="3" t="s">
        <v>5</v>
      </c>
      <c r="AM483" s="3" t="s">
        <v>7</v>
      </c>
      <c r="AN483" s="3" t="s">
        <v>27</v>
      </c>
      <c r="AO483" s="3" t="s">
        <v>28</v>
      </c>
      <c r="AP483" s="3" t="s">
        <v>10</v>
      </c>
      <c r="AQ483" s="3" t="s">
        <v>11</v>
      </c>
      <c r="AR483" s="4" t="s">
        <v>12</v>
      </c>
      <c r="AS483" s="4" t="s">
        <v>29</v>
      </c>
      <c r="AT483" s="4">
        <v>2008</v>
      </c>
      <c r="AU483" s="3" t="s">
        <v>30</v>
      </c>
      <c r="AV483" s="3" t="s">
        <v>14</v>
      </c>
      <c r="AW483" s="3">
        <v>69</v>
      </c>
      <c r="AX483" s="3">
        <v>0</v>
      </c>
      <c r="AY483" s="3">
        <v>0</v>
      </c>
      <c r="AZ483" s="3">
        <v>0</v>
      </c>
      <c r="BA483" s="3">
        <v>0</v>
      </c>
      <c r="BB483" s="4" t="s">
        <v>15</v>
      </c>
      <c r="BC483" s="4" t="s">
        <v>41</v>
      </c>
      <c r="BD483" s="4" t="s">
        <v>42</v>
      </c>
      <c r="BE483" s="4" t="s">
        <v>33</v>
      </c>
      <c r="BF483" s="4"/>
      <c r="BG483" s="3">
        <v>1.7000000000000001E-2</v>
      </c>
      <c r="BH483" s="3"/>
      <c r="BI483" s="3"/>
      <c r="BJ483" s="3" t="s">
        <v>20</v>
      </c>
      <c r="BK483" s="3">
        <v>4.3029999999999999</v>
      </c>
      <c r="BL483" s="3"/>
    </row>
    <row r="484" spans="1:64" x14ac:dyDescent="0.35">
      <c r="A484" s="2">
        <v>55</v>
      </c>
      <c r="B484" s="3" t="s">
        <v>571</v>
      </c>
      <c r="C484" s="3">
        <v>55.1</v>
      </c>
      <c r="D484" s="3" t="s">
        <v>1022</v>
      </c>
      <c r="E484" s="3" t="s">
        <v>572</v>
      </c>
      <c r="F484" s="3"/>
      <c r="G484" s="3"/>
      <c r="H484" s="3" t="str">
        <f>IF(AF484&lt;'2 - Outliers'!$F$11,"Low outlier",IF(AF484&gt;'2 - Outliers'!$F$12,"High outlier",""))</f>
        <v/>
      </c>
      <c r="I484" s="3">
        <f>IF(AH484="",VLOOKUP(BD484,'3 -Impute_SE'!$B$10:$C$21,2,FALSE),AH484)</f>
        <v>3.9310596E-3</v>
      </c>
      <c r="J484" s="3">
        <f>I484^2</f>
        <v>1.545322957875216E-5</v>
      </c>
      <c r="K484" s="3">
        <f>1/J484</f>
        <v>64711.392198235204</v>
      </c>
      <c r="L484" s="3">
        <f>K484*AF484</f>
        <v>4451.7259417791583</v>
      </c>
      <c r="M484" s="3">
        <f>K484*AF484^2</f>
        <v>306.25</v>
      </c>
      <c r="N484" s="3">
        <f>K484^2</f>
        <v>4187564280.2338161</v>
      </c>
      <c r="O484" s="3">
        <f>1/($J484+(VLOOKUP($BD484,'5_Weighting REM'!$B$23:$K$35,10,FALSE)))</f>
        <v>181.19632959375915</v>
      </c>
      <c r="P484" s="3">
        <f>O484*$AF484</f>
        <v>12.465137491350442</v>
      </c>
      <c r="Q484" s="3" t="e">
        <f>1/($J484+(VLOOKUP($BD484,'5_Weighting REM'!$N$22:$W$31,10,FALSE)))</f>
        <v>#N/A</v>
      </c>
      <c r="R484" s="3" t="e">
        <f>Q484*$AF484</f>
        <v>#N/A</v>
      </c>
      <c r="S484" s="3" t="e">
        <f>1/($J484+(VLOOKUP($BD484,'5_Weighting REM'!$Z$26:$AI$35,10,FALSE)))</f>
        <v>#N/A</v>
      </c>
      <c r="T484" s="3" t="e">
        <f>S484*$AF484</f>
        <v>#N/A</v>
      </c>
      <c r="U484" s="3">
        <f>1/($J484+(VLOOKUP($BD484,'5_Weighting REM'!$AL$24:$AU$35,10,FALSE)))</f>
        <v>181.19632959375915</v>
      </c>
      <c r="V484" s="3">
        <f>U484*$AF484</f>
        <v>12.465137491350442</v>
      </c>
      <c r="W484" s="3">
        <f>1/($J484+(VLOOKUP($BD484,'5_Weighting REM'!$AX$24:$BG$35,10,FALSE)))</f>
        <v>181.19632959375915</v>
      </c>
      <c r="X484" s="3">
        <f>W484*$AF484</f>
        <v>12.465137491350442</v>
      </c>
      <c r="Y484" s="3" t="e">
        <f>1/($J484+(VLOOKUP($BD484,'5_Weighting REM'!$BK$24:$BT$34,10,FALSE)))</f>
        <v>#N/A</v>
      </c>
      <c r="Z484" s="3" t="e">
        <f>Y484*$AF484</f>
        <v>#N/A</v>
      </c>
      <c r="AA484" s="3">
        <f>1/($J484+(VLOOKUP($BD484,'5_Weighting REM'!$BX$24:$CG$35,10,FALSE)))</f>
        <v>181.19632959375915</v>
      </c>
      <c r="AB484" s="3">
        <f>AA484*$AF484</f>
        <v>12.465137491350442</v>
      </c>
      <c r="AC484" s="3">
        <f>1/($J484+(VLOOKUP($BD484,'5_Weighting REM'!$CK$24:$CT$35,10,FALSE)))</f>
        <v>181.19632959375915</v>
      </c>
      <c r="AD484" s="3">
        <f>AC484*$AF484</f>
        <v>12.465137491350442</v>
      </c>
      <c r="AE484" s="3" t="s">
        <v>573</v>
      </c>
      <c r="AF484" s="6">
        <v>6.8793542999999999E-2</v>
      </c>
      <c r="AG484" s="3" t="s">
        <v>72</v>
      </c>
      <c r="AH484" s="3">
        <v>3.9310596E-3</v>
      </c>
      <c r="AI484" s="3" t="s">
        <v>26</v>
      </c>
      <c r="AJ484" s="3" t="s">
        <v>5</v>
      </c>
      <c r="AK484" s="3" t="s">
        <v>6</v>
      </c>
      <c r="AL484" s="3" t="s">
        <v>5</v>
      </c>
      <c r="AM484" s="3" t="s">
        <v>548</v>
      </c>
      <c r="AN484" s="3" t="s">
        <v>37</v>
      </c>
      <c r="AO484" s="3" t="s">
        <v>56</v>
      </c>
      <c r="AP484" s="3" t="s">
        <v>10</v>
      </c>
      <c r="AQ484" s="3" t="s">
        <v>11</v>
      </c>
      <c r="AR484" s="4" t="s">
        <v>12</v>
      </c>
      <c r="AS484" s="4" t="s">
        <v>13</v>
      </c>
      <c r="AT484" s="4" t="s">
        <v>151</v>
      </c>
      <c r="AU484" s="3" t="s">
        <v>1951</v>
      </c>
      <c r="AV484" s="3" t="s">
        <v>14</v>
      </c>
      <c r="AW484" s="3">
        <v>1000</v>
      </c>
      <c r="AX484" s="3">
        <v>1</v>
      </c>
      <c r="AY484" s="3">
        <v>0</v>
      </c>
      <c r="AZ484" s="3">
        <v>1</v>
      </c>
      <c r="BA484" s="3">
        <v>1</v>
      </c>
      <c r="BB484" s="3" t="s">
        <v>330</v>
      </c>
      <c r="BC484" s="4" t="s">
        <v>1023</v>
      </c>
      <c r="BD484" s="4" t="s">
        <v>1014</v>
      </c>
      <c r="BE484" s="4" t="s">
        <v>58</v>
      </c>
      <c r="BF484" s="4" t="s">
        <v>59</v>
      </c>
      <c r="BG484" s="3">
        <v>4.2700000000000002E-2</v>
      </c>
      <c r="BH484" s="3">
        <v>1.0436247604546653</v>
      </c>
      <c r="BI484" s="3"/>
      <c r="BJ484" s="3" t="s">
        <v>60</v>
      </c>
      <c r="BK484" s="3">
        <v>17.5</v>
      </c>
      <c r="BL484" s="3"/>
    </row>
    <row r="485" spans="1:64" ht="29" x14ac:dyDescent="0.35">
      <c r="A485" s="2">
        <v>179</v>
      </c>
      <c r="B485" s="3" t="s">
        <v>1273</v>
      </c>
      <c r="C485" s="3">
        <v>179.1</v>
      </c>
      <c r="D485" s="3" t="s">
        <v>1274</v>
      </c>
      <c r="E485" s="3" t="s">
        <v>1275</v>
      </c>
      <c r="F485" s="3"/>
      <c r="G485" s="3"/>
      <c r="H485" s="3" t="str">
        <f>IF(AF485&lt;'2 - Outliers'!$F$11,"Low outlier",IF(AF485&gt;'2 - Outliers'!$F$12,"High outlier",""))</f>
        <v/>
      </c>
      <c r="I485" s="3">
        <f>IF(AH485="",VLOOKUP(BD485,'3 -Impute_SE'!$B$10:$C$21,2,FALSE),AH485)</f>
        <v>3.5000000000000001E-3</v>
      </c>
      <c r="J485" s="3">
        <f>I485^2</f>
        <v>1.2250000000000001E-5</v>
      </c>
      <c r="K485" s="3">
        <f>1/J485</f>
        <v>81632.653061224482</v>
      </c>
      <c r="L485" s="3">
        <f>K485*AF485</f>
        <v>18204.081632653058</v>
      </c>
      <c r="M485" s="3">
        <f>K485*AF485^2</f>
        <v>4059.5102040816323</v>
      </c>
      <c r="N485" s="3">
        <f>K485^2</f>
        <v>6663890045.8142433</v>
      </c>
      <c r="O485" s="3">
        <f>1/($J485+(VLOOKUP($BD485,'5_Weighting REM'!$B$23:$K$35,10,FALSE)))</f>
        <v>69.107581818092854</v>
      </c>
      <c r="P485" s="3">
        <f>O485*$AF485</f>
        <v>15.410990745434706</v>
      </c>
      <c r="Q485" s="3">
        <f>1/($J485+(VLOOKUP($BD485,'5_Weighting REM'!$N$22:$W$31,10,FALSE)))</f>
        <v>2142.8759402068904</v>
      </c>
      <c r="R485" s="3">
        <f>Q485*$AF485</f>
        <v>477.86133466613654</v>
      </c>
      <c r="S485" s="3">
        <f>1/($J485+(VLOOKUP($BD485,'5_Weighting REM'!$Z$26:$AI$35,10,FALSE)))</f>
        <v>2142.8759402068904</v>
      </c>
      <c r="T485" s="3">
        <f>S485*$AF485</f>
        <v>477.86133466613654</v>
      </c>
      <c r="U485" s="3">
        <f>1/($J485+(VLOOKUP($BD485,'5_Weighting REM'!$AL$24:$AU$35,10,FALSE)))</f>
        <v>122.4609881294605</v>
      </c>
      <c r="V485" s="3">
        <f>U485*$AF485</f>
        <v>27.308800352869692</v>
      </c>
      <c r="W485" s="3">
        <f>1/($J485+(VLOOKUP($BD485,'5_Weighting REM'!$AX$24:$BG$35,10,FALSE)))</f>
        <v>20.650222842359334</v>
      </c>
      <c r="X485" s="3">
        <f>W485*$AF485</f>
        <v>4.6049996938461311</v>
      </c>
      <c r="Y485" s="3">
        <f>1/($J485+(VLOOKUP($BD485,'5_Weighting REM'!$BK$24:$BT$34,10,FALSE)))</f>
        <v>69.652680563720963</v>
      </c>
      <c r="Z485" s="3">
        <f>Y485*$AF485</f>
        <v>15.532547765709776</v>
      </c>
      <c r="AA485" s="3">
        <f>1/($J485+(VLOOKUP($BD485,'5_Weighting REM'!$BX$24:$CG$35,10,FALSE)))</f>
        <v>108.80208487422514</v>
      </c>
      <c r="AB485" s="3">
        <f>AA485*$AF485</f>
        <v>24.262864926952208</v>
      </c>
      <c r="AC485" s="3">
        <f>1/($J485+(VLOOKUP($BD485,'5_Weighting REM'!$CK$24:$CT$35,10,FALSE)))</f>
        <v>69.107581818092854</v>
      </c>
      <c r="AD485" s="3">
        <f>AC485*$AF485</f>
        <v>15.410990745434706</v>
      </c>
      <c r="AE485" s="3" t="s">
        <v>1301</v>
      </c>
      <c r="AF485" s="6">
        <v>0.223</v>
      </c>
      <c r="AG485" s="3" t="s">
        <v>134</v>
      </c>
      <c r="AH485" s="3">
        <v>3.5000000000000001E-3</v>
      </c>
      <c r="AI485" s="3" t="s">
        <v>1305</v>
      </c>
      <c r="AJ485" s="3" t="s">
        <v>5</v>
      </c>
      <c r="AK485" s="3" t="s">
        <v>1307</v>
      </c>
      <c r="AL485" s="3" t="s">
        <v>5</v>
      </c>
      <c r="AM485" s="3" t="s">
        <v>1325</v>
      </c>
      <c r="AN485" s="3" t="s">
        <v>1326</v>
      </c>
      <c r="AO485" s="3" t="s">
        <v>38</v>
      </c>
      <c r="AP485" s="3" t="s">
        <v>10</v>
      </c>
      <c r="AQ485" s="3" t="s">
        <v>918</v>
      </c>
      <c r="AR485" s="4" t="s">
        <v>338</v>
      </c>
      <c r="AS485" s="4" t="s">
        <v>339</v>
      </c>
      <c r="AT485" s="4">
        <v>2016</v>
      </c>
      <c r="AU485" s="3" t="s">
        <v>14</v>
      </c>
      <c r="AV485" s="3" t="s">
        <v>1951</v>
      </c>
      <c r="AW485" s="3">
        <v>113</v>
      </c>
      <c r="AX485" s="3">
        <v>1</v>
      </c>
      <c r="AY485" s="3">
        <v>0</v>
      </c>
      <c r="AZ485" s="3">
        <v>0</v>
      </c>
      <c r="BA485" s="3">
        <v>0</v>
      </c>
      <c r="BB485" s="4" t="s">
        <v>15</v>
      </c>
      <c r="BC485" s="9" t="s">
        <v>1391</v>
      </c>
      <c r="BD485" s="4" t="s">
        <v>88</v>
      </c>
      <c r="BE485" s="4" t="s">
        <v>1404</v>
      </c>
      <c r="BF485" s="4"/>
      <c r="BG485" s="3">
        <v>0.44600000000000001</v>
      </c>
      <c r="BH485" s="3"/>
      <c r="BI485" s="3"/>
      <c r="BJ485" s="3"/>
      <c r="BK485" s="3">
        <v>63.714285714285715</v>
      </c>
      <c r="BL485" s="3" t="s">
        <v>125</v>
      </c>
    </row>
    <row r="486" spans="1:64" x14ac:dyDescent="0.35">
      <c r="A486" s="2">
        <v>179</v>
      </c>
      <c r="B486" s="3" t="s">
        <v>1273</v>
      </c>
      <c r="C486" s="3">
        <v>179.2</v>
      </c>
      <c r="D486" s="3" t="s">
        <v>1277</v>
      </c>
      <c r="E486" s="3" t="s">
        <v>1275</v>
      </c>
      <c r="F486" s="3"/>
      <c r="G486" s="3"/>
      <c r="H486" s="3" t="str">
        <f>IF(AF486&lt;'2 - Outliers'!$F$11,"Low outlier",IF(AF486&gt;'2 - Outliers'!$F$12,"High outlier",""))</f>
        <v/>
      </c>
      <c r="I486" s="3">
        <f>IF(AH486="",VLOOKUP(BD486,'3 -Impute_SE'!$B$10:$C$21,2,FALSE),AH486)</f>
        <v>3.5000000000000001E-3</v>
      </c>
      <c r="J486" s="3">
        <f>I486^2</f>
        <v>1.2250000000000001E-5</v>
      </c>
      <c r="K486" s="3">
        <f>1/J486</f>
        <v>81632.653061224482</v>
      </c>
      <c r="L486" s="3">
        <f>K486*AF486</f>
        <v>18122.448979591834</v>
      </c>
      <c r="M486" s="3">
        <f>K486*AF486^2</f>
        <v>4023.1836734693875</v>
      </c>
      <c r="N486" s="3">
        <f>K486^2</f>
        <v>6663890045.8142433</v>
      </c>
      <c r="O486" s="3">
        <f>1/($J486+(VLOOKUP($BD486,'5_Weighting REM'!$B$23:$K$35,10,FALSE)))</f>
        <v>69.107581818092854</v>
      </c>
      <c r="P486" s="3">
        <f>O486*$AF486</f>
        <v>15.341883163616613</v>
      </c>
      <c r="Q486" s="3">
        <f>1/($J486+(VLOOKUP($BD486,'5_Weighting REM'!$N$22:$W$31,10,FALSE)))</f>
        <v>2142.8759402068904</v>
      </c>
      <c r="R486" s="3">
        <f>Q486*$AF486</f>
        <v>475.71845872592968</v>
      </c>
      <c r="S486" s="3">
        <f>1/($J486+(VLOOKUP($BD486,'5_Weighting REM'!$Z$26:$AI$35,10,FALSE)))</f>
        <v>2142.8759402068904</v>
      </c>
      <c r="T486" s="3">
        <f>S486*$AF486</f>
        <v>475.71845872592968</v>
      </c>
      <c r="U486" s="3">
        <f>1/($J486+(VLOOKUP($BD486,'5_Weighting REM'!$AL$24:$AU$35,10,FALSE)))</f>
        <v>122.4609881294605</v>
      </c>
      <c r="V486" s="3">
        <f>U486*$AF486</f>
        <v>27.186339364740231</v>
      </c>
      <c r="W486" s="3">
        <f>1/($J486+(VLOOKUP($BD486,'5_Weighting REM'!$AX$24:$BG$35,10,FALSE)))</f>
        <v>20.650222842359334</v>
      </c>
      <c r="X486" s="3">
        <f>W486*$AF486</f>
        <v>4.5843494710037724</v>
      </c>
      <c r="Y486" s="3">
        <f>1/($J486+(VLOOKUP($BD486,'5_Weighting REM'!$BK$24:$BT$34,10,FALSE)))</f>
        <v>69.652680563720963</v>
      </c>
      <c r="Z486" s="3">
        <f>Y486*$AF486</f>
        <v>15.462895085146053</v>
      </c>
      <c r="AA486" s="3">
        <f>1/($J486+(VLOOKUP($BD486,'5_Weighting REM'!$BX$24:$CG$35,10,FALSE)))</f>
        <v>108.80208487422514</v>
      </c>
      <c r="AB486" s="3">
        <f>AA486*$AF486</f>
        <v>24.154062842077984</v>
      </c>
      <c r="AC486" s="3">
        <f>1/($J486+(VLOOKUP($BD486,'5_Weighting REM'!$CK$24:$CT$35,10,FALSE)))</f>
        <v>69.107581818092854</v>
      </c>
      <c r="AD486" s="3">
        <f>AC486*$AF486</f>
        <v>15.341883163616613</v>
      </c>
      <c r="AE486" s="3" t="s">
        <v>1301</v>
      </c>
      <c r="AF486" s="6">
        <v>0.222</v>
      </c>
      <c r="AG486" s="3" t="s">
        <v>134</v>
      </c>
      <c r="AH486" s="3">
        <v>3.5000000000000001E-3</v>
      </c>
      <c r="AI486" s="3" t="s">
        <v>1305</v>
      </c>
      <c r="AJ486" s="3" t="s">
        <v>5</v>
      </c>
      <c r="AK486" s="3" t="s">
        <v>1307</v>
      </c>
      <c r="AL486" s="3" t="s">
        <v>5</v>
      </c>
      <c r="AM486" s="3" t="s">
        <v>1325</v>
      </c>
      <c r="AN486" s="3" t="s">
        <v>1327</v>
      </c>
      <c r="AO486" s="3" t="s">
        <v>38</v>
      </c>
      <c r="AP486" s="3" t="s">
        <v>10</v>
      </c>
      <c r="AQ486" s="3" t="s">
        <v>918</v>
      </c>
      <c r="AR486" s="4" t="s">
        <v>338</v>
      </c>
      <c r="AS486" s="4" t="s">
        <v>339</v>
      </c>
      <c r="AT486" s="4">
        <v>2016</v>
      </c>
      <c r="AU486" s="3" t="s">
        <v>14</v>
      </c>
      <c r="AV486" s="3" t="s">
        <v>1951</v>
      </c>
      <c r="AW486" s="3">
        <v>113</v>
      </c>
      <c r="AX486" s="3">
        <v>1</v>
      </c>
      <c r="AY486" s="3">
        <v>0</v>
      </c>
      <c r="AZ486" s="3">
        <v>0</v>
      </c>
      <c r="BA486" s="3">
        <v>0</v>
      </c>
      <c r="BB486" s="4" t="s">
        <v>15</v>
      </c>
      <c r="BC486" s="4" t="s">
        <v>1391</v>
      </c>
      <c r="BD486" s="3" t="s">
        <v>88</v>
      </c>
      <c r="BE486" s="4" t="s">
        <v>1404</v>
      </c>
      <c r="BF486" s="4"/>
      <c r="BG486" s="3">
        <v>0.44400000000000001</v>
      </c>
      <c r="BH486" s="3"/>
      <c r="BI486" s="3"/>
      <c r="BJ486" s="3"/>
      <c r="BK486" s="3">
        <v>63.428571428571431</v>
      </c>
      <c r="BL486" s="3" t="s">
        <v>125</v>
      </c>
    </row>
    <row r="487" spans="1:64" x14ac:dyDescent="0.35">
      <c r="A487" s="2">
        <v>150</v>
      </c>
      <c r="B487" s="3" t="s">
        <v>1177</v>
      </c>
      <c r="C487" s="3">
        <v>150.1</v>
      </c>
      <c r="D487" s="3" t="s">
        <v>1180</v>
      </c>
      <c r="E487" s="3" t="s">
        <v>1179</v>
      </c>
      <c r="F487" s="3"/>
      <c r="G487" s="3"/>
      <c r="H487" s="3" t="str">
        <f>IF(AF487&lt;'2 - Outliers'!$F$11,"Low outlier",IF(AF487&gt;'2 - Outliers'!$F$12,"High outlier",""))</f>
        <v/>
      </c>
      <c r="I487" s="3">
        <f>IF(AH487="",VLOOKUP(BD487,'3 -Impute_SE'!$B$10:$C$21,2,FALSE),AH487)</f>
        <v>3.4794708177195047E-3</v>
      </c>
      <c r="J487" s="3">
        <f>I487^2</f>
        <v>1.2106717171361638E-5</v>
      </c>
      <c r="K487" s="3">
        <f>1/J487</f>
        <v>82598.774370106999</v>
      </c>
      <c r="L487" s="3">
        <f>K487*AF487</f>
        <v>514.73344477533146</v>
      </c>
      <c r="M487" s="3">
        <f>K487*AF487^2</f>
        <v>3.2076809999999996</v>
      </c>
      <c r="N487" s="3">
        <f>K487^2</f>
        <v>6822557527.4438448</v>
      </c>
      <c r="O487" s="3">
        <f>1/($J487+(VLOOKUP($BD487,'5_Weighting REM'!$B$23:$K$35,10,FALSE)))</f>
        <v>85.543773486208394</v>
      </c>
      <c r="P487" s="3">
        <f>O487*$AF487</f>
        <v>0.53308589069781942</v>
      </c>
      <c r="Q487" s="3">
        <f>1/($J487+(VLOOKUP($BD487,'5_Weighting REM'!$N$22:$W$31,10,FALSE)))</f>
        <v>1043.3170306956542</v>
      </c>
      <c r="R487" s="3">
        <f>Q487*$AF487</f>
        <v>6.5016723710261104</v>
      </c>
      <c r="S487" s="3">
        <f>1/($J487+(VLOOKUP($BD487,'5_Weighting REM'!$Z$26:$AI$35,10,FALSE)))</f>
        <v>5.824221026340445</v>
      </c>
      <c r="T487" s="3">
        <f>S487*$AF487</f>
        <v>3.6294985910905957E-2</v>
      </c>
      <c r="U487" s="3">
        <f>1/($J487+(VLOOKUP($BD487,'5_Weighting REM'!$AL$24:$AU$35,10,FALSE)))</f>
        <v>148.61196021427514</v>
      </c>
      <c r="V487" s="3">
        <f>U487*$AF487</f>
        <v>0.9261099429048254</v>
      </c>
      <c r="W487" s="3">
        <f>1/($J487+(VLOOKUP($BD487,'5_Weighting REM'!$AX$24:$BG$35,10,FALSE)))</f>
        <v>11.8715122323002</v>
      </c>
      <c r="X487" s="3">
        <f>W487*$AF487</f>
        <v>7.3980085450709221E-2</v>
      </c>
      <c r="Y487" s="3">
        <f>1/($J487+(VLOOKUP($BD487,'5_Weighting REM'!$BK$24:$BT$34,10,FALSE)))</f>
        <v>141.35577660856163</v>
      </c>
      <c r="Z487" s="3">
        <f>Y487*$AF487</f>
        <v>0.88089134962939142</v>
      </c>
      <c r="AA487" s="3">
        <f>1/($J487+(VLOOKUP($BD487,'5_Weighting REM'!$BX$24:$CG$35,10,FALSE)))</f>
        <v>289.78170604324856</v>
      </c>
      <c r="AB487" s="3">
        <f>AA487*$AF487</f>
        <v>1.8058419985284411</v>
      </c>
      <c r="AC487" s="3">
        <f>1/($J487+(VLOOKUP($BD487,'5_Weighting REM'!$CK$24:$CT$35,10,FALSE)))</f>
        <v>85.543773486208394</v>
      </c>
      <c r="AD487" s="3">
        <f>AC487*$AF487</f>
        <v>0.53308589069781942</v>
      </c>
      <c r="AE487" s="3" t="s">
        <v>24</v>
      </c>
      <c r="AF487" s="6">
        <v>6.2317322345356325E-3</v>
      </c>
      <c r="AG487" s="3" t="s">
        <v>1298</v>
      </c>
      <c r="AH487" s="3">
        <v>3.4794708177195047E-3</v>
      </c>
      <c r="AI487" s="3" t="s">
        <v>26</v>
      </c>
      <c r="AJ487" s="3" t="s">
        <v>53</v>
      </c>
      <c r="AK487" s="3" t="s">
        <v>6</v>
      </c>
      <c r="AL487" s="3" t="s">
        <v>1306</v>
      </c>
      <c r="AM487" s="3" t="s">
        <v>7</v>
      </c>
      <c r="AN487" s="3" t="s">
        <v>1310</v>
      </c>
      <c r="AO487" s="3" t="s">
        <v>694</v>
      </c>
      <c r="AP487" s="3" t="s">
        <v>10</v>
      </c>
      <c r="AQ487" s="3" t="s">
        <v>182</v>
      </c>
      <c r="AR487" s="4" t="s">
        <v>1330</v>
      </c>
      <c r="AS487" s="4" t="s">
        <v>1331</v>
      </c>
      <c r="AT487" s="4">
        <v>2015</v>
      </c>
      <c r="AU487" s="3" t="s">
        <v>14</v>
      </c>
      <c r="AV487" s="3" t="s">
        <v>1951</v>
      </c>
      <c r="AW487" s="3">
        <v>108</v>
      </c>
      <c r="AX487" s="3">
        <v>1</v>
      </c>
      <c r="AY487" s="3">
        <v>0</v>
      </c>
      <c r="AZ487" s="3">
        <v>0</v>
      </c>
      <c r="BA487" s="3">
        <v>0</v>
      </c>
      <c r="BB487" s="4" t="s">
        <v>15</v>
      </c>
      <c r="BC487" s="4" t="s">
        <v>1345</v>
      </c>
      <c r="BD487" s="3" t="s">
        <v>42</v>
      </c>
      <c r="BE487" s="4" t="s">
        <v>33</v>
      </c>
      <c r="BF487" s="4"/>
      <c r="BG487" s="3">
        <v>32.14</v>
      </c>
      <c r="BH487" s="3"/>
      <c r="BI487" s="3"/>
      <c r="BJ487" s="3"/>
      <c r="BK487" s="3">
        <v>1.7909999999999999</v>
      </c>
      <c r="BL487" s="3" t="s">
        <v>1300</v>
      </c>
    </row>
    <row r="488" spans="1:64" x14ac:dyDescent="0.35">
      <c r="A488" s="2">
        <v>131</v>
      </c>
      <c r="B488" s="3" t="s">
        <v>68</v>
      </c>
      <c r="C488" s="3">
        <v>131.30000000000001</v>
      </c>
      <c r="D488" s="3" t="s">
        <v>189</v>
      </c>
      <c r="E488" s="3" t="s">
        <v>190</v>
      </c>
      <c r="F488" s="3">
        <v>1</v>
      </c>
      <c r="G488" s="3"/>
      <c r="H488" s="3" t="str">
        <f>IF(AF488&lt;'2 - Outliers'!$F$11,"Low outlier",IF(AF488&gt;'2 - Outliers'!$F$12,"High outlier",""))</f>
        <v/>
      </c>
      <c r="I488" s="3">
        <f>IF(AH488="",VLOOKUP(BD488,'3 -Impute_SE'!$B$10:$C$21,2,FALSE),AH488)</f>
        <v>2.5114155251141552E-3</v>
      </c>
      <c r="J488" s="3">
        <f>I488^2</f>
        <v>6.307207939784408E-6</v>
      </c>
      <c r="K488" s="3">
        <f>1/J488</f>
        <v>158548.76033057852</v>
      </c>
      <c r="L488" s="3">
        <f>K488*AF488</f>
        <v>1744.0363636363636</v>
      </c>
      <c r="M488" s="3">
        <f>K488*AF488^2</f>
        <v>19.184399999999997</v>
      </c>
      <c r="N488" s="3">
        <f>K488^2</f>
        <v>25137709402.363228</v>
      </c>
      <c r="O488" s="3">
        <f>1/($J488+(VLOOKUP($BD488,'5_Weighting REM'!$B$23:$K$35,10,FALSE)))</f>
        <v>1089.9308871378657</v>
      </c>
      <c r="P488" s="3">
        <f>O488*$AF488</f>
        <v>11.989239758516522</v>
      </c>
      <c r="Q488" s="3">
        <f>1/($J488+(VLOOKUP($BD488,'5_Weighting REM'!$N$22:$W$31,10,FALSE)))</f>
        <v>305.26481628181972</v>
      </c>
      <c r="R488" s="3">
        <f>Q488*$AF488</f>
        <v>3.3579129791000168</v>
      </c>
      <c r="S488" s="3">
        <f>1/($J488+(VLOOKUP($BD488,'5_Weighting REM'!$Z$26:$AI$35,10,FALSE)))</f>
        <v>24.168004976719192</v>
      </c>
      <c r="T488" s="3">
        <f>S488*$AF488</f>
        <v>0.2658480547439111</v>
      </c>
      <c r="U488" s="3">
        <f>1/($J488+(VLOOKUP($BD488,'5_Weighting REM'!$AL$24:$AU$35,10,FALSE)))</f>
        <v>2950.3239309315363</v>
      </c>
      <c r="V488" s="3">
        <f>U488*$AF488</f>
        <v>32.453563240246901</v>
      </c>
      <c r="W488" s="3">
        <f>1/($J488+(VLOOKUP($BD488,'5_Weighting REM'!$AX$24:$BG$35,10,FALSE)))</f>
        <v>32.920175250252115</v>
      </c>
      <c r="X488" s="3">
        <f>W488*$AF488</f>
        <v>0.36212192775277324</v>
      </c>
      <c r="Y488" s="3">
        <f>1/($J488+(VLOOKUP($BD488,'5_Weighting REM'!$BK$24:$BT$34,10,FALSE)))</f>
        <v>4091.7523219531226</v>
      </c>
      <c r="Z488" s="3">
        <f>Y488*$AF488</f>
        <v>45.00927554148435</v>
      </c>
      <c r="AA488" s="3">
        <f>1/($J488+(VLOOKUP($BD488,'5_Weighting REM'!$BX$24:$CG$35,10,FALSE)))</f>
        <v>1253.4990255688081</v>
      </c>
      <c r="AB488" s="3">
        <f>AA488*$AF488</f>
        <v>13.788489281256888</v>
      </c>
      <c r="AC488" s="3">
        <f>1/($J488+(VLOOKUP($BD488,'5_Weighting REM'!$CK$24:$CT$35,10,FALSE)))</f>
        <v>1089.9308871378657</v>
      </c>
      <c r="AD488" s="3">
        <f>AC488*$AF488</f>
        <v>11.989239758516522</v>
      </c>
      <c r="AE488" s="3" t="s">
        <v>640</v>
      </c>
      <c r="AF488" s="6">
        <v>1.0999999999999999E-2</v>
      </c>
      <c r="AG488" s="81" t="s">
        <v>1300</v>
      </c>
      <c r="AH488" s="3">
        <v>2.5114155251141552E-3</v>
      </c>
      <c r="AI488" s="3" t="s">
        <v>26</v>
      </c>
      <c r="AJ488" s="3" t="s">
        <v>5</v>
      </c>
      <c r="AK488" s="3" t="s">
        <v>6</v>
      </c>
      <c r="AL488" s="3" t="s">
        <v>5</v>
      </c>
      <c r="AM488" s="3" t="s">
        <v>55</v>
      </c>
      <c r="AN488" s="3" t="s">
        <v>37</v>
      </c>
      <c r="AO488" s="3" t="s">
        <v>73</v>
      </c>
      <c r="AP488" s="3" t="s">
        <v>57</v>
      </c>
      <c r="AQ488" s="3" t="s">
        <v>191</v>
      </c>
      <c r="AR488" s="4" t="s">
        <v>75</v>
      </c>
      <c r="AS488" s="4" t="s">
        <v>75</v>
      </c>
      <c r="AT488" s="4">
        <v>1991</v>
      </c>
      <c r="AU488" s="3" t="s">
        <v>30</v>
      </c>
      <c r="AV488" s="3" t="s">
        <v>30</v>
      </c>
      <c r="AW488" s="3">
        <v>20246</v>
      </c>
      <c r="AX488" s="3">
        <v>0</v>
      </c>
      <c r="AY488" s="3">
        <v>0</v>
      </c>
      <c r="AZ488" s="3">
        <v>1</v>
      </c>
      <c r="BA488" s="3">
        <v>1</v>
      </c>
      <c r="BB488" s="4" t="s">
        <v>15</v>
      </c>
      <c r="BC488" s="4" t="s">
        <v>192</v>
      </c>
      <c r="BD488" s="4" t="s">
        <v>17</v>
      </c>
      <c r="BE488" s="4" t="s">
        <v>77</v>
      </c>
      <c r="BF488" s="4" t="s">
        <v>78</v>
      </c>
      <c r="BG488" s="3">
        <v>5.1000000000000004E-3</v>
      </c>
      <c r="BH488" s="3">
        <v>1.005113027136717</v>
      </c>
      <c r="BI488" s="3"/>
      <c r="BJ488" s="3" t="s">
        <v>60</v>
      </c>
      <c r="BK488" s="3">
        <v>4.38</v>
      </c>
      <c r="BL488" s="3"/>
    </row>
    <row r="489" spans="1:64" x14ac:dyDescent="0.35">
      <c r="A489" s="2">
        <v>31</v>
      </c>
      <c r="B489" s="3" t="s">
        <v>162</v>
      </c>
      <c r="C489" s="3">
        <v>31.2</v>
      </c>
      <c r="D489" s="3" t="s">
        <v>542</v>
      </c>
      <c r="E489" s="3" t="s">
        <v>164</v>
      </c>
      <c r="F489" s="3">
        <v>1</v>
      </c>
      <c r="G489" s="3"/>
      <c r="H489" s="3" t="str">
        <f>IF(AF489&lt;'2 - Outliers'!$F$11,"Low outlier",IF(AF489&gt;'2 - Outliers'!$F$12,"High outlier",""))</f>
        <v/>
      </c>
      <c r="I489" s="3">
        <f>IF(AH489="",VLOOKUP(BD489,'3 -Impute_SE'!$B$10:$C$21,2,FALSE),AH489)</f>
        <v>2.3809523809523807E-3</v>
      </c>
      <c r="J489" s="3">
        <f>I489^2</f>
        <v>5.6689342403628111E-6</v>
      </c>
      <c r="K489" s="3">
        <f>1/J489</f>
        <v>176400.00000000003</v>
      </c>
      <c r="L489" s="3">
        <f>K489*AF489</f>
        <v>-1764.0000000000002</v>
      </c>
      <c r="M489" s="3">
        <f>K489*AF489^2</f>
        <v>17.640000000000004</v>
      </c>
      <c r="N489" s="3">
        <f>K489^2</f>
        <v>31116960000.000011</v>
      </c>
      <c r="O489" s="3">
        <f>1/($J489+(VLOOKUP($BD489,'5_Weighting REM'!$B$23:$K$35,10,FALSE)))</f>
        <v>69.139026353782683</v>
      </c>
      <c r="P489" s="3">
        <f>O489*$AF489</f>
        <v>-0.69139026353782684</v>
      </c>
      <c r="Q489" s="3">
        <f>1/($J489+(VLOOKUP($BD489,'5_Weighting REM'!$N$22:$W$31,10,FALSE)))</f>
        <v>2173.527916549237</v>
      </c>
      <c r="R489" s="3">
        <f>Q489*$AF489</f>
        <v>-21.735279165492372</v>
      </c>
      <c r="S489" s="3">
        <f>1/($J489+(VLOOKUP($BD489,'5_Weighting REM'!$Z$26:$AI$35,10,FALSE)))</f>
        <v>2173.527916549237</v>
      </c>
      <c r="T489" s="3">
        <f>S489*$AF489</f>
        <v>-21.735279165492372</v>
      </c>
      <c r="U489" s="3">
        <f>1/($J489+(VLOOKUP($BD489,'5_Weighting REM'!$AL$24:$AU$35,10,FALSE)))</f>
        <v>122.55976196049184</v>
      </c>
      <c r="V489" s="3">
        <f>U489*$AF489</f>
        <v>-1.2255976196049185</v>
      </c>
      <c r="W489" s="3">
        <f>1/($J489+(VLOOKUP($BD489,'5_Weighting REM'!$AX$24:$BG$35,10,FALSE)))</f>
        <v>20.653029598881201</v>
      </c>
      <c r="X489" s="3">
        <f>W489*$AF489</f>
        <v>-0.20653029598881201</v>
      </c>
      <c r="Y489" s="3">
        <f>1/($J489+(VLOOKUP($BD489,'5_Weighting REM'!$BK$24:$BT$34,10,FALSE)))</f>
        <v>69.684623219493304</v>
      </c>
      <c r="Z489" s="3">
        <f>Y489*$AF489</f>
        <v>-0.69684623219493302</v>
      </c>
      <c r="AA489" s="3">
        <f>1/($J489+(VLOOKUP($BD489,'5_Weighting REM'!$BX$24:$CG$35,10,FALSE)))</f>
        <v>108.88004665420246</v>
      </c>
      <c r="AB489" s="3">
        <f>AA489*$AF489</f>
        <v>-1.0888004665420246</v>
      </c>
      <c r="AC489" s="3">
        <f>1/($J489+(VLOOKUP($BD489,'5_Weighting REM'!$CK$24:$CT$35,10,FALSE)))</f>
        <v>69.139026353782683</v>
      </c>
      <c r="AD489" s="3">
        <f>AC489*$AF489</f>
        <v>-0.69139026353782684</v>
      </c>
      <c r="AE489" s="3" t="s">
        <v>94</v>
      </c>
      <c r="AF489" s="6">
        <v>-0.01</v>
      </c>
      <c r="AG489" s="3" t="s">
        <v>4</v>
      </c>
      <c r="AH489" s="3">
        <v>2.3809523809523807E-3</v>
      </c>
      <c r="AI489" s="3" t="s">
        <v>26</v>
      </c>
      <c r="AJ489" s="3" t="s">
        <v>5</v>
      </c>
      <c r="AK489" s="3" t="s">
        <v>6</v>
      </c>
      <c r="AL489" s="3" t="s">
        <v>5</v>
      </c>
      <c r="AM489" s="3" t="s">
        <v>55</v>
      </c>
      <c r="AN489" s="3" t="s">
        <v>165</v>
      </c>
      <c r="AO489" s="3" t="s">
        <v>95</v>
      </c>
      <c r="AP489" s="3" t="s">
        <v>57</v>
      </c>
      <c r="AQ489" s="3" t="s">
        <v>74</v>
      </c>
      <c r="AR489" s="4" t="s">
        <v>12</v>
      </c>
      <c r="AS489" s="4" t="s">
        <v>166</v>
      </c>
      <c r="AT489" s="4">
        <v>1999</v>
      </c>
      <c r="AU489" s="3" t="s">
        <v>30</v>
      </c>
      <c r="AV489" s="3" t="s">
        <v>30</v>
      </c>
      <c r="AW489" s="3">
        <v>10475</v>
      </c>
      <c r="AX489" s="3">
        <v>0</v>
      </c>
      <c r="AY489" s="3">
        <v>0</v>
      </c>
      <c r="AZ489" s="3">
        <v>0</v>
      </c>
      <c r="BA489" s="3">
        <v>0</v>
      </c>
      <c r="BB489" s="4" t="s">
        <v>15</v>
      </c>
      <c r="BC489" s="4" t="s">
        <v>167</v>
      </c>
      <c r="BD489" s="4" t="s">
        <v>88</v>
      </c>
      <c r="BE489" s="4" t="s">
        <v>168</v>
      </c>
      <c r="BF489" s="4" t="s">
        <v>99</v>
      </c>
      <c r="BG489" s="3">
        <v>0.28349999999999997</v>
      </c>
      <c r="BH489" s="3">
        <v>1.3277688803138623</v>
      </c>
      <c r="BI489" s="3"/>
      <c r="BJ489" s="3" t="s">
        <v>60</v>
      </c>
      <c r="BK489" s="3">
        <v>4.2</v>
      </c>
      <c r="BL489" s="3"/>
    </row>
    <row r="490" spans="1:64" x14ac:dyDescent="0.35">
      <c r="A490" s="2">
        <v>183</v>
      </c>
      <c r="B490" s="3" t="s">
        <v>1279</v>
      </c>
      <c r="C490" s="3">
        <v>183.1</v>
      </c>
      <c r="D490" s="3" t="s">
        <v>1280</v>
      </c>
      <c r="E490" s="3" t="s">
        <v>1281</v>
      </c>
      <c r="F490" s="3"/>
      <c r="G490" s="3"/>
      <c r="H490" s="3" t="str">
        <f>IF(AF490&lt;'2 - Outliers'!$F$11,"Low outlier",IF(AF490&gt;'2 - Outliers'!$F$12,"High outlier",""))</f>
        <v/>
      </c>
      <c r="I490" s="3">
        <f>IF(AH490="",VLOOKUP(BD490,'3 -Impute_SE'!$B$10:$C$21,2,FALSE),AH490)</f>
        <v>2.0085063408785821E-3</v>
      </c>
      <c r="J490" s="3">
        <f>I490^2</f>
        <v>4.0340977213494711E-6</v>
      </c>
      <c r="K490" s="3">
        <f>1/J490</f>
        <v>247886.90534385067</v>
      </c>
      <c r="L490" s="3">
        <f>K490*AF490</f>
        <v>4914.0994972824228</v>
      </c>
      <c r="M490" s="3">
        <f>K490*AF490^2</f>
        <v>97.416899999999984</v>
      </c>
      <c r="N490" s="3">
        <f>K490^2</f>
        <v>61447917840.95118</v>
      </c>
      <c r="O490" s="3">
        <f>1/($J490+(VLOOKUP($BD490,'5_Weighting REM'!$B$23:$K$35,10,FALSE)))</f>
        <v>6.8485933291282191</v>
      </c>
      <c r="P490" s="3">
        <f>O490*$AF490</f>
        <v>0.13576622366993299</v>
      </c>
      <c r="Q490" s="3" t="e">
        <f>1/($J490+(VLOOKUP($BD490,'5_Weighting REM'!$N$22:$W$31,10,FALSE)))</f>
        <v>#N/A</v>
      </c>
      <c r="R490" s="3" t="e">
        <f>Q490*$AF490</f>
        <v>#N/A</v>
      </c>
      <c r="S490" s="3">
        <f>1/($J490+(VLOOKUP($BD490,'5_Weighting REM'!$Z$26:$AI$35,10,FALSE)))</f>
        <v>0.13899626142172578</v>
      </c>
      <c r="T490" s="3">
        <f>S490*$AF490</f>
        <v>2.7554559908244181E-3</v>
      </c>
      <c r="U490" s="3">
        <f>1/($J490+(VLOOKUP($BD490,'5_Weighting REM'!$AL$24:$AU$35,10,FALSE)))</f>
        <v>49.504396580009747</v>
      </c>
      <c r="V490" s="3">
        <f>U490*$AF490</f>
        <v>0.98137305804697428</v>
      </c>
      <c r="W490" s="3">
        <f>1/($J490+(VLOOKUP($BD490,'5_Weighting REM'!$AX$24:$BG$35,10,FALSE)))</f>
        <v>321.14222315151346</v>
      </c>
      <c r="X490" s="3">
        <f>W490*$AF490</f>
        <v>6.3663098103385174</v>
      </c>
      <c r="Y490" s="3">
        <f>1/($J490+(VLOOKUP($BD490,'5_Weighting REM'!$BK$24:$BT$34,10,FALSE)))</f>
        <v>421.4405220651185</v>
      </c>
      <c r="Z490" s="3">
        <f>Y490*$AF490</f>
        <v>8.3546190337964781</v>
      </c>
      <c r="AA490" s="3">
        <f>1/($J490+(VLOOKUP($BD490,'5_Weighting REM'!$BX$24:$CG$35,10,FALSE)))</f>
        <v>420.53955602388731</v>
      </c>
      <c r="AB490" s="3">
        <f>AA490*$AF490</f>
        <v>8.3367583212100609</v>
      </c>
      <c r="AC490" s="3">
        <f>1/($J490+(VLOOKUP($BD490,'5_Weighting REM'!$CK$24:$CT$35,10,FALSE)))</f>
        <v>6.8485933291282191</v>
      </c>
      <c r="AD490" s="3">
        <f>AC490*$AF490</f>
        <v>0.13576622366993299</v>
      </c>
      <c r="AE490" s="3" t="s">
        <v>24</v>
      </c>
      <c r="AF490" s="6">
        <v>1.9823957584471603E-2</v>
      </c>
      <c r="AG490" s="3" t="s">
        <v>25</v>
      </c>
      <c r="AH490" s="3">
        <v>2.0085063408785821E-3</v>
      </c>
      <c r="AI490" s="3" t="s">
        <v>26</v>
      </c>
      <c r="AJ490" s="3" t="s">
        <v>5</v>
      </c>
      <c r="AK490" s="3" t="s">
        <v>1307</v>
      </c>
      <c r="AL490" s="3" t="s">
        <v>5</v>
      </c>
      <c r="AM490" s="3" t="s">
        <v>7</v>
      </c>
      <c r="AN490" s="3" t="s">
        <v>1328</v>
      </c>
      <c r="AO490" s="3" t="s">
        <v>694</v>
      </c>
      <c r="AP490" s="3" t="s">
        <v>10</v>
      </c>
      <c r="AQ490" s="3" t="s">
        <v>1339</v>
      </c>
      <c r="AR490" s="4" t="s">
        <v>338</v>
      </c>
      <c r="AS490" s="4" t="s">
        <v>836</v>
      </c>
      <c r="AT490" s="4">
        <v>2015</v>
      </c>
      <c r="AU490" s="3" t="s">
        <v>14</v>
      </c>
      <c r="AV490" s="3" t="s">
        <v>1951</v>
      </c>
      <c r="AW490" s="3">
        <v>286</v>
      </c>
      <c r="AX490" s="3">
        <v>1</v>
      </c>
      <c r="AY490" s="3">
        <v>0</v>
      </c>
      <c r="AZ490" s="3">
        <v>0</v>
      </c>
      <c r="BA490" s="3">
        <v>0</v>
      </c>
      <c r="BB490" s="4" t="s">
        <v>97</v>
      </c>
      <c r="BC490" s="4" t="s">
        <v>1393</v>
      </c>
      <c r="BD490" s="4" t="s">
        <v>1396</v>
      </c>
      <c r="BE490" s="4" t="s">
        <v>33</v>
      </c>
      <c r="BF490" s="4"/>
      <c r="BG490" s="3">
        <v>13236.06</v>
      </c>
      <c r="BH490" s="3"/>
      <c r="BI490" s="3"/>
      <c r="BJ490" s="3"/>
      <c r="BK490" s="3">
        <v>9.8699999999999992</v>
      </c>
      <c r="BL490" s="3" t="s">
        <v>1300</v>
      </c>
    </row>
    <row r="491" spans="1:64" x14ac:dyDescent="0.35">
      <c r="A491" s="2">
        <v>129</v>
      </c>
      <c r="B491" s="3" t="s">
        <v>333</v>
      </c>
      <c r="C491" s="3">
        <v>129.1</v>
      </c>
      <c r="D491" s="3" t="s">
        <v>1001</v>
      </c>
      <c r="E491" s="3" t="s">
        <v>335</v>
      </c>
      <c r="F491" s="3"/>
      <c r="G491" s="3"/>
      <c r="H491" s="3" t="str">
        <f>IF(AF491&lt;'2 - Outliers'!$F$11,"Low outlier",IF(AF491&gt;'2 - Outliers'!$F$12,"High outlier",""))</f>
        <v/>
      </c>
      <c r="I491" s="3">
        <f>IF(AH491="",VLOOKUP(BD491,'3 -Impute_SE'!$B$10:$C$21,2,FALSE),AH491)</f>
        <v>1.7189784164569101E-3</v>
      </c>
      <c r="J491" s="3">
        <f>I491^2</f>
        <v>2.9548867962447064E-6</v>
      </c>
      <c r="K491" s="3">
        <f>1/J491</f>
        <v>338422.4401661937</v>
      </c>
      <c r="L491" s="3">
        <f>K491*AF491</f>
        <v>610.8279138048855</v>
      </c>
      <c r="M491" s="3">
        <f>K491*AF491^2</f>
        <v>1.1025000000000003</v>
      </c>
      <c r="N491" s="3">
        <f>K491^2</f>
        <v>114529748008.04095</v>
      </c>
      <c r="O491" s="3">
        <f>1/($J491+(VLOOKUP($BD491,'5_Weighting REM'!$B$23:$K$35,10,FALSE)))</f>
        <v>85.610796646863193</v>
      </c>
      <c r="P491" s="3">
        <f>O491*$AF491</f>
        <v>0.15452126723422144</v>
      </c>
      <c r="Q491" s="3">
        <f>1/($J491+(VLOOKUP($BD491,'5_Weighting REM'!$N$22:$W$31,10,FALSE)))</f>
        <v>1053.3749289130767</v>
      </c>
      <c r="R491" s="3">
        <f>Q491*$AF491</f>
        <v>1.9012652056003316</v>
      </c>
      <c r="S491" s="3">
        <f>1/($J491+(VLOOKUP($BD491,'5_Weighting REM'!$Z$26:$AI$35,10,FALSE)))</f>
        <v>5.8245314871655358</v>
      </c>
      <c r="T491" s="3">
        <f>S491*$AF491</f>
        <v>1.0512856108031786E-2</v>
      </c>
      <c r="U491" s="3">
        <f>1/($J491+(VLOOKUP($BD491,'5_Weighting REM'!$AL$24:$AU$35,10,FALSE)))</f>
        <v>148.81435837468794</v>
      </c>
      <c r="V491" s="3">
        <f>U491*$AF491</f>
        <v>0.26859910361022082</v>
      </c>
      <c r="W491" s="3">
        <f>1/($J491+(VLOOKUP($BD491,'5_Weighting REM'!$AX$24:$BG$35,10,FALSE)))</f>
        <v>11.872802165550805</v>
      </c>
      <c r="X491" s="3">
        <f>W491*$AF491</f>
        <v>2.1429545198716933E-2</v>
      </c>
      <c r="Y491" s="3">
        <f>1/($J491+(VLOOKUP($BD491,'5_Weighting REM'!$BK$24:$BT$34,10,FALSE)))</f>
        <v>141.53888037545127</v>
      </c>
      <c r="Z491" s="3">
        <f>Y491*$AF491</f>
        <v>0.25546739447762112</v>
      </c>
      <c r="AA491" s="3">
        <f>1/($J491+(VLOOKUP($BD491,'5_Weighting REM'!$BX$24:$CG$35,10,FALSE)))</f>
        <v>290.55226023127801</v>
      </c>
      <c r="AB491" s="3">
        <f>AA491*$AF491</f>
        <v>0.52442571739985533</v>
      </c>
      <c r="AC491" s="3">
        <f>1/($J491+(VLOOKUP($BD491,'5_Weighting REM'!$CK$24:$CT$35,10,FALSE)))</f>
        <v>85.610796646863193</v>
      </c>
      <c r="AD491" s="3">
        <f>AC491*$AF491</f>
        <v>0.15452126723422144</v>
      </c>
      <c r="AE491" s="3" t="s">
        <v>24</v>
      </c>
      <c r="AF491" s="6">
        <v>1.8049273372797558E-3</v>
      </c>
      <c r="AG491" s="3" t="s">
        <v>47</v>
      </c>
      <c r="AH491" s="3">
        <v>1.7189784164569101E-3</v>
      </c>
      <c r="AI491" s="3" t="s">
        <v>26</v>
      </c>
      <c r="AJ491" s="3" t="s">
        <v>53</v>
      </c>
      <c r="AK491" s="3" t="s">
        <v>6</v>
      </c>
      <c r="AL491" s="3" t="s">
        <v>54</v>
      </c>
      <c r="AM491" s="3" t="s">
        <v>7</v>
      </c>
      <c r="AN491" s="3"/>
      <c r="AO491" s="3" t="s">
        <v>28</v>
      </c>
      <c r="AP491" s="3" t="s">
        <v>336</v>
      </c>
      <c r="AQ491" s="3" t="s">
        <v>337</v>
      </c>
      <c r="AR491" s="4" t="s">
        <v>338</v>
      </c>
      <c r="AS491" s="4" t="s">
        <v>339</v>
      </c>
      <c r="AT491" s="4">
        <v>2010</v>
      </c>
      <c r="AU491" s="3" t="s">
        <v>14</v>
      </c>
      <c r="AV491" s="3" t="s">
        <v>14</v>
      </c>
      <c r="AW491" s="3">
        <v>55</v>
      </c>
      <c r="AX491" s="3">
        <v>1</v>
      </c>
      <c r="AY491" s="3">
        <v>0</v>
      </c>
      <c r="AZ491" s="3">
        <v>0</v>
      </c>
      <c r="BA491" s="3">
        <v>0</v>
      </c>
      <c r="BB491" s="4" t="s">
        <v>15</v>
      </c>
      <c r="BC491" s="4" t="s">
        <v>974</v>
      </c>
      <c r="BD491" s="4" t="s">
        <v>42</v>
      </c>
      <c r="BE491" s="4" t="s">
        <v>33</v>
      </c>
      <c r="BF491" s="4"/>
      <c r="BG491" s="3">
        <v>7.0499999999999993E-2</v>
      </c>
      <c r="BH491" s="3"/>
      <c r="BI491" s="3"/>
      <c r="BJ491" s="3"/>
      <c r="BK491" s="3">
        <v>-1.05</v>
      </c>
      <c r="BL491" s="3"/>
    </row>
    <row r="492" spans="1:64" x14ac:dyDescent="0.35">
      <c r="A492" s="2">
        <v>17</v>
      </c>
      <c r="B492" s="3" t="s">
        <v>1002</v>
      </c>
      <c r="C492" s="3">
        <v>17.100000000000001</v>
      </c>
      <c r="D492" s="3" t="s">
        <v>1003</v>
      </c>
      <c r="E492" s="3" t="s">
        <v>1004</v>
      </c>
      <c r="F492" s="3"/>
      <c r="G492" s="3"/>
      <c r="H492" s="3" t="str">
        <f>IF(AF492&lt;'2 - Outliers'!$F$11,"Low outlier",IF(AF492&gt;'2 - Outliers'!$F$12,"High outlier",""))</f>
        <v/>
      </c>
      <c r="I492" s="3">
        <f>IF(AH492="",VLOOKUP(BD492,'3 -Impute_SE'!$B$10:$C$21,2,FALSE),AH492)</f>
        <v>1.4364089775561098E-3</v>
      </c>
      <c r="J492" s="3">
        <f>I492^2</f>
        <v>2.0632707508037887E-6</v>
      </c>
      <c r="K492" s="3">
        <f>1/J492</f>
        <v>484667.36593364191</v>
      </c>
      <c r="L492" s="3">
        <f>K492*AF492</f>
        <v>-2791.6840277777769</v>
      </c>
      <c r="M492" s="3">
        <f>K492*AF492^2</f>
        <v>16.080099999999995</v>
      </c>
      <c r="N492" s="3">
        <f>K492^2</f>
        <v>234902455601.05475</v>
      </c>
      <c r="O492" s="3">
        <f>1/($J492+(VLOOKUP($BD492,'5_Weighting REM'!$B$23:$K$35,10,FALSE)))</f>
        <v>7706.0588755748231</v>
      </c>
      <c r="P492" s="3">
        <f>O492*$AF492</f>
        <v>-44.386899123310975</v>
      </c>
      <c r="Q492" s="3">
        <f>1/($J492+(VLOOKUP($BD492,'5_Weighting REM'!$N$22:$W$31,10,FALSE)))</f>
        <v>15.576951333244972</v>
      </c>
      <c r="R492" s="3">
        <f>Q492*$AF492</f>
        <v>-8.9723239679491029E-2</v>
      </c>
      <c r="S492" s="3">
        <f>1/($J492+(VLOOKUP($BD492,'5_Weighting REM'!$Z$26:$AI$35,10,FALSE)))</f>
        <v>26.524150785834429</v>
      </c>
      <c r="T492" s="3">
        <f>S492*$AF492</f>
        <v>-0.1527791085264063</v>
      </c>
      <c r="U492" s="3">
        <f>1/($J492+(VLOOKUP($BD492,'5_Weighting REM'!$AL$24:$AU$35,10,FALSE)))</f>
        <v>53.706897803708848</v>
      </c>
      <c r="V492" s="3">
        <f>U492*$AF492</f>
        <v>-0.30935173134936295</v>
      </c>
      <c r="W492" s="3">
        <f>1/($J492+(VLOOKUP($BD492,'5_Weighting REM'!$AX$24:$BG$35,10,FALSE)))</f>
        <v>65.13704485099484</v>
      </c>
      <c r="X492" s="3">
        <f>W492*$AF492</f>
        <v>-0.37518937834173027</v>
      </c>
      <c r="Y492" s="3">
        <f>1/($J492+(VLOOKUP($BD492,'5_Weighting REM'!$BK$24:$BT$34,10,FALSE)))</f>
        <v>9.851525588993546</v>
      </c>
      <c r="Z492" s="3">
        <f>Y492*$AF492</f>
        <v>-5.6744787392602823E-2</v>
      </c>
      <c r="AA492" s="3">
        <f>1/($J492+(VLOOKUP($BD492,'5_Weighting REM'!$BX$24:$CG$35,10,FALSE)))</f>
        <v>91.760634029778757</v>
      </c>
      <c r="AB492" s="3">
        <f>AA492*$AF492</f>
        <v>-0.52854125201152558</v>
      </c>
      <c r="AC492" s="3">
        <f>1/($J492+(VLOOKUP($BD492,'5_Weighting REM'!$CK$24:$CT$35,10,FALSE)))</f>
        <v>7706.0588755748231</v>
      </c>
      <c r="AD492" s="3">
        <f>AC492*$AF492</f>
        <v>-44.386899123310975</v>
      </c>
      <c r="AE492" s="3" t="s">
        <v>367</v>
      </c>
      <c r="AF492" s="6">
        <v>-5.7599999999999995E-3</v>
      </c>
      <c r="AG492" s="3" t="s">
        <v>355</v>
      </c>
      <c r="AH492" s="3">
        <v>1.4364089775561098E-3</v>
      </c>
      <c r="AI492" s="3" t="s">
        <v>26</v>
      </c>
      <c r="AJ492" s="3" t="s">
        <v>5</v>
      </c>
      <c r="AK492" s="3" t="s">
        <v>6</v>
      </c>
      <c r="AL492" s="3" t="s">
        <v>5</v>
      </c>
      <c r="AM492" s="3" t="s">
        <v>7</v>
      </c>
      <c r="AN492" s="3" t="s">
        <v>48</v>
      </c>
      <c r="AO492" s="3" t="s">
        <v>28</v>
      </c>
      <c r="AP492" s="3" t="s">
        <v>10</v>
      </c>
      <c r="AQ492" s="3" t="s">
        <v>11</v>
      </c>
      <c r="AR492" s="4" t="s">
        <v>12</v>
      </c>
      <c r="AS492" s="4" t="s">
        <v>158</v>
      </c>
      <c r="AT492" s="4">
        <v>2002</v>
      </c>
      <c r="AU492" s="3" t="s">
        <v>30</v>
      </c>
      <c r="AV492" s="3" t="s">
        <v>30</v>
      </c>
      <c r="AW492" s="3">
        <v>3582</v>
      </c>
      <c r="AX492" s="3">
        <v>0</v>
      </c>
      <c r="AY492" s="3">
        <v>0</v>
      </c>
      <c r="AZ492" s="3">
        <v>1</v>
      </c>
      <c r="BA492" s="3">
        <v>1</v>
      </c>
      <c r="BB492" s="4" t="s">
        <v>330</v>
      </c>
      <c r="BC492" s="4" t="s">
        <v>1005</v>
      </c>
      <c r="BD492" s="4" t="s">
        <v>332</v>
      </c>
      <c r="BE492" s="4" t="s">
        <v>33</v>
      </c>
      <c r="BF492" s="4"/>
      <c r="BG492" s="3">
        <v>7.1999999999999995E-2</v>
      </c>
      <c r="BH492" s="3"/>
      <c r="BI492" s="3"/>
      <c r="BJ492" s="3" t="s">
        <v>20</v>
      </c>
      <c r="BK492" s="3">
        <v>4.01</v>
      </c>
      <c r="BL492" s="3"/>
    </row>
    <row r="493" spans="1:64" x14ac:dyDescent="0.35">
      <c r="A493" s="2">
        <v>31</v>
      </c>
      <c r="B493" s="3" t="s">
        <v>162</v>
      </c>
      <c r="C493" s="3">
        <v>31.1</v>
      </c>
      <c r="D493" s="3" t="s">
        <v>541</v>
      </c>
      <c r="E493" s="3" t="s">
        <v>164</v>
      </c>
      <c r="F493" s="3">
        <v>1</v>
      </c>
      <c r="G493" s="3"/>
      <c r="H493" s="3" t="str">
        <f>IF(AF493&lt;'2 - Outliers'!$F$11,"Low outlier",IF(AF493&gt;'2 - Outliers'!$F$12,"High outlier",""))</f>
        <v/>
      </c>
      <c r="I493" s="3">
        <f>IF(AH493="",VLOOKUP(BD493,'3 -Impute_SE'!$B$10:$C$21,2,FALSE),AH493)</f>
        <v>1.2987012987012987E-3</v>
      </c>
      <c r="J493" s="3">
        <f>I493^2</f>
        <v>1.6866250632484399E-6</v>
      </c>
      <c r="K493" s="3">
        <f>1/J493</f>
        <v>592900</v>
      </c>
      <c r="L493" s="3">
        <f>K493*AF493</f>
        <v>-5929</v>
      </c>
      <c r="M493" s="3">
        <f>K493*AF493^2</f>
        <v>59.290000000000006</v>
      </c>
      <c r="N493" s="3">
        <f>K493^2</f>
        <v>351530410000</v>
      </c>
      <c r="O493" s="3">
        <f>1/($J493+(VLOOKUP($BD493,'5_Weighting REM'!$B$23:$K$35,10,FALSE)))</f>
        <v>69.158067850635945</v>
      </c>
      <c r="P493" s="3">
        <f>O493*$AF493</f>
        <v>-0.69158067850635951</v>
      </c>
      <c r="Q493" s="3">
        <f>1/($J493+(VLOOKUP($BD493,'5_Weighting REM'!$N$22:$W$31,10,FALSE)))</f>
        <v>2192.5054990673639</v>
      </c>
      <c r="R493" s="3">
        <f>Q493*$AF493</f>
        <v>-21.92505499067364</v>
      </c>
      <c r="S493" s="3">
        <f>1/($J493+(VLOOKUP($BD493,'5_Weighting REM'!$Z$26:$AI$35,10,FALSE)))</f>
        <v>2192.5054990673639</v>
      </c>
      <c r="T493" s="3">
        <f>S493*$AF493</f>
        <v>-21.92505499067364</v>
      </c>
      <c r="U493" s="3">
        <f>1/($J493+(VLOOKUP($BD493,'5_Weighting REM'!$AL$24:$AU$35,10,FALSE)))</f>
        <v>122.61960901910726</v>
      </c>
      <c r="V493" s="3">
        <f>U493*$AF493</f>
        <v>-1.2261960901910727</v>
      </c>
      <c r="W493" s="3">
        <f>1/($J493+(VLOOKUP($BD493,'5_Weighting REM'!$AX$24:$BG$35,10,FALSE)))</f>
        <v>20.65472838314853</v>
      </c>
      <c r="X493" s="3">
        <f>W493*$AF493</f>
        <v>-0.2065472838314853</v>
      </c>
      <c r="Y493" s="3">
        <f>1/($J493+(VLOOKUP($BD493,'5_Weighting REM'!$BK$24:$BT$34,10,FALSE)))</f>
        <v>69.703966468515162</v>
      </c>
      <c r="Z493" s="3">
        <f>Y493*$AF493</f>
        <v>-0.69703966468515166</v>
      </c>
      <c r="AA493" s="3">
        <f>1/($J493+(VLOOKUP($BD493,'5_Weighting REM'!$BX$24:$CG$35,10,FALSE)))</f>
        <v>108.92727686886901</v>
      </c>
      <c r="AB493" s="3">
        <f>AA493*$AF493</f>
        <v>-1.0892727686886903</v>
      </c>
      <c r="AC493" s="3">
        <f>1/($J493+(VLOOKUP($BD493,'5_Weighting REM'!$CK$24:$CT$35,10,FALSE)))</f>
        <v>69.158067850635945</v>
      </c>
      <c r="AD493" s="3">
        <f>AC493*$AF493</f>
        <v>-0.69158067850635951</v>
      </c>
      <c r="AE493" s="3" t="s">
        <v>94</v>
      </c>
      <c r="AF493" s="6">
        <v>-0.01</v>
      </c>
      <c r="AG493" s="3" t="s">
        <v>4</v>
      </c>
      <c r="AH493" s="3">
        <v>1.2987012987012987E-3</v>
      </c>
      <c r="AI493" s="3" t="s">
        <v>26</v>
      </c>
      <c r="AJ493" s="3" t="s">
        <v>5</v>
      </c>
      <c r="AK493" s="3" t="s">
        <v>6</v>
      </c>
      <c r="AL493" s="3" t="s">
        <v>5</v>
      </c>
      <c r="AM493" s="3" t="s">
        <v>55</v>
      </c>
      <c r="AN493" s="3" t="s">
        <v>165</v>
      </c>
      <c r="AO493" s="3" t="s">
        <v>95</v>
      </c>
      <c r="AP493" s="3" t="s">
        <v>57</v>
      </c>
      <c r="AQ493" s="3" t="s">
        <v>39</v>
      </c>
      <c r="AR493" s="4" t="s">
        <v>12</v>
      </c>
      <c r="AS493" s="4" t="s">
        <v>166</v>
      </c>
      <c r="AT493" s="4">
        <v>1999</v>
      </c>
      <c r="AU493" s="3" t="s">
        <v>30</v>
      </c>
      <c r="AV493" s="3" t="s">
        <v>30</v>
      </c>
      <c r="AW493" s="3">
        <v>8707</v>
      </c>
      <c r="AX493" s="3">
        <v>0</v>
      </c>
      <c r="AY493" s="3">
        <v>0</v>
      </c>
      <c r="AZ493" s="3">
        <v>0</v>
      </c>
      <c r="BA493" s="3">
        <v>0</v>
      </c>
      <c r="BB493" s="4" t="s">
        <v>15</v>
      </c>
      <c r="BC493" s="4" t="s">
        <v>167</v>
      </c>
      <c r="BD493" s="4" t="s">
        <v>88</v>
      </c>
      <c r="BE493" s="4" t="s">
        <v>168</v>
      </c>
      <c r="BF493" s="4" t="s">
        <v>99</v>
      </c>
      <c r="BG493" s="3">
        <v>0.309</v>
      </c>
      <c r="BH493" s="3">
        <v>1.362062370503422</v>
      </c>
      <c r="BI493" s="3"/>
      <c r="BJ493" s="3" t="s">
        <v>60</v>
      </c>
      <c r="BK493" s="3">
        <v>7.7</v>
      </c>
      <c r="BL493" s="3"/>
    </row>
    <row r="494" spans="1:64" x14ac:dyDescent="0.35">
      <c r="A494" s="2">
        <v>129</v>
      </c>
      <c r="B494" s="3" t="s">
        <v>333</v>
      </c>
      <c r="C494" s="3">
        <v>129.1</v>
      </c>
      <c r="D494" s="3" t="s">
        <v>334</v>
      </c>
      <c r="E494" s="3" t="s">
        <v>335</v>
      </c>
      <c r="F494" s="3"/>
      <c r="G494" s="3"/>
      <c r="H494" s="3" t="str">
        <f>IF(AF494&lt;'2 - Outliers'!$F$11,"Low outlier",IF(AF494&gt;'2 - Outliers'!$F$12,"High outlier",""))</f>
        <v/>
      </c>
      <c r="I494" s="3">
        <f>IF(AH494="",VLOOKUP(BD494,'3 -Impute_SE'!$B$10:$C$21,2,FALSE),AH494)</f>
        <v>8.2204627648393579E-4</v>
      </c>
      <c r="J494" s="3">
        <f>I494^2</f>
        <v>6.7576008068110341E-7</v>
      </c>
      <c r="K494" s="3">
        <f>1/J494</f>
        <v>1479815.142368417</v>
      </c>
      <c r="L494" s="3">
        <f>K494*AF494</f>
        <v>4914.5651717807505</v>
      </c>
      <c r="M494" s="3">
        <f>K494*AF494^2</f>
        <v>16.3216</v>
      </c>
      <c r="N494" s="3">
        <f>K494^2</f>
        <v>2189852855582.8582</v>
      </c>
      <c r="O494" s="3">
        <f>1/($J494+(VLOOKUP($BD494,'5_Weighting REM'!$B$23:$K$35,10,FALSE)))</f>
        <v>7789.3444069610141</v>
      </c>
      <c r="P494" s="3">
        <f>O494*$AF494</f>
        <v>25.86893432661282</v>
      </c>
      <c r="Q494" s="3">
        <f>1/($J494+(VLOOKUP($BD494,'5_Weighting REM'!$N$22:$W$31,10,FALSE)))</f>
        <v>15.577288008070914</v>
      </c>
      <c r="R494" s="3">
        <f>Q494*$AF494</f>
        <v>5.1733216483200339E-2</v>
      </c>
      <c r="S494" s="3">
        <f>1/($J494+(VLOOKUP($BD494,'5_Weighting REM'!$Z$26:$AI$35,10,FALSE)))</f>
        <v>26.525126977940225</v>
      </c>
      <c r="T494" s="3">
        <f>S494*$AF494</f>
        <v>8.8091722736536593E-2</v>
      </c>
      <c r="U494" s="3">
        <f>1/($J494+(VLOOKUP($BD494,'5_Weighting REM'!$AL$24:$AU$35,10,FALSE)))</f>
        <v>53.710900280580709</v>
      </c>
      <c r="V494" s="3">
        <f>U494*$AF494</f>
        <v>0.17837749615229548</v>
      </c>
      <c r="W494" s="3">
        <f>1/($J494+(VLOOKUP($BD494,'5_Weighting REM'!$AX$24:$BG$35,10,FALSE)))</f>
        <v>65.142932361393889</v>
      </c>
      <c r="X494" s="3">
        <f>W494*$AF494</f>
        <v>0.21634404014719205</v>
      </c>
      <c r="Y494" s="3">
        <f>1/($J494+(VLOOKUP($BD494,'5_Weighting REM'!$BK$24:$BT$34,10,FALSE)))</f>
        <v>9.8516602522918806</v>
      </c>
      <c r="Z494" s="3">
        <f>Y494*$AF494</f>
        <v>3.271802333542858E-2</v>
      </c>
      <c r="AA494" s="3">
        <f>1/($J494+(VLOOKUP($BD494,'5_Weighting REM'!$BX$24:$CG$35,10,FALSE)))</f>
        <v>91.772318376625137</v>
      </c>
      <c r="AB494" s="3">
        <f>AA494*$AF494</f>
        <v>0.30478201412744399</v>
      </c>
      <c r="AC494" s="3">
        <f>1/($J494+(VLOOKUP($BD494,'5_Weighting REM'!$CK$24:$CT$35,10,FALSE)))</f>
        <v>7789.3444069610141</v>
      </c>
      <c r="AD494" s="3">
        <f>AC494*$AF494</f>
        <v>25.86893432661282</v>
      </c>
      <c r="AE494" s="3" t="s">
        <v>24</v>
      </c>
      <c r="AF494" s="6">
        <v>3.3210669569951005E-3</v>
      </c>
      <c r="AG494" s="3" t="s">
        <v>47</v>
      </c>
      <c r="AH494" s="3">
        <v>8.2204627648393579E-4</v>
      </c>
      <c r="AI494" s="3" t="s">
        <v>26</v>
      </c>
      <c r="AJ494" s="3" t="s">
        <v>5</v>
      </c>
      <c r="AK494" s="3" t="s">
        <v>6</v>
      </c>
      <c r="AL494" s="3" t="s">
        <v>5</v>
      </c>
      <c r="AM494" s="3" t="s">
        <v>7</v>
      </c>
      <c r="AN494" s="3"/>
      <c r="AO494" s="3" t="s">
        <v>28</v>
      </c>
      <c r="AP494" s="3" t="s">
        <v>336</v>
      </c>
      <c r="AQ494" s="3" t="s">
        <v>337</v>
      </c>
      <c r="AR494" s="4" t="s">
        <v>338</v>
      </c>
      <c r="AS494" s="4" t="s">
        <v>339</v>
      </c>
      <c r="AT494" s="4">
        <v>2010</v>
      </c>
      <c r="AU494" s="3" t="s">
        <v>14</v>
      </c>
      <c r="AV494" s="3" t="s">
        <v>14</v>
      </c>
      <c r="AW494" s="3">
        <v>55</v>
      </c>
      <c r="AX494" s="3">
        <v>1</v>
      </c>
      <c r="AY494" s="3">
        <v>0</v>
      </c>
      <c r="AZ494" s="3">
        <v>0</v>
      </c>
      <c r="BA494" s="3">
        <v>0</v>
      </c>
      <c r="BB494" s="4" t="s">
        <v>330</v>
      </c>
      <c r="BC494" s="4" t="s">
        <v>340</v>
      </c>
      <c r="BD494" s="3" t="s">
        <v>332</v>
      </c>
      <c r="BE494" s="4" t="s">
        <v>33</v>
      </c>
      <c r="BF494" s="4"/>
      <c r="BG494" s="3">
        <v>0.14879999999999999</v>
      </c>
      <c r="BH494" s="3"/>
      <c r="BI494" s="3"/>
      <c r="BJ494" s="3"/>
      <c r="BK494" s="3">
        <v>4.04</v>
      </c>
      <c r="BL494" s="3"/>
    </row>
    <row r="495" spans="1:64" x14ac:dyDescent="0.35">
      <c r="A495" s="2">
        <v>47</v>
      </c>
      <c r="B495" s="3" t="s">
        <v>870</v>
      </c>
      <c r="C495" s="3">
        <v>47.8</v>
      </c>
      <c r="D495" s="3" t="s">
        <v>875</v>
      </c>
      <c r="E495" s="3" t="s">
        <v>876</v>
      </c>
      <c r="F495" s="3"/>
      <c r="G495" s="3"/>
      <c r="H495" s="3" t="str">
        <f>IF(AF495&lt;'2 - Outliers'!$F$11,"Low outlier",IF(AF495&gt;'2 - Outliers'!$F$12,"High outlier",""))</f>
        <v/>
      </c>
      <c r="I495" s="3">
        <f>IF(AH495="",VLOOKUP(BD495,'3 -Impute_SE'!$B$10:$C$21,2,FALSE),AH495)</f>
        <v>5.4425956077995313E-4</v>
      </c>
      <c r="J495" s="3">
        <f>I495^2</f>
        <v>2.9621846950038751E-7</v>
      </c>
      <c r="K495" s="3">
        <f>1/J495</f>
        <v>3375886.7287601451</v>
      </c>
      <c r="L495" s="3">
        <f>K495*AF495</f>
        <v>1850661.1047063116</v>
      </c>
      <c r="M495" s="3">
        <f>K495*AF495^2</f>
        <v>1014532.4176</v>
      </c>
      <c r="N495" s="3">
        <f>K495^2</f>
        <v>11396611205418.873</v>
      </c>
      <c r="O495" s="3">
        <f>1/($J495+(VLOOKUP($BD495,'5_Weighting REM'!$B$23:$K$35,10,FALSE)))</f>
        <v>6.8487686522288111</v>
      </c>
      <c r="P495" s="3">
        <f>O495*$AF495</f>
        <v>3.7544949751518346</v>
      </c>
      <c r="Q495" s="3" t="e">
        <f>1/($J495+(VLOOKUP($BD495,'5_Weighting REM'!$N$22:$W$31,10,FALSE)))</f>
        <v>#N/A</v>
      </c>
      <c r="R495" s="3" t="e">
        <f>Q495*$AF495</f>
        <v>#N/A</v>
      </c>
      <c r="S495" s="3">
        <f>1/($J495+(VLOOKUP($BD495,'5_Weighting REM'!$Z$26:$AI$35,10,FALSE)))</f>
        <v>0.13899633363744351</v>
      </c>
      <c r="T495" s="3">
        <f>S495*$AF495</f>
        <v>7.6197790100046542E-2</v>
      </c>
      <c r="U495" s="3">
        <f>1/($J495+(VLOOKUP($BD495,'5_Weighting REM'!$AL$24:$AU$35,10,FALSE)))</f>
        <v>49.513558641034592</v>
      </c>
      <c r="V495" s="3">
        <f>U495*$AF495</f>
        <v>27.143332847015163</v>
      </c>
      <c r="W495" s="3">
        <f>1/($J495+(VLOOKUP($BD495,'5_Weighting REM'!$AX$24:$BG$35,10,FALSE)))</f>
        <v>321.52818264087648</v>
      </c>
      <c r="X495" s="3">
        <f>W495*$AF495</f>
        <v>176.26174972372849</v>
      </c>
      <c r="Y495" s="3">
        <f>1/($J495+(VLOOKUP($BD495,'5_Weighting REM'!$BK$24:$BT$34,10,FALSE)))</f>
        <v>422.10546217558732</v>
      </c>
      <c r="Z495" s="3">
        <f>Y495*$AF495</f>
        <v>231.39821436465698</v>
      </c>
      <c r="AA495" s="3">
        <f>1/($J495+(VLOOKUP($BD495,'5_Weighting REM'!$BX$24:$CG$35,10,FALSE)))</f>
        <v>421.20165388901415</v>
      </c>
      <c r="AB495" s="3">
        <f>AA495*$AF495</f>
        <v>230.90274666195756</v>
      </c>
      <c r="AC495" s="3">
        <f>1/($J495+(VLOOKUP($BD495,'5_Weighting REM'!$CK$24:$CT$35,10,FALSE)))</f>
        <v>6.8487686522288111</v>
      </c>
      <c r="AD495" s="3">
        <f>AC495*$AF495</f>
        <v>3.7544949751518346</v>
      </c>
      <c r="AE495" s="3" t="s">
        <v>156</v>
      </c>
      <c r="AF495" s="6">
        <v>0.54820000000000002</v>
      </c>
      <c r="AG495" s="3" t="s">
        <v>157</v>
      </c>
      <c r="AH495" s="3">
        <v>5.4425956077995313E-4</v>
      </c>
      <c r="AI495" s="3" t="s">
        <v>26</v>
      </c>
      <c r="AJ495" s="3" t="s">
        <v>5</v>
      </c>
      <c r="AK495" s="3" t="s">
        <v>6</v>
      </c>
      <c r="AL495" s="3" t="s">
        <v>5</v>
      </c>
      <c r="AM495" s="3" t="s">
        <v>7</v>
      </c>
      <c r="AN495" s="3" t="s">
        <v>873</v>
      </c>
      <c r="AO495" s="3" t="s">
        <v>28</v>
      </c>
      <c r="AP495" s="3" t="s">
        <v>57</v>
      </c>
      <c r="AQ495" s="3" t="s">
        <v>11</v>
      </c>
      <c r="AR495" s="4" t="s">
        <v>12</v>
      </c>
      <c r="AS495" s="4" t="s">
        <v>13</v>
      </c>
      <c r="AT495" s="4" t="s">
        <v>874</v>
      </c>
      <c r="AU495" s="3" t="s">
        <v>1951</v>
      </c>
      <c r="AV495" s="3" t="s">
        <v>14</v>
      </c>
      <c r="AW495" s="3">
        <v>6369</v>
      </c>
      <c r="AX495" s="3">
        <v>0</v>
      </c>
      <c r="AY495" s="3">
        <v>0</v>
      </c>
      <c r="AZ495" s="3">
        <v>1</v>
      </c>
      <c r="BA495" s="3">
        <v>1</v>
      </c>
      <c r="BB495" s="4" t="s">
        <v>97</v>
      </c>
      <c r="BC495" s="4" t="s">
        <v>849</v>
      </c>
      <c r="BD495" s="4" t="s">
        <v>1396</v>
      </c>
      <c r="BE495" s="4" t="s">
        <v>142</v>
      </c>
      <c r="BF495" s="4"/>
      <c r="BG495" s="3">
        <v>0.54820000000000002</v>
      </c>
      <c r="BH495" s="3"/>
      <c r="BI495" s="3"/>
      <c r="BJ495" s="3" t="s">
        <v>20</v>
      </c>
      <c r="BK495" s="3">
        <v>1007.24</v>
      </c>
      <c r="BL495" s="3"/>
    </row>
    <row r="496" spans="1:64" x14ac:dyDescent="0.35">
      <c r="A496" s="2">
        <v>47</v>
      </c>
      <c r="B496" s="3" t="s">
        <v>870</v>
      </c>
      <c r="C496" s="3">
        <v>47.1</v>
      </c>
      <c r="D496" s="3" t="s">
        <v>871</v>
      </c>
      <c r="E496" s="3" t="s">
        <v>872</v>
      </c>
      <c r="F496" s="3"/>
      <c r="G496" s="3"/>
      <c r="H496" s="3" t="str">
        <f>IF(AF496&lt;'2 - Outliers'!$F$11,"Low outlier",IF(AF496&gt;'2 - Outliers'!$F$12,"High outlier",""))</f>
        <v/>
      </c>
      <c r="I496" s="3">
        <f>IF(AH496="",VLOOKUP(BD496,'3 -Impute_SE'!$B$10:$C$21,2,FALSE),AH496)</f>
        <v>5.3646529837006018E-4</v>
      </c>
      <c r="J496" s="3">
        <f>I496^2</f>
        <v>2.877950163552777E-7</v>
      </c>
      <c r="K496" s="3">
        <f>1/J496</f>
        <v>3474695.332338619</v>
      </c>
      <c r="L496" s="3">
        <f>K496*AF496</f>
        <v>1923591.3359826594</v>
      </c>
      <c r="M496" s="3">
        <f>K496*AF496^2</f>
        <v>1064900.1636000001</v>
      </c>
      <c r="N496" s="3">
        <f>K496^2</f>
        <v>12073507652575.787</v>
      </c>
      <c r="O496" s="3">
        <f>1/($J496+(VLOOKUP($BD496,'5_Weighting REM'!$B$23:$K$35,10,FALSE)))</f>
        <v>6.8487690473362282</v>
      </c>
      <c r="P496" s="3">
        <f>O496*$AF496</f>
        <v>3.7914785446053356</v>
      </c>
      <c r="Q496" s="3" t="e">
        <f>1/($J496+(VLOOKUP($BD496,'5_Weighting REM'!$N$22:$W$31,10,FALSE)))</f>
        <v>#N/A</v>
      </c>
      <c r="R496" s="3" t="e">
        <f>Q496*$AF496</f>
        <v>#N/A</v>
      </c>
      <c r="S496" s="3">
        <f>1/($J496+(VLOOKUP($BD496,'5_Weighting REM'!$Z$26:$AI$35,10,FALSE)))</f>
        <v>0.13899633380018447</v>
      </c>
      <c r="T496" s="3">
        <f>S496*$AF496</f>
        <v>7.6948370391782123E-2</v>
      </c>
      <c r="U496" s="3">
        <f>1/($J496+(VLOOKUP($BD496,'5_Weighting REM'!$AL$24:$AU$35,10,FALSE)))</f>
        <v>49.513579291917665</v>
      </c>
      <c r="V496" s="3">
        <f>U496*$AF496</f>
        <v>27.410717496005617</v>
      </c>
      <c r="W496" s="3">
        <f>1/($J496+(VLOOKUP($BD496,'5_Weighting REM'!$AX$24:$BG$35,10,FALSE)))</f>
        <v>321.5290534629566</v>
      </c>
      <c r="X496" s="3">
        <f>W496*$AF496</f>
        <v>177.99848399709276</v>
      </c>
      <c r="Y496" s="3">
        <f>1/($J496+(VLOOKUP($BD496,'5_Weighting REM'!$BK$24:$BT$34,10,FALSE)))</f>
        <v>422.10696301301948</v>
      </c>
      <c r="Z496" s="3">
        <f>Y496*$AF496</f>
        <v>233.67841472400758</v>
      </c>
      <c r="AA496" s="3">
        <f>1/($J496+(VLOOKUP($BD496,'5_Weighting REM'!$BX$24:$CG$35,10,FALSE)))</f>
        <v>421.20314830615752</v>
      </c>
      <c r="AB496" s="3">
        <f>AA496*$AF496</f>
        <v>233.17806290228879</v>
      </c>
      <c r="AC496" s="3">
        <f>1/($J496+(VLOOKUP($BD496,'5_Weighting REM'!$CK$24:$CT$35,10,FALSE)))</f>
        <v>6.8487690473362282</v>
      </c>
      <c r="AD496" s="3">
        <f>AC496*$AF496</f>
        <v>3.7914785446053356</v>
      </c>
      <c r="AE496" s="3" t="s">
        <v>156</v>
      </c>
      <c r="AF496" s="6">
        <v>0.55359999999999998</v>
      </c>
      <c r="AG496" s="3" t="s">
        <v>157</v>
      </c>
      <c r="AH496" s="3">
        <v>5.3646529837006018E-4</v>
      </c>
      <c r="AI496" s="3" t="s">
        <v>26</v>
      </c>
      <c r="AJ496" s="3" t="s">
        <v>5</v>
      </c>
      <c r="AK496" s="3" t="s">
        <v>6</v>
      </c>
      <c r="AL496" s="3" t="s">
        <v>5</v>
      </c>
      <c r="AM496" s="3" t="s">
        <v>7</v>
      </c>
      <c r="AN496" s="3" t="s">
        <v>873</v>
      </c>
      <c r="AO496" s="3" t="s">
        <v>28</v>
      </c>
      <c r="AP496" s="3" t="s">
        <v>57</v>
      </c>
      <c r="AQ496" s="3" t="s">
        <v>11</v>
      </c>
      <c r="AR496" s="3" t="s">
        <v>12</v>
      </c>
      <c r="AS496" s="3" t="s">
        <v>13</v>
      </c>
      <c r="AT496" s="3" t="s">
        <v>874</v>
      </c>
      <c r="AU496" s="3" t="s">
        <v>1951</v>
      </c>
      <c r="AV496" s="3" t="s">
        <v>14</v>
      </c>
      <c r="AW496" s="3">
        <v>6369</v>
      </c>
      <c r="AX496" s="3">
        <v>0</v>
      </c>
      <c r="AY496" s="3">
        <v>0</v>
      </c>
      <c r="AZ496" s="3">
        <v>1</v>
      </c>
      <c r="BA496" s="3">
        <v>1</v>
      </c>
      <c r="BB496" s="3" t="s">
        <v>97</v>
      </c>
      <c r="BC496" s="3" t="s">
        <v>849</v>
      </c>
      <c r="BD496" s="3" t="s">
        <v>1396</v>
      </c>
      <c r="BE496" s="3" t="s">
        <v>142</v>
      </c>
      <c r="BF496" s="3"/>
      <c r="BG496" s="3">
        <v>0.55359999999999998</v>
      </c>
      <c r="BH496" s="3"/>
      <c r="BI496" s="3"/>
      <c r="BJ496" s="3" t="s">
        <v>20</v>
      </c>
      <c r="BK496" s="3">
        <v>1031.94</v>
      </c>
      <c r="BL496" s="3"/>
    </row>
    <row r="497" spans="1:64" x14ac:dyDescent="0.35">
      <c r="A497" s="2">
        <v>80</v>
      </c>
      <c r="B497" s="3" t="s">
        <v>579</v>
      </c>
      <c r="C497" s="3">
        <v>80.099999999999994</v>
      </c>
      <c r="D497" s="3" t="s">
        <v>930</v>
      </c>
      <c r="E497" s="3" t="s">
        <v>580</v>
      </c>
      <c r="F497" s="3"/>
      <c r="G497" s="3"/>
      <c r="H497" s="3" t="str">
        <f>IF(AF497&lt;'2 - Outliers'!$F$11,"Low outlier",IF(AF497&gt;'2 - Outliers'!$F$12,"High outlier",""))</f>
        <v/>
      </c>
      <c r="I497" s="3">
        <f>IF(AH497="",VLOOKUP(BD497,'3 -Impute_SE'!$B$10:$C$21,2,FALSE),AH497)</f>
        <v>4.8777320926206448E-4</v>
      </c>
      <c r="J497" s="3">
        <f>I497^2</f>
        <v>2.3792270367381374E-7</v>
      </c>
      <c r="K497" s="3">
        <f>1/J497</f>
        <v>4203045.7142542219</v>
      </c>
      <c r="L497" s="3">
        <f>K497*AF497</f>
        <v>94736.650399290171</v>
      </c>
      <c r="M497" s="3">
        <f>K497*AF497^2</f>
        <v>2135.3641000000002</v>
      </c>
      <c r="N497" s="3">
        <f>K497^2</f>
        <v>17665593276110.781</v>
      </c>
      <c r="O497" s="3">
        <f>1/($J497+(VLOOKUP($BD497,'5_Weighting REM'!$B$23:$K$35,10,FALSE)))</f>
        <v>50.273927556338869</v>
      </c>
      <c r="P497" s="3">
        <f>O497*$AF497</f>
        <v>1.1331743271198782</v>
      </c>
      <c r="Q497" s="3">
        <f>1/($J497+(VLOOKUP($BD497,'5_Weighting REM'!$N$22:$W$31,10,FALSE)))</f>
        <v>4203045.7142542219</v>
      </c>
      <c r="R497" s="3">
        <f>Q497*$AF497</f>
        <v>94736.650399290171</v>
      </c>
      <c r="S497" s="3">
        <f>1/($J497+(VLOOKUP($BD497,'5_Weighting REM'!$Z$26:$AI$35,10,FALSE)))</f>
        <v>8.2911489224419306</v>
      </c>
      <c r="T497" s="3">
        <f>S497*$AF497</f>
        <v>0.18688249671184112</v>
      </c>
      <c r="U497" s="3">
        <f>1/($J497+(VLOOKUP($BD497,'5_Weighting REM'!$AL$24:$AU$35,10,FALSE)))</f>
        <v>50.98800845341318</v>
      </c>
      <c r="V497" s="3">
        <f>U497*$AF497</f>
        <v>1.1492697105399332</v>
      </c>
      <c r="W497" s="3">
        <f>1/($J497+(VLOOKUP($BD497,'5_Weighting REM'!$AX$24:$BG$35,10,FALSE)))</f>
        <v>65.364235753054373</v>
      </c>
      <c r="X497" s="3">
        <f>W497*$AF497</f>
        <v>1.4733098738738457</v>
      </c>
      <c r="Y497" s="3">
        <f>1/($J497+(VLOOKUP($BD497,'5_Weighting REM'!$BK$24:$BT$34,10,FALSE)))</f>
        <v>4.7515394090884344</v>
      </c>
      <c r="Z497" s="3">
        <f>Y497*$AF497</f>
        <v>0.10709969828085332</v>
      </c>
      <c r="AA497" s="3">
        <f>1/($J497+(VLOOKUP($BD497,'5_Weighting REM'!$BX$24:$CG$35,10,FALSE)))</f>
        <v>48.147659341500791</v>
      </c>
      <c r="AB497" s="3">
        <f>AA497*$AF497</f>
        <v>1.0852482415574278</v>
      </c>
      <c r="AC497" s="3">
        <f>1/($J497+(VLOOKUP($BD497,'5_Weighting REM'!$CK$24:$CT$35,10,FALSE)))</f>
        <v>50.273927556338869</v>
      </c>
      <c r="AD497" s="3">
        <f>AC497*$AF497</f>
        <v>1.1331743271198782</v>
      </c>
      <c r="AE497" s="3" t="s">
        <v>71</v>
      </c>
      <c r="AF497" s="6">
        <v>2.2540000000000001E-2</v>
      </c>
      <c r="AG497" s="3" t="s">
        <v>459</v>
      </c>
      <c r="AH497" s="3">
        <v>4.8777320926206448E-4</v>
      </c>
      <c r="AI497" s="3" t="s">
        <v>26</v>
      </c>
      <c r="AJ497" s="3" t="s">
        <v>5</v>
      </c>
      <c r="AK497" s="3" t="s">
        <v>6</v>
      </c>
      <c r="AL497" s="3" t="s">
        <v>5</v>
      </c>
      <c r="AM497" s="3" t="s">
        <v>55</v>
      </c>
      <c r="AN497" s="3" t="s">
        <v>37</v>
      </c>
      <c r="AO497" s="3" t="s">
        <v>56</v>
      </c>
      <c r="AP497" s="3" t="s">
        <v>57</v>
      </c>
      <c r="AQ497" s="3" t="s">
        <v>11</v>
      </c>
      <c r="AR497" s="4" t="s">
        <v>66</v>
      </c>
      <c r="AS497" s="4" t="s">
        <v>581</v>
      </c>
      <c r="AT497" s="4">
        <v>2009</v>
      </c>
      <c r="AU497" s="3" t="s">
        <v>30</v>
      </c>
      <c r="AV497" s="3" t="s">
        <v>14</v>
      </c>
      <c r="AW497" s="3">
        <v>22201</v>
      </c>
      <c r="AX497" s="3">
        <v>1</v>
      </c>
      <c r="AY497" s="3">
        <v>0</v>
      </c>
      <c r="AZ497" s="3">
        <v>1</v>
      </c>
      <c r="BA497" s="3">
        <v>1</v>
      </c>
      <c r="BB497" s="4" t="s">
        <v>346</v>
      </c>
      <c r="BC497" s="4" t="s">
        <v>680</v>
      </c>
      <c r="BD497" s="4" t="s">
        <v>642</v>
      </c>
      <c r="BE497" s="4" t="s">
        <v>58</v>
      </c>
      <c r="BF497" s="4" t="s">
        <v>59</v>
      </c>
      <c r="BG497" s="3">
        <v>7.0000000000000007E-2</v>
      </c>
      <c r="BH497" s="3">
        <v>1.08</v>
      </c>
      <c r="BI497" s="3"/>
      <c r="BJ497" s="3" t="s">
        <v>4</v>
      </c>
      <c r="BK497" s="3">
        <v>46.21</v>
      </c>
      <c r="BL497" s="3"/>
    </row>
    <row r="498" spans="1:64" x14ac:dyDescent="0.35">
      <c r="A498" s="2">
        <v>104</v>
      </c>
      <c r="B498" s="3" t="s">
        <v>426</v>
      </c>
      <c r="C498" s="3">
        <v>104.2</v>
      </c>
      <c r="D498" s="3" t="s">
        <v>901</v>
      </c>
      <c r="E498" s="3" t="s">
        <v>902</v>
      </c>
      <c r="F498" s="3"/>
      <c r="G498" s="3"/>
      <c r="H498" s="3" t="str">
        <f>IF(AF498&lt;'2 - Outliers'!$F$11,"Low outlier",IF(AF498&gt;'2 - Outliers'!$F$12,"High outlier",""))</f>
        <v/>
      </c>
      <c r="I498" s="3">
        <f>IF(AH498="",VLOOKUP(BD498,'3 -Impute_SE'!$B$10:$C$21,2,FALSE),AH498)</f>
        <v>2.4229339090800045E-4</v>
      </c>
      <c r="J498" s="3">
        <f>I498^2</f>
        <v>5.8706087277697112E-8</v>
      </c>
      <c r="K498" s="3">
        <f>1/J498</f>
        <v>17034008.675620042</v>
      </c>
      <c r="L498" s="3">
        <f>K498*AF498</f>
        <v>-34408.697524752475</v>
      </c>
      <c r="M498" s="3">
        <f>K498*AF498^2</f>
        <v>69.505568999999994</v>
      </c>
      <c r="N498" s="3">
        <f>K498^2</f>
        <v>290157451561098.88</v>
      </c>
      <c r="O498" s="3">
        <f>1/($J498+(VLOOKUP($BD498,'5_Weighting REM'!$B$23:$K$35,10,FALSE)))</f>
        <v>15896.000447715443</v>
      </c>
      <c r="P498" s="3">
        <f>O498*$AF498</f>
        <v>-32.109920904385191</v>
      </c>
      <c r="Q498" s="3">
        <f>1/($J498+(VLOOKUP($BD498,'5_Weighting REM'!$N$22:$W$31,10,FALSE)))</f>
        <v>266.41915461334463</v>
      </c>
      <c r="R498" s="3">
        <f>Q498*$AF498</f>
        <v>-0.53816669231895609</v>
      </c>
      <c r="S498" s="3">
        <f>1/($J498+(VLOOKUP($BD498,'5_Weighting REM'!$Z$26:$AI$35,10,FALSE)))</f>
        <v>35.407236935705605</v>
      </c>
      <c r="T498" s="3">
        <f>S498*$AF498</f>
        <v>-7.1522618610125308E-2</v>
      </c>
      <c r="U498" s="3">
        <f>1/($J498+(VLOOKUP($BD498,'5_Weighting REM'!$AL$24:$AU$35,10,FALSE)))</f>
        <v>20960.504109360929</v>
      </c>
      <c r="V498" s="3">
        <f>U498*$AF498</f>
        <v>-42.340218300909072</v>
      </c>
      <c r="W498" s="3">
        <f>1/($J498+(VLOOKUP($BD498,'5_Weighting REM'!$AX$24:$BG$35,10,FALSE)))</f>
        <v>52.485694428586804</v>
      </c>
      <c r="X498" s="3">
        <f>W498*$AF498</f>
        <v>-0.10602110274574533</v>
      </c>
      <c r="Y498" s="3">
        <f>1/($J498+(VLOOKUP($BD498,'5_Weighting REM'!$BK$24:$BT$34,10,FALSE)))</f>
        <v>45.766800813414065</v>
      </c>
      <c r="Z498" s="3">
        <f>Y498*$AF498</f>
        <v>-9.2448937643096391E-2</v>
      </c>
      <c r="AA498" s="3">
        <f>1/($J498+(VLOOKUP($BD498,'5_Weighting REM'!$BX$24:$CG$35,10,FALSE)))</f>
        <v>65.095549511198726</v>
      </c>
      <c r="AB498" s="3">
        <f>AA498*$AF498</f>
        <v>-0.1314930100126214</v>
      </c>
      <c r="AC498" s="3">
        <f>1/($J498+(VLOOKUP($BD498,'5_Weighting REM'!$CK$24:$CT$35,10,FALSE)))</f>
        <v>15896.000447715443</v>
      </c>
      <c r="AD498" s="3">
        <f>AC498*$AF498</f>
        <v>-32.109920904385191</v>
      </c>
      <c r="AE498" s="3" t="s">
        <v>429</v>
      </c>
      <c r="AF498" s="6">
        <v>-2.0199999999999997E-3</v>
      </c>
      <c r="AG498" s="3" t="s">
        <v>355</v>
      </c>
      <c r="AH498" s="3">
        <v>2.4229339090800045E-4</v>
      </c>
      <c r="AI498" s="3" t="s">
        <v>26</v>
      </c>
      <c r="AJ498" s="3" t="s">
        <v>5</v>
      </c>
      <c r="AK498" s="3" t="s">
        <v>6</v>
      </c>
      <c r="AL498" s="3" t="s">
        <v>5</v>
      </c>
      <c r="AM498" s="3" t="s">
        <v>7</v>
      </c>
      <c r="AN498" s="3" t="s">
        <v>8</v>
      </c>
      <c r="AO498" s="3" t="s">
        <v>28</v>
      </c>
      <c r="AP498" s="3" t="s">
        <v>10</v>
      </c>
      <c r="AQ498" s="3" t="s">
        <v>11</v>
      </c>
      <c r="AR498" s="4" t="s">
        <v>12</v>
      </c>
      <c r="AS498" s="4" t="s">
        <v>430</v>
      </c>
      <c r="AT498" s="4">
        <v>2010</v>
      </c>
      <c r="AU498" s="3" t="s">
        <v>14</v>
      </c>
      <c r="AV498" s="3" t="s">
        <v>14</v>
      </c>
      <c r="AW498" s="3">
        <v>15</v>
      </c>
      <c r="AX498" s="3">
        <v>0</v>
      </c>
      <c r="AY498" s="3">
        <v>0</v>
      </c>
      <c r="AZ498" s="3">
        <v>1</v>
      </c>
      <c r="BA498" s="3">
        <v>1</v>
      </c>
      <c r="BB498" s="4" t="s">
        <v>97</v>
      </c>
      <c r="BC498" s="4" t="s">
        <v>852</v>
      </c>
      <c r="BD498" s="4" t="s">
        <v>705</v>
      </c>
      <c r="BE498" s="4" t="s">
        <v>33</v>
      </c>
      <c r="BF498" s="4"/>
      <c r="BG498" s="3">
        <v>1.4999999999999999E-2</v>
      </c>
      <c r="BH498" s="3"/>
      <c r="BI498" s="3">
        <v>1.0151130646157189</v>
      </c>
      <c r="BJ498" s="3" t="s">
        <v>19</v>
      </c>
      <c r="BK498" s="3">
        <v>8.3369999999999997</v>
      </c>
      <c r="BL498" s="3"/>
    </row>
    <row r="499" spans="1:64" x14ac:dyDescent="0.35">
      <c r="A499" s="2">
        <v>128</v>
      </c>
      <c r="B499" s="3" t="s">
        <v>691</v>
      </c>
      <c r="C499" s="3">
        <v>128.1</v>
      </c>
      <c r="D499" s="3" t="s">
        <v>973</v>
      </c>
      <c r="E499" s="3" t="s">
        <v>693</v>
      </c>
      <c r="F499" s="3"/>
      <c r="G499" s="3"/>
      <c r="H499" s="3" t="str">
        <f>IF(AF499&lt;'2 - Outliers'!$F$11,"Low outlier",IF(AF499&gt;'2 - Outliers'!$F$12,"High outlier",""))</f>
        <v/>
      </c>
      <c r="I499" s="3">
        <f>IF(AH499="",VLOOKUP(BD499,'3 -Impute_SE'!$B$10:$C$21,2,FALSE),AH499)</f>
        <v>1.6617760984839614E-4</v>
      </c>
      <c r="J499" s="3">
        <f>I499^2</f>
        <v>2.7614998014925765E-8</v>
      </c>
      <c r="K499" s="3">
        <f>1/J499</f>
        <v>36212206.115658782</v>
      </c>
      <c r="L499" s="3">
        <f>K499*AF499</f>
        <v>-6077.8344382340256</v>
      </c>
      <c r="M499" s="3">
        <f>K499*AF499^2</f>
        <v>1.0200999999999998</v>
      </c>
      <c r="N499" s="3">
        <f>K499^2</f>
        <v>1311323871762955.3</v>
      </c>
      <c r="O499" s="3">
        <f>1/($J499+(VLOOKUP($BD499,'5_Weighting REM'!$B$23:$K$35,10,FALSE)))</f>
        <v>85.63225661021302</v>
      </c>
      <c r="P499" s="3">
        <f>O499*$AF499</f>
        <v>-1.4372465366703818E-2</v>
      </c>
      <c r="Q499" s="3">
        <f>1/($J499+(VLOOKUP($BD499,'5_Weighting REM'!$N$22:$W$31,10,FALSE)))</f>
        <v>1056.6330725484224</v>
      </c>
      <c r="R499" s="3">
        <f>Q499*$AF499</f>
        <v>-0.17734464606769243</v>
      </c>
      <c r="S499" s="3">
        <f>1/($J499+(VLOOKUP($BD499,'5_Weighting REM'!$Z$26:$AI$35,10,FALSE)))</f>
        <v>5.8246307970435085</v>
      </c>
      <c r="T499" s="3">
        <f>S499*$AF499</f>
        <v>-9.7760245634306918E-4</v>
      </c>
      <c r="U499" s="3">
        <f>1/($J499+(VLOOKUP($BD499,'5_Weighting REM'!$AL$24:$AU$35,10,FALSE)))</f>
        <v>148.87921314860256</v>
      </c>
      <c r="V499" s="3">
        <f>U499*$AF499</f>
        <v>-2.498779571511613E-2</v>
      </c>
      <c r="W499" s="3">
        <f>1/($J499+(VLOOKUP($BD499,'5_Weighting REM'!$AX$24:$BG$35,10,FALSE)))</f>
        <v>11.87321481816943</v>
      </c>
      <c r="X499" s="3">
        <f>W499*$AF499</f>
        <v>-1.9927930842969545E-3</v>
      </c>
      <c r="Y499" s="3">
        <f>1/($J499+(VLOOKUP($BD499,'5_Weighting REM'!$BK$24:$BT$34,10,FALSE)))</f>
        <v>141.59754746394898</v>
      </c>
      <c r="Z499" s="3">
        <f>Y499*$AF499</f>
        <v>-2.3765645417933405E-2</v>
      </c>
      <c r="AA499" s="3">
        <f>1/($J499+(VLOOKUP($BD499,'5_Weighting REM'!$BX$24:$CG$35,10,FALSE)))</f>
        <v>290.79959268200679</v>
      </c>
      <c r="AB499" s="3">
        <f>AA499*$AF499</f>
        <v>-4.8807625069350866E-2</v>
      </c>
      <c r="AC499" s="3">
        <f>1/($J499+(VLOOKUP($BD499,'5_Weighting REM'!$CK$24:$CT$35,10,FALSE)))</f>
        <v>85.63225661021302</v>
      </c>
      <c r="AD499" s="3">
        <f>AC499*$AF499</f>
        <v>-1.4372465366703818E-2</v>
      </c>
      <c r="AE499" s="3" t="s">
        <v>24</v>
      </c>
      <c r="AF499" s="6">
        <v>-1.6783938594688009E-4</v>
      </c>
      <c r="AG499" s="3" t="s">
        <v>47</v>
      </c>
      <c r="AH499" s="3">
        <v>1.6617760984839614E-4</v>
      </c>
      <c r="AI499" s="3" t="s">
        <v>26</v>
      </c>
      <c r="AJ499" s="3" t="s">
        <v>53</v>
      </c>
      <c r="AK499" s="3" t="s">
        <v>143</v>
      </c>
      <c r="AL499" s="3" t="s">
        <v>54</v>
      </c>
      <c r="AM499" s="3" t="s">
        <v>7</v>
      </c>
      <c r="AN499" s="3"/>
      <c r="AO499" s="3" t="s">
        <v>694</v>
      </c>
      <c r="AP499" s="3" t="s">
        <v>336</v>
      </c>
      <c r="AQ499" s="3" t="s">
        <v>337</v>
      </c>
      <c r="AR499" s="4" t="s">
        <v>338</v>
      </c>
      <c r="AS499" s="4" t="s">
        <v>339</v>
      </c>
      <c r="AT499" s="4">
        <v>2010</v>
      </c>
      <c r="AU499" s="3" t="s">
        <v>14</v>
      </c>
      <c r="AV499" s="3" t="s">
        <v>14</v>
      </c>
      <c r="AW499" s="3">
        <v>55</v>
      </c>
      <c r="AX499" s="3">
        <v>1</v>
      </c>
      <c r="AY499" s="3">
        <v>0</v>
      </c>
      <c r="AZ499" s="3">
        <v>0</v>
      </c>
      <c r="BA499" s="3">
        <v>0</v>
      </c>
      <c r="BB499" s="4" t="s">
        <v>15</v>
      </c>
      <c r="BC499" s="4" t="s">
        <v>974</v>
      </c>
      <c r="BD499" s="4" t="s">
        <v>972</v>
      </c>
      <c r="BE499" s="4" t="s">
        <v>33</v>
      </c>
      <c r="BF499" s="4"/>
      <c r="BG499" s="3">
        <v>-3.3E-3</v>
      </c>
      <c r="BH499" s="3"/>
      <c r="BI499" s="3"/>
      <c r="BJ499" s="3"/>
      <c r="BK499" s="3">
        <v>-1.01</v>
      </c>
      <c r="BL499" s="3"/>
    </row>
    <row r="500" spans="1:64" x14ac:dyDescent="0.35">
      <c r="A500" s="2">
        <v>128</v>
      </c>
      <c r="B500" s="3" t="s">
        <v>691</v>
      </c>
      <c r="C500" s="3">
        <v>128.1</v>
      </c>
      <c r="D500" s="3" t="s">
        <v>697</v>
      </c>
      <c r="E500" s="3" t="s">
        <v>693</v>
      </c>
      <c r="F500" s="3"/>
      <c r="G500" s="3"/>
      <c r="H500" s="3" t="str">
        <f>IF(AF500&lt;'2 - Outliers'!$F$11,"Low outlier",IF(AF500&gt;'2 - Outliers'!$F$12,"High outlier",""))</f>
        <v/>
      </c>
      <c r="I500" s="3">
        <f>IF(AH500="",VLOOKUP(BD500,'3 -Impute_SE'!$B$10:$C$21,2,FALSE),AH500)</f>
        <v>1.5181376427462782E-4</v>
      </c>
      <c r="J500" s="3">
        <f>I500^2</f>
        <v>2.304741902323226E-8</v>
      </c>
      <c r="K500" s="3">
        <f>1/J500</f>
        <v>43388806.312410943</v>
      </c>
      <c r="L500" s="3">
        <f>K500*AF500</f>
        <v>16006.453773217709</v>
      </c>
      <c r="M500" s="3">
        <f>K500*AF500^2</f>
        <v>5.9049000000000005</v>
      </c>
      <c r="N500" s="3">
        <f>K500^2</f>
        <v>1882588513215911.8</v>
      </c>
      <c r="O500" s="3">
        <f>1/($J500+(VLOOKUP($BD500,'5_Weighting REM'!$B$23:$K$35,10,FALSE)))</f>
        <v>1097.4476359455259</v>
      </c>
      <c r="P500" s="3">
        <f>O500*$AF500</f>
        <v>0.4048566057984514</v>
      </c>
      <c r="Q500" s="3">
        <f>1/($J500+(VLOOKUP($BD500,'5_Weighting REM'!$N$22:$W$31,10,FALSE)))</f>
        <v>305.85154141950761</v>
      </c>
      <c r="R500" s="3">
        <f>Q500*$AF500</f>
        <v>0.11283091136338526</v>
      </c>
      <c r="S500" s="3">
        <f>1/($J500+(VLOOKUP($BD500,'5_Weighting REM'!$Z$26:$AI$35,10,FALSE)))</f>
        <v>24.171676065074251</v>
      </c>
      <c r="T500" s="3">
        <f>S500*$AF500</f>
        <v>8.9171113114060053E-3</v>
      </c>
      <c r="U500" s="3">
        <f>1/($J500+(VLOOKUP($BD500,'5_Weighting REM'!$AL$24:$AU$35,10,FALSE)))</f>
        <v>3006.0571600624385</v>
      </c>
      <c r="V500" s="3">
        <f>U500*$AF500</f>
        <v>1.108956873017876</v>
      </c>
      <c r="W500" s="3">
        <f>1/($J500+(VLOOKUP($BD500,'5_Weighting REM'!$AX$24:$BG$35,10,FALSE)))</f>
        <v>32.926987042614215</v>
      </c>
      <c r="X500" s="3">
        <f>W500*$AF500</f>
        <v>1.2147010733461616E-2</v>
      </c>
      <c r="Y500" s="3">
        <f>1/($J500+(VLOOKUP($BD500,'5_Weighting REM'!$BK$24:$BT$34,10,FALSE)))</f>
        <v>4199.741227363078</v>
      </c>
      <c r="Z500" s="3">
        <f>Y500*$AF500</f>
        <v>1.5493158150339628</v>
      </c>
      <c r="AA500" s="3">
        <f>1/($J500+(VLOOKUP($BD500,'5_Weighting REM'!$BX$24:$CG$35,10,FALSE)))</f>
        <v>1263.4514717166646</v>
      </c>
      <c r="AB500" s="3">
        <f>AA500*$AF500</f>
        <v>0.46609665707608955</v>
      </c>
      <c r="AC500" s="3">
        <f>1/($J500+(VLOOKUP($BD500,'5_Weighting REM'!$CK$24:$CT$35,10,FALSE)))</f>
        <v>1097.4476359455259</v>
      </c>
      <c r="AD500" s="3">
        <f>AC500*$AF500</f>
        <v>0.4048566057984514</v>
      </c>
      <c r="AE500" s="3" t="s">
        <v>24</v>
      </c>
      <c r="AF500" s="6">
        <v>3.6890744718734561E-4</v>
      </c>
      <c r="AG500" s="3" t="s">
        <v>47</v>
      </c>
      <c r="AH500" s="3">
        <v>1.5181376427462782E-4</v>
      </c>
      <c r="AI500" s="3" t="s">
        <v>26</v>
      </c>
      <c r="AJ500" s="3" t="s">
        <v>5</v>
      </c>
      <c r="AK500" s="3" t="s">
        <v>6</v>
      </c>
      <c r="AL500" s="3" t="s">
        <v>5</v>
      </c>
      <c r="AM500" s="3" t="s">
        <v>7</v>
      </c>
      <c r="AN500" s="3"/>
      <c r="AO500" s="3" t="s">
        <v>694</v>
      </c>
      <c r="AP500" s="3" t="s">
        <v>336</v>
      </c>
      <c r="AQ500" s="3" t="s">
        <v>337</v>
      </c>
      <c r="AR500" s="4" t="s">
        <v>338</v>
      </c>
      <c r="AS500" s="4" t="s">
        <v>339</v>
      </c>
      <c r="AT500" s="4">
        <v>2010</v>
      </c>
      <c r="AU500" s="3" t="s">
        <v>14</v>
      </c>
      <c r="AV500" s="3" t="s">
        <v>14</v>
      </c>
      <c r="AW500" s="3">
        <v>55</v>
      </c>
      <c r="AX500" s="3">
        <v>1</v>
      </c>
      <c r="AY500" s="3">
        <v>0</v>
      </c>
      <c r="AZ500" s="3">
        <v>0</v>
      </c>
      <c r="BA500" s="3">
        <v>0</v>
      </c>
      <c r="BB500" s="4" t="s">
        <v>15</v>
      </c>
      <c r="BC500" s="4" t="s">
        <v>698</v>
      </c>
      <c r="BD500" s="3" t="s">
        <v>17</v>
      </c>
      <c r="BE500" s="4" t="s">
        <v>33</v>
      </c>
      <c r="BF500" s="4"/>
      <c r="BG500" s="3">
        <v>5.4999999999999997E-3</v>
      </c>
      <c r="BH500" s="3"/>
      <c r="BI500" s="3"/>
      <c r="BJ500" s="3"/>
      <c r="BK500" s="3">
        <v>2.4300000000000002</v>
      </c>
      <c r="BL500" s="3"/>
    </row>
    <row r="501" spans="1:64" x14ac:dyDescent="0.35">
      <c r="A501" s="2">
        <v>129</v>
      </c>
      <c r="B501" s="3" t="s">
        <v>333</v>
      </c>
      <c r="C501" s="3">
        <v>129.1</v>
      </c>
      <c r="D501" s="3" t="s">
        <v>704</v>
      </c>
      <c r="E501" s="3" t="s">
        <v>335</v>
      </c>
      <c r="F501" s="3"/>
      <c r="G501" s="3"/>
      <c r="H501" s="3" t="str">
        <f>IF(AF501&lt;'2 - Outliers'!$F$11,"Low outlier",IF(AF501&gt;'2 - Outliers'!$F$12,"High outlier",""))</f>
        <v/>
      </c>
      <c r="I501" s="3">
        <f>IF(AH501="",VLOOKUP(BD501,'3 -Impute_SE'!$B$10:$C$21,2,FALSE),AH501)</f>
        <v>2.4813226212152498E-6</v>
      </c>
      <c r="J501" s="3">
        <f>I501^2</f>
        <v>6.1569619505545175E-12</v>
      </c>
      <c r="K501" s="3">
        <f>1/J501</f>
        <v>162417765130.07953</v>
      </c>
      <c r="L501" s="3">
        <f>K501*AF501</f>
        <v>934985.22931442072</v>
      </c>
      <c r="M501" s="3">
        <f>K501*AF501^2</f>
        <v>5.3823999999999987</v>
      </c>
      <c r="N501" s="3">
        <f>K501^2</f>
        <v>2.6379530429849676E+22</v>
      </c>
      <c r="O501" s="3">
        <f>1/($J501+(VLOOKUP($BD501,'5_Weighting REM'!$B$23:$K$35,10,FALSE)))</f>
        <v>15910.846765253731</v>
      </c>
      <c r="P501" s="3">
        <f>O501*$AF501</f>
        <v>9.1593470083047468E-2</v>
      </c>
      <c r="Q501" s="3">
        <f>1/($J501+(VLOOKUP($BD501,'5_Weighting REM'!$N$22:$W$31,10,FALSE)))</f>
        <v>266.42332115059907</v>
      </c>
      <c r="R501" s="3">
        <f>Q501*$AF501</f>
        <v>1.533710735529442E-3</v>
      </c>
      <c r="S501" s="3">
        <f>1/($J501+(VLOOKUP($BD501,'5_Weighting REM'!$Z$26:$AI$35,10,FALSE)))</f>
        <v>35.407310526342684</v>
      </c>
      <c r="T501" s="3">
        <f>S501*$AF501</f>
        <v>2.0382814851174405E-4</v>
      </c>
      <c r="U501" s="3">
        <f>1/($J501+(VLOOKUP($BD501,'5_Weighting REM'!$AL$24:$AU$35,10,FALSE)))</f>
        <v>20986.325266983786</v>
      </c>
      <c r="V501" s="3">
        <f>U501*$AF501</f>
        <v>0.12081131720106342</v>
      </c>
      <c r="W501" s="3">
        <f>1/($J501+(VLOOKUP($BD501,'5_Weighting REM'!$AX$24:$BG$35,10,FALSE)))</f>
        <v>52.485856132607658</v>
      </c>
      <c r="X501" s="3">
        <f>W501*$AF501</f>
        <v>3.0214367370839733E-4</v>
      </c>
      <c r="Y501" s="3">
        <f>1/($J501+(VLOOKUP($BD501,'5_Weighting REM'!$BK$24:$BT$34,10,FALSE)))</f>
        <v>45.766923766621744</v>
      </c>
      <c r="Z501" s="3">
        <f>Y501*$AF501</f>
        <v>2.6346500752968147E-4</v>
      </c>
      <c r="AA501" s="3">
        <f>1/($J501+(VLOOKUP($BD501,'5_Weighting REM'!$BX$24:$CG$35,10,FALSE)))</f>
        <v>65.095798249028135</v>
      </c>
      <c r="AB501" s="3">
        <f>AA501*$AF501</f>
        <v>3.7473493003999591E-4</v>
      </c>
      <c r="AC501" s="3">
        <f>1/($J501+(VLOOKUP($BD501,'5_Weighting REM'!$CK$24:$CT$35,10,FALSE)))</f>
        <v>15910.846765253731</v>
      </c>
      <c r="AD501" s="3">
        <f>AC501*$AF501</f>
        <v>9.1593470083047468E-2</v>
      </c>
      <c r="AE501" s="3" t="s">
        <v>24</v>
      </c>
      <c r="AF501" s="6">
        <v>5.7566684812193788E-6</v>
      </c>
      <c r="AG501" s="3" t="s">
        <v>47</v>
      </c>
      <c r="AH501" s="3">
        <v>2.4813226212152498E-6</v>
      </c>
      <c r="AI501" s="3" t="s">
        <v>26</v>
      </c>
      <c r="AJ501" s="3" t="s">
        <v>5</v>
      </c>
      <c r="AK501" s="3" t="s">
        <v>6</v>
      </c>
      <c r="AL501" s="3" t="s">
        <v>5</v>
      </c>
      <c r="AM501" s="3" t="s">
        <v>7</v>
      </c>
      <c r="AN501" s="3"/>
      <c r="AO501" s="3" t="s">
        <v>28</v>
      </c>
      <c r="AP501" s="3" t="s">
        <v>336</v>
      </c>
      <c r="AQ501" s="3" t="s">
        <v>337</v>
      </c>
      <c r="AR501" s="4" t="s">
        <v>338</v>
      </c>
      <c r="AS501" s="4" t="s">
        <v>339</v>
      </c>
      <c r="AT501" s="4">
        <v>2010</v>
      </c>
      <c r="AU501" s="3" t="s">
        <v>14</v>
      </c>
      <c r="AV501" s="3" t="s">
        <v>14</v>
      </c>
      <c r="AW501" s="3">
        <v>55</v>
      </c>
      <c r="AX501" s="3">
        <v>1</v>
      </c>
      <c r="AY501" s="3">
        <v>0</v>
      </c>
      <c r="AZ501" s="3">
        <v>0</v>
      </c>
      <c r="BA501" s="3">
        <v>0</v>
      </c>
      <c r="BB501" s="4" t="s">
        <v>97</v>
      </c>
      <c r="BC501" s="4" t="s">
        <v>702</v>
      </c>
      <c r="BD501" s="3" t="s">
        <v>705</v>
      </c>
      <c r="BE501" s="4" t="s">
        <v>33</v>
      </c>
      <c r="BF501" s="4"/>
      <c r="BG501" s="3">
        <v>1.41E-2</v>
      </c>
      <c r="BH501" s="3"/>
      <c r="BI501" s="3"/>
      <c r="BJ501" s="3"/>
      <c r="BK501" s="3">
        <v>2.3199999999999998</v>
      </c>
      <c r="BL501" s="3"/>
    </row>
    <row r="502" spans="1:64" x14ac:dyDescent="0.35">
      <c r="A502" s="2">
        <v>21</v>
      </c>
      <c r="B502" s="3" t="s">
        <v>438</v>
      </c>
      <c r="C502" s="3">
        <v>21.1</v>
      </c>
      <c r="D502" s="3" t="s">
        <v>439</v>
      </c>
      <c r="E502" s="3" t="s">
        <v>440</v>
      </c>
      <c r="F502" s="3"/>
      <c r="G502" s="3"/>
      <c r="H502" s="3" t="str">
        <f>IF(AF502&lt;'2 - Outliers'!$F$11,"Low outlier",IF(AF502&gt;'2 - Outliers'!$F$12,"High outlier",""))</f>
        <v/>
      </c>
      <c r="I502" s="3">
        <f>IF(AH502="",VLOOKUP(BD502,'3 -Impute_SE'!$B$10:$C$21,2,FALSE),AH502)</f>
        <v>4.9829870753134364E-9</v>
      </c>
      <c r="J502" s="3">
        <f>I502^2</f>
        <v>2.4830160192740755E-17</v>
      </c>
      <c r="K502" s="3">
        <f>1/J502</f>
        <v>4.0273602435007888E+16</v>
      </c>
      <c r="L502" s="3">
        <f>K502*AF502</f>
        <v>1196471094.524158</v>
      </c>
      <c r="M502" s="3">
        <f>K502*AF502^2</f>
        <v>35.545443999999996</v>
      </c>
      <c r="N502" s="3">
        <f>K502^2</f>
        <v>1.6219630530930732E+33</v>
      </c>
      <c r="O502" s="3">
        <f>1/($J502+(VLOOKUP($BD502,'5_Weighting REM'!$B$23:$K$35,10,FALSE)))</f>
        <v>6.8487825465715346</v>
      </c>
      <c r="P502" s="3">
        <f>O502*$AF502</f>
        <v>2.0346752846056367E-7</v>
      </c>
      <c r="Q502" s="3" t="e">
        <f>1/($J502+(VLOOKUP($BD502,'5_Weighting REM'!$N$22:$W$31,10,FALSE)))</f>
        <v>#N/A</v>
      </c>
      <c r="R502" s="3" t="e">
        <f>Q502*$AF502</f>
        <v>#N/A</v>
      </c>
      <c r="S502" s="3">
        <f>1/($J502+(VLOOKUP($BD502,'5_Weighting REM'!$Z$26:$AI$35,10,FALSE)))</f>
        <v>0.13899633936037889</v>
      </c>
      <c r="T502" s="3">
        <f>S502*$AF502</f>
        <v>4.1293823307150413E-9</v>
      </c>
      <c r="U502" s="3">
        <f>1/($J502+(VLOOKUP($BD502,'5_Weighting REM'!$AL$24:$AU$35,10,FALSE)))</f>
        <v>49.514284858660865</v>
      </c>
      <c r="V502" s="3">
        <f>U502*$AF502</f>
        <v>1.4709985453877936E-6</v>
      </c>
      <c r="W502" s="3">
        <f>1/($J502+(VLOOKUP($BD502,'5_Weighting REM'!$AX$24:$BG$35,10,FALSE)))</f>
        <v>321.55880873342119</v>
      </c>
      <c r="X502" s="3">
        <f>W502*$AF502</f>
        <v>9.5530520384918101E-6</v>
      </c>
      <c r="Y502" s="3">
        <f>1/($J502+(VLOOKUP($BD502,'5_Weighting REM'!$BK$24:$BT$34,10,FALSE)))</f>
        <v>422.1582469151914</v>
      </c>
      <c r="Z502" s="3">
        <f>Y502*$AF502</f>
        <v>1.2541717383343878E-5</v>
      </c>
      <c r="AA502" s="3">
        <f>1/($J502+(VLOOKUP($BD502,'5_Weighting REM'!$BX$24:$CG$35,10,FALSE)))</f>
        <v>421.25421281216097</v>
      </c>
      <c r="AB502" s="3">
        <f>AA502*$AF502</f>
        <v>1.2514859823867159E-5</v>
      </c>
      <c r="AC502" s="3">
        <f>1/($J502+(VLOOKUP($BD502,'5_Weighting REM'!$CK$24:$CT$35,10,FALSE)))</f>
        <v>6.8487825465715346</v>
      </c>
      <c r="AD502" s="3">
        <f>AC502*$AF502</f>
        <v>2.0346752846056367E-7</v>
      </c>
      <c r="AE502" s="3" t="s">
        <v>354</v>
      </c>
      <c r="AF502" s="6">
        <v>2.9708568943018707E-8</v>
      </c>
      <c r="AG502" s="3" t="s">
        <v>355</v>
      </c>
      <c r="AH502" s="3">
        <v>4.9829870753134364E-9</v>
      </c>
      <c r="AI502" s="3" t="s">
        <v>26</v>
      </c>
      <c r="AJ502" s="3" t="s">
        <v>5</v>
      </c>
      <c r="AK502" s="3" t="s">
        <v>6</v>
      </c>
      <c r="AL502" s="3" t="s">
        <v>5</v>
      </c>
      <c r="AM502" s="3" t="s">
        <v>7</v>
      </c>
      <c r="AN502" s="3" t="s">
        <v>8</v>
      </c>
      <c r="AO502" s="3" t="s">
        <v>28</v>
      </c>
      <c r="AP502" s="3" t="s">
        <v>10</v>
      </c>
      <c r="AQ502" s="3" t="s">
        <v>11</v>
      </c>
      <c r="AR502" s="4" t="s">
        <v>12</v>
      </c>
      <c r="AS502" s="4" t="s">
        <v>441</v>
      </c>
      <c r="AT502" s="4" t="s">
        <v>442</v>
      </c>
      <c r="AU502" s="3" t="s">
        <v>1951</v>
      </c>
      <c r="AV502" s="3" t="s">
        <v>30</v>
      </c>
      <c r="AW502" s="3">
        <v>348</v>
      </c>
      <c r="AX502" s="3">
        <v>1</v>
      </c>
      <c r="AY502" s="3">
        <v>0</v>
      </c>
      <c r="AZ502" s="3">
        <v>0</v>
      </c>
      <c r="BA502" s="3">
        <v>0</v>
      </c>
      <c r="BB502" s="4" t="s">
        <v>97</v>
      </c>
      <c r="BC502" s="4" t="s">
        <v>443</v>
      </c>
      <c r="BD502" s="4" t="s">
        <v>1396</v>
      </c>
      <c r="BE502" s="4" t="s">
        <v>33</v>
      </c>
      <c r="BF502" s="4"/>
      <c r="BG502" s="3">
        <v>6.8300000000000007E-5</v>
      </c>
      <c r="BH502" s="3"/>
      <c r="BI502" s="3"/>
      <c r="BJ502" s="3" t="s">
        <v>20</v>
      </c>
      <c r="BK502" s="3">
        <v>5.9619999999999997</v>
      </c>
      <c r="BL502" s="3"/>
    </row>
    <row r="503" spans="1:64" x14ac:dyDescent="0.35">
      <c r="A503" s="2">
        <v>129</v>
      </c>
      <c r="B503" s="3" t="s">
        <v>333</v>
      </c>
      <c r="C503" s="3">
        <v>129.1</v>
      </c>
      <c r="D503" s="3" t="s">
        <v>700</v>
      </c>
      <c r="E503" s="3" t="s">
        <v>335</v>
      </c>
      <c r="F503" s="3"/>
      <c r="G503" s="3"/>
      <c r="H503" s="3" t="str">
        <f>IF(AF503&lt;'2 - Outliers'!$F$11,"Low outlier",IF(AF503&gt;'2 - Outliers'!$F$12,"High outlier",""))</f>
        <v/>
      </c>
      <c r="I503" s="3">
        <f>IF(AH503="",VLOOKUP(BD503,'3 -Impute_SE'!$B$10:$C$21,2,FALSE),AH503)</f>
        <v>-5.9291718277595397E-4</v>
      </c>
      <c r="J503" s="3">
        <f>I503^2</f>
        <v>3.5155078563097399E-7</v>
      </c>
      <c r="K503" s="3">
        <f>1/J503</f>
        <v>2844539.22697163</v>
      </c>
      <c r="L503" s="3">
        <f>K503*AF503</f>
        <v>-4148.9774144892035</v>
      </c>
      <c r="M503" s="3">
        <f>K503*AF503^2</f>
        <v>6.0516000000000014</v>
      </c>
      <c r="N503" s="3">
        <f>K503^2</f>
        <v>8091403413780.3584</v>
      </c>
      <c r="O503" s="3">
        <f>1/($J503+(VLOOKUP($BD503,'5_Weighting REM'!$B$23:$K$35,10,FALSE)))</f>
        <v>1097.0521319295078</v>
      </c>
      <c r="P503" s="3">
        <f>O503*$AF503</f>
        <v>-1.6001342061781152</v>
      </c>
      <c r="Q503" s="3">
        <f>1/($J503+(VLOOKUP($BD503,'5_Weighting REM'!$N$22:$W$31,10,FALSE)))</f>
        <v>305.82081460497079</v>
      </c>
      <c r="R503" s="3">
        <f>Q503*$AF503</f>
        <v>-0.44606298294137348</v>
      </c>
      <c r="S503" s="3">
        <f>1/($J503+(VLOOKUP($BD503,'5_Weighting REM'!$Z$26:$AI$35,10,FALSE)))</f>
        <v>24.171484131961321</v>
      </c>
      <c r="T503" s="3">
        <f>S503*$AF503</f>
        <v>-3.5255953156589012E-2</v>
      </c>
      <c r="U503" s="3">
        <f>1/($J503+(VLOOKUP($BD503,'5_Weighting REM'!$AL$24:$AU$35,10,FALSE)))</f>
        <v>3003.0916074085526</v>
      </c>
      <c r="V503" s="3">
        <f>U503*$AF503</f>
        <v>-4.3802381540876638</v>
      </c>
      <c r="W503" s="3">
        <f>1/($J503+(VLOOKUP($BD503,'5_Weighting REM'!$AX$24:$BG$35,10,FALSE)))</f>
        <v>32.926630887559305</v>
      </c>
      <c r="X503" s="3">
        <f>W503*$AF503</f>
        <v>-4.8026002451422217E-2</v>
      </c>
      <c r="Y503" s="3">
        <f>1/($J503+(VLOOKUP($BD503,'5_Weighting REM'!$BK$24:$BT$34,10,FALSE)))</f>
        <v>4193.9551246944548</v>
      </c>
      <c r="Z503" s="3">
        <f>Y503*$AF503</f>
        <v>-6.1172034207676234</v>
      </c>
      <c r="AA503" s="3">
        <f>1/($J503+(VLOOKUP($BD503,'5_Weighting REM'!$BX$24:$CG$35,10,FALSE)))</f>
        <v>1262.9272961899285</v>
      </c>
      <c r="AB503" s="3">
        <f>AA503*$AF503</f>
        <v>-1.8420757844891518</v>
      </c>
      <c r="AC503" s="3">
        <f>1/($J503+(VLOOKUP($BD503,'5_Weighting REM'!$CK$24:$CT$35,10,FALSE)))</f>
        <v>1097.0521319295078</v>
      </c>
      <c r="AD503" s="3">
        <f>AC503*$AF503</f>
        <v>-1.6001342061781152</v>
      </c>
      <c r="AE503" s="3" t="s">
        <v>24</v>
      </c>
      <c r="AF503" s="6">
        <v>-1.4585762696288469E-3</v>
      </c>
      <c r="AG503" s="3" t="s">
        <v>47</v>
      </c>
      <c r="AH503" s="3">
        <v>-5.9291718277595397E-4</v>
      </c>
      <c r="AI503" s="3" t="s">
        <v>26</v>
      </c>
      <c r="AJ503" s="3" t="s">
        <v>5</v>
      </c>
      <c r="AK503" s="3" t="s">
        <v>143</v>
      </c>
      <c r="AL503" s="3" t="s">
        <v>53</v>
      </c>
      <c r="AM503" s="3" t="s">
        <v>7</v>
      </c>
      <c r="AN503" s="3"/>
      <c r="AO503" s="3" t="s">
        <v>28</v>
      </c>
      <c r="AP503" s="3" t="s">
        <v>336</v>
      </c>
      <c r="AQ503" s="3" t="s">
        <v>337</v>
      </c>
      <c r="AR503" s="4" t="s">
        <v>338</v>
      </c>
      <c r="AS503" s="4" t="s">
        <v>339</v>
      </c>
      <c r="AT503" s="4">
        <v>2010</v>
      </c>
      <c r="AU503" s="3" t="s">
        <v>14</v>
      </c>
      <c r="AV503" s="3" t="s">
        <v>14</v>
      </c>
      <c r="AW503" s="3">
        <v>55</v>
      </c>
      <c r="AX503" s="3">
        <v>1</v>
      </c>
      <c r="AY503" s="3">
        <v>0</v>
      </c>
      <c r="AZ503" s="3">
        <v>0</v>
      </c>
      <c r="BA503" s="3">
        <v>0</v>
      </c>
      <c r="BB503" s="4" t="s">
        <v>15</v>
      </c>
      <c r="BC503" s="4" t="s">
        <v>698</v>
      </c>
      <c r="BD503" s="3" t="s">
        <v>17</v>
      </c>
      <c r="BE503" s="4" t="s">
        <v>33</v>
      </c>
      <c r="BF503" s="4"/>
      <c r="BG503" s="3">
        <v>-4.3200000000000002E-2</v>
      </c>
      <c r="BH503" s="3"/>
      <c r="BI503" s="3"/>
      <c r="BJ503" s="3"/>
      <c r="BK503" s="3">
        <v>2.46</v>
      </c>
      <c r="BL503" s="3"/>
    </row>
    <row r="504" spans="1:64" x14ac:dyDescent="0.35">
      <c r="A504" s="12">
        <v>186</v>
      </c>
      <c r="B504" s="3" t="s">
        <v>1291</v>
      </c>
      <c r="C504" s="3">
        <v>186.1</v>
      </c>
      <c r="D504" s="3" t="s">
        <v>1292</v>
      </c>
      <c r="E504" s="3" t="s">
        <v>1293</v>
      </c>
      <c r="F504" s="13"/>
      <c r="G504" s="3"/>
      <c r="H504" s="3" t="str">
        <f>IF(AF504&lt;'2 - Outliers'!$F$11,"Low outlier",IF(AF504&gt;'2 - Outliers'!$F$12,"High outlier",""))</f>
        <v/>
      </c>
      <c r="I504" s="3">
        <f>IF(AH504="",VLOOKUP(BD504,'3 -Impute_SE'!$B$10:$C$21,2,FALSE),AH504)</f>
        <v>-5.7272377706570711E-2</v>
      </c>
      <c r="J504" s="3">
        <f>I504^2</f>
        <v>3.2801252481640978E-3</v>
      </c>
      <c r="K504" s="3">
        <f>1/J504</f>
        <v>304.86640732993499</v>
      </c>
      <c r="L504" s="3">
        <f>K504*AF504</f>
        <v>-96.41646149722321</v>
      </c>
      <c r="M504" s="3">
        <f>K504*AF504^2</f>
        <v>30.492484000000001</v>
      </c>
      <c r="N504" s="3">
        <f>K504^2</f>
        <v>92943.526318261836</v>
      </c>
      <c r="O504" s="3">
        <f>1/($J504+(VLOOKUP($BD504,'5_Weighting REM'!$B$23:$K$35,10,FALSE)))</f>
        <v>238.5890374477718</v>
      </c>
      <c r="P504" s="3">
        <f>O504*$AF504</f>
        <v>-75.455708433783457</v>
      </c>
      <c r="Q504" s="3">
        <f>1/($J504+(VLOOKUP($BD504,'5_Weighting REM'!$N$22:$W$31,10,FALSE)))</f>
        <v>152.67962717154751</v>
      </c>
      <c r="R504" s="3">
        <f>Q504*$AF504</f>
        <v>-48.286164171130245</v>
      </c>
      <c r="S504" s="3">
        <f>1/($J504+(VLOOKUP($BD504,'5_Weighting REM'!$Z$26:$AI$35,10,FALSE)))</f>
        <v>22.39599674539755</v>
      </c>
      <c r="T504" s="3">
        <f>S504*$AF504</f>
        <v>-7.0829146996102388</v>
      </c>
      <c r="U504" s="3">
        <f>1/($J504+(VLOOKUP($BD504,'5_Weighting REM'!$AL$24:$AU$35,10,FALSE)))</f>
        <v>276.79639060708803</v>
      </c>
      <c r="V504" s="3">
        <f>U504*$AF504</f>
        <v>-87.53909219213007</v>
      </c>
      <c r="W504" s="3">
        <f>1/($J504+(VLOOKUP($BD504,'5_Weighting REM'!$AX$24:$BG$35,10,FALSE)))</f>
        <v>29.71739319495444</v>
      </c>
      <c r="X504" s="3">
        <f>W504*$AF504</f>
        <v>-9.3983654082239312</v>
      </c>
      <c r="Y504" s="3">
        <f>1/($J504+(VLOOKUP($BD504,'5_Weighting REM'!$BK$24:$BT$34,10,FALSE)))</f>
        <v>284.23527885929906</v>
      </c>
      <c r="Z504" s="3">
        <f>Y504*$AF504</f>
        <v>-89.891700631456231</v>
      </c>
      <c r="AA504" s="3">
        <f>1/($J504+(VLOOKUP($BD504,'5_Weighting REM'!$BX$24:$CG$35,10,FALSE)))</f>
        <v>245.60460383565871</v>
      </c>
      <c r="AB504" s="3">
        <f>AA504*$AF504</f>
        <v>-77.674437917438482</v>
      </c>
      <c r="AC504" s="3">
        <f>1/($J504+(VLOOKUP($BD504,'5_Weighting REM'!$CK$24:$CT$35,10,FALSE)))</f>
        <v>238.5890374477718</v>
      </c>
      <c r="AD504" s="3">
        <f>AC504*$AF504</f>
        <v>-75.455708433783457</v>
      </c>
      <c r="AE504" s="13" t="s">
        <v>24</v>
      </c>
      <c r="AF504" s="6">
        <v>-0.31625806969568349</v>
      </c>
      <c r="AG504" s="3" t="s">
        <v>25</v>
      </c>
      <c r="AH504" s="3">
        <v>-5.7272377706570711E-2</v>
      </c>
      <c r="AI504" s="3" t="s">
        <v>26</v>
      </c>
      <c r="AJ504" s="3" t="s">
        <v>5</v>
      </c>
      <c r="AK504" s="3" t="s">
        <v>1309</v>
      </c>
      <c r="AL504" s="3" t="s">
        <v>53</v>
      </c>
      <c r="AM504" s="3" t="s">
        <v>7</v>
      </c>
      <c r="AN504" s="3" t="s">
        <v>1329</v>
      </c>
      <c r="AO504" s="3" t="s">
        <v>694</v>
      </c>
      <c r="AP504" s="3" t="s">
        <v>10</v>
      </c>
      <c r="AQ504" s="3" t="s">
        <v>11</v>
      </c>
      <c r="AR504" s="4" t="s">
        <v>338</v>
      </c>
      <c r="AS504" s="4" t="s">
        <v>836</v>
      </c>
      <c r="AT504" s="4">
        <v>2015</v>
      </c>
      <c r="AU504" s="3" t="s">
        <v>14</v>
      </c>
      <c r="AV504" s="3" t="s">
        <v>14</v>
      </c>
      <c r="AW504" s="3">
        <v>244</v>
      </c>
      <c r="AX504" s="3">
        <v>1</v>
      </c>
      <c r="AY504" s="3">
        <v>0</v>
      </c>
      <c r="AZ504" s="3">
        <v>0</v>
      </c>
      <c r="BA504" s="3">
        <v>0</v>
      </c>
      <c r="BB504" s="4" t="s">
        <v>15</v>
      </c>
      <c r="BC504" s="4" t="s">
        <v>837</v>
      </c>
      <c r="BD504" s="4" t="s">
        <v>17</v>
      </c>
      <c r="BE504" s="4" t="s">
        <v>33</v>
      </c>
      <c r="BF504" s="4"/>
      <c r="BG504" s="3">
        <v>-15.509</v>
      </c>
      <c r="BH504" s="13"/>
      <c r="BI504" s="13"/>
      <c r="BJ504" s="13"/>
      <c r="BK504" s="13">
        <v>5.5220000000000002</v>
      </c>
      <c r="BL504" s="13" t="s">
        <v>1300</v>
      </c>
    </row>
    <row r="505" spans="1:64" x14ac:dyDescent="0.35">
      <c r="A505" s="75">
        <v>172</v>
      </c>
      <c r="B505" s="3" t="s">
        <v>1236</v>
      </c>
      <c r="C505" s="3">
        <v>172.2</v>
      </c>
      <c r="D505" s="3" t="s">
        <v>1239</v>
      </c>
      <c r="E505" s="3" t="s">
        <v>1238</v>
      </c>
      <c r="F505" s="76"/>
      <c r="G505" s="3"/>
      <c r="H505" s="77" t="str">
        <f>IF(AF505&lt;'2 - Outliers'!$F$11,"Low outlier",IF(AF505&gt;'2 - Outliers'!$F$12,"High outlier",""))</f>
        <v/>
      </c>
      <c r="I505" s="3">
        <f>IF(AH505="",VLOOKUP(BD505,'3 -Impute_SE'!$B$10:$C$21,2,FALSE),AH505)</f>
        <v>-6.2118000000000007E-2</v>
      </c>
      <c r="J505" s="3">
        <f>I505^2</f>
        <v>3.8586459240000006E-3</v>
      </c>
      <c r="K505" s="3">
        <f>1/J505</f>
        <v>259.15826942819535</v>
      </c>
      <c r="L505" s="3">
        <f>K505*AF505</f>
        <v>-15.076273165715836</v>
      </c>
      <c r="M505" s="3">
        <f>K505*AF505^2</f>
        <v>0.87704711514235301</v>
      </c>
      <c r="N505" s="3">
        <f>K505^2</f>
        <v>67163.008613017097</v>
      </c>
      <c r="O505" s="3">
        <f>1/($J505+(VLOOKUP($BD505,'5_Weighting REM'!$B$23:$K$35,10,FALSE)))</f>
        <v>54.59532017777066</v>
      </c>
      <c r="P505" s="3">
        <f>O505*$AF505</f>
        <v>-3.1760281560216304</v>
      </c>
      <c r="Q505" s="3">
        <f>1/($J505+(VLOOKUP($BD505,'5_Weighting REM'!$N$22:$W$31,10,FALSE)))</f>
        <v>231.85403135204999</v>
      </c>
      <c r="R505" s="3">
        <f>Q505*$AF505</f>
        <v>-13.487876419874155</v>
      </c>
      <c r="S505" s="3">
        <f>1/($J505+(VLOOKUP($BD505,'5_Weighting REM'!$Z$26:$AI$35,10,FALSE)))</f>
        <v>231.85403135204999</v>
      </c>
      <c r="T505" s="3">
        <f>S505*$AF505</f>
        <v>-13.487876419874155</v>
      </c>
      <c r="U505" s="3">
        <f>1/($J505+(VLOOKUP($BD505,'5_Weighting REM'!$AL$24:$AU$35,10,FALSE)))</f>
        <v>83.248269097192363</v>
      </c>
      <c r="V505" s="3">
        <f>U505*$AF505</f>
        <v>-4.8428848064600682</v>
      </c>
      <c r="W505" s="3">
        <f>1/($J505+(VLOOKUP($BD505,'5_Weighting REM'!$AX$24:$BG$35,10,FALSE)))</f>
        <v>19.130692361127281</v>
      </c>
      <c r="X505" s="3">
        <f>W505*$AF505</f>
        <v>-1.1129088974162185</v>
      </c>
      <c r="Y505" s="3">
        <f>1/($J505+(VLOOKUP($BD505,'5_Weighting REM'!$BK$24:$BT$34,10,FALSE)))</f>
        <v>54.934957856667992</v>
      </c>
      <c r="Z505" s="3">
        <f>Y505*$AF505</f>
        <v>-3.1957862383538034</v>
      </c>
      <c r="AA505" s="3">
        <f>1/($J505+(VLOOKUP($BD505,'5_Weighting REM'!$BX$24:$CG$35,10,FALSE)))</f>
        <v>76.702431919391032</v>
      </c>
      <c r="AB505" s="3">
        <f>AA505*$AF505</f>
        <v>-4.4620872744786535</v>
      </c>
      <c r="AC505" s="3">
        <f>1/($J505+(VLOOKUP($BD505,'5_Weighting REM'!$CK$24:$CT$35,10,FALSE)))</f>
        <v>54.59532017777066</v>
      </c>
      <c r="AD505" s="3">
        <f>AC505*$AF505</f>
        <v>-3.1760281560216304</v>
      </c>
      <c r="AE505" s="77" t="s">
        <v>1303</v>
      </c>
      <c r="AF505" s="6">
        <v>-5.8173999999999997E-2</v>
      </c>
      <c r="AG505" s="3" t="s">
        <v>355</v>
      </c>
      <c r="AH505" s="3">
        <v>-6.2118000000000007E-2</v>
      </c>
      <c r="AI505" s="3" t="s">
        <v>1305</v>
      </c>
      <c r="AJ505" s="3" t="s">
        <v>53</v>
      </c>
      <c r="AK505" s="3" t="s">
        <v>1307</v>
      </c>
      <c r="AL505" s="3" t="s">
        <v>1306</v>
      </c>
      <c r="AM505" s="3" t="s">
        <v>7</v>
      </c>
      <c r="AN505" s="3" t="s">
        <v>1319</v>
      </c>
      <c r="AO505" s="3" t="s">
        <v>38</v>
      </c>
      <c r="AP505" s="3" t="s">
        <v>10</v>
      </c>
      <c r="AQ505" s="3" t="s">
        <v>11</v>
      </c>
      <c r="AR505" s="4" t="s">
        <v>1336</v>
      </c>
      <c r="AS505" s="4" t="s">
        <v>109</v>
      </c>
      <c r="AT505" s="4">
        <v>2015</v>
      </c>
      <c r="AU505" s="3" t="s">
        <v>14</v>
      </c>
      <c r="AV505" s="3" t="s">
        <v>14</v>
      </c>
      <c r="AW505" s="3">
        <v>2300</v>
      </c>
      <c r="AX505" s="3">
        <v>0</v>
      </c>
      <c r="AY505" s="3">
        <v>0</v>
      </c>
      <c r="AZ505" s="3">
        <v>0</v>
      </c>
      <c r="BA505" s="3">
        <v>0</v>
      </c>
      <c r="BB505" s="4" t="s">
        <v>15</v>
      </c>
      <c r="BC505" s="4" t="s">
        <v>1376</v>
      </c>
      <c r="BD505" s="3" t="s">
        <v>88</v>
      </c>
      <c r="BE505" s="4" t="s">
        <v>1401</v>
      </c>
      <c r="BF505" s="4"/>
      <c r="BG505" s="3">
        <v>5.8999999999999997E-2</v>
      </c>
      <c r="BH505" s="77"/>
      <c r="BI505" s="77"/>
      <c r="BJ505" s="77"/>
      <c r="BK505" s="77">
        <v>0.9365079365079364</v>
      </c>
      <c r="BL505" s="77" t="s">
        <v>125</v>
      </c>
    </row>
    <row r="506" spans="1:64" x14ac:dyDescent="0.35">
      <c r="A506" s="75">
        <v>186</v>
      </c>
      <c r="B506" s="3" t="s">
        <v>1291</v>
      </c>
      <c r="C506" s="3">
        <v>186.1</v>
      </c>
      <c r="D506" s="3" t="s">
        <v>1294</v>
      </c>
      <c r="E506" s="3" t="s">
        <v>1293</v>
      </c>
      <c r="F506" s="76"/>
      <c r="G506" s="3"/>
      <c r="H506" s="77" t="str">
        <f>IF(AF506&lt;'2 - Outliers'!$F$11,"Low outlier",IF(AF506&gt;'2 - Outliers'!$F$12,"High outlier",""))</f>
        <v>High outlier</v>
      </c>
      <c r="I506" s="3">
        <f>IF(AH506="",VLOOKUP(BD506,'3 -Impute_SE'!$B$10:$C$21,2,FALSE),AH506)</f>
        <v>-0.2572283622984568</v>
      </c>
      <c r="J506" s="3">
        <f>I506^2</f>
        <v>6.6166430370746154E-2</v>
      </c>
      <c r="K506" s="3">
        <f>1/J506</f>
        <v>15.11340409928061</v>
      </c>
      <c r="L506" s="3">
        <f>K506*AF506</f>
        <v>12.801854237905538</v>
      </c>
      <c r="M506" s="3">
        <f>K506*AF506^2</f>
        <v>10.843849000000001</v>
      </c>
      <c r="N506" s="3">
        <f>K506^2</f>
        <v>228.41498346815195</v>
      </c>
      <c r="O506" s="3">
        <f>1/($J506+(VLOOKUP($BD506,'5_Weighting REM'!$B$23:$K$35,10,FALSE)))</f>
        <v>12.846164768593388</v>
      </c>
      <c r="P506" s="3">
        <f>O506*$AF506</f>
        <v>10.881382367819969</v>
      </c>
      <c r="Q506" s="3">
        <f>1/($J506+(VLOOKUP($BD506,'5_Weighting REM'!$N$22:$W$31,10,FALSE)))</f>
        <v>14.900286148789654</v>
      </c>
      <c r="R506" s="3">
        <f>Q506*$AF506</f>
        <v>12.621332039217272</v>
      </c>
      <c r="S506" s="3">
        <f>1/($J506+(VLOOKUP($BD506,'5_Weighting REM'!$Z$26:$AI$35,10,FALSE)))</f>
        <v>4.2043109404097088</v>
      </c>
      <c r="T506" s="3">
        <f>S506*$AF506</f>
        <v>3.5612741825991794</v>
      </c>
      <c r="U506" s="3">
        <f>1/($J506+(VLOOKUP($BD506,'5_Weighting REM'!$AL$24:$AU$35,10,FALSE)))</f>
        <v>13.720572307437362</v>
      </c>
      <c r="V506" s="3">
        <f>U506*$AF506</f>
        <v>11.622051894239839</v>
      </c>
      <c r="W506" s="3">
        <f>1/($J506+(VLOOKUP($BD506,'5_Weighting REM'!$AX$24:$BG$35,10,FALSE)))</f>
        <v>6.649396391732278</v>
      </c>
      <c r="X506" s="3">
        <f>W506*$AF506</f>
        <v>5.6323911421824242</v>
      </c>
      <c r="Y506" s="3">
        <f>1/($J506+(VLOOKUP($BD506,'5_Weighting REM'!$BK$24:$BT$34,10,FALSE)))</f>
        <v>13.655853276098501</v>
      </c>
      <c r="Z506" s="3">
        <f>Y506*$AF506</f>
        <v>11.567231444778159</v>
      </c>
      <c r="AA506" s="3">
        <f>1/($J506+(VLOOKUP($BD506,'5_Weighting REM'!$BX$24:$CG$35,10,FALSE)))</f>
        <v>14.366743309379739</v>
      </c>
      <c r="AB506" s="3">
        <f>AA506*$AF506</f>
        <v>12.169392978041166</v>
      </c>
      <c r="AC506" s="3">
        <f>1/($J506+(VLOOKUP($BD506,'5_Weighting REM'!$CK$24:$CT$35,10,FALSE)))</f>
        <v>12.846164768593388</v>
      </c>
      <c r="AD506" s="3">
        <f>AC506*$AF506</f>
        <v>10.881382367819969</v>
      </c>
      <c r="AE506" s="77" t="s">
        <v>24</v>
      </c>
      <c r="AF506" s="6">
        <v>0.84705299704881831</v>
      </c>
      <c r="AG506" s="3" t="s">
        <v>25</v>
      </c>
      <c r="AH506" s="3">
        <v>-0.2572283622984568</v>
      </c>
      <c r="AI506" s="3" t="s">
        <v>26</v>
      </c>
      <c r="AJ506" s="3" t="s">
        <v>5</v>
      </c>
      <c r="AK506" s="3" t="s">
        <v>1307</v>
      </c>
      <c r="AL506" s="3" t="s">
        <v>5</v>
      </c>
      <c r="AM506" s="3" t="s">
        <v>7</v>
      </c>
      <c r="AN506" s="3" t="s">
        <v>1329</v>
      </c>
      <c r="AO506" s="3" t="s">
        <v>694</v>
      </c>
      <c r="AP506" s="3" t="s">
        <v>10</v>
      </c>
      <c r="AQ506" s="3" t="s">
        <v>11</v>
      </c>
      <c r="AR506" s="4" t="s">
        <v>338</v>
      </c>
      <c r="AS506" s="4" t="s">
        <v>836</v>
      </c>
      <c r="AT506" s="4">
        <v>2015</v>
      </c>
      <c r="AU506" s="3" t="str">
        <f>IF(AT506&lt;2010,"Pre-2010",IF(AT506&lt;2018,"2010 - 2017","2018 - 2019"))</f>
        <v>2010 - 2017</v>
      </c>
      <c r="AV506" s="3" t="s">
        <v>1951</v>
      </c>
      <c r="AW506" s="3">
        <v>244</v>
      </c>
      <c r="AX506" s="3">
        <v>1</v>
      </c>
      <c r="AY506" s="3">
        <v>0</v>
      </c>
      <c r="AZ506" s="3">
        <v>0</v>
      </c>
      <c r="BA506" s="3">
        <v>0</v>
      </c>
      <c r="BB506" s="4" t="s">
        <v>15</v>
      </c>
      <c r="BC506" s="4" t="s">
        <v>1395</v>
      </c>
      <c r="BD506" s="4" t="s">
        <v>42</v>
      </c>
      <c r="BE506" s="4" t="s">
        <v>33</v>
      </c>
      <c r="BF506" s="4"/>
      <c r="BG506" s="3">
        <v>22.148</v>
      </c>
      <c r="BH506" s="77"/>
      <c r="BI506" s="77"/>
      <c r="BJ506" s="77"/>
      <c r="BK506" s="77">
        <v>-3.2930000000000001</v>
      </c>
      <c r="BL506" s="77" t="s">
        <v>1300</v>
      </c>
    </row>
    <row r="507" spans="1:64" x14ac:dyDescent="0.35">
      <c r="A507" s="75"/>
      <c r="B507" s="77"/>
      <c r="C507" s="78"/>
      <c r="D507" s="78"/>
      <c r="E507" s="78"/>
      <c r="F507" s="77"/>
      <c r="G507" s="77"/>
      <c r="I507" s="77"/>
      <c r="J507" s="77"/>
      <c r="K507" s="77"/>
      <c r="L507" s="77"/>
      <c r="M507" s="77"/>
      <c r="N507" s="77"/>
      <c r="O507" s="77"/>
      <c r="P507" s="77"/>
      <c r="Q507" s="101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7"/>
      <c r="AV507" s="77"/>
      <c r="AW507" s="77"/>
      <c r="AX507" s="77"/>
      <c r="AY507" s="77"/>
      <c r="AZ507" s="77"/>
      <c r="BA507" s="77"/>
      <c r="BB507" s="78"/>
      <c r="BC507" s="78"/>
      <c r="BD507" s="78"/>
      <c r="BE507" s="78"/>
      <c r="BF507" s="79"/>
      <c r="BG507" s="78"/>
    </row>
    <row r="508" spans="1:64" x14ac:dyDescent="0.35">
      <c r="A508" s="75"/>
    </row>
    <row r="509" spans="1:64" x14ac:dyDescent="0.35">
      <c r="A509" s="75"/>
    </row>
  </sheetData>
  <autoFilter ref="A1:BL506" xr:uid="{5453511E-DB32-4AF2-9076-E6CD4F9AF85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CADF1-CF5A-40E2-8897-E22040B07500}">
  <dimension ref="B2:F423"/>
  <sheetViews>
    <sheetView showGridLines="0" workbookViewId="0">
      <selection activeCell="B423" sqref="B419:B423"/>
    </sheetView>
  </sheetViews>
  <sheetFormatPr defaultRowHeight="14.5" x14ac:dyDescent="0.35"/>
  <cols>
    <col min="5" max="5" width="18.1796875" bestFit="1" customWidth="1"/>
    <col min="6" max="6" width="12" bestFit="1" customWidth="1"/>
  </cols>
  <sheetData>
    <row r="2" spans="2:6" ht="21" x14ac:dyDescent="0.5">
      <c r="B2" s="26" t="s">
        <v>1975</v>
      </c>
    </row>
    <row r="5" spans="2:6" ht="15.5" x14ac:dyDescent="0.35">
      <c r="B5" t="s">
        <v>1409</v>
      </c>
      <c r="E5" s="27" t="s">
        <v>1410</v>
      </c>
    </row>
    <row r="6" spans="2:6" x14ac:dyDescent="0.35">
      <c r="B6" s="6">
        <v>0.91284874137636118</v>
      </c>
    </row>
    <row r="7" spans="2:6" x14ac:dyDescent="0.35">
      <c r="B7" s="6">
        <v>0.39517261531444209</v>
      </c>
      <c r="E7" s="28" t="s">
        <v>1411</v>
      </c>
      <c r="F7" s="25">
        <f>QUARTILE(B6:B485,1)</f>
        <v>1.9408919315312453E-3</v>
      </c>
    </row>
    <row r="8" spans="2:6" x14ac:dyDescent="0.35">
      <c r="B8" s="6">
        <v>0.26862112968387181</v>
      </c>
      <c r="E8" s="28" t="s">
        <v>1412</v>
      </c>
      <c r="F8" s="25">
        <f>QUARTILE(B6:B485,3)</f>
        <v>0.33272499999999999</v>
      </c>
    </row>
    <row r="9" spans="2:6" x14ac:dyDescent="0.35">
      <c r="B9" s="6">
        <v>0.19665035777410345</v>
      </c>
      <c r="E9" s="25" t="s">
        <v>1413</v>
      </c>
      <c r="F9" s="25">
        <f>F8-F7</f>
        <v>0.33078410806846875</v>
      </c>
    </row>
    <row r="10" spans="2:6" x14ac:dyDescent="0.35">
      <c r="B10" s="6">
        <v>3.1673175025010408E-2</v>
      </c>
      <c r="E10" s="25" t="s">
        <v>1414</v>
      </c>
      <c r="F10" s="25">
        <f>F9*1.5</f>
        <v>0.4961761621027031</v>
      </c>
    </row>
    <row r="11" spans="2:6" x14ac:dyDescent="0.35">
      <c r="B11" s="6">
        <v>0.192</v>
      </c>
      <c r="E11" s="25" t="s">
        <v>1415</v>
      </c>
      <c r="F11" s="25">
        <f>F7-F10</f>
        <v>-0.49423527017117186</v>
      </c>
    </row>
    <row r="12" spans="2:6" x14ac:dyDescent="0.35">
      <c r="B12" s="6">
        <v>0.14499999999999999</v>
      </c>
      <c r="E12" s="25" t="s">
        <v>1416</v>
      </c>
      <c r="F12" s="25">
        <f>F8+F10</f>
        <v>0.82890116210270315</v>
      </c>
    </row>
    <row r="13" spans="2:6" x14ac:dyDescent="0.35">
      <c r="B13" s="6">
        <v>4.705557948</v>
      </c>
    </row>
    <row r="14" spans="2:6" x14ac:dyDescent="0.35">
      <c r="B14" s="6">
        <v>4.26</v>
      </c>
    </row>
    <row r="15" spans="2:6" x14ac:dyDescent="0.35">
      <c r="B15" s="6">
        <v>4.13</v>
      </c>
    </row>
    <row r="16" spans="2:6" x14ac:dyDescent="0.35">
      <c r="B16" s="6">
        <v>3.75</v>
      </c>
    </row>
    <row r="17" spans="2:2" x14ac:dyDescent="0.35">
      <c r="B17" s="6">
        <v>2.1396000000000002</v>
      </c>
    </row>
    <row r="18" spans="2:2" x14ac:dyDescent="0.35">
      <c r="B18" s="6">
        <v>2.1338104693140796</v>
      </c>
    </row>
    <row r="19" spans="2:2" x14ac:dyDescent="0.35">
      <c r="B19" s="6">
        <v>2.033855</v>
      </c>
    </row>
    <row r="20" spans="2:2" x14ac:dyDescent="0.35">
      <c r="B20" s="6">
        <v>1.8261122067029425</v>
      </c>
    </row>
    <row r="21" spans="2:2" x14ac:dyDescent="0.35">
      <c r="B21" s="6">
        <v>1.7340469221138182</v>
      </c>
    </row>
    <row r="22" spans="2:2" x14ac:dyDescent="0.35">
      <c r="B22" s="6">
        <v>1.405</v>
      </c>
    </row>
    <row r="23" spans="2:2" x14ac:dyDescent="0.35">
      <c r="B23" s="6">
        <v>1.33</v>
      </c>
    </row>
    <row r="24" spans="2:2" x14ac:dyDescent="0.35">
      <c r="B24" s="6">
        <v>1.1975770936953891</v>
      </c>
    </row>
    <row r="25" spans="2:2" x14ac:dyDescent="0.35">
      <c r="B25" s="6">
        <v>1.1739999999999999</v>
      </c>
    </row>
    <row r="26" spans="2:2" x14ac:dyDescent="0.35">
      <c r="B26" s="6">
        <v>1.1152824532977506</v>
      </c>
    </row>
    <row r="27" spans="2:2" x14ac:dyDescent="0.35">
      <c r="B27" s="6">
        <v>1.081</v>
      </c>
    </row>
    <row r="28" spans="2:2" x14ac:dyDescent="0.35">
      <c r="B28" s="6">
        <v>1.08</v>
      </c>
    </row>
    <row r="29" spans="2:2" x14ac:dyDescent="0.35">
      <c r="B29" s="6">
        <v>0.32700000000000001</v>
      </c>
    </row>
    <row r="30" spans="2:2" x14ac:dyDescent="0.35">
      <c r="B30" s="6">
        <v>1.06</v>
      </c>
    </row>
    <row r="31" spans="2:2" x14ac:dyDescent="0.35">
      <c r="B31" s="6">
        <v>1.04</v>
      </c>
    </row>
    <row r="32" spans="2:2" x14ac:dyDescent="0.35">
      <c r="B32" s="6">
        <v>0.99390000000000001</v>
      </c>
    </row>
    <row r="33" spans="2:2" x14ac:dyDescent="0.35">
      <c r="B33" s="6">
        <v>0.98308983648960002</v>
      </c>
    </row>
    <row r="34" spans="2:2" x14ac:dyDescent="0.35">
      <c r="B34" s="6">
        <v>0.95</v>
      </c>
    </row>
    <row r="35" spans="2:2" x14ac:dyDescent="0.35">
      <c r="B35" s="6">
        <v>0.93</v>
      </c>
    </row>
    <row r="36" spans="2:2" x14ac:dyDescent="0.35">
      <c r="B36" s="6">
        <v>0.91100000000000003</v>
      </c>
    </row>
    <row r="37" spans="2:2" x14ac:dyDescent="0.35">
      <c r="B37" s="6">
        <v>0.8989000550660794</v>
      </c>
    </row>
    <row r="38" spans="2:2" x14ac:dyDescent="0.35">
      <c r="B38" s="6">
        <v>0.89</v>
      </c>
    </row>
    <row r="39" spans="2:2" x14ac:dyDescent="0.35">
      <c r="B39" s="6">
        <v>0.87</v>
      </c>
    </row>
    <row r="40" spans="2:2" x14ac:dyDescent="0.35">
      <c r="B40" s="6">
        <v>0.84705299704881831</v>
      </c>
    </row>
    <row r="41" spans="2:2" x14ac:dyDescent="0.35">
      <c r="B41" s="6">
        <v>0.82499999999999996</v>
      </c>
    </row>
    <row r="42" spans="2:2" x14ac:dyDescent="0.35">
      <c r="B42" s="6">
        <v>0.810126582278481</v>
      </c>
    </row>
    <row r="43" spans="2:2" x14ac:dyDescent="0.35">
      <c r="B43" s="6">
        <v>0.80300000000000005</v>
      </c>
    </row>
    <row r="44" spans="2:2" x14ac:dyDescent="0.35">
      <c r="B44" s="6">
        <v>0.79961945292215764</v>
      </c>
    </row>
    <row r="45" spans="2:2" x14ac:dyDescent="0.35">
      <c r="B45" s="6">
        <v>0.79</v>
      </c>
    </row>
    <row r="46" spans="2:2" x14ac:dyDescent="0.35">
      <c r="B46" s="6">
        <v>0.77657999999999994</v>
      </c>
    </row>
    <row r="47" spans="2:2" x14ac:dyDescent="0.35">
      <c r="B47" s="6">
        <v>0.76559999999999995</v>
      </c>
    </row>
    <row r="48" spans="2:2" x14ac:dyDescent="0.35">
      <c r="B48" s="6">
        <v>0.76</v>
      </c>
    </row>
    <row r="49" spans="2:2" x14ac:dyDescent="0.35">
      <c r="B49" s="6">
        <v>0.74199999999999999</v>
      </c>
    </row>
    <row r="50" spans="2:2" x14ac:dyDescent="0.35">
      <c r="B50" s="6">
        <v>0.73114000000000001</v>
      </c>
    </row>
    <row r="51" spans="2:2" x14ac:dyDescent="0.35">
      <c r="B51" s="6">
        <v>0.72134252287457112</v>
      </c>
    </row>
    <row r="52" spans="2:2" x14ac:dyDescent="0.35">
      <c r="B52" s="6">
        <v>0.67700000000000005</v>
      </c>
    </row>
    <row r="53" spans="2:2" x14ac:dyDescent="0.35">
      <c r="B53" s="6">
        <v>0.65030555956678693</v>
      </c>
    </row>
    <row r="54" spans="2:2" x14ac:dyDescent="0.35">
      <c r="B54" s="6">
        <v>0.64260000000000006</v>
      </c>
    </row>
    <row r="55" spans="2:2" x14ac:dyDescent="0.35">
      <c r="B55" s="6">
        <v>0.61499999999999999</v>
      </c>
    </row>
    <row r="56" spans="2:2" x14ac:dyDescent="0.35">
      <c r="B56" s="6">
        <v>0.61243983511246669</v>
      </c>
    </row>
    <row r="57" spans="2:2" x14ac:dyDescent="0.35">
      <c r="B57" s="6">
        <v>0.60699999999999998</v>
      </c>
    </row>
    <row r="58" spans="2:2" x14ac:dyDescent="0.35">
      <c r="B58" s="6">
        <v>0.60046271999999989</v>
      </c>
    </row>
    <row r="59" spans="2:2" x14ac:dyDescent="0.35">
      <c r="B59" s="6">
        <v>0.6</v>
      </c>
    </row>
    <row r="60" spans="2:2" x14ac:dyDescent="0.35">
      <c r="B60" s="6">
        <v>0.59699999999999998</v>
      </c>
    </row>
    <row r="61" spans="2:2" x14ac:dyDescent="0.35">
      <c r="B61" s="6">
        <v>0.59499999999999997</v>
      </c>
    </row>
    <row r="62" spans="2:2" x14ac:dyDescent="0.35">
      <c r="B62" s="6">
        <v>0.58923070175438597</v>
      </c>
    </row>
    <row r="63" spans="2:2" x14ac:dyDescent="0.35">
      <c r="B63" s="6">
        <v>0.57399999999999995</v>
      </c>
    </row>
    <row r="64" spans="2:2" x14ac:dyDescent="0.35">
      <c r="B64" s="6">
        <v>0.56599999999999995</v>
      </c>
    </row>
    <row r="65" spans="2:2" x14ac:dyDescent="0.35">
      <c r="B65" s="6">
        <v>0.5635</v>
      </c>
    </row>
    <row r="66" spans="2:2" x14ac:dyDescent="0.35">
      <c r="B66" s="6">
        <v>0.5635</v>
      </c>
    </row>
    <row r="67" spans="2:2" x14ac:dyDescent="0.35">
      <c r="B67" s="6">
        <v>0.55359999999999998</v>
      </c>
    </row>
    <row r="68" spans="2:2" x14ac:dyDescent="0.35">
      <c r="B68" s="6">
        <v>0.54820000000000002</v>
      </c>
    </row>
    <row r="69" spans="2:2" x14ac:dyDescent="0.35">
      <c r="B69" s="6">
        <v>0.53900000000000003</v>
      </c>
    </row>
    <row r="70" spans="2:2" x14ac:dyDescent="0.35">
      <c r="B70" s="6">
        <v>0.52500000000000002</v>
      </c>
    </row>
    <row r="71" spans="2:2" x14ac:dyDescent="0.35">
      <c r="B71" s="6">
        <v>0.52</v>
      </c>
    </row>
    <row r="72" spans="2:2" x14ac:dyDescent="0.35">
      <c r="B72" s="6">
        <v>0.5177272727272727</v>
      </c>
    </row>
    <row r="73" spans="2:2" x14ac:dyDescent="0.35">
      <c r="B73" s="6">
        <v>0.51100000000000001</v>
      </c>
    </row>
    <row r="74" spans="2:2" x14ac:dyDescent="0.35">
      <c r="B74" s="6">
        <v>0.50700000000000001</v>
      </c>
    </row>
    <row r="75" spans="2:2" x14ac:dyDescent="0.35">
      <c r="B75" s="6">
        <v>0.5032492198066667</v>
      </c>
    </row>
    <row r="76" spans="2:2" x14ac:dyDescent="0.35">
      <c r="B76" s="6">
        <v>0.50250528789659232</v>
      </c>
    </row>
    <row r="77" spans="2:2" x14ac:dyDescent="0.35">
      <c r="B77" s="6">
        <v>0.5</v>
      </c>
    </row>
    <row r="78" spans="2:2" x14ac:dyDescent="0.35">
      <c r="B78" s="6">
        <v>0.49443536565477714</v>
      </c>
    </row>
    <row r="79" spans="2:2" x14ac:dyDescent="0.35">
      <c r="B79" s="6">
        <v>0.26</v>
      </c>
    </row>
    <row r="80" spans="2:2" x14ac:dyDescent="0.35">
      <c r="B80" s="6">
        <v>0.47499999999999998</v>
      </c>
    </row>
    <row r="81" spans="2:2" x14ac:dyDescent="0.35">
      <c r="B81" s="6">
        <v>0.47099999999999997</v>
      </c>
    </row>
    <row r="82" spans="2:2" x14ac:dyDescent="0.35">
      <c r="B82" s="6">
        <v>0.47</v>
      </c>
    </row>
    <row r="83" spans="2:2" x14ac:dyDescent="0.35">
      <c r="B83" s="6">
        <v>0.46700000000000003</v>
      </c>
    </row>
    <row r="84" spans="2:2" x14ac:dyDescent="0.35">
      <c r="B84" s="6">
        <v>0.35692800000000002</v>
      </c>
    </row>
    <row r="85" spans="2:2" x14ac:dyDescent="0.35">
      <c r="B85" s="6">
        <v>0.45200000000000001</v>
      </c>
    </row>
    <row r="86" spans="2:2" x14ac:dyDescent="0.35">
      <c r="B86" s="6">
        <v>0.45</v>
      </c>
    </row>
    <row r="87" spans="2:2" x14ac:dyDescent="0.35">
      <c r="B87" s="6">
        <v>0.44960148208158601</v>
      </c>
    </row>
    <row r="88" spans="2:2" x14ac:dyDescent="0.35">
      <c r="B88" s="6">
        <v>0.441</v>
      </c>
    </row>
    <row r="89" spans="2:2" x14ac:dyDescent="0.35">
      <c r="B89" s="6">
        <v>0.43634600395565382</v>
      </c>
    </row>
    <row r="90" spans="2:2" x14ac:dyDescent="0.35">
      <c r="B90" s="6">
        <v>0.43</v>
      </c>
    </row>
    <row r="91" spans="2:2" x14ac:dyDescent="0.35">
      <c r="B91" s="6">
        <v>0.42799999999999999</v>
      </c>
    </row>
    <row r="92" spans="2:2" x14ac:dyDescent="0.35">
      <c r="B92" s="6">
        <v>0.42568000000000006</v>
      </c>
    </row>
    <row r="93" spans="2:2" x14ac:dyDescent="0.35">
      <c r="B93" s="6">
        <v>0.42365000000000003</v>
      </c>
    </row>
    <row r="94" spans="2:2" x14ac:dyDescent="0.35">
      <c r="B94" s="6">
        <v>0.41937334368439333</v>
      </c>
    </row>
    <row r="95" spans="2:2" x14ac:dyDescent="0.35">
      <c r="B95" s="6">
        <v>0.4145222591362126</v>
      </c>
    </row>
    <row r="96" spans="2:2" x14ac:dyDescent="0.35">
      <c r="B96" s="6">
        <v>0.4093</v>
      </c>
    </row>
    <row r="97" spans="2:2" x14ac:dyDescent="0.35">
      <c r="B97" s="6">
        <v>0.40836060000000002</v>
      </c>
    </row>
    <row r="98" spans="2:2" x14ac:dyDescent="0.35">
      <c r="B98" s="6">
        <v>0.38640000000000002</v>
      </c>
    </row>
    <row r="99" spans="2:2" x14ac:dyDescent="0.35">
      <c r="B99" s="6">
        <v>0.38600000000000001</v>
      </c>
    </row>
    <row r="100" spans="2:2" x14ac:dyDescent="0.35">
      <c r="B100" s="6">
        <v>0.38400000000000001</v>
      </c>
    </row>
    <row r="101" spans="2:2" x14ac:dyDescent="0.35">
      <c r="B101" s="6">
        <v>0.3813381459635532</v>
      </c>
    </row>
    <row r="102" spans="2:2" x14ac:dyDescent="0.35">
      <c r="B102" s="6">
        <v>0.37559999999999999</v>
      </c>
    </row>
    <row r="103" spans="2:2" x14ac:dyDescent="0.35">
      <c r="B103" s="6">
        <v>0.374</v>
      </c>
    </row>
    <row r="104" spans="2:2" x14ac:dyDescent="0.35">
      <c r="B104" s="6">
        <v>0.374</v>
      </c>
    </row>
    <row r="105" spans="2:2" x14ac:dyDescent="0.35">
      <c r="B105" s="6">
        <v>0.37175921654082184</v>
      </c>
    </row>
    <row r="106" spans="2:2" x14ac:dyDescent="0.35">
      <c r="B106" s="6">
        <v>0.37159250000000005</v>
      </c>
    </row>
    <row r="107" spans="2:2" x14ac:dyDescent="0.35">
      <c r="B107" s="6">
        <v>0.36126771722862933</v>
      </c>
    </row>
    <row r="108" spans="2:2" x14ac:dyDescent="0.35">
      <c r="B108" s="6">
        <v>0.35594650000000005</v>
      </c>
    </row>
    <row r="109" spans="2:2" x14ac:dyDescent="0.35">
      <c r="B109" s="6">
        <v>0.35589999999999999</v>
      </c>
    </row>
    <row r="110" spans="2:2" x14ac:dyDescent="0.35">
      <c r="B110" s="6">
        <v>0.35148699999999999</v>
      </c>
    </row>
    <row r="111" spans="2:2" x14ac:dyDescent="0.35">
      <c r="B111" s="6">
        <v>0.3483428053835525</v>
      </c>
    </row>
    <row r="112" spans="2:2" x14ac:dyDescent="0.35">
      <c r="B112" s="6">
        <v>0.34</v>
      </c>
    </row>
    <row r="113" spans="2:2" x14ac:dyDescent="0.35">
      <c r="B113" s="6">
        <v>0.33489867109634552</v>
      </c>
    </row>
    <row r="114" spans="2:2" x14ac:dyDescent="0.35">
      <c r="B114" s="6">
        <v>0.33489510489510493</v>
      </c>
    </row>
    <row r="115" spans="2:2" x14ac:dyDescent="0.35">
      <c r="B115" s="6">
        <v>0.33460000000000001</v>
      </c>
    </row>
    <row r="116" spans="2:2" x14ac:dyDescent="0.35">
      <c r="B116" s="6">
        <v>0.3271</v>
      </c>
    </row>
    <row r="117" spans="2:2" x14ac:dyDescent="0.35">
      <c r="B117" s="6">
        <v>0.24</v>
      </c>
    </row>
    <row r="118" spans="2:2" x14ac:dyDescent="0.35">
      <c r="B118" s="6">
        <v>0.3261</v>
      </c>
    </row>
    <row r="119" spans="2:2" x14ac:dyDescent="0.35">
      <c r="B119" s="6">
        <v>0.32600000000000001</v>
      </c>
    </row>
    <row r="120" spans="2:2" x14ac:dyDescent="0.35">
      <c r="B120" s="6">
        <v>0.3187300664451827</v>
      </c>
    </row>
    <row r="121" spans="2:2" x14ac:dyDescent="0.35">
      <c r="B121" s="6">
        <v>0.31847740863787372</v>
      </c>
    </row>
    <row r="122" spans="2:2" x14ac:dyDescent="0.35">
      <c r="B122" s="6">
        <v>0.31558206748218848</v>
      </c>
    </row>
    <row r="123" spans="2:2" x14ac:dyDescent="0.35">
      <c r="B123" s="6">
        <v>0.31532851653207639</v>
      </c>
    </row>
    <row r="124" spans="2:2" x14ac:dyDescent="0.35">
      <c r="B124" s="6">
        <v>0.31505531561461797</v>
      </c>
    </row>
    <row r="125" spans="2:2" x14ac:dyDescent="0.35">
      <c r="B125" s="6">
        <v>0.31459999999999999</v>
      </c>
    </row>
    <row r="126" spans="2:2" x14ac:dyDescent="0.35">
      <c r="B126" s="6">
        <v>0.31157176079734217</v>
      </c>
    </row>
    <row r="127" spans="2:2" x14ac:dyDescent="0.35">
      <c r="B127" s="6">
        <v>0.30781474999999997</v>
      </c>
    </row>
    <row r="128" spans="2:2" x14ac:dyDescent="0.35">
      <c r="B128" s="6">
        <v>4.2999999999999997E-2</v>
      </c>
    </row>
    <row r="129" spans="2:2" x14ac:dyDescent="0.35">
      <c r="B129" s="6">
        <v>0.3</v>
      </c>
    </row>
    <row r="130" spans="2:2" x14ac:dyDescent="0.35">
      <c r="B130" s="6">
        <v>0.29648538508776423</v>
      </c>
    </row>
    <row r="131" spans="2:2" x14ac:dyDescent="0.35">
      <c r="B131" s="6">
        <v>0.29499999999999998</v>
      </c>
    </row>
    <row r="132" spans="2:2" x14ac:dyDescent="0.35">
      <c r="B132" s="25">
        <v>0.294817</v>
      </c>
    </row>
    <row r="133" spans="2:2" x14ac:dyDescent="0.35">
      <c r="B133" s="6">
        <v>0.28444428000000005</v>
      </c>
    </row>
    <row r="134" spans="2:2" x14ac:dyDescent="0.35">
      <c r="B134" s="6">
        <v>0.28089999999999998</v>
      </c>
    </row>
    <row r="135" spans="2:2" x14ac:dyDescent="0.35">
      <c r="B135" s="6">
        <v>0.28025830564784054</v>
      </c>
    </row>
    <row r="136" spans="2:2" x14ac:dyDescent="0.35">
      <c r="B136" s="6">
        <v>0.27656199999999997</v>
      </c>
    </row>
    <row r="137" spans="2:2" x14ac:dyDescent="0.35">
      <c r="B137" s="6">
        <v>0.27600000000000002</v>
      </c>
    </row>
    <row r="138" spans="2:2" x14ac:dyDescent="0.35">
      <c r="B138" s="6">
        <v>0.23</v>
      </c>
    </row>
    <row r="139" spans="2:2" x14ac:dyDescent="0.35">
      <c r="B139" s="6">
        <v>0.27219288890900861</v>
      </c>
    </row>
    <row r="140" spans="2:2" x14ac:dyDescent="0.35">
      <c r="B140" s="6">
        <v>0.27189099999999999</v>
      </c>
    </row>
    <row r="141" spans="2:2" x14ac:dyDescent="0.35">
      <c r="B141" s="6">
        <v>0.26900000000000002</v>
      </c>
    </row>
    <row r="142" spans="2:2" x14ac:dyDescent="0.35">
      <c r="B142" s="6">
        <v>0.26800000000000002</v>
      </c>
    </row>
    <row r="143" spans="2:2" x14ac:dyDescent="0.35">
      <c r="B143" s="6">
        <v>0.26780446548283099</v>
      </c>
    </row>
    <row r="144" spans="2:2" x14ac:dyDescent="0.35">
      <c r="B144" s="6">
        <v>0.26619999999999999</v>
      </c>
    </row>
    <row r="145" spans="2:2" x14ac:dyDescent="0.35">
      <c r="B145" s="6">
        <v>0.265546</v>
      </c>
    </row>
    <row r="146" spans="2:2" x14ac:dyDescent="0.35">
      <c r="B146" s="6">
        <v>0.26500000000000001</v>
      </c>
    </row>
    <row r="147" spans="2:2" x14ac:dyDescent="0.35">
      <c r="B147" s="6">
        <v>0.14000000000000001</v>
      </c>
    </row>
    <row r="148" spans="2:2" x14ac:dyDescent="0.35">
      <c r="B148" s="6">
        <v>0.25879999999999997</v>
      </c>
    </row>
    <row r="149" spans="2:2" x14ac:dyDescent="0.35">
      <c r="B149" s="6">
        <v>0.25787599999999999</v>
      </c>
    </row>
    <row r="150" spans="2:2" x14ac:dyDescent="0.35">
      <c r="B150" s="6">
        <v>0.25600000000000001</v>
      </c>
    </row>
    <row r="151" spans="2:2" x14ac:dyDescent="0.35">
      <c r="B151" s="6">
        <v>0.255</v>
      </c>
    </row>
    <row r="152" spans="2:2" x14ac:dyDescent="0.35">
      <c r="B152" s="6">
        <v>0.24841200000000002</v>
      </c>
    </row>
    <row r="153" spans="2:2" x14ac:dyDescent="0.35">
      <c r="B153" s="6">
        <v>0.245</v>
      </c>
    </row>
    <row r="154" spans="2:2" x14ac:dyDescent="0.35">
      <c r="B154" s="6">
        <v>1.08</v>
      </c>
    </row>
    <row r="155" spans="2:2" x14ac:dyDescent="0.35">
      <c r="B155" s="6">
        <v>0.23300000000000001</v>
      </c>
    </row>
    <row r="156" spans="2:2" x14ac:dyDescent="0.35">
      <c r="B156" s="6">
        <v>0.2326385070767556</v>
      </c>
    </row>
    <row r="157" spans="2:2" x14ac:dyDescent="0.35">
      <c r="B157" s="6">
        <v>0.23200000000000001</v>
      </c>
    </row>
    <row r="158" spans="2:2" x14ac:dyDescent="0.35">
      <c r="B158" s="6">
        <v>0.48399999999999999</v>
      </c>
    </row>
    <row r="159" spans="2:2" x14ac:dyDescent="0.35">
      <c r="B159" s="6">
        <v>0.22538085883872855</v>
      </c>
    </row>
    <row r="160" spans="2:2" x14ac:dyDescent="0.35">
      <c r="B160" s="6">
        <v>0.223</v>
      </c>
    </row>
    <row r="161" spans="2:2" x14ac:dyDescent="0.35">
      <c r="B161" s="6">
        <v>0.22283013224024867</v>
      </c>
    </row>
    <row r="162" spans="2:2" x14ac:dyDescent="0.35">
      <c r="B162" s="6">
        <v>0.222</v>
      </c>
    </row>
    <row r="163" spans="2:2" x14ac:dyDescent="0.35">
      <c r="B163" s="6">
        <v>0.22119059250000001</v>
      </c>
    </row>
    <row r="164" spans="2:2" x14ac:dyDescent="0.35">
      <c r="B164" s="6">
        <v>0.22</v>
      </c>
    </row>
    <row r="165" spans="2:2" x14ac:dyDescent="0.35">
      <c r="B165" s="6">
        <v>0.219</v>
      </c>
    </row>
    <row r="166" spans="2:2" x14ac:dyDescent="0.35">
      <c r="B166" s="6">
        <v>0.21664234020776829</v>
      </c>
    </row>
    <row r="167" spans="2:2" x14ac:dyDescent="0.35">
      <c r="B167" s="6">
        <v>0.21333321000000002</v>
      </c>
    </row>
    <row r="168" spans="2:2" x14ac:dyDescent="0.35">
      <c r="B168" s="6">
        <v>0.21322380635586716</v>
      </c>
    </row>
    <row r="169" spans="2:2" x14ac:dyDescent="0.35">
      <c r="B169" s="6">
        <v>0.21289132799999999</v>
      </c>
    </row>
    <row r="170" spans="2:2" x14ac:dyDescent="0.35">
      <c r="B170" s="6">
        <v>0.21102154828411815</v>
      </c>
    </row>
    <row r="171" spans="2:2" x14ac:dyDescent="0.35">
      <c r="B171" s="6">
        <v>0.21</v>
      </c>
    </row>
    <row r="172" spans="2:2" x14ac:dyDescent="0.35">
      <c r="B172" s="6">
        <v>0.21</v>
      </c>
    </row>
    <row r="173" spans="2:2" x14ac:dyDescent="0.35">
      <c r="B173" s="6">
        <v>0.20701096345514952</v>
      </c>
    </row>
    <row r="174" spans="2:2" x14ac:dyDescent="0.35">
      <c r="B174" s="6">
        <v>0.20599999999999999</v>
      </c>
    </row>
    <row r="175" spans="2:2" x14ac:dyDescent="0.35">
      <c r="B175" s="6">
        <v>0.20200000000000001</v>
      </c>
    </row>
    <row r="176" spans="2:2" x14ac:dyDescent="0.35">
      <c r="B176" s="6">
        <v>0.19932589285714283</v>
      </c>
    </row>
    <row r="177" spans="2:2" x14ac:dyDescent="0.35">
      <c r="B177" s="6">
        <v>0.19900000000000001</v>
      </c>
    </row>
    <row r="178" spans="2:2" x14ac:dyDescent="0.35">
      <c r="B178" s="6">
        <v>0.19800000000000001</v>
      </c>
    </row>
    <row r="179" spans="2:2" x14ac:dyDescent="0.35">
      <c r="B179" s="6">
        <v>0.19560933563326918</v>
      </c>
    </row>
    <row r="180" spans="2:2" x14ac:dyDescent="0.35">
      <c r="B180" s="6">
        <v>2.1000000000000001E-2</v>
      </c>
    </row>
    <row r="181" spans="2:2" x14ac:dyDescent="0.35">
      <c r="B181" s="6">
        <v>0.19052752274999998</v>
      </c>
    </row>
    <row r="182" spans="2:2" x14ac:dyDescent="0.35">
      <c r="B182" s="6">
        <v>0.18110000000000001</v>
      </c>
    </row>
    <row r="183" spans="2:2" x14ac:dyDescent="0.35">
      <c r="B183" s="6">
        <v>0.18109275</v>
      </c>
    </row>
    <row r="184" spans="2:2" x14ac:dyDescent="0.35">
      <c r="B184" s="6">
        <v>0.1802</v>
      </c>
    </row>
    <row r="185" spans="2:2" x14ac:dyDescent="0.35">
      <c r="B185" s="6">
        <v>0.17899999999999999</v>
      </c>
    </row>
    <row r="186" spans="2:2" x14ac:dyDescent="0.35">
      <c r="B186" s="6">
        <v>0.17499999999999999</v>
      </c>
    </row>
    <row r="187" spans="2:2" x14ac:dyDescent="0.35">
      <c r="B187" s="6">
        <v>0.17063698633642085</v>
      </c>
    </row>
    <row r="188" spans="2:2" x14ac:dyDescent="0.35">
      <c r="B188" s="6">
        <v>0.17</v>
      </c>
    </row>
    <row r="189" spans="2:2" x14ac:dyDescent="0.35">
      <c r="B189" s="6">
        <v>0.16900000000000001</v>
      </c>
    </row>
    <row r="190" spans="2:2" x14ac:dyDescent="0.35">
      <c r="B190" s="6">
        <v>0.16500000000000001</v>
      </c>
    </row>
    <row r="191" spans="2:2" x14ac:dyDescent="0.35">
      <c r="B191" s="6">
        <v>0.157</v>
      </c>
    </row>
    <row r="192" spans="2:2" x14ac:dyDescent="0.35">
      <c r="B192" s="6">
        <v>0.15402024661757152</v>
      </c>
    </row>
    <row r="193" spans="2:2" x14ac:dyDescent="0.35">
      <c r="B193" s="6">
        <v>0.15396049481245014</v>
      </c>
    </row>
    <row r="194" spans="2:2" x14ac:dyDescent="0.35">
      <c r="B194" s="6">
        <v>0.153</v>
      </c>
    </row>
    <row r="195" spans="2:2" x14ac:dyDescent="0.35">
      <c r="B195" s="6">
        <v>0.1528850758180367</v>
      </c>
    </row>
    <row r="196" spans="2:2" x14ac:dyDescent="0.35">
      <c r="B196" s="6">
        <v>0.14507678009564123</v>
      </c>
    </row>
    <row r="197" spans="2:2" x14ac:dyDescent="0.35">
      <c r="B197" s="6">
        <v>0.10827333333333333</v>
      </c>
    </row>
    <row r="198" spans="2:2" x14ac:dyDescent="0.35">
      <c r="B198" s="6">
        <v>0.14079</v>
      </c>
    </row>
    <row r="199" spans="2:2" x14ac:dyDescent="0.35">
      <c r="B199" s="6">
        <v>0.14049300114446697</v>
      </c>
    </row>
    <row r="200" spans="2:2" x14ac:dyDescent="0.35">
      <c r="B200" s="6">
        <v>0.14023856141749999</v>
      </c>
    </row>
    <row r="201" spans="2:2" x14ac:dyDescent="0.35">
      <c r="B201" s="6">
        <v>0.27500000000000002</v>
      </c>
    </row>
    <row r="202" spans="2:2" x14ac:dyDescent="0.35">
      <c r="B202" s="6">
        <v>0.13568100000000002</v>
      </c>
    </row>
    <row r="203" spans="2:2" x14ac:dyDescent="0.35">
      <c r="B203" s="6">
        <v>0.13459600000000002</v>
      </c>
    </row>
    <row r="204" spans="2:2" x14ac:dyDescent="0.35">
      <c r="B204" s="6">
        <v>0.13400000000000001</v>
      </c>
    </row>
    <row r="205" spans="2:2" x14ac:dyDescent="0.35">
      <c r="B205" s="6">
        <v>0.13235713269535848</v>
      </c>
    </row>
    <row r="206" spans="2:2" x14ac:dyDescent="0.35">
      <c r="B206" s="6">
        <v>0.13100000000000001</v>
      </c>
    </row>
    <row r="207" spans="2:2" x14ac:dyDescent="0.35">
      <c r="B207" s="6">
        <v>0.13020000000000001</v>
      </c>
    </row>
    <row r="208" spans="2:2" x14ac:dyDescent="0.35">
      <c r="B208" s="6">
        <v>0.13</v>
      </c>
    </row>
    <row r="209" spans="2:2" x14ac:dyDescent="0.35">
      <c r="B209" s="6">
        <v>0.13</v>
      </c>
    </row>
    <row r="210" spans="2:2" x14ac:dyDescent="0.35">
      <c r="B210" s="6">
        <v>0.12950399999999998</v>
      </c>
    </row>
    <row r="211" spans="2:2" x14ac:dyDescent="0.35">
      <c r="B211" s="6">
        <v>0.1291746</v>
      </c>
    </row>
    <row r="212" spans="2:2" x14ac:dyDescent="0.35">
      <c r="B212" s="6">
        <v>0.12859661142054998</v>
      </c>
    </row>
    <row r="213" spans="2:2" x14ac:dyDescent="0.35">
      <c r="B213" s="6">
        <v>0.1275</v>
      </c>
    </row>
    <row r="214" spans="2:2" x14ac:dyDescent="0.35">
      <c r="B214" s="6">
        <v>7.7499999999999999E-2</v>
      </c>
    </row>
    <row r="215" spans="2:2" x14ac:dyDescent="0.35">
      <c r="B215" s="6">
        <v>0.12419999999999999</v>
      </c>
    </row>
    <row r="216" spans="2:2" x14ac:dyDescent="0.35">
      <c r="B216" s="6">
        <v>0.12237500000000001</v>
      </c>
    </row>
    <row r="217" spans="2:2" x14ac:dyDescent="0.35">
      <c r="B217" s="6">
        <v>0.12109698929691697</v>
      </c>
    </row>
    <row r="218" spans="2:2" x14ac:dyDescent="0.35">
      <c r="B218" s="6">
        <v>0.3</v>
      </c>
    </row>
    <row r="219" spans="2:2" x14ac:dyDescent="0.35">
      <c r="B219" s="6">
        <v>0.121</v>
      </c>
    </row>
    <row r="220" spans="2:2" x14ac:dyDescent="0.35">
      <c r="B220" s="6">
        <v>0.11781</v>
      </c>
    </row>
    <row r="221" spans="2:2" x14ac:dyDescent="0.35">
      <c r="B221" s="6">
        <v>0.115</v>
      </c>
    </row>
    <row r="222" spans="2:2" x14ac:dyDescent="0.35">
      <c r="B222" s="6">
        <v>0.11498205</v>
      </c>
    </row>
    <row r="223" spans="2:2" x14ac:dyDescent="0.35">
      <c r="B223" s="6">
        <v>0.11433753724952904</v>
      </c>
    </row>
    <row r="224" spans="2:2" x14ac:dyDescent="0.35">
      <c r="B224" s="6">
        <v>0.113</v>
      </c>
    </row>
    <row r="225" spans="2:2" x14ac:dyDescent="0.35">
      <c r="B225" s="6">
        <v>0.11059136613990787</v>
      </c>
    </row>
    <row r="226" spans="2:2" x14ac:dyDescent="0.35">
      <c r="B226" s="6">
        <v>0.11</v>
      </c>
    </row>
    <row r="227" spans="2:2" x14ac:dyDescent="0.35">
      <c r="B227" s="6">
        <v>0.10872999999999999</v>
      </c>
    </row>
    <row r="228" spans="2:2" x14ac:dyDescent="0.35">
      <c r="B228" s="6">
        <v>0.1063982304</v>
      </c>
    </row>
    <row r="229" spans="2:2" x14ac:dyDescent="0.35">
      <c r="B229" s="6">
        <v>0.10638013817102503</v>
      </c>
    </row>
    <row r="230" spans="2:2" x14ac:dyDescent="0.35">
      <c r="B230" s="6">
        <v>0.104</v>
      </c>
    </row>
    <row r="231" spans="2:2" x14ac:dyDescent="0.35">
      <c r="B231" s="6">
        <v>0.10369691599355925</v>
      </c>
    </row>
    <row r="232" spans="2:2" x14ac:dyDescent="0.35">
      <c r="B232" s="6">
        <v>9.4E-2</v>
      </c>
    </row>
    <row r="233" spans="2:2" x14ac:dyDescent="0.35">
      <c r="B233" s="6">
        <v>9.2947424645616908E-2</v>
      </c>
    </row>
    <row r="234" spans="2:2" x14ac:dyDescent="0.35">
      <c r="B234" s="6">
        <v>9.2727272727272714E-2</v>
      </c>
    </row>
    <row r="235" spans="2:2" x14ac:dyDescent="0.35">
      <c r="B235" s="6">
        <v>9.2200000000000004E-2</v>
      </c>
    </row>
    <row r="236" spans="2:2" x14ac:dyDescent="0.35">
      <c r="B236" s="6">
        <v>9.1228500844378488E-2</v>
      </c>
    </row>
    <row r="237" spans="2:2" x14ac:dyDescent="0.35">
      <c r="B237" s="6">
        <v>0.09</v>
      </c>
    </row>
    <row r="238" spans="2:2" x14ac:dyDescent="0.35">
      <c r="B238" s="6">
        <v>0.09</v>
      </c>
    </row>
    <row r="239" spans="2:2" x14ac:dyDescent="0.35">
      <c r="B239" s="6">
        <v>0.09</v>
      </c>
    </row>
    <row r="240" spans="2:2" x14ac:dyDescent="0.35">
      <c r="B240" s="6">
        <v>8.8999999999999996E-2</v>
      </c>
    </row>
    <row r="241" spans="2:2" x14ac:dyDescent="0.35">
      <c r="B241" s="6">
        <v>8.8359999999999994E-2</v>
      </c>
    </row>
    <row r="242" spans="2:2" x14ac:dyDescent="0.35">
      <c r="B242" s="6">
        <v>8.6999999999999994E-2</v>
      </c>
    </row>
    <row r="243" spans="2:2" x14ac:dyDescent="0.35">
      <c r="B243" s="6">
        <v>8.6267743353109202E-2</v>
      </c>
    </row>
    <row r="244" spans="2:2" x14ac:dyDescent="0.35">
      <c r="B244" s="6">
        <v>8.5000000000000006E-2</v>
      </c>
    </row>
    <row r="245" spans="2:2" x14ac:dyDescent="0.35">
      <c r="B245" s="6">
        <v>8.3000000000000004E-2</v>
      </c>
    </row>
    <row r="246" spans="2:2" x14ac:dyDescent="0.35">
      <c r="B246" s="6">
        <v>8.1536399999999981E-2</v>
      </c>
    </row>
    <row r="247" spans="2:2" x14ac:dyDescent="0.35">
      <c r="B247" s="6">
        <v>0.08</v>
      </c>
    </row>
    <row r="248" spans="2:2" x14ac:dyDescent="0.35">
      <c r="B248" s="6">
        <v>0.08</v>
      </c>
    </row>
    <row r="249" spans="2:2" x14ac:dyDescent="0.35">
      <c r="B249" s="6">
        <v>-0.20399999999999999</v>
      </c>
    </row>
    <row r="250" spans="2:2" x14ac:dyDescent="0.35">
      <c r="B250" s="6">
        <v>7.6999999999999999E-2</v>
      </c>
    </row>
    <row r="251" spans="2:2" x14ac:dyDescent="0.35">
      <c r="B251" s="6">
        <v>7.4646230400000013E-2</v>
      </c>
    </row>
    <row r="252" spans="2:2" x14ac:dyDescent="0.35">
      <c r="B252" s="6">
        <v>7.1999999999999995E-2</v>
      </c>
    </row>
    <row r="253" spans="2:2" x14ac:dyDescent="0.35">
      <c r="B253" s="6">
        <v>7.0986555555555553E-2</v>
      </c>
    </row>
    <row r="254" spans="2:2" x14ac:dyDescent="0.35">
      <c r="B254" s="6">
        <v>7.0302556800000013E-2</v>
      </c>
    </row>
    <row r="255" spans="2:2" x14ac:dyDescent="0.35">
      <c r="B255" s="6">
        <v>6.8793542999999999E-2</v>
      </c>
    </row>
    <row r="256" spans="2:2" x14ac:dyDescent="0.35">
      <c r="B256" s="6">
        <v>6.6811686436115361E-2</v>
      </c>
    </row>
    <row r="257" spans="2:2" x14ac:dyDescent="0.35">
      <c r="B257" s="6">
        <v>6.6000000000000003E-2</v>
      </c>
    </row>
    <row r="258" spans="2:2" x14ac:dyDescent="0.35">
      <c r="B258" s="6">
        <v>6.2006999999999993E-2</v>
      </c>
    </row>
    <row r="259" spans="2:2" x14ac:dyDescent="0.35">
      <c r="B259" s="6">
        <v>6.1728609600000005E-2</v>
      </c>
    </row>
    <row r="260" spans="2:2" x14ac:dyDescent="0.35">
      <c r="B260" s="6">
        <v>6.0885000000000002E-2</v>
      </c>
    </row>
    <row r="261" spans="2:2" x14ac:dyDescent="0.35">
      <c r="B261" s="6">
        <v>6.0283150009193667E-2</v>
      </c>
    </row>
    <row r="262" spans="2:2" x14ac:dyDescent="0.35">
      <c r="B262" s="6">
        <v>5.6000000000000001E-2</v>
      </c>
    </row>
    <row r="263" spans="2:2" x14ac:dyDescent="0.35">
      <c r="B263" s="6">
        <v>5.1933960000000001E-2</v>
      </c>
    </row>
    <row r="264" spans="2:2" x14ac:dyDescent="0.35">
      <c r="B264" s="6">
        <v>0.05</v>
      </c>
    </row>
    <row r="265" spans="2:2" x14ac:dyDescent="0.35">
      <c r="B265" s="6">
        <v>4.9818997797356837E-2</v>
      </c>
    </row>
    <row r="266" spans="2:2" x14ac:dyDescent="0.35">
      <c r="B266" s="6">
        <v>4.7E-2</v>
      </c>
    </row>
    <row r="267" spans="2:2" x14ac:dyDescent="0.35">
      <c r="B267" s="6">
        <v>3.6574200000000001E-2</v>
      </c>
    </row>
    <row r="268" spans="2:2" x14ac:dyDescent="0.35">
      <c r="B268" s="6">
        <v>4.5023428800000001E-2</v>
      </c>
    </row>
    <row r="269" spans="2:2" x14ac:dyDescent="0.35">
      <c r="B269" s="6">
        <v>4.4999999999999998E-2</v>
      </c>
    </row>
    <row r="270" spans="2:2" x14ac:dyDescent="0.35">
      <c r="B270" s="6">
        <v>4.3999999999999997E-2</v>
      </c>
    </row>
    <row r="271" spans="2:2" x14ac:dyDescent="0.35">
      <c r="B271" s="6">
        <v>-3.6999999999999998E-2</v>
      </c>
    </row>
    <row r="272" spans="2:2" x14ac:dyDescent="0.35">
      <c r="B272" s="6">
        <v>4.2999999999999997E-2</v>
      </c>
    </row>
    <row r="273" spans="2:2" x14ac:dyDescent="0.35">
      <c r="B273" s="6">
        <v>4.2595739999999993E-2</v>
      </c>
    </row>
    <row r="274" spans="2:2" x14ac:dyDescent="0.35">
      <c r="B274" s="6">
        <v>4.2000000000000003E-2</v>
      </c>
    </row>
    <row r="275" spans="2:2" x14ac:dyDescent="0.35">
      <c r="B275" s="6">
        <v>4.1420000000000005E-2</v>
      </c>
    </row>
    <row r="276" spans="2:2" x14ac:dyDescent="0.35">
      <c r="B276" s="6">
        <v>4.07E-2</v>
      </c>
    </row>
    <row r="277" spans="2:2" x14ac:dyDescent="0.35">
      <c r="B277" s="6">
        <v>3.9258545454545456E-2</v>
      </c>
    </row>
    <row r="278" spans="2:2" x14ac:dyDescent="0.35">
      <c r="B278" s="6">
        <v>3.8496000000000002E-2</v>
      </c>
    </row>
    <row r="279" spans="2:2" x14ac:dyDescent="0.35">
      <c r="B279" s="6">
        <v>3.7929000000000004E-2</v>
      </c>
    </row>
    <row r="280" spans="2:2" x14ac:dyDescent="0.35">
      <c r="B280" s="6">
        <v>3.6418943297909206E-2</v>
      </c>
    </row>
    <row r="281" spans="2:2" x14ac:dyDescent="0.35">
      <c r="B281" s="6">
        <v>3.4090000000000002E-2</v>
      </c>
    </row>
    <row r="282" spans="2:2" x14ac:dyDescent="0.35">
      <c r="B282" s="6">
        <v>3.3239999999999999E-2</v>
      </c>
    </row>
    <row r="283" spans="2:2" x14ac:dyDescent="0.35">
      <c r="B283" s="6">
        <v>3.1320000000000001E-2</v>
      </c>
    </row>
    <row r="284" spans="2:2" x14ac:dyDescent="0.35">
      <c r="B284" s="6">
        <v>0.03</v>
      </c>
    </row>
    <row r="285" spans="2:2" x14ac:dyDescent="0.35">
      <c r="B285" s="6">
        <v>0.03</v>
      </c>
    </row>
    <row r="286" spans="2:2" x14ac:dyDescent="0.35">
      <c r="B286" s="6">
        <v>2.8988744648056172E-2</v>
      </c>
    </row>
    <row r="287" spans="2:2" x14ac:dyDescent="0.35">
      <c r="B287" s="6">
        <v>2.8478384999999998E-2</v>
      </c>
    </row>
    <row r="288" spans="2:2" x14ac:dyDescent="0.35">
      <c r="B288" s="6">
        <v>2.8294E-2</v>
      </c>
    </row>
    <row r="289" spans="2:2" x14ac:dyDescent="0.35">
      <c r="B289" s="6">
        <v>2.8000000000000001E-2</v>
      </c>
    </row>
    <row r="290" spans="2:2" x14ac:dyDescent="0.35">
      <c r="B290" s="6">
        <v>2.6312246100000002E-2</v>
      </c>
    </row>
    <row r="291" spans="2:2" x14ac:dyDescent="0.35">
      <c r="B291" s="6">
        <v>2.29E-2</v>
      </c>
    </row>
    <row r="292" spans="2:2" x14ac:dyDescent="0.35">
      <c r="B292" s="6">
        <v>2.2540000000000001E-2</v>
      </c>
    </row>
    <row r="293" spans="2:2" x14ac:dyDescent="0.35">
      <c r="B293" s="6">
        <v>2.2235999999999999E-2</v>
      </c>
    </row>
    <row r="294" spans="2:2" x14ac:dyDescent="0.35">
      <c r="B294" s="6">
        <v>1.9823957584471603E-2</v>
      </c>
    </row>
    <row r="295" spans="2:2" x14ac:dyDescent="0.35">
      <c r="B295" s="6">
        <v>1.9031241600000002E-2</v>
      </c>
    </row>
    <row r="296" spans="2:2" x14ac:dyDescent="0.35">
      <c r="B296" s="6">
        <v>1.77E-2</v>
      </c>
    </row>
    <row r="297" spans="2:2" x14ac:dyDescent="0.35">
      <c r="B297" s="6">
        <v>1.6603704E-2</v>
      </c>
    </row>
    <row r="298" spans="2:2" x14ac:dyDescent="0.35">
      <c r="B298" s="6">
        <v>1.5041314689346981E-2</v>
      </c>
    </row>
    <row r="299" spans="2:2" x14ac:dyDescent="0.35">
      <c r="B299" s="6">
        <v>1.4178216318785578E-2</v>
      </c>
    </row>
    <row r="300" spans="2:2" x14ac:dyDescent="0.35">
      <c r="B300" s="6">
        <v>1.3576000000000001E-2</v>
      </c>
    </row>
    <row r="301" spans="2:2" x14ac:dyDescent="0.35">
      <c r="B301" s="6">
        <v>1.331444759206799E-2</v>
      </c>
    </row>
    <row r="302" spans="2:2" x14ac:dyDescent="0.35">
      <c r="B302" s="6">
        <v>1.3299999999999999E-2</v>
      </c>
    </row>
    <row r="303" spans="2:2" x14ac:dyDescent="0.35">
      <c r="B303" s="6">
        <v>1.0999999999999999E-2</v>
      </c>
    </row>
    <row r="304" spans="2:2" x14ac:dyDescent="0.35">
      <c r="B304" s="6">
        <v>1.0503999999999999E-2</v>
      </c>
    </row>
    <row r="305" spans="2:2" x14ac:dyDescent="0.35">
      <c r="B305" s="6">
        <v>0.01</v>
      </c>
    </row>
    <row r="306" spans="2:2" x14ac:dyDescent="0.35">
      <c r="B306" s="6">
        <v>6.2317322345356325E-3</v>
      </c>
    </row>
    <row r="307" spans="2:2" x14ac:dyDescent="0.35">
      <c r="B307" s="6">
        <v>6.0000000000000001E-3</v>
      </c>
    </row>
    <row r="308" spans="2:2" x14ac:dyDescent="0.35">
      <c r="B308" s="6">
        <v>5.7599999999999995E-3</v>
      </c>
    </row>
    <row r="309" spans="2:2" x14ac:dyDescent="0.35">
      <c r="B309" s="6">
        <v>0.126</v>
      </c>
    </row>
    <row r="310" spans="2:2" x14ac:dyDescent="0.35">
      <c r="B310" s="6">
        <v>4.1370000000000001E-3</v>
      </c>
    </row>
    <row r="311" spans="2:2" x14ac:dyDescent="0.35">
      <c r="B311" s="6">
        <v>4.0000000000000001E-3</v>
      </c>
    </row>
    <row r="312" spans="2:2" x14ac:dyDescent="0.35">
      <c r="B312" s="6">
        <v>3.9644475931666671E-3</v>
      </c>
    </row>
    <row r="313" spans="2:2" x14ac:dyDescent="0.35">
      <c r="B313" s="6">
        <v>3.3210669569951005E-3</v>
      </c>
    </row>
    <row r="314" spans="2:2" x14ac:dyDescent="0.35">
      <c r="B314" s="6">
        <v>3.3119999999999998E-3</v>
      </c>
    </row>
    <row r="315" spans="2:2" x14ac:dyDescent="0.35">
      <c r="B315" s="6">
        <v>3.087868998053629E-3</v>
      </c>
    </row>
    <row r="316" spans="2:2" x14ac:dyDescent="0.35">
      <c r="B316" s="6">
        <v>2.3487857142857138E-3</v>
      </c>
    </row>
    <row r="317" spans="2:2" x14ac:dyDescent="0.35">
      <c r="B317" s="6">
        <v>1.8049273372797558E-3</v>
      </c>
    </row>
    <row r="318" spans="2:2" x14ac:dyDescent="0.35">
      <c r="B318" s="6">
        <v>1E-3</v>
      </c>
    </row>
    <row r="319" spans="2:2" x14ac:dyDescent="0.35">
      <c r="B319" s="6">
        <v>7.1301707779886146E-4</v>
      </c>
    </row>
    <row r="320" spans="2:2" x14ac:dyDescent="0.35">
      <c r="B320" s="6">
        <v>3.6890744718734561E-4</v>
      </c>
    </row>
    <row r="321" spans="2:2" x14ac:dyDescent="0.35">
      <c r="B321" s="6">
        <v>1.6193499999999999E-4</v>
      </c>
    </row>
    <row r="322" spans="2:2" x14ac:dyDescent="0.35">
      <c r="B322" s="6">
        <v>5.7566684812193788E-6</v>
      </c>
    </row>
    <row r="323" spans="2:2" x14ac:dyDescent="0.35">
      <c r="B323" s="6">
        <v>2.9708568943018707E-8</v>
      </c>
    </row>
    <row r="324" spans="2:2" x14ac:dyDescent="0.35">
      <c r="B324" s="6">
        <v>0</v>
      </c>
    </row>
    <row r="325" spans="2:2" x14ac:dyDescent="0.35">
      <c r="B325" s="6">
        <v>0</v>
      </c>
    </row>
    <row r="326" spans="2:2" x14ac:dyDescent="0.35">
      <c r="B326" s="6">
        <v>0</v>
      </c>
    </row>
    <row r="327" spans="2:2" x14ac:dyDescent="0.35">
      <c r="B327" s="6">
        <v>0</v>
      </c>
    </row>
    <row r="328" spans="2:2" x14ac:dyDescent="0.35">
      <c r="B328" s="6">
        <v>0</v>
      </c>
    </row>
    <row r="329" spans="2:2" x14ac:dyDescent="0.35">
      <c r="B329" s="6">
        <v>0.121</v>
      </c>
    </row>
    <row r="330" spans="2:2" x14ac:dyDescent="0.35">
      <c r="B330" s="6">
        <v>0</v>
      </c>
    </row>
    <row r="331" spans="2:2" x14ac:dyDescent="0.35">
      <c r="B331" s="6">
        <v>0</v>
      </c>
    </row>
    <row r="332" spans="2:2" x14ac:dyDescent="0.35">
      <c r="B332" s="6">
        <v>-9.6000000000000002E-5</v>
      </c>
    </row>
    <row r="333" spans="2:2" x14ac:dyDescent="0.35">
      <c r="B333" s="6">
        <v>-9.6000000000000002E-5</v>
      </c>
    </row>
    <row r="334" spans="2:2" x14ac:dyDescent="0.35">
      <c r="B334" s="6">
        <v>-1.6783938594688009E-4</v>
      </c>
    </row>
    <row r="335" spans="2:2" x14ac:dyDescent="0.35">
      <c r="B335" s="6">
        <v>-4.1001897533206821E-4</v>
      </c>
    </row>
    <row r="336" spans="2:2" x14ac:dyDescent="0.35">
      <c r="B336" s="6">
        <v>-5.7599999999999991E-4</v>
      </c>
    </row>
    <row r="337" spans="2:2" x14ac:dyDescent="0.35">
      <c r="B337" s="6">
        <v>-6.7200000000000007E-4</v>
      </c>
    </row>
    <row r="338" spans="2:2" x14ac:dyDescent="0.35">
      <c r="B338" s="6">
        <v>-1.1519999999999998E-3</v>
      </c>
    </row>
    <row r="339" spans="2:2" x14ac:dyDescent="0.35">
      <c r="B339" s="6">
        <v>-1.4585762696288469E-3</v>
      </c>
    </row>
    <row r="340" spans="2:2" x14ac:dyDescent="0.35">
      <c r="B340" s="6">
        <v>-2E-3</v>
      </c>
    </row>
    <row r="341" spans="2:2" x14ac:dyDescent="0.35">
      <c r="B341" s="6">
        <v>-2.0199999999999997E-3</v>
      </c>
    </row>
    <row r="342" spans="2:2" x14ac:dyDescent="0.35">
      <c r="B342" s="6">
        <v>-4.0000000000000001E-3</v>
      </c>
    </row>
    <row r="343" spans="2:2" x14ac:dyDescent="0.35">
      <c r="B343" s="6">
        <v>-5.7599999999999995E-3</v>
      </c>
    </row>
    <row r="344" spans="2:2" x14ac:dyDescent="0.35">
      <c r="B344" s="6">
        <v>-5.7599999999999995E-3</v>
      </c>
    </row>
    <row r="345" spans="2:2" x14ac:dyDescent="0.35">
      <c r="B345" s="6">
        <v>-8.2880000000000002E-3</v>
      </c>
    </row>
    <row r="346" spans="2:2" x14ac:dyDescent="0.35">
      <c r="B346" s="6">
        <v>-0.01</v>
      </c>
    </row>
    <row r="347" spans="2:2" x14ac:dyDescent="0.35">
      <c r="B347" s="6">
        <v>-0.01</v>
      </c>
    </row>
    <row r="348" spans="2:2" x14ac:dyDescent="0.35">
      <c r="B348" s="6">
        <v>-0.01</v>
      </c>
    </row>
    <row r="349" spans="2:2" x14ac:dyDescent="0.35">
      <c r="B349" s="6">
        <v>-0.01</v>
      </c>
    </row>
    <row r="350" spans="2:2" x14ac:dyDescent="0.35">
      <c r="B350" s="6">
        <v>-1.2959999999999999E-2</v>
      </c>
    </row>
    <row r="351" spans="2:2" x14ac:dyDescent="0.35">
      <c r="B351" s="6">
        <v>-1.4447592067988669E-2</v>
      </c>
    </row>
    <row r="352" spans="2:2" x14ac:dyDescent="0.35">
      <c r="B352" s="6">
        <v>-1.643059490084986E-2</v>
      </c>
    </row>
    <row r="353" spans="2:2" x14ac:dyDescent="0.35">
      <c r="B353" s="6">
        <v>-1.6559999999999998E-2</v>
      </c>
    </row>
    <row r="354" spans="2:2" x14ac:dyDescent="0.35">
      <c r="B354" s="6">
        <v>-2.2000000000000002E-2</v>
      </c>
    </row>
    <row r="355" spans="2:2" x14ac:dyDescent="0.35">
      <c r="B355" s="6">
        <v>-2.6622E-2</v>
      </c>
    </row>
    <row r="356" spans="2:2" x14ac:dyDescent="0.35">
      <c r="B356" s="6">
        <v>-2.8000000000000001E-2</v>
      </c>
    </row>
    <row r="357" spans="2:2" x14ac:dyDescent="0.35">
      <c r="B357" s="6">
        <v>-2.9000000000000001E-2</v>
      </c>
    </row>
    <row r="358" spans="2:2" x14ac:dyDescent="0.35">
      <c r="B358" s="6">
        <v>-3.2625000000000001E-2</v>
      </c>
    </row>
    <row r="359" spans="2:2" x14ac:dyDescent="0.35">
      <c r="B359" s="6">
        <v>0</v>
      </c>
    </row>
    <row r="360" spans="2:2" x14ac:dyDescent="0.35">
      <c r="B360" s="6">
        <v>-4.1741865600852641E-2</v>
      </c>
    </row>
    <row r="361" spans="2:2" x14ac:dyDescent="0.35">
      <c r="B361" s="6">
        <v>-4.9881759999999997E-2</v>
      </c>
    </row>
    <row r="362" spans="2:2" x14ac:dyDescent="0.35">
      <c r="B362" s="6">
        <v>-5.6103840000000002E-2</v>
      </c>
    </row>
    <row r="363" spans="2:2" x14ac:dyDescent="0.35">
      <c r="B363" s="6">
        <v>-5.8173999999999997E-2</v>
      </c>
    </row>
    <row r="364" spans="2:2" x14ac:dyDescent="0.35">
      <c r="B364" s="6">
        <v>-0.06</v>
      </c>
    </row>
    <row r="365" spans="2:2" x14ac:dyDescent="0.35">
      <c r="B365" s="6">
        <v>-6.5742856736242888E-2</v>
      </c>
    </row>
    <row r="366" spans="2:2" x14ac:dyDescent="0.35">
      <c r="B366" s="6">
        <v>-7.6999999999999999E-2</v>
      </c>
    </row>
    <row r="367" spans="2:2" x14ac:dyDescent="0.35">
      <c r="B367" s="6">
        <v>-7.85E-2</v>
      </c>
    </row>
    <row r="368" spans="2:2" x14ac:dyDescent="0.35">
      <c r="B368" s="6">
        <v>-0.08</v>
      </c>
    </row>
    <row r="369" spans="2:2" x14ac:dyDescent="0.35">
      <c r="B369" s="6">
        <v>-0.08</v>
      </c>
    </row>
    <row r="370" spans="2:2" x14ac:dyDescent="0.35">
      <c r="B370" s="6">
        <v>-8.2000000000000003E-2</v>
      </c>
    </row>
    <row r="371" spans="2:2" x14ac:dyDescent="0.35">
      <c r="B371" s="6">
        <v>-9.5842279691364385E-2</v>
      </c>
    </row>
    <row r="372" spans="2:2" x14ac:dyDescent="0.35">
      <c r="B372" s="6">
        <v>-9.869435E-2</v>
      </c>
    </row>
    <row r="373" spans="2:2" x14ac:dyDescent="0.35">
      <c r="B373" s="6">
        <v>-0.1012</v>
      </c>
    </row>
    <row r="374" spans="2:2" x14ac:dyDescent="0.35">
      <c r="B374" s="6">
        <v>-0.10197067180616741</v>
      </c>
    </row>
    <row r="375" spans="2:2" x14ac:dyDescent="0.35">
      <c r="B375" s="6">
        <v>-0.10751999999999999</v>
      </c>
    </row>
    <row r="376" spans="2:2" x14ac:dyDescent="0.35">
      <c r="B376" s="6">
        <v>-0.10810031374208957</v>
      </c>
    </row>
    <row r="377" spans="2:2" x14ac:dyDescent="0.35">
      <c r="B377" s="6">
        <v>-2.742721554050735</v>
      </c>
    </row>
    <row r="378" spans="2:2" x14ac:dyDescent="0.35">
      <c r="B378" s="6">
        <v>-0.12767999999999999</v>
      </c>
    </row>
    <row r="379" spans="2:2" x14ac:dyDescent="0.35">
      <c r="B379" s="6">
        <v>-0.13439999999999999</v>
      </c>
    </row>
    <row r="380" spans="2:2" x14ac:dyDescent="0.35">
      <c r="B380" s="6">
        <v>-0.13439999999999999</v>
      </c>
    </row>
    <row r="381" spans="2:2" x14ac:dyDescent="0.35">
      <c r="B381" s="6">
        <v>-0.13700000000000001</v>
      </c>
    </row>
    <row r="382" spans="2:2" x14ac:dyDescent="0.35">
      <c r="B382" s="6">
        <v>-0.14012658227848102</v>
      </c>
    </row>
    <row r="383" spans="2:2" x14ac:dyDescent="0.35">
      <c r="B383" s="6">
        <v>-0.16</v>
      </c>
    </row>
    <row r="384" spans="2:2" x14ac:dyDescent="0.35">
      <c r="B384" s="6">
        <v>-0.17699999999999999</v>
      </c>
    </row>
    <row r="385" spans="2:2" x14ac:dyDescent="0.35">
      <c r="B385" s="6">
        <v>-0.17799999999999999</v>
      </c>
    </row>
    <row r="386" spans="2:2" x14ac:dyDescent="0.35">
      <c r="B386" s="6">
        <v>-0.17899984033570446</v>
      </c>
    </row>
    <row r="387" spans="2:2" x14ac:dyDescent="0.35">
      <c r="B387" s="6">
        <v>-0.19500000000000001</v>
      </c>
    </row>
    <row r="388" spans="2:2" x14ac:dyDescent="0.35">
      <c r="B388" s="6">
        <v>0.11799999999999999</v>
      </c>
    </row>
    <row r="389" spans="2:2" x14ac:dyDescent="0.35">
      <c r="B389" s="6">
        <v>-0.23320645190895742</v>
      </c>
    </row>
    <row r="390" spans="2:2" x14ac:dyDescent="0.35">
      <c r="B390" s="6">
        <v>-0.24230259353312264</v>
      </c>
    </row>
    <row r="391" spans="2:2" x14ac:dyDescent="0.35">
      <c r="B391" s="6">
        <v>-0.24880999999999998</v>
      </c>
    </row>
    <row r="392" spans="2:2" x14ac:dyDescent="0.35">
      <c r="B392" s="6">
        <v>-0.29339999999999999</v>
      </c>
    </row>
    <row r="393" spans="2:2" x14ac:dyDescent="0.35">
      <c r="B393" s="6">
        <v>-0.3</v>
      </c>
    </row>
    <row r="394" spans="2:2" x14ac:dyDescent="0.35">
      <c r="B394" s="6">
        <v>-0.30876999999999999</v>
      </c>
    </row>
    <row r="395" spans="2:2" x14ac:dyDescent="0.35">
      <c r="B395" s="6">
        <v>-0.31625806969568349</v>
      </c>
    </row>
    <row r="396" spans="2:2" x14ac:dyDescent="0.35">
      <c r="B396" s="6">
        <v>-0.32299999999999995</v>
      </c>
    </row>
    <row r="397" spans="2:2" x14ac:dyDescent="0.35">
      <c r="B397" s="6">
        <v>-0.32299999999999995</v>
      </c>
    </row>
    <row r="398" spans="2:2" x14ac:dyDescent="0.35">
      <c r="B398" s="6">
        <v>-0.95756231322526075</v>
      </c>
    </row>
    <row r="399" spans="2:2" x14ac:dyDescent="0.35">
      <c r="B399" s="6">
        <v>-0.33261200000000002</v>
      </c>
    </row>
    <row r="400" spans="2:2" x14ac:dyDescent="0.35">
      <c r="B400" s="6">
        <v>-3.1815113580492622</v>
      </c>
    </row>
    <row r="401" spans="2:2" x14ac:dyDescent="0.35">
      <c r="B401" s="6">
        <v>1.4E-2</v>
      </c>
    </row>
    <row r="402" spans="2:2" x14ac:dyDescent="0.35">
      <c r="B402" s="6">
        <v>-0.36599999999999999</v>
      </c>
    </row>
    <row r="403" spans="2:2" x14ac:dyDescent="0.35">
      <c r="B403" s="6">
        <v>-0.36749999999999999</v>
      </c>
    </row>
    <row r="404" spans="2:2" x14ac:dyDescent="0.35">
      <c r="B404" s="6">
        <v>-0.36749999999999999</v>
      </c>
    </row>
    <row r="405" spans="2:2" x14ac:dyDescent="0.35">
      <c r="B405" s="6">
        <v>-0.38</v>
      </c>
    </row>
    <row r="406" spans="2:2" x14ac:dyDescent="0.35">
      <c r="B406" s="6">
        <v>-0.4</v>
      </c>
    </row>
    <row r="407" spans="2:2" x14ac:dyDescent="0.35">
      <c r="B407" s="6">
        <v>-0.42</v>
      </c>
    </row>
    <row r="408" spans="2:2" x14ac:dyDescent="0.35">
      <c r="B408" s="6">
        <v>-0.42245091997534995</v>
      </c>
    </row>
    <row r="409" spans="2:2" x14ac:dyDescent="0.35">
      <c r="B409" s="6">
        <v>-0.43</v>
      </c>
    </row>
    <row r="410" spans="2:2" x14ac:dyDescent="0.35">
      <c r="B410" s="6">
        <v>-0.44274999999999998</v>
      </c>
    </row>
    <row r="411" spans="2:2" x14ac:dyDescent="0.35">
      <c r="B411" s="6">
        <v>-0.52876894300419364</v>
      </c>
    </row>
    <row r="412" spans="2:2" x14ac:dyDescent="0.35">
      <c r="B412" s="6">
        <v>5.0000000000000001E-3</v>
      </c>
    </row>
    <row r="413" spans="2:2" x14ac:dyDescent="0.35">
      <c r="B413" s="6">
        <v>-0.63643945170346239</v>
      </c>
    </row>
    <row r="414" spans="2:2" x14ac:dyDescent="0.35">
      <c r="B414" s="6">
        <v>-0.65510000000000002</v>
      </c>
    </row>
    <row r="415" spans="2:2" x14ac:dyDescent="0.35">
      <c r="B415" s="6">
        <v>-0.78131899999999999</v>
      </c>
    </row>
    <row r="416" spans="2:2" x14ac:dyDescent="0.35">
      <c r="B416" s="6">
        <v>-0.82599999999999996</v>
      </c>
    </row>
    <row r="417" spans="2:2" x14ac:dyDescent="0.35">
      <c r="B417" s="6">
        <v>-0.83</v>
      </c>
    </row>
    <row r="418" spans="2:2" x14ac:dyDescent="0.35">
      <c r="B418" s="6">
        <v>-0.89432100000000003</v>
      </c>
    </row>
    <row r="419" spans="2:2" x14ac:dyDescent="0.35">
      <c r="B419" s="25">
        <v>-1.3072079999999999</v>
      </c>
    </row>
    <row r="420" spans="2:2" x14ac:dyDescent="0.35">
      <c r="B420" s="25">
        <v>-2.41</v>
      </c>
    </row>
    <row r="421" spans="2:2" x14ac:dyDescent="0.35">
      <c r="B421" s="25">
        <v>-2.7</v>
      </c>
    </row>
    <row r="422" spans="2:2" x14ac:dyDescent="0.35">
      <c r="B422" s="25">
        <v>-2.9293826493506492</v>
      </c>
    </row>
    <row r="423" spans="2:2" x14ac:dyDescent="0.35">
      <c r="B423" s="25">
        <v>-5.35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ADBFF-FBB1-4EC9-99C1-8F22635D1E24}">
  <dimension ref="B2:D22"/>
  <sheetViews>
    <sheetView showGridLines="0" workbookViewId="0">
      <selection activeCell="D10" sqref="D10:D21"/>
    </sheetView>
  </sheetViews>
  <sheetFormatPr defaultRowHeight="14.5" x14ac:dyDescent="0.35"/>
  <cols>
    <col min="2" max="2" width="18.81640625" bestFit="1" customWidth="1"/>
    <col min="3" max="3" width="19.08984375" bestFit="1" customWidth="1"/>
    <col min="4" max="4" width="18.1796875" bestFit="1" customWidth="1"/>
  </cols>
  <sheetData>
    <row r="2" spans="2:4" ht="21" x14ac:dyDescent="0.5">
      <c r="B2" s="26" t="s">
        <v>1976</v>
      </c>
    </row>
    <row r="5" spans="2:4" x14ac:dyDescent="0.35">
      <c r="B5" s="30" t="s">
        <v>1062</v>
      </c>
      <c r="C5" t="s">
        <v>1417</v>
      </c>
    </row>
    <row r="6" spans="2:4" x14ac:dyDescent="0.35">
      <c r="B6" s="30" t="s">
        <v>1957</v>
      </c>
      <c r="C6" t="s">
        <v>1417</v>
      </c>
    </row>
    <row r="7" spans="2:4" x14ac:dyDescent="0.35">
      <c r="B7" s="30" t="s">
        <v>1427</v>
      </c>
      <c r="C7" t="s">
        <v>1417</v>
      </c>
    </row>
    <row r="9" spans="2:4" x14ac:dyDescent="0.35">
      <c r="B9" s="30" t="s">
        <v>1065</v>
      </c>
      <c r="C9" t="s">
        <v>1418</v>
      </c>
      <c r="D9" t="s">
        <v>1419</v>
      </c>
    </row>
    <row r="10" spans="2:4" x14ac:dyDescent="0.35">
      <c r="B10" t="s">
        <v>32</v>
      </c>
      <c r="C10" s="29">
        <v>5.0312491313407426E-2</v>
      </c>
      <c r="D10" s="29">
        <v>9</v>
      </c>
    </row>
    <row r="11" spans="2:4" x14ac:dyDescent="0.35">
      <c r="B11" t="s">
        <v>332</v>
      </c>
      <c r="C11" s="29">
        <v>0.15859818286856109</v>
      </c>
      <c r="D11" s="29">
        <v>11</v>
      </c>
    </row>
    <row r="12" spans="2:4" x14ac:dyDescent="0.35">
      <c r="B12" t="s">
        <v>348</v>
      </c>
      <c r="C12" s="29">
        <v>0.13431581909649196</v>
      </c>
      <c r="D12" s="29">
        <v>43</v>
      </c>
    </row>
    <row r="13" spans="2:4" x14ac:dyDescent="0.35">
      <c r="B13" t="s">
        <v>88</v>
      </c>
      <c r="C13" s="29">
        <v>6.021384603925508E-2</v>
      </c>
      <c r="D13" s="29">
        <v>24</v>
      </c>
    </row>
    <row r="14" spans="2:4" x14ac:dyDescent="0.35">
      <c r="B14" t="s">
        <v>465</v>
      </c>
      <c r="C14" s="29">
        <v>0.29561638727755546</v>
      </c>
      <c r="D14" s="29">
        <v>36</v>
      </c>
    </row>
    <row r="15" spans="2:4" x14ac:dyDescent="0.35">
      <c r="B15" t="s">
        <v>17</v>
      </c>
      <c r="C15" s="29">
        <v>4.9965372243354164E-2</v>
      </c>
      <c r="D15" s="29">
        <v>56</v>
      </c>
    </row>
    <row r="16" spans="2:4" x14ac:dyDescent="0.35">
      <c r="B16" t="s">
        <v>705</v>
      </c>
      <c r="C16" s="29">
        <v>4.1892191067381762E-2</v>
      </c>
      <c r="D16" s="29">
        <v>18</v>
      </c>
    </row>
    <row r="17" spans="2:4" x14ac:dyDescent="0.35">
      <c r="B17" t="s">
        <v>707</v>
      </c>
      <c r="C17" s="29">
        <v>9.1214876538965026E-2</v>
      </c>
      <c r="D17" s="29">
        <v>9</v>
      </c>
    </row>
    <row r="18" spans="2:4" x14ac:dyDescent="0.35">
      <c r="B18" t="s">
        <v>642</v>
      </c>
      <c r="C18" s="29">
        <v>0.11153991466812105</v>
      </c>
      <c r="D18" s="29">
        <v>39</v>
      </c>
    </row>
    <row r="19" spans="2:4" x14ac:dyDescent="0.35">
      <c r="B19" t="s">
        <v>42</v>
      </c>
      <c r="C19" s="29">
        <v>7.9815095923159371E-2</v>
      </c>
      <c r="D19" s="29">
        <v>77</v>
      </c>
    </row>
    <row r="20" spans="2:4" x14ac:dyDescent="0.35">
      <c r="B20" t="s">
        <v>1014</v>
      </c>
      <c r="C20" s="29">
        <v>1.0774888186792293E-2</v>
      </c>
      <c r="D20" s="29">
        <v>4</v>
      </c>
    </row>
    <row r="21" spans="2:4" x14ac:dyDescent="0.35">
      <c r="B21" t="s">
        <v>1396</v>
      </c>
      <c r="C21" s="29">
        <v>0.14891809411301529</v>
      </c>
      <c r="D21" s="29">
        <v>18</v>
      </c>
    </row>
    <row r="22" spans="2:4" x14ac:dyDescent="0.35">
      <c r="B22" t="s">
        <v>1420</v>
      </c>
      <c r="C22" s="29">
        <v>0.10945579470950852</v>
      </c>
      <c r="D22" s="29">
        <v>344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CCA1-90D3-4CEC-A893-AD5933D2CA7C}">
  <dimension ref="B1:CU35"/>
  <sheetViews>
    <sheetView showGridLines="0" topLeftCell="BR1" zoomScale="85" zoomScaleNormal="85" workbookViewId="0">
      <selection activeCell="Z26" sqref="Z26:AD35"/>
    </sheetView>
  </sheetViews>
  <sheetFormatPr defaultRowHeight="14.5" x14ac:dyDescent="0.35"/>
  <cols>
    <col min="2" max="2" width="19.7265625" bestFit="1" customWidth="1"/>
    <col min="3" max="3" width="15.54296875" bestFit="1" customWidth="1"/>
    <col min="4" max="4" width="13.6328125" bestFit="1" customWidth="1"/>
    <col min="5" max="5" width="20.26953125" bestFit="1" customWidth="1"/>
    <col min="6" max="6" width="13.6328125" bestFit="1" customWidth="1"/>
    <col min="7" max="7" width="22.81640625" bestFit="1" customWidth="1"/>
    <col min="8" max="12" width="33.7265625" customWidth="1"/>
    <col min="13" max="13" width="21.1796875" bestFit="1" customWidth="1"/>
    <col min="14" max="14" width="22.7265625" bestFit="1" customWidth="1"/>
    <col min="15" max="15" width="15.54296875" bestFit="1" customWidth="1"/>
    <col min="16" max="16" width="13.6328125" bestFit="1" customWidth="1"/>
    <col min="17" max="17" width="20.26953125" bestFit="1" customWidth="1"/>
    <col min="18" max="18" width="13.6328125" bestFit="1" customWidth="1"/>
    <col min="19" max="19" width="22.81640625" bestFit="1" customWidth="1"/>
    <col min="20" max="22" width="25.26953125" customWidth="1"/>
    <col min="23" max="25" width="20.54296875" customWidth="1"/>
    <col min="26" max="26" width="19.7265625" bestFit="1" customWidth="1"/>
    <col min="27" max="27" width="15.54296875" bestFit="1" customWidth="1"/>
    <col min="28" max="28" width="13.6328125" bestFit="1" customWidth="1"/>
    <col min="29" max="29" width="20.26953125" bestFit="1" customWidth="1"/>
    <col min="30" max="30" width="13.6328125" bestFit="1" customWidth="1"/>
    <col min="31" max="31" width="22.81640625" bestFit="1" customWidth="1"/>
    <col min="32" max="34" width="11.36328125" customWidth="1"/>
    <col min="35" max="35" width="25.26953125" bestFit="1" customWidth="1"/>
    <col min="38" max="38" width="19.7265625" bestFit="1" customWidth="1"/>
    <col min="39" max="39" width="18.26953125" bestFit="1" customWidth="1"/>
    <col min="40" max="40" width="13.6328125" bestFit="1" customWidth="1"/>
    <col min="41" max="41" width="20.26953125" bestFit="1" customWidth="1"/>
    <col min="42" max="42" width="13.6328125" bestFit="1" customWidth="1"/>
    <col min="43" max="43" width="22.81640625" bestFit="1" customWidth="1"/>
    <col min="44" max="48" width="16.90625" customWidth="1"/>
    <col min="50" max="50" width="19.7265625" bestFit="1" customWidth="1"/>
    <col min="51" max="51" width="15.54296875" bestFit="1" customWidth="1"/>
    <col min="52" max="52" width="13.6328125" bestFit="1" customWidth="1"/>
    <col min="53" max="53" width="20.26953125" bestFit="1" customWidth="1"/>
    <col min="54" max="54" width="13.6328125" bestFit="1" customWidth="1"/>
    <col min="55" max="55" width="22.81640625" bestFit="1" customWidth="1"/>
    <col min="56" max="61" width="6.90625" customWidth="1"/>
    <col min="63" max="63" width="19.7265625" bestFit="1" customWidth="1"/>
    <col min="64" max="64" width="15.54296875" bestFit="1" customWidth="1"/>
    <col min="65" max="65" width="13.6328125" bestFit="1" customWidth="1"/>
    <col min="66" max="66" width="20.26953125" bestFit="1" customWidth="1"/>
    <col min="67" max="67" width="13.6328125" bestFit="1" customWidth="1"/>
    <col min="68" max="68" width="22.81640625" bestFit="1" customWidth="1"/>
    <col min="69" max="74" width="6.90625" customWidth="1"/>
    <col min="76" max="76" width="21.26953125" bestFit="1" customWidth="1"/>
    <col min="77" max="77" width="15.54296875" bestFit="1" customWidth="1"/>
    <col min="78" max="78" width="13.6328125" bestFit="1" customWidth="1"/>
    <col min="79" max="79" width="20.26953125" bestFit="1" customWidth="1"/>
    <col min="80" max="80" width="13.6328125" bestFit="1" customWidth="1"/>
    <col min="81" max="81" width="22.81640625" bestFit="1" customWidth="1"/>
    <col min="89" max="89" width="21.26953125" bestFit="1" customWidth="1"/>
    <col min="90" max="90" width="15.54296875" bestFit="1" customWidth="1"/>
    <col min="91" max="91" width="13.6328125" bestFit="1" customWidth="1"/>
    <col min="92" max="92" width="20.26953125" bestFit="1" customWidth="1"/>
    <col min="93" max="93" width="13.6328125" bestFit="1" customWidth="1"/>
    <col min="94" max="94" width="22.81640625" bestFit="1" customWidth="1"/>
  </cols>
  <sheetData>
    <row r="1" spans="2:99" ht="21" x14ac:dyDescent="0.5">
      <c r="B1" s="56" t="s">
        <v>1425</v>
      </c>
      <c r="C1" s="56"/>
      <c r="D1" s="56"/>
      <c r="E1" s="56"/>
      <c r="F1" s="56"/>
      <c r="G1" s="56"/>
      <c r="H1" s="56"/>
      <c r="I1" s="56"/>
      <c r="J1" s="56"/>
      <c r="K1" s="56"/>
      <c r="L1" s="56"/>
      <c r="N1" s="55" t="s">
        <v>1426</v>
      </c>
      <c r="O1" s="55"/>
      <c r="P1" s="55"/>
      <c r="Q1" s="55"/>
      <c r="R1" s="55"/>
      <c r="S1" s="55"/>
      <c r="T1" s="55"/>
      <c r="U1" s="55"/>
      <c r="V1" s="55"/>
      <c r="W1" s="55"/>
      <c r="X1" s="55"/>
      <c r="Z1" s="54" t="s">
        <v>1429</v>
      </c>
      <c r="AA1" s="54"/>
      <c r="AB1" s="54"/>
      <c r="AC1" s="54"/>
      <c r="AD1" s="54"/>
      <c r="AE1" s="54"/>
      <c r="AF1" s="54"/>
      <c r="AG1" s="54"/>
      <c r="AH1" s="54"/>
      <c r="AI1" s="54"/>
      <c r="AL1" s="53" t="s">
        <v>1430</v>
      </c>
      <c r="AM1" s="53"/>
      <c r="AN1" s="53"/>
      <c r="AO1" s="53"/>
      <c r="AP1" s="53"/>
      <c r="AQ1" s="53"/>
      <c r="AR1" s="53"/>
      <c r="AS1" s="53"/>
      <c r="AT1" s="53"/>
      <c r="AU1" s="53"/>
      <c r="AV1" s="53"/>
      <c r="AX1" s="52" t="s">
        <v>1431</v>
      </c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K1" s="52" t="s">
        <v>2112</v>
      </c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X1" s="51" t="s">
        <v>1432</v>
      </c>
      <c r="BY1" s="51"/>
      <c r="CK1" s="51" t="s">
        <v>2113</v>
      </c>
      <c r="CL1" s="51"/>
    </row>
    <row r="4" spans="2:99" x14ac:dyDescent="0.35">
      <c r="Z4" s="30" t="s">
        <v>1427</v>
      </c>
      <c r="AA4" t="s">
        <v>1417</v>
      </c>
      <c r="AL4" s="30" t="s">
        <v>1427</v>
      </c>
      <c r="AM4" t="s">
        <v>1417</v>
      </c>
      <c r="AX4" s="30" t="s">
        <v>1427</v>
      </c>
      <c r="AY4" t="s">
        <v>1417</v>
      </c>
      <c r="BK4" s="30" t="s">
        <v>1427</v>
      </c>
      <c r="BL4" t="s">
        <v>1417</v>
      </c>
      <c r="BX4" s="30" t="s">
        <v>1427</v>
      </c>
      <c r="BY4" t="s">
        <v>1417</v>
      </c>
      <c r="CK4" s="30" t="s">
        <v>1427</v>
      </c>
      <c r="CL4" t="s">
        <v>1417</v>
      </c>
    </row>
    <row r="5" spans="2:99" x14ac:dyDescent="0.35">
      <c r="B5" s="30" t="s">
        <v>1427</v>
      </c>
      <c r="C5" t="s">
        <v>1417</v>
      </c>
      <c r="N5" s="30" t="s">
        <v>1427</v>
      </c>
      <c r="O5" t="s">
        <v>1417</v>
      </c>
      <c r="Z5" s="30" t="s">
        <v>1957</v>
      </c>
      <c r="AA5" t="s">
        <v>1421</v>
      </c>
      <c r="AL5" s="30" t="s">
        <v>1957</v>
      </c>
      <c r="AM5" t="s">
        <v>1421</v>
      </c>
      <c r="AX5" s="30" t="s">
        <v>1957</v>
      </c>
      <c r="AY5" t="s">
        <v>1421</v>
      </c>
      <c r="BK5" s="30" t="s">
        <v>1957</v>
      </c>
      <c r="BL5" t="s">
        <v>1421</v>
      </c>
      <c r="BX5" s="30" t="s">
        <v>1957</v>
      </c>
      <c r="BY5" t="s">
        <v>1421</v>
      </c>
      <c r="CK5" s="30" t="s">
        <v>1957</v>
      </c>
      <c r="CL5" t="s">
        <v>1421</v>
      </c>
    </row>
    <row r="6" spans="2:99" x14ac:dyDescent="0.35">
      <c r="B6" s="30" t="s">
        <v>1957</v>
      </c>
      <c r="C6" t="s">
        <v>1421</v>
      </c>
      <c r="N6" s="30" t="s">
        <v>1957</v>
      </c>
      <c r="O6" t="s">
        <v>1421</v>
      </c>
      <c r="Z6" s="30" t="s">
        <v>1950</v>
      </c>
      <c r="AA6" t="s">
        <v>30</v>
      </c>
      <c r="AL6" s="30" t="s">
        <v>1950</v>
      </c>
      <c r="AM6" t="s">
        <v>1433</v>
      </c>
      <c r="AX6" s="30" t="s">
        <v>1061</v>
      </c>
      <c r="AY6" s="31">
        <v>1</v>
      </c>
      <c r="BK6" s="30" t="s">
        <v>1061</v>
      </c>
      <c r="BL6" s="31">
        <v>0</v>
      </c>
      <c r="BX6" s="30" t="s">
        <v>1058</v>
      </c>
      <c r="BY6" s="31">
        <v>1</v>
      </c>
      <c r="CK6" s="30" t="s">
        <v>1058</v>
      </c>
      <c r="CL6" s="31">
        <v>0</v>
      </c>
    </row>
    <row r="7" spans="2:99" x14ac:dyDescent="0.35">
      <c r="N7" s="30" t="s">
        <v>1424</v>
      </c>
      <c r="O7" s="31">
        <v>1</v>
      </c>
      <c r="T7" s="31"/>
      <c r="U7" s="31"/>
      <c r="V7" s="31"/>
      <c r="BI7" s="31"/>
      <c r="BV7" s="31"/>
    </row>
    <row r="8" spans="2:99" x14ac:dyDescent="0.35">
      <c r="B8" s="30" t="s">
        <v>1422</v>
      </c>
      <c r="C8" t="s">
        <v>2061</v>
      </c>
      <c r="D8" t="s">
        <v>2062</v>
      </c>
      <c r="E8" t="s">
        <v>2063</v>
      </c>
      <c r="F8" t="s">
        <v>2068</v>
      </c>
      <c r="G8" t="s">
        <v>2065</v>
      </c>
      <c r="H8" s="31"/>
      <c r="I8" s="31"/>
      <c r="J8" s="31"/>
      <c r="K8" s="31"/>
      <c r="L8" s="31"/>
      <c r="Z8" s="30" t="s">
        <v>1422</v>
      </c>
      <c r="AA8" t="s">
        <v>2061</v>
      </c>
      <c r="AB8" t="s">
        <v>2062</v>
      </c>
      <c r="AC8" t="s">
        <v>2063</v>
      </c>
      <c r="AD8" t="s">
        <v>2068</v>
      </c>
      <c r="AE8" t="s">
        <v>2065</v>
      </c>
      <c r="AL8" s="30" t="s">
        <v>1422</v>
      </c>
      <c r="AM8" t="s">
        <v>2061</v>
      </c>
      <c r="AN8" t="s">
        <v>2062</v>
      </c>
      <c r="AO8" t="s">
        <v>2063</v>
      </c>
      <c r="AP8" t="s">
        <v>2068</v>
      </c>
      <c r="AQ8" t="s">
        <v>2065</v>
      </c>
      <c r="AR8" s="31"/>
      <c r="AS8" s="31"/>
      <c r="AT8" s="31"/>
      <c r="AU8" s="31"/>
      <c r="AV8" s="31"/>
      <c r="AX8" s="30" t="s">
        <v>1422</v>
      </c>
      <c r="AY8" t="s">
        <v>2061</v>
      </c>
      <c r="AZ8" t="s">
        <v>2062</v>
      </c>
      <c r="BA8" t="s">
        <v>2063</v>
      </c>
      <c r="BB8" t="s">
        <v>2068</v>
      </c>
      <c r="BC8" t="s">
        <v>2065</v>
      </c>
      <c r="BD8" s="31"/>
      <c r="BE8" s="31"/>
      <c r="BF8" s="31"/>
      <c r="BG8" s="31"/>
      <c r="BH8" s="31"/>
      <c r="BK8" s="30" t="s">
        <v>1422</v>
      </c>
      <c r="BL8" t="s">
        <v>2061</v>
      </c>
      <c r="BM8" t="s">
        <v>2062</v>
      </c>
      <c r="BN8" t="s">
        <v>2063</v>
      </c>
      <c r="BO8" t="s">
        <v>2068</v>
      </c>
      <c r="BP8" t="s">
        <v>2065</v>
      </c>
      <c r="BQ8" s="31"/>
      <c r="BR8" s="31"/>
      <c r="BS8" s="31"/>
      <c r="BT8" s="31"/>
      <c r="BU8" s="31"/>
      <c r="BX8" s="30" t="s">
        <v>1422</v>
      </c>
      <c r="BY8" t="s">
        <v>2061</v>
      </c>
      <c r="BZ8" t="s">
        <v>2062</v>
      </c>
      <c r="CA8" t="s">
        <v>2063</v>
      </c>
      <c r="CB8" t="s">
        <v>2068</v>
      </c>
      <c r="CC8" t="s">
        <v>2065</v>
      </c>
      <c r="CD8" s="31"/>
      <c r="CE8" s="31"/>
      <c r="CF8" s="31"/>
      <c r="CG8" s="31"/>
      <c r="CH8" s="31"/>
      <c r="CK8" s="30" t="s">
        <v>1422</v>
      </c>
      <c r="CL8" t="s">
        <v>2061</v>
      </c>
      <c r="CM8" t="s">
        <v>2062</v>
      </c>
      <c r="CN8" t="s">
        <v>2063</v>
      </c>
      <c r="CO8" t="s">
        <v>2068</v>
      </c>
      <c r="CP8" t="s">
        <v>2065</v>
      </c>
      <c r="CQ8" s="31"/>
      <c r="CR8" s="31"/>
      <c r="CS8" s="31"/>
      <c r="CT8" s="31"/>
      <c r="CU8" s="31"/>
    </row>
    <row r="9" spans="2:99" x14ac:dyDescent="0.35">
      <c r="B9" s="31" t="s">
        <v>32</v>
      </c>
      <c r="C9" s="29">
        <v>5983.8096544098635</v>
      </c>
      <c r="D9" s="29">
        <v>8055.2475472830356</v>
      </c>
      <c r="E9" s="29">
        <v>19837.826304880313</v>
      </c>
      <c r="F9" s="29">
        <v>62760160.77182138</v>
      </c>
      <c r="G9" s="29">
        <v>25</v>
      </c>
      <c r="H9" s="29"/>
      <c r="I9" s="29"/>
      <c r="J9" s="29"/>
      <c r="K9" s="29"/>
      <c r="L9" s="29"/>
      <c r="N9" s="30" t="s">
        <v>1422</v>
      </c>
      <c r="O9" t="s">
        <v>2061</v>
      </c>
      <c r="P9" t="s">
        <v>2062</v>
      </c>
      <c r="Q9" t="s">
        <v>2063</v>
      </c>
      <c r="R9" t="s">
        <v>2068</v>
      </c>
      <c r="S9" t="s">
        <v>2065</v>
      </c>
      <c r="T9" s="30"/>
      <c r="U9" s="30"/>
      <c r="V9" s="30"/>
      <c r="W9" s="30"/>
      <c r="X9" s="30"/>
      <c r="Y9" s="30"/>
      <c r="Z9" s="31" t="s">
        <v>32</v>
      </c>
      <c r="AA9" s="29">
        <v>5476.8320580223854</v>
      </c>
      <c r="AB9" s="29">
        <v>6711.4846278913683</v>
      </c>
      <c r="AC9" s="29">
        <v>12204.044193235988</v>
      </c>
      <c r="AD9" s="29">
        <v>56129016.818023317</v>
      </c>
      <c r="AE9" s="29">
        <v>10</v>
      </c>
      <c r="AL9" s="31" t="s">
        <v>32</v>
      </c>
      <c r="AM9" s="29">
        <v>506.97759638747567</v>
      </c>
      <c r="AN9" s="29">
        <v>1343.7629193916673</v>
      </c>
      <c r="AO9" s="29">
        <v>7633.782111644322</v>
      </c>
      <c r="AP9" s="29">
        <v>6631143.9537980529</v>
      </c>
      <c r="AQ9" s="29">
        <v>15</v>
      </c>
      <c r="AR9" s="29"/>
      <c r="AS9" s="29"/>
      <c r="AT9" s="29"/>
      <c r="AU9" s="29"/>
      <c r="AV9" s="29"/>
      <c r="AX9" s="31" t="s">
        <v>32</v>
      </c>
      <c r="AY9" s="29">
        <v>2161.4931223613876</v>
      </c>
      <c r="AZ9" s="29">
        <v>4215.960848715793</v>
      </c>
      <c r="BA9" s="29">
        <v>14168.593318038156</v>
      </c>
      <c r="BB9" s="29">
        <v>56038099.256694481</v>
      </c>
      <c r="BC9" s="29">
        <v>15</v>
      </c>
      <c r="BD9" s="29"/>
      <c r="BE9" s="29"/>
      <c r="BF9" s="29"/>
      <c r="BG9" s="29"/>
      <c r="BH9" s="29"/>
      <c r="BK9" s="31" t="s">
        <v>32</v>
      </c>
      <c r="BL9" s="29">
        <v>3822.3165320484732</v>
      </c>
      <c r="BM9" s="29">
        <v>3839.2866985672417</v>
      </c>
      <c r="BN9" s="29">
        <v>5669.2329868421575</v>
      </c>
      <c r="BO9" s="29">
        <v>6722061.5151268896</v>
      </c>
      <c r="BP9" s="29">
        <v>10</v>
      </c>
      <c r="BQ9" s="29"/>
      <c r="BR9" s="29"/>
      <c r="BS9" s="29"/>
      <c r="BT9" s="29"/>
      <c r="BU9" s="29"/>
      <c r="BX9" s="31" t="s">
        <v>32</v>
      </c>
      <c r="BY9" s="29">
        <v>709.86400773896469</v>
      </c>
      <c r="BZ9" s="29">
        <v>1604.4077630273919</v>
      </c>
      <c r="CA9" s="29">
        <v>8695.3086656822616</v>
      </c>
      <c r="CB9" s="29">
        <v>7084049.2065218864</v>
      </c>
      <c r="CC9" s="29">
        <v>17</v>
      </c>
      <c r="CD9" s="29"/>
      <c r="CE9" s="29"/>
      <c r="CF9" s="29"/>
      <c r="CG9" s="29"/>
      <c r="CH9" s="29"/>
      <c r="CK9" s="31" t="s">
        <v>32</v>
      </c>
      <c r="CL9" s="29">
        <v>5273.9456466708962</v>
      </c>
      <c r="CM9" s="29">
        <v>6450.8397842556442</v>
      </c>
      <c r="CN9" s="29">
        <v>11142.517639198051</v>
      </c>
      <c r="CO9" s="29">
        <v>55676111.565299481</v>
      </c>
      <c r="CP9" s="29">
        <v>8</v>
      </c>
      <c r="CQ9" s="29"/>
      <c r="CR9" s="29"/>
      <c r="CS9" s="29"/>
      <c r="CT9" s="29"/>
      <c r="CU9" s="29"/>
    </row>
    <row r="10" spans="2:99" x14ac:dyDescent="0.35">
      <c r="B10" s="31" t="s">
        <v>332</v>
      </c>
      <c r="C10" s="29">
        <v>108.92336318486632</v>
      </c>
      <c r="D10" s="29">
        <v>2201.6622136856708</v>
      </c>
      <c r="E10" s="29">
        <v>1965487.9861845253</v>
      </c>
      <c r="F10" s="29">
        <v>2424755626829.0405</v>
      </c>
      <c r="G10" s="29">
        <v>14</v>
      </c>
      <c r="H10" s="29"/>
      <c r="I10" s="29"/>
      <c r="J10" s="29"/>
      <c r="K10" s="29"/>
      <c r="L10" s="29"/>
      <c r="N10" s="31" t="s">
        <v>32</v>
      </c>
      <c r="O10" s="29">
        <v>2077.4532304595305</v>
      </c>
      <c r="P10" s="29">
        <v>4003.6936447195408</v>
      </c>
      <c r="Q10" s="29">
        <v>8693.5216057391681</v>
      </c>
      <c r="R10" s="29">
        <v>50253426.536957294</v>
      </c>
      <c r="S10" s="29">
        <v>6</v>
      </c>
      <c r="Z10" s="31" t="s">
        <v>332</v>
      </c>
      <c r="AA10" s="29">
        <v>80.202708696968429</v>
      </c>
      <c r="AB10" s="29">
        <v>-2685.7975554482568</v>
      </c>
      <c r="AC10" s="29">
        <v>485415.48747154791</v>
      </c>
      <c r="AD10" s="29">
        <v>234902736456.53824</v>
      </c>
      <c r="AE10" s="29">
        <v>10</v>
      </c>
      <c r="AL10" s="31" t="s">
        <v>332</v>
      </c>
      <c r="AM10" s="29">
        <v>28.720654487897882</v>
      </c>
      <c r="AN10" s="29">
        <v>4887.4597691339277</v>
      </c>
      <c r="AO10" s="29">
        <v>1480072.4987129772</v>
      </c>
      <c r="AP10" s="29">
        <v>2189852890372.5024</v>
      </c>
      <c r="AQ10" s="29">
        <v>4</v>
      </c>
      <c r="AR10" s="29"/>
      <c r="AS10" s="29"/>
      <c r="AT10" s="29"/>
      <c r="AU10" s="29"/>
      <c r="AV10" s="29"/>
      <c r="AX10" s="31" t="s">
        <v>332</v>
      </c>
      <c r="AY10" s="29">
        <v>45.168747487897875</v>
      </c>
      <c r="AZ10" s="29">
        <v>-2736.2682980426962</v>
      </c>
      <c r="BA10" s="29">
        <v>485474.41607816645</v>
      </c>
      <c r="BB10" s="29">
        <v>234902764285.03</v>
      </c>
      <c r="BC10" s="29">
        <v>6</v>
      </c>
      <c r="BD10" s="29"/>
      <c r="BE10" s="29"/>
      <c r="BF10" s="29"/>
      <c r="BG10" s="29"/>
      <c r="BH10" s="29"/>
      <c r="BK10" s="31" t="s">
        <v>332</v>
      </c>
      <c r="BL10" s="29">
        <v>63.754615696968429</v>
      </c>
      <c r="BM10" s="29">
        <v>4937.9305117283666</v>
      </c>
      <c r="BN10" s="29">
        <v>1480013.5701063587</v>
      </c>
      <c r="BO10" s="29">
        <v>2189852862544.0105</v>
      </c>
      <c r="BP10" s="29">
        <v>8</v>
      </c>
      <c r="BQ10" s="29"/>
      <c r="BR10" s="29"/>
      <c r="BS10" s="29"/>
      <c r="BT10" s="29"/>
      <c r="BU10" s="29"/>
      <c r="BX10" s="31" t="s">
        <v>332</v>
      </c>
      <c r="BY10" s="29">
        <v>34.573699014304488</v>
      </c>
      <c r="BZ10" s="29">
        <v>4997.0907560145706</v>
      </c>
      <c r="CA10" s="29">
        <v>1480444.3483338642</v>
      </c>
      <c r="CB10" s="29">
        <v>2189853132638.2815</v>
      </c>
      <c r="CC10" s="29">
        <v>5</v>
      </c>
      <c r="CD10" s="29"/>
      <c r="CE10" s="29"/>
      <c r="CF10" s="29"/>
      <c r="CG10" s="29"/>
      <c r="CH10" s="29"/>
      <c r="CK10" s="31" t="s">
        <v>332</v>
      </c>
      <c r="CL10" s="29">
        <v>74.349664170561823</v>
      </c>
      <c r="CM10" s="29">
        <v>-2795.4285423288993</v>
      </c>
      <c r="CN10" s="29">
        <v>485043.63785066071</v>
      </c>
      <c r="CO10" s="29">
        <v>234902494190.75928</v>
      </c>
      <c r="CP10" s="29">
        <v>9</v>
      </c>
      <c r="CQ10" s="29"/>
      <c r="CR10" s="29"/>
      <c r="CS10" s="29"/>
      <c r="CT10" s="29"/>
      <c r="CU10" s="29"/>
    </row>
    <row r="11" spans="2:99" x14ac:dyDescent="0.35">
      <c r="B11" s="31" t="s">
        <v>348</v>
      </c>
      <c r="C11" s="29">
        <v>246.89608665978406</v>
      </c>
      <c r="D11" s="29">
        <v>742.88940802619175</v>
      </c>
      <c r="E11" s="29">
        <v>14319.975385035286</v>
      </c>
      <c r="F11" s="29">
        <v>48494701.238983445</v>
      </c>
      <c r="G11" s="29">
        <v>25</v>
      </c>
      <c r="H11" s="29"/>
      <c r="I11" s="29"/>
      <c r="J11" s="29"/>
      <c r="K11" s="29"/>
      <c r="L11" s="29"/>
      <c r="N11" s="31" t="s">
        <v>332</v>
      </c>
      <c r="O11" s="29">
        <v>16.689592999999995</v>
      </c>
      <c r="P11" s="29">
        <v>82.521132381903783</v>
      </c>
      <c r="Q11" s="29">
        <v>549.69379996423061</v>
      </c>
      <c r="R11" s="29">
        <v>273894.33096489089</v>
      </c>
      <c r="S11" s="29">
        <v>2</v>
      </c>
      <c r="Z11" s="31" t="s">
        <v>348</v>
      </c>
      <c r="AA11" s="29">
        <v>162.019058702732</v>
      </c>
      <c r="AB11" s="29">
        <v>153.00837592846952</v>
      </c>
      <c r="AC11" s="29">
        <v>726.63515102818928</v>
      </c>
      <c r="AD11" s="29">
        <v>199935.97769070198</v>
      </c>
      <c r="AE11" s="29">
        <v>12</v>
      </c>
      <c r="AL11" s="31" t="s">
        <v>348</v>
      </c>
      <c r="AM11" s="29">
        <v>84.877027957052007</v>
      </c>
      <c r="AN11" s="29">
        <v>589.88103209772225</v>
      </c>
      <c r="AO11" s="29">
        <v>13593.340234007097</v>
      </c>
      <c r="AP11" s="29">
        <v>48294765.261292741</v>
      </c>
      <c r="AQ11" s="29">
        <v>13</v>
      </c>
      <c r="AR11" s="29"/>
      <c r="AS11" s="29"/>
      <c r="AT11" s="29"/>
      <c r="AU11" s="29"/>
      <c r="AV11" s="29"/>
      <c r="AX11" s="31" t="s">
        <v>348</v>
      </c>
      <c r="AY11" s="29">
        <v>190.31385470273204</v>
      </c>
      <c r="AZ11" s="29">
        <v>516.71114054359418</v>
      </c>
      <c r="BA11" s="29">
        <v>7837.601444826545</v>
      </c>
      <c r="BB11" s="29">
        <v>35557232.24360615</v>
      </c>
      <c r="BC11" s="29">
        <v>17</v>
      </c>
      <c r="BD11" s="29"/>
      <c r="BE11" s="29"/>
      <c r="BF11" s="29"/>
      <c r="BG11" s="29"/>
      <c r="BH11" s="29"/>
      <c r="BK11" s="31" t="s">
        <v>348</v>
      </c>
      <c r="BL11" s="29">
        <v>56.582231957052016</v>
      </c>
      <c r="BM11" s="29">
        <v>226.17826748259751</v>
      </c>
      <c r="BN11" s="29">
        <v>6482.3739402087404</v>
      </c>
      <c r="BO11" s="29">
        <v>12937468.995377291</v>
      </c>
      <c r="BP11" s="29">
        <v>8</v>
      </c>
      <c r="BQ11" s="29"/>
      <c r="BR11" s="29"/>
      <c r="BS11" s="29"/>
      <c r="BT11" s="29"/>
      <c r="BU11" s="29"/>
      <c r="BX11" s="31" t="s">
        <v>348</v>
      </c>
      <c r="BY11" s="29">
        <v>83.479508725291083</v>
      </c>
      <c r="BZ11" s="29">
        <v>527.00361846205283</v>
      </c>
      <c r="CA11" s="29">
        <v>13650.061017599686</v>
      </c>
      <c r="CB11" s="29">
        <v>48310987.065883175</v>
      </c>
      <c r="CC11" s="29">
        <v>18</v>
      </c>
      <c r="CD11" s="29"/>
      <c r="CE11" s="29"/>
      <c r="CF11" s="29"/>
      <c r="CG11" s="29"/>
      <c r="CH11" s="29"/>
      <c r="CK11" s="31" t="s">
        <v>348</v>
      </c>
      <c r="CL11" s="29">
        <v>163.41657793449298</v>
      </c>
      <c r="CM11" s="29">
        <v>215.88578956413892</v>
      </c>
      <c r="CN11" s="29">
        <v>669.91436743560109</v>
      </c>
      <c r="CO11" s="29">
        <v>183714.17310026987</v>
      </c>
      <c r="CP11" s="29">
        <v>7</v>
      </c>
      <c r="CQ11" s="29"/>
      <c r="CR11" s="29"/>
      <c r="CS11" s="29"/>
      <c r="CT11" s="29"/>
      <c r="CU11" s="29"/>
    </row>
    <row r="12" spans="2:99" x14ac:dyDescent="0.35">
      <c r="B12" s="31" t="s">
        <v>1396</v>
      </c>
      <c r="C12" s="29">
        <v>2084297.2322695374</v>
      </c>
      <c r="D12" s="29">
        <v>1200252504.5766757</v>
      </c>
      <c r="E12" s="29">
        <v>4.0273602442145136E+16</v>
      </c>
      <c r="F12" s="29">
        <v>1.6219630530930732E+33</v>
      </c>
      <c r="G12" s="29">
        <v>24</v>
      </c>
      <c r="H12" s="29"/>
      <c r="I12" s="29"/>
      <c r="J12" s="29"/>
      <c r="K12" s="29"/>
      <c r="L12" s="29"/>
      <c r="N12" s="31" t="s">
        <v>348</v>
      </c>
      <c r="O12" s="29">
        <v>10.412800171369271</v>
      </c>
      <c r="P12" s="29">
        <v>18.851518327200662</v>
      </c>
      <c r="Q12" s="29">
        <v>34.900963679954792</v>
      </c>
      <c r="R12" s="29">
        <v>613.0851812697</v>
      </c>
      <c r="S12" s="29">
        <v>2</v>
      </c>
      <c r="Z12" s="31" t="s">
        <v>1396</v>
      </c>
      <c r="AA12" s="29">
        <v>3610.9847661666427</v>
      </c>
      <c r="AB12" s="29">
        <v>1196471459.0816567</v>
      </c>
      <c r="AC12" s="29">
        <v>4.0273602435008136E+16</v>
      </c>
      <c r="AD12" s="29">
        <v>1.6219630530930732E+33</v>
      </c>
      <c r="AE12" s="29">
        <v>8</v>
      </c>
      <c r="AL12" s="31" t="s">
        <v>1396</v>
      </c>
      <c r="AM12" s="29">
        <v>2080686.2475033705</v>
      </c>
      <c r="AN12" s="29">
        <v>3781045.495019393</v>
      </c>
      <c r="AO12" s="29">
        <v>7137014.2548950342</v>
      </c>
      <c r="AP12" s="29">
        <v>23532037928008.723</v>
      </c>
      <c r="AQ12" s="29">
        <v>16</v>
      </c>
      <c r="AR12" s="29"/>
      <c r="AS12" s="29"/>
      <c r="AT12" s="29"/>
      <c r="AU12" s="29"/>
      <c r="AV12" s="29"/>
      <c r="AX12" s="31" t="s">
        <v>1396</v>
      </c>
      <c r="AY12" s="29">
        <v>2083019.6905805373</v>
      </c>
      <c r="AZ12" s="29">
        <v>3774782.9889432457</v>
      </c>
      <c r="BA12" s="29">
        <v>6876148.2136667976</v>
      </c>
      <c r="BB12" s="29">
        <v>23470429415932.145</v>
      </c>
      <c r="BC12" s="29">
        <v>18</v>
      </c>
      <c r="BD12" s="29"/>
      <c r="BE12" s="29"/>
      <c r="BF12" s="29"/>
      <c r="BG12" s="29"/>
      <c r="BH12" s="29"/>
      <c r="BK12" s="31" t="s">
        <v>1396</v>
      </c>
      <c r="BL12" s="29">
        <v>1277.5416889999999</v>
      </c>
      <c r="BM12" s="29">
        <v>1196477721.5877326</v>
      </c>
      <c r="BN12" s="29">
        <v>4.0273602435268992E+16</v>
      </c>
      <c r="BO12" s="29">
        <v>1.6219630530930732E+33</v>
      </c>
      <c r="BP12" s="29">
        <v>6</v>
      </c>
      <c r="BQ12" s="29"/>
      <c r="BR12" s="29"/>
      <c r="BS12" s="29"/>
      <c r="BT12" s="29"/>
      <c r="BU12" s="29"/>
      <c r="BX12" s="31" t="s">
        <v>1396</v>
      </c>
      <c r="BY12" s="29">
        <v>1284.7280943703104</v>
      </c>
      <c r="BZ12" s="29">
        <v>1196477731.6215246</v>
      </c>
      <c r="CA12" s="29">
        <v>4.0273602435269104E+16</v>
      </c>
      <c r="CB12" s="29">
        <v>1.6219630530930732E+33</v>
      </c>
      <c r="CC12" s="29">
        <v>10</v>
      </c>
      <c r="CD12" s="29"/>
      <c r="CE12" s="29"/>
      <c r="CF12" s="29"/>
      <c r="CG12" s="29"/>
      <c r="CH12" s="29"/>
      <c r="CK12" s="31" t="s">
        <v>1396</v>
      </c>
      <c r="CL12" s="29">
        <v>2083012.5041751668</v>
      </c>
      <c r="CM12" s="29">
        <v>3774772.9551511696</v>
      </c>
      <c r="CN12" s="29">
        <v>6876035.7701117937</v>
      </c>
      <c r="CO12" s="29">
        <v>23470429411407.398</v>
      </c>
      <c r="CP12" s="29">
        <v>14</v>
      </c>
      <c r="CQ12" s="29"/>
      <c r="CR12" s="29"/>
      <c r="CS12" s="29"/>
      <c r="CT12" s="29"/>
      <c r="CU12" s="29"/>
    </row>
    <row r="13" spans="2:99" x14ac:dyDescent="0.35">
      <c r="B13" s="31" t="s">
        <v>88</v>
      </c>
      <c r="C13" s="29">
        <v>8999.3316145310073</v>
      </c>
      <c r="D13" s="29">
        <v>31026.860579631128</v>
      </c>
      <c r="E13" s="29">
        <v>962975.7044877928</v>
      </c>
      <c r="F13" s="29">
        <v>396234582151.08569</v>
      </c>
      <c r="G13" s="29">
        <v>27</v>
      </c>
      <c r="H13" s="29"/>
      <c r="I13" s="29"/>
      <c r="J13" s="29"/>
      <c r="K13" s="29"/>
      <c r="L13" s="29"/>
      <c r="N13" s="31" t="s">
        <v>88</v>
      </c>
      <c r="O13" s="29">
        <v>207.44839527621841</v>
      </c>
      <c r="P13" s="29">
        <v>-7637.1995945122226</v>
      </c>
      <c r="Q13" s="29">
        <v>770954.84954473143</v>
      </c>
      <c r="R13" s="29">
        <v>382647826421.16931</v>
      </c>
      <c r="S13" s="29">
        <v>8</v>
      </c>
      <c r="Z13" s="31" t="s">
        <v>88</v>
      </c>
      <c r="AA13" s="29">
        <v>207.44839527621841</v>
      </c>
      <c r="AB13" s="29">
        <v>-7637.1995945122226</v>
      </c>
      <c r="AC13" s="29">
        <v>770954.84954473143</v>
      </c>
      <c r="AD13" s="29">
        <v>382647826421.16931</v>
      </c>
      <c r="AE13" s="29">
        <v>8</v>
      </c>
      <c r="AL13" s="31" t="s">
        <v>88</v>
      </c>
      <c r="AM13" s="29">
        <v>8791.8832192547907</v>
      </c>
      <c r="AN13" s="29">
        <v>38664.060174143349</v>
      </c>
      <c r="AO13" s="29">
        <v>192020.85494306131</v>
      </c>
      <c r="AP13" s="29">
        <v>13586755729.916344</v>
      </c>
      <c r="AQ13" s="29">
        <v>19</v>
      </c>
      <c r="AR13" s="29"/>
      <c r="AS13" s="29"/>
      <c r="AT13" s="29"/>
      <c r="AU13" s="29"/>
      <c r="AV13" s="29"/>
      <c r="AX13" s="31" t="s">
        <v>88</v>
      </c>
      <c r="AY13" s="29">
        <v>132.1823444995444</v>
      </c>
      <c r="AZ13" s="29">
        <v>68.75740567913742</v>
      </c>
      <c r="BA13" s="29">
        <v>2740.3368144149094</v>
      </c>
      <c r="BB13" s="29">
        <v>747825.91415707173</v>
      </c>
      <c r="BC13" s="29">
        <v>12</v>
      </c>
      <c r="BD13" s="29"/>
      <c r="BE13" s="29"/>
      <c r="BF13" s="29"/>
      <c r="BG13" s="29"/>
      <c r="BH13" s="29"/>
      <c r="BK13" s="31" t="s">
        <v>88</v>
      </c>
      <c r="BL13" s="29">
        <v>8867.1492700314611</v>
      </c>
      <c r="BM13" s="29">
        <v>30958.103173951982</v>
      </c>
      <c r="BN13" s="29">
        <v>960235.36767337786</v>
      </c>
      <c r="BO13" s="29">
        <v>396233834325.17151</v>
      </c>
      <c r="BP13" s="29">
        <v>15</v>
      </c>
      <c r="BQ13" s="29"/>
      <c r="BR13" s="29"/>
      <c r="BS13" s="29"/>
      <c r="BT13" s="29"/>
      <c r="BU13" s="29"/>
      <c r="BX13" s="31" t="s">
        <v>88</v>
      </c>
      <c r="BY13" s="29">
        <v>8837.3785610505656</v>
      </c>
      <c r="BZ13" s="29">
        <v>38520.618294064276</v>
      </c>
      <c r="CA13" s="29">
        <v>192861.93695571666</v>
      </c>
      <c r="CB13" s="29">
        <v>13586992838.730715</v>
      </c>
      <c r="CC13" s="29">
        <v>21</v>
      </c>
      <c r="CD13" s="29"/>
      <c r="CE13" s="29"/>
      <c r="CF13" s="29"/>
      <c r="CG13" s="29"/>
      <c r="CH13" s="29"/>
      <c r="CK13" s="31" t="s">
        <v>88</v>
      </c>
      <c r="CL13" s="29">
        <v>161.95305348044215</v>
      </c>
      <c r="CM13" s="29">
        <v>-7493.7577144331481</v>
      </c>
      <c r="CN13" s="29">
        <v>770113.7675320761</v>
      </c>
      <c r="CO13" s="29">
        <v>382647589312.35492</v>
      </c>
      <c r="CP13" s="29">
        <v>6</v>
      </c>
      <c r="CQ13" s="29"/>
      <c r="CR13" s="29"/>
      <c r="CS13" s="29"/>
      <c r="CT13" s="29"/>
      <c r="CU13" s="29"/>
    </row>
    <row r="14" spans="2:99" x14ac:dyDescent="0.35">
      <c r="B14" s="31" t="s">
        <v>465</v>
      </c>
      <c r="C14" s="29">
        <v>384.16908019490063</v>
      </c>
      <c r="D14" s="29">
        <v>1597.5283176411442</v>
      </c>
      <c r="E14" s="29">
        <v>53560.592244141742</v>
      </c>
      <c r="F14" s="29">
        <v>1168542494.1253078</v>
      </c>
      <c r="G14" s="29">
        <v>52</v>
      </c>
      <c r="H14" s="29"/>
      <c r="I14" s="29"/>
      <c r="J14" s="29"/>
      <c r="K14" s="29"/>
      <c r="L14" s="29"/>
      <c r="N14" s="31" t="s">
        <v>465</v>
      </c>
      <c r="O14" s="29">
        <v>70.201263564849512</v>
      </c>
      <c r="P14" s="29">
        <v>173.22622183754979</v>
      </c>
      <c r="Q14" s="29">
        <v>646.78522210784979</v>
      </c>
      <c r="R14" s="29">
        <v>88795.845372756972</v>
      </c>
      <c r="S14" s="29">
        <v>11</v>
      </c>
      <c r="Z14" s="31" t="s">
        <v>465</v>
      </c>
      <c r="AA14" s="29">
        <v>74.568719921765208</v>
      </c>
      <c r="AB14" s="29">
        <v>173.92119198280318</v>
      </c>
      <c r="AC14" s="29">
        <v>693.78308694812972</v>
      </c>
      <c r="AD14" s="29">
        <v>89358.416312908754</v>
      </c>
      <c r="AE14" s="29">
        <v>15</v>
      </c>
      <c r="AL14" s="31" t="s">
        <v>465</v>
      </c>
      <c r="AM14" s="29">
        <v>309.60036027313549</v>
      </c>
      <c r="AN14" s="29">
        <v>1423.6071256583411</v>
      </c>
      <c r="AO14" s="29">
        <v>52866.809157193646</v>
      </c>
      <c r="AP14" s="29">
        <v>1168453135.7089942</v>
      </c>
      <c r="AQ14" s="29">
        <v>37</v>
      </c>
      <c r="AR14" s="29"/>
      <c r="AS14" s="29"/>
      <c r="AT14" s="29"/>
      <c r="AU14" s="29"/>
      <c r="AV14" s="29"/>
      <c r="AX14" s="31" t="s">
        <v>465</v>
      </c>
      <c r="AY14" s="29">
        <v>176.70382200425112</v>
      </c>
      <c r="AZ14" s="29">
        <v>1159.6563312305864</v>
      </c>
      <c r="BA14" s="29">
        <v>52142.281878439011</v>
      </c>
      <c r="BB14" s="29">
        <v>1168262908.6403816</v>
      </c>
      <c r="BC14" s="29">
        <v>31</v>
      </c>
      <c r="BD14" s="29"/>
      <c r="BE14" s="29"/>
      <c r="BF14" s="29"/>
      <c r="BG14" s="29"/>
      <c r="BH14" s="29"/>
      <c r="BK14" s="31" t="s">
        <v>465</v>
      </c>
      <c r="BL14" s="29">
        <v>207.46525819064971</v>
      </c>
      <c r="BM14" s="29">
        <v>437.87198641055829</v>
      </c>
      <c r="BN14" s="29">
        <v>1418.3103657027543</v>
      </c>
      <c r="BO14" s="29">
        <v>279585.4849258319</v>
      </c>
      <c r="BP14" s="29">
        <v>21</v>
      </c>
      <c r="BQ14" s="29"/>
      <c r="BR14" s="29"/>
      <c r="BS14" s="29"/>
      <c r="BT14" s="29"/>
      <c r="BU14" s="29"/>
      <c r="BX14" s="31" t="s">
        <v>465</v>
      </c>
      <c r="BY14" s="29">
        <v>248.15704831408189</v>
      </c>
      <c r="BZ14" s="29">
        <v>1190.4409166545975</v>
      </c>
      <c r="CA14" s="29">
        <v>50331.145546432213</v>
      </c>
      <c r="CB14" s="29">
        <v>1165915886.1945171</v>
      </c>
      <c r="CC14" s="29">
        <v>31</v>
      </c>
      <c r="CD14" s="29"/>
      <c r="CE14" s="29"/>
      <c r="CF14" s="29"/>
      <c r="CG14" s="29"/>
      <c r="CH14" s="29"/>
      <c r="CK14" s="31" t="s">
        <v>465</v>
      </c>
      <c r="CL14" s="29">
        <v>136.01203188081891</v>
      </c>
      <c r="CM14" s="29">
        <v>407.08740098654721</v>
      </c>
      <c r="CN14" s="29">
        <v>3229.4466977095553</v>
      </c>
      <c r="CO14" s="29">
        <v>2626607.9307898376</v>
      </c>
      <c r="CP14" s="29">
        <v>21</v>
      </c>
      <c r="CQ14" s="29"/>
      <c r="CR14" s="29"/>
      <c r="CS14" s="29"/>
      <c r="CT14" s="29"/>
      <c r="CU14" s="29"/>
    </row>
    <row r="15" spans="2:99" x14ac:dyDescent="0.35">
      <c r="B15" s="31" t="s">
        <v>17</v>
      </c>
      <c r="C15" s="29">
        <v>5470.7973673695378</v>
      </c>
      <c r="D15" s="29">
        <v>18534.996663671332</v>
      </c>
      <c r="E15" s="29">
        <v>46540710.32824377</v>
      </c>
      <c r="F15" s="29">
        <v>1890709919768858</v>
      </c>
      <c r="G15" s="29">
        <v>74</v>
      </c>
      <c r="H15" s="29"/>
      <c r="I15" s="29"/>
      <c r="J15" s="29"/>
      <c r="K15" s="29"/>
      <c r="L15" s="29"/>
      <c r="N15" s="31" t="s">
        <v>17</v>
      </c>
      <c r="O15" s="29">
        <v>318.76860099999999</v>
      </c>
      <c r="P15" s="29">
        <v>3118.119275533717</v>
      </c>
      <c r="Q15" s="29">
        <v>210934.36683302079</v>
      </c>
      <c r="R15" s="29">
        <v>27417767312.992764</v>
      </c>
      <c r="S15" s="29">
        <v>9</v>
      </c>
      <c r="Z15" s="31" t="s">
        <v>17</v>
      </c>
      <c r="AA15" s="29">
        <v>3573.7091092747801</v>
      </c>
      <c r="AB15" s="29">
        <v>2741.9184446560052</v>
      </c>
      <c r="AC15" s="29">
        <v>213559.3502861525</v>
      </c>
      <c r="AD15" s="29">
        <v>27418943864.11454</v>
      </c>
      <c r="AE15" s="29">
        <v>16</v>
      </c>
      <c r="AL15" s="31" t="s">
        <v>17</v>
      </c>
      <c r="AM15" s="29">
        <v>1897.0882580947618</v>
      </c>
      <c r="AN15" s="29">
        <v>15793.078219015324</v>
      </c>
      <c r="AO15" s="29">
        <v>46327150.977957636</v>
      </c>
      <c r="AP15" s="29">
        <v>1890682500824993.8</v>
      </c>
      <c r="AQ15" s="29">
        <v>58</v>
      </c>
      <c r="AR15" s="29"/>
      <c r="AS15" s="29"/>
      <c r="AT15" s="29"/>
      <c r="AU15" s="29"/>
      <c r="AV15" s="29"/>
      <c r="AX15" s="31" t="s">
        <v>17</v>
      </c>
      <c r="AY15" s="29">
        <v>4140.0943081080532</v>
      </c>
      <c r="AZ15" s="29">
        <v>3642.131460463394</v>
      </c>
      <c r="BA15" s="29">
        <v>245442.09094402852</v>
      </c>
      <c r="BB15" s="29">
        <v>27583380837.444599</v>
      </c>
      <c r="BC15" s="29">
        <v>46</v>
      </c>
      <c r="BD15" s="29"/>
      <c r="BE15" s="29"/>
      <c r="BF15" s="29"/>
      <c r="BG15" s="29"/>
      <c r="BH15" s="29"/>
      <c r="BK15" s="31" t="s">
        <v>17</v>
      </c>
      <c r="BL15" s="29">
        <v>1330.7030592614888</v>
      </c>
      <c r="BM15" s="29">
        <v>14892.865203207932</v>
      </c>
      <c r="BN15" s="29">
        <v>46295268.237299755</v>
      </c>
      <c r="BO15" s="29">
        <v>1890682336388020.5</v>
      </c>
      <c r="BP15" s="29">
        <v>28</v>
      </c>
      <c r="BQ15" s="29"/>
      <c r="BR15" s="29"/>
      <c r="BS15" s="29"/>
      <c r="BT15" s="29"/>
      <c r="BU15" s="29"/>
      <c r="BX15" s="31" t="s">
        <v>17</v>
      </c>
      <c r="BY15" s="29">
        <v>4411.38915771343</v>
      </c>
      <c r="BZ15" s="29">
        <v>14575.028566345012</v>
      </c>
      <c r="CA15" s="29">
        <v>46319373.41387786</v>
      </c>
      <c r="CB15" s="29">
        <v>1890682457786413.8</v>
      </c>
      <c r="CC15" s="29">
        <v>54</v>
      </c>
      <c r="CD15" s="29"/>
      <c r="CE15" s="29"/>
      <c r="CF15" s="29"/>
      <c r="CG15" s="29"/>
      <c r="CH15" s="29"/>
      <c r="CK15" s="31" t="s">
        <v>17</v>
      </c>
      <c r="CL15" s="29">
        <v>1059.4082096561103</v>
      </c>
      <c r="CM15" s="29">
        <v>3959.9680973263162</v>
      </c>
      <c r="CN15" s="29">
        <v>221336.914365912</v>
      </c>
      <c r="CO15" s="29">
        <v>27461982443.738201</v>
      </c>
      <c r="CP15" s="29">
        <v>20</v>
      </c>
      <c r="CQ15" s="29"/>
      <c r="CR15" s="29"/>
      <c r="CS15" s="29"/>
      <c r="CT15" s="29"/>
      <c r="CU15" s="29"/>
    </row>
    <row r="16" spans="2:99" x14ac:dyDescent="0.35">
      <c r="B16" s="31" t="s">
        <v>705</v>
      </c>
      <c r="C16" s="29">
        <v>2174.8254941365008</v>
      </c>
      <c r="D16" s="29">
        <v>907086.3521240406</v>
      </c>
      <c r="E16" s="29">
        <v>162434853264.2142</v>
      </c>
      <c r="F16" s="29">
        <v>2.63795307200075E+22</v>
      </c>
      <c r="G16" s="29">
        <v>23</v>
      </c>
      <c r="H16" s="29"/>
      <c r="I16" s="29"/>
      <c r="J16" s="29"/>
      <c r="K16" s="29"/>
      <c r="L16" s="29"/>
      <c r="N16" s="31" t="s">
        <v>705</v>
      </c>
      <c r="O16" s="29">
        <v>270.1875</v>
      </c>
      <c r="P16" s="29">
        <v>2246.3653058520968</v>
      </c>
      <c r="Q16" s="29">
        <v>26521.13831638695</v>
      </c>
      <c r="R16" s="29">
        <v>188141375.68029574</v>
      </c>
      <c r="S16" s="29">
        <v>8</v>
      </c>
      <c r="Z16" s="31" t="s">
        <v>705</v>
      </c>
      <c r="AA16" s="29">
        <v>531.38888252247239</v>
      </c>
      <c r="AB16" s="29">
        <v>1715.7394361799588</v>
      </c>
      <c r="AC16" s="29">
        <v>20364.106756001362</v>
      </c>
      <c r="AD16" s="29">
        <v>142265166.07632503</v>
      </c>
      <c r="AE16" s="29">
        <v>10</v>
      </c>
      <c r="AL16" s="31" t="s">
        <v>705</v>
      </c>
      <c r="AM16" s="29">
        <v>1643.4366116140282</v>
      </c>
      <c r="AN16" s="29">
        <v>905370.61268786038</v>
      </c>
      <c r="AO16" s="29">
        <v>162434832900.10751</v>
      </c>
      <c r="AP16" s="29">
        <v>2.6379530720007357E+22</v>
      </c>
      <c r="AQ16" s="29">
        <v>13</v>
      </c>
      <c r="AR16" s="29"/>
      <c r="AS16" s="29"/>
      <c r="AT16" s="29"/>
      <c r="AU16" s="29"/>
      <c r="AV16" s="29"/>
      <c r="AX16" s="31" t="s">
        <v>705</v>
      </c>
      <c r="AY16" s="29">
        <v>1818.7850551943516</v>
      </c>
      <c r="AZ16" s="29">
        <v>-27557.796960563479</v>
      </c>
      <c r="BA16" s="29">
        <v>17080224.191942438</v>
      </c>
      <c r="BB16" s="29">
        <v>290157774833967.63</v>
      </c>
      <c r="BC16" s="29">
        <v>17</v>
      </c>
      <c r="BD16" s="29"/>
      <c r="BE16" s="29"/>
      <c r="BF16" s="29"/>
      <c r="BG16" s="29"/>
      <c r="BH16" s="29"/>
      <c r="BK16" s="31" t="s">
        <v>705</v>
      </c>
      <c r="BL16" s="29">
        <v>356.0404389421488</v>
      </c>
      <c r="BM16" s="29">
        <v>934644.149084604</v>
      </c>
      <c r="BN16" s="29">
        <v>162417773040.02228</v>
      </c>
      <c r="BO16" s="29">
        <v>2.6379530429849722E+22</v>
      </c>
      <c r="BP16" s="29">
        <v>6</v>
      </c>
      <c r="BQ16" s="29"/>
      <c r="BR16" s="29"/>
      <c r="BS16" s="29"/>
      <c r="BT16" s="29"/>
      <c r="BU16" s="29"/>
      <c r="BX16" s="31" t="s">
        <v>705</v>
      </c>
      <c r="BY16" s="29">
        <v>932.88343169085294</v>
      </c>
      <c r="BZ16" s="29">
        <v>936299.32016706083</v>
      </c>
      <c r="CA16" s="29">
        <v>162417794862.12952</v>
      </c>
      <c r="CB16" s="29">
        <v>2.6379530429849865E+22</v>
      </c>
      <c r="CC16" s="29">
        <v>15</v>
      </c>
      <c r="CD16" s="29"/>
      <c r="CE16" s="29"/>
      <c r="CF16" s="29"/>
      <c r="CG16" s="29"/>
      <c r="CH16" s="29"/>
      <c r="CK16" s="31" t="s">
        <v>705</v>
      </c>
      <c r="CL16" s="29">
        <v>1241.9420624456475</v>
      </c>
      <c r="CM16" s="29">
        <v>-29212.968043020337</v>
      </c>
      <c r="CN16" s="29">
        <v>17058402.084728207</v>
      </c>
      <c r="CO16" s="29">
        <v>290157631713481.56</v>
      </c>
      <c r="CP16" s="29">
        <v>8</v>
      </c>
      <c r="CQ16" s="29"/>
      <c r="CR16" s="29"/>
      <c r="CS16" s="29"/>
      <c r="CT16" s="29"/>
      <c r="CU16" s="29"/>
    </row>
    <row r="17" spans="2:99" x14ac:dyDescent="0.35">
      <c r="B17" s="31" t="s">
        <v>707</v>
      </c>
      <c r="C17" s="29">
        <v>0.82026662299249864</v>
      </c>
      <c r="D17" s="29">
        <v>2.4368788772116412</v>
      </c>
      <c r="E17" s="29">
        <v>1138.5701055389054</v>
      </c>
      <c r="F17" s="29">
        <v>148761.36452039814</v>
      </c>
      <c r="G17" s="29">
        <v>9</v>
      </c>
      <c r="H17" s="29"/>
      <c r="I17" s="29"/>
      <c r="J17" s="29"/>
      <c r="K17" s="29"/>
      <c r="L17" s="29"/>
      <c r="N17" s="31" t="s">
        <v>642</v>
      </c>
      <c r="O17" s="29">
        <v>10.710257707427145</v>
      </c>
      <c r="P17" s="29">
        <v>95.757132689208873</v>
      </c>
      <c r="Q17" s="29">
        <v>1232.6997907298542</v>
      </c>
      <c r="R17" s="29">
        <v>565577.05604922504</v>
      </c>
      <c r="S17" s="29">
        <v>7</v>
      </c>
      <c r="Z17" s="31" t="s">
        <v>642</v>
      </c>
      <c r="AA17" s="29">
        <v>139.25591262055138</v>
      </c>
      <c r="AB17" s="29">
        <v>111.94299963805996</v>
      </c>
      <c r="AC17" s="29">
        <v>1408.6765545598355</v>
      </c>
      <c r="AD17" s="29">
        <v>578614.68019001838</v>
      </c>
      <c r="AE17" s="29">
        <v>11</v>
      </c>
      <c r="AL17" s="31" t="s">
        <v>707</v>
      </c>
      <c r="AM17" s="29">
        <v>0.82026662299249875</v>
      </c>
      <c r="AN17" s="29">
        <v>2.4368788772116421</v>
      </c>
      <c r="AO17" s="29">
        <v>1138.5701055389054</v>
      </c>
      <c r="AP17" s="29">
        <v>148761.36452039814</v>
      </c>
      <c r="AQ17" s="29">
        <v>9</v>
      </c>
      <c r="AR17" s="29"/>
      <c r="AS17" s="29"/>
      <c r="AT17" s="29"/>
      <c r="AU17" s="29"/>
      <c r="AV17" s="29"/>
      <c r="AX17" s="31" t="s">
        <v>707</v>
      </c>
      <c r="AY17" s="29">
        <v>0.56486662299249868</v>
      </c>
      <c r="AZ17" s="29">
        <v>6.2647504244385699</v>
      </c>
      <c r="BA17" s="29">
        <v>841.33061127244105</v>
      </c>
      <c r="BB17" s="29">
        <v>101119.5996377228</v>
      </c>
      <c r="BC17" s="29">
        <v>7</v>
      </c>
      <c r="BD17" s="29"/>
      <c r="BE17" s="29"/>
      <c r="BF17" s="29"/>
      <c r="BG17" s="29"/>
      <c r="BH17" s="29"/>
      <c r="BK17" s="31" t="s">
        <v>707</v>
      </c>
      <c r="BL17" s="29">
        <v>0.25540000000000007</v>
      </c>
      <c r="BM17" s="29">
        <v>-3.8278715472269269</v>
      </c>
      <c r="BN17" s="29">
        <v>297.23949426646442</v>
      </c>
      <c r="BO17" s="29">
        <v>47641.764882675358</v>
      </c>
      <c r="BP17" s="29">
        <v>2</v>
      </c>
      <c r="BQ17" s="29"/>
      <c r="BR17" s="29"/>
      <c r="BS17" s="29"/>
      <c r="BT17" s="29"/>
      <c r="BU17" s="29"/>
      <c r="BX17" s="31" t="s">
        <v>707</v>
      </c>
      <c r="BY17" s="29">
        <v>0.28376193758569002</v>
      </c>
      <c r="BZ17" s="29">
        <v>-5.5932235498511584</v>
      </c>
      <c r="CA17" s="29">
        <v>1018.380018214271</v>
      </c>
      <c r="CB17" s="29">
        <v>134315.70742929488</v>
      </c>
      <c r="CC17" s="29">
        <v>8</v>
      </c>
      <c r="CD17" s="29"/>
      <c r="CE17" s="29"/>
      <c r="CF17" s="29"/>
      <c r="CG17" s="29"/>
      <c r="CH17" s="29"/>
      <c r="CK17" s="31" t="s">
        <v>707</v>
      </c>
      <c r="CL17" s="29">
        <v>0.53650468540680873</v>
      </c>
      <c r="CM17" s="29">
        <v>8.0301024270628005</v>
      </c>
      <c r="CN17" s="29">
        <v>120.19008732463445</v>
      </c>
      <c r="CO17" s="29">
        <v>14445.657091103254</v>
      </c>
      <c r="CP17" s="29">
        <v>1</v>
      </c>
      <c r="CQ17" s="29"/>
      <c r="CR17" s="29"/>
      <c r="CS17" s="29"/>
      <c r="CT17" s="29"/>
      <c r="CU17" s="29"/>
    </row>
    <row r="18" spans="2:99" x14ac:dyDescent="0.35">
      <c r="B18" s="31" t="s">
        <v>642</v>
      </c>
      <c r="C18" s="29">
        <v>7287.8849492520276</v>
      </c>
      <c r="D18" s="29">
        <v>98301.790303346599</v>
      </c>
      <c r="E18" s="29">
        <v>4331678.4981722049</v>
      </c>
      <c r="F18" s="29">
        <v>17671076978831.914</v>
      </c>
      <c r="G18" s="29">
        <v>42</v>
      </c>
      <c r="H18" s="29"/>
      <c r="I18" s="29"/>
      <c r="J18" s="29"/>
      <c r="K18" s="29"/>
      <c r="L18" s="29"/>
      <c r="N18" s="31" t="s">
        <v>42</v>
      </c>
      <c r="O18" s="29">
        <v>34.590433311615669</v>
      </c>
      <c r="P18" s="29">
        <v>547.52661052822975</v>
      </c>
      <c r="Q18" s="29">
        <v>38252.750923701919</v>
      </c>
      <c r="R18" s="29">
        <v>745672331.902426</v>
      </c>
      <c r="S18" s="29">
        <v>10</v>
      </c>
      <c r="Z18" s="31" t="s">
        <v>42</v>
      </c>
      <c r="AA18" s="29">
        <v>6587.4974120017905</v>
      </c>
      <c r="AB18" s="29">
        <v>3917.289054690702</v>
      </c>
      <c r="AC18" s="29">
        <v>52237.954828441463</v>
      </c>
      <c r="AD18" s="29">
        <v>824171782.75927806</v>
      </c>
      <c r="AE18" s="29">
        <v>35</v>
      </c>
      <c r="AL18" s="31" t="s">
        <v>642</v>
      </c>
      <c r="AM18" s="29">
        <v>7148.6290366314761</v>
      </c>
      <c r="AN18" s="29">
        <v>98189.847303708535</v>
      </c>
      <c r="AO18" s="29">
        <v>4330269.8216176443</v>
      </c>
      <c r="AP18" s="29">
        <v>17671076400217.23</v>
      </c>
      <c r="AQ18" s="29">
        <v>31</v>
      </c>
      <c r="AR18" s="29"/>
      <c r="AS18" s="29"/>
      <c r="AT18" s="29"/>
      <c r="AU18" s="29"/>
      <c r="AV18" s="29"/>
      <c r="AX18" s="31" t="s">
        <v>642</v>
      </c>
      <c r="AY18" s="29">
        <v>5953.641517635223</v>
      </c>
      <c r="AZ18" s="29">
        <v>96740.030699787618</v>
      </c>
      <c r="BA18" s="29">
        <v>4328567.9431950897</v>
      </c>
      <c r="BB18" s="29">
        <v>17671075226940.125</v>
      </c>
      <c r="BC18" s="29">
        <v>27</v>
      </c>
      <c r="BD18" s="29"/>
      <c r="BE18" s="29"/>
      <c r="BF18" s="29"/>
      <c r="BG18" s="29"/>
      <c r="BH18" s="29"/>
      <c r="BK18" s="31" t="s">
        <v>642</v>
      </c>
      <c r="BL18" s="29">
        <v>1334.2434316168039</v>
      </c>
      <c r="BM18" s="29">
        <v>1561.7596035589816</v>
      </c>
      <c r="BN18" s="29">
        <v>3110.5549771137744</v>
      </c>
      <c r="BO18" s="29">
        <v>1751891.7843464362</v>
      </c>
      <c r="BP18" s="29">
        <v>15</v>
      </c>
      <c r="BQ18" s="29"/>
      <c r="BR18" s="29"/>
      <c r="BS18" s="29"/>
      <c r="BT18" s="29"/>
      <c r="BU18" s="29"/>
      <c r="BX18" s="31" t="s">
        <v>642</v>
      </c>
      <c r="BY18" s="29">
        <v>7152.0293934772999</v>
      </c>
      <c r="BZ18" s="29">
        <v>97388.581710922765</v>
      </c>
      <c r="CA18" s="29">
        <v>4324195.7795967134</v>
      </c>
      <c r="CB18" s="29">
        <v>17671052324744.543</v>
      </c>
      <c r="CC18" s="29">
        <v>24</v>
      </c>
      <c r="CD18" s="29"/>
      <c r="CE18" s="29"/>
      <c r="CF18" s="29"/>
      <c r="CG18" s="29"/>
      <c r="CH18" s="29"/>
      <c r="CK18" s="31" t="s">
        <v>642</v>
      </c>
      <c r="CL18" s="29">
        <v>135.85555577472746</v>
      </c>
      <c r="CM18" s="29">
        <v>913.20859242384472</v>
      </c>
      <c r="CN18" s="29">
        <v>7482.7185754910652</v>
      </c>
      <c r="CO18" s="29">
        <v>24654087.36310881</v>
      </c>
      <c r="CP18" s="29">
        <v>18</v>
      </c>
      <c r="CQ18" s="29"/>
      <c r="CR18" s="29"/>
      <c r="CS18" s="29"/>
      <c r="CT18" s="29"/>
      <c r="CU18" s="29"/>
    </row>
    <row r="19" spans="2:99" x14ac:dyDescent="0.35">
      <c r="B19" s="31" t="s">
        <v>42</v>
      </c>
      <c r="C19" s="29">
        <v>13898.667967341851</v>
      </c>
      <c r="D19" s="29">
        <v>21360.820180499679</v>
      </c>
      <c r="E19" s="29">
        <v>36809145.987491228</v>
      </c>
      <c r="F19" s="29">
        <v>1311451799530066</v>
      </c>
      <c r="G19" s="29">
        <v>99</v>
      </c>
      <c r="H19" s="29"/>
      <c r="I19" s="29"/>
      <c r="J19" s="29"/>
      <c r="K19" s="29"/>
      <c r="L19" s="29"/>
      <c r="N19" s="31" t="s">
        <v>1420</v>
      </c>
      <c r="O19" s="29">
        <v>3016.4620744910094</v>
      </c>
      <c r="P19" s="29">
        <v>2648.8612473572252</v>
      </c>
      <c r="Q19" s="29">
        <v>1057820.7070000619</v>
      </c>
      <c r="R19" s="29">
        <v>411050589748.59937</v>
      </c>
      <c r="S19" s="29">
        <v>63</v>
      </c>
      <c r="Z19" s="31" t="s">
        <v>1420</v>
      </c>
      <c r="AA19" s="29">
        <v>20443.907023206306</v>
      </c>
      <c r="AB19" s="29">
        <v>1196476661.3886385</v>
      </c>
      <c r="AC19" s="29">
        <v>4.027360243656576E+16</v>
      </c>
      <c r="AD19" s="29">
        <v>1.6219630530930732E+33</v>
      </c>
      <c r="AE19" s="29">
        <v>135</v>
      </c>
      <c r="AL19" s="31" t="s">
        <v>42</v>
      </c>
      <c r="AM19" s="29">
        <v>7311.1705553400625</v>
      </c>
      <c r="AN19" s="29">
        <v>17443.531125808982</v>
      </c>
      <c r="AO19" s="29">
        <v>36756908.032662779</v>
      </c>
      <c r="AP19" s="29">
        <v>1311450975358281</v>
      </c>
      <c r="AQ19" s="29">
        <v>64</v>
      </c>
      <c r="AR19" s="29"/>
      <c r="AS19" s="29"/>
      <c r="AT19" s="29"/>
      <c r="AU19" s="29"/>
      <c r="AV19" s="29"/>
      <c r="AX19" s="31" t="s">
        <v>42</v>
      </c>
      <c r="AY19" s="29">
        <v>6959.463669692549</v>
      </c>
      <c r="AZ19" s="29">
        <v>4269.8014493688925</v>
      </c>
      <c r="BA19" s="29">
        <v>103596.95077687503</v>
      </c>
      <c r="BB19" s="29">
        <v>2465939222.1750259</v>
      </c>
      <c r="BC19" s="29">
        <v>64</v>
      </c>
      <c r="BD19" s="29"/>
      <c r="BE19" s="29"/>
      <c r="BF19" s="29"/>
      <c r="BG19" s="29"/>
      <c r="BH19" s="29"/>
      <c r="BK19" s="31" t="s">
        <v>42</v>
      </c>
      <c r="BL19" s="29">
        <v>6939.2042976493049</v>
      </c>
      <c r="BM19" s="29">
        <v>17091.018731130796</v>
      </c>
      <c r="BN19" s="29">
        <v>36705549.036714345</v>
      </c>
      <c r="BO19" s="29">
        <v>1311449333590843.3</v>
      </c>
      <c r="BP19" s="29">
        <v>35</v>
      </c>
      <c r="BQ19" s="29"/>
      <c r="BR19" s="29"/>
      <c r="BS19" s="29"/>
      <c r="BT19" s="29"/>
      <c r="BU19" s="29"/>
      <c r="BX19" s="31" t="s">
        <v>42</v>
      </c>
      <c r="BY19" s="29">
        <v>3268.098033213038</v>
      </c>
      <c r="BZ19" s="29">
        <v>-3616.6404029063769</v>
      </c>
      <c r="CA19" s="29">
        <v>36683904.980380535</v>
      </c>
      <c r="CB19" s="29">
        <v>1311446828589694.3</v>
      </c>
      <c r="CC19" s="29">
        <v>57</v>
      </c>
      <c r="CD19" s="29"/>
      <c r="CE19" s="29"/>
      <c r="CF19" s="29"/>
      <c r="CG19" s="29"/>
      <c r="CH19" s="29"/>
      <c r="CK19" s="31" t="s">
        <v>42</v>
      </c>
      <c r="CL19" s="29">
        <v>10630.569934128816</v>
      </c>
      <c r="CM19" s="29">
        <v>24977.46058340606</v>
      </c>
      <c r="CN19" s="29">
        <v>125241.00711068996</v>
      </c>
      <c r="CO19" s="29">
        <v>4970940370.4007778</v>
      </c>
      <c r="CP19" s="29">
        <v>42</v>
      </c>
      <c r="CQ19" s="29"/>
      <c r="CR19" s="29"/>
      <c r="CS19" s="29"/>
      <c r="CT19" s="29"/>
      <c r="CU19" s="29"/>
    </row>
    <row r="20" spans="2:99" x14ac:dyDescent="0.35">
      <c r="B20" s="31" t="s">
        <v>1014</v>
      </c>
      <c r="C20" s="29">
        <v>544.21217740999998</v>
      </c>
      <c r="D20" s="29">
        <v>3820.7783449966128</v>
      </c>
      <c r="E20" s="29">
        <v>125531.35647335264</v>
      </c>
      <c r="F20" s="29">
        <v>6065833980.1266232</v>
      </c>
      <c r="G20" s="29">
        <v>4</v>
      </c>
      <c r="H20" s="29"/>
      <c r="I20" s="29"/>
      <c r="J20" s="29"/>
      <c r="K20" s="29"/>
      <c r="L20" s="29"/>
      <c r="AL20" s="31" t="s">
        <v>1014</v>
      </c>
      <c r="AM20" s="29">
        <v>544.21217740999998</v>
      </c>
      <c r="AN20" s="29">
        <v>3820.7783449966123</v>
      </c>
      <c r="AO20" s="29">
        <v>125531.35647335264</v>
      </c>
      <c r="AP20" s="29">
        <v>6065833980.1266232</v>
      </c>
      <c r="AQ20" s="29">
        <v>4</v>
      </c>
      <c r="AR20" s="29"/>
      <c r="AS20" s="29"/>
      <c r="AT20" s="29"/>
      <c r="AU20" s="29"/>
      <c r="AV20" s="29"/>
      <c r="AX20" s="31" t="s">
        <v>1014</v>
      </c>
      <c r="AY20" s="29">
        <v>544.21217740999998</v>
      </c>
      <c r="AZ20" s="29">
        <v>3820.7783449966123</v>
      </c>
      <c r="BA20" s="29">
        <v>125531.35647335264</v>
      </c>
      <c r="BB20" s="29">
        <v>6065833980.1266232</v>
      </c>
      <c r="BC20" s="29">
        <v>4</v>
      </c>
      <c r="BD20" s="29"/>
      <c r="BE20" s="29"/>
      <c r="BF20" s="29"/>
      <c r="BG20" s="29"/>
      <c r="BH20" s="29"/>
      <c r="BK20" s="31" t="s">
        <v>1420</v>
      </c>
      <c r="BL20" s="29">
        <v>24255.256224394361</v>
      </c>
      <c r="BM20" s="29">
        <v>1197486306.9231207</v>
      </c>
      <c r="BN20" s="29">
        <v>4.0273764938500104E+16</v>
      </c>
      <c r="BO20" s="29">
        <v>1.6219630531194526E+33</v>
      </c>
      <c r="BP20" s="29">
        <v>154</v>
      </c>
      <c r="BQ20" s="29"/>
      <c r="BR20" s="29"/>
      <c r="BS20" s="29"/>
      <c r="BT20" s="29"/>
      <c r="BU20" s="29"/>
      <c r="BX20" s="31" t="s">
        <v>1014</v>
      </c>
      <c r="BY20" s="29">
        <v>544.21217740999998</v>
      </c>
      <c r="BZ20" s="29">
        <v>3820.7783449966123</v>
      </c>
      <c r="CA20" s="29">
        <v>125531.35647335264</v>
      </c>
      <c r="CB20" s="29">
        <v>6065833980.1266232</v>
      </c>
      <c r="CC20" s="29">
        <v>4</v>
      </c>
      <c r="CD20" s="29"/>
      <c r="CE20" s="29"/>
      <c r="CF20" s="29"/>
      <c r="CG20" s="29"/>
      <c r="CH20" s="29"/>
      <c r="CK20" s="31" t="s">
        <v>1420</v>
      </c>
      <c r="CL20" s="29">
        <v>2101890.493415995</v>
      </c>
      <c r="CM20" s="29">
        <v>3772203.281201777</v>
      </c>
      <c r="CN20" s="29">
        <v>25558817.969066486</v>
      </c>
      <c r="CO20" s="29">
        <v>314278127286172.38</v>
      </c>
      <c r="CP20" s="29">
        <v>154</v>
      </c>
      <c r="CQ20" s="29"/>
      <c r="CR20" s="29"/>
      <c r="CS20" s="29"/>
      <c r="CT20" s="29"/>
      <c r="CU20" s="29"/>
    </row>
    <row r="21" spans="2:99" x14ac:dyDescent="0.35">
      <c r="B21" s="31" t="s">
        <v>1420</v>
      </c>
      <c r="C21" s="29">
        <v>2129397.5702906502</v>
      </c>
      <c r="D21" s="29">
        <v>1201345235.9392369</v>
      </c>
      <c r="E21" s="29">
        <v>4.0273764967822824E+16</v>
      </c>
      <c r="F21" s="29">
        <v>1.6219630531194526E+33</v>
      </c>
      <c r="G21" s="29">
        <v>418</v>
      </c>
      <c r="H21" s="29"/>
      <c r="I21" s="29"/>
      <c r="J21" s="29"/>
      <c r="K21" s="29"/>
      <c r="L21" s="29"/>
      <c r="AL21" s="31" t="s">
        <v>1420</v>
      </c>
      <c r="AM21" s="29">
        <v>2108953.6632674434</v>
      </c>
      <c r="AN21" s="29">
        <v>4868574.5506000854</v>
      </c>
      <c r="AO21" s="29">
        <v>162531257100.40656</v>
      </c>
      <c r="AP21" s="29">
        <v>2.6379533965554671E+22</v>
      </c>
      <c r="AQ21" s="29">
        <v>283</v>
      </c>
      <c r="AR21" s="29"/>
      <c r="AS21" s="29"/>
      <c r="AT21" s="29"/>
      <c r="AU21" s="29"/>
      <c r="AV21" s="29"/>
      <c r="AX21" s="31" t="s">
        <v>1420</v>
      </c>
      <c r="AY21" s="29">
        <v>2105142.3140662564</v>
      </c>
      <c r="AZ21" s="29">
        <v>3858929.0161158512</v>
      </c>
      <c r="BA21" s="29">
        <v>29322715.307143729</v>
      </c>
      <c r="BB21" s="29">
        <v>331571558102349.56</v>
      </c>
      <c r="BC21" s="29">
        <v>264</v>
      </c>
      <c r="BD21" s="29"/>
      <c r="BE21" s="29"/>
      <c r="BF21" s="29"/>
      <c r="BG21" s="29"/>
      <c r="BH21" s="29"/>
      <c r="BQ21" s="29"/>
      <c r="BR21" s="29"/>
      <c r="BS21" s="29"/>
      <c r="BT21" s="29"/>
      <c r="BU21" s="29"/>
      <c r="BX21" s="31" t="s">
        <v>1420</v>
      </c>
      <c r="BY21" s="29">
        <v>27507.076874655741</v>
      </c>
      <c r="BZ21" s="29">
        <v>1197573032.6580353</v>
      </c>
      <c r="CA21" s="29">
        <v>4.0273764942263944E+16</v>
      </c>
      <c r="CB21" s="29">
        <v>1.6219630531194526E+33</v>
      </c>
      <c r="CC21" s="29">
        <v>264</v>
      </c>
      <c r="CD21" s="29"/>
      <c r="CE21" s="29"/>
      <c r="CF21" s="29"/>
      <c r="CG21" s="29"/>
      <c r="CH21" s="29"/>
      <c r="CQ21" s="29"/>
      <c r="CR21" s="29"/>
      <c r="CS21" s="29"/>
      <c r="CT21" s="29"/>
      <c r="CU21" s="29"/>
    </row>
    <row r="22" spans="2:99" x14ac:dyDescent="0.35">
      <c r="N22" s="88"/>
      <c r="O22" s="88" t="s">
        <v>2061</v>
      </c>
      <c r="P22" s="88" t="s">
        <v>2062</v>
      </c>
      <c r="Q22" s="88" t="s">
        <v>2063</v>
      </c>
      <c r="R22" s="88" t="s">
        <v>2068</v>
      </c>
      <c r="S22" s="88" t="s">
        <v>2110</v>
      </c>
      <c r="T22" s="88" t="s">
        <v>2064</v>
      </c>
      <c r="U22" s="88" t="s">
        <v>1439</v>
      </c>
      <c r="V22" s="88" t="s">
        <v>2066</v>
      </c>
      <c r="W22" s="88" t="s">
        <v>2096</v>
      </c>
      <c r="X22" s="88" t="s">
        <v>2069</v>
      </c>
    </row>
    <row r="23" spans="2:99" x14ac:dyDescent="0.35">
      <c r="B23" s="25" t="s">
        <v>1422</v>
      </c>
      <c r="C23" s="88" t="s">
        <v>2061</v>
      </c>
      <c r="D23" s="88" t="s">
        <v>2062</v>
      </c>
      <c r="E23" s="88" t="s">
        <v>2063</v>
      </c>
      <c r="F23" s="88" t="s">
        <v>2068</v>
      </c>
      <c r="G23" s="88" t="s">
        <v>2110</v>
      </c>
      <c r="H23" s="88" t="s">
        <v>2064</v>
      </c>
      <c r="I23" s="88" t="s">
        <v>1439</v>
      </c>
      <c r="J23" s="88" t="s">
        <v>2066</v>
      </c>
      <c r="K23" s="88" t="s">
        <v>2111</v>
      </c>
      <c r="L23" s="88" t="s">
        <v>2069</v>
      </c>
      <c r="N23" s="88" t="s">
        <v>32</v>
      </c>
      <c r="O23" s="89">
        <v>2077.4532304595305</v>
      </c>
      <c r="P23" s="89">
        <v>4003.6936447195408</v>
      </c>
      <c r="Q23" s="89">
        <v>8693.5216057391681</v>
      </c>
      <c r="R23" s="89">
        <v>50253426.536957294</v>
      </c>
      <c r="S23" s="89">
        <v>6</v>
      </c>
      <c r="T23" s="89">
        <f>O23-P23^2/Q23</f>
        <v>233.60173647055058</v>
      </c>
      <c r="U23" s="89">
        <f>S23-1</f>
        <v>5</v>
      </c>
      <c r="V23" s="89">
        <f>Q23-R23/Q23</f>
        <v>2912.9612280227675</v>
      </c>
      <c r="W23" s="89">
        <f>IF(X23&gt;0,X23,0)</f>
        <v>7.8477438790257675E-2</v>
      </c>
      <c r="X23" s="89">
        <f>(T23-U23)/V23</f>
        <v>7.8477438790257675E-2</v>
      </c>
      <c r="Y23" s="99"/>
      <c r="AL23" s="25" t="s">
        <v>1422</v>
      </c>
      <c r="AM23" s="88" t="s">
        <v>2061</v>
      </c>
      <c r="AN23" s="88" t="s">
        <v>2062</v>
      </c>
      <c r="AO23" s="88" t="s">
        <v>2063</v>
      </c>
      <c r="AP23" s="88" t="s">
        <v>2068</v>
      </c>
      <c r="AQ23" s="88" t="s">
        <v>2110</v>
      </c>
      <c r="AR23" s="88" t="s">
        <v>2064</v>
      </c>
      <c r="AS23" s="88" t="s">
        <v>1439</v>
      </c>
      <c r="AT23" s="88" t="s">
        <v>2066</v>
      </c>
      <c r="AU23" s="88" t="s">
        <v>2111</v>
      </c>
      <c r="AV23" s="88" t="s">
        <v>2069</v>
      </c>
      <c r="AX23" s="25" t="s">
        <v>1422</v>
      </c>
      <c r="AY23" s="88" t="s">
        <v>2061</v>
      </c>
      <c r="AZ23" s="88" t="s">
        <v>2062</v>
      </c>
      <c r="BA23" s="88" t="s">
        <v>2063</v>
      </c>
      <c r="BB23" s="88" t="s">
        <v>2068</v>
      </c>
      <c r="BC23" s="88" t="s">
        <v>2110</v>
      </c>
      <c r="BD23" s="88" t="s">
        <v>2064</v>
      </c>
      <c r="BE23" s="88" t="s">
        <v>1439</v>
      </c>
      <c r="BF23" s="88" t="s">
        <v>2066</v>
      </c>
      <c r="BG23" s="88" t="s">
        <v>2111</v>
      </c>
      <c r="BH23" s="88" t="s">
        <v>2069</v>
      </c>
      <c r="BK23" s="25" t="s">
        <v>1422</v>
      </c>
      <c r="BL23" s="88" t="s">
        <v>2061</v>
      </c>
      <c r="BM23" s="88" t="s">
        <v>2062</v>
      </c>
      <c r="BN23" s="88" t="s">
        <v>2063</v>
      </c>
      <c r="BO23" s="88" t="s">
        <v>2068</v>
      </c>
      <c r="BP23" s="88" t="s">
        <v>2110</v>
      </c>
      <c r="BQ23" s="88" t="s">
        <v>2064</v>
      </c>
      <c r="BR23" s="88" t="s">
        <v>1439</v>
      </c>
      <c r="BS23" s="88" t="s">
        <v>2066</v>
      </c>
      <c r="BT23" s="88" t="s">
        <v>2111</v>
      </c>
      <c r="BU23" s="88" t="s">
        <v>2069</v>
      </c>
      <c r="BX23" s="25" t="s">
        <v>1422</v>
      </c>
      <c r="BY23" s="88" t="s">
        <v>2061</v>
      </c>
      <c r="BZ23" s="88" t="s">
        <v>2062</v>
      </c>
      <c r="CA23" s="88" t="s">
        <v>2063</v>
      </c>
      <c r="CB23" s="88" t="s">
        <v>2068</v>
      </c>
      <c r="CC23" s="88" t="s">
        <v>2110</v>
      </c>
      <c r="CD23" s="88" t="s">
        <v>2064</v>
      </c>
      <c r="CE23" s="88" t="s">
        <v>1439</v>
      </c>
      <c r="CF23" s="88" t="s">
        <v>2066</v>
      </c>
      <c r="CG23" s="88" t="s">
        <v>2111</v>
      </c>
      <c r="CH23" s="88" t="s">
        <v>2069</v>
      </c>
      <c r="CK23" s="25" t="s">
        <v>1422</v>
      </c>
      <c r="CL23" s="88" t="s">
        <v>2061</v>
      </c>
      <c r="CM23" s="88" t="s">
        <v>2062</v>
      </c>
      <c r="CN23" s="88" t="s">
        <v>2063</v>
      </c>
      <c r="CO23" s="88" t="s">
        <v>2068</v>
      </c>
      <c r="CP23" s="88" t="s">
        <v>2110</v>
      </c>
      <c r="CQ23" s="88" t="s">
        <v>2064</v>
      </c>
      <c r="CR23" s="88" t="s">
        <v>1439</v>
      </c>
      <c r="CS23" s="88" t="s">
        <v>2066</v>
      </c>
      <c r="CT23" s="88" t="s">
        <v>2111</v>
      </c>
      <c r="CU23" s="88" t="s">
        <v>2069</v>
      </c>
    </row>
    <row r="24" spans="2:99" x14ac:dyDescent="0.35">
      <c r="B24" s="88" t="s">
        <v>32</v>
      </c>
      <c r="C24" s="89">
        <v>5983.8096544098635</v>
      </c>
      <c r="D24" s="89">
        <v>8055.2475472830356</v>
      </c>
      <c r="E24" s="89">
        <v>19837.826304880313</v>
      </c>
      <c r="F24" s="89">
        <v>62760160.77182138</v>
      </c>
      <c r="G24" s="89">
        <v>25</v>
      </c>
      <c r="H24" s="89">
        <f>C24-((D24^2)/E24)</f>
        <v>2712.9365229092377</v>
      </c>
      <c r="I24" s="89">
        <f>G24-1</f>
        <v>24</v>
      </c>
      <c r="J24" s="89">
        <f>E24-F24/E24</f>
        <v>16674.165135189472</v>
      </c>
      <c r="K24" s="89">
        <f>IF(L24&gt;0,L24,0)</f>
        <v>0.16126363755594908</v>
      </c>
      <c r="L24" s="89">
        <f>(H24-I24)/J24</f>
        <v>0.16126363755594908</v>
      </c>
      <c r="N24" s="88" t="s">
        <v>332</v>
      </c>
      <c r="O24" s="89">
        <v>16.689592999999995</v>
      </c>
      <c r="P24" s="89">
        <v>82.521132381903783</v>
      </c>
      <c r="Q24" s="89">
        <v>549.69379996423061</v>
      </c>
      <c r="R24" s="89">
        <v>273894.33096489089</v>
      </c>
      <c r="S24" s="89">
        <v>2</v>
      </c>
      <c r="T24" s="89">
        <f t="shared" ref="T24:T31" si="0">O24-P24^2/Q24</f>
        <v>4.3013556030440743</v>
      </c>
      <c r="U24" s="89">
        <f t="shared" ref="U24:U31" si="1">S24-1</f>
        <v>1</v>
      </c>
      <c r="V24" s="89">
        <f t="shared" ref="V24:V31" si="2">Q24-R24/Q24</f>
        <v>51.426708389405519</v>
      </c>
      <c r="W24" s="89">
        <f t="shared" ref="W24:W31" si="3">IF(X24&gt;0,X24,0)</f>
        <v>6.419535114022952E-2</v>
      </c>
      <c r="X24" s="89">
        <f t="shared" ref="X24:X31" si="4">(T24-U24)/V24</f>
        <v>6.419535114022952E-2</v>
      </c>
      <c r="Y24" s="99"/>
      <c r="AL24" s="88" t="s">
        <v>32</v>
      </c>
      <c r="AM24" s="89">
        <v>506.97759638747567</v>
      </c>
      <c r="AN24" s="89">
        <v>1343.7629193916673</v>
      </c>
      <c r="AO24" s="89">
        <v>7633.782111644322</v>
      </c>
      <c r="AP24" s="89">
        <v>6631143.9537980529</v>
      </c>
      <c r="AQ24" s="89">
        <v>15</v>
      </c>
      <c r="AR24" s="89">
        <f>AM24-((AN24^2)/AO24)</f>
        <v>270.43707726817013</v>
      </c>
      <c r="AS24" s="89">
        <f>AQ24-1</f>
        <v>14</v>
      </c>
      <c r="AT24" s="89">
        <f>AO24-AP24/AO24</f>
        <v>6765.1243667915942</v>
      </c>
      <c r="AU24" s="89">
        <f>IF(AV24&gt;0,AV24,0)</f>
        <v>3.7905744723180479E-2</v>
      </c>
      <c r="AV24" s="89">
        <f>(AR24-AS24)/AT24</f>
        <v>3.7905744723180479E-2</v>
      </c>
      <c r="AX24" s="88" t="s">
        <v>32</v>
      </c>
      <c r="AY24" s="89">
        <v>2161.4931223613876</v>
      </c>
      <c r="AZ24" s="89">
        <v>4215.960848715793</v>
      </c>
      <c r="BA24" s="89">
        <v>14168.593318038156</v>
      </c>
      <c r="BB24" s="89">
        <v>56038099.256694481</v>
      </c>
      <c r="BC24" s="89">
        <v>15</v>
      </c>
      <c r="BD24" s="89">
        <f>AY24-((AZ24^2)/BA24)</f>
        <v>907.00543406873658</v>
      </c>
      <c r="BE24" s="89">
        <f>BC24-1</f>
        <v>14</v>
      </c>
      <c r="BF24" s="89">
        <f>BA24-BB24/BA24</f>
        <v>10213.500670601385</v>
      </c>
      <c r="BG24" s="89">
        <f>IF(BH24&gt;0,BH24,0)</f>
        <v>8.7433825371860008E-2</v>
      </c>
      <c r="BH24" s="89">
        <f>(BD24-BE24)/BF24</f>
        <v>8.7433825371860008E-2</v>
      </c>
      <c r="BK24" s="88" t="s">
        <v>32</v>
      </c>
      <c r="BL24" s="89">
        <v>3822.3165320484732</v>
      </c>
      <c r="BM24" s="89">
        <v>3839.2866985672417</v>
      </c>
      <c r="BN24" s="89">
        <v>5669.2329868421575</v>
      </c>
      <c r="BO24" s="89">
        <v>6722061.5151268896</v>
      </c>
      <c r="BP24" s="89">
        <v>10</v>
      </c>
      <c r="BQ24" s="89">
        <f>BL24-((BM24^2)/BN24)</f>
        <v>1222.2959670080154</v>
      </c>
      <c r="BR24" s="89">
        <f>BP24-1</f>
        <v>9</v>
      </c>
      <c r="BS24" s="89">
        <f>BN24-BO24/BN24</f>
        <v>4483.5238211175765</v>
      </c>
      <c r="BT24" s="89">
        <f>IF(BU24&gt;0,BU24,0)</f>
        <v>0.2706121380003253</v>
      </c>
      <c r="BU24" s="89">
        <f>(BQ24-BR24)/BS24</f>
        <v>0.2706121380003253</v>
      </c>
      <c r="BX24" s="88" t="s">
        <v>32</v>
      </c>
      <c r="BY24" s="89">
        <v>709.86400773896469</v>
      </c>
      <c r="BZ24" s="89">
        <v>1604.4077630273919</v>
      </c>
      <c r="CA24" s="89">
        <v>8695.3086656822616</v>
      </c>
      <c r="CB24" s="89">
        <v>7084049.2065218864</v>
      </c>
      <c r="CC24" s="89">
        <v>17</v>
      </c>
      <c r="CD24" s="89">
        <f>BY24-((BZ24^2)/CA24)</f>
        <v>413.82802224004325</v>
      </c>
      <c r="CE24" s="89">
        <f>CC24-1</f>
        <v>16</v>
      </c>
      <c r="CF24" s="89">
        <f>CA24-CB24/CA24</f>
        <v>7880.6108235595921</v>
      </c>
      <c r="CG24" s="89">
        <f>IF(CH24&gt;0,CH24,0)</f>
        <v>5.0481876487379743E-2</v>
      </c>
      <c r="CH24" s="89">
        <f>(CD24-CE24)/CF24</f>
        <v>5.0481876487379743E-2</v>
      </c>
      <c r="CK24" s="88" t="s">
        <v>32</v>
      </c>
      <c r="CL24" s="89">
        <v>5273.9456466708962</v>
      </c>
      <c r="CM24" s="89">
        <v>6450.8397842556442</v>
      </c>
      <c r="CN24" s="89">
        <v>11142.517639198051</v>
      </c>
      <c r="CO24" s="89">
        <v>55676111.565299481</v>
      </c>
      <c r="CP24" s="89">
        <v>8</v>
      </c>
      <c r="CQ24" s="89">
        <f>CL24-((CM24^2)/CN24)</f>
        <v>1539.3018911389645</v>
      </c>
      <c r="CR24" s="89">
        <f>CP24-1</f>
        <v>7</v>
      </c>
      <c r="CS24" s="89">
        <f>CN24-CO24/CN24</f>
        <v>6145.7912827202708</v>
      </c>
      <c r="CT24" s="89">
        <f>IF(CU24&gt;0,CU24,0)</f>
        <v>0.24932540345898827</v>
      </c>
      <c r="CU24" s="89">
        <f>(CQ24-CR24)/CS24</f>
        <v>0.24932540345898827</v>
      </c>
    </row>
    <row r="25" spans="2:99" x14ac:dyDescent="0.35">
      <c r="B25" s="88" t="s">
        <v>332</v>
      </c>
      <c r="C25" s="89">
        <v>108.92336318486632</v>
      </c>
      <c r="D25" s="89">
        <v>2201.6622136856708</v>
      </c>
      <c r="E25" s="89">
        <v>1965487.9861845253</v>
      </c>
      <c r="F25" s="89">
        <v>2424755626829.0405</v>
      </c>
      <c r="G25" s="89">
        <v>14</v>
      </c>
      <c r="H25" s="89">
        <f t="shared" ref="H25:H35" si="5">C25-((D25^2)/E25)</f>
        <v>106.45714790538193</v>
      </c>
      <c r="I25" s="89">
        <f t="shared" ref="I25:I35" si="6">G25-1</f>
        <v>13</v>
      </c>
      <c r="J25" s="89">
        <f t="shared" ref="J25:J35" si="7">E25-F25/E25</f>
        <v>731822.02441181475</v>
      </c>
      <c r="K25" s="89">
        <f t="shared" ref="K25:K35" si="8">IF(L25&gt;0,L25,0)</f>
        <v>1.2770474895244644E-4</v>
      </c>
      <c r="L25" s="89">
        <f t="shared" ref="L25:L35" si="9">(H25-I25)/J25</f>
        <v>1.2770474895244644E-4</v>
      </c>
      <c r="N25" s="88" t="s">
        <v>348</v>
      </c>
      <c r="O25" s="89">
        <v>10.412800171369271</v>
      </c>
      <c r="P25" s="89">
        <v>18.851518327200662</v>
      </c>
      <c r="Q25" s="89">
        <v>34.900963679954792</v>
      </c>
      <c r="R25" s="89">
        <v>613.0851812697</v>
      </c>
      <c r="S25" s="89">
        <v>2</v>
      </c>
      <c r="T25" s="89">
        <f t="shared" si="0"/>
        <v>0.23028067134488772</v>
      </c>
      <c r="U25" s="89">
        <f t="shared" si="1"/>
        <v>1</v>
      </c>
      <c r="V25" s="89">
        <f t="shared" si="2"/>
        <v>17.33453809664568</v>
      </c>
      <c r="W25" s="89">
        <f t="shared" si="3"/>
        <v>0</v>
      </c>
      <c r="X25" s="89">
        <f t="shared" si="4"/>
        <v>-4.4403798033941087E-2</v>
      </c>
      <c r="Y25" s="99"/>
      <c r="Z25" s="88"/>
      <c r="AA25" s="88" t="s">
        <v>2061</v>
      </c>
      <c r="AB25" s="88" t="s">
        <v>2062</v>
      </c>
      <c r="AC25" s="88" t="s">
        <v>2063</v>
      </c>
      <c r="AD25" s="88" t="s">
        <v>2068</v>
      </c>
      <c r="AE25" s="88" t="s">
        <v>2110</v>
      </c>
      <c r="AF25" s="88" t="s">
        <v>2064</v>
      </c>
      <c r="AG25" s="88" t="s">
        <v>1439</v>
      </c>
      <c r="AH25" s="88" t="s">
        <v>2066</v>
      </c>
      <c r="AI25" s="88" t="s">
        <v>2096</v>
      </c>
      <c r="AJ25" s="88" t="s">
        <v>2069</v>
      </c>
      <c r="AL25" s="88" t="s">
        <v>332</v>
      </c>
      <c r="AM25" s="89">
        <v>28.720654487897882</v>
      </c>
      <c r="AN25" s="89">
        <v>4887.4597691339277</v>
      </c>
      <c r="AO25" s="89">
        <v>1480072.4987129772</v>
      </c>
      <c r="AP25" s="89">
        <v>2189852890372.5024</v>
      </c>
      <c r="AQ25" s="89">
        <v>4</v>
      </c>
      <c r="AR25" s="89">
        <f t="shared" ref="AR25:AR35" si="10">AM25-((AN25^2)/AO25)</f>
        <v>12.581402514988277</v>
      </c>
      <c r="AS25" s="89">
        <f t="shared" ref="AS25:AS35" si="11">AQ25-1</f>
        <v>3</v>
      </c>
      <c r="AT25" s="89">
        <f t="shared" ref="AT25:AT35" si="12">AO25-AP25/AO25</f>
        <v>514.64443440153264</v>
      </c>
      <c r="AU25" s="89">
        <f t="shared" ref="AU25:AU35" si="13">IF(AV25&gt;0,AV25,0)</f>
        <v>1.8617518959726541E-2</v>
      </c>
      <c r="AV25" s="89">
        <f t="shared" ref="AV25:AV35" si="14">(AR25-AS25)/AT25</f>
        <v>1.8617518959726541E-2</v>
      </c>
      <c r="AX25" s="88" t="s">
        <v>332</v>
      </c>
      <c r="AY25" s="89">
        <v>45.168747487897875</v>
      </c>
      <c r="AZ25" s="89">
        <v>-2736.2682980426962</v>
      </c>
      <c r="BA25" s="89">
        <v>485474.41607816645</v>
      </c>
      <c r="BB25" s="89">
        <v>234902764285.03</v>
      </c>
      <c r="BC25" s="89">
        <v>6</v>
      </c>
      <c r="BD25" s="89">
        <f t="shared" ref="BD25:BD35" si="15">AY25-((AZ25^2)/BA25)</f>
        <v>29.746381342720902</v>
      </c>
      <c r="BE25" s="89">
        <f t="shared" ref="BE25:BE35" si="16">BC25-1</f>
        <v>5</v>
      </c>
      <c r="BF25" s="89">
        <f t="shared" ref="BF25:BF35" si="17">BA25-BB25/BA25</f>
        <v>1612.1228132455726</v>
      </c>
      <c r="BG25" s="89">
        <f t="shared" ref="BG25:BG35" si="18">IF(BH25&gt;0,BH25,0)</f>
        <v>1.5350183707716887E-2</v>
      </c>
      <c r="BH25" s="89">
        <f t="shared" ref="BH25:BH35" si="19">(BD25-BE25)/BF25</f>
        <v>1.5350183707716887E-2</v>
      </c>
      <c r="BK25" s="88" t="s">
        <v>332</v>
      </c>
      <c r="BL25" s="89">
        <v>63.754615696968429</v>
      </c>
      <c r="BM25" s="89">
        <v>4937.9305117283666</v>
      </c>
      <c r="BN25" s="89">
        <v>1480013.5701063587</v>
      </c>
      <c r="BO25" s="89">
        <v>2189852862544.0105</v>
      </c>
      <c r="BP25" s="89">
        <v>8</v>
      </c>
      <c r="BQ25" s="89">
        <f t="shared" ref="BQ25:BQ35" si="20">BL25-((BM25^2)/BN25)</f>
        <v>47.279660175509449</v>
      </c>
      <c r="BR25" s="89">
        <f t="shared" ref="BR25:BR35" si="21">BP25-1</f>
        <v>7</v>
      </c>
      <c r="BS25" s="89">
        <f t="shared" ref="BS25:BS35" si="22">BN25-BO25/BN25</f>
        <v>396.82416892773472</v>
      </c>
      <c r="BT25" s="89">
        <f t="shared" ref="BT25:BT35" si="23">IF(BU25&gt;0,BU25,0)</f>
        <v>0.10150505772959796</v>
      </c>
      <c r="BU25" s="89">
        <f t="shared" ref="BU25:BU35" si="24">(BQ25-BR25)/BS25</f>
        <v>0.10150505772959796</v>
      </c>
      <c r="BX25" s="88" t="s">
        <v>332</v>
      </c>
      <c r="BY25" s="89">
        <v>34.573699014304488</v>
      </c>
      <c r="BZ25" s="89">
        <v>4997.0907560145706</v>
      </c>
      <c r="CA25" s="89">
        <v>1480444.3483338642</v>
      </c>
      <c r="CB25" s="89">
        <v>2189853132638.2815</v>
      </c>
      <c r="CC25" s="89">
        <v>5</v>
      </c>
      <c r="CD25" s="89">
        <f t="shared" ref="CD25:CD35" si="25">BY25-((BZ25^2)/CA25)</f>
        <v>17.706522580452532</v>
      </c>
      <c r="CE25" s="89">
        <f t="shared" ref="CE25:CE35" si="26">CC25-1</f>
        <v>4</v>
      </c>
      <c r="CF25" s="89">
        <f t="shared" ref="CF25:CF35" si="27">CA25-CB25/CA25</f>
        <v>1257.9573676609434</v>
      </c>
      <c r="CG25" s="89">
        <f t="shared" ref="CG25:CG35" si="28">IF(CH25&gt;0,CH25,0)</f>
        <v>1.0895856197367448E-2</v>
      </c>
      <c r="CH25" s="89">
        <f t="shared" ref="CH25:CH35" si="29">(CD25-CE25)/CF25</f>
        <v>1.0895856197367448E-2</v>
      </c>
      <c r="CK25" s="88" t="s">
        <v>332</v>
      </c>
      <c r="CL25" s="89">
        <v>74.349664170561823</v>
      </c>
      <c r="CM25" s="89">
        <v>-2795.4285423288993</v>
      </c>
      <c r="CN25" s="89">
        <v>485043.63785066071</v>
      </c>
      <c r="CO25" s="89">
        <v>234902494190.75928</v>
      </c>
      <c r="CP25" s="89">
        <v>9</v>
      </c>
      <c r="CQ25" s="89">
        <f t="shared" ref="CQ25:CQ35" si="30">CL25-((CM25^2)/CN25)</f>
        <v>58.238906033635089</v>
      </c>
      <c r="CR25" s="89">
        <f t="shared" ref="CR25:CR35" si="31">CP25-1</f>
        <v>8</v>
      </c>
      <c r="CS25" s="89">
        <f t="shared" ref="CS25:CS35" si="32">CN25-CO25/CN25</f>
        <v>752.17238238669233</v>
      </c>
      <c r="CT25" s="89">
        <v>1.2770474895244644E-4</v>
      </c>
      <c r="CU25" s="89">
        <f t="shared" ref="CU25:CU35" si="33">(CQ25-CR25)/CS25</f>
        <v>6.6791745097345562E-2</v>
      </c>
    </row>
    <row r="26" spans="2:99" x14ac:dyDescent="0.35">
      <c r="B26" s="88" t="s">
        <v>348</v>
      </c>
      <c r="C26" s="89">
        <v>246.89608665978406</v>
      </c>
      <c r="D26" s="89">
        <v>742.88940802619175</v>
      </c>
      <c r="E26" s="89">
        <v>14319.975385035286</v>
      </c>
      <c r="F26" s="89">
        <v>48494701.238983445</v>
      </c>
      <c r="G26" s="89">
        <v>25</v>
      </c>
      <c r="H26" s="89">
        <f t="shared" si="5"/>
        <v>208.35658797222081</v>
      </c>
      <c r="I26" s="89">
        <f t="shared" si="6"/>
        <v>24</v>
      </c>
      <c r="J26" s="89">
        <f t="shared" si="7"/>
        <v>10933.468080723747</v>
      </c>
      <c r="K26" s="89">
        <f t="shared" si="8"/>
        <v>1.6861675235257761E-2</v>
      </c>
      <c r="L26" s="89">
        <f t="shared" si="9"/>
        <v>1.6861675235257761E-2</v>
      </c>
      <c r="N26" s="88" t="s">
        <v>88</v>
      </c>
      <c r="O26" s="89">
        <v>207.44839527621841</v>
      </c>
      <c r="P26" s="89">
        <v>-7637.1995945122226</v>
      </c>
      <c r="Q26" s="89">
        <v>770954.84954473143</v>
      </c>
      <c r="R26" s="89">
        <v>382647826421.16931</v>
      </c>
      <c r="S26" s="89">
        <v>8</v>
      </c>
      <c r="T26" s="89">
        <f t="shared" si="0"/>
        <v>131.79309888517668</v>
      </c>
      <c r="U26" s="89">
        <f t="shared" si="1"/>
        <v>7</v>
      </c>
      <c r="V26" s="89">
        <f t="shared" si="2"/>
        <v>274625.10124996083</v>
      </c>
      <c r="W26" s="89">
        <f t="shared" si="3"/>
        <v>4.5441257305752007E-4</v>
      </c>
      <c r="X26" s="89">
        <f t="shared" si="4"/>
        <v>4.5441257305752007E-4</v>
      </c>
      <c r="Y26" s="99"/>
      <c r="Z26" s="94" t="s">
        <v>32</v>
      </c>
      <c r="AA26" s="89">
        <v>5476.8320580223854</v>
      </c>
      <c r="AB26" s="89">
        <v>6711.4846278913683</v>
      </c>
      <c r="AC26" s="89">
        <v>12204.044193235988</v>
      </c>
      <c r="AD26" s="89">
        <v>56129016.818023317</v>
      </c>
      <c r="AE26" s="89">
        <v>10</v>
      </c>
      <c r="AF26" s="89">
        <f>AA26-AB26^2/AC26</f>
        <v>1785.9222909643886</v>
      </c>
      <c r="AG26" s="89">
        <f>AE26-1</f>
        <v>9</v>
      </c>
      <c r="AH26" s="89">
        <f>AC26-AD26/AC26</f>
        <v>7604.8297091445211</v>
      </c>
      <c r="AI26" s="89">
        <f>IF(AJ26&gt;0,AJ26,0)</f>
        <v>0.23365707832059757</v>
      </c>
      <c r="AJ26" s="89">
        <f>(AF26-AG26)/AH26</f>
        <v>0.23365707832059757</v>
      </c>
      <c r="AL26" s="88" t="s">
        <v>348</v>
      </c>
      <c r="AM26" s="89">
        <v>84.877027957052007</v>
      </c>
      <c r="AN26" s="89">
        <v>589.88103209772225</v>
      </c>
      <c r="AO26" s="89">
        <v>13593.340234007097</v>
      </c>
      <c r="AP26" s="89">
        <v>48294765.261292741</v>
      </c>
      <c r="AQ26" s="89">
        <v>13</v>
      </c>
      <c r="AR26" s="89">
        <f t="shared" si="10"/>
        <v>59.279225942344311</v>
      </c>
      <c r="AS26" s="89">
        <f t="shared" si="11"/>
        <v>12</v>
      </c>
      <c r="AT26" s="89">
        <f t="shared" si="12"/>
        <v>10040.514774634612</v>
      </c>
      <c r="AU26" s="89">
        <f t="shared" si="13"/>
        <v>4.7088448155851517E-3</v>
      </c>
      <c r="AV26" s="89">
        <f t="shared" si="14"/>
        <v>4.7088448155851517E-3</v>
      </c>
      <c r="AX26" s="88" t="s">
        <v>348</v>
      </c>
      <c r="AY26" s="89">
        <v>190.31385470273204</v>
      </c>
      <c r="AZ26" s="89">
        <v>516.71114054359418</v>
      </c>
      <c r="BA26" s="89">
        <v>7837.601444826545</v>
      </c>
      <c r="BB26" s="89">
        <v>35557232.24360615</v>
      </c>
      <c r="BC26" s="89">
        <v>17</v>
      </c>
      <c r="BD26" s="89">
        <f t="shared" si="15"/>
        <v>156.24853450989457</v>
      </c>
      <c r="BE26" s="89">
        <f t="shared" si="16"/>
        <v>16</v>
      </c>
      <c r="BF26" s="89">
        <f t="shared" si="17"/>
        <v>3300.8522245562517</v>
      </c>
      <c r="BG26" s="89">
        <f t="shared" si="18"/>
        <v>4.2488583241180634E-2</v>
      </c>
      <c r="BH26" s="89">
        <f t="shared" si="19"/>
        <v>4.2488583241180634E-2</v>
      </c>
      <c r="BK26" s="88" t="s">
        <v>348</v>
      </c>
      <c r="BL26" s="89">
        <v>56.582231957052016</v>
      </c>
      <c r="BM26" s="89">
        <v>226.17826748259751</v>
      </c>
      <c r="BN26" s="89">
        <v>6482.3739402087404</v>
      </c>
      <c r="BO26" s="89">
        <v>12937468.995377291</v>
      </c>
      <c r="BP26" s="89">
        <v>8</v>
      </c>
      <c r="BQ26" s="89">
        <f t="shared" si="20"/>
        <v>48.690584675781153</v>
      </c>
      <c r="BR26" s="89">
        <f t="shared" si="21"/>
        <v>7</v>
      </c>
      <c r="BS26" s="89">
        <f t="shared" si="22"/>
        <v>4486.5821030348598</v>
      </c>
      <c r="BT26" s="89">
        <f t="shared" si="23"/>
        <v>9.2922816786480695E-3</v>
      </c>
      <c r="BU26" s="89">
        <f t="shared" si="24"/>
        <v>9.2922816786480695E-3</v>
      </c>
      <c r="BX26" s="88" t="s">
        <v>348</v>
      </c>
      <c r="BY26" s="89">
        <v>83.479508725291083</v>
      </c>
      <c r="BZ26" s="89">
        <v>527.00361846205283</v>
      </c>
      <c r="CA26" s="89">
        <v>13650.061017599686</v>
      </c>
      <c r="CB26" s="89">
        <v>48310987.065883175</v>
      </c>
      <c r="CC26" s="89">
        <v>18</v>
      </c>
      <c r="CD26" s="89">
        <f t="shared" si="25"/>
        <v>63.132873386884718</v>
      </c>
      <c r="CE26" s="89">
        <f t="shared" si="26"/>
        <v>17</v>
      </c>
      <c r="CF26" s="89">
        <f t="shared" si="27"/>
        <v>10110.810386881371</v>
      </c>
      <c r="CG26" s="89">
        <f t="shared" si="28"/>
        <v>4.5627275778746135E-3</v>
      </c>
      <c r="CH26" s="89">
        <f t="shared" si="29"/>
        <v>4.5627275778746135E-3</v>
      </c>
      <c r="CK26" s="88" t="s">
        <v>348</v>
      </c>
      <c r="CL26" s="89">
        <v>163.41657793449298</v>
      </c>
      <c r="CM26" s="89">
        <v>215.88578956413892</v>
      </c>
      <c r="CN26" s="89">
        <v>669.91436743560109</v>
      </c>
      <c r="CO26" s="89">
        <v>183714.17310026987</v>
      </c>
      <c r="CP26" s="89">
        <v>7</v>
      </c>
      <c r="CQ26" s="89">
        <f t="shared" si="30"/>
        <v>93.845485864711421</v>
      </c>
      <c r="CR26" s="89">
        <f t="shared" si="31"/>
        <v>6</v>
      </c>
      <c r="CS26" s="89">
        <f t="shared" si="32"/>
        <v>395.67905911773562</v>
      </c>
      <c r="CT26" s="89">
        <v>1.6861675235257761E-2</v>
      </c>
      <c r="CU26" s="89">
        <f t="shared" si="33"/>
        <v>0.22201196611360902</v>
      </c>
    </row>
    <row r="27" spans="2:99" x14ac:dyDescent="0.35">
      <c r="B27" s="88" t="s">
        <v>1396</v>
      </c>
      <c r="C27" s="89">
        <v>2084297.2322695374</v>
      </c>
      <c r="D27" s="89">
        <v>1200252504.5766757</v>
      </c>
      <c r="E27" s="89">
        <v>4.0273602442145136E+16</v>
      </c>
      <c r="F27" s="89">
        <v>1.6219630530930732E+33</v>
      </c>
      <c r="G27" s="89">
        <v>24</v>
      </c>
      <c r="H27" s="89">
        <f t="shared" si="5"/>
        <v>2084261.4617899333</v>
      </c>
      <c r="I27" s="89">
        <f t="shared" si="6"/>
        <v>23</v>
      </c>
      <c r="J27" s="89">
        <f t="shared" si="7"/>
        <v>14274496</v>
      </c>
      <c r="K27" s="89">
        <f t="shared" si="8"/>
        <v>0.14601135211988803</v>
      </c>
      <c r="L27" s="89">
        <f t="shared" si="9"/>
        <v>0.14601135211988803</v>
      </c>
      <c r="N27" s="88" t="s">
        <v>465</v>
      </c>
      <c r="O27" s="89">
        <v>70.201263564849512</v>
      </c>
      <c r="P27" s="89">
        <v>173.22622183754979</v>
      </c>
      <c r="Q27" s="89">
        <v>646.78522210784979</v>
      </c>
      <c r="R27" s="89">
        <v>88795.845372756972</v>
      </c>
      <c r="S27" s="89">
        <v>11</v>
      </c>
      <c r="T27" s="89">
        <f t="shared" si="0"/>
        <v>23.80669098274997</v>
      </c>
      <c r="U27" s="89">
        <f t="shared" si="1"/>
        <v>10</v>
      </c>
      <c r="V27" s="89">
        <f t="shared" si="2"/>
        <v>509.49722860148222</v>
      </c>
      <c r="W27" s="89">
        <f t="shared" si="3"/>
        <v>2.709865767208965E-2</v>
      </c>
      <c r="X27" s="89">
        <f t="shared" si="4"/>
        <v>2.709865767208965E-2</v>
      </c>
      <c r="Y27" s="99"/>
      <c r="Z27" s="94" t="s">
        <v>332</v>
      </c>
      <c r="AA27" s="89">
        <v>80.202708696968429</v>
      </c>
      <c r="AB27" s="89">
        <v>-2685.7975554482568</v>
      </c>
      <c r="AC27" s="89">
        <v>485415.48747154791</v>
      </c>
      <c r="AD27" s="89">
        <v>234902736456.53824</v>
      </c>
      <c r="AE27" s="89">
        <v>10</v>
      </c>
      <c r="AF27" s="89">
        <f t="shared" ref="AF27:AF34" si="34">AA27-AB27^2/AC27</f>
        <v>65.34222588372765</v>
      </c>
      <c r="AG27" s="89">
        <f t="shared" ref="AG27:AG34" si="35">AE27-1</f>
        <v>9</v>
      </c>
      <c r="AH27" s="89">
        <f t="shared" ref="AH27:AH34" si="36">AC27-AD27/AC27</f>
        <v>1494.5114843390184</v>
      </c>
      <c r="AI27" s="89">
        <f t="shared" ref="AI27:AI35" si="37">IF(AJ27&gt;0,AJ27,0)</f>
        <v>3.7699426517720125E-2</v>
      </c>
      <c r="AJ27" s="89">
        <f t="shared" ref="AJ27:AJ34" si="38">(AF27-AG27)/AH27</f>
        <v>3.7699426517720125E-2</v>
      </c>
      <c r="AL27" s="88" t="s">
        <v>1396</v>
      </c>
      <c r="AM27" s="89">
        <v>2080686.2475033705</v>
      </c>
      <c r="AN27" s="89">
        <v>3781045.495019393</v>
      </c>
      <c r="AO27" s="89">
        <v>7137014.2548950342</v>
      </c>
      <c r="AP27" s="89">
        <v>23532037928008.723</v>
      </c>
      <c r="AQ27" s="89">
        <v>16</v>
      </c>
      <c r="AR27" s="89">
        <f t="shared" si="10"/>
        <v>77564.980707371142</v>
      </c>
      <c r="AS27" s="89">
        <f t="shared" si="11"/>
        <v>15</v>
      </c>
      <c r="AT27" s="89">
        <f t="shared" si="12"/>
        <v>3839831.8355284338</v>
      </c>
      <c r="AU27" s="89">
        <f t="shared" si="13"/>
        <v>2.0196191924300454E-2</v>
      </c>
      <c r="AV27" s="89">
        <f t="shared" si="14"/>
        <v>2.0196191924300454E-2</v>
      </c>
      <c r="AX27" s="88" t="s">
        <v>1396</v>
      </c>
      <c r="AY27" s="89">
        <v>2083019.6905805373</v>
      </c>
      <c r="AZ27" s="89">
        <v>3774782.9889432457</v>
      </c>
      <c r="BA27" s="89">
        <v>6876148.2136667976</v>
      </c>
      <c r="BB27" s="89">
        <v>23470429415932.145</v>
      </c>
      <c r="BC27" s="89">
        <v>18</v>
      </c>
      <c r="BD27" s="89">
        <f t="shared" si="15"/>
        <v>10785.9092762738</v>
      </c>
      <c r="BE27" s="89">
        <f t="shared" si="16"/>
        <v>17</v>
      </c>
      <c r="BF27" s="89">
        <f t="shared" si="17"/>
        <v>3462837.6382369194</v>
      </c>
      <c r="BG27" s="89">
        <f t="shared" si="18"/>
        <v>3.109851053183284E-3</v>
      </c>
      <c r="BH27" s="89">
        <f t="shared" si="19"/>
        <v>3.109851053183284E-3</v>
      </c>
      <c r="BK27" s="88" t="s">
        <v>1396</v>
      </c>
      <c r="BL27" s="89">
        <v>1277.5416889999999</v>
      </c>
      <c r="BM27" s="89">
        <v>1196477721.5877326</v>
      </c>
      <c r="BN27" s="89">
        <v>4.0273602435268992E+16</v>
      </c>
      <c r="BO27" s="89">
        <v>1.6219630530930732E+33</v>
      </c>
      <c r="BP27" s="89">
        <v>6</v>
      </c>
      <c r="BQ27" s="89">
        <f t="shared" si="20"/>
        <v>1241.9958512379897</v>
      </c>
      <c r="BR27" s="89">
        <f t="shared" si="21"/>
        <v>5</v>
      </c>
      <c r="BS27" s="89">
        <f t="shared" si="22"/>
        <v>522208</v>
      </c>
      <c r="BT27" s="89">
        <f t="shared" si="23"/>
        <v>2.3687799712719636E-3</v>
      </c>
      <c r="BU27" s="89">
        <f t="shared" si="24"/>
        <v>2.3687799712719636E-3</v>
      </c>
      <c r="BX27" s="88" t="s">
        <v>1396</v>
      </c>
      <c r="BY27" s="89">
        <v>1284.7280943703104</v>
      </c>
      <c r="BZ27" s="89">
        <v>1196477731.6215246</v>
      </c>
      <c r="CA27" s="89">
        <v>4.0273602435269104E+16</v>
      </c>
      <c r="CB27" s="89">
        <v>1.6219630530930732E+33</v>
      </c>
      <c r="CC27" s="89">
        <v>10</v>
      </c>
      <c r="CD27" s="89">
        <f t="shared" si="25"/>
        <v>1249.1822560121177</v>
      </c>
      <c r="CE27" s="89">
        <f t="shared" si="26"/>
        <v>9</v>
      </c>
      <c r="CF27" s="89">
        <f t="shared" si="27"/>
        <v>522432</v>
      </c>
      <c r="CG27" s="89">
        <f t="shared" si="28"/>
        <v>2.3738634999619429E-3</v>
      </c>
      <c r="CH27" s="89">
        <f t="shared" si="29"/>
        <v>2.3738634999619429E-3</v>
      </c>
      <c r="CK27" s="88" t="s">
        <v>1396</v>
      </c>
      <c r="CL27" s="89">
        <v>2083012.5041751668</v>
      </c>
      <c r="CM27" s="89">
        <v>3774772.9551511696</v>
      </c>
      <c r="CN27" s="89">
        <v>6876035.7701117937</v>
      </c>
      <c r="CO27" s="89">
        <v>23470429411407.398</v>
      </c>
      <c r="CP27" s="89">
        <v>14</v>
      </c>
      <c r="CQ27" s="89">
        <f t="shared" si="30"/>
        <v>10755.852329821791</v>
      </c>
      <c r="CR27" s="89">
        <f t="shared" si="31"/>
        <v>13</v>
      </c>
      <c r="CS27" s="89">
        <f t="shared" si="32"/>
        <v>3462669.3776001669</v>
      </c>
      <c r="CT27" s="89">
        <v>0.14601135211988803</v>
      </c>
      <c r="CU27" s="89">
        <f t="shared" si="33"/>
        <v>3.1024770656178612E-3</v>
      </c>
    </row>
    <row r="28" spans="2:99" x14ac:dyDescent="0.35">
      <c r="B28" s="90" t="s">
        <v>88</v>
      </c>
      <c r="C28" s="89">
        <v>8999.3316145310073</v>
      </c>
      <c r="D28" s="89">
        <v>31026.860579631128</v>
      </c>
      <c r="E28" s="89">
        <v>962975.7044877928</v>
      </c>
      <c r="F28" s="89">
        <v>396234582151.08569</v>
      </c>
      <c r="G28" s="89">
        <v>27</v>
      </c>
      <c r="H28" s="89">
        <f t="shared" si="5"/>
        <v>7999.6531460696351</v>
      </c>
      <c r="I28" s="89">
        <f t="shared" si="6"/>
        <v>26</v>
      </c>
      <c r="J28" s="89">
        <f t="shared" si="7"/>
        <v>551506.77510099893</v>
      </c>
      <c r="K28" s="89">
        <f t="shared" si="8"/>
        <v>1.4457942324660288E-2</v>
      </c>
      <c r="L28" s="89">
        <f t="shared" si="9"/>
        <v>1.4457942324660288E-2</v>
      </c>
      <c r="N28" s="88" t="s">
        <v>17</v>
      </c>
      <c r="O28" s="89">
        <v>318.76860099999999</v>
      </c>
      <c r="P28" s="89">
        <v>3118.119275533717</v>
      </c>
      <c r="Q28" s="89">
        <v>210934.36683302079</v>
      </c>
      <c r="R28" s="89">
        <v>27417767312.992764</v>
      </c>
      <c r="S28" s="89">
        <v>9</v>
      </c>
      <c r="T28" s="89">
        <f t="shared" si="0"/>
        <v>272.67526892504446</v>
      </c>
      <c r="U28" s="89">
        <f t="shared" si="1"/>
        <v>8</v>
      </c>
      <c r="V28" s="89">
        <f t="shared" si="2"/>
        <v>80951.909613533498</v>
      </c>
      <c r="W28" s="89">
        <f t="shared" si="3"/>
        <v>3.2695370645190584E-3</v>
      </c>
      <c r="X28" s="89">
        <f t="shared" si="4"/>
        <v>3.2695370645190584E-3</v>
      </c>
      <c r="Y28" s="99"/>
      <c r="Z28" s="94" t="s">
        <v>348</v>
      </c>
      <c r="AA28" s="89">
        <v>162.019058702732</v>
      </c>
      <c r="AB28" s="89">
        <v>153.00837592846952</v>
      </c>
      <c r="AC28" s="89">
        <v>726.63515102818928</v>
      </c>
      <c r="AD28" s="89">
        <v>199935.97769070198</v>
      </c>
      <c r="AE28" s="89">
        <v>12</v>
      </c>
      <c r="AF28" s="89">
        <f t="shared" si="34"/>
        <v>129.79991396256841</v>
      </c>
      <c r="AG28" s="89">
        <f t="shared" si="35"/>
        <v>11</v>
      </c>
      <c r="AH28" s="89">
        <f t="shared" si="36"/>
        <v>451.48196389184938</v>
      </c>
      <c r="AI28" s="89">
        <f t="shared" si="37"/>
        <v>0.26313324443460256</v>
      </c>
      <c r="AJ28" s="89">
        <f t="shared" si="38"/>
        <v>0.26313324443460256</v>
      </c>
      <c r="AK28" s="99"/>
      <c r="AL28" s="90" t="s">
        <v>88</v>
      </c>
      <c r="AM28" s="89">
        <v>8791.8832192547907</v>
      </c>
      <c r="AN28" s="89">
        <v>38664.060174143349</v>
      </c>
      <c r="AO28" s="89">
        <v>192020.85494306131</v>
      </c>
      <c r="AP28" s="89">
        <v>13586755729.916344</v>
      </c>
      <c r="AQ28" s="89">
        <v>19</v>
      </c>
      <c r="AR28" s="89">
        <f t="shared" si="10"/>
        <v>1006.7416022515035</v>
      </c>
      <c r="AS28" s="89">
        <f t="shared" si="11"/>
        <v>18</v>
      </c>
      <c r="AT28" s="89">
        <f t="shared" si="12"/>
        <v>121264.18773654806</v>
      </c>
      <c r="AU28" s="89">
        <f t="shared" si="13"/>
        <v>8.1536158424578686E-3</v>
      </c>
      <c r="AV28" s="89">
        <f t="shared" si="14"/>
        <v>8.1536158424578686E-3</v>
      </c>
      <c r="AX28" s="90" t="s">
        <v>88</v>
      </c>
      <c r="AY28" s="89">
        <v>132.1823444995444</v>
      </c>
      <c r="AZ28" s="89">
        <v>68.75740567913742</v>
      </c>
      <c r="BA28" s="89">
        <v>2740.3368144149094</v>
      </c>
      <c r="BB28" s="89">
        <v>747825.91415707173</v>
      </c>
      <c r="BC28" s="89">
        <v>12</v>
      </c>
      <c r="BD28" s="89">
        <f t="shared" si="15"/>
        <v>130.45716210194382</v>
      </c>
      <c r="BE28" s="89">
        <f t="shared" si="16"/>
        <v>11</v>
      </c>
      <c r="BF28" s="89">
        <f t="shared" si="17"/>
        <v>2467.4411943497753</v>
      </c>
      <c r="BG28" s="89">
        <f t="shared" si="18"/>
        <v>4.841337754086715E-2</v>
      </c>
      <c r="BH28" s="89">
        <f t="shared" si="19"/>
        <v>4.841337754086715E-2</v>
      </c>
      <c r="BK28" s="90" t="s">
        <v>88</v>
      </c>
      <c r="BL28" s="89">
        <v>8867.1492700314611</v>
      </c>
      <c r="BM28" s="89">
        <v>30958.103173951982</v>
      </c>
      <c r="BN28" s="89">
        <v>960235.36767337786</v>
      </c>
      <c r="BO28" s="89">
        <v>396233834325.17151</v>
      </c>
      <c r="BP28" s="89">
        <v>15</v>
      </c>
      <c r="BQ28" s="89">
        <f t="shared" si="20"/>
        <v>7869.0563186634636</v>
      </c>
      <c r="BR28" s="89">
        <f t="shared" si="21"/>
        <v>14</v>
      </c>
      <c r="BS28" s="89">
        <f t="shared" si="22"/>
        <v>547592.95971330185</v>
      </c>
      <c r="BT28" s="89">
        <f t="shared" si="23"/>
        <v>1.4344699250289965E-2</v>
      </c>
      <c r="BU28" s="89">
        <f t="shared" si="24"/>
        <v>1.4344699250289965E-2</v>
      </c>
      <c r="BX28" s="90" t="s">
        <v>88</v>
      </c>
      <c r="BY28" s="89">
        <v>8837.3785610505656</v>
      </c>
      <c r="BZ28" s="89">
        <v>38520.618294064276</v>
      </c>
      <c r="CA28" s="89">
        <v>192861.93695571666</v>
      </c>
      <c r="CB28" s="89">
        <v>13586992838.730715</v>
      </c>
      <c r="CC28" s="89">
        <v>21</v>
      </c>
      <c r="CD28" s="89">
        <f t="shared" si="25"/>
        <v>1143.5948254983005</v>
      </c>
      <c r="CE28" s="89">
        <f t="shared" si="26"/>
        <v>20</v>
      </c>
      <c r="CF28" s="89">
        <f t="shared" si="27"/>
        <v>122412.61422673025</v>
      </c>
      <c r="CG28" s="89">
        <f t="shared" si="28"/>
        <v>9.1787503485318937E-3</v>
      </c>
      <c r="CH28" s="89">
        <f t="shared" si="29"/>
        <v>9.1787503485318937E-3</v>
      </c>
      <c r="CK28" s="90" t="s">
        <v>88</v>
      </c>
      <c r="CL28" s="89">
        <v>161.95305348044215</v>
      </c>
      <c r="CM28" s="89">
        <v>-7493.7577144331481</v>
      </c>
      <c r="CN28" s="89">
        <v>770113.7675320761</v>
      </c>
      <c r="CO28" s="89">
        <v>382647589312.35492</v>
      </c>
      <c r="CP28" s="89">
        <v>6</v>
      </c>
      <c r="CQ28" s="89">
        <f t="shared" si="30"/>
        <v>89.033431665880386</v>
      </c>
      <c r="CR28" s="89">
        <f t="shared" si="31"/>
        <v>5</v>
      </c>
      <c r="CS28" s="89">
        <f t="shared" si="32"/>
        <v>273242.25913326384</v>
      </c>
      <c r="CT28" s="89">
        <v>1.4457942324660288E-2</v>
      </c>
      <c r="CU28" s="89">
        <f t="shared" si="33"/>
        <v>3.0754185656507905E-4</v>
      </c>
    </row>
    <row r="29" spans="2:99" x14ac:dyDescent="0.35">
      <c r="B29" s="90" t="s">
        <v>465</v>
      </c>
      <c r="C29" s="89">
        <v>384.16908019490063</v>
      </c>
      <c r="D29" s="89">
        <v>1597.5283176411442</v>
      </c>
      <c r="E29" s="89">
        <v>53560.592244141742</v>
      </c>
      <c r="F29" s="89">
        <v>1168542494.1253078</v>
      </c>
      <c r="G29" s="89">
        <v>52</v>
      </c>
      <c r="H29" s="89">
        <f t="shared" si="5"/>
        <v>336.52030301125245</v>
      </c>
      <c r="I29" s="89">
        <f t="shared" si="6"/>
        <v>51</v>
      </c>
      <c r="J29" s="89">
        <f t="shared" si="7"/>
        <v>31743.385877214037</v>
      </c>
      <c r="K29" s="89">
        <f t="shared" si="8"/>
        <v>8.9946392018692613E-3</v>
      </c>
      <c r="L29" s="89">
        <f t="shared" si="9"/>
        <v>8.9946392018692613E-3</v>
      </c>
      <c r="N29" s="88" t="s">
        <v>705</v>
      </c>
      <c r="O29" s="89">
        <v>270.1875</v>
      </c>
      <c r="P29" s="89">
        <v>2246.3653058520968</v>
      </c>
      <c r="Q29" s="89">
        <v>26521.13831638695</v>
      </c>
      <c r="R29" s="89">
        <v>188141375.68029574</v>
      </c>
      <c r="S29" s="89">
        <v>8</v>
      </c>
      <c r="T29" s="89">
        <f t="shared" si="0"/>
        <v>79.918250349503239</v>
      </c>
      <c r="U29" s="89">
        <f t="shared" si="1"/>
        <v>7</v>
      </c>
      <c r="V29" s="89">
        <f t="shared" si="2"/>
        <v>19427.122462472926</v>
      </c>
      <c r="W29" s="89">
        <f t="shared" si="3"/>
        <v>3.7534251657886188E-3</v>
      </c>
      <c r="X29" s="89">
        <f t="shared" si="4"/>
        <v>3.7534251657886188E-3</v>
      </c>
      <c r="Y29" s="99"/>
      <c r="Z29" s="94" t="s">
        <v>1396</v>
      </c>
      <c r="AA29" s="89">
        <v>3610.9847661666427</v>
      </c>
      <c r="AB29" s="89">
        <v>1196471459.0816567</v>
      </c>
      <c r="AC29" s="89">
        <v>4.0273602435008136E+16</v>
      </c>
      <c r="AD29" s="89">
        <v>1.6219630530930732E+33</v>
      </c>
      <c r="AE29" s="89">
        <v>8</v>
      </c>
      <c r="AF29" s="89">
        <f t="shared" si="34"/>
        <v>3575.4393005056763</v>
      </c>
      <c r="AG29" s="89">
        <f t="shared" si="35"/>
        <v>7</v>
      </c>
      <c r="AH29" s="89">
        <f t="shared" si="36"/>
        <v>496</v>
      </c>
      <c r="AI29" s="89">
        <f t="shared" si="37"/>
        <v>7.1944340736001537</v>
      </c>
      <c r="AJ29" s="89">
        <f t="shared" si="38"/>
        <v>7.1944340736001537</v>
      </c>
      <c r="AK29" s="99"/>
      <c r="AL29" s="90" t="s">
        <v>465</v>
      </c>
      <c r="AM29" s="89">
        <v>309.60036027313549</v>
      </c>
      <c r="AN29" s="89">
        <v>1423.6071256583411</v>
      </c>
      <c r="AO29" s="89">
        <v>52866.809157193646</v>
      </c>
      <c r="AP29" s="89">
        <v>1168453135.7089942</v>
      </c>
      <c r="AQ29" s="89">
        <v>37</v>
      </c>
      <c r="AR29" s="89">
        <f t="shared" si="10"/>
        <v>271.26520669503395</v>
      </c>
      <c r="AS29" s="89">
        <f t="shared" si="11"/>
        <v>36</v>
      </c>
      <c r="AT29" s="89">
        <f t="shared" si="12"/>
        <v>30764.980914926797</v>
      </c>
      <c r="AU29" s="89">
        <f t="shared" si="13"/>
        <v>7.6471754474869875E-3</v>
      </c>
      <c r="AV29" s="89">
        <f t="shared" si="14"/>
        <v>7.6471754474869875E-3</v>
      </c>
      <c r="AX29" s="90" t="s">
        <v>465</v>
      </c>
      <c r="AY29" s="89">
        <v>176.70382200425112</v>
      </c>
      <c r="AZ29" s="89">
        <v>1159.6563312305864</v>
      </c>
      <c r="BA29" s="89">
        <v>52142.281878439011</v>
      </c>
      <c r="BB29" s="89">
        <v>1168262908.6403816</v>
      </c>
      <c r="BC29" s="89">
        <v>31</v>
      </c>
      <c r="BD29" s="89">
        <f t="shared" si="15"/>
        <v>150.91279870959812</v>
      </c>
      <c r="BE29" s="89">
        <f t="shared" si="16"/>
        <v>30</v>
      </c>
      <c r="BF29" s="89">
        <f t="shared" si="17"/>
        <v>29736.992609281388</v>
      </c>
      <c r="BG29" s="89">
        <f t="shared" si="18"/>
        <v>4.0660735366985067E-3</v>
      </c>
      <c r="BH29" s="89">
        <f t="shared" si="19"/>
        <v>4.0660735366985067E-3</v>
      </c>
      <c r="BK29" s="90" t="s">
        <v>465</v>
      </c>
      <c r="BL29" s="89">
        <v>207.46525819064971</v>
      </c>
      <c r="BM29" s="89">
        <v>437.87198641055829</v>
      </c>
      <c r="BN29" s="89">
        <v>1418.3103657027543</v>
      </c>
      <c r="BO29" s="89">
        <v>279585.4849258319</v>
      </c>
      <c r="BP29" s="89">
        <v>21</v>
      </c>
      <c r="BQ29" s="89">
        <f t="shared" si="20"/>
        <v>72.281957610224566</v>
      </c>
      <c r="BR29" s="89">
        <f t="shared" si="21"/>
        <v>20</v>
      </c>
      <c r="BS29" s="89">
        <f t="shared" si="22"/>
        <v>1221.1846225038735</v>
      </c>
      <c r="BT29" s="89">
        <f t="shared" si="23"/>
        <v>4.2812492596760267E-2</v>
      </c>
      <c r="BU29" s="89">
        <f t="shared" si="24"/>
        <v>4.2812492596760267E-2</v>
      </c>
      <c r="BX29" s="90" t="s">
        <v>465</v>
      </c>
      <c r="BY29" s="89">
        <v>248.15704831408189</v>
      </c>
      <c r="BZ29" s="89">
        <v>1190.4409166545975</v>
      </c>
      <c r="CA29" s="89">
        <v>50331.145546432213</v>
      </c>
      <c r="CB29" s="89">
        <v>1165915886.1945171</v>
      </c>
      <c r="CC29" s="89">
        <v>31</v>
      </c>
      <c r="CD29" s="89">
        <f t="shared" si="25"/>
        <v>220.00053487374961</v>
      </c>
      <c r="CE29" s="89">
        <f t="shared" si="26"/>
        <v>30</v>
      </c>
      <c r="CF29" s="89">
        <f t="shared" si="27"/>
        <v>27166.246883060452</v>
      </c>
      <c r="CG29" s="89">
        <f t="shared" si="28"/>
        <v>6.9939927915557854E-3</v>
      </c>
      <c r="CH29" s="89">
        <f t="shared" si="29"/>
        <v>6.9939927915557854E-3</v>
      </c>
      <c r="CK29" s="90" t="s">
        <v>465</v>
      </c>
      <c r="CL29" s="89">
        <v>136.01203188081891</v>
      </c>
      <c r="CM29" s="89">
        <v>407.08740098654721</v>
      </c>
      <c r="CN29" s="89">
        <v>3229.4466977095553</v>
      </c>
      <c r="CO29" s="89">
        <v>2626607.9307898376</v>
      </c>
      <c r="CP29" s="89">
        <v>21</v>
      </c>
      <c r="CQ29" s="89">
        <f t="shared" si="30"/>
        <v>84.696692891165725</v>
      </c>
      <c r="CR29" s="89">
        <f t="shared" si="31"/>
        <v>20</v>
      </c>
      <c r="CS29" s="89">
        <f t="shared" si="32"/>
        <v>2416.1160635013093</v>
      </c>
      <c r="CT29" s="89">
        <v>8.9946392018692613E-3</v>
      </c>
      <c r="CU29" s="89">
        <f t="shared" si="33"/>
        <v>2.6777146126585761E-2</v>
      </c>
    </row>
    <row r="30" spans="2:99" x14ac:dyDescent="0.35">
      <c r="B30" s="90" t="s">
        <v>17</v>
      </c>
      <c r="C30" s="89">
        <v>5470.7973673695378</v>
      </c>
      <c r="D30" s="89">
        <v>18534.996663671332</v>
      </c>
      <c r="E30" s="89">
        <v>46540710.32824377</v>
      </c>
      <c r="F30" s="89">
        <v>1890709919768858</v>
      </c>
      <c r="G30" s="89">
        <v>74</v>
      </c>
      <c r="H30" s="89">
        <f t="shared" si="5"/>
        <v>5463.4157417153665</v>
      </c>
      <c r="I30" s="89">
        <f t="shared" si="6"/>
        <v>73</v>
      </c>
      <c r="J30" s="89">
        <f t="shared" si="7"/>
        <v>5915848.6440537274</v>
      </c>
      <c r="K30" s="89">
        <f t="shared" si="8"/>
        <v>9.1118215932273791E-4</v>
      </c>
      <c r="L30" s="89">
        <f t="shared" si="9"/>
        <v>9.1118215932273791E-4</v>
      </c>
      <c r="N30" s="88" t="s">
        <v>642</v>
      </c>
      <c r="O30" s="89">
        <v>10.710257707427145</v>
      </c>
      <c r="P30" s="89">
        <v>95.757132689208873</v>
      </c>
      <c r="Q30" s="89">
        <v>1232.6997907298546</v>
      </c>
      <c r="R30" s="89">
        <v>565577.05604922504</v>
      </c>
      <c r="S30" s="89">
        <v>7</v>
      </c>
      <c r="T30" s="89">
        <f t="shared" si="0"/>
        <v>3.271764953705059</v>
      </c>
      <c r="U30" s="89">
        <f t="shared" si="1"/>
        <v>6</v>
      </c>
      <c r="V30" s="89">
        <f t="shared" si="2"/>
        <v>773.88811549272395</v>
      </c>
      <c r="W30" s="89">
        <f t="shared" si="3"/>
        <v>0</v>
      </c>
      <c r="X30" s="89">
        <f t="shared" si="4"/>
        <v>-3.5253610847323985E-3</v>
      </c>
      <c r="Y30" s="99"/>
      <c r="Z30" s="94" t="s">
        <v>88</v>
      </c>
      <c r="AA30" s="89">
        <v>207.44839527621841</v>
      </c>
      <c r="AB30" s="89">
        <v>-7637.1995945122226</v>
      </c>
      <c r="AC30" s="89">
        <v>770954.84954473143</v>
      </c>
      <c r="AD30" s="89">
        <v>382647826421.16931</v>
      </c>
      <c r="AE30" s="89">
        <v>8</v>
      </c>
      <c r="AF30" s="89">
        <f t="shared" si="34"/>
        <v>131.79309888517668</v>
      </c>
      <c r="AG30" s="89">
        <f t="shared" si="35"/>
        <v>7</v>
      </c>
      <c r="AH30" s="89">
        <f t="shared" si="36"/>
        <v>274625.10124996083</v>
      </c>
      <c r="AI30" s="89">
        <f t="shared" si="37"/>
        <v>4.5441257305752007E-4</v>
      </c>
      <c r="AJ30" s="89">
        <f t="shared" si="38"/>
        <v>4.5441257305752007E-4</v>
      </c>
      <c r="AK30" s="99"/>
      <c r="AL30" s="90" t="s">
        <v>17</v>
      </c>
      <c r="AM30" s="89">
        <v>1897.0882580947618</v>
      </c>
      <c r="AN30" s="89">
        <v>15793.078219015324</v>
      </c>
      <c r="AO30" s="89">
        <v>46327150.977957636</v>
      </c>
      <c r="AP30" s="89">
        <v>1890682500824993.8</v>
      </c>
      <c r="AQ30" s="89">
        <v>58</v>
      </c>
      <c r="AR30" s="89">
        <f t="shared" si="10"/>
        <v>1891.7043457589782</v>
      </c>
      <c r="AS30" s="89">
        <f t="shared" si="11"/>
        <v>57</v>
      </c>
      <c r="AT30" s="89">
        <f t="shared" si="12"/>
        <v>5515608.2667605504</v>
      </c>
      <c r="AU30" s="89">
        <f t="shared" si="13"/>
        <v>3.3263862425033026E-4</v>
      </c>
      <c r="AV30" s="89">
        <f t="shared" si="14"/>
        <v>3.3263862425033026E-4</v>
      </c>
      <c r="AX30" s="90" t="s">
        <v>17</v>
      </c>
      <c r="AY30" s="89">
        <v>4140.0943081080532</v>
      </c>
      <c r="AZ30" s="89">
        <v>3642.131460463394</v>
      </c>
      <c r="BA30" s="89">
        <v>245442.09094402852</v>
      </c>
      <c r="BB30" s="89">
        <v>27583380837.444599</v>
      </c>
      <c r="BC30" s="89">
        <v>46</v>
      </c>
      <c r="BD30" s="89">
        <f t="shared" si="15"/>
        <v>4086.0484778909276</v>
      </c>
      <c r="BE30" s="89">
        <f t="shared" si="16"/>
        <v>45</v>
      </c>
      <c r="BF30" s="89">
        <f t="shared" si="17"/>
        <v>133059.65184667415</v>
      </c>
      <c r="BG30" s="89">
        <f t="shared" si="18"/>
        <v>3.0370201799020672E-2</v>
      </c>
      <c r="BH30" s="89">
        <f t="shared" si="19"/>
        <v>3.0370201799020672E-2</v>
      </c>
      <c r="BK30" s="90" t="s">
        <v>17</v>
      </c>
      <c r="BL30" s="89">
        <v>1330.7030592614888</v>
      </c>
      <c r="BM30" s="89">
        <v>14892.865203207932</v>
      </c>
      <c r="BN30" s="89">
        <v>46295268.237299755</v>
      </c>
      <c r="BO30" s="89">
        <v>1890682336388020.5</v>
      </c>
      <c r="BP30" s="89">
        <v>28</v>
      </c>
      <c r="BQ30" s="89">
        <f t="shared" si="20"/>
        <v>1325.9121283001639</v>
      </c>
      <c r="BR30" s="89">
        <f t="shared" si="21"/>
        <v>27</v>
      </c>
      <c r="BS30" s="89">
        <f t="shared" si="22"/>
        <v>5455622.8831183612</v>
      </c>
      <c r="BT30" s="89">
        <f t="shared" si="23"/>
        <v>2.3808686123072404E-4</v>
      </c>
      <c r="BU30" s="89">
        <f t="shared" si="24"/>
        <v>2.3808686123072404E-4</v>
      </c>
      <c r="BX30" s="90" t="s">
        <v>17</v>
      </c>
      <c r="BY30" s="89">
        <v>4411.38915771343</v>
      </c>
      <c r="BZ30" s="89">
        <v>14575.028566345012</v>
      </c>
      <c r="CA30" s="89">
        <v>46319373.41387786</v>
      </c>
      <c r="CB30" s="89">
        <v>1890682457786413.8</v>
      </c>
      <c r="CC30" s="89">
        <v>54</v>
      </c>
      <c r="CD30" s="89">
        <f t="shared" si="25"/>
        <v>4406.8029243071269</v>
      </c>
      <c r="CE30" s="89">
        <f t="shared" si="26"/>
        <v>53</v>
      </c>
      <c r="CF30" s="89">
        <f t="shared" si="27"/>
        <v>5500978.8969101086</v>
      </c>
      <c r="CG30" s="89">
        <f t="shared" si="28"/>
        <v>7.9145966670634768E-4</v>
      </c>
      <c r="CH30" s="89">
        <f t="shared" si="29"/>
        <v>7.9145966670634768E-4</v>
      </c>
      <c r="CK30" s="90" t="s">
        <v>17</v>
      </c>
      <c r="CL30" s="89">
        <v>1059.4082096561103</v>
      </c>
      <c r="CM30" s="89">
        <v>3959.9680973263162</v>
      </c>
      <c r="CN30" s="89">
        <v>221336.914365912</v>
      </c>
      <c r="CO30" s="89">
        <v>27461982443.738201</v>
      </c>
      <c r="CP30" s="89">
        <v>20</v>
      </c>
      <c r="CQ30" s="89">
        <f t="shared" si="30"/>
        <v>988.55989510014808</v>
      </c>
      <c r="CR30" s="89">
        <f t="shared" si="31"/>
        <v>19</v>
      </c>
      <c r="CS30" s="89">
        <f t="shared" si="32"/>
        <v>97263.699907259506</v>
      </c>
      <c r="CT30" s="89">
        <v>9.1118215932273791E-4</v>
      </c>
      <c r="CU30" s="89">
        <f t="shared" si="33"/>
        <v>9.9683632848084017E-3</v>
      </c>
    </row>
    <row r="31" spans="2:99" x14ac:dyDescent="0.35">
      <c r="B31" s="90" t="s">
        <v>705</v>
      </c>
      <c r="C31" s="89">
        <v>2174.8254941365008</v>
      </c>
      <c r="D31" s="89">
        <v>907086.3521240406</v>
      </c>
      <c r="E31" s="89">
        <v>162434853264.2142</v>
      </c>
      <c r="F31" s="89">
        <v>2.63795307200075E+22</v>
      </c>
      <c r="G31" s="89">
        <v>23</v>
      </c>
      <c r="H31" s="89">
        <f t="shared" si="5"/>
        <v>2169.7600439964908</v>
      </c>
      <c r="I31" s="89">
        <f t="shared" si="6"/>
        <v>22</v>
      </c>
      <c r="J31" s="89">
        <f t="shared" si="7"/>
        <v>34172684.296203613</v>
      </c>
      <c r="K31" s="89">
        <f t="shared" si="8"/>
        <v>6.2850200042233574E-5</v>
      </c>
      <c r="L31" s="89">
        <f t="shared" si="9"/>
        <v>6.2850200042233574E-5</v>
      </c>
      <c r="N31" s="88" t="s">
        <v>42</v>
      </c>
      <c r="O31" s="89">
        <v>34.590433311615669</v>
      </c>
      <c r="P31" s="89">
        <v>547.52661052822975</v>
      </c>
      <c r="Q31" s="89">
        <v>38252.750923701919</v>
      </c>
      <c r="R31" s="89">
        <v>745672331.902426</v>
      </c>
      <c r="S31" s="89">
        <v>10</v>
      </c>
      <c r="T31" s="89">
        <f t="shared" si="0"/>
        <v>26.753470426659316</v>
      </c>
      <c r="U31" s="89">
        <f t="shared" si="1"/>
        <v>9</v>
      </c>
      <c r="V31" s="89">
        <f t="shared" si="2"/>
        <v>18759.451385853587</v>
      </c>
      <c r="W31" s="89">
        <f t="shared" si="3"/>
        <v>9.4637471328437269E-4</v>
      </c>
      <c r="X31" s="89">
        <f t="shared" si="4"/>
        <v>9.4637471328437269E-4</v>
      </c>
      <c r="Y31" s="99"/>
      <c r="Z31" s="94" t="s">
        <v>465</v>
      </c>
      <c r="AA31" s="89">
        <v>74.568719921765208</v>
      </c>
      <c r="AB31" s="89">
        <v>173.92119198280318</v>
      </c>
      <c r="AC31" s="89">
        <v>693.78308694812972</v>
      </c>
      <c r="AD31" s="89">
        <v>89358.416312908754</v>
      </c>
      <c r="AE31" s="89">
        <v>15</v>
      </c>
      <c r="AF31" s="89">
        <f t="shared" si="34"/>
        <v>30.969241079207897</v>
      </c>
      <c r="AG31" s="89">
        <f t="shared" si="35"/>
        <v>14</v>
      </c>
      <c r="AH31" s="89">
        <f t="shared" si="36"/>
        <v>564.98430532030716</v>
      </c>
      <c r="AI31" s="89">
        <f t="shared" si="37"/>
        <v>3.0034889322434376E-2</v>
      </c>
      <c r="AJ31" s="89">
        <f t="shared" si="38"/>
        <v>3.0034889322434376E-2</v>
      </c>
      <c r="AK31" s="99"/>
      <c r="AL31" s="90" t="s">
        <v>705</v>
      </c>
      <c r="AM31" s="89">
        <v>1643.4366116140282</v>
      </c>
      <c r="AN31" s="89">
        <v>905370.61268786038</v>
      </c>
      <c r="AO31" s="89">
        <v>162434832900.10751</v>
      </c>
      <c r="AP31" s="89">
        <v>2.6379530720007357E+22</v>
      </c>
      <c r="AQ31" s="89">
        <v>13</v>
      </c>
      <c r="AR31" s="89">
        <f t="shared" si="10"/>
        <v>1638.3903051557152</v>
      </c>
      <c r="AS31" s="89">
        <f t="shared" si="11"/>
        <v>12</v>
      </c>
      <c r="AT31" s="89">
        <f t="shared" si="12"/>
        <v>34131960.365325928</v>
      </c>
      <c r="AU31" s="89">
        <f t="shared" si="13"/>
        <v>4.7650070132155E-5</v>
      </c>
      <c r="AV31" s="89">
        <f t="shared" si="14"/>
        <v>4.7650070132155E-5</v>
      </c>
      <c r="AX31" s="90" t="s">
        <v>705</v>
      </c>
      <c r="AY31" s="89">
        <v>1818.7850551943516</v>
      </c>
      <c r="AZ31" s="89">
        <v>-27557.796960563479</v>
      </c>
      <c r="BA31" s="89">
        <v>17080224.191942438</v>
      </c>
      <c r="BB31" s="89">
        <v>290157774833967.63</v>
      </c>
      <c r="BC31" s="89">
        <v>17</v>
      </c>
      <c r="BD31" s="89">
        <f t="shared" si="15"/>
        <v>1774.3223968132104</v>
      </c>
      <c r="BE31" s="89">
        <f t="shared" si="16"/>
        <v>16</v>
      </c>
      <c r="BF31" s="89">
        <f t="shared" si="17"/>
        <v>92287.056383702904</v>
      </c>
      <c r="BG31" s="89">
        <f t="shared" si="18"/>
        <v>1.9052751986179017E-2</v>
      </c>
      <c r="BH31" s="89">
        <f t="shared" si="19"/>
        <v>1.9052751986179017E-2</v>
      </c>
      <c r="BK31" s="90" t="s">
        <v>705</v>
      </c>
      <c r="BL31" s="89">
        <v>356.0404389421488</v>
      </c>
      <c r="BM31" s="89">
        <v>934644.149084604</v>
      </c>
      <c r="BN31" s="89">
        <v>162417773040.02228</v>
      </c>
      <c r="BO31" s="89">
        <v>2.6379530429849722E+22</v>
      </c>
      <c r="BP31" s="89">
        <v>6</v>
      </c>
      <c r="BQ31" s="89">
        <f t="shared" si="20"/>
        <v>350.6619654594295</v>
      </c>
      <c r="BR31" s="89">
        <f t="shared" si="21"/>
        <v>5</v>
      </c>
      <c r="BS31" s="89">
        <f t="shared" si="22"/>
        <v>15819.884826660156</v>
      </c>
      <c r="BT31" s="89">
        <f t="shared" si="23"/>
        <v>2.1849840833032444E-2</v>
      </c>
      <c r="BU31" s="89">
        <f t="shared" si="24"/>
        <v>2.1849840833032444E-2</v>
      </c>
      <c r="BX31" s="90" t="s">
        <v>705</v>
      </c>
      <c r="BY31" s="89">
        <v>932.88343169085294</v>
      </c>
      <c r="BZ31" s="89">
        <v>936299.32016706083</v>
      </c>
      <c r="CA31" s="89">
        <v>162417794862.12952</v>
      </c>
      <c r="CB31" s="89">
        <v>2.6379530429849865E+22</v>
      </c>
      <c r="CC31" s="89">
        <v>15</v>
      </c>
      <c r="CD31" s="89">
        <f t="shared" si="25"/>
        <v>927.48589247607993</v>
      </c>
      <c r="CE31" s="89">
        <f t="shared" si="26"/>
        <v>14</v>
      </c>
      <c r="CF31" s="89">
        <f t="shared" si="27"/>
        <v>59464.093383789063</v>
      </c>
      <c r="CG31" s="89">
        <f t="shared" si="28"/>
        <v>1.5361974605083477E-2</v>
      </c>
      <c r="CH31" s="89">
        <f t="shared" si="29"/>
        <v>1.5361974605083477E-2</v>
      </c>
      <c r="CK31" s="90" t="s">
        <v>705</v>
      </c>
      <c r="CL31" s="89">
        <v>1241.9420624456475</v>
      </c>
      <c r="CM31" s="89">
        <v>-29212.968043020337</v>
      </c>
      <c r="CN31" s="89">
        <v>17058402.084728207</v>
      </c>
      <c r="CO31" s="89">
        <v>290157631713481.56</v>
      </c>
      <c r="CP31" s="89">
        <v>8</v>
      </c>
      <c r="CQ31" s="89">
        <f t="shared" si="30"/>
        <v>1191.9140763749858</v>
      </c>
      <c r="CR31" s="89">
        <f t="shared" si="31"/>
        <v>7</v>
      </c>
      <c r="CS31" s="89">
        <f t="shared" si="32"/>
        <v>48741.374874874949</v>
      </c>
      <c r="CT31" s="89">
        <v>6.2850200042233574E-5</v>
      </c>
      <c r="CU31" s="89">
        <f t="shared" si="33"/>
        <v>2.4310230875037989E-2</v>
      </c>
    </row>
    <row r="32" spans="2:99" x14ac:dyDescent="0.35">
      <c r="B32" s="90" t="s">
        <v>707</v>
      </c>
      <c r="C32" s="89">
        <v>0.82026662299249864</v>
      </c>
      <c r="D32" s="89">
        <v>2.4368788772116412</v>
      </c>
      <c r="E32" s="89">
        <v>1138.5701055389054</v>
      </c>
      <c r="F32" s="89">
        <v>148761.36452039814</v>
      </c>
      <c r="G32" s="89">
        <v>9</v>
      </c>
      <c r="H32" s="89">
        <f t="shared" si="5"/>
        <v>0.81505097695251283</v>
      </c>
      <c r="I32" s="89">
        <f t="shared" si="6"/>
        <v>8</v>
      </c>
      <c r="J32" s="89">
        <f t="shared" si="7"/>
        <v>1007.9137991799862</v>
      </c>
      <c r="K32" s="89">
        <f t="shared" si="8"/>
        <v>0</v>
      </c>
      <c r="L32" s="89">
        <f t="shared" si="9"/>
        <v>-7.1285352268150156E-3</v>
      </c>
      <c r="Z32" s="94" t="s">
        <v>17</v>
      </c>
      <c r="AA32" s="89">
        <v>3573.7091092747801</v>
      </c>
      <c r="AB32" s="89">
        <v>2741.9184446560052</v>
      </c>
      <c r="AC32" s="89">
        <v>213559.3502861525</v>
      </c>
      <c r="AD32" s="89">
        <v>27418943864.11454</v>
      </c>
      <c r="AE32" s="89">
        <v>16</v>
      </c>
      <c r="AF32" s="89">
        <f t="shared" si="34"/>
        <v>3538.5052338786845</v>
      </c>
      <c r="AG32" s="89">
        <f t="shared" si="35"/>
        <v>15</v>
      </c>
      <c r="AH32" s="89">
        <f t="shared" si="36"/>
        <v>85169.074574153288</v>
      </c>
      <c r="AI32" s="89">
        <f t="shared" si="37"/>
        <v>4.1370711745974301E-2</v>
      </c>
      <c r="AJ32" s="89">
        <f t="shared" si="38"/>
        <v>4.1370711745974301E-2</v>
      </c>
      <c r="AK32" s="99"/>
      <c r="AL32" s="90" t="s">
        <v>707</v>
      </c>
      <c r="AM32" s="89">
        <v>0.82026662299249875</v>
      </c>
      <c r="AN32" s="89">
        <v>2.4368788772116421</v>
      </c>
      <c r="AO32" s="89">
        <v>1138.5701055389054</v>
      </c>
      <c r="AP32" s="89">
        <v>148761.36452039814</v>
      </c>
      <c r="AQ32" s="89">
        <v>9</v>
      </c>
      <c r="AR32" s="89">
        <f t="shared" si="10"/>
        <v>0.81505097695251294</v>
      </c>
      <c r="AS32" s="89">
        <f t="shared" si="11"/>
        <v>8</v>
      </c>
      <c r="AT32" s="89">
        <f t="shared" si="12"/>
        <v>1007.9137991799862</v>
      </c>
      <c r="AU32" s="89">
        <f t="shared" si="13"/>
        <v>0</v>
      </c>
      <c r="AV32" s="89">
        <f t="shared" si="14"/>
        <v>-7.1285352268150156E-3</v>
      </c>
      <c r="AX32" s="90" t="s">
        <v>707</v>
      </c>
      <c r="AY32" s="89">
        <v>0.56486662299249868</v>
      </c>
      <c r="AZ32" s="89">
        <v>6.2647504244385699</v>
      </c>
      <c r="BA32" s="89">
        <v>841.33061127244105</v>
      </c>
      <c r="BB32" s="89">
        <v>101119.5996377228</v>
      </c>
      <c r="BC32" s="89">
        <v>7</v>
      </c>
      <c r="BD32" s="89">
        <f t="shared" si="15"/>
        <v>0.51821778203193347</v>
      </c>
      <c r="BE32" s="89">
        <f t="shared" si="16"/>
        <v>6</v>
      </c>
      <c r="BF32" s="89">
        <f t="shared" si="17"/>
        <v>721.14052394780651</v>
      </c>
      <c r="BG32" s="89">
        <f t="shared" si="18"/>
        <v>0</v>
      </c>
      <c r="BH32" s="89">
        <f t="shared" si="19"/>
        <v>-7.6015451024144887E-3</v>
      </c>
      <c r="BK32" s="90" t="s">
        <v>707</v>
      </c>
      <c r="BL32" s="89">
        <v>0.25540000000000007</v>
      </c>
      <c r="BM32" s="89">
        <v>-3.8278715472269269</v>
      </c>
      <c r="BN32" s="89">
        <v>297.23949426646442</v>
      </c>
      <c r="BO32" s="89">
        <v>47641.764882675358</v>
      </c>
      <c r="BP32" s="89">
        <v>2</v>
      </c>
      <c r="BQ32" s="89">
        <f t="shared" si="20"/>
        <v>0.20610439539594316</v>
      </c>
      <c r="BR32" s="89">
        <f t="shared" si="21"/>
        <v>1</v>
      </c>
      <c r="BS32" s="89">
        <f t="shared" si="22"/>
        <v>136.95875835602635</v>
      </c>
      <c r="BT32" s="89">
        <f t="shared" si="23"/>
        <v>0</v>
      </c>
      <c r="BU32" s="89">
        <f t="shared" si="24"/>
        <v>-5.7966034018818516E-3</v>
      </c>
      <c r="BX32" s="90" t="s">
        <v>707</v>
      </c>
      <c r="BY32" s="89">
        <v>0.28376193758569002</v>
      </c>
      <c r="BZ32" s="89">
        <v>-5.5932235498511584</v>
      </c>
      <c r="CA32" s="89">
        <v>1018.380018214271</v>
      </c>
      <c r="CB32" s="89">
        <v>134315.70742929488</v>
      </c>
      <c r="CC32" s="89">
        <v>8</v>
      </c>
      <c r="CD32" s="89">
        <f t="shared" si="25"/>
        <v>0.25304241332257033</v>
      </c>
      <c r="CE32" s="89">
        <f t="shared" si="26"/>
        <v>7</v>
      </c>
      <c r="CF32" s="89">
        <f t="shared" si="27"/>
        <v>886.48847966580513</v>
      </c>
      <c r="CG32" s="89">
        <f t="shared" si="28"/>
        <v>0</v>
      </c>
      <c r="CH32" s="89">
        <f t="shared" si="29"/>
        <v>-7.6108801653248176E-3</v>
      </c>
      <c r="CK32" s="90" t="s">
        <v>707</v>
      </c>
      <c r="CL32" s="89">
        <v>0.53650468540680873</v>
      </c>
      <c r="CM32" s="89">
        <v>8.0301024270628005</v>
      </c>
      <c r="CN32" s="89">
        <v>120.19008732463445</v>
      </c>
      <c r="CO32" s="89">
        <v>14445.657091103254</v>
      </c>
      <c r="CP32" s="89">
        <v>1</v>
      </c>
      <c r="CQ32" s="89">
        <f t="shared" si="30"/>
        <v>0</v>
      </c>
      <c r="CR32" s="89">
        <f t="shared" si="31"/>
        <v>0</v>
      </c>
      <c r="CS32" s="89">
        <f t="shared" si="32"/>
        <v>0</v>
      </c>
      <c r="CT32" s="89">
        <v>0</v>
      </c>
      <c r="CU32" s="89" t="e">
        <f t="shared" si="33"/>
        <v>#DIV/0!</v>
      </c>
    </row>
    <row r="33" spans="2:99" x14ac:dyDescent="0.35">
      <c r="B33" s="90" t="s">
        <v>642</v>
      </c>
      <c r="C33" s="89">
        <v>7287.8849492520276</v>
      </c>
      <c r="D33" s="89">
        <v>98301.790303346599</v>
      </c>
      <c r="E33" s="89">
        <v>4331678.4981722059</v>
      </c>
      <c r="F33" s="89">
        <v>17671076978831.91</v>
      </c>
      <c r="G33" s="89">
        <v>42</v>
      </c>
      <c r="H33" s="89">
        <f t="shared" si="5"/>
        <v>5057.0541106012297</v>
      </c>
      <c r="I33" s="89">
        <f t="shared" si="6"/>
        <v>41</v>
      </c>
      <c r="J33" s="89">
        <f t="shared" si="7"/>
        <v>252179.75737498514</v>
      </c>
      <c r="K33" s="89">
        <f t="shared" si="8"/>
        <v>1.9890788074407098E-2</v>
      </c>
      <c r="L33" s="89">
        <f t="shared" si="9"/>
        <v>1.9890788074407098E-2</v>
      </c>
      <c r="Z33" s="94" t="s">
        <v>705</v>
      </c>
      <c r="AA33" s="89">
        <v>531.38888252247239</v>
      </c>
      <c r="AB33" s="89">
        <v>1715.7394361799588</v>
      </c>
      <c r="AC33" s="89">
        <v>20364.106756001362</v>
      </c>
      <c r="AD33" s="89">
        <v>142265166.07632503</v>
      </c>
      <c r="AE33" s="89">
        <v>10</v>
      </c>
      <c r="AF33" s="89">
        <f t="shared" si="34"/>
        <v>386.83248983927319</v>
      </c>
      <c r="AG33" s="89">
        <f t="shared" si="35"/>
        <v>9</v>
      </c>
      <c r="AH33" s="89">
        <f t="shared" si="36"/>
        <v>13378.032297596794</v>
      </c>
      <c r="AI33" s="89">
        <f t="shared" si="37"/>
        <v>2.8242755095392195E-2</v>
      </c>
      <c r="AJ33" s="89">
        <f t="shared" si="38"/>
        <v>2.8242755095392195E-2</v>
      </c>
      <c r="AK33" s="99"/>
      <c r="AL33" s="90" t="s">
        <v>642</v>
      </c>
      <c r="AM33" s="89">
        <v>7148.6290366314761</v>
      </c>
      <c r="AN33" s="89">
        <v>98189.847303708535</v>
      </c>
      <c r="AO33" s="89">
        <v>4330269.8216176443</v>
      </c>
      <c r="AP33" s="89">
        <v>17671076400217.23</v>
      </c>
      <c r="AQ33" s="89">
        <v>31</v>
      </c>
      <c r="AR33" s="89">
        <f t="shared" si="10"/>
        <v>4922.1520477393733</v>
      </c>
      <c r="AS33" s="89">
        <f t="shared" si="11"/>
        <v>30</v>
      </c>
      <c r="AT33" s="89">
        <f t="shared" si="12"/>
        <v>249444.11602318194</v>
      </c>
      <c r="AU33" s="89">
        <f t="shared" si="13"/>
        <v>1.9612216658919806E-2</v>
      </c>
      <c r="AV33" s="89">
        <f t="shared" si="14"/>
        <v>1.9612216658919806E-2</v>
      </c>
      <c r="AX33" s="90" t="s">
        <v>642</v>
      </c>
      <c r="AY33" s="89">
        <v>5953.641517635223</v>
      </c>
      <c r="AZ33" s="89">
        <v>96740.030699787618</v>
      </c>
      <c r="BA33" s="89">
        <v>4328567.9431950897</v>
      </c>
      <c r="BB33" s="89">
        <v>17671075226940.125</v>
      </c>
      <c r="BC33" s="89">
        <v>27</v>
      </c>
      <c r="BD33" s="89">
        <f t="shared" si="15"/>
        <v>3791.5792229891399</v>
      </c>
      <c r="BE33" s="89">
        <f t="shared" si="16"/>
        <v>26</v>
      </c>
      <c r="BF33" s="89">
        <f t="shared" si="17"/>
        <v>246138.03592733061</v>
      </c>
      <c r="BG33" s="89">
        <f t="shared" si="18"/>
        <v>1.5298648210961118E-2</v>
      </c>
      <c r="BH33" s="89">
        <f t="shared" si="19"/>
        <v>1.5298648210961118E-2</v>
      </c>
      <c r="BK33" s="90" t="s">
        <v>642</v>
      </c>
      <c r="BL33" s="89">
        <v>1334.2434316168039</v>
      </c>
      <c r="BM33" s="89">
        <v>1561.7596035589816</v>
      </c>
      <c r="BN33" s="89">
        <v>3110.5549771137744</v>
      </c>
      <c r="BO33" s="89">
        <v>1751891.7843464362</v>
      </c>
      <c r="BP33" s="89">
        <v>15</v>
      </c>
      <c r="BQ33" s="89">
        <f t="shared" si="20"/>
        <v>550.10906419536843</v>
      </c>
      <c r="BR33" s="89">
        <f t="shared" si="21"/>
        <v>14</v>
      </c>
      <c r="BS33" s="89">
        <f t="shared" si="22"/>
        <v>2547.3462258664376</v>
      </c>
      <c r="BT33" s="89">
        <f t="shared" si="23"/>
        <v>0.2104578713139082</v>
      </c>
      <c r="BU33" s="89">
        <f t="shared" si="24"/>
        <v>0.2104578713139082</v>
      </c>
      <c r="BX33" s="90" t="s">
        <v>642</v>
      </c>
      <c r="BY33" s="89">
        <v>7152.0293934772999</v>
      </c>
      <c r="BZ33" s="89">
        <v>97388.581710922765</v>
      </c>
      <c r="CA33" s="89">
        <v>4324195.7795967134</v>
      </c>
      <c r="CB33" s="89">
        <v>17671052324744.543</v>
      </c>
      <c r="CC33" s="89">
        <v>24</v>
      </c>
      <c r="CD33" s="89">
        <f t="shared" si="25"/>
        <v>4958.6652788326955</v>
      </c>
      <c r="CE33" s="89">
        <f t="shared" si="26"/>
        <v>23</v>
      </c>
      <c r="CF33" s="89">
        <f t="shared" si="27"/>
        <v>237643.45277477754</v>
      </c>
      <c r="CG33" s="89">
        <f t="shared" si="28"/>
        <v>2.0769203700765897E-2</v>
      </c>
      <c r="CH33" s="89">
        <f t="shared" si="29"/>
        <v>2.0769203700765897E-2</v>
      </c>
      <c r="CK33" s="90" t="s">
        <v>642</v>
      </c>
      <c r="CL33" s="89">
        <v>135.85555577472746</v>
      </c>
      <c r="CM33" s="89">
        <v>913.20859242384472</v>
      </c>
      <c r="CN33" s="89">
        <v>7482.7185754910652</v>
      </c>
      <c r="CO33" s="89">
        <v>24654087.36310881</v>
      </c>
      <c r="CP33" s="89">
        <v>18</v>
      </c>
      <c r="CQ33" s="89">
        <f t="shared" si="30"/>
        <v>24.40542907769202</v>
      </c>
      <c r="CR33" s="89">
        <f t="shared" si="31"/>
        <v>17</v>
      </c>
      <c r="CS33" s="89">
        <f t="shared" si="32"/>
        <v>4187.9150740122132</v>
      </c>
      <c r="CT33" s="89">
        <v>1.9890788074407098E-2</v>
      </c>
      <c r="CU33" s="89">
        <f t="shared" si="33"/>
        <v>1.7682853990153343E-3</v>
      </c>
    </row>
    <row r="34" spans="2:99" x14ac:dyDescent="0.35">
      <c r="B34" s="90" t="s">
        <v>42</v>
      </c>
      <c r="C34" s="89">
        <v>13898.667967341855</v>
      </c>
      <c r="D34" s="89">
        <v>21360.820180499679</v>
      </c>
      <c r="E34" s="89">
        <v>36809145.987491228</v>
      </c>
      <c r="F34" s="89">
        <v>1311451799530066</v>
      </c>
      <c r="G34" s="89">
        <v>99</v>
      </c>
      <c r="H34" s="89">
        <f t="shared" si="5"/>
        <v>13886.272009040114</v>
      </c>
      <c r="I34" s="89">
        <f t="shared" si="6"/>
        <v>98</v>
      </c>
      <c r="J34" s="89">
        <f t="shared" si="7"/>
        <v>1180723.6389875785</v>
      </c>
      <c r="K34" s="89">
        <f t="shared" si="8"/>
        <v>1.1677814819446646E-2</v>
      </c>
      <c r="L34" s="89">
        <f t="shared" si="9"/>
        <v>1.1677814819446646E-2</v>
      </c>
      <c r="Z34" s="94" t="s">
        <v>642</v>
      </c>
      <c r="AA34" s="89">
        <v>139.25591262055138</v>
      </c>
      <c r="AB34" s="89">
        <v>111.94299963805996</v>
      </c>
      <c r="AC34" s="89">
        <v>1408.6765545598355</v>
      </c>
      <c r="AD34" s="89">
        <v>578614.68019001838</v>
      </c>
      <c r="AE34" s="89">
        <v>11</v>
      </c>
      <c r="AF34" s="89">
        <f t="shared" si="34"/>
        <v>130.3601621181358</v>
      </c>
      <c r="AG34" s="89">
        <f t="shared" si="35"/>
        <v>10</v>
      </c>
      <c r="AH34" s="89">
        <f t="shared" si="36"/>
        <v>997.92599701199856</v>
      </c>
      <c r="AI34" s="89">
        <f t="shared" si="37"/>
        <v>0.12061030825784635</v>
      </c>
      <c r="AJ34" s="89">
        <f t="shared" si="38"/>
        <v>0.12061030825784635</v>
      </c>
      <c r="AK34" s="99"/>
      <c r="AL34" s="90" t="s">
        <v>42</v>
      </c>
      <c r="AM34" s="89">
        <v>7311.1705553400625</v>
      </c>
      <c r="AN34" s="89">
        <v>17443.531125808982</v>
      </c>
      <c r="AO34" s="89">
        <v>36756908.032662779</v>
      </c>
      <c r="AP34" s="89">
        <v>1311450975358281</v>
      </c>
      <c r="AQ34" s="89">
        <v>64</v>
      </c>
      <c r="AR34" s="89">
        <f t="shared" si="10"/>
        <v>7302.8924711805712</v>
      </c>
      <c r="AS34" s="89">
        <f t="shared" si="11"/>
        <v>63</v>
      </c>
      <c r="AT34" s="89">
        <f t="shared" si="12"/>
        <v>1077873.925852038</v>
      </c>
      <c r="AU34" s="89">
        <f t="shared" si="13"/>
        <v>6.7168267990688982E-3</v>
      </c>
      <c r="AV34" s="89">
        <f t="shared" si="14"/>
        <v>6.7168267990688982E-3</v>
      </c>
      <c r="AX34" s="90" t="s">
        <v>42</v>
      </c>
      <c r="AY34" s="89">
        <v>6959.463669692549</v>
      </c>
      <c r="AZ34" s="89">
        <v>4269.8014493688925</v>
      </c>
      <c r="BA34" s="89">
        <v>103596.95077687503</v>
      </c>
      <c r="BB34" s="89">
        <v>2465939222.1750259</v>
      </c>
      <c r="BC34" s="89">
        <v>64</v>
      </c>
      <c r="BD34" s="89">
        <f t="shared" si="15"/>
        <v>6783.4816134610037</v>
      </c>
      <c r="BE34" s="89">
        <f t="shared" si="16"/>
        <v>63</v>
      </c>
      <c r="BF34" s="89">
        <f t="shared" si="17"/>
        <v>79793.748040859035</v>
      </c>
      <c r="BG34" s="89">
        <f t="shared" si="18"/>
        <v>8.4223160065369118E-2</v>
      </c>
      <c r="BH34" s="89">
        <f t="shared" si="19"/>
        <v>8.4223160065369118E-2</v>
      </c>
      <c r="BK34" s="90" t="s">
        <v>42</v>
      </c>
      <c r="BL34" s="89">
        <v>6939.2042976493049</v>
      </c>
      <c r="BM34" s="89">
        <v>17091.018731130796</v>
      </c>
      <c r="BN34" s="89">
        <v>36705549.036714345</v>
      </c>
      <c r="BO34" s="89">
        <v>1311449333590843.3</v>
      </c>
      <c r="BP34" s="89">
        <v>35</v>
      </c>
      <c r="BQ34" s="89">
        <f t="shared" si="20"/>
        <v>6931.2462932348853</v>
      </c>
      <c r="BR34" s="89">
        <f t="shared" si="21"/>
        <v>34</v>
      </c>
      <c r="BS34" s="89">
        <f t="shared" si="22"/>
        <v>976636.9782384038</v>
      </c>
      <c r="BT34" s="89">
        <f t="shared" si="23"/>
        <v>7.0622415973596491E-3</v>
      </c>
      <c r="BU34" s="89">
        <f t="shared" si="24"/>
        <v>7.0622415973596491E-3</v>
      </c>
      <c r="BX34" s="90" t="s">
        <v>42</v>
      </c>
      <c r="BY34" s="89">
        <v>3268.098033213038</v>
      </c>
      <c r="BZ34" s="89">
        <v>-3616.6404029063769</v>
      </c>
      <c r="CA34" s="89">
        <v>36683904.980380535</v>
      </c>
      <c r="CB34" s="89">
        <v>1311446828589694.3</v>
      </c>
      <c r="CC34" s="89">
        <v>57</v>
      </c>
      <c r="CD34" s="89">
        <f t="shared" si="25"/>
        <v>3267.7414711782458</v>
      </c>
      <c r="CE34" s="89">
        <f t="shared" si="26"/>
        <v>56</v>
      </c>
      <c r="CF34" s="89">
        <f t="shared" si="27"/>
        <v>933980.61188463122</v>
      </c>
      <c r="CG34" s="89">
        <f t="shared" si="28"/>
        <v>3.4387667477352004E-3</v>
      </c>
      <c r="CH34" s="89">
        <f t="shared" si="29"/>
        <v>3.4387667477352004E-3</v>
      </c>
      <c r="CK34" s="90" t="s">
        <v>42</v>
      </c>
      <c r="CL34" s="89">
        <v>10630.569934128816</v>
      </c>
      <c r="CM34" s="89">
        <v>24977.46058340606</v>
      </c>
      <c r="CN34" s="89">
        <v>125241.00711068996</v>
      </c>
      <c r="CO34" s="89">
        <v>4970940370.4007778</v>
      </c>
      <c r="CP34" s="89">
        <v>42</v>
      </c>
      <c r="CQ34" s="89">
        <f t="shared" si="30"/>
        <v>5649.1860281034187</v>
      </c>
      <c r="CR34" s="89">
        <f t="shared" si="31"/>
        <v>41</v>
      </c>
      <c r="CS34" s="89">
        <f t="shared" si="32"/>
        <v>85550.010646509632</v>
      </c>
      <c r="CT34" s="89">
        <v>1.1677814819446646E-2</v>
      </c>
      <c r="CU34" s="89">
        <f t="shared" si="33"/>
        <v>6.555447492901309E-2</v>
      </c>
    </row>
    <row r="35" spans="2:99" x14ac:dyDescent="0.35">
      <c r="B35" s="90" t="s">
        <v>1014</v>
      </c>
      <c r="C35" s="89">
        <v>544.21217740999998</v>
      </c>
      <c r="D35" s="89">
        <v>3820.7783449966128</v>
      </c>
      <c r="E35" s="89">
        <v>125531.35647335264</v>
      </c>
      <c r="F35" s="89">
        <v>6065833980.1266232</v>
      </c>
      <c r="G35" s="89">
        <v>4</v>
      </c>
      <c r="H35" s="89">
        <f t="shared" si="5"/>
        <v>427.91974202399393</v>
      </c>
      <c r="I35" s="89">
        <f t="shared" si="6"/>
        <v>3</v>
      </c>
      <c r="J35" s="89">
        <f t="shared" si="7"/>
        <v>77210.091169298859</v>
      </c>
      <c r="K35" s="89">
        <f t="shared" si="8"/>
        <v>5.5034223582545814E-3</v>
      </c>
      <c r="L35" s="89">
        <f t="shared" si="9"/>
        <v>5.5034223582545814E-3</v>
      </c>
      <c r="Z35" s="94" t="s">
        <v>42</v>
      </c>
      <c r="AA35" s="89">
        <v>6587.4974120017905</v>
      </c>
      <c r="AB35" s="89">
        <v>3917.289054690702</v>
      </c>
      <c r="AC35" s="89">
        <v>52237.954828441463</v>
      </c>
      <c r="AD35" s="89">
        <v>824171782.75927806</v>
      </c>
      <c r="AE35" s="89">
        <v>35</v>
      </c>
      <c r="AF35" s="89">
        <f t="shared" ref="AF35" si="39">AA35-AB35^2/AC35</f>
        <v>6293.7425437571255</v>
      </c>
      <c r="AG35" s="89">
        <f t="shared" ref="AG35" si="40">AE35-1</f>
        <v>34</v>
      </c>
      <c r="AH35" s="89">
        <f t="shared" ref="AH35" si="41">AC35-AD35/AC35</f>
        <v>36460.695066530767</v>
      </c>
      <c r="AI35" s="89">
        <f t="shared" si="37"/>
        <v>0.17168467392996245</v>
      </c>
      <c r="AJ35" s="89">
        <f t="shared" ref="AJ35" si="42">(AF35-AG35)/AH35</f>
        <v>0.17168467392996245</v>
      </c>
      <c r="AK35" s="78"/>
      <c r="AL35" s="90" t="s">
        <v>1014</v>
      </c>
      <c r="AM35" s="89">
        <v>544.21217740999998</v>
      </c>
      <c r="AN35" s="89">
        <v>3820.7783449966123</v>
      </c>
      <c r="AO35" s="89">
        <v>125531.35647335264</v>
      </c>
      <c r="AP35" s="89">
        <v>6065833980.1266232</v>
      </c>
      <c r="AQ35" s="89">
        <v>4</v>
      </c>
      <c r="AR35" s="89">
        <f t="shared" si="10"/>
        <v>427.91974202399393</v>
      </c>
      <c r="AS35" s="89">
        <f t="shared" si="11"/>
        <v>3</v>
      </c>
      <c r="AT35" s="89">
        <f t="shared" si="12"/>
        <v>77210.091169298859</v>
      </c>
      <c r="AU35" s="89">
        <f t="shared" si="13"/>
        <v>5.5034223582545814E-3</v>
      </c>
      <c r="AV35" s="89">
        <f t="shared" si="14"/>
        <v>5.5034223582545814E-3</v>
      </c>
      <c r="AX35" s="90" t="s">
        <v>1014</v>
      </c>
      <c r="AY35" s="89">
        <v>544.21217740999998</v>
      </c>
      <c r="AZ35" s="89">
        <v>3820.7783449966123</v>
      </c>
      <c r="BA35" s="89">
        <v>125531.35647335264</v>
      </c>
      <c r="BB35" s="89">
        <v>6065833980.1266232</v>
      </c>
      <c r="BC35" s="89">
        <v>4</v>
      </c>
      <c r="BD35" s="89">
        <f t="shared" si="15"/>
        <v>427.91974202399393</v>
      </c>
      <c r="BE35" s="89">
        <f t="shared" si="16"/>
        <v>3</v>
      </c>
      <c r="BF35" s="89">
        <f t="shared" si="17"/>
        <v>77210.091169298859</v>
      </c>
      <c r="BG35" s="89">
        <f t="shared" si="18"/>
        <v>5.5034223582545814E-3</v>
      </c>
      <c r="BH35" s="89">
        <f t="shared" si="19"/>
        <v>5.5034223582545814E-3</v>
      </c>
      <c r="BX35" s="90" t="s">
        <v>1014</v>
      </c>
      <c r="BY35" s="89">
        <v>544.21217740999998</v>
      </c>
      <c r="BZ35" s="89">
        <v>3820.7783449966123</v>
      </c>
      <c r="CA35" s="89">
        <v>125531.35647335264</v>
      </c>
      <c r="CB35" s="89">
        <v>6065833980.1266232</v>
      </c>
      <c r="CC35" s="89">
        <v>4</v>
      </c>
      <c r="CD35" s="89">
        <f t="shared" si="25"/>
        <v>427.91974202399393</v>
      </c>
      <c r="CE35" s="89">
        <f t="shared" si="26"/>
        <v>3</v>
      </c>
      <c r="CF35" s="89">
        <f t="shared" si="27"/>
        <v>77210.091169298859</v>
      </c>
      <c r="CG35" s="89">
        <f t="shared" si="28"/>
        <v>5.5034223582545814E-3</v>
      </c>
      <c r="CH35" s="89">
        <f t="shared" si="29"/>
        <v>5.5034223582545814E-3</v>
      </c>
      <c r="CK35" s="90" t="s">
        <v>1014</v>
      </c>
      <c r="CL35" s="89">
        <v>544.21217740999998</v>
      </c>
      <c r="CM35" s="89">
        <v>3820.7783449966128</v>
      </c>
      <c r="CN35" s="89">
        <v>125531.35647335264</v>
      </c>
      <c r="CO35" s="89">
        <v>6065833980.1266232</v>
      </c>
      <c r="CP35" s="89">
        <v>4</v>
      </c>
      <c r="CQ35" s="89">
        <f t="shared" si="30"/>
        <v>427.91974202399393</v>
      </c>
      <c r="CR35" s="89">
        <f t="shared" si="31"/>
        <v>3</v>
      </c>
      <c r="CS35" s="89">
        <f t="shared" si="32"/>
        <v>77210.091169298859</v>
      </c>
      <c r="CT35" s="89">
        <v>5.5034223582545814E-3</v>
      </c>
      <c r="CU35" s="89">
        <f t="shared" si="33"/>
        <v>5.5034223582545814E-3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F67AC-0D79-4054-B732-05B4E11E3DC8}">
  <dimension ref="B1:AX47"/>
  <sheetViews>
    <sheetView showGridLines="0" topLeftCell="AL1" workbookViewId="0">
      <selection activeCell="AQ1" sqref="AQ1:AQ1048576"/>
    </sheetView>
  </sheetViews>
  <sheetFormatPr defaultRowHeight="14.5" x14ac:dyDescent="0.35"/>
  <cols>
    <col min="2" max="2" width="18.81640625" bestFit="1" customWidth="1"/>
    <col min="3" max="3" width="21.26953125" bestFit="1" customWidth="1"/>
    <col min="4" max="4" width="22.7265625" bestFit="1" customWidth="1"/>
    <col min="5" max="5" width="22.6328125" bestFit="1" customWidth="1"/>
    <col min="6" max="6" width="12.7265625" bestFit="1" customWidth="1"/>
    <col min="7" max="7" width="12.7265625" customWidth="1"/>
    <col min="8" max="8" width="22.1796875" bestFit="1" customWidth="1"/>
    <col min="9" max="9" width="22.08984375" bestFit="1" customWidth="1"/>
    <col min="10" max="10" width="21.6328125" bestFit="1" customWidth="1"/>
    <col min="11" max="11" width="24.54296875" bestFit="1" customWidth="1"/>
    <col min="12" max="12" width="19.7265625" bestFit="1" customWidth="1"/>
    <col min="13" max="13" width="19.7265625" customWidth="1"/>
    <col min="14" max="14" width="18.81640625" bestFit="1" customWidth="1"/>
    <col min="15" max="15" width="22.08984375" bestFit="1" customWidth="1"/>
    <col min="16" max="16" width="22.7265625" bestFit="1" customWidth="1"/>
    <col min="17" max="17" width="23.453125" bestFit="1" customWidth="1"/>
    <col min="18" max="18" width="19.7265625" bestFit="1" customWidth="1"/>
    <col min="20" max="20" width="18.81640625" bestFit="1" customWidth="1"/>
    <col min="21" max="21" width="22.08984375" bestFit="1" customWidth="1"/>
    <col min="22" max="22" width="22.36328125" bestFit="1" customWidth="1"/>
    <col min="23" max="23" width="24.54296875" bestFit="1" customWidth="1"/>
    <col min="24" max="24" width="19.7265625" bestFit="1" customWidth="1"/>
    <col min="27" max="27" width="18.81640625" bestFit="1" customWidth="1"/>
    <col min="28" max="28" width="22.08984375" bestFit="1" customWidth="1"/>
    <col min="29" max="29" width="22.36328125" bestFit="1" customWidth="1"/>
    <col min="30" max="30" width="24.54296875" bestFit="1" customWidth="1"/>
    <col min="31" max="31" width="19.7265625" bestFit="1" customWidth="1"/>
    <col min="32" max="32" width="25" bestFit="1" customWidth="1"/>
    <col min="33" max="33" width="18.81640625" bestFit="1" customWidth="1"/>
    <col min="34" max="34" width="22.90625" bestFit="1" customWidth="1"/>
    <col min="35" max="35" width="23.81640625" bestFit="1" customWidth="1"/>
    <col min="36" max="36" width="25.36328125" bestFit="1" customWidth="1"/>
    <col min="37" max="37" width="19.7265625" bestFit="1" customWidth="1"/>
    <col min="39" max="39" width="19.7265625" bestFit="1" customWidth="1"/>
    <col min="40" max="40" width="22.08984375" bestFit="1" customWidth="1"/>
    <col min="41" max="41" width="22.36328125" bestFit="1" customWidth="1"/>
    <col min="42" max="42" width="24.54296875" bestFit="1" customWidth="1"/>
    <col min="43" max="43" width="19.7265625" bestFit="1" customWidth="1"/>
    <col min="45" max="45" width="18.81640625" bestFit="1" customWidth="1"/>
    <col min="46" max="46" width="23.54296875" bestFit="1" customWidth="1"/>
    <col min="47" max="47" width="23.81640625" bestFit="1" customWidth="1"/>
    <col min="48" max="48" width="26" bestFit="1" customWidth="1"/>
    <col min="49" max="49" width="19.7265625" bestFit="1" customWidth="1"/>
  </cols>
  <sheetData>
    <row r="1" spans="2:50" ht="21" x14ac:dyDescent="0.5">
      <c r="B1" s="32" t="s">
        <v>1425</v>
      </c>
      <c r="C1" s="32"/>
      <c r="D1" s="32"/>
      <c r="E1" s="32"/>
      <c r="H1" s="32" t="s">
        <v>1426</v>
      </c>
      <c r="I1" s="32"/>
      <c r="J1" s="32"/>
      <c r="N1" s="32" t="s">
        <v>2106</v>
      </c>
      <c r="O1" s="32"/>
      <c r="P1" s="32"/>
      <c r="T1" s="32" t="s">
        <v>2107</v>
      </c>
      <c r="U1" s="32"/>
      <c r="V1" s="32"/>
      <c r="AA1" s="32" t="s">
        <v>2108</v>
      </c>
      <c r="AB1" s="32"/>
      <c r="AC1" s="32"/>
      <c r="AG1" s="32" t="s">
        <v>2114</v>
      </c>
      <c r="AH1" s="32"/>
      <c r="AI1" s="32"/>
      <c r="AM1" s="32" t="s">
        <v>2109</v>
      </c>
      <c r="AN1" s="32"/>
      <c r="AO1" s="32"/>
      <c r="AS1" s="32" t="s">
        <v>2115</v>
      </c>
      <c r="AT1" s="32"/>
      <c r="AU1" s="32"/>
    </row>
    <row r="3" spans="2:50" x14ac:dyDescent="0.35">
      <c r="T3" s="30" t="s">
        <v>1957</v>
      </c>
      <c r="U3" t="s">
        <v>1421</v>
      </c>
      <c r="AA3" s="30" t="s">
        <v>1957</v>
      </c>
      <c r="AB3" t="s">
        <v>1421</v>
      </c>
      <c r="AG3" s="30" t="s">
        <v>1957</v>
      </c>
      <c r="AH3" t="s">
        <v>1421</v>
      </c>
      <c r="AM3" s="30" t="s">
        <v>1957</v>
      </c>
      <c r="AN3" t="s">
        <v>1421</v>
      </c>
    </row>
    <row r="4" spans="2:50" x14ac:dyDescent="0.35">
      <c r="H4" s="30" t="s">
        <v>1957</v>
      </c>
      <c r="I4" t="s">
        <v>1421</v>
      </c>
      <c r="N4" s="30" t="s">
        <v>1957</v>
      </c>
      <c r="O4" t="s">
        <v>1421</v>
      </c>
      <c r="T4" s="30" t="s">
        <v>1427</v>
      </c>
      <c r="U4" t="s">
        <v>1417</v>
      </c>
      <c r="AA4" s="30" t="s">
        <v>1427</v>
      </c>
      <c r="AB4" t="s">
        <v>1417</v>
      </c>
      <c r="AG4" s="30" t="s">
        <v>1427</v>
      </c>
      <c r="AH4" t="s">
        <v>1417</v>
      </c>
      <c r="AM4" s="30" t="s">
        <v>1427</v>
      </c>
      <c r="AN4" t="s">
        <v>1417</v>
      </c>
      <c r="AS4" s="30" t="s">
        <v>1957</v>
      </c>
      <c r="AT4" t="s">
        <v>1421</v>
      </c>
    </row>
    <row r="5" spans="2:50" x14ac:dyDescent="0.35">
      <c r="B5" s="30" t="s">
        <v>1957</v>
      </c>
      <c r="C5" t="s">
        <v>1421</v>
      </c>
      <c r="H5" s="30" t="s">
        <v>1427</v>
      </c>
      <c r="I5" t="s">
        <v>1417</v>
      </c>
      <c r="N5" s="30" t="s">
        <v>1427</v>
      </c>
      <c r="O5" t="s">
        <v>1417</v>
      </c>
      <c r="T5" s="30" t="s">
        <v>1950</v>
      </c>
      <c r="U5" t="s">
        <v>1433</v>
      </c>
      <c r="AA5" s="30" t="s">
        <v>1061</v>
      </c>
      <c r="AB5" s="31">
        <v>1</v>
      </c>
      <c r="AG5" s="30" t="s">
        <v>1061</v>
      </c>
      <c r="AH5" s="31">
        <v>0</v>
      </c>
      <c r="AM5" s="30" t="s">
        <v>1058</v>
      </c>
      <c r="AN5" s="31">
        <v>1</v>
      </c>
      <c r="AS5" s="30" t="s">
        <v>1427</v>
      </c>
      <c r="AT5" t="s">
        <v>1417</v>
      </c>
    </row>
    <row r="6" spans="2:50" x14ac:dyDescent="0.35">
      <c r="B6" s="30" t="s">
        <v>1427</v>
      </c>
      <c r="C6" t="s">
        <v>1417</v>
      </c>
      <c r="H6" s="30" t="s">
        <v>1424</v>
      </c>
      <c r="I6" s="31">
        <v>1</v>
      </c>
      <c r="N6" s="30" t="s">
        <v>1950</v>
      </c>
      <c r="O6" t="s">
        <v>30</v>
      </c>
    </row>
    <row r="7" spans="2:50" x14ac:dyDescent="0.35">
      <c r="T7" s="30" t="s">
        <v>1422</v>
      </c>
      <c r="U7" t="s">
        <v>2134</v>
      </c>
      <c r="V7" t="s">
        <v>2135</v>
      </c>
      <c r="W7" t="s">
        <v>2136</v>
      </c>
      <c r="AA7" s="30" t="s">
        <v>1422</v>
      </c>
      <c r="AB7" t="s">
        <v>2139</v>
      </c>
      <c r="AC7" t="s">
        <v>2140</v>
      </c>
      <c r="AD7" t="s">
        <v>2138</v>
      </c>
      <c r="AG7" s="30" t="s">
        <v>1422</v>
      </c>
      <c r="AH7" t="s">
        <v>2142</v>
      </c>
      <c r="AI7" t="s">
        <v>2143</v>
      </c>
      <c r="AJ7" t="s">
        <v>2141</v>
      </c>
      <c r="AM7" s="30" t="s">
        <v>1422</v>
      </c>
      <c r="AN7" t="s">
        <v>2144</v>
      </c>
      <c r="AO7" t="s">
        <v>2145</v>
      </c>
      <c r="AP7" t="s">
        <v>2146</v>
      </c>
      <c r="AS7" s="30" t="s">
        <v>1422</v>
      </c>
      <c r="AT7" t="s">
        <v>2147</v>
      </c>
      <c r="AU7" t="s">
        <v>2148</v>
      </c>
      <c r="AV7" t="s">
        <v>2149</v>
      </c>
    </row>
    <row r="8" spans="2:50" x14ac:dyDescent="0.35">
      <c r="B8" s="30" t="s">
        <v>1422</v>
      </c>
      <c r="C8" t="s">
        <v>2072</v>
      </c>
      <c r="D8" t="s">
        <v>2129</v>
      </c>
      <c r="E8" t="s">
        <v>2071</v>
      </c>
      <c r="H8" s="30" t="s">
        <v>1422</v>
      </c>
      <c r="I8" t="s">
        <v>2079</v>
      </c>
      <c r="J8" t="s">
        <v>2130</v>
      </c>
      <c r="K8" t="s">
        <v>2078</v>
      </c>
      <c r="N8" s="30" t="s">
        <v>1422</v>
      </c>
      <c r="O8" t="s">
        <v>2132</v>
      </c>
      <c r="P8" t="s">
        <v>2133</v>
      </c>
      <c r="Q8" t="s">
        <v>2131</v>
      </c>
      <c r="R8" s="30"/>
      <c r="S8" s="30"/>
      <c r="T8" s="31" t="s">
        <v>32</v>
      </c>
      <c r="U8" s="33">
        <v>77.85552186544534</v>
      </c>
      <c r="V8" s="33">
        <v>370.02958050656463</v>
      </c>
      <c r="W8" s="34">
        <v>15</v>
      </c>
      <c r="X8" s="33"/>
      <c r="Y8" s="33"/>
      <c r="AA8" s="31" t="s">
        <v>32</v>
      </c>
      <c r="AB8" s="33">
        <v>20.816161036390934</v>
      </c>
      <c r="AC8" s="33">
        <v>166.0944320650143</v>
      </c>
      <c r="AD8" s="34">
        <v>15</v>
      </c>
      <c r="AE8" s="33"/>
      <c r="AF8" s="33"/>
      <c r="AG8" s="31" t="s">
        <v>32</v>
      </c>
      <c r="AH8" s="33">
        <v>14.819062590312885</v>
      </c>
      <c r="AI8" s="33">
        <v>36.570632008022073</v>
      </c>
      <c r="AJ8" s="34">
        <v>10</v>
      </c>
      <c r="AK8" s="33"/>
      <c r="AL8" s="33"/>
      <c r="AM8" s="31" t="s">
        <v>32</v>
      </c>
      <c r="AN8" s="33">
        <v>68.965173305724761</v>
      </c>
      <c r="AO8" s="33">
        <v>321.86710463054908</v>
      </c>
      <c r="AP8" s="34">
        <v>17</v>
      </c>
      <c r="AQ8" s="33"/>
      <c r="AR8" s="33"/>
      <c r="AS8" s="31" t="s">
        <v>32</v>
      </c>
      <c r="AT8" s="33">
        <v>23.54257267992379</v>
      </c>
      <c r="AU8" s="33">
        <v>99.119503772094603</v>
      </c>
      <c r="AV8" s="34">
        <v>25</v>
      </c>
      <c r="AW8" s="33"/>
      <c r="AX8" s="33"/>
    </row>
    <row r="9" spans="2:50" x14ac:dyDescent="0.35">
      <c r="B9" s="31" t="s">
        <v>32</v>
      </c>
      <c r="C9" s="33">
        <v>36.197535177830005</v>
      </c>
      <c r="D9" s="33">
        <v>152.30487198544739</v>
      </c>
      <c r="E9" s="34">
        <v>25</v>
      </c>
      <c r="F9" s="33"/>
      <c r="G9" s="33"/>
      <c r="H9" s="35" t="s">
        <v>465</v>
      </c>
      <c r="I9" s="33">
        <v>62.672949029355664</v>
      </c>
      <c r="J9" s="33">
        <v>190.36261696631055</v>
      </c>
      <c r="K9" s="34">
        <v>11</v>
      </c>
      <c r="N9" s="31" t="s">
        <v>32</v>
      </c>
      <c r="O9" s="33">
        <v>11.687609553454028</v>
      </c>
      <c r="P9" s="33">
        <v>42.215837775507772</v>
      </c>
      <c r="Q9" s="34">
        <v>10</v>
      </c>
      <c r="R9" s="33"/>
      <c r="T9" s="31" t="s">
        <v>332</v>
      </c>
      <c r="U9" s="33">
        <v>-1.1848918226512763</v>
      </c>
      <c r="V9" s="33">
        <v>140.65676809987932</v>
      </c>
      <c r="W9" s="34">
        <v>4</v>
      </c>
      <c r="X9" s="33"/>
      <c r="Y9" s="33"/>
      <c r="AA9" s="31" t="s">
        <v>332</v>
      </c>
      <c r="AB9" s="33">
        <v>15.259793328713284</v>
      </c>
      <c r="AC9" s="33">
        <v>239.2317560444213</v>
      </c>
      <c r="AD9" s="34">
        <v>6</v>
      </c>
      <c r="AE9" s="33"/>
      <c r="AF9" s="33"/>
      <c r="AG9" s="31" t="s">
        <v>332</v>
      </c>
      <c r="AH9" s="33">
        <v>9.4040840862950468</v>
      </c>
      <c r="AI9" s="33">
        <v>56.767961171823742</v>
      </c>
      <c r="AJ9" s="34">
        <v>8</v>
      </c>
      <c r="AK9" s="33"/>
      <c r="AL9" s="33"/>
      <c r="AM9" s="31" t="s">
        <v>332</v>
      </c>
      <c r="AN9" s="33">
        <v>21.71585400199897</v>
      </c>
      <c r="AO9" s="33">
        <v>246.20966000964577</v>
      </c>
      <c r="AP9" s="34">
        <v>5</v>
      </c>
      <c r="AQ9" s="33"/>
      <c r="AR9" s="33"/>
      <c r="AS9" s="31" t="s">
        <v>332</v>
      </c>
      <c r="AT9" s="33">
        <v>56.750094137096013</v>
      </c>
      <c r="AU9" s="33">
        <v>16462.850678785737</v>
      </c>
      <c r="AV9" s="34">
        <v>14</v>
      </c>
      <c r="AW9" s="33"/>
      <c r="AX9" s="33"/>
    </row>
    <row r="10" spans="2:50" x14ac:dyDescent="0.35">
      <c r="B10" s="31" t="s">
        <v>332</v>
      </c>
      <c r="C10" s="33">
        <v>56.750094137096013</v>
      </c>
      <c r="D10" s="33">
        <v>16462.850678785737</v>
      </c>
      <c r="E10" s="34">
        <v>14</v>
      </c>
      <c r="F10" s="33"/>
      <c r="G10" s="33"/>
      <c r="H10" s="35" t="s">
        <v>17</v>
      </c>
      <c r="I10" s="33">
        <v>232.70018678368092</v>
      </c>
      <c r="J10" s="33">
        <v>1758.4354040141766</v>
      </c>
      <c r="K10" s="34">
        <v>9</v>
      </c>
      <c r="N10" s="31" t="s">
        <v>332</v>
      </c>
      <c r="O10" s="33">
        <v>24.644575017283987</v>
      </c>
      <c r="P10" s="33">
        <v>153.11548124185796</v>
      </c>
      <c r="Q10" s="34">
        <v>10</v>
      </c>
      <c r="R10" s="33"/>
      <c r="T10" s="31" t="s">
        <v>348</v>
      </c>
      <c r="U10" s="33">
        <v>151.8253926862163</v>
      </c>
      <c r="V10" s="33">
        <v>1714.2772201783844</v>
      </c>
      <c r="W10" s="34">
        <v>13</v>
      </c>
      <c r="X10" s="33"/>
      <c r="Y10" s="33"/>
      <c r="AA10" s="31" t="s">
        <v>348</v>
      </c>
      <c r="AB10" s="33">
        <v>56.404194349779132</v>
      </c>
      <c r="AC10" s="33">
        <v>242.73004785292346</v>
      </c>
      <c r="AD10" s="34">
        <v>17</v>
      </c>
      <c r="AE10" s="33"/>
      <c r="AF10" s="33"/>
      <c r="AG10" s="31" t="s">
        <v>348</v>
      </c>
      <c r="AH10" s="33">
        <v>51.668836927647469</v>
      </c>
      <c r="AI10" s="33">
        <v>619.44096653781492</v>
      </c>
      <c r="AJ10" s="34">
        <v>8</v>
      </c>
      <c r="AK10" s="33"/>
      <c r="AL10" s="33"/>
      <c r="AM10" s="31" t="s">
        <v>348</v>
      </c>
      <c r="AN10" s="33">
        <v>129.18255339573199</v>
      </c>
      <c r="AO10" s="33">
        <v>1790.9510934292298</v>
      </c>
      <c r="AP10" s="34">
        <v>18</v>
      </c>
      <c r="AQ10" s="33"/>
      <c r="AR10" s="33"/>
      <c r="AS10" s="31" t="s">
        <v>348</v>
      </c>
      <c r="AT10" s="33">
        <v>136.78451351083461</v>
      </c>
      <c r="AU10" s="33">
        <v>857.60041472153512</v>
      </c>
      <c r="AV10" s="34">
        <v>25</v>
      </c>
      <c r="AW10" s="33"/>
      <c r="AX10" s="33"/>
    </row>
    <row r="11" spans="2:50" x14ac:dyDescent="0.35">
      <c r="B11" s="31" t="s">
        <v>348</v>
      </c>
      <c r="C11" s="33">
        <v>136.78451351083461</v>
      </c>
      <c r="D11" s="33">
        <v>857.60041472153512</v>
      </c>
      <c r="E11" s="34">
        <v>25</v>
      </c>
      <c r="F11" s="33"/>
      <c r="G11" s="33"/>
      <c r="H11" s="35" t="s">
        <v>642</v>
      </c>
      <c r="I11" s="33">
        <v>95.757132689208873</v>
      </c>
      <c r="J11" s="33">
        <v>1232.6997907298542</v>
      </c>
      <c r="K11" s="34">
        <v>7</v>
      </c>
      <c r="N11" s="31" t="s">
        <v>348</v>
      </c>
      <c r="O11" s="33">
        <v>9.0065588152908855</v>
      </c>
      <c r="P11" s="33">
        <v>34.254422334972915</v>
      </c>
      <c r="Q11" s="34">
        <v>12</v>
      </c>
      <c r="R11" s="33"/>
      <c r="T11" s="31" t="s">
        <v>1396</v>
      </c>
      <c r="U11" s="33">
        <v>211.84045201350588</v>
      </c>
      <c r="V11" s="33">
        <v>575.91260711811162</v>
      </c>
      <c r="W11" s="34">
        <v>16</v>
      </c>
      <c r="X11" s="33"/>
      <c r="Y11" s="33"/>
      <c r="AA11" s="31" t="s">
        <v>1396</v>
      </c>
      <c r="AB11" s="33">
        <v>694.39721966846287</v>
      </c>
      <c r="AC11" s="33">
        <v>1825.3432026249009</v>
      </c>
      <c r="AD11" s="34">
        <v>18</v>
      </c>
      <c r="AE11" s="33"/>
      <c r="AF11" s="33"/>
      <c r="AG11" s="31" t="s">
        <v>1396</v>
      </c>
      <c r="AH11" s="33">
        <v>487.53912325551823</v>
      </c>
      <c r="AI11" s="33">
        <v>1631.7375794282775</v>
      </c>
      <c r="AJ11" s="34">
        <v>6</v>
      </c>
      <c r="AK11" s="33"/>
      <c r="AL11" s="33"/>
      <c r="AM11" s="31" t="s">
        <v>1396</v>
      </c>
      <c r="AN11" s="33">
        <v>496.81789836515668</v>
      </c>
      <c r="AO11" s="33">
        <v>1731.5282230393532</v>
      </c>
      <c r="AP11" s="34">
        <v>10</v>
      </c>
      <c r="AQ11" s="33"/>
      <c r="AR11" s="33"/>
      <c r="AS11" s="31" t="s">
        <v>1396</v>
      </c>
      <c r="AT11" s="33">
        <v>92.464865340206487</v>
      </c>
      <c r="AU11" s="33">
        <v>142.21529677546567</v>
      </c>
      <c r="AV11" s="34">
        <v>24</v>
      </c>
      <c r="AW11" s="33"/>
      <c r="AX11" s="33"/>
    </row>
    <row r="12" spans="2:50" x14ac:dyDescent="0.35">
      <c r="B12" s="31" t="s">
        <v>1396</v>
      </c>
      <c r="C12" s="33">
        <v>92.464865340206487</v>
      </c>
      <c r="D12" s="33">
        <v>142.21529677546567</v>
      </c>
      <c r="E12" s="34">
        <v>24</v>
      </c>
      <c r="F12" s="33"/>
      <c r="G12" s="33"/>
      <c r="H12" s="35" t="s">
        <v>42</v>
      </c>
      <c r="I12" s="33">
        <v>130.01239544406033</v>
      </c>
      <c r="J12" s="33">
        <v>3319.5140966823237</v>
      </c>
      <c r="K12" s="34">
        <v>10</v>
      </c>
      <c r="N12" s="31" t="s">
        <v>1396</v>
      </c>
      <c r="O12" s="33">
        <v>1.411210724984798</v>
      </c>
      <c r="P12" s="33">
        <v>1.1050930242682881</v>
      </c>
      <c r="Q12" s="34">
        <v>8</v>
      </c>
      <c r="R12" s="33"/>
      <c r="T12" s="31" t="s">
        <v>88</v>
      </c>
      <c r="U12" s="33">
        <v>342.45915118089516</v>
      </c>
      <c r="V12" s="33">
        <v>1691.454773891458</v>
      </c>
      <c r="W12" s="34">
        <v>19</v>
      </c>
      <c r="X12" s="33"/>
      <c r="Y12" s="33"/>
      <c r="AA12" s="31" t="s">
        <v>88</v>
      </c>
      <c r="AB12" s="33">
        <v>8.084823344942297</v>
      </c>
      <c r="AC12" s="33">
        <v>197.8078043243267</v>
      </c>
      <c r="AD12" s="34">
        <v>12</v>
      </c>
      <c r="AE12" s="33"/>
      <c r="AF12" s="33"/>
      <c r="AG12" s="31" t="s">
        <v>88</v>
      </c>
      <c r="AH12" s="33">
        <v>204.14538590810659</v>
      </c>
      <c r="AI12" s="33">
        <v>956.20428331538335</v>
      </c>
      <c r="AJ12" s="34">
        <v>15</v>
      </c>
      <c r="AK12" s="33"/>
      <c r="AL12" s="33"/>
      <c r="AM12" s="31" t="s">
        <v>88</v>
      </c>
      <c r="AN12" s="33">
        <v>268.60373382041956</v>
      </c>
      <c r="AO12" s="33">
        <v>1765.7130780029952</v>
      </c>
      <c r="AP12" s="34">
        <v>21</v>
      </c>
      <c r="AQ12" s="33"/>
      <c r="AR12" s="33"/>
      <c r="AS12" s="31" t="s">
        <v>88</v>
      </c>
      <c r="AT12" s="33">
        <v>219.98235278424511</v>
      </c>
      <c r="AU12" s="33">
        <v>1507.6326432808319</v>
      </c>
      <c r="AV12" s="34">
        <v>27</v>
      </c>
      <c r="AW12" s="33"/>
      <c r="AX12" s="33"/>
    </row>
    <row r="13" spans="2:50" x14ac:dyDescent="0.35">
      <c r="B13" s="31" t="s">
        <v>88</v>
      </c>
      <c r="C13" s="33">
        <v>219.98235278424511</v>
      </c>
      <c r="D13" s="33">
        <v>1507.6326432808319</v>
      </c>
      <c r="E13" s="34">
        <v>27</v>
      </c>
      <c r="F13" s="33"/>
      <c r="G13" s="33"/>
      <c r="H13" s="31" t="s">
        <v>1420</v>
      </c>
      <c r="I13" s="29">
        <v>521.14266394630579</v>
      </c>
      <c r="J13" s="29">
        <v>6501.0119083926675</v>
      </c>
      <c r="K13" s="29">
        <v>37</v>
      </c>
      <c r="N13" s="31" t="s">
        <v>88</v>
      </c>
      <c r="O13" s="33">
        <v>5.9254485006872812</v>
      </c>
      <c r="P13" s="33">
        <v>5836.5784616166566</v>
      </c>
      <c r="Q13" s="34">
        <v>8</v>
      </c>
      <c r="R13" s="33"/>
      <c r="T13" s="31" t="s">
        <v>465</v>
      </c>
      <c r="U13" s="33">
        <v>215.25794994350863</v>
      </c>
      <c r="V13" s="33">
        <v>1516.6934408541097</v>
      </c>
      <c r="W13" s="34">
        <v>37</v>
      </c>
      <c r="X13" s="33"/>
      <c r="Y13" s="33"/>
      <c r="AA13" s="31" t="s">
        <v>465</v>
      </c>
      <c r="AB13" s="33">
        <v>150.26160360302694</v>
      </c>
      <c r="AC13" s="33">
        <v>1921.0643024440178</v>
      </c>
      <c r="AD13" s="34">
        <v>31</v>
      </c>
      <c r="AE13" s="33"/>
      <c r="AF13" s="33"/>
      <c r="AG13" s="31" t="s">
        <v>465</v>
      </c>
      <c r="AH13" s="33">
        <v>82.089567242776184</v>
      </c>
      <c r="AI13" s="33">
        <v>257.26811734287173</v>
      </c>
      <c r="AJ13" s="34">
        <v>21</v>
      </c>
      <c r="AK13" s="33"/>
      <c r="AL13" s="33"/>
      <c r="AM13" s="31" t="s">
        <v>465</v>
      </c>
      <c r="AN13" s="33">
        <v>213.52966569989414</v>
      </c>
      <c r="AO13" s="33">
        <v>1140.2037700219828</v>
      </c>
      <c r="AP13" s="34">
        <v>31</v>
      </c>
      <c r="AQ13" s="33"/>
      <c r="AR13" s="33"/>
      <c r="AS13" s="31" t="s">
        <v>465</v>
      </c>
      <c r="AT13" s="33">
        <v>297.80279605247227</v>
      </c>
      <c r="AU13" s="33">
        <v>1731.334359536761</v>
      </c>
      <c r="AV13" s="34">
        <v>52</v>
      </c>
      <c r="AW13" s="33"/>
      <c r="AX13" s="33"/>
    </row>
    <row r="14" spans="2:50" x14ac:dyDescent="0.35">
      <c r="B14" s="31" t="s">
        <v>465</v>
      </c>
      <c r="C14" s="33">
        <v>297.80279605247227</v>
      </c>
      <c r="D14" s="33">
        <v>1731.334359536761</v>
      </c>
      <c r="E14" s="34">
        <v>52</v>
      </c>
      <c r="F14" s="33"/>
      <c r="G14" s="33"/>
      <c r="N14" s="31" t="s">
        <v>465</v>
      </c>
      <c r="O14" s="33">
        <v>59.740637268084654</v>
      </c>
      <c r="P14" s="33">
        <v>213.80794555962632</v>
      </c>
      <c r="Q14" s="34">
        <v>15</v>
      </c>
      <c r="R14" s="33"/>
      <c r="T14" s="31" t="s">
        <v>17</v>
      </c>
      <c r="U14" s="33">
        <v>2471.1591891392268</v>
      </c>
      <c r="V14" s="33">
        <v>33969.18042988074</v>
      </c>
      <c r="W14" s="34">
        <v>58</v>
      </c>
      <c r="X14" s="33"/>
      <c r="Y14" s="33"/>
      <c r="AA14" s="31" t="s">
        <v>17</v>
      </c>
      <c r="AB14" s="33">
        <v>62.634801494899634</v>
      </c>
      <c r="AC14" s="33">
        <v>1376.8777924208932</v>
      </c>
      <c r="AD14" s="34">
        <v>46</v>
      </c>
      <c r="AE14" s="33"/>
      <c r="AF14" s="33"/>
      <c r="AG14" s="31" t="s">
        <v>17</v>
      </c>
      <c r="AH14" s="33">
        <v>2066.3377227104274</v>
      </c>
      <c r="AI14" s="33">
        <v>22400.442853776029</v>
      </c>
      <c r="AJ14" s="34">
        <v>28</v>
      </c>
      <c r="AK14" s="33"/>
      <c r="AL14" s="33"/>
      <c r="AM14" s="31" t="s">
        <v>17</v>
      </c>
      <c r="AN14" s="33">
        <v>1129.6628875333454</v>
      </c>
      <c r="AO14" s="33">
        <v>20237.613976386212</v>
      </c>
      <c r="AP14" s="34">
        <v>54</v>
      </c>
      <c r="AQ14" s="33"/>
      <c r="AR14" s="33"/>
      <c r="AS14" s="31" t="s">
        <v>17</v>
      </c>
      <c r="AT14" s="33">
        <v>2116.6610038123254</v>
      </c>
      <c r="AU14" s="33">
        <v>27037.583262255543</v>
      </c>
      <c r="AV14" s="34">
        <v>74</v>
      </c>
      <c r="AW14" s="33"/>
      <c r="AX14" s="33"/>
    </row>
    <row r="15" spans="2:50" x14ac:dyDescent="0.35">
      <c r="B15" s="31" t="s">
        <v>17</v>
      </c>
      <c r="C15" s="33">
        <v>2116.6610038123254</v>
      </c>
      <c r="D15" s="33">
        <v>27037.583262255543</v>
      </c>
      <c r="E15" s="34">
        <v>74</v>
      </c>
      <c r="F15" s="33"/>
      <c r="G15" s="33"/>
      <c r="N15" s="31" t="s">
        <v>17</v>
      </c>
      <c r="O15" s="33">
        <v>9.862502481682597</v>
      </c>
      <c r="P15" s="33">
        <v>359.48695203968595</v>
      </c>
      <c r="Q15" s="34">
        <v>16</v>
      </c>
      <c r="R15" s="33"/>
      <c r="T15" s="31" t="s">
        <v>705</v>
      </c>
      <c r="U15" s="33">
        <v>3342.4200738631416</v>
      </c>
      <c r="V15" s="33">
        <v>67697.538824166142</v>
      </c>
      <c r="W15" s="34">
        <v>13</v>
      </c>
      <c r="X15" s="33"/>
      <c r="Y15" s="33"/>
      <c r="AA15" s="31" t="s">
        <v>705</v>
      </c>
      <c r="AB15" s="33">
        <v>40.503614310063028</v>
      </c>
      <c r="AC15" s="33">
        <v>842.00298161088153</v>
      </c>
      <c r="AD15" s="34">
        <v>17</v>
      </c>
      <c r="AE15" s="33"/>
      <c r="AF15" s="33"/>
      <c r="AG15" s="31" t="s">
        <v>705</v>
      </c>
      <c r="AH15" s="33">
        <v>-23.775942402496462</v>
      </c>
      <c r="AI15" s="33">
        <v>212.87482295178538</v>
      </c>
      <c r="AJ15" s="34">
        <v>6</v>
      </c>
      <c r="AK15" s="33"/>
      <c r="AL15" s="33"/>
      <c r="AM15" s="31" t="s">
        <v>705</v>
      </c>
      <c r="AN15" s="33">
        <v>-57.974231631009168</v>
      </c>
      <c r="AO15" s="33">
        <v>896.59208325898101</v>
      </c>
      <c r="AP15" s="34">
        <v>15</v>
      </c>
      <c r="AQ15" s="33"/>
      <c r="AR15" s="33"/>
      <c r="AS15" s="31" t="s">
        <v>705</v>
      </c>
      <c r="AT15" s="33">
        <v>4175.1262712188427</v>
      </c>
      <c r="AU15" s="33">
        <v>70358.861665429708</v>
      </c>
      <c r="AV15" s="34">
        <v>23</v>
      </c>
      <c r="AW15" s="33"/>
      <c r="AX15" s="33"/>
    </row>
    <row r="16" spans="2:50" x14ac:dyDescent="0.35">
      <c r="B16" s="31" t="s">
        <v>705</v>
      </c>
      <c r="C16" s="33">
        <v>4175.1262712188427</v>
      </c>
      <c r="D16" s="33">
        <v>70358.861665429708</v>
      </c>
      <c r="E16" s="34">
        <v>23</v>
      </c>
      <c r="F16" s="33"/>
      <c r="G16" s="33"/>
      <c r="N16" s="31" t="s">
        <v>705</v>
      </c>
      <c r="O16" s="33">
        <v>19.485088319380335</v>
      </c>
      <c r="P16" s="33">
        <v>306.28193001953366</v>
      </c>
      <c r="Q16" s="34">
        <v>10</v>
      </c>
      <c r="R16" s="33"/>
      <c r="T16" s="31" t="s">
        <v>707</v>
      </c>
      <c r="U16" s="33">
        <v>2.4368788772116421</v>
      </c>
      <c r="V16" s="33">
        <v>1138.5701055389054</v>
      </c>
      <c r="W16" s="34">
        <v>9</v>
      </c>
      <c r="X16" s="33"/>
      <c r="Y16" s="33"/>
      <c r="AA16" s="31" t="s">
        <v>707</v>
      </c>
      <c r="AB16" s="33">
        <v>6.2647504244385699</v>
      </c>
      <c r="AC16" s="33">
        <v>841.33061127244105</v>
      </c>
      <c r="AD16" s="34">
        <v>7</v>
      </c>
      <c r="AE16" s="33"/>
      <c r="AF16" s="33"/>
      <c r="AG16" s="31" t="s">
        <v>707</v>
      </c>
      <c r="AH16" s="33">
        <v>-3.8278715472269269</v>
      </c>
      <c r="AI16" s="33">
        <v>297.23949426646442</v>
      </c>
      <c r="AJ16" s="34">
        <v>2</v>
      </c>
      <c r="AK16" s="33"/>
      <c r="AL16" s="33"/>
      <c r="AM16" s="31" t="s">
        <v>707</v>
      </c>
      <c r="AN16" s="33">
        <v>-5.5932235498511584</v>
      </c>
      <c r="AO16" s="33">
        <v>1018.380018214271</v>
      </c>
      <c r="AP16" s="34">
        <v>8</v>
      </c>
      <c r="AQ16" s="33"/>
      <c r="AR16" s="33"/>
      <c r="AS16" s="31" t="s">
        <v>707</v>
      </c>
      <c r="AT16" s="33">
        <v>2.4368788772116412</v>
      </c>
      <c r="AU16" s="33">
        <v>1138.5701055389054</v>
      </c>
      <c r="AV16" s="34">
        <v>9</v>
      </c>
      <c r="AW16" s="33"/>
      <c r="AX16" s="33"/>
    </row>
    <row r="17" spans="2:50" x14ac:dyDescent="0.35">
      <c r="B17" s="31" t="s">
        <v>707</v>
      </c>
      <c r="C17" s="33">
        <v>2.4368788772116412</v>
      </c>
      <c r="D17" s="33">
        <v>1138.5701055389054</v>
      </c>
      <c r="E17" s="34">
        <v>9</v>
      </c>
      <c r="F17" s="33"/>
      <c r="G17" s="33"/>
      <c r="N17" s="31" t="s">
        <v>642</v>
      </c>
      <c r="O17" s="33">
        <v>5.3498106451454497</v>
      </c>
      <c r="P17" s="33">
        <v>75.392648155695397</v>
      </c>
      <c r="Q17" s="34">
        <v>11</v>
      </c>
      <c r="R17" s="33"/>
      <c r="T17" s="31" t="s">
        <v>642</v>
      </c>
      <c r="U17" s="33">
        <v>353.14758999635501</v>
      </c>
      <c r="V17" s="33">
        <v>1142.0101185571534</v>
      </c>
      <c r="W17" s="34">
        <v>31</v>
      </c>
      <c r="X17" s="33"/>
      <c r="Y17" s="33"/>
      <c r="AA17" s="31" t="s">
        <v>642</v>
      </c>
      <c r="AB17" s="33">
        <v>285.03623351666704</v>
      </c>
      <c r="AC17" s="33">
        <v>1241.281689027888</v>
      </c>
      <c r="AD17" s="34">
        <v>27</v>
      </c>
      <c r="AE17" s="33"/>
      <c r="AF17" s="33"/>
      <c r="AG17" s="31" t="s">
        <v>642</v>
      </c>
      <c r="AH17" s="33">
        <v>18.299581436666518</v>
      </c>
      <c r="AI17" s="33">
        <v>61.168036791522695</v>
      </c>
      <c r="AJ17" s="34">
        <v>15</v>
      </c>
      <c r="AK17" s="33"/>
      <c r="AL17" s="33"/>
      <c r="AM17" s="31" t="s">
        <v>642</v>
      </c>
      <c r="AN17" s="33">
        <v>305.63520834254865</v>
      </c>
      <c r="AO17" s="33">
        <v>873.45886984809067</v>
      </c>
      <c r="AP17" s="34">
        <v>24</v>
      </c>
      <c r="AQ17" s="33"/>
      <c r="AR17" s="33"/>
      <c r="AS17" s="31" t="s">
        <v>642</v>
      </c>
      <c r="AT17" s="33">
        <v>371.44576516902669</v>
      </c>
      <c r="AU17" s="33">
        <v>1429.674714024685</v>
      </c>
      <c r="AV17" s="34">
        <v>42</v>
      </c>
      <c r="AW17" s="33"/>
      <c r="AX17" s="33"/>
    </row>
    <row r="18" spans="2:50" x14ac:dyDescent="0.35">
      <c r="B18" s="31" t="s">
        <v>642</v>
      </c>
      <c r="C18" s="33">
        <v>371.44576516902669</v>
      </c>
      <c r="D18" s="33">
        <v>1429.674714024685</v>
      </c>
      <c r="E18" s="34">
        <v>42</v>
      </c>
      <c r="F18" s="33"/>
      <c r="G18" s="33"/>
      <c r="N18" s="31" t="s">
        <v>42</v>
      </c>
      <c r="O18" s="33">
        <v>-11.281738819481539</v>
      </c>
      <c r="P18" s="33">
        <v>195.9781073930794</v>
      </c>
      <c r="Q18" s="34">
        <v>35</v>
      </c>
      <c r="R18" s="33"/>
      <c r="T18" s="31" t="s">
        <v>42</v>
      </c>
      <c r="U18" s="33">
        <v>976.90415712080335</v>
      </c>
      <c r="V18" s="33">
        <v>5091.6601203113905</v>
      </c>
      <c r="W18" s="34">
        <v>64</v>
      </c>
      <c r="X18" s="33"/>
      <c r="Y18" s="33"/>
      <c r="AA18" s="31" t="s">
        <v>42</v>
      </c>
      <c r="AB18" s="33">
        <v>38.822180626517955</v>
      </c>
      <c r="AC18" s="33">
        <v>696.10592064183163</v>
      </c>
      <c r="AD18" s="34">
        <v>64</v>
      </c>
      <c r="AE18" s="33"/>
      <c r="AF18" s="33"/>
      <c r="AG18" s="31" t="s">
        <v>42</v>
      </c>
      <c r="AH18" s="33">
        <v>572.79711902960616</v>
      </c>
      <c r="AI18" s="33">
        <v>2920.0349099361752</v>
      </c>
      <c r="AJ18" s="34">
        <v>35</v>
      </c>
      <c r="AK18" s="33"/>
      <c r="AL18" s="33"/>
      <c r="AM18" s="31" t="s">
        <v>42</v>
      </c>
      <c r="AN18" s="33">
        <v>784.2930658292828</v>
      </c>
      <c r="AO18" s="33">
        <v>6613.8605259357892</v>
      </c>
      <c r="AP18" s="34">
        <v>57</v>
      </c>
      <c r="AQ18" s="33"/>
      <c r="AR18" s="33"/>
      <c r="AS18" s="31" t="s">
        <v>42</v>
      </c>
      <c r="AT18" s="33">
        <v>576.58746774905683</v>
      </c>
      <c r="AU18" s="33">
        <v>5538.600149706971</v>
      </c>
      <c r="AV18" s="34">
        <v>99</v>
      </c>
      <c r="AW18" s="33"/>
      <c r="AX18" s="33"/>
    </row>
    <row r="19" spans="2:50" x14ac:dyDescent="0.35">
      <c r="B19" s="31" t="s">
        <v>42</v>
      </c>
      <c r="C19" s="33">
        <v>576.58746774905683</v>
      </c>
      <c r="D19" s="33">
        <v>5538.600149706971</v>
      </c>
      <c r="E19" s="34">
        <v>99</v>
      </c>
      <c r="F19" s="33"/>
      <c r="G19" s="33"/>
      <c r="N19" s="31" t="s">
        <v>1420</v>
      </c>
      <c r="O19" s="29">
        <v>135.83170250651247</v>
      </c>
      <c r="P19" s="29">
        <v>7218.216879160881</v>
      </c>
      <c r="Q19" s="29">
        <v>135</v>
      </c>
      <c r="R19" s="33"/>
      <c r="T19" s="31" t="s">
        <v>1014</v>
      </c>
      <c r="U19" s="33">
        <v>45.752727279235586</v>
      </c>
      <c r="V19" s="33">
        <v>702.30007745877072</v>
      </c>
      <c r="W19" s="34">
        <v>4</v>
      </c>
      <c r="X19" s="33"/>
      <c r="Y19" s="33"/>
      <c r="AA19" s="31" t="s">
        <v>1014</v>
      </c>
      <c r="AB19" s="33">
        <v>45.752727279235586</v>
      </c>
      <c r="AC19" s="33">
        <v>702.30007745877072</v>
      </c>
      <c r="AD19" s="34">
        <v>4</v>
      </c>
      <c r="AE19" s="33"/>
      <c r="AF19" s="33"/>
      <c r="AG19" s="31" t="s">
        <v>1420</v>
      </c>
      <c r="AH19" s="29">
        <v>3479.4966692376365</v>
      </c>
      <c r="AI19" s="29">
        <v>29449.749657526154</v>
      </c>
      <c r="AJ19" s="29">
        <v>154</v>
      </c>
      <c r="AK19" s="33"/>
      <c r="AL19" s="33"/>
      <c r="AM19" s="31" t="s">
        <v>1014</v>
      </c>
      <c r="AN19" s="33">
        <v>45.752727279235586</v>
      </c>
      <c r="AO19" s="33">
        <v>702.30007745877072</v>
      </c>
      <c r="AP19" s="34">
        <v>4</v>
      </c>
      <c r="AQ19" s="33"/>
      <c r="AR19" s="33"/>
      <c r="AS19" s="31" t="s">
        <v>1014</v>
      </c>
      <c r="AT19" s="33">
        <v>45.752727279235579</v>
      </c>
      <c r="AU19" s="33">
        <v>702.3000774587706</v>
      </c>
      <c r="AV19" s="34">
        <v>4</v>
      </c>
      <c r="AW19" s="33"/>
      <c r="AX19" s="33"/>
    </row>
    <row r="20" spans="2:50" x14ac:dyDescent="0.35">
      <c r="B20" s="31" t="s">
        <v>1014</v>
      </c>
      <c r="C20" s="33">
        <v>45.752727279235579</v>
      </c>
      <c r="D20" s="33">
        <v>702.3000774587706</v>
      </c>
      <c r="E20" s="34">
        <v>4</v>
      </c>
      <c r="F20" s="33"/>
      <c r="G20" s="33"/>
      <c r="R20" s="33"/>
      <c r="T20" s="31" t="s">
        <v>1420</v>
      </c>
      <c r="U20" s="29">
        <v>8189.8741921428946</v>
      </c>
      <c r="V20" s="29">
        <v>115750.28406656154</v>
      </c>
      <c r="W20" s="29">
        <v>283</v>
      </c>
      <c r="X20" s="29"/>
      <c r="Y20" s="29"/>
      <c r="AA20" s="31" t="s">
        <v>1420</v>
      </c>
      <c r="AB20" s="29">
        <v>1424.2381029831361</v>
      </c>
      <c r="AC20" s="29">
        <v>10292.170617788288</v>
      </c>
      <c r="AD20" s="29">
        <v>264</v>
      </c>
      <c r="AE20" s="29"/>
      <c r="AF20" s="29"/>
      <c r="AK20" s="29"/>
      <c r="AL20" s="29"/>
      <c r="AM20" s="31" t="s">
        <v>1420</v>
      </c>
      <c r="AN20" s="29">
        <v>3400.5913123924797</v>
      </c>
      <c r="AO20" s="29">
        <v>37338.678480235867</v>
      </c>
      <c r="AP20" s="29">
        <v>264</v>
      </c>
      <c r="AQ20" s="29"/>
      <c r="AR20" s="29"/>
      <c r="AS20" s="31" t="s">
        <v>1420</v>
      </c>
      <c r="AT20" s="29">
        <v>8115.3373086104802</v>
      </c>
      <c r="AU20" s="29">
        <v>127006.34287128688</v>
      </c>
      <c r="AV20" s="29">
        <v>418</v>
      </c>
      <c r="AW20" s="29"/>
      <c r="AX20" s="29"/>
    </row>
    <row r="21" spans="2:50" x14ac:dyDescent="0.35">
      <c r="B21" s="31" t="s">
        <v>1420</v>
      </c>
      <c r="C21" s="29">
        <v>8127.9922711083873</v>
      </c>
      <c r="D21" s="29">
        <v>127059.52823950024</v>
      </c>
      <c r="E21" s="29">
        <v>418</v>
      </c>
      <c r="F21" s="29"/>
      <c r="G21" s="29"/>
      <c r="R21" s="29"/>
    </row>
    <row r="22" spans="2:50" x14ac:dyDescent="0.35">
      <c r="T22" s="94" t="s">
        <v>1422</v>
      </c>
      <c r="U22" s="95" t="s">
        <v>2072</v>
      </c>
      <c r="V22" s="95" t="s">
        <v>2073</v>
      </c>
      <c r="W22" s="25" t="s">
        <v>2071</v>
      </c>
      <c r="X22" s="25" t="s">
        <v>2074</v>
      </c>
      <c r="AA22" s="94" t="s">
        <v>1422</v>
      </c>
      <c r="AB22" s="95" t="s">
        <v>2072</v>
      </c>
      <c r="AC22" s="95" t="s">
        <v>2073</v>
      </c>
      <c r="AD22" s="25" t="s">
        <v>2071</v>
      </c>
      <c r="AE22" s="25" t="s">
        <v>2074</v>
      </c>
      <c r="AG22" s="94" t="s">
        <v>1422</v>
      </c>
      <c r="AH22" s="95" t="s">
        <v>2072</v>
      </c>
      <c r="AI22" s="95" t="s">
        <v>2073</v>
      </c>
      <c r="AJ22" s="25" t="s">
        <v>2071</v>
      </c>
      <c r="AK22" s="25" t="s">
        <v>2074</v>
      </c>
      <c r="AM22" s="94" t="s">
        <v>1422</v>
      </c>
      <c r="AN22" s="95" t="s">
        <v>2144</v>
      </c>
      <c r="AO22" s="95" t="s">
        <v>2145</v>
      </c>
      <c r="AP22" s="25" t="s">
        <v>2146</v>
      </c>
      <c r="AQ22" s="25" t="s">
        <v>2074</v>
      </c>
      <c r="AS22" s="94" t="s">
        <v>1422</v>
      </c>
      <c r="AT22" s="95" t="s">
        <v>2072</v>
      </c>
      <c r="AU22" s="95" t="s">
        <v>2073</v>
      </c>
      <c r="AV22" s="25" t="s">
        <v>2071</v>
      </c>
      <c r="AW22" s="25" t="s">
        <v>2074</v>
      </c>
    </row>
    <row r="23" spans="2:50" x14ac:dyDescent="0.35">
      <c r="B23" s="94" t="s">
        <v>1422</v>
      </c>
      <c r="C23" s="95" t="s">
        <v>2072</v>
      </c>
      <c r="D23" s="95" t="s">
        <v>2073</v>
      </c>
      <c r="E23" s="25" t="s">
        <v>2071</v>
      </c>
      <c r="F23" s="25" t="s">
        <v>2074</v>
      </c>
      <c r="H23" s="25" t="s">
        <v>1422</v>
      </c>
      <c r="I23" s="25" t="s">
        <v>2079</v>
      </c>
      <c r="J23" s="25" t="s">
        <v>2080</v>
      </c>
      <c r="K23" s="25" t="s">
        <v>2078</v>
      </c>
      <c r="L23" s="25" t="s">
        <v>2074</v>
      </c>
      <c r="N23" s="94" t="s">
        <v>1422</v>
      </c>
      <c r="O23" s="95" t="s">
        <v>2072</v>
      </c>
      <c r="P23" s="95" t="s">
        <v>2073</v>
      </c>
      <c r="Q23" s="25" t="s">
        <v>2071</v>
      </c>
      <c r="R23" s="25" t="s">
        <v>2074</v>
      </c>
      <c r="T23" s="94" t="s">
        <v>32</v>
      </c>
      <c r="U23" s="95">
        <v>77.85552186544534</v>
      </c>
      <c r="V23" s="95">
        <v>370.02958050656463</v>
      </c>
      <c r="W23" s="25">
        <v>15</v>
      </c>
      <c r="X23" s="25">
        <f>U23/V23</f>
        <v>0.21040350817051534</v>
      </c>
      <c r="AA23" s="94" t="s">
        <v>32</v>
      </c>
      <c r="AB23" s="95">
        <v>20.816161036390934</v>
      </c>
      <c r="AC23" s="95">
        <v>166.0944320650143</v>
      </c>
      <c r="AD23" s="25">
        <v>15</v>
      </c>
      <c r="AE23" s="25">
        <f>AB23/AC23</f>
        <v>0.12532726580649536</v>
      </c>
      <c r="AG23" s="94" t="s">
        <v>32</v>
      </c>
      <c r="AH23" s="95">
        <v>14.819062590312885</v>
      </c>
      <c r="AI23" s="95">
        <v>36.570632008022073</v>
      </c>
      <c r="AJ23" s="25">
        <v>10</v>
      </c>
      <c r="AK23" s="25">
        <f>AH23/AI23</f>
        <v>0.40521756876015158</v>
      </c>
      <c r="AM23" s="94" t="s">
        <v>32</v>
      </c>
      <c r="AN23" s="95">
        <v>68.965173305724761</v>
      </c>
      <c r="AO23" s="95">
        <v>321.86710463054908</v>
      </c>
      <c r="AP23" s="25">
        <v>17</v>
      </c>
      <c r="AQ23" s="25">
        <f>AN23/AO23</f>
        <v>0.21426598839569372</v>
      </c>
      <c r="AS23" s="94" t="s">
        <v>32</v>
      </c>
      <c r="AT23" s="95">
        <v>23.54257267992379</v>
      </c>
      <c r="AU23" s="95">
        <v>99.119503772094603</v>
      </c>
      <c r="AV23" s="25">
        <v>25</v>
      </c>
      <c r="AW23" s="25">
        <f>AT23/AU23</f>
        <v>0.23751705551366772</v>
      </c>
    </row>
    <row r="24" spans="2:50" x14ac:dyDescent="0.35">
      <c r="B24" s="94" t="s">
        <v>32</v>
      </c>
      <c r="C24" s="95">
        <v>36.197535177830005</v>
      </c>
      <c r="D24" s="95">
        <v>152.30487198544739</v>
      </c>
      <c r="E24" s="25">
        <v>25</v>
      </c>
      <c r="F24" s="25">
        <f>C24/D24</f>
        <v>0.2376649854069583</v>
      </c>
      <c r="H24" s="25" t="s">
        <v>465</v>
      </c>
      <c r="I24" s="25">
        <v>62.672949029355664</v>
      </c>
      <c r="J24" s="25">
        <v>190.36261696631055</v>
      </c>
      <c r="K24" s="25">
        <v>11</v>
      </c>
      <c r="L24" s="25">
        <f>I24/J24</f>
        <v>0.32922928896510817</v>
      </c>
      <c r="N24" s="94" t="s">
        <v>32</v>
      </c>
      <c r="O24" s="95">
        <v>11.687609553454028</v>
      </c>
      <c r="P24" s="95">
        <v>42.215837775507772</v>
      </c>
      <c r="Q24" s="106">
        <v>10</v>
      </c>
      <c r="R24" s="25">
        <f>O24/P24</f>
        <v>0.27685366841718323</v>
      </c>
      <c r="T24" s="94" t="s">
        <v>332</v>
      </c>
      <c r="U24" s="95">
        <v>-1.1848918226512763</v>
      </c>
      <c r="V24" s="95">
        <v>140.65676809987932</v>
      </c>
      <c r="W24" s="25">
        <v>4</v>
      </c>
      <c r="X24" s="25">
        <f t="shared" ref="X24:X34" si="0">U24/V24</f>
        <v>-8.4239943705367495E-3</v>
      </c>
      <c r="AA24" s="94" t="s">
        <v>332</v>
      </c>
      <c r="AB24" s="95">
        <v>15.259793328713284</v>
      </c>
      <c r="AC24" s="95">
        <v>239.2317560444213</v>
      </c>
      <c r="AD24" s="25">
        <v>6</v>
      </c>
      <c r="AE24" s="25">
        <f t="shared" ref="AE24:AE34" si="1">AB24/AC24</f>
        <v>6.3786654334802434E-2</v>
      </c>
      <c r="AG24" s="94" t="s">
        <v>332</v>
      </c>
      <c r="AH24" s="95">
        <v>9.4040840862950468</v>
      </c>
      <c r="AI24" s="95">
        <v>56.767961171823742</v>
      </c>
      <c r="AJ24" s="25">
        <v>8</v>
      </c>
      <c r="AK24" s="25">
        <f t="shared" ref="AK24:AK34" si="2">AH24/AI24</f>
        <v>0.16565830253848676</v>
      </c>
      <c r="AM24" s="94" t="s">
        <v>332</v>
      </c>
      <c r="AN24" s="95">
        <v>21.71585400199897</v>
      </c>
      <c r="AO24" s="95">
        <v>246.20966000964577</v>
      </c>
      <c r="AP24" s="25">
        <v>5</v>
      </c>
      <c r="AQ24" s="25">
        <f t="shared" ref="AQ24:AQ34" si="3">AN24/AO24</f>
        <v>8.8200657931732679E-2</v>
      </c>
      <c r="AS24" s="94" t="s">
        <v>332</v>
      </c>
      <c r="AT24" s="95">
        <v>56.750094137096013</v>
      </c>
      <c r="AU24" s="95">
        <v>16462.850678785737</v>
      </c>
      <c r="AV24" s="25">
        <v>14</v>
      </c>
      <c r="AW24" s="25">
        <f t="shared" ref="AW24:AW34" si="4">AT24/AU24</f>
        <v>3.4471608377171876E-3</v>
      </c>
    </row>
    <row r="25" spans="2:50" x14ac:dyDescent="0.35">
      <c r="B25" s="94" t="s">
        <v>332</v>
      </c>
      <c r="C25" s="95">
        <v>56.750094137096013</v>
      </c>
      <c r="D25" s="95">
        <v>16462.850678785737</v>
      </c>
      <c r="E25" s="25">
        <v>14</v>
      </c>
      <c r="F25" s="25">
        <f t="shared" ref="F25:F35" si="5">C25/D25</f>
        <v>3.4471608377171876E-3</v>
      </c>
      <c r="H25" s="25" t="s">
        <v>17</v>
      </c>
      <c r="I25" s="25">
        <v>232.70018678368092</v>
      </c>
      <c r="J25" s="25">
        <v>1758.4354040141766</v>
      </c>
      <c r="K25" s="25">
        <v>9</v>
      </c>
      <c r="L25" s="25">
        <f t="shared" ref="L25:L33" si="6">I25/J25</f>
        <v>0.13233365652924767</v>
      </c>
      <c r="N25" s="94" t="s">
        <v>332</v>
      </c>
      <c r="O25" s="95">
        <v>24.644575017283987</v>
      </c>
      <c r="P25" s="95">
        <v>153.11548124185796</v>
      </c>
      <c r="Q25" s="106">
        <v>10</v>
      </c>
      <c r="R25" s="25">
        <f t="shared" ref="R25:R35" si="7">O25/P25</f>
        <v>0.16095416882343816</v>
      </c>
      <c r="T25" s="94" t="s">
        <v>348</v>
      </c>
      <c r="U25" s="95">
        <v>151.8253926862163</v>
      </c>
      <c r="V25" s="95">
        <v>1714.2772201783844</v>
      </c>
      <c r="W25" s="25">
        <v>13</v>
      </c>
      <c r="X25" s="25">
        <f t="shared" si="0"/>
        <v>8.8565251231896819E-2</v>
      </c>
      <c r="AA25" s="94" t="s">
        <v>348</v>
      </c>
      <c r="AB25" s="95">
        <v>56.404194349779132</v>
      </c>
      <c r="AC25" s="95">
        <v>242.73004785292346</v>
      </c>
      <c r="AD25" s="25">
        <v>17</v>
      </c>
      <c r="AE25" s="25">
        <f t="shared" si="1"/>
        <v>0.23237417389690426</v>
      </c>
      <c r="AG25" s="94" t="s">
        <v>348</v>
      </c>
      <c r="AH25" s="95">
        <v>51.668836927647469</v>
      </c>
      <c r="AI25" s="95">
        <v>619.44096653781492</v>
      </c>
      <c r="AJ25" s="25">
        <v>8</v>
      </c>
      <c r="AK25" s="25">
        <f t="shared" si="2"/>
        <v>8.3412043630945829E-2</v>
      </c>
      <c r="AM25" s="94" t="s">
        <v>348</v>
      </c>
      <c r="AN25" s="95">
        <v>129.18255339573199</v>
      </c>
      <c r="AO25" s="95">
        <v>1790.9510934292298</v>
      </c>
      <c r="AP25" s="25">
        <v>18</v>
      </c>
      <c r="AQ25" s="25">
        <f t="shared" si="3"/>
        <v>7.2130698526434486E-2</v>
      </c>
      <c r="AS25" s="94" t="s">
        <v>348</v>
      </c>
      <c r="AT25" s="95">
        <v>136.78451351083461</v>
      </c>
      <c r="AU25" s="95">
        <v>857.60041472153512</v>
      </c>
      <c r="AV25" s="25">
        <v>25</v>
      </c>
      <c r="AW25" s="25">
        <f t="shared" si="4"/>
        <v>0.15949679030326597</v>
      </c>
    </row>
    <row r="26" spans="2:50" x14ac:dyDescent="0.35">
      <c r="B26" s="94" t="s">
        <v>348</v>
      </c>
      <c r="C26" s="95">
        <v>136.78451351083461</v>
      </c>
      <c r="D26" s="95">
        <v>857.60041472153512</v>
      </c>
      <c r="E26" s="25">
        <v>25</v>
      </c>
      <c r="F26" s="25">
        <f t="shared" si="5"/>
        <v>0.15949679030326597</v>
      </c>
      <c r="H26" s="25" t="s">
        <v>642</v>
      </c>
      <c r="I26" s="25">
        <v>95.757132689208873</v>
      </c>
      <c r="J26" s="25">
        <v>1232.6997907298546</v>
      </c>
      <c r="K26" s="25">
        <v>7</v>
      </c>
      <c r="L26" s="25">
        <f t="shared" si="6"/>
        <v>7.7680821729119595E-2</v>
      </c>
      <c r="N26" s="94" t="s">
        <v>348</v>
      </c>
      <c r="O26" s="95">
        <v>9.0065588152908855</v>
      </c>
      <c r="P26" s="95">
        <v>34.254422334972915</v>
      </c>
      <c r="Q26" s="106">
        <v>12</v>
      </c>
      <c r="R26" s="25">
        <f t="shared" si="7"/>
        <v>0.26293127139077199</v>
      </c>
      <c r="T26" s="94" t="s">
        <v>1396</v>
      </c>
      <c r="U26" s="95">
        <v>211.84045201350588</v>
      </c>
      <c r="V26" s="95">
        <v>575.91260711811162</v>
      </c>
      <c r="W26" s="25">
        <v>16</v>
      </c>
      <c r="X26" s="25">
        <f t="shared" si="0"/>
        <v>0.36783437173491212</v>
      </c>
      <c r="AA26" s="94" t="s">
        <v>1396</v>
      </c>
      <c r="AB26" s="95">
        <v>694.39721966846287</v>
      </c>
      <c r="AC26" s="95">
        <v>1825.3432026249009</v>
      </c>
      <c r="AD26" s="25">
        <v>18</v>
      </c>
      <c r="AE26" s="25">
        <f t="shared" si="1"/>
        <v>0.38042008684717366</v>
      </c>
      <c r="AG26" s="94" t="s">
        <v>1396</v>
      </c>
      <c r="AH26" s="95">
        <v>487.53912325551823</v>
      </c>
      <c r="AI26" s="95">
        <v>1631.7375794282775</v>
      </c>
      <c r="AJ26" s="25">
        <v>6</v>
      </c>
      <c r="AK26" s="25">
        <f t="shared" si="2"/>
        <v>0.29878525162504405</v>
      </c>
      <c r="AM26" s="94" t="s">
        <v>1396</v>
      </c>
      <c r="AN26" s="95">
        <v>496.81789836515668</v>
      </c>
      <c r="AO26" s="95">
        <v>1731.5282230393532</v>
      </c>
      <c r="AP26" s="25">
        <v>10</v>
      </c>
      <c r="AQ26" s="25">
        <f t="shared" si="3"/>
        <v>0.28692451659441726</v>
      </c>
      <c r="AS26" s="94" t="s">
        <v>1396</v>
      </c>
      <c r="AT26" s="95">
        <v>92.464865340206487</v>
      </c>
      <c r="AU26" s="95">
        <v>142.21529677546567</v>
      </c>
      <c r="AV26" s="25">
        <v>24</v>
      </c>
      <c r="AW26" s="25">
        <f t="shared" si="4"/>
        <v>0.65017524441265373</v>
      </c>
    </row>
    <row r="27" spans="2:50" x14ac:dyDescent="0.35">
      <c r="B27" s="94" t="s">
        <v>1396</v>
      </c>
      <c r="C27" s="95">
        <v>92.464865340206487</v>
      </c>
      <c r="D27" s="95">
        <v>142.21529677546567</v>
      </c>
      <c r="E27" s="25">
        <v>24</v>
      </c>
      <c r="F27" s="25">
        <f t="shared" si="5"/>
        <v>0.65017524441265373</v>
      </c>
      <c r="H27" s="25" t="s">
        <v>42</v>
      </c>
      <c r="I27" s="25">
        <v>130.01239544406033</v>
      </c>
      <c r="J27" s="25">
        <v>3319.5140966823237</v>
      </c>
      <c r="K27" s="25">
        <v>10</v>
      </c>
      <c r="L27" s="25">
        <f t="shared" si="6"/>
        <v>3.916609228260267E-2</v>
      </c>
      <c r="N27" s="94" t="s">
        <v>1396</v>
      </c>
      <c r="O27" s="95">
        <v>1.411210724984798</v>
      </c>
      <c r="P27" s="95">
        <v>1.1050930242682881</v>
      </c>
      <c r="Q27" s="106">
        <v>8</v>
      </c>
      <c r="R27" s="25">
        <f t="shared" si="7"/>
        <v>1.2770062736747421</v>
      </c>
      <c r="T27" s="94" t="s">
        <v>88</v>
      </c>
      <c r="U27" s="95">
        <v>342.45915118089516</v>
      </c>
      <c r="V27" s="95">
        <v>1691.454773891458</v>
      </c>
      <c r="W27" s="25">
        <v>19</v>
      </c>
      <c r="X27" s="25">
        <f t="shared" si="0"/>
        <v>0.20246426713084026</v>
      </c>
      <c r="AA27" s="94" t="s">
        <v>88</v>
      </c>
      <c r="AB27" s="95">
        <v>8.084823344942297</v>
      </c>
      <c r="AC27" s="95">
        <v>197.8078043243267</v>
      </c>
      <c r="AD27" s="25">
        <v>12</v>
      </c>
      <c r="AE27" s="25">
        <f t="shared" si="1"/>
        <v>4.0872115094540855E-2</v>
      </c>
      <c r="AG27" s="94" t="s">
        <v>88</v>
      </c>
      <c r="AH27" s="95">
        <v>204.14538590810659</v>
      </c>
      <c r="AI27" s="95">
        <v>956.20428331538335</v>
      </c>
      <c r="AJ27" s="25">
        <v>15</v>
      </c>
      <c r="AK27" s="25">
        <f t="shared" si="2"/>
        <v>0.21349557774441974</v>
      </c>
      <c r="AM27" s="94" t="s">
        <v>88</v>
      </c>
      <c r="AN27" s="95">
        <v>268.60373382041956</v>
      </c>
      <c r="AO27" s="95">
        <v>1765.7130780029952</v>
      </c>
      <c r="AP27" s="25">
        <v>21</v>
      </c>
      <c r="AQ27" s="25">
        <f t="shared" si="3"/>
        <v>0.15212195977174719</v>
      </c>
      <c r="AS27" s="94" t="s">
        <v>88</v>
      </c>
      <c r="AT27" s="95">
        <v>219.98235278424511</v>
      </c>
      <c r="AU27" s="95">
        <v>1507.6326432808319</v>
      </c>
      <c r="AV27" s="25">
        <v>27</v>
      </c>
      <c r="AW27" s="25">
        <f t="shared" si="4"/>
        <v>0.14591243680259597</v>
      </c>
    </row>
    <row r="28" spans="2:50" x14ac:dyDescent="0.35">
      <c r="B28" s="94" t="s">
        <v>88</v>
      </c>
      <c r="C28" s="95">
        <v>219.98235278424511</v>
      </c>
      <c r="D28" s="95">
        <v>1507.6326432808319</v>
      </c>
      <c r="E28" s="25">
        <v>27</v>
      </c>
      <c r="F28" s="25">
        <f t="shared" si="5"/>
        <v>0.14591243680259597</v>
      </c>
      <c r="N28" s="94" t="s">
        <v>88</v>
      </c>
      <c r="O28" s="95">
        <v>5.9254485006872812</v>
      </c>
      <c r="P28" s="95">
        <v>5836.5784616166566</v>
      </c>
      <c r="Q28" s="106">
        <v>8</v>
      </c>
      <c r="R28" s="25">
        <f t="shared" si="7"/>
        <v>1.0152263932807662E-3</v>
      </c>
      <c r="T28" s="94" t="s">
        <v>465</v>
      </c>
      <c r="U28" s="95">
        <v>215.25794994350863</v>
      </c>
      <c r="V28" s="95">
        <v>1516.6934408541097</v>
      </c>
      <c r="W28" s="25">
        <v>37</v>
      </c>
      <c r="X28" s="25">
        <f t="shared" si="0"/>
        <v>0.14192581318363745</v>
      </c>
      <c r="AA28" s="94" t="s">
        <v>465</v>
      </c>
      <c r="AB28" s="95">
        <v>150.26160360302694</v>
      </c>
      <c r="AC28" s="95">
        <v>1921.0643024440178</v>
      </c>
      <c r="AD28" s="25">
        <v>31</v>
      </c>
      <c r="AE28" s="25">
        <f t="shared" si="1"/>
        <v>7.821789380598089E-2</v>
      </c>
      <c r="AG28" s="94" t="s">
        <v>465</v>
      </c>
      <c r="AH28" s="95">
        <v>82.089567242776184</v>
      </c>
      <c r="AI28" s="95">
        <v>257.26811734287173</v>
      </c>
      <c r="AJ28" s="25">
        <v>21</v>
      </c>
      <c r="AK28" s="25">
        <f t="shared" si="2"/>
        <v>0.3190817738731771</v>
      </c>
      <c r="AM28" s="94" t="s">
        <v>465</v>
      </c>
      <c r="AN28" s="95">
        <v>213.52966569989414</v>
      </c>
      <c r="AO28" s="95">
        <v>1140.2037700219828</v>
      </c>
      <c r="AP28" s="25">
        <v>31</v>
      </c>
      <c r="AQ28" s="25">
        <f t="shared" si="3"/>
        <v>0.18727325002247391</v>
      </c>
      <c r="AS28" s="94" t="s">
        <v>465</v>
      </c>
      <c r="AT28" s="95">
        <v>297.80279605247227</v>
      </c>
      <c r="AU28" s="95">
        <v>1731.334359536761</v>
      </c>
      <c r="AV28" s="25">
        <v>52</v>
      </c>
      <c r="AW28" s="25">
        <f t="shared" si="4"/>
        <v>0.17200767397243416</v>
      </c>
    </row>
    <row r="29" spans="2:50" x14ac:dyDescent="0.35">
      <c r="B29" s="94" t="s">
        <v>465</v>
      </c>
      <c r="C29" s="95">
        <v>297.80279605247227</v>
      </c>
      <c r="D29" s="95">
        <v>1731.334359536761</v>
      </c>
      <c r="E29" s="25">
        <v>52</v>
      </c>
      <c r="F29" s="25">
        <f t="shared" si="5"/>
        <v>0.17200767397243416</v>
      </c>
      <c r="N29" s="94" t="s">
        <v>465</v>
      </c>
      <c r="O29" s="95">
        <v>59.740637268084654</v>
      </c>
      <c r="P29" s="95">
        <v>213.80794555962632</v>
      </c>
      <c r="Q29" s="106">
        <v>15</v>
      </c>
      <c r="R29" s="25">
        <f t="shared" si="7"/>
        <v>0.27941261542791596</v>
      </c>
      <c r="T29" s="94" t="s">
        <v>17</v>
      </c>
      <c r="U29" s="95">
        <v>2471.1591891392268</v>
      </c>
      <c r="V29" s="95">
        <v>33969.18042988074</v>
      </c>
      <c r="W29" s="25">
        <v>58</v>
      </c>
      <c r="X29" s="25">
        <f t="shared" si="0"/>
        <v>7.2747094803779541E-2</v>
      </c>
      <c r="AA29" s="94" t="s">
        <v>17</v>
      </c>
      <c r="AB29" s="95">
        <v>62.634801494899634</v>
      </c>
      <c r="AC29" s="95">
        <v>1376.8777924208932</v>
      </c>
      <c r="AD29" s="25">
        <v>46</v>
      </c>
      <c r="AE29" s="25">
        <f t="shared" si="1"/>
        <v>4.5490458078179974E-2</v>
      </c>
      <c r="AG29" s="94" t="s">
        <v>17</v>
      </c>
      <c r="AH29" s="95">
        <v>2066.3377227104274</v>
      </c>
      <c r="AI29" s="95">
        <v>22400.442853776029</v>
      </c>
      <c r="AJ29" s="25">
        <v>28</v>
      </c>
      <c r="AK29" s="25">
        <f t="shared" si="2"/>
        <v>9.2245396048592235E-2</v>
      </c>
      <c r="AM29" s="94" t="s">
        <v>17</v>
      </c>
      <c r="AN29" s="95">
        <v>1129.6628875333454</v>
      </c>
      <c r="AO29" s="95">
        <v>20237.613976386212</v>
      </c>
      <c r="AP29" s="25">
        <v>54</v>
      </c>
      <c r="AQ29" s="25">
        <f t="shared" si="3"/>
        <v>5.5819964193973962E-2</v>
      </c>
      <c r="AS29" s="94" t="s">
        <v>17</v>
      </c>
      <c r="AT29" s="95">
        <v>2116.6610038123254</v>
      </c>
      <c r="AU29" s="95">
        <v>27037.583262255543</v>
      </c>
      <c r="AV29" s="25">
        <v>74</v>
      </c>
      <c r="AW29" s="25">
        <f t="shared" si="4"/>
        <v>7.8285880186902038E-2</v>
      </c>
    </row>
    <row r="30" spans="2:50" x14ac:dyDescent="0.35">
      <c r="B30" s="94" t="s">
        <v>17</v>
      </c>
      <c r="C30" s="95">
        <v>2116.6610038123254</v>
      </c>
      <c r="D30" s="95">
        <v>27037.583262255543</v>
      </c>
      <c r="E30" s="25">
        <v>74</v>
      </c>
      <c r="F30" s="25">
        <f t="shared" si="5"/>
        <v>7.8285880186902038E-2</v>
      </c>
      <c r="N30" s="94" t="s">
        <v>17</v>
      </c>
      <c r="O30" s="95">
        <v>9.862502481682597</v>
      </c>
      <c r="P30" s="95">
        <v>359.48695203968595</v>
      </c>
      <c r="Q30" s="106">
        <v>16</v>
      </c>
      <c r="R30" s="25">
        <f t="shared" si="7"/>
        <v>2.7434938669467522E-2</v>
      </c>
      <c r="T30" s="94" t="s">
        <v>705</v>
      </c>
      <c r="U30" s="95">
        <v>3342.4200738631416</v>
      </c>
      <c r="V30" s="95">
        <v>67697.538824166142</v>
      </c>
      <c r="W30" s="25">
        <v>13</v>
      </c>
      <c r="X30" s="25">
        <f t="shared" si="0"/>
        <v>4.9372844743212296E-2</v>
      </c>
      <c r="AA30" s="94" t="s">
        <v>705</v>
      </c>
      <c r="AB30" s="95">
        <v>40.503614310063028</v>
      </c>
      <c r="AC30" s="95">
        <v>842.00298161088153</v>
      </c>
      <c r="AD30" s="25">
        <v>17</v>
      </c>
      <c r="AE30" s="25">
        <f t="shared" si="1"/>
        <v>4.8103884659141428E-2</v>
      </c>
      <c r="AG30" s="94" t="s">
        <v>705</v>
      </c>
      <c r="AH30" s="95">
        <v>-23.775942402496462</v>
      </c>
      <c r="AI30" s="95">
        <v>212.87482295178538</v>
      </c>
      <c r="AJ30" s="25">
        <v>6</v>
      </c>
      <c r="AK30" s="25">
        <f t="shared" si="2"/>
        <v>-0.11168978121889755</v>
      </c>
      <c r="AM30" s="94" t="s">
        <v>705</v>
      </c>
      <c r="AN30" s="95">
        <v>-57.974231631009168</v>
      </c>
      <c r="AO30" s="95">
        <v>896.59208325898101</v>
      </c>
      <c r="AP30" s="25">
        <v>15</v>
      </c>
      <c r="AQ30" s="25">
        <f t="shared" si="3"/>
        <v>-6.4660655289617688E-2</v>
      </c>
      <c r="AS30" s="94" t="s">
        <v>705</v>
      </c>
      <c r="AT30" s="95">
        <v>4175.1262712188427</v>
      </c>
      <c r="AU30" s="95">
        <v>70358.861665429708</v>
      </c>
      <c r="AV30" s="25">
        <v>23</v>
      </c>
      <c r="AW30" s="25">
        <f t="shared" si="4"/>
        <v>5.9340446567660424E-2</v>
      </c>
    </row>
    <row r="31" spans="2:50" x14ac:dyDescent="0.35">
      <c r="B31" s="94" t="s">
        <v>705</v>
      </c>
      <c r="C31" s="95">
        <v>4175.1262712188427</v>
      </c>
      <c r="D31" s="95">
        <v>70358.861665429708</v>
      </c>
      <c r="E31" s="25">
        <v>23</v>
      </c>
      <c r="F31" s="25">
        <f t="shared" si="5"/>
        <v>5.9340446567660424E-2</v>
      </c>
      <c r="N31" s="94" t="s">
        <v>705</v>
      </c>
      <c r="O31" s="95">
        <v>19.485088319380335</v>
      </c>
      <c r="P31" s="95">
        <v>306.28193001953366</v>
      </c>
      <c r="Q31" s="106">
        <v>10</v>
      </c>
      <c r="R31" s="25">
        <f t="shared" si="7"/>
        <v>6.3618145275947682E-2</v>
      </c>
      <c r="T31" s="94" t="s">
        <v>707</v>
      </c>
      <c r="U31" s="95">
        <v>2.4368788772116421</v>
      </c>
      <c r="V31" s="95">
        <v>1138.5701055389054</v>
      </c>
      <c r="W31" s="25">
        <v>9</v>
      </c>
      <c r="X31" s="25">
        <f t="shared" si="0"/>
        <v>2.140297611325588E-3</v>
      </c>
      <c r="AA31" s="94" t="s">
        <v>707</v>
      </c>
      <c r="AB31" s="95">
        <v>6.2647504244385699</v>
      </c>
      <c r="AC31" s="95">
        <v>841.33061127244105</v>
      </c>
      <c r="AD31" s="25">
        <v>7</v>
      </c>
      <c r="AE31" s="25">
        <f t="shared" si="1"/>
        <v>7.4462409194450529E-3</v>
      </c>
      <c r="AG31" s="94" t="s">
        <v>707</v>
      </c>
      <c r="AH31" s="95">
        <v>-3.8278715472269269</v>
      </c>
      <c r="AI31" s="95">
        <v>297.23949426646442</v>
      </c>
      <c r="AJ31" s="25">
        <v>2</v>
      </c>
      <c r="AK31" s="25">
        <f t="shared" si="2"/>
        <v>-1.2878071794172073E-2</v>
      </c>
      <c r="AM31" s="94" t="s">
        <v>707</v>
      </c>
      <c r="AN31" s="95">
        <v>-5.5932235498511584</v>
      </c>
      <c r="AO31" s="95">
        <v>1018.380018214271</v>
      </c>
      <c r="AP31" s="25">
        <v>8</v>
      </c>
      <c r="AQ31" s="25">
        <f t="shared" si="3"/>
        <v>-5.4922754274567111E-3</v>
      </c>
      <c r="AS31" s="94" t="s">
        <v>707</v>
      </c>
      <c r="AT31" s="95">
        <v>2.4368788772116412</v>
      </c>
      <c r="AU31" s="95">
        <v>1138.5701055389054</v>
      </c>
      <c r="AV31" s="25">
        <v>9</v>
      </c>
      <c r="AW31" s="25">
        <f t="shared" si="4"/>
        <v>2.1402976113255876E-3</v>
      </c>
    </row>
    <row r="32" spans="2:50" x14ac:dyDescent="0.35">
      <c r="B32" s="94" t="s">
        <v>707</v>
      </c>
      <c r="C32" s="95">
        <v>2.4368788772116412</v>
      </c>
      <c r="D32" s="95">
        <v>1138.5701055389054</v>
      </c>
      <c r="E32" s="25">
        <v>9</v>
      </c>
      <c r="F32" s="25">
        <f t="shared" si="5"/>
        <v>2.1402976113255876E-3</v>
      </c>
      <c r="N32" s="94" t="s">
        <v>642</v>
      </c>
      <c r="O32" s="95">
        <v>5.3498106451454497</v>
      </c>
      <c r="P32" s="95">
        <v>75.392648155695397</v>
      </c>
      <c r="Q32" s="106">
        <v>11</v>
      </c>
      <c r="R32" s="25">
        <f t="shared" si="7"/>
        <v>7.0959314681418417E-2</v>
      </c>
      <c r="T32" s="94" t="s">
        <v>642</v>
      </c>
      <c r="U32" s="95">
        <v>353.14758999635501</v>
      </c>
      <c r="V32" s="95">
        <v>1142.0101185571534</v>
      </c>
      <c r="W32" s="25">
        <v>31</v>
      </c>
      <c r="X32" s="25">
        <f t="shared" si="0"/>
        <v>0.30923332837237139</v>
      </c>
      <c r="AA32" s="94" t="s">
        <v>642</v>
      </c>
      <c r="AB32" s="95">
        <v>285.03623351666704</v>
      </c>
      <c r="AC32" s="95">
        <v>1241.281689027888</v>
      </c>
      <c r="AD32" s="25">
        <v>27</v>
      </c>
      <c r="AE32" s="25">
        <f t="shared" si="1"/>
        <v>0.22963057945364013</v>
      </c>
      <c r="AG32" s="94" t="s">
        <v>642</v>
      </c>
      <c r="AH32" s="95">
        <v>18.299581436666518</v>
      </c>
      <c r="AI32" s="95">
        <v>61.168036791522695</v>
      </c>
      <c r="AJ32" s="25">
        <v>15</v>
      </c>
      <c r="AK32" s="25">
        <f t="shared" si="2"/>
        <v>0.29916901696610715</v>
      </c>
      <c r="AM32" s="94" t="s">
        <v>642</v>
      </c>
      <c r="AN32" s="95">
        <v>305.63520834254865</v>
      </c>
      <c r="AO32" s="95">
        <v>873.45886984809067</v>
      </c>
      <c r="AP32" s="25">
        <v>24</v>
      </c>
      <c r="AQ32" s="25">
        <f t="shared" si="3"/>
        <v>0.34991368099073034</v>
      </c>
      <c r="AS32" s="94" t="s">
        <v>642</v>
      </c>
      <c r="AT32" s="95">
        <v>371.44576516902669</v>
      </c>
      <c r="AU32" s="95">
        <v>1429.674714024685</v>
      </c>
      <c r="AV32" s="25">
        <v>42</v>
      </c>
      <c r="AW32" s="25">
        <f t="shared" si="4"/>
        <v>0.25981138333444237</v>
      </c>
    </row>
    <row r="33" spans="2:49" x14ac:dyDescent="0.35">
      <c r="B33" s="94" t="s">
        <v>642</v>
      </c>
      <c r="C33" s="95">
        <v>371.44576516902669</v>
      </c>
      <c r="D33" s="95">
        <v>1429.674714024685</v>
      </c>
      <c r="E33" s="25">
        <v>42</v>
      </c>
      <c r="F33" s="25">
        <f t="shared" si="5"/>
        <v>0.25981138333444237</v>
      </c>
      <c r="N33" s="94" t="s">
        <v>42</v>
      </c>
      <c r="O33" s="95">
        <v>-11.281738819481539</v>
      </c>
      <c r="P33" s="95">
        <v>195.9781073930794</v>
      </c>
      <c r="Q33" s="106">
        <v>35</v>
      </c>
      <c r="R33" s="25">
        <f t="shared" si="7"/>
        <v>-5.7566321920097967E-2</v>
      </c>
      <c r="T33" s="94" t="s">
        <v>42</v>
      </c>
      <c r="U33" s="95">
        <v>976.90415712080335</v>
      </c>
      <c r="V33" s="95">
        <v>5091.6601203113905</v>
      </c>
      <c r="W33" s="25">
        <v>64</v>
      </c>
      <c r="X33" s="25">
        <f t="shared" si="0"/>
        <v>0.19186358359305783</v>
      </c>
      <c r="AA33" s="94" t="s">
        <v>42</v>
      </c>
      <c r="AB33" s="95">
        <v>38.822180626517955</v>
      </c>
      <c r="AC33" s="95">
        <v>696.10592064183163</v>
      </c>
      <c r="AD33" s="25">
        <v>64</v>
      </c>
      <c r="AE33" s="25">
        <f t="shared" si="1"/>
        <v>5.5770507727793323E-2</v>
      </c>
      <c r="AG33" s="94" t="s">
        <v>42</v>
      </c>
      <c r="AH33" s="95">
        <v>572.79711902960616</v>
      </c>
      <c r="AI33" s="95">
        <v>2920.0349099361752</v>
      </c>
      <c r="AJ33" s="25">
        <v>35</v>
      </c>
      <c r="AK33" s="25">
        <f t="shared" si="2"/>
        <v>0.19616105173281168</v>
      </c>
      <c r="AM33" s="94" t="s">
        <v>42</v>
      </c>
      <c r="AN33" s="95">
        <v>784.2930658292828</v>
      </c>
      <c r="AO33" s="95">
        <v>6613.8605259357892</v>
      </c>
      <c r="AP33" s="25">
        <v>57</v>
      </c>
      <c r="AQ33" s="25">
        <f t="shared" si="3"/>
        <v>0.11858324843013134</v>
      </c>
      <c r="AS33" s="94" t="s">
        <v>42</v>
      </c>
      <c r="AT33" s="95">
        <v>576.58746774905683</v>
      </c>
      <c r="AU33" s="95">
        <v>5538.600149706971</v>
      </c>
      <c r="AV33" s="25">
        <v>99</v>
      </c>
      <c r="AW33" s="25">
        <f t="shared" si="4"/>
        <v>0.10410346516521185</v>
      </c>
    </row>
    <row r="34" spans="2:49" x14ac:dyDescent="0.35">
      <c r="B34" s="94" t="s">
        <v>42</v>
      </c>
      <c r="C34" s="95">
        <v>576.58746774905683</v>
      </c>
      <c r="D34" s="95">
        <v>5538.600149706971</v>
      </c>
      <c r="E34" s="25">
        <v>99</v>
      </c>
      <c r="F34" s="25">
        <f t="shared" si="5"/>
        <v>0.10410346516521185</v>
      </c>
      <c r="T34" s="25" t="s">
        <v>1014</v>
      </c>
      <c r="U34" s="25">
        <v>45.752727279235586</v>
      </c>
      <c r="V34" s="25">
        <v>702.30007745877072</v>
      </c>
      <c r="W34" s="25">
        <v>4</v>
      </c>
      <c r="X34" s="25">
        <f t="shared" si="0"/>
        <v>6.5146977407134848E-2</v>
      </c>
      <c r="AA34" s="25" t="s">
        <v>1014</v>
      </c>
      <c r="AB34" s="25">
        <v>45.752727279235586</v>
      </c>
      <c r="AC34" s="25">
        <v>702.30007745877072</v>
      </c>
      <c r="AD34" s="25">
        <v>4</v>
      </c>
      <c r="AE34" s="25">
        <f t="shared" si="1"/>
        <v>6.5146977407134848E-2</v>
      </c>
      <c r="AM34" s="25" t="s">
        <v>1014</v>
      </c>
      <c r="AN34" s="25">
        <v>45.752727279235586</v>
      </c>
      <c r="AO34" s="25">
        <v>702.30007745877072</v>
      </c>
      <c r="AP34" s="25">
        <v>4</v>
      </c>
      <c r="AQ34" s="25">
        <f t="shared" si="3"/>
        <v>6.5146977407134848E-2</v>
      </c>
      <c r="AS34" s="25" t="s">
        <v>1014</v>
      </c>
      <c r="AT34" s="25">
        <v>45.752727279235579</v>
      </c>
      <c r="AU34" s="25">
        <v>702.3000774587706</v>
      </c>
      <c r="AV34" s="25">
        <v>4</v>
      </c>
      <c r="AW34" s="25">
        <f t="shared" si="4"/>
        <v>6.5146977407134848E-2</v>
      </c>
    </row>
    <row r="35" spans="2:49" x14ac:dyDescent="0.35">
      <c r="B35" s="25" t="s">
        <v>1014</v>
      </c>
      <c r="C35" s="25">
        <v>45.752727279235579</v>
      </c>
      <c r="D35" s="25">
        <v>702.3000774587706</v>
      </c>
      <c r="E35" s="25">
        <v>4</v>
      </c>
      <c r="F35" s="25">
        <f t="shared" si="5"/>
        <v>6.5146977407134848E-2</v>
      </c>
    </row>
    <row r="36" spans="2:49" x14ac:dyDescent="0.35">
      <c r="B36" s="31"/>
      <c r="C36" s="33"/>
      <c r="D36" s="33"/>
      <c r="N36" s="31"/>
      <c r="O36" s="33"/>
      <c r="P36" s="33"/>
    </row>
    <row r="37" spans="2:49" x14ac:dyDescent="0.35">
      <c r="B37" s="31"/>
      <c r="C37" s="33"/>
      <c r="D37" s="33"/>
    </row>
    <row r="38" spans="2:49" x14ac:dyDescent="0.35">
      <c r="B38" s="31"/>
      <c r="C38" s="33"/>
      <c r="D38" s="33"/>
    </row>
    <row r="39" spans="2:49" x14ac:dyDescent="0.35">
      <c r="B39" s="31"/>
      <c r="C39" s="33"/>
      <c r="D39" s="33"/>
    </row>
    <row r="40" spans="2:49" x14ac:dyDescent="0.35">
      <c r="B40" s="31"/>
      <c r="C40" s="33"/>
      <c r="D40" s="33"/>
    </row>
    <row r="41" spans="2:49" x14ac:dyDescent="0.35">
      <c r="B41" s="31"/>
      <c r="C41" s="33"/>
      <c r="D41" s="33"/>
    </row>
    <row r="42" spans="2:49" x14ac:dyDescent="0.35">
      <c r="B42" s="31"/>
      <c r="C42" s="33"/>
      <c r="D42" s="33"/>
    </row>
    <row r="43" spans="2:49" x14ac:dyDescent="0.35">
      <c r="B43" s="31"/>
      <c r="C43" s="33"/>
      <c r="D43" s="33"/>
    </row>
    <row r="44" spans="2:49" x14ac:dyDescent="0.35">
      <c r="B44" s="31"/>
      <c r="C44" s="33"/>
      <c r="D44" s="33"/>
    </row>
    <row r="45" spans="2:49" x14ac:dyDescent="0.35">
      <c r="B45" s="31"/>
      <c r="C45" s="33"/>
      <c r="D45" s="33"/>
    </row>
    <row r="46" spans="2:49" x14ac:dyDescent="0.35">
      <c r="B46" s="31"/>
      <c r="C46" s="33"/>
      <c r="D46" s="33"/>
    </row>
    <row r="47" spans="2:49" x14ac:dyDescent="0.35">
      <c r="B47" s="31"/>
      <c r="C47" s="33"/>
      <c r="D47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2D16-ADEB-4DEC-9163-1D177A4B8966}">
  <sheetPr>
    <tabColor theme="9"/>
  </sheetPr>
  <dimension ref="B1:BH33"/>
  <sheetViews>
    <sheetView tabSelected="1" topLeftCell="AH1" workbookViewId="0">
      <selection activeCell="AH24" sqref="AH24"/>
    </sheetView>
  </sheetViews>
  <sheetFormatPr defaultRowHeight="14.5" x14ac:dyDescent="0.35"/>
  <cols>
    <col min="2" max="2" width="12.26953125" bestFit="1" customWidth="1"/>
    <col min="6" max="6" width="11.81640625" bestFit="1" customWidth="1"/>
    <col min="7" max="7" width="8.36328125" bestFit="1" customWidth="1"/>
    <col min="8" max="8" width="9" bestFit="1" customWidth="1"/>
    <col min="9" max="9" width="8.36328125" customWidth="1"/>
    <col min="10" max="10" width="6.453125" customWidth="1"/>
    <col min="11" max="11" width="10.36328125" bestFit="1" customWidth="1"/>
    <col min="12" max="12" width="11.81640625" customWidth="1"/>
    <col min="26" max="26" width="14.26953125" customWidth="1"/>
    <col min="35" max="35" width="10.36328125" bestFit="1" customWidth="1"/>
  </cols>
  <sheetData>
    <row r="1" spans="2:60" x14ac:dyDescent="0.35">
      <c r="B1" s="103" t="s">
        <v>2102</v>
      </c>
    </row>
    <row r="3" spans="2:60" ht="21" x14ac:dyDescent="0.5">
      <c r="B3" s="32" t="s">
        <v>1425</v>
      </c>
      <c r="C3" s="32"/>
      <c r="D3" s="32"/>
      <c r="E3" s="32"/>
      <c r="F3" s="32"/>
      <c r="N3" s="32" t="s">
        <v>1426</v>
      </c>
      <c r="O3" s="32"/>
      <c r="P3" s="32"/>
      <c r="Q3" s="32"/>
      <c r="R3" s="32"/>
      <c r="Z3" s="32" t="s">
        <v>2103</v>
      </c>
      <c r="AA3" s="32"/>
      <c r="AB3" s="32"/>
      <c r="AC3" s="32"/>
      <c r="AD3" s="32"/>
      <c r="AL3" s="32" t="s">
        <v>2104</v>
      </c>
      <c r="AM3" s="32"/>
      <c r="AN3" s="32"/>
      <c r="AO3" s="32"/>
      <c r="AP3" s="32"/>
      <c r="AX3" s="32" t="s">
        <v>2105</v>
      </c>
      <c r="AY3" s="32"/>
      <c r="AZ3" s="32"/>
      <c r="BA3" s="32"/>
      <c r="BB3" s="32"/>
    </row>
    <row r="4" spans="2:60" x14ac:dyDescent="0.35">
      <c r="Y4" s="24"/>
    </row>
    <row r="5" spans="2:60" x14ac:dyDescent="0.35">
      <c r="B5" t="s">
        <v>2094</v>
      </c>
      <c r="C5" t="s">
        <v>2095</v>
      </c>
      <c r="N5" t="s">
        <v>2094</v>
      </c>
      <c r="O5" t="s">
        <v>2095</v>
      </c>
      <c r="Y5" s="24"/>
      <c r="Z5" s="104"/>
      <c r="AA5" s="104" t="s">
        <v>2076</v>
      </c>
      <c r="AB5" s="104" t="s">
        <v>2110</v>
      </c>
      <c r="AC5" s="104" t="s">
        <v>2097</v>
      </c>
      <c r="AD5" s="104" t="s">
        <v>2091</v>
      </c>
      <c r="AE5" s="104" t="s">
        <v>2093</v>
      </c>
      <c r="AF5" s="104" t="s">
        <v>2098</v>
      </c>
      <c r="AG5" s="104" t="s">
        <v>2099</v>
      </c>
      <c r="AL5" s="104"/>
      <c r="AM5" s="104" t="s">
        <v>2076</v>
      </c>
      <c r="AN5" s="104" t="s">
        <v>2110</v>
      </c>
      <c r="AO5" s="104" t="s">
        <v>2097</v>
      </c>
      <c r="AP5" s="104" t="s">
        <v>2091</v>
      </c>
      <c r="AQ5" s="104" t="s">
        <v>2093</v>
      </c>
      <c r="AR5" s="104" t="s">
        <v>2098</v>
      </c>
      <c r="AS5" s="104" t="s">
        <v>2099</v>
      </c>
      <c r="AT5" s="104" t="s">
        <v>2092</v>
      </c>
      <c r="AU5" s="104" t="s">
        <v>2100</v>
      </c>
      <c r="AV5" s="104" t="s">
        <v>2101</v>
      </c>
      <c r="AX5" s="104"/>
      <c r="AY5" s="104" t="s">
        <v>2076</v>
      </c>
      <c r="AZ5" s="104" t="s">
        <v>2110</v>
      </c>
      <c r="BA5" s="104" t="s">
        <v>2097</v>
      </c>
      <c r="BB5" s="104" t="s">
        <v>2091</v>
      </c>
      <c r="BC5" s="104" t="s">
        <v>2093</v>
      </c>
      <c r="BD5" s="104" t="s">
        <v>2098</v>
      </c>
      <c r="BE5" s="104" t="s">
        <v>2099</v>
      </c>
      <c r="BF5" s="104" t="s">
        <v>2092</v>
      </c>
      <c r="BG5" s="104" t="s">
        <v>2100</v>
      </c>
      <c r="BH5" s="104" t="s">
        <v>2101</v>
      </c>
    </row>
    <row r="6" spans="2:60" x14ac:dyDescent="0.35">
      <c r="B6" s="104"/>
      <c r="C6" s="104" t="s">
        <v>2076</v>
      </c>
      <c r="D6" s="104" t="s">
        <v>2110</v>
      </c>
      <c r="E6" s="104" t="s">
        <v>2097</v>
      </c>
      <c r="F6" s="104" t="s">
        <v>2091</v>
      </c>
      <c r="G6" s="104" t="s">
        <v>2093</v>
      </c>
      <c r="H6" s="104" t="s">
        <v>2098</v>
      </c>
      <c r="I6" s="104" t="s">
        <v>2099</v>
      </c>
      <c r="J6" s="104" t="s">
        <v>2092</v>
      </c>
      <c r="K6" s="104" t="s">
        <v>2100</v>
      </c>
      <c r="L6" s="104" t="s">
        <v>2101</v>
      </c>
      <c r="N6" s="104"/>
      <c r="O6" s="104" t="s">
        <v>2076</v>
      </c>
      <c r="P6" s="104" t="s">
        <v>2110</v>
      </c>
      <c r="Q6" s="104" t="s">
        <v>2097</v>
      </c>
      <c r="R6" s="104" t="s">
        <v>2091</v>
      </c>
      <c r="S6" s="104" t="s">
        <v>2093</v>
      </c>
      <c r="T6" s="104" t="s">
        <v>2098</v>
      </c>
      <c r="U6" s="104" t="s">
        <v>2099</v>
      </c>
      <c r="V6" s="104" t="s">
        <v>2092</v>
      </c>
      <c r="W6" s="104" t="s">
        <v>2100</v>
      </c>
      <c r="X6" s="104" t="s">
        <v>2101</v>
      </c>
      <c r="Y6" s="105"/>
      <c r="Z6" s="94" t="s">
        <v>32</v>
      </c>
      <c r="AA6" s="94">
        <f>VLOOKUP(Z6,'8 Meta-averages - REM'!$N$24:$R$33,5,FALSE)</f>
        <v>0.27685366841718323</v>
      </c>
      <c r="AB6" s="94">
        <f>VLOOKUP(Z6,'8 Meta-averages - REM'!$N$24:$R$33,4,FALSE)</f>
        <v>10</v>
      </c>
      <c r="AC6" s="25">
        <f>VLOOKUP(Z6,'8 Meta-averages - REM'!$N$24:$R$33,3,FALSE)</f>
        <v>42.215837775507772</v>
      </c>
      <c r="AD6" s="25">
        <f t="shared" ref="AD6:AD16" si="0">1/AC6</f>
        <v>2.3687792371141023E-2</v>
      </c>
      <c r="AE6" s="95">
        <f t="shared" ref="AE6:AE16" si="1">SQRT(AD6)</f>
        <v>0.15390838954111963</v>
      </c>
      <c r="AF6" s="95">
        <f t="shared" ref="AF6" si="2">AA6-(1.96*AE6)</f>
        <v>-2.4806775083411226E-2</v>
      </c>
      <c r="AG6" s="95">
        <f t="shared" ref="AG6" si="3">AA6-(1.96*AE6)</f>
        <v>-2.4806775083411226E-2</v>
      </c>
      <c r="AL6" s="94" t="s">
        <v>32</v>
      </c>
      <c r="AM6" s="94">
        <f>VLOOKUP(AL6,'8 Meta-averages - REM'!$AA$23:$AE$34,5,FALSE)</f>
        <v>0.12532726580649536</v>
      </c>
      <c r="AN6" s="94">
        <f>VLOOKUP(AL6,'8 Meta-averages - REM'!$AA$23:$AE$34,4,FALSE)</f>
        <v>15</v>
      </c>
      <c r="AO6" s="25">
        <f>VLOOKUP(AL6,'8 Meta-averages - REM'!$AA$23:$AE$34,3,FALSE)</f>
        <v>166.0944320650143</v>
      </c>
      <c r="AP6" s="25">
        <f t="shared" ref="AP6:AP17" si="4">1/AO6</f>
        <v>6.0206714190670172E-3</v>
      </c>
      <c r="AQ6" s="95">
        <f t="shared" ref="AQ6:AQ17" si="5">SQRT(AP6)</f>
        <v>7.7592985630577566E-2</v>
      </c>
      <c r="AR6" s="95">
        <f t="shared" ref="AR6" si="6">AM6-(1.96*AQ6)</f>
        <v>-2.6754986029436656E-2</v>
      </c>
      <c r="AS6" s="95">
        <f t="shared" ref="AS6" si="7">AM6-(1.96*AQ6)</f>
        <v>-2.6754986029436656E-2</v>
      </c>
      <c r="AT6" s="25">
        <f>(AM6-AM22)/AQ6</f>
        <v>-3.6071598570291137</v>
      </c>
      <c r="AU6" s="102">
        <f>2*(1-NORMSDIST(ABS(AT6)))</f>
        <v>3.0956695481698659E-4</v>
      </c>
      <c r="AV6" s="25">
        <f>NORMDIST(0,AM6,SQRT(AP6),FALSE)</f>
        <v>1.3950404906296769</v>
      </c>
      <c r="AX6" s="94" t="s">
        <v>32</v>
      </c>
      <c r="AY6" s="94">
        <f>VLOOKUP(AX6,'8 Meta-averages - REM'!$AM$23:$AQ$34,5,FALSE)</f>
        <v>0.21426598839569372</v>
      </c>
      <c r="AZ6" s="94">
        <f>VLOOKUP(AX6,'8 Meta-averages - REM'!$AM$23:$AQ$34,4,FALSE)</f>
        <v>17</v>
      </c>
      <c r="BA6" s="25">
        <f>VLOOKUP(AX6,'8 Meta-averages - REM'!$AM$23:$AQ$34,3,FALSE)</f>
        <v>321.86710463054908</v>
      </c>
      <c r="BB6" s="25">
        <f t="shared" ref="BB6:BB17" si="8">1/BA6</f>
        <v>3.1068723259179806E-3</v>
      </c>
      <c r="BC6" s="95">
        <f t="shared" ref="BC6:BC17" si="9">SQRT(BB6)</f>
        <v>5.5739324770918967E-2</v>
      </c>
      <c r="BD6" s="95">
        <f t="shared" ref="BD6" si="10">AY6-(1.96*BC6)</f>
        <v>0.10501691184469254</v>
      </c>
      <c r="BE6" s="95">
        <f t="shared" ref="BE6" si="11">AY6-(1.96*BC6)</f>
        <v>0.10501691184469254</v>
      </c>
      <c r="BF6" s="25">
        <f>(AY6-AY22)/BC6</f>
        <v>-0.41713937536080181</v>
      </c>
      <c r="BG6" s="102">
        <f>2*(1-NORMSDIST(ABS(BF6)))</f>
        <v>0.6765764655321298</v>
      </c>
      <c r="BH6" s="25">
        <f>NORMDIST(0,AY6,SQRT(BB6),FALSE)</f>
        <v>4.4257537594350237E-3</v>
      </c>
    </row>
    <row r="7" spans="2:60" x14ac:dyDescent="0.35">
      <c r="B7" s="94" t="s">
        <v>32</v>
      </c>
      <c r="C7" s="94">
        <f>VLOOKUP(B7,'8 Meta-averages - REM'!$B$24:$F$35,5,FALSE)</f>
        <v>0.2376649854069583</v>
      </c>
      <c r="D7" s="94">
        <f>VLOOKUP(B7,'8 Meta-averages - REM'!$B$24:$F$35,4,FALSE)</f>
        <v>25</v>
      </c>
      <c r="E7" s="25">
        <f>VLOOKUP(B7,'8 Meta-averages - REM'!B24:D35,3,FALSE)</f>
        <v>152.30487198544739</v>
      </c>
      <c r="F7" s="25">
        <f>1/E7</f>
        <v>6.565778145925294E-3</v>
      </c>
      <c r="G7" s="95">
        <f>SQRT(F7)</f>
        <v>8.1029489359894735E-2</v>
      </c>
      <c r="H7" s="95">
        <f>C7-(1.96*G7)</f>
        <v>7.8847186261564617E-2</v>
      </c>
      <c r="I7" s="95">
        <f>C7-(1.96*G7)</f>
        <v>7.8847186261564617E-2</v>
      </c>
      <c r="J7" s="25">
        <f>(C7-0)/G7</f>
        <v>2.9330677915463919</v>
      </c>
      <c r="K7" s="102">
        <f>2*(1-NORMSDIST(ABS(J7)))</f>
        <v>3.356305984557606E-3</v>
      </c>
      <c r="L7" s="25">
        <f>1-NORMDIST(0,C7,SQRT(F7),FALSE)</f>
        <v>0.93329262374964517</v>
      </c>
      <c r="N7" s="94" t="s">
        <v>465</v>
      </c>
      <c r="O7" s="94">
        <f>VLOOKUP(N7,'8 Meta-averages - REM'!$H$24:$L$27,5,FALSE)</f>
        <v>0.32922928896510817</v>
      </c>
      <c r="P7" s="94">
        <f>VLOOKUP(N7,'8 Meta-averages - REM'!$H$24:$L$27,4,FALSE)</f>
        <v>11</v>
      </c>
      <c r="Q7" s="25">
        <f>VLOOKUP(N7,'8 Meta-averages - REM'!$H$24:$L$27,3,FALSE)</f>
        <v>190.36261696631055</v>
      </c>
      <c r="R7" s="25">
        <f t="shared" ref="R7:R10" si="12">1/Q7</f>
        <v>5.2531322374968987E-3</v>
      </c>
      <c r="S7" s="95">
        <f t="shared" ref="S7:S10" si="13">SQRT(R7)</f>
        <v>7.2478495000219884E-2</v>
      </c>
      <c r="T7" s="95">
        <f t="shared" ref="T7" si="14">O7-(1.96*S7)</f>
        <v>0.18717143876467721</v>
      </c>
      <c r="U7" s="95">
        <f t="shared" ref="U7" si="15">O7-(1.96*S7)</f>
        <v>0.18717143876467721</v>
      </c>
      <c r="V7" s="25">
        <f>(O7-0)/S7</f>
        <v>4.5424410228731897</v>
      </c>
      <c r="W7" s="102">
        <f t="shared" ref="W7" si="16">2*(1-NORMSDIST(ABS(V7)))</f>
        <v>5.5606556188525502E-6</v>
      </c>
      <c r="X7" s="25">
        <f>NORMDIST(0,O7,SQRT(R7),FALSE)</f>
        <v>1.8202648226236043E-4</v>
      </c>
      <c r="Y7" s="105"/>
      <c r="Z7" s="94" t="s">
        <v>332</v>
      </c>
      <c r="AA7" s="94">
        <f>VLOOKUP(Z7,'8 Meta-averages - REM'!$N$24:$R$33,5,FALSE)</f>
        <v>0.16095416882343816</v>
      </c>
      <c r="AB7" s="94">
        <f>VLOOKUP(Z7,'8 Meta-averages - REM'!$N$24:$R$33,4,FALSE)</f>
        <v>10</v>
      </c>
      <c r="AC7" s="25">
        <f>VLOOKUP(Z7,'8 Meta-averages - REM'!$N$24:$R$33,3,FALSE)</f>
        <v>153.11548124185796</v>
      </c>
      <c r="AD7" s="25">
        <f t="shared" si="0"/>
        <v>6.5310182346644706E-3</v>
      </c>
      <c r="AE7" s="95">
        <f t="shared" si="1"/>
        <v>8.0814715458661798E-2</v>
      </c>
      <c r="AF7" s="95">
        <f>AA7-(1.96*AE7)</f>
        <v>2.5573265244610288E-3</v>
      </c>
      <c r="AG7" s="95">
        <f>AA7-(1.96*AE7)</f>
        <v>2.5573265244610288E-3</v>
      </c>
      <c r="AL7" s="94" t="s">
        <v>332</v>
      </c>
      <c r="AM7" s="94">
        <f>VLOOKUP(AL7,'8 Meta-averages - REM'!$AA$23:$AE$34,5,FALSE)</f>
        <v>6.3786654334802434E-2</v>
      </c>
      <c r="AN7" s="94">
        <f>VLOOKUP(AL7,'8 Meta-averages - REM'!$AA$23:$AE$34,4,FALSE)</f>
        <v>6</v>
      </c>
      <c r="AO7" s="25">
        <f>VLOOKUP(AL7,'8 Meta-averages - REM'!$AA$23:$AE$34,3,FALSE)</f>
        <v>239.2317560444213</v>
      </c>
      <c r="AP7" s="25">
        <f t="shared" si="4"/>
        <v>4.1800470662194059E-3</v>
      </c>
      <c r="AQ7" s="95">
        <f t="shared" si="5"/>
        <v>6.4653283491400537E-2</v>
      </c>
      <c r="AR7" s="95">
        <f t="shared" ref="AR7:AR17" si="17">AM7-(1.96*AQ7)</f>
        <v>-6.2933781308342623E-2</v>
      </c>
      <c r="AS7" s="95">
        <f t="shared" ref="AS7:AS17" si="18">AM7-(1.96*AQ7)</f>
        <v>-6.2933781308342623E-2</v>
      </c>
      <c r="AT7" s="25">
        <f t="shared" ref="AT7:AT17" si="19">(AM7-AM23)/AQ7</f>
        <v>-1.5756608590070165</v>
      </c>
      <c r="AU7" s="102">
        <f t="shared" ref="AU7:AU16" si="20">2*(1-NORMSDIST(ABS(AT7)))</f>
        <v>0.11510398242680853</v>
      </c>
      <c r="AV7" s="25">
        <f>NORMDIST(0,AM7,SQRT(AP7),FALSE)</f>
        <v>3.7927534981822379</v>
      </c>
      <c r="AX7" s="94" t="s">
        <v>332</v>
      </c>
      <c r="AY7" s="94">
        <f>VLOOKUP(AX7,'8 Meta-averages - REM'!$AM$23:$AQ$34,5,FALSE)</f>
        <v>8.8200657931732679E-2</v>
      </c>
      <c r="AZ7" s="94">
        <f>VLOOKUP(AX7,'8 Meta-averages - REM'!$AM$23:$AQ$34,4,FALSE)</f>
        <v>5</v>
      </c>
      <c r="BA7" s="25">
        <f>VLOOKUP(AX7,'8 Meta-averages - REM'!$AM$23:$AQ$34,3,FALSE)</f>
        <v>246.20966000964577</v>
      </c>
      <c r="BB7" s="25">
        <f t="shared" si="8"/>
        <v>4.0615790621733646E-3</v>
      </c>
      <c r="BC7" s="95">
        <f t="shared" si="9"/>
        <v>6.3730519079742046E-2</v>
      </c>
      <c r="BD7" s="95">
        <f t="shared" ref="BD7:BD17" si="21">AY7-(1.96*BC7)</f>
        <v>-3.671115946456173E-2</v>
      </c>
      <c r="BE7" s="95">
        <f t="shared" ref="BE7:BE17" si="22">AY7-(1.96*BC7)</f>
        <v>-3.671115946456173E-2</v>
      </c>
      <c r="BF7" s="25">
        <f t="shared" ref="BF7:BF17" si="23">(AY7-AY23)/BC7</f>
        <v>1.329873007749532</v>
      </c>
      <c r="BG7" s="102">
        <f t="shared" ref="BG7:BG17" si="24">2*(1-NORMSDIST(ABS(BF7)))</f>
        <v>0.18356011616853563</v>
      </c>
      <c r="BH7" s="25">
        <f t="shared" ref="BH7:BH17" si="25">NORMDIST(0,AY7,SQRT(BB7),FALSE)</f>
        <v>2.4024207773710606</v>
      </c>
    </row>
    <row r="8" spans="2:60" x14ac:dyDescent="0.35">
      <c r="B8" s="94" t="s">
        <v>332</v>
      </c>
      <c r="C8" s="94">
        <f>VLOOKUP(B8,'8 Meta-averages - REM'!$B$24:$F$35,5,FALSE)</f>
        <v>3.4471608377171876E-3</v>
      </c>
      <c r="D8" s="94">
        <f>VLOOKUP(B8,'8 Meta-averages - REM'!$B$24:$F$35,4,FALSE)</f>
        <v>14</v>
      </c>
      <c r="E8" s="25">
        <f>VLOOKUP(B8,'8 Meta-averages - REM'!B25:D36,3,FALSE)</f>
        <v>16462.850678785737</v>
      </c>
      <c r="F8" s="25">
        <f t="shared" ref="F8:F18" si="26">1/E8</f>
        <v>6.0742821490121041E-5</v>
      </c>
      <c r="G8" s="95">
        <f t="shared" ref="G8:G18" si="27">SQRT(F8)</f>
        <v>7.7937681188319325E-3</v>
      </c>
      <c r="H8" s="95">
        <f t="shared" ref="H8:H18" si="28">C8-(1.96*G8)</f>
        <v>-1.1828624675193401E-2</v>
      </c>
      <c r="I8" s="95">
        <f t="shared" ref="I8:I18" si="29">C8-(1.96*G8)</f>
        <v>-1.1828624675193401E-2</v>
      </c>
      <c r="J8" s="25">
        <f t="shared" ref="J8:J18" si="30">(C8-0)/G8</f>
        <v>0.44229707442640986</v>
      </c>
      <c r="K8" s="102">
        <f t="shared" ref="K8:K18" si="31">2*(1-NORMSDIST(ABS(J8)))</f>
        <v>0.65827424770757426</v>
      </c>
      <c r="L8" s="25">
        <f>NORMDIST(0,C8,SQRT(F8),FALSE)</f>
        <v>46.417611226740284</v>
      </c>
      <c r="N8" s="94" t="s">
        <v>17</v>
      </c>
      <c r="O8" s="94">
        <f>VLOOKUP(N8,'8 Meta-averages - REM'!$H$24:$L$27,5,FALSE)</f>
        <v>0.13233365652924767</v>
      </c>
      <c r="P8" s="94">
        <f>VLOOKUP(N8,'8 Meta-averages - REM'!$H$24:$L$27,4,FALSE)</f>
        <v>9</v>
      </c>
      <c r="Q8" s="25">
        <f>VLOOKUP(N8,'8 Meta-averages - REM'!$H$24:$L$27,3,FALSE)</f>
        <v>1758.4354040141766</v>
      </c>
      <c r="R8" s="25">
        <f t="shared" si="12"/>
        <v>5.6868736702934237E-4</v>
      </c>
      <c r="S8" s="95">
        <f t="shared" si="13"/>
        <v>2.3847166855401135E-2</v>
      </c>
      <c r="T8" s="95">
        <f t="shared" ref="T8:T10" si="32">O8-(1.96*S8)</f>
        <v>8.5593209492661443E-2</v>
      </c>
      <c r="U8" s="95">
        <f t="shared" ref="U8:U10" si="33">O8-(1.96*S8)</f>
        <v>8.5593209492661443E-2</v>
      </c>
      <c r="V8" s="25">
        <f t="shared" ref="V8:V10" si="34">(O8-0)/S8</f>
        <v>5.549240181513448</v>
      </c>
      <c r="W8" s="102">
        <f t="shared" ref="W8:W10" si="35">2*(1-NORMSDIST(ABS(V8)))</f>
        <v>2.8691379272416384E-8</v>
      </c>
      <c r="X8" s="25">
        <f t="shared" ref="X8:X10" si="36">NORMDIST(0,O8,SQRT(R8),FALSE)</f>
        <v>3.4405405220049307E-6</v>
      </c>
      <c r="Y8" s="105"/>
      <c r="Z8" s="94" t="s">
        <v>348</v>
      </c>
      <c r="AA8" s="94">
        <f>VLOOKUP(Z8,'8 Meta-averages - REM'!$N$24:$R$33,5,FALSE)</f>
        <v>0.26293127139077199</v>
      </c>
      <c r="AB8" s="94">
        <f>VLOOKUP(Z8,'8 Meta-averages - REM'!$N$24:$R$33,4,FALSE)</f>
        <v>12</v>
      </c>
      <c r="AC8" s="25">
        <f>VLOOKUP(Z8,'8 Meta-averages - REM'!$N$24:$R$33,3,FALSE)</f>
        <v>34.254422334972915</v>
      </c>
      <c r="AD8" s="25">
        <f t="shared" si="0"/>
        <v>2.9193310873002951E-2</v>
      </c>
      <c r="AE8" s="95">
        <f t="shared" si="1"/>
        <v>0.17086050120786533</v>
      </c>
      <c r="AF8" s="95">
        <f>AA8-(1.96*AE8)</f>
        <v>-7.1955310976644038E-2</v>
      </c>
      <c r="AG8" s="95">
        <f>AA8-(1.96*AE8)</f>
        <v>-7.1955310976644038E-2</v>
      </c>
      <c r="AL8" s="94" t="s">
        <v>348</v>
      </c>
      <c r="AM8" s="94">
        <f>VLOOKUP(AL8,'8 Meta-averages - REM'!$AA$23:$AE$34,5,FALSE)</f>
        <v>0.23237417389690426</v>
      </c>
      <c r="AN8" s="94">
        <f>VLOOKUP(AL8,'8 Meta-averages - REM'!$AA$23:$AE$34,4,FALSE)</f>
        <v>17</v>
      </c>
      <c r="AO8" s="25">
        <f>VLOOKUP(AL8,'8 Meta-averages - REM'!$AA$23:$AE$34,3,FALSE)</f>
        <v>242.73004785292346</v>
      </c>
      <c r="AP8" s="25">
        <f t="shared" si="4"/>
        <v>4.1198030851373061E-3</v>
      </c>
      <c r="AQ8" s="95">
        <f t="shared" si="5"/>
        <v>6.4185692215144849E-2</v>
      </c>
      <c r="AR8" s="95">
        <f t="shared" si="17"/>
        <v>0.10657021715522036</v>
      </c>
      <c r="AS8" s="95">
        <f t="shared" si="18"/>
        <v>0.10657021715522036</v>
      </c>
      <c r="AT8" s="25">
        <f t="shared" si="19"/>
        <v>2.3207996225490621</v>
      </c>
      <c r="AU8" s="102">
        <f t="shared" si="20"/>
        <v>2.0297660899759151E-2</v>
      </c>
      <c r="AV8" s="25">
        <f>NORMDIST(0,AM8,SQRT(AP8),FALSE)</f>
        <v>8.858280474563756E-3</v>
      </c>
      <c r="AX8" s="94" t="s">
        <v>348</v>
      </c>
      <c r="AY8" s="94">
        <f>VLOOKUP(AX8,'8 Meta-averages - REM'!$AM$23:$AQ$34,5,FALSE)</f>
        <v>7.2130698526434486E-2</v>
      </c>
      <c r="AZ8" s="94">
        <f>VLOOKUP(AX8,'8 Meta-averages - REM'!$AM$23:$AQ$34,4,FALSE)</f>
        <v>18</v>
      </c>
      <c r="BA8" s="25">
        <f>VLOOKUP(AX8,'8 Meta-averages - REM'!$AM$23:$AQ$34,3,FALSE)</f>
        <v>1790.9510934292298</v>
      </c>
      <c r="BB8" s="25">
        <f t="shared" si="8"/>
        <v>5.5836253913849011E-4</v>
      </c>
      <c r="BC8" s="95">
        <f t="shared" si="9"/>
        <v>2.3629696128780204E-2</v>
      </c>
      <c r="BD8" s="95">
        <f t="shared" si="21"/>
        <v>2.5816494114025285E-2</v>
      </c>
      <c r="BE8" s="95">
        <f t="shared" si="22"/>
        <v>2.5816494114025285E-2</v>
      </c>
      <c r="BF8" s="25">
        <f t="shared" si="23"/>
        <v>-3.6973006889590261</v>
      </c>
      <c r="BG8" s="102">
        <f t="shared" si="24"/>
        <v>2.1790418226919073E-4</v>
      </c>
      <c r="BH8" s="25">
        <f t="shared" si="25"/>
        <v>0.15998081251548879</v>
      </c>
    </row>
    <row r="9" spans="2:60" x14ac:dyDescent="0.35">
      <c r="B9" s="94" t="s">
        <v>348</v>
      </c>
      <c r="C9" s="94">
        <f>VLOOKUP(B9,'8 Meta-averages - REM'!$B$24:$F$35,5,FALSE)</f>
        <v>0.15949679030326597</v>
      </c>
      <c r="D9" s="94">
        <f>VLOOKUP(B9,'8 Meta-averages - REM'!$B$24:$F$35,4,FALSE)</f>
        <v>25</v>
      </c>
      <c r="E9" s="25">
        <f>VLOOKUP(B9,'8 Meta-averages - REM'!B26:D37,3,FALSE)</f>
        <v>857.60041472153512</v>
      </c>
      <c r="F9" s="25">
        <f t="shared" si="26"/>
        <v>1.166044212239219E-3</v>
      </c>
      <c r="G9" s="95">
        <f t="shared" si="27"/>
        <v>3.4147389537697005E-2</v>
      </c>
      <c r="H9" s="95">
        <f t="shared" si="28"/>
        <v>9.2567906809379832E-2</v>
      </c>
      <c r="I9" s="95">
        <f t="shared" si="29"/>
        <v>9.2567906809379832E-2</v>
      </c>
      <c r="J9" s="25">
        <f t="shared" si="30"/>
        <v>4.6708340655788492</v>
      </c>
      <c r="K9" s="102">
        <f t="shared" si="31"/>
        <v>2.9997919497315451E-6</v>
      </c>
      <c r="L9" s="25">
        <f>NORMDIST(0,C9,SQRT(F9),FALSE)</f>
        <v>2.1385446800422771E-4</v>
      </c>
      <c r="N9" s="94" t="s">
        <v>642</v>
      </c>
      <c r="O9" s="94">
        <f>VLOOKUP(N9,'8 Meta-averages - REM'!$H$24:$L$27,5,FALSE)</f>
        <v>7.7680821729119595E-2</v>
      </c>
      <c r="P9" s="94">
        <f>VLOOKUP(N9,'8 Meta-averages - REM'!$H$24:$L$27,4,FALSE)</f>
        <v>7</v>
      </c>
      <c r="Q9" s="25">
        <f>VLOOKUP(N9,'8 Meta-averages - REM'!$H$24:$L$27,3,FALSE)</f>
        <v>1232.6997907298546</v>
      </c>
      <c r="R9" s="25">
        <f t="shared" si="12"/>
        <v>8.1122752475517321E-4</v>
      </c>
      <c r="S9" s="95">
        <f t="shared" si="13"/>
        <v>2.8482056189031948E-2</v>
      </c>
      <c r="T9" s="95">
        <f t="shared" si="32"/>
        <v>2.1855991598616981E-2</v>
      </c>
      <c r="U9" s="95">
        <f t="shared" si="33"/>
        <v>2.1855991598616981E-2</v>
      </c>
      <c r="V9" s="25">
        <f t="shared" si="34"/>
        <v>2.7273600337546355</v>
      </c>
      <c r="W9" s="102">
        <f t="shared" si="35"/>
        <v>6.3843336586741906E-3</v>
      </c>
      <c r="X9" s="25">
        <f t="shared" si="36"/>
        <v>0.33969609046471727</v>
      </c>
      <c r="Y9" s="105"/>
      <c r="Z9" s="94" t="s">
        <v>1396</v>
      </c>
      <c r="AA9" s="94">
        <f>VLOOKUP(Z9,'8 Meta-averages - REM'!$N$24:$R$33,5,FALSE)</f>
        <v>1.2770062736747421</v>
      </c>
      <c r="AB9" s="94">
        <f>VLOOKUP(Z9,'8 Meta-averages - REM'!$N$24:$R$33,4,FALSE)</f>
        <v>8</v>
      </c>
      <c r="AC9" s="25">
        <f>VLOOKUP(Z9,'8 Meta-averages - REM'!$N$24:$R$33,3,FALSE)</f>
        <v>1.1050930242682881</v>
      </c>
      <c r="AD9" s="25">
        <f t="shared" si="0"/>
        <v>0.90490119658670987</v>
      </c>
      <c r="AE9" s="95">
        <f t="shared" si="1"/>
        <v>0.95126294818347146</v>
      </c>
      <c r="AF9" s="95">
        <f>AA9-(1.96*AE9)</f>
        <v>-0.58746910476486192</v>
      </c>
      <c r="AG9" s="95">
        <f>AA9-(1.96*AE9)</f>
        <v>-0.58746910476486192</v>
      </c>
      <c r="AL9" s="94" t="s">
        <v>1396</v>
      </c>
      <c r="AM9" s="94">
        <f>VLOOKUP(AL9,'8 Meta-averages - REM'!$AA$23:$AE$34,5,FALSE)</f>
        <v>0.38042008684717366</v>
      </c>
      <c r="AN9" s="94">
        <f>VLOOKUP(AL9,'8 Meta-averages - REM'!$AA$23:$AE$34,4,FALSE)</f>
        <v>18</v>
      </c>
      <c r="AO9" s="25">
        <f>VLOOKUP(AL9,'8 Meta-averages - REM'!$AA$23:$AE$34,3,FALSE)</f>
        <v>1825.3432026249009</v>
      </c>
      <c r="AP9" s="25">
        <f t="shared" si="4"/>
        <v>5.478421803428356E-4</v>
      </c>
      <c r="AQ9" s="95">
        <f t="shared" si="5"/>
        <v>2.3406028717893081E-2</v>
      </c>
      <c r="AR9" s="95">
        <f t="shared" si="17"/>
        <v>0.33454427056010322</v>
      </c>
      <c r="AS9" s="95">
        <f t="shared" si="18"/>
        <v>0.33454427056010322</v>
      </c>
      <c r="AT9" s="25">
        <f t="shared" si="19"/>
        <v>3.4877695915891391</v>
      </c>
      <c r="AU9" s="102">
        <f t="shared" si="20"/>
        <v>4.8706761403183307E-4</v>
      </c>
      <c r="AV9" s="25">
        <f>NORMDIST(0,AM9,SQRT(AP9),FALSE)</f>
        <v>7.4027245389265017E-57</v>
      </c>
      <c r="AX9" s="94" t="s">
        <v>1396</v>
      </c>
      <c r="AY9" s="94">
        <f>VLOOKUP(AX9,'8 Meta-averages - REM'!$AM$23:$AQ$34,5,FALSE)</f>
        <v>0.28692451659441726</v>
      </c>
      <c r="AZ9" s="94">
        <f>VLOOKUP(AX9,'8 Meta-averages - REM'!$AM$23:$AQ$34,4,FALSE)</f>
        <v>10</v>
      </c>
      <c r="BA9" s="25">
        <f>VLOOKUP(AX9,'8 Meta-averages - REM'!$AM$23:$AQ$34,3,FALSE)</f>
        <v>1731.5282230393532</v>
      </c>
      <c r="BB9" s="25">
        <f t="shared" si="8"/>
        <v>5.7752451660574087E-4</v>
      </c>
      <c r="BC9" s="95">
        <f t="shared" si="9"/>
        <v>2.4031739774842371E-2</v>
      </c>
      <c r="BD9" s="95">
        <f t="shared" si="21"/>
        <v>0.23982230663572621</v>
      </c>
      <c r="BE9" s="95">
        <f t="shared" si="22"/>
        <v>0.23982230663572621</v>
      </c>
      <c r="BF9" s="25">
        <f t="shared" si="23"/>
        <v>-15.115456942426846</v>
      </c>
      <c r="BG9" s="102">
        <f t="shared" si="24"/>
        <v>0</v>
      </c>
      <c r="BH9" s="25">
        <f t="shared" si="25"/>
        <v>1.8448102495192422E-30</v>
      </c>
    </row>
    <row r="10" spans="2:60" x14ac:dyDescent="0.35">
      <c r="B10" s="94" t="s">
        <v>1396</v>
      </c>
      <c r="C10" s="94">
        <f>VLOOKUP(B10,'8 Meta-averages - REM'!$B$24:$F$35,5,FALSE)</f>
        <v>0.65017524441265373</v>
      </c>
      <c r="D10" s="94">
        <f>VLOOKUP(B10,'8 Meta-averages - REM'!$B$24:$F$35,4,FALSE)</f>
        <v>24</v>
      </c>
      <c r="E10" s="25">
        <f>VLOOKUP(B10,'8 Meta-averages - REM'!B27:D38,3,FALSE)</f>
        <v>142.21529677546567</v>
      </c>
      <c r="F10" s="25">
        <f t="shared" si="26"/>
        <v>7.0315924002101815E-3</v>
      </c>
      <c r="G10" s="95">
        <f t="shared" si="27"/>
        <v>8.3854590811774765E-2</v>
      </c>
      <c r="H10" s="95">
        <f t="shared" si="28"/>
        <v>0.48582024642157517</v>
      </c>
      <c r="I10" s="95">
        <f t="shared" si="29"/>
        <v>0.48582024642157517</v>
      </c>
      <c r="J10" s="25">
        <f t="shared" si="30"/>
        <v>7.75360344756887</v>
      </c>
      <c r="K10" s="102">
        <f t="shared" si="31"/>
        <v>8.8817841970012523E-15</v>
      </c>
      <c r="L10" s="25">
        <f>NORMDIST(0,C10,SQRT(F10),FALSE)</f>
        <v>4.1960999332522893E-13</v>
      </c>
      <c r="N10" s="94" t="s">
        <v>42</v>
      </c>
      <c r="O10" s="94">
        <f>VLOOKUP(N10,'8 Meta-averages - REM'!$H$24:$L$27,5,FALSE)</f>
        <v>3.916609228260267E-2</v>
      </c>
      <c r="P10" s="94">
        <f>VLOOKUP(N10,'8 Meta-averages - REM'!$H$24:$L$27,4,FALSE)</f>
        <v>10</v>
      </c>
      <c r="Q10" s="25">
        <f>VLOOKUP(N10,'8 Meta-averages - REM'!$H$24:$L$27,3,FALSE)</f>
        <v>3319.5140966823237</v>
      </c>
      <c r="R10" s="25">
        <f t="shared" si="12"/>
        <v>3.0124890898925431E-4</v>
      </c>
      <c r="S10" s="95">
        <f t="shared" si="13"/>
        <v>1.7356523528323703E-2</v>
      </c>
      <c r="T10" s="95">
        <f t="shared" si="32"/>
        <v>5.1473061670882156E-3</v>
      </c>
      <c r="U10" s="95">
        <f t="shared" si="33"/>
        <v>5.1473061670882156E-3</v>
      </c>
      <c r="V10" s="25">
        <f t="shared" si="34"/>
        <v>2.2565632004985585</v>
      </c>
      <c r="W10" s="102">
        <f t="shared" si="35"/>
        <v>2.4035381994398142E-2</v>
      </c>
      <c r="X10" s="25">
        <f t="shared" si="36"/>
        <v>1.8018421806806908</v>
      </c>
      <c r="Y10" s="105"/>
      <c r="Z10" s="94" t="s">
        <v>88</v>
      </c>
      <c r="AA10" s="94">
        <f>VLOOKUP(Z10,'8 Meta-averages - REM'!$N$24:$R$33,5,FALSE)</f>
        <v>1.0152263932807662E-3</v>
      </c>
      <c r="AB10" s="94">
        <f>VLOOKUP(Z10,'8 Meta-averages - REM'!$N$24:$R$33,4,FALSE)</f>
        <v>8</v>
      </c>
      <c r="AC10" s="25">
        <f>VLOOKUP(Z10,'8 Meta-averages - REM'!$N$24:$R$33,3,FALSE)</f>
        <v>5836.5784616166566</v>
      </c>
      <c r="AD10" s="25">
        <f t="shared" si="0"/>
        <v>1.7133325741722539E-4</v>
      </c>
      <c r="AE10" s="95">
        <f t="shared" si="1"/>
        <v>1.3089433044147687E-2</v>
      </c>
      <c r="AF10" s="95">
        <f>AA10-(1.96*AE10)</f>
        <v>-2.46400623732487E-2</v>
      </c>
      <c r="AG10" s="95">
        <f>AA10-(1.96*AE10)</f>
        <v>-2.46400623732487E-2</v>
      </c>
      <c r="AL10" s="94" t="s">
        <v>88</v>
      </c>
      <c r="AM10" s="94">
        <f>VLOOKUP(AL10,'8 Meta-averages - REM'!$AA$23:$AE$34,5,FALSE)</f>
        <v>4.0872115094540855E-2</v>
      </c>
      <c r="AN10" s="94">
        <f>VLOOKUP(AL10,'8 Meta-averages - REM'!$AA$23:$AE$34,4,FALSE)</f>
        <v>12</v>
      </c>
      <c r="AO10" s="25">
        <f>VLOOKUP(AL10,'8 Meta-averages - REM'!$AA$23:$AE$34,3,FALSE)</f>
        <v>197.8078043243267</v>
      </c>
      <c r="AP10" s="25">
        <f t="shared" si="4"/>
        <v>5.0554122645251895E-3</v>
      </c>
      <c r="AQ10" s="95">
        <f t="shared" si="5"/>
        <v>7.1101422380464296E-2</v>
      </c>
      <c r="AR10" s="95">
        <f t="shared" si="17"/>
        <v>-9.8486672771169154E-2</v>
      </c>
      <c r="AS10" s="95">
        <f t="shared" si="18"/>
        <v>-9.8486672771169154E-2</v>
      </c>
      <c r="AT10" s="25">
        <f t="shared" si="19"/>
        <v>-2.4278482324329507</v>
      </c>
      <c r="AU10" s="102">
        <f t="shared" si="20"/>
        <v>1.5188697698072628E-2</v>
      </c>
      <c r="AV10" s="25">
        <f>NORMDIST(0,AM10,SQRT(AP10),FALSE)</f>
        <v>4.7563829202701742</v>
      </c>
      <c r="AX10" s="94" t="s">
        <v>88</v>
      </c>
      <c r="AY10" s="94">
        <f>VLOOKUP(AX10,'8 Meta-averages - REM'!$AM$23:$AQ$34,5,FALSE)</f>
        <v>0.15212195977174719</v>
      </c>
      <c r="AZ10" s="94">
        <f>VLOOKUP(AX10,'8 Meta-averages - REM'!$AM$23:$AQ$34,4,FALSE)</f>
        <v>21</v>
      </c>
      <c r="BA10" s="25">
        <f>VLOOKUP(AX10,'8 Meta-averages - REM'!$AM$23:$AQ$34,3,FALSE)</f>
        <v>1765.7130780029952</v>
      </c>
      <c r="BB10" s="25">
        <f t="shared" si="8"/>
        <v>5.6634342943814549E-4</v>
      </c>
      <c r="BC10" s="95">
        <f t="shared" si="9"/>
        <v>2.3797971120205721E-2</v>
      </c>
      <c r="BD10" s="95">
        <f t="shared" si="21"/>
        <v>0.10547793637614397</v>
      </c>
      <c r="BE10" s="95">
        <f t="shared" si="22"/>
        <v>0.10547793637614397</v>
      </c>
      <c r="BF10" s="25">
        <f t="shared" si="23"/>
        <v>0.26092656965530214</v>
      </c>
      <c r="BG10" s="102">
        <f t="shared" si="24"/>
        <v>0.79414913477044702</v>
      </c>
      <c r="BH10" s="25">
        <f t="shared" si="25"/>
        <v>2.247085322788661E-8</v>
      </c>
    </row>
    <row r="11" spans="2:60" x14ac:dyDescent="0.35">
      <c r="B11" s="94" t="s">
        <v>88</v>
      </c>
      <c r="C11" s="94">
        <f>VLOOKUP(B11,'8 Meta-averages - REM'!$B$24:$F$35,5,FALSE)</f>
        <v>0.14591243680259597</v>
      </c>
      <c r="D11" s="94">
        <f>VLOOKUP(B11,'8 Meta-averages - REM'!$B$24:$F$35,4,FALSE)</f>
        <v>27</v>
      </c>
      <c r="E11" s="25">
        <f>VLOOKUP(B11,'8 Meta-averages - REM'!B28:D39,3,FALSE)</f>
        <v>1507.6326432808319</v>
      </c>
      <c r="F11" s="25">
        <f t="shared" si="26"/>
        <v>6.6329155478078001E-4</v>
      </c>
      <c r="G11" s="95">
        <f t="shared" si="27"/>
        <v>2.5754447281601287E-2</v>
      </c>
      <c r="H11" s="95">
        <f t="shared" si="28"/>
        <v>9.5433720130657457E-2</v>
      </c>
      <c r="I11" s="95">
        <f t="shared" si="29"/>
        <v>9.5433720130657457E-2</v>
      </c>
      <c r="J11" s="25">
        <f t="shared" si="30"/>
        <v>5.6655239076644568</v>
      </c>
      <c r="K11" s="102">
        <f t="shared" si="31"/>
        <v>1.4657598468303945E-8</v>
      </c>
      <c r="L11" s="25">
        <f>NORMDIST(0,C11,SQRT(F11),FALSE)</f>
        <v>1.6597042227406461E-6</v>
      </c>
      <c r="Y11" s="24"/>
      <c r="Z11" s="94" t="s">
        <v>465</v>
      </c>
      <c r="AA11" s="94">
        <f>VLOOKUP(Z11,'8 Meta-averages - REM'!$N$24:$R$33,5,FALSE)</f>
        <v>0.27941261542791596</v>
      </c>
      <c r="AB11" s="94">
        <f>VLOOKUP(Z11,'8 Meta-averages - REM'!$N$24:$R$33,4,FALSE)</f>
        <v>15</v>
      </c>
      <c r="AC11" s="25">
        <f>VLOOKUP(Z11,'8 Meta-averages - REM'!$N$24:$R$33,3,FALSE)</f>
        <v>213.80794555962632</v>
      </c>
      <c r="AD11" s="25">
        <f t="shared" si="0"/>
        <v>4.6770946579303904E-3</v>
      </c>
      <c r="AE11" s="95">
        <f t="shared" si="1"/>
        <v>6.8389287596306997E-2</v>
      </c>
      <c r="AF11" s="95">
        <f>AA11-(1.96*AE11)</f>
        <v>0.14536961173915425</v>
      </c>
      <c r="AG11" s="95">
        <f>AA11-(1.96*AE11)</f>
        <v>0.14536961173915425</v>
      </c>
      <c r="AL11" s="94" t="s">
        <v>465</v>
      </c>
      <c r="AM11" s="94">
        <f>VLOOKUP(AL11,'8 Meta-averages - REM'!$AA$23:$AE$34,5,FALSE)</f>
        <v>7.821789380598089E-2</v>
      </c>
      <c r="AN11" s="94">
        <f>VLOOKUP(AL11,'8 Meta-averages - REM'!$AA$23:$AE$34,4,FALSE)</f>
        <v>31</v>
      </c>
      <c r="AO11" s="25">
        <f>VLOOKUP(AL11,'8 Meta-averages - REM'!$AA$23:$AE$34,3,FALSE)</f>
        <v>1921.0643024440178</v>
      </c>
      <c r="AP11" s="25">
        <f t="shared" si="4"/>
        <v>5.2054478276847857E-4</v>
      </c>
      <c r="AQ11" s="95">
        <f t="shared" si="5"/>
        <v>2.2815450527405294E-2</v>
      </c>
      <c r="AR11" s="95">
        <f t="shared" si="17"/>
        <v>3.3499610772266514E-2</v>
      </c>
      <c r="AS11" s="95">
        <f t="shared" si="18"/>
        <v>3.3499610772266514E-2</v>
      </c>
      <c r="AT11" s="25">
        <f t="shared" si="19"/>
        <v>-10.557051230606957</v>
      </c>
      <c r="AU11" s="102">
        <f t="shared" si="20"/>
        <v>0</v>
      </c>
      <c r="AV11" s="25">
        <f>NORMDIST(0,AM11,SQRT(AP11),FALSE)</f>
        <v>4.9036307186542713E-2</v>
      </c>
      <c r="AX11" s="94" t="s">
        <v>465</v>
      </c>
      <c r="AY11" s="94">
        <f>VLOOKUP(AX11,'8 Meta-averages - REM'!$AM$23:$AQ$34,5,FALSE)</f>
        <v>0.18727325002247391</v>
      </c>
      <c r="AZ11" s="94">
        <f>VLOOKUP(AX11,'8 Meta-averages - REM'!$AM$23:$AQ$34,4,FALSE)</f>
        <v>31</v>
      </c>
      <c r="BA11" s="25">
        <f>VLOOKUP(AX11,'8 Meta-averages - REM'!$AM$23:$AQ$34,3,FALSE)</f>
        <v>1140.2037700219828</v>
      </c>
      <c r="BB11" s="25">
        <f t="shared" si="8"/>
        <v>8.7703621606225726E-4</v>
      </c>
      <c r="BC11" s="95">
        <f t="shared" si="9"/>
        <v>2.9614797248373275E-2</v>
      </c>
      <c r="BD11" s="95">
        <f t="shared" si="21"/>
        <v>0.1292282474156623</v>
      </c>
      <c r="BE11" s="95">
        <f t="shared" si="22"/>
        <v>0.1292282474156623</v>
      </c>
      <c r="BF11" s="25">
        <f t="shared" si="23"/>
        <v>0.51547123291138797</v>
      </c>
      <c r="BG11" s="102">
        <f t="shared" si="24"/>
        <v>0.6062237667428767</v>
      </c>
      <c r="BH11" s="25">
        <f t="shared" si="25"/>
        <v>2.7927481480931216E-8</v>
      </c>
    </row>
    <row r="12" spans="2:60" x14ac:dyDescent="0.35">
      <c r="B12" s="94" t="s">
        <v>465</v>
      </c>
      <c r="C12" s="94">
        <f>VLOOKUP(B12,'8 Meta-averages - REM'!$B$24:$F$35,5,FALSE)</f>
        <v>0.17200767397243416</v>
      </c>
      <c r="D12" s="94">
        <f>VLOOKUP(B12,'8 Meta-averages - REM'!$B$24:$F$35,4,FALSE)</f>
        <v>52</v>
      </c>
      <c r="E12" s="25">
        <f>VLOOKUP(B12,'8 Meta-averages - REM'!B29:D40,3,FALSE)</f>
        <v>1731.334359536761</v>
      </c>
      <c r="F12" s="25">
        <f t="shared" si="26"/>
        <v>5.7758918402541371E-4</v>
      </c>
      <c r="G12" s="95">
        <f t="shared" si="27"/>
        <v>2.4033085195734102E-2</v>
      </c>
      <c r="H12" s="95">
        <f t="shared" si="28"/>
        <v>0.12490282698879532</v>
      </c>
      <c r="I12" s="95">
        <f t="shared" si="29"/>
        <v>0.12490282698879532</v>
      </c>
      <c r="J12" s="25">
        <f t="shared" si="30"/>
        <v>7.1571199690568941</v>
      </c>
      <c r="K12" s="102">
        <f t="shared" si="31"/>
        <v>8.2378548427186615E-13</v>
      </c>
      <c r="L12" s="25">
        <f>NORMDIST(0,C12,SQRT(F12),FALSE)</f>
        <v>1.249886964891677E-10</v>
      </c>
      <c r="Z12" s="94" t="s">
        <v>17</v>
      </c>
      <c r="AA12" s="94">
        <f>VLOOKUP(Z12,'8 Meta-averages - REM'!$N$24:$R$33,5,FALSE)</f>
        <v>2.7434938669467522E-2</v>
      </c>
      <c r="AB12" s="94">
        <f>VLOOKUP(Z12,'8 Meta-averages - REM'!$N$24:$R$33,4,FALSE)</f>
        <v>16</v>
      </c>
      <c r="AC12" s="25">
        <f>VLOOKUP(Z12,'8 Meta-averages - REM'!$N$24:$R$33,3,FALSE)</f>
        <v>359.48695203968595</v>
      </c>
      <c r="AD12" s="25">
        <f t="shared" si="0"/>
        <v>2.7817421309066148E-3</v>
      </c>
      <c r="AE12" s="95">
        <f t="shared" si="1"/>
        <v>5.2742223416411022E-2</v>
      </c>
      <c r="AF12" s="95">
        <f>AA12-(1.96*AE12)</f>
        <v>-7.5939819226698069E-2</v>
      </c>
      <c r="AG12" s="95">
        <f>AA12-(1.96*AE12)</f>
        <v>-7.5939819226698069E-2</v>
      </c>
      <c r="AL12" s="94" t="s">
        <v>17</v>
      </c>
      <c r="AM12" s="94">
        <f>VLOOKUP(AL12,'8 Meta-averages - REM'!$AA$23:$AE$34,5,FALSE)</f>
        <v>4.5490458078179974E-2</v>
      </c>
      <c r="AN12" s="94">
        <f>VLOOKUP(AL12,'8 Meta-averages - REM'!$AA$23:$AE$34,4,FALSE)</f>
        <v>46</v>
      </c>
      <c r="AO12" s="25">
        <f>VLOOKUP(AL12,'8 Meta-averages - REM'!$AA$23:$AE$34,3,FALSE)</f>
        <v>1376.8777924208932</v>
      </c>
      <c r="AP12" s="25">
        <f t="shared" si="4"/>
        <v>7.2628086930050023E-4</v>
      </c>
      <c r="AQ12" s="95">
        <f t="shared" si="5"/>
        <v>2.6949598685332966E-2</v>
      </c>
      <c r="AR12" s="95">
        <f t="shared" si="17"/>
        <v>-7.3307553450726384E-3</v>
      </c>
      <c r="AS12" s="95">
        <f t="shared" si="18"/>
        <v>-7.3307553450726384E-3</v>
      </c>
      <c r="AT12" s="25">
        <f t="shared" si="19"/>
        <v>-1.7349029392359057</v>
      </c>
      <c r="AU12" s="102">
        <f t="shared" si="20"/>
        <v>8.2757998472303029E-2</v>
      </c>
      <c r="AV12" s="25">
        <f>NORMDIST(0,AM12,SQRT(AP12),FALSE)</f>
        <v>3.5615841569595568</v>
      </c>
      <c r="AX12" s="94" t="s">
        <v>17</v>
      </c>
      <c r="AY12" s="94">
        <f>VLOOKUP(AX12,'8 Meta-averages - REM'!$AM$23:$AQ$34,5,FALSE)</f>
        <v>5.5819964193973962E-2</v>
      </c>
      <c r="AZ12" s="94">
        <f>VLOOKUP(AX12,'8 Meta-averages - REM'!$AM$23:$AQ$34,4,FALSE)</f>
        <v>54</v>
      </c>
      <c r="BA12" s="25">
        <f>VLOOKUP(AX12,'8 Meta-averages - REM'!$AM$23:$AQ$34,3,FALSE)</f>
        <v>20237.613976386212</v>
      </c>
      <c r="BB12" s="25">
        <f t="shared" si="8"/>
        <v>4.9412939745111589E-5</v>
      </c>
      <c r="BC12" s="95">
        <f t="shared" si="9"/>
        <v>7.0294338139790169E-3</v>
      </c>
      <c r="BD12" s="95">
        <f t="shared" si="21"/>
        <v>4.2042273918575089E-2</v>
      </c>
      <c r="BE12" s="95">
        <f t="shared" si="22"/>
        <v>4.2042273918575089E-2</v>
      </c>
      <c r="BF12" s="25">
        <f t="shared" si="23"/>
        <v>-3.1959780243255786</v>
      </c>
      <c r="BG12" s="102">
        <f t="shared" si="24"/>
        <v>1.393577254515721E-3</v>
      </c>
      <c r="BH12" s="25">
        <f t="shared" si="25"/>
        <v>1.1512643013828557E-12</v>
      </c>
    </row>
    <row r="13" spans="2:60" x14ac:dyDescent="0.35">
      <c r="B13" s="94" t="s">
        <v>17</v>
      </c>
      <c r="C13" s="94">
        <f>VLOOKUP(B13,'8 Meta-averages - REM'!$B$24:$F$35,5,FALSE)</f>
        <v>7.8285880186902038E-2</v>
      </c>
      <c r="D13" s="94">
        <f>VLOOKUP(B13,'8 Meta-averages - REM'!$B$24:$F$35,4,FALSE)</f>
        <v>74</v>
      </c>
      <c r="E13" s="25">
        <f>VLOOKUP(B13,'8 Meta-averages - REM'!B30:D41,3,FALSE)</f>
        <v>27037.583262255543</v>
      </c>
      <c r="F13" s="25">
        <f t="shared" si="26"/>
        <v>3.6985554156239979E-5</v>
      </c>
      <c r="G13" s="95">
        <f t="shared" si="27"/>
        <v>6.0815749733305084E-3</v>
      </c>
      <c r="H13" s="95">
        <f t="shared" si="28"/>
        <v>6.6365993239174248E-2</v>
      </c>
      <c r="I13" s="95">
        <f t="shared" si="29"/>
        <v>6.6365993239174248E-2</v>
      </c>
      <c r="J13" s="25">
        <f t="shared" si="30"/>
        <v>12.872632587809672</v>
      </c>
      <c r="K13" s="102">
        <f t="shared" si="31"/>
        <v>0</v>
      </c>
      <c r="L13" s="25">
        <f>NORMDIST(0,C13,SQRT(F13),FALSE)</f>
        <v>6.8325395417079267E-35</v>
      </c>
      <c r="Z13" s="94" t="s">
        <v>705</v>
      </c>
      <c r="AA13" s="94">
        <f>VLOOKUP(Z13,'8 Meta-averages - REM'!$N$24:$R$33,5,FALSE)</f>
        <v>6.3618145275947682E-2</v>
      </c>
      <c r="AB13" s="94">
        <f>VLOOKUP(Z13,'8 Meta-averages - REM'!$N$24:$R$33,4,FALSE)</f>
        <v>10</v>
      </c>
      <c r="AC13" s="25">
        <f>VLOOKUP(Z13,'8 Meta-averages - REM'!$N$24:$R$33,3,FALSE)</f>
        <v>306.28193001953366</v>
      </c>
      <c r="AD13" s="25">
        <f t="shared" si="0"/>
        <v>3.2649657129175829E-3</v>
      </c>
      <c r="AE13" s="95">
        <f t="shared" si="1"/>
        <v>5.7139878481823732E-2</v>
      </c>
      <c r="AF13" s="95">
        <f>AA13-(1.96*AE13)</f>
        <v>-4.8376016548426826E-2</v>
      </c>
      <c r="AG13" s="95">
        <f>AA13-(1.96*AE13)</f>
        <v>-4.8376016548426826E-2</v>
      </c>
      <c r="AL13" s="94" t="s">
        <v>705</v>
      </c>
      <c r="AM13" s="94">
        <f>VLOOKUP(AL13,'8 Meta-averages - REM'!$AA$23:$AE$34,5,FALSE)</f>
        <v>4.8103884659141428E-2</v>
      </c>
      <c r="AN13" s="94">
        <f>VLOOKUP(AL13,'8 Meta-averages - REM'!$AA$23:$AE$34,4,FALSE)</f>
        <v>17</v>
      </c>
      <c r="AO13" s="25">
        <f>VLOOKUP(AL13,'8 Meta-averages - REM'!$AA$23:$AE$34,3,FALSE)</f>
        <v>842.00298161088153</v>
      </c>
      <c r="AP13" s="25">
        <f t="shared" si="4"/>
        <v>1.1876442504833483E-3</v>
      </c>
      <c r="AQ13" s="95">
        <f t="shared" si="5"/>
        <v>3.4462214822662637E-2</v>
      </c>
      <c r="AR13" s="95">
        <f t="shared" si="17"/>
        <v>-1.9442056393277334E-2</v>
      </c>
      <c r="AS13" s="95">
        <f t="shared" si="18"/>
        <v>-1.9442056393277334E-2</v>
      </c>
      <c r="AT13" s="25">
        <f t="shared" si="19"/>
        <v>4.6367787648098968</v>
      </c>
      <c r="AU13" s="102">
        <f t="shared" si="20"/>
        <v>3.5388082597620496E-6</v>
      </c>
      <c r="AV13" s="25">
        <f>NORMDIST(0,AM13,SQRT(AP13),FALSE)</f>
        <v>4.369998426074102</v>
      </c>
      <c r="AX13" s="94" t="s">
        <v>705</v>
      </c>
      <c r="AY13" s="94">
        <f>VLOOKUP(AX13,'8 Meta-averages - REM'!$AM$23:$AQ$34,5,FALSE)</f>
        <v>-6.4660655289617688E-2</v>
      </c>
      <c r="AZ13" s="94">
        <f>VLOOKUP(AX13,'8 Meta-averages - REM'!$AM$23:$AQ$34,4,FALSE)</f>
        <v>15</v>
      </c>
      <c r="BA13" s="25">
        <f>VLOOKUP(AX13,'8 Meta-averages - REM'!$AM$23:$AQ$34,3,FALSE)</f>
        <v>896.59208325898101</v>
      </c>
      <c r="BB13" s="25">
        <f t="shared" si="8"/>
        <v>1.1153344075548229E-3</v>
      </c>
      <c r="BC13" s="95">
        <f t="shared" si="9"/>
        <v>3.339662269683602E-2</v>
      </c>
      <c r="BD13" s="95">
        <f t="shared" si="21"/>
        <v>-0.13011803577541631</v>
      </c>
      <c r="BE13" s="95">
        <f t="shared" si="22"/>
        <v>-0.13011803577541631</v>
      </c>
      <c r="BF13" s="25">
        <f t="shared" si="23"/>
        <v>-3.7129832852537485</v>
      </c>
      <c r="BG13" s="102">
        <f t="shared" si="24"/>
        <v>2.048304197170836E-4</v>
      </c>
      <c r="BH13" s="25">
        <f t="shared" si="25"/>
        <v>1.8331504869069073</v>
      </c>
    </row>
    <row r="14" spans="2:60" x14ac:dyDescent="0.35">
      <c r="B14" s="94" t="s">
        <v>705</v>
      </c>
      <c r="C14" s="94">
        <f>VLOOKUP(B14,'8 Meta-averages - REM'!$B$24:$F$35,5,FALSE)</f>
        <v>5.9340446567660424E-2</v>
      </c>
      <c r="D14" s="94">
        <f>VLOOKUP(B14,'8 Meta-averages - REM'!$B$24:$F$35,4,FALSE)</f>
        <v>23</v>
      </c>
      <c r="E14" s="25">
        <f>VLOOKUP(B14,'8 Meta-averages - REM'!B31:D42,3,FALSE)</f>
        <v>70358.861665429708</v>
      </c>
      <c r="F14" s="25">
        <f t="shared" si="26"/>
        <v>1.4212850752975477E-5</v>
      </c>
      <c r="G14" s="95">
        <f t="shared" si="27"/>
        <v>3.7699934685587293E-3</v>
      </c>
      <c r="H14" s="95">
        <f t="shared" si="28"/>
        <v>5.1951259369285317E-2</v>
      </c>
      <c r="I14" s="95">
        <f t="shared" si="29"/>
        <v>5.1951259369285317E-2</v>
      </c>
      <c r="J14" s="25">
        <f t="shared" si="30"/>
        <v>15.740198772902996</v>
      </c>
      <c r="K14" s="102">
        <f t="shared" si="31"/>
        <v>0</v>
      </c>
      <c r="L14" s="25">
        <f>NORMDIST(0,C14,SQRT(F14),FALSE)</f>
        <v>1.6807491341983571E-52</v>
      </c>
      <c r="Z14" s="94" t="s">
        <v>707</v>
      </c>
      <c r="AA14" s="94"/>
      <c r="AB14" s="94"/>
      <c r="AC14" s="25"/>
      <c r="AD14" s="25"/>
      <c r="AE14" s="95"/>
      <c r="AF14" s="95"/>
      <c r="AG14" s="95"/>
      <c r="AL14" s="94" t="s">
        <v>707</v>
      </c>
      <c r="AM14" s="94">
        <f>VLOOKUP(AL14,'8 Meta-averages - REM'!$AA$23:$AE$34,5,FALSE)</f>
        <v>7.4462409194450529E-3</v>
      </c>
      <c r="AN14" s="94">
        <f>VLOOKUP(AL14,'8 Meta-averages - REM'!$AA$23:$AE$34,4,FALSE)</f>
        <v>7</v>
      </c>
      <c r="AO14" s="25">
        <f>VLOOKUP(AL14,'8 Meta-averages - REM'!$AA$23:$AE$34,3,FALSE)</f>
        <v>841.33061127244105</v>
      </c>
      <c r="AP14" s="25">
        <f t="shared" si="4"/>
        <v>1.1885933860026618E-3</v>
      </c>
      <c r="AQ14" s="95">
        <f t="shared" si="5"/>
        <v>3.4475982741651645E-2</v>
      </c>
      <c r="AR14" s="95">
        <f t="shared" si="17"/>
        <v>-6.0126685254192166E-2</v>
      </c>
      <c r="AS14" s="95">
        <f t="shared" si="18"/>
        <v>-6.0126685254192166E-2</v>
      </c>
      <c r="AT14" s="25">
        <f t="shared" si="19"/>
        <v>0.58952090984378558</v>
      </c>
      <c r="AU14" s="102">
        <f t="shared" si="20"/>
        <v>0.5555118895820903</v>
      </c>
      <c r="AV14" s="25">
        <f>NORMDIST(0,AM14,SQRT(AP14),FALSE)</f>
        <v>11.304822404055411</v>
      </c>
      <c r="AX14" s="94" t="s">
        <v>707</v>
      </c>
      <c r="AY14" s="94">
        <f>VLOOKUP(AX14,'8 Meta-averages - REM'!$AM$23:$AQ$34,5,FALSE)</f>
        <v>-5.4922754274567111E-3</v>
      </c>
      <c r="AZ14" s="94">
        <f>VLOOKUP(AX14,'8 Meta-averages - REM'!$AM$23:$AQ$34,4,FALSE)</f>
        <v>8</v>
      </c>
      <c r="BA14" s="25">
        <f>VLOOKUP(AX14,'8 Meta-averages - REM'!$AM$23:$AQ$34,3,FALSE)</f>
        <v>1018.380018214271</v>
      </c>
      <c r="BB14" s="25">
        <f t="shared" si="8"/>
        <v>9.8195170969035662E-4</v>
      </c>
      <c r="BC14" s="95">
        <f t="shared" si="9"/>
        <v>3.1336108719660083E-2</v>
      </c>
      <c r="BD14" s="95">
        <f t="shared" si="21"/>
        <v>-6.6911048517990471E-2</v>
      </c>
      <c r="BE14" s="95">
        <f t="shared" si="22"/>
        <v>-6.6911048517990471E-2</v>
      </c>
      <c r="BF14" s="25">
        <f t="shared" si="23"/>
        <v>-0.24357118195705227</v>
      </c>
      <c r="BG14" s="102">
        <f t="shared" si="24"/>
        <v>0.80756294963956932</v>
      </c>
      <c r="BH14" s="25">
        <f t="shared" si="25"/>
        <v>12.537020631824321</v>
      </c>
    </row>
    <row r="15" spans="2:60" x14ac:dyDescent="0.35">
      <c r="B15" s="94" t="s">
        <v>707</v>
      </c>
      <c r="C15" s="94">
        <f>VLOOKUP(B15,'8 Meta-averages - REM'!$B$24:$F$35,5,FALSE)</f>
        <v>2.1402976113255876E-3</v>
      </c>
      <c r="D15" s="94">
        <f>VLOOKUP(B15,'8 Meta-averages - REM'!$B$24:$F$35,4,FALSE)</f>
        <v>9</v>
      </c>
      <c r="E15" s="25">
        <f>VLOOKUP(B15,'8 Meta-averages - REM'!B32:D43,3,FALSE)</f>
        <v>1138.5701055389054</v>
      </c>
      <c r="F15" s="25">
        <f t="shared" si="26"/>
        <v>8.7829462159177475E-4</v>
      </c>
      <c r="G15" s="95">
        <f t="shared" si="27"/>
        <v>2.9636035861629245E-2</v>
      </c>
      <c r="H15" s="95">
        <f t="shared" si="28"/>
        <v>-5.5946332677467736E-2</v>
      </c>
      <c r="I15" s="95">
        <f t="shared" si="29"/>
        <v>-5.5946332677467736E-2</v>
      </c>
      <c r="J15" s="25">
        <f t="shared" si="30"/>
        <v>7.2219429795491022E-2</v>
      </c>
      <c r="K15" s="102">
        <f t="shared" si="31"/>
        <v>0.9424272828064022</v>
      </c>
      <c r="L15" s="25">
        <f>NORMDIST(0,C15,SQRT(F15),FALSE)</f>
        <v>13.426332279049072</v>
      </c>
      <c r="Z15" s="94" t="s">
        <v>642</v>
      </c>
      <c r="AA15" s="94">
        <f>VLOOKUP(Z15,'8 Meta-averages - REM'!$N$24:$R$33,5,FALSE)</f>
        <v>7.0959314681418417E-2</v>
      </c>
      <c r="AB15" s="94">
        <f>VLOOKUP(Z15,'8 Meta-averages - REM'!$N$24:$R$33,4,FALSE)</f>
        <v>11</v>
      </c>
      <c r="AC15" s="25">
        <f>VLOOKUP(Z15,'8 Meta-averages - REM'!$N$24:$R$33,3,FALSE)</f>
        <v>75.392648155695397</v>
      </c>
      <c r="AD15" s="25">
        <f t="shared" si="0"/>
        <v>1.3263892759607978E-2</v>
      </c>
      <c r="AE15" s="95">
        <f t="shared" si="1"/>
        <v>0.11516897481356678</v>
      </c>
      <c r="AF15" s="95">
        <f>AA15-(1.96*AE15)</f>
        <v>-0.15477187595317246</v>
      </c>
      <c r="AG15" s="95">
        <f>AA15-(1.96*AE15)</f>
        <v>-0.15477187595317246</v>
      </c>
      <c r="AL15" s="94" t="s">
        <v>642</v>
      </c>
      <c r="AM15" s="94">
        <f>VLOOKUP(AL15,'8 Meta-averages - REM'!$AA$23:$AE$34,5,FALSE)</f>
        <v>0.22963057945364013</v>
      </c>
      <c r="AN15" s="94">
        <f>VLOOKUP(AL15,'8 Meta-averages - REM'!$AA$23:$AE$34,4,FALSE)</f>
        <v>27</v>
      </c>
      <c r="AO15" s="25">
        <f>VLOOKUP(AL15,'8 Meta-averages - REM'!$AA$23:$AE$34,3,FALSE)</f>
        <v>1241.281689027888</v>
      </c>
      <c r="AP15" s="25">
        <f t="shared" si="4"/>
        <v>8.0561890893851161E-4</v>
      </c>
      <c r="AQ15" s="95">
        <f t="shared" si="5"/>
        <v>2.8383426659558068E-2</v>
      </c>
      <c r="AR15" s="95">
        <f t="shared" si="17"/>
        <v>0.1739990632009063</v>
      </c>
      <c r="AS15" s="95">
        <f t="shared" si="18"/>
        <v>0.1739990632009063</v>
      </c>
      <c r="AT15" s="25">
        <f t="shared" si="19"/>
        <v>-2.4499662548337899</v>
      </c>
      <c r="AU15" s="102">
        <f t="shared" si="20"/>
        <v>1.4286960355530676E-2</v>
      </c>
      <c r="AV15" s="25">
        <f>NORMDIST(0,AM15,SQRT(AP15),FALSE)</f>
        <v>8.6079389171388691E-14</v>
      </c>
      <c r="AX15" s="94" t="s">
        <v>642</v>
      </c>
      <c r="AY15" s="94">
        <f>VLOOKUP(AX15,'8 Meta-averages - REM'!$AM$23:$AQ$34,5,FALSE)</f>
        <v>0.34991368099073034</v>
      </c>
      <c r="AZ15" s="94">
        <f>VLOOKUP(AX15,'8 Meta-averages - REM'!$AM$23:$AQ$34,4,FALSE)</f>
        <v>24</v>
      </c>
      <c r="BA15" s="25">
        <f>VLOOKUP(AX15,'8 Meta-averages - REM'!$AM$23:$AQ$34,3,FALSE)</f>
        <v>873.45886984809067</v>
      </c>
      <c r="BB15" s="25">
        <f t="shared" si="8"/>
        <v>1.1448735991128201E-3</v>
      </c>
      <c r="BC15" s="95">
        <f t="shared" si="9"/>
        <v>3.3835980835684669E-2</v>
      </c>
      <c r="BD15" s="95">
        <f t="shared" si="21"/>
        <v>0.28359515855278838</v>
      </c>
      <c r="BE15" s="95">
        <f t="shared" si="22"/>
        <v>0.28359515855278838</v>
      </c>
      <c r="BF15" s="25">
        <f t="shared" si="23"/>
        <v>2.6629137217521643</v>
      </c>
      <c r="BG15" s="102">
        <f t="shared" si="24"/>
        <v>7.746727400841813E-3</v>
      </c>
      <c r="BH15" s="25">
        <f t="shared" si="25"/>
        <v>7.055297342962092E-23</v>
      </c>
    </row>
    <row r="16" spans="2:60" x14ac:dyDescent="0.35">
      <c r="B16" s="94" t="s">
        <v>642</v>
      </c>
      <c r="C16" s="94">
        <f>VLOOKUP(B16,'8 Meta-averages - REM'!$B$24:$F$35,5,FALSE)</f>
        <v>0.25981138333444237</v>
      </c>
      <c r="D16" s="94">
        <f>VLOOKUP(B16,'8 Meta-averages - REM'!$B$24:$F$35,4,FALSE)</f>
        <v>42</v>
      </c>
      <c r="E16" s="25">
        <f>VLOOKUP(B16,'8 Meta-averages - REM'!B33:D44,3,FALSE)</f>
        <v>1429.674714024685</v>
      </c>
      <c r="F16" s="25">
        <f t="shared" si="26"/>
        <v>6.9945980731861348E-4</v>
      </c>
      <c r="G16" s="95">
        <f t="shared" si="27"/>
        <v>2.6447302458258638E-2</v>
      </c>
      <c r="H16" s="95">
        <f t="shared" si="28"/>
        <v>0.20797467051625546</v>
      </c>
      <c r="I16" s="95">
        <f t="shared" si="29"/>
        <v>0.20797467051625546</v>
      </c>
      <c r="J16" s="25">
        <f t="shared" si="30"/>
        <v>9.8237384982645626</v>
      </c>
      <c r="K16" s="102">
        <f t="shared" si="31"/>
        <v>0</v>
      </c>
      <c r="L16" s="25">
        <f>NORMDIST(0,C16,SQRT(F16),FALSE)</f>
        <v>1.6693684777405166E-20</v>
      </c>
      <c r="Z16" s="94" t="s">
        <v>42</v>
      </c>
      <c r="AA16" s="94">
        <f>VLOOKUP(Z16,'8 Meta-averages - REM'!$N$24:$R$33,5,FALSE)</f>
        <v>-5.7566321920097967E-2</v>
      </c>
      <c r="AB16" s="94">
        <f>VLOOKUP(Z16,'8 Meta-averages - REM'!$N$24:$R$33,4,FALSE)</f>
        <v>35</v>
      </c>
      <c r="AC16" s="25">
        <f>VLOOKUP(Z16,'8 Meta-averages - REM'!$N$24:$R$33,3,FALSE)</f>
        <v>195.9781073930794</v>
      </c>
      <c r="AD16" s="25">
        <f t="shared" si="0"/>
        <v>5.1026107625086348E-3</v>
      </c>
      <c r="AE16" s="95">
        <f t="shared" si="1"/>
        <v>7.1432560940432724E-2</v>
      </c>
      <c r="AF16" s="95">
        <f>AA16-(1.96*AE16)</f>
        <v>-0.19757414136334611</v>
      </c>
      <c r="AG16" s="95">
        <f>AA16-(1.96*AE16)</f>
        <v>-0.19757414136334611</v>
      </c>
      <c r="AL16" s="94" t="s">
        <v>42</v>
      </c>
      <c r="AM16" s="94">
        <f>VLOOKUP(AL16,'8 Meta-averages - REM'!$AA$23:$AE$34,5,FALSE)</f>
        <v>5.5770507727793323E-2</v>
      </c>
      <c r="AN16" s="94">
        <f>VLOOKUP(AL16,'8 Meta-averages - REM'!$AA$23:$AE$34,4,FALSE)</f>
        <v>64</v>
      </c>
      <c r="AO16" s="25">
        <f>VLOOKUP(AL16,'8 Meta-averages - REM'!$AA$23:$AE$34,3,FALSE)</f>
        <v>696.10592064183163</v>
      </c>
      <c r="AP16" s="25">
        <f t="shared" si="4"/>
        <v>1.4365629861012653E-3</v>
      </c>
      <c r="AQ16" s="95">
        <f t="shared" si="5"/>
        <v>3.7902018232559398E-2</v>
      </c>
      <c r="AR16" s="95">
        <f t="shared" si="17"/>
        <v>-1.8517448008023102E-2</v>
      </c>
      <c r="AS16" s="95">
        <f t="shared" si="18"/>
        <v>-1.8517448008023102E-2</v>
      </c>
      <c r="AT16" s="25">
        <f t="shared" si="19"/>
        <v>-3.7040387438898197</v>
      </c>
      <c r="AU16" s="102">
        <f t="shared" si="20"/>
        <v>2.1219382800885533E-4</v>
      </c>
      <c r="AV16" s="25">
        <f>NORMDIST(0,AM16,SQRT(AP16),FALSE)</f>
        <v>3.5652922257623723</v>
      </c>
      <c r="AX16" s="94" t="s">
        <v>42</v>
      </c>
      <c r="AY16" s="94">
        <f>VLOOKUP(AX16,'8 Meta-averages - REM'!$AM$23:$AQ$34,5,FALSE)</f>
        <v>0.11858324843013134</v>
      </c>
      <c r="AZ16" s="94">
        <f>VLOOKUP(AX16,'8 Meta-averages - REM'!$AM$23:$AQ$34,4,FALSE)</f>
        <v>57</v>
      </c>
      <c r="BA16" s="25">
        <f>VLOOKUP(AX16,'8 Meta-averages - REM'!$AM$23:$AQ$34,3,FALSE)</f>
        <v>6613.8605259357892</v>
      </c>
      <c r="BB16" s="25">
        <f t="shared" si="8"/>
        <v>1.5119762445527394E-4</v>
      </c>
      <c r="BC16" s="95">
        <f t="shared" si="9"/>
        <v>1.2296244323177462E-2</v>
      </c>
      <c r="BD16" s="95">
        <f t="shared" si="21"/>
        <v>9.4482609556703512E-2</v>
      </c>
      <c r="BE16" s="95">
        <f t="shared" si="22"/>
        <v>9.4482609556703512E-2</v>
      </c>
      <c r="BF16" s="25">
        <f t="shared" si="23"/>
        <v>1.177577712702587</v>
      </c>
      <c r="BG16" s="102">
        <f t="shared" si="24"/>
        <v>0.23896499934798698</v>
      </c>
      <c r="BH16" s="25">
        <f t="shared" si="25"/>
        <v>2.0680991551452697E-19</v>
      </c>
    </row>
    <row r="17" spans="2:60" x14ac:dyDescent="0.35">
      <c r="B17" s="94" t="s">
        <v>42</v>
      </c>
      <c r="C17" s="94">
        <f>VLOOKUP(B17,'8 Meta-averages - REM'!$B$24:$F$35,5,FALSE)</f>
        <v>0.10410346516521185</v>
      </c>
      <c r="D17" s="94">
        <f>VLOOKUP(B17,'8 Meta-averages - REM'!$B$24:$F$35,4,FALSE)</f>
        <v>99</v>
      </c>
      <c r="E17" s="25">
        <f>VLOOKUP(B17,'8 Meta-averages - REM'!B34:D45,3,FALSE)</f>
        <v>5538.600149706971</v>
      </c>
      <c r="F17" s="25">
        <f t="shared" si="26"/>
        <v>1.8055103689926176E-4</v>
      </c>
      <c r="G17" s="95">
        <f t="shared" si="27"/>
        <v>1.3436928105012014E-2</v>
      </c>
      <c r="H17" s="95">
        <f t="shared" si="28"/>
        <v>7.7767086079388301E-2</v>
      </c>
      <c r="I17" s="95">
        <f t="shared" si="29"/>
        <v>7.7767086079388301E-2</v>
      </c>
      <c r="J17" s="25">
        <f t="shared" si="30"/>
        <v>7.7475643503950096</v>
      </c>
      <c r="K17" s="102">
        <f t="shared" si="31"/>
        <v>9.3258734068513149E-15</v>
      </c>
      <c r="L17" s="25">
        <f>NORMDIST(0,C17,SQRT(F17),FALSE)</f>
        <v>2.7441035186154646E-12</v>
      </c>
      <c r="Z17" s="94" t="s">
        <v>1014</v>
      </c>
      <c r="AA17" s="94"/>
      <c r="AB17" s="94"/>
      <c r="AC17" s="25"/>
      <c r="AD17" s="25"/>
      <c r="AE17" s="95"/>
      <c r="AF17" s="95"/>
      <c r="AG17" s="95"/>
      <c r="AL17" s="94" t="s">
        <v>1014</v>
      </c>
      <c r="AM17" s="94">
        <f>VLOOKUP(AL17,'8 Meta-averages - REM'!$AA$23:$AE$34,5,FALSE)</f>
        <v>6.5146977407134848E-2</v>
      </c>
      <c r="AN17" s="94">
        <f>VLOOKUP(AL17,'8 Meta-averages - REM'!$AA$23:$AE$34,4,FALSE)</f>
        <v>4</v>
      </c>
      <c r="AO17" s="25">
        <f>VLOOKUP(AL17,'8 Meta-averages - REM'!$AA$23:$AE$34,3,FALSE)</f>
        <v>702.30007745877072</v>
      </c>
      <c r="AP17" s="25">
        <f t="shared" si="4"/>
        <v>1.4238927662067731E-3</v>
      </c>
      <c r="AQ17" s="95">
        <f t="shared" si="5"/>
        <v>3.773450365655779E-2</v>
      </c>
      <c r="AR17" s="95">
        <f t="shared" si="17"/>
        <v>-8.8126497597184189E-3</v>
      </c>
      <c r="AS17" s="95">
        <f t="shared" si="18"/>
        <v>-8.8126497597184189E-3</v>
      </c>
      <c r="AT17" s="25">
        <f t="shared" si="19"/>
        <v>1.7264564548158066</v>
      </c>
      <c r="AU17" s="25"/>
      <c r="AV17" s="25"/>
      <c r="AX17" s="94" t="s">
        <v>1014</v>
      </c>
      <c r="AY17" s="94">
        <f>VLOOKUP(AX17,'8 Meta-averages - REM'!$AM$23:$AQ$34,5,FALSE)</f>
        <v>6.5146977407134848E-2</v>
      </c>
      <c r="AZ17" s="94">
        <f>VLOOKUP(AX17,'8 Meta-averages - REM'!$AM$23:$AQ$34,4,FALSE)</f>
        <v>4</v>
      </c>
      <c r="BA17" s="25">
        <f>VLOOKUP(AX17,'8 Meta-averages - REM'!$AM$23:$AQ$34,3,FALSE)</f>
        <v>702.30007745877072</v>
      </c>
      <c r="BB17" s="25">
        <f t="shared" si="8"/>
        <v>1.4238927662067731E-3</v>
      </c>
      <c r="BC17" s="95">
        <f t="shared" si="9"/>
        <v>3.773450365655779E-2</v>
      </c>
      <c r="BD17" s="95">
        <f t="shared" si="21"/>
        <v>-8.8126497597184189E-3</v>
      </c>
      <c r="BE17" s="95">
        <f t="shared" si="22"/>
        <v>-8.8126497597184189E-3</v>
      </c>
      <c r="BF17" s="25">
        <f t="shared" si="23"/>
        <v>0</v>
      </c>
      <c r="BG17" s="102">
        <f t="shared" si="24"/>
        <v>1</v>
      </c>
      <c r="BH17" s="25">
        <f t="shared" si="25"/>
        <v>2.3819414926139708</v>
      </c>
    </row>
    <row r="18" spans="2:60" x14ac:dyDescent="0.35">
      <c r="B18" s="94" t="s">
        <v>1014</v>
      </c>
      <c r="C18" s="94">
        <f>VLOOKUP(B18,'8 Meta-averages - REM'!$B$24:$F$35,5,FALSE)</f>
        <v>6.5146977407134848E-2</v>
      </c>
      <c r="D18" s="94">
        <f>VLOOKUP(B18,'8 Meta-averages - REM'!$B$24:$F$35,4,FALSE)</f>
        <v>4</v>
      </c>
      <c r="E18" s="25">
        <f>VLOOKUP(B18,'8 Meta-averages - REM'!B35:D46,3,FALSE)</f>
        <v>702.3000774587706</v>
      </c>
      <c r="F18" s="25">
        <f t="shared" si="26"/>
        <v>1.4238927662067733E-3</v>
      </c>
      <c r="G18" s="95">
        <f t="shared" si="27"/>
        <v>3.773450365655779E-2</v>
      </c>
      <c r="H18" s="95">
        <f t="shared" si="28"/>
        <v>-8.8126497597184189E-3</v>
      </c>
      <c r="I18" s="95">
        <f t="shared" si="29"/>
        <v>-8.8126497597184189E-3</v>
      </c>
      <c r="J18" s="25">
        <f t="shared" si="30"/>
        <v>1.7264564548158066</v>
      </c>
      <c r="K18" s="102">
        <f t="shared" si="31"/>
        <v>8.4265326825822218E-2</v>
      </c>
      <c r="L18" s="25">
        <f>NORMDIST(0,C18,SQRT(F18),FALSE)</f>
        <v>2.3819414926139708</v>
      </c>
    </row>
    <row r="21" spans="2:60" x14ac:dyDescent="0.35">
      <c r="Z21" s="104"/>
      <c r="AA21" s="104" t="s">
        <v>2076</v>
      </c>
      <c r="AB21" s="104" t="s">
        <v>2110</v>
      </c>
      <c r="AC21" s="104" t="s">
        <v>2097</v>
      </c>
      <c r="AD21" s="104" t="s">
        <v>2091</v>
      </c>
      <c r="AE21" s="104" t="s">
        <v>2093</v>
      </c>
      <c r="AF21" s="104" t="s">
        <v>2098</v>
      </c>
      <c r="AG21" s="104" t="s">
        <v>2099</v>
      </c>
      <c r="AH21" s="104" t="s">
        <v>2092</v>
      </c>
      <c r="AI21" s="104" t="s">
        <v>2100</v>
      </c>
      <c r="AJ21" s="104" t="s">
        <v>2101</v>
      </c>
      <c r="AL21" s="104"/>
      <c r="AM21" s="104" t="s">
        <v>2076</v>
      </c>
      <c r="AN21" s="104" t="s">
        <v>2110</v>
      </c>
      <c r="AO21" s="104" t="s">
        <v>2097</v>
      </c>
      <c r="AP21" s="104" t="s">
        <v>2091</v>
      </c>
      <c r="AQ21" s="104" t="s">
        <v>2093</v>
      </c>
      <c r="AR21" s="104" t="s">
        <v>2098</v>
      </c>
      <c r="AS21" s="104" t="s">
        <v>2099</v>
      </c>
      <c r="AX21" s="104"/>
      <c r="AY21" s="104" t="s">
        <v>2076</v>
      </c>
      <c r="AZ21" s="104" t="s">
        <v>2110</v>
      </c>
      <c r="BA21" s="104" t="s">
        <v>2097</v>
      </c>
      <c r="BB21" s="104" t="s">
        <v>2091</v>
      </c>
      <c r="BC21" s="104" t="s">
        <v>2093</v>
      </c>
      <c r="BD21" s="104" t="s">
        <v>2098</v>
      </c>
      <c r="BE21" s="104" t="s">
        <v>2099</v>
      </c>
    </row>
    <row r="22" spans="2:60" x14ac:dyDescent="0.35">
      <c r="Z22" s="94" t="s">
        <v>32</v>
      </c>
      <c r="AA22" s="94">
        <f>VLOOKUP(Z22,'8 Meta-averages - REM'!$T$23:$X$34,5,FALSE)</f>
        <v>0.21040350817051534</v>
      </c>
      <c r="AB22" s="94">
        <f>VLOOKUP(Z22,'8 Meta-averages - REM'!$T$23:$X$34,4,FALSE)</f>
        <v>15</v>
      </c>
      <c r="AC22" s="25">
        <f>VLOOKUP(Z22,'8 Meta-averages - REM'!$T$23:$X$34,3,FALSE)</f>
        <v>370.02958050656463</v>
      </c>
      <c r="AD22" s="25">
        <f t="shared" ref="AD22:AD33" si="37">1/AC22</f>
        <v>2.7024866461514128E-3</v>
      </c>
      <c r="AE22" s="95">
        <f t="shared" ref="AE22:AE33" si="38">SQRT(AD22)</f>
        <v>5.1985446484101805E-2</v>
      </c>
      <c r="AF22" s="95">
        <f t="shared" ref="AF22" si="39">AA22-(1.96*AE22)</f>
        <v>0.10851203306167581</v>
      </c>
      <c r="AG22" s="95">
        <f t="shared" ref="AG22" si="40">AA22-(1.96*AE22)</f>
        <v>0.10851203306167581</v>
      </c>
      <c r="AH22" s="25">
        <f>(AA22-AA6)/AE22</f>
        <v>-1.2782454463864168</v>
      </c>
      <c r="AI22" s="102">
        <f>2*(1-NORMSDIST(ABS(AH22)))</f>
        <v>0.20116289651321217</v>
      </c>
      <c r="AJ22" s="25">
        <f>NORMDIST(0,AA22,SQRT(AD22),FALSE)</f>
        <v>2.127762068235178E-3</v>
      </c>
      <c r="AL22" s="94" t="s">
        <v>32</v>
      </c>
      <c r="AM22" s="94">
        <f>VLOOKUP(AL22,'8 Meta-averages - REM'!$AG$23:$AK$33,5,FALSE)</f>
        <v>0.40521756876015158</v>
      </c>
      <c r="AN22" s="94">
        <f>VLOOKUP(AL22,'8 Meta-averages - REM'!$AG$23:$AK$33,4,FALSE)</f>
        <v>10</v>
      </c>
      <c r="AO22" s="25">
        <f>VLOOKUP(AL22,'8 Meta-averages - REM'!$AG$23:$AK$33,3,FALSE)</f>
        <v>36.570632008022073</v>
      </c>
      <c r="AP22" s="25">
        <f t="shared" ref="AP22:AP32" si="41">1/AO22</f>
        <v>2.734434558802926E-2</v>
      </c>
      <c r="AQ22" s="95">
        <f t="shared" ref="AQ22:AQ32" si="42">SQRT(AP22)</f>
        <v>0.16536125782065539</v>
      </c>
      <c r="AR22" s="95">
        <f t="shared" ref="AR22" si="43">AM22-(1.96*AQ22)</f>
        <v>8.1109503431667007E-2</v>
      </c>
      <c r="AS22" s="95">
        <f t="shared" ref="AS22" si="44">AM22-(1.96*AQ22)</f>
        <v>8.1109503431667007E-2</v>
      </c>
      <c r="AX22" s="94" t="s">
        <v>32</v>
      </c>
      <c r="AY22" s="94">
        <f>VLOOKUP(AX22,'8 Meta-averages - REM'!$AS$23:$AW$34,5,FALSE)</f>
        <v>0.23751705551366772</v>
      </c>
      <c r="AZ22" s="94">
        <f>VLOOKUP(AX22,'8 Meta-averages - REM'!$AS$23:$AW$34,4,FALSE)</f>
        <v>25</v>
      </c>
      <c r="BA22" s="25">
        <f>VLOOKUP(AX22,'8 Meta-averages - REM'!$AS$23:$AW$34,3,FALSE)</f>
        <v>99.119503772094603</v>
      </c>
      <c r="BB22" s="25">
        <f t="shared" ref="BB22:BB33" si="45">1/BA22</f>
        <v>1.0088831783291603E-2</v>
      </c>
      <c r="BC22" s="95">
        <f t="shared" ref="BC22:BC33" si="46">SQRT(BB22)</f>
        <v>0.10044317688768911</v>
      </c>
      <c r="BD22" s="95">
        <f t="shared" ref="BD22" si="47">AY22-(1.96*BC22)</f>
        <v>4.0648428813797072E-2</v>
      </c>
      <c r="BE22" s="95">
        <f t="shared" ref="BE22" si="48">AY22-(1.96*BC22)</f>
        <v>4.0648428813797072E-2</v>
      </c>
    </row>
    <row r="23" spans="2:60" x14ac:dyDescent="0.35">
      <c r="Z23" s="94" t="s">
        <v>332</v>
      </c>
      <c r="AA23" s="94">
        <f>VLOOKUP(Z23,'8 Meta-averages - REM'!$T$23:$X$34,5,FALSE)</f>
        <v>-8.4239943705367495E-3</v>
      </c>
      <c r="AB23" s="94">
        <f>VLOOKUP(Z23,'8 Meta-averages - REM'!$T$23:$X$34,4,FALSE)</f>
        <v>4</v>
      </c>
      <c r="AC23" s="25">
        <f>VLOOKUP(Z23,'8 Meta-averages - REM'!$T$23:$X$34,3,FALSE)</f>
        <v>140.65676809987932</v>
      </c>
      <c r="AD23" s="25">
        <f t="shared" si="37"/>
        <v>7.1095050277986448E-3</v>
      </c>
      <c r="AE23" s="95">
        <f t="shared" si="38"/>
        <v>8.4317880830809808E-2</v>
      </c>
      <c r="AF23" s="95">
        <f t="shared" ref="AF23:AF33" si="49">AA23-(1.96*AE23)</f>
        <v>-0.17368704079892397</v>
      </c>
      <c r="AG23" s="95">
        <f t="shared" ref="AG23:AG33" si="50">AA23-(1.96*AE23)</f>
        <v>-0.17368704079892397</v>
      </c>
      <c r="AH23" s="25">
        <f>(AA23-AA7)/AE23</f>
        <v>-2.0088047935389288</v>
      </c>
      <c r="AI23" s="102">
        <f t="shared" ref="AI23:AI32" si="51">2*(1-NORMSDIST(ABS(AH23)))</f>
        <v>4.4557839704363111E-2</v>
      </c>
      <c r="AJ23" s="25">
        <f>NORMDIST(0,AA23,SQRT(AD23),FALSE)</f>
        <v>4.7078533167405734</v>
      </c>
      <c r="AL23" s="94" t="s">
        <v>332</v>
      </c>
      <c r="AM23" s="94">
        <f>VLOOKUP(AL23,'8 Meta-averages - REM'!$AG$23:$AK$33,5,FALSE)</f>
        <v>0.16565830253848676</v>
      </c>
      <c r="AN23" s="94">
        <f>VLOOKUP(AL23,'8 Meta-averages - REM'!$AG$23:$AK$33,4,FALSE)</f>
        <v>8</v>
      </c>
      <c r="AO23" s="25">
        <f>VLOOKUP(AL23,'8 Meta-averages - REM'!$AG$23:$AK$33,3,FALSE)</f>
        <v>56.767961171823742</v>
      </c>
      <c r="AP23" s="25">
        <f t="shared" si="41"/>
        <v>1.7615570109576893E-2</v>
      </c>
      <c r="AQ23" s="95">
        <f t="shared" si="42"/>
        <v>0.13272366069988009</v>
      </c>
      <c r="AR23" s="95">
        <f>AM23-(1.96*AQ23)</f>
        <v>-9.4480072433278189E-2</v>
      </c>
      <c r="AS23" s="95">
        <f>AM23-(1.96*AQ23)</f>
        <v>-9.4480072433278189E-2</v>
      </c>
      <c r="AX23" s="94" t="s">
        <v>332</v>
      </c>
      <c r="AY23" s="94">
        <f>VLOOKUP(AX23,'8 Meta-averages - REM'!$AS$23:$AW$34,5,FALSE)</f>
        <v>3.4471608377171876E-3</v>
      </c>
      <c r="AZ23" s="94">
        <f>VLOOKUP(AX23,'8 Meta-averages - REM'!$AS$23:$AW$34,4,FALSE)</f>
        <v>14</v>
      </c>
      <c r="BA23" s="25">
        <f>VLOOKUP(AX23,'8 Meta-averages - REM'!$AS$23:$AW$34,3,FALSE)</f>
        <v>16462.850678785737</v>
      </c>
      <c r="BB23" s="25">
        <f t="shared" si="45"/>
        <v>6.0742821490121041E-5</v>
      </c>
      <c r="BC23" s="95">
        <f t="shared" si="46"/>
        <v>7.7937681188319325E-3</v>
      </c>
      <c r="BD23" s="95">
        <f t="shared" ref="BD23:BD33" si="52">AY23-(1.96*BC23)</f>
        <v>-1.1828624675193401E-2</v>
      </c>
      <c r="BE23" s="95">
        <f t="shared" ref="BE23:BE33" si="53">AY23-(1.96*BC23)</f>
        <v>-1.1828624675193401E-2</v>
      </c>
    </row>
    <row r="24" spans="2:60" x14ac:dyDescent="0.35">
      <c r="Z24" s="94" t="s">
        <v>348</v>
      </c>
      <c r="AA24" s="94">
        <f>VLOOKUP(Z24,'8 Meta-averages - REM'!$T$23:$X$34,5,FALSE)</f>
        <v>8.8565251231896819E-2</v>
      </c>
      <c r="AB24" s="94">
        <f>VLOOKUP(Z24,'8 Meta-averages - REM'!$T$23:$X$34,4,FALSE)</f>
        <v>13</v>
      </c>
      <c r="AC24" s="25">
        <f>VLOOKUP(Z24,'8 Meta-averages - REM'!$T$23:$X$34,3,FALSE)</f>
        <v>1714.2772201783844</v>
      </c>
      <c r="AD24" s="25">
        <f t="shared" si="37"/>
        <v>5.8333622370362122E-4</v>
      </c>
      <c r="AE24" s="95">
        <f t="shared" si="38"/>
        <v>2.415235441325796E-2</v>
      </c>
      <c r="AF24" s="95">
        <f t="shared" si="49"/>
        <v>4.1226636581911218E-2</v>
      </c>
      <c r="AG24" s="95">
        <f t="shared" si="50"/>
        <v>4.1226636581911218E-2</v>
      </c>
      <c r="AH24" s="25">
        <f>(AA24-AA8)/AE24</f>
        <v>-7.2194212280671231</v>
      </c>
      <c r="AI24" s="102">
        <f t="shared" si="51"/>
        <v>5.2202686617874861E-13</v>
      </c>
      <c r="AJ24" s="25">
        <f>NORMDIST(0,AA24,SQRT(AD24),FALSE)</f>
        <v>1.9865074406406596E-2</v>
      </c>
      <c r="AL24" s="94" t="s">
        <v>348</v>
      </c>
      <c r="AM24" s="94">
        <f>VLOOKUP(AL24,'8 Meta-averages - REM'!$AG$23:$AK$33,5,FALSE)</f>
        <v>8.3412043630945829E-2</v>
      </c>
      <c r="AN24" s="94">
        <f>VLOOKUP(AL24,'8 Meta-averages - REM'!$AG$23:$AK$33,4,FALSE)</f>
        <v>8</v>
      </c>
      <c r="AO24" s="25">
        <f>VLOOKUP(AL24,'8 Meta-averages - REM'!$AG$23:$AK$33,3,FALSE)</f>
        <v>619.44096653781492</v>
      </c>
      <c r="AP24" s="25">
        <f t="shared" si="41"/>
        <v>1.6143588396957487E-3</v>
      </c>
      <c r="AQ24" s="95">
        <f t="shared" si="42"/>
        <v>4.0179084605000005E-2</v>
      </c>
      <c r="AR24" s="95">
        <f>AM24-(1.96*AQ24)</f>
        <v>4.6610378051458179E-3</v>
      </c>
      <c r="AS24" s="95">
        <f>AM24-(1.96*AQ24)</f>
        <v>4.6610378051458179E-3</v>
      </c>
      <c r="AX24" s="94" t="s">
        <v>348</v>
      </c>
      <c r="AY24" s="94">
        <f>VLOOKUP(AX24,'8 Meta-averages - REM'!$AS$23:$AW$34,5,FALSE)</f>
        <v>0.15949679030326597</v>
      </c>
      <c r="AZ24" s="94">
        <f>VLOOKUP(AX24,'8 Meta-averages - REM'!$AS$23:$AW$34,4,FALSE)</f>
        <v>25</v>
      </c>
      <c r="BA24" s="25">
        <f>VLOOKUP(AX24,'8 Meta-averages - REM'!$AS$23:$AW$34,3,FALSE)</f>
        <v>857.60041472153512</v>
      </c>
      <c r="BB24" s="25">
        <f t="shared" si="45"/>
        <v>1.166044212239219E-3</v>
      </c>
      <c r="BC24" s="95">
        <f t="shared" si="46"/>
        <v>3.4147389537697005E-2</v>
      </c>
      <c r="BD24" s="95">
        <f t="shared" si="52"/>
        <v>9.2567906809379832E-2</v>
      </c>
      <c r="BE24" s="95">
        <f t="shared" si="53"/>
        <v>9.2567906809379832E-2</v>
      </c>
    </row>
    <row r="25" spans="2:60" x14ac:dyDescent="0.35">
      <c r="Z25" s="94" t="s">
        <v>1396</v>
      </c>
      <c r="AA25" s="94">
        <f>VLOOKUP(Z25,'8 Meta-averages - REM'!$T$23:$X$34,5,FALSE)</f>
        <v>0.36783437173491212</v>
      </c>
      <c r="AB25" s="94">
        <f>VLOOKUP(Z25,'8 Meta-averages - REM'!$T$23:$X$34,4,FALSE)</f>
        <v>16</v>
      </c>
      <c r="AC25" s="25">
        <f>VLOOKUP(Z25,'8 Meta-averages - REM'!$T$23:$X$34,3,FALSE)</f>
        <v>575.91260711811162</v>
      </c>
      <c r="AD25" s="25">
        <f t="shared" si="37"/>
        <v>1.7363745603765086E-3</v>
      </c>
      <c r="AE25" s="95">
        <f t="shared" si="38"/>
        <v>4.1669827937927804E-2</v>
      </c>
      <c r="AF25" s="95">
        <f t="shared" si="49"/>
        <v>0.28616150897657361</v>
      </c>
      <c r="AG25" s="95">
        <f t="shared" si="50"/>
        <v>0.28616150897657361</v>
      </c>
      <c r="AH25" s="25">
        <f>(AA25-AA9)/AE25</f>
        <v>-21.818470268083427</v>
      </c>
      <c r="AI25" s="102">
        <f t="shared" si="51"/>
        <v>0</v>
      </c>
      <c r="AJ25" s="25">
        <f>NORMDIST(0,AA25,SQRT(AD25),FALSE)</f>
        <v>1.1494701880820151E-16</v>
      </c>
      <c r="AL25" s="94" t="s">
        <v>1396</v>
      </c>
      <c r="AM25" s="94">
        <f>VLOOKUP(AL25,'8 Meta-averages - REM'!$AG$23:$AK$33,5,FALSE)</f>
        <v>0.29878525162504405</v>
      </c>
      <c r="AN25" s="94">
        <f>VLOOKUP(AL25,'8 Meta-averages - REM'!$AG$23:$AK$33,4,FALSE)</f>
        <v>6</v>
      </c>
      <c r="AO25" s="25">
        <f>VLOOKUP(AL25,'8 Meta-averages - REM'!$AG$23:$AK$33,3,FALSE)</f>
        <v>1631.7375794282775</v>
      </c>
      <c r="AP25" s="25">
        <f t="shared" si="41"/>
        <v>6.128436414085508E-4</v>
      </c>
      <c r="AQ25" s="95">
        <f t="shared" si="42"/>
        <v>2.4755678972885206E-2</v>
      </c>
      <c r="AR25" s="95">
        <f>AM25-(1.96*AQ25)</f>
        <v>0.25026412083818905</v>
      </c>
      <c r="AS25" s="95">
        <f>AM25-(1.96*AQ25)</f>
        <v>0.25026412083818905</v>
      </c>
      <c r="AX25" s="94" t="s">
        <v>1396</v>
      </c>
      <c r="AY25" s="94">
        <f>VLOOKUP(AX25,'8 Meta-averages - REM'!$AS$23:$AW$34,5,FALSE)</f>
        <v>0.65017524441265373</v>
      </c>
      <c r="AZ25" s="94">
        <f>VLOOKUP(AX25,'8 Meta-averages - REM'!$AS$23:$AW$34,4,FALSE)</f>
        <v>24</v>
      </c>
      <c r="BA25" s="25">
        <f>VLOOKUP(AX25,'8 Meta-averages - REM'!$AS$23:$AW$34,3,FALSE)</f>
        <v>142.21529677546567</v>
      </c>
      <c r="BB25" s="25">
        <f t="shared" si="45"/>
        <v>7.0315924002101815E-3</v>
      </c>
      <c r="BC25" s="95">
        <f t="shared" si="46"/>
        <v>8.3854590811774765E-2</v>
      </c>
      <c r="BD25" s="95">
        <f t="shared" si="52"/>
        <v>0.48582024642157517</v>
      </c>
      <c r="BE25" s="95">
        <f t="shared" si="53"/>
        <v>0.48582024642157517</v>
      </c>
    </row>
    <row r="26" spans="2:60" x14ac:dyDescent="0.35">
      <c r="Z26" s="94" t="s">
        <v>88</v>
      </c>
      <c r="AA26" s="94">
        <f>VLOOKUP(Z26,'8 Meta-averages - REM'!$T$23:$X$34,5,FALSE)</f>
        <v>0.20246426713084026</v>
      </c>
      <c r="AB26" s="94">
        <f>VLOOKUP(Z26,'8 Meta-averages - REM'!$T$23:$X$34,4,FALSE)</f>
        <v>19</v>
      </c>
      <c r="AC26" s="25">
        <f>VLOOKUP(Z26,'8 Meta-averages - REM'!$T$23:$X$34,3,FALSE)</f>
        <v>1691.454773891458</v>
      </c>
      <c r="AD26" s="25">
        <f t="shared" si="37"/>
        <v>5.9120705763793051E-4</v>
      </c>
      <c r="AE26" s="95">
        <f t="shared" si="38"/>
        <v>2.4314749795914629E-2</v>
      </c>
      <c r="AF26" s="95">
        <f t="shared" si="49"/>
        <v>0.15480735753084759</v>
      </c>
      <c r="AG26" s="95">
        <f t="shared" si="50"/>
        <v>0.15480735753084759</v>
      </c>
      <c r="AH26" s="25">
        <f>(AA26-AA10)/AE26</f>
        <v>8.2850550562279288</v>
      </c>
      <c r="AI26" s="102">
        <f t="shared" si="51"/>
        <v>2.2204460492503131E-16</v>
      </c>
      <c r="AJ26" s="25">
        <f>NORMDIST(0,AA26,SQRT(AD26),FALSE)</f>
        <v>1.4420336308549579E-14</v>
      </c>
      <c r="AL26" s="94" t="s">
        <v>88</v>
      </c>
      <c r="AM26" s="94">
        <f>VLOOKUP(AL26,'8 Meta-averages - REM'!$AG$23:$AK$33,5,FALSE)</f>
        <v>0.21349557774441974</v>
      </c>
      <c r="AN26" s="94">
        <f>VLOOKUP(AL26,'8 Meta-averages - REM'!$AG$23:$AK$33,4,FALSE)</f>
        <v>15</v>
      </c>
      <c r="AO26" s="25">
        <f>VLOOKUP(AL26,'8 Meta-averages - REM'!$AG$23:$AK$33,3,FALSE)</f>
        <v>956.20428331538335</v>
      </c>
      <c r="AP26" s="25">
        <f t="shared" si="41"/>
        <v>1.0458016319826206E-3</v>
      </c>
      <c r="AQ26" s="95">
        <f t="shared" si="42"/>
        <v>3.2338856380252849E-2</v>
      </c>
      <c r="AR26" s="95">
        <f>AM26-(1.96*AQ26)</f>
        <v>0.15011141923912416</v>
      </c>
      <c r="AS26" s="95">
        <f>AM26-(1.96*AQ26)</f>
        <v>0.15011141923912416</v>
      </c>
      <c r="AX26" s="94" t="s">
        <v>88</v>
      </c>
      <c r="AY26" s="94">
        <f>VLOOKUP(AX26,'8 Meta-averages - REM'!$AS$23:$AW$34,5,FALSE)</f>
        <v>0.14591243680259597</v>
      </c>
      <c r="AZ26" s="94">
        <f>VLOOKUP(AX26,'8 Meta-averages - REM'!$AS$23:$AW$34,4,FALSE)</f>
        <v>27</v>
      </c>
      <c r="BA26" s="25">
        <f>VLOOKUP(AX26,'8 Meta-averages - REM'!$AS$23:$AW$34,3,FALSE)</f>
        <v>1507.6326432808319</v>
      </c>
      <c r="BB26" s="25">
        <f t="shared" si="45"/>
        <v>6.6329155478078001E-4</v>
      </c>
      <c r="BC26" s="95">
        <f t="shared" si="46"/>
        <v>2.5754447281601287E-2</v>
      </c>
      <c r="BD26" s="95">
        <f t="shared" si="52"/>
        <v>9.5433720130657457E-2</v>
      </c>
      <c r="BE26" s="95">
        <f t="shared" si="53"/>
        <v>9.5433720130657457E-2</v>
      </c>
    </row>
    <row r="27" spans="2:60" x14ac:dyDescent="0.35">
      <c r="Z27" s="94" t="s">
        <v>465</v>
      </c>
      <c r="AA27" s="94">
        <f>VLOOKUP(Z27,'8 Meta-averages - REM'!$T$23:$X$34,5,FALSE)</f>
        <v>0.14192581318363745</v>
      </c>
      <c r="AB27" s="94">
        <f>VLOOKUP(Z27,'8 Meta-averages - REM'!$T$23:$X$34,4,FALSE)</f>
        <v>37</v>
      </c>
      <c r="AC27" s="25">
        <f>VLOOKUP(Z27,'8 Meta-averages - REM'!$T$23:$X$34,3,FALSE)</f>
        <v>1516.6934408541097</v>
      </c>
      <c r="AD27" s="25">
        <f t="shared" si="37"/>
        <v>6.5932902000081226E-4</v>
      </c>
      <c r="AE27" s="95">
        <f t="shared" si="38"/>
        <v>2.5677402906073118E-2</v>
      </c>
      <c r="AF27" s="95">
        <f t="shared" si="49"/>
        <v>9.1598103487734145E-2</v>
      </c>
      <c r="AG27" s="95">
        <f t="shared" si="50"/>
        <v>9.1598103487734145E-2</v>
      </c>
      <c r="AH27" s="25">
        <f>(AA27-AA11)/AE27</f>
        <v>-5.3543889445205792</v>
      </c>
      <c r="AI27" s="102">
        <f t="shared" si="51"/>
        <v>8.5846025843494544E-8</v>
      </c>
      <c r="AJ27" s="25">
        <f>NORMDIST(0,AA27,SQRT(AD27),FALSE)</f>
        <v>3.6088391949410453E-6</v>
      </c>
      <c r="AL27" s="94" t="s">
        <v>465</v>
      </c>
      <c r="AM27" s="94">
        <f>VLOOKUP(AL27,'8 Meta-averages - REM'!$AG$23:$AK$33,5,FALSE)</f>
        <v>0.3190817738731771</v>
      </c>
      <c r="AN27" s="94">
        <f>VLOOKUP(AL27,'8 Meta-averages - REM'!$AG$23:$AK$33,4,FALSE)</f>
        <v>21</v>
      </c>
      <c r="AO27" s="25">
        <f>VLOOKUP(AL27,'8 Meta-averages - REM'!$AG$23:$AK$33,3,FALSE)</f>
        <v>257.26811734287173</v>
      </c>
      <c r="AP27" s="25">
        <f t="shared" si="41"/>
        <v>3.8869954440069973E-3</v>
      </c>
      <c r="AQ27" s="95">
        <f t="shared" si="42"/>
        <v>6.2345773264969595E-2</v>
      </c>
      <c r="AR27" s="95">
        <f>AM27-(1.96*AQ27)</f>
        <v>0.1968840582738367</v>
      </c>
      <c r="AS27" s="95">
        <f>AM27-(1.96*AQ27)</f>
        <v>0.1968840582738367</v>
      </c>
      <c r="AX27" s="94" t="s">
        <v>465</v>
      </c>
      <c r="AY27" s="94">
        <f>VLOOKUP(AX27,'8 Meta-averages - REM'!$AS$23:$AW$34,5,FALSE)</f>
        <v>0.17200767397243416</v>
      </c>
      <c r="AZ27" s="94">
        <f>VLOOKUP(AX27,'8 Meta-averages - REM'!$AS$23:$AW$34,4,FALSE)</f>
        <v>52</v>
      </c>
      <c r="BA27" s="25">
        <f>VLOOKUP(AX27,'8 Meta-averages - REM'!$AS$23:$AW$34,3,FALSE)</f>
        <v>1731.334359536761</v>
      </c>
      <c r="BB27" s="25">
        <f t="shared" si="45"/>
        <v>5.7758918402541371E-4</v>
      </c>
      <c r="BC27" s="95">
        <f t="shared" si="46"/>
        <v>2.4033085195734102E-2</v>
      </c>
      <c r="BD27" s="95">
        <f t="shared" si="52"/>
        <v>0.12490282698879532</v>
      </c>
      <c r="BE27" s="95">
        <f t="shared" si="53"/>
        <v>0.12490282698879532</v>
      </c>
    </row>
    <row r="28" spans="2:60" x14ac:dyDescent="0.35">
      <c r="Z28" s="94" t="s">
        <v>17</v>
      </c>
      <c r="AA28" s="94">
        <f>VLOOKUP(Z28,'8 Meta-averages - REM'!$T$23:$X$34,5,FALSE)</f>
        <v>7.2747094803779541E-2</v>
      </c>
      <c r="AB28" s="94">
        <f>VLOOKUP(Z28,'8 Meta-averages - REM'!$T$23:$X$34,4,FALSE)</f>
        <v>58</v>
      </c>
      <c r="AC28" s="25">
        <f>VLOOKUP(Z28,'8 Meta-averages - REM'!$T$23:$X$34,3,FALSE)</f>
        <v>33969.18042988074</v>
      </c>
      <c r="AD28" s="25">
        <f t="shared" si="37"/>
        <v>2.9438449422240324E-5</v>
      </c>
      <c r="AE28" s="95">
        <f t="shared" si="38"/>
        <v>5.4257210969824391E-3</v>
      </c>
      <c r="AF28" s="95">
        <f t="shared" si="49"/>
        <v>6.211268145369396E-2</v>
      </c>
      <c r="AG28" s="95">
        <f t="shared" si="50"/>
        <v>6.211268145369396E-2</v>
      </c>
      <c r="AH28" s="25">
        <f>(AA28-AA12)/AE28</f>
        <v>8.3513611047041767</v>
      </c>
      <c r="AI28" s="102">
        <f t="shared" si="51"/>
        <v>0</v>
      </c>
      <c r="AJ28" s="25">
        <f>NORMDIST(0,AA28,SQRT(AD28),FALSE)</f>
        <v>6.7603425651164455E-38</v>
      </c>
      <c r="AL28" s="94" t="s">
        <v>17</v>
      </c>
      <c r="AM28" s="94">
        <f>VLOOKUP(AL28,'8 Meta-averages - REM'!$AG$23:$AK$33,5,FALSE)</f>
        <v>9.2245396048592235E-2</v>
      </c>
      <c r="AN28" s="94">
        <f>VLOOKUP(AL28,'8 Meta-averages - REM'!$AG$23:$AK$33,4,FALSE)</f>
        <v>28</v>
      </c>
      <c r="AO28" s="25">
        <f>VLOOKUP(AL28,'8 Meta-averages - REM'!$AG$23:$AK$33,3,FALSE)</f>
        <v>22400.442853776029</v>
      </c>
      <c r="AP28" s="25">
        <f t="shared" si="41"/>
        <v>4.4641974559508792E-5</v>
      </c>
      <c r="AQ28" s="95">
        <f t="shared" si="42"/>
        <v>6.6814650009940774E-3</v>
      </c>
      <c r="AR28" s="95">
        <f>AM28-(1.96*AQ28)</f>
        <v>7.914972464664384E-2</v>
      </c>
      <c r="AS28" s="95">
        <f>AM28-(1.96*AQ28)</f>
        <v>7.914972464664384E-2</v>
      </c>
      <c r="AX28" s="94" t="s">
        <v>17</v>
      </c>
      <c r="AY28" s="94">
        <f>VLOOKUP(AX28,'8 Meta-averages - REM'!$AS$23:$AW$34,5,FALSE)</f>
        <v>7.8285880186902038E-2</v>
      </c>
      <c r="AZ28" s="94">
        <f>VLOOKUP(AX28,'8 Meta-averages - REM'!$AS$23:$AW$34,4,FALSE)</f>
        <v>74</v>
      </c>
      <c r="BA28" s="25">
        <f>VLOOKUP(AX28,'8 Meta-averages - REM'!$AS$23:$AW$34,3,FALSE)</f>
        <v>27037.583262255543</v>
      </c>
      <c r="BB28" s="25">
        <f t="shared" si="45"/>
        <v>3.6985554156239979E-5</v>
      </c>
      <c r="BC28" s="95">
        <f t="shared" si="46"/>
        <v>6.0815749733305084E-3</v>
      </c>
      <c r="BD28" s="95">
        <f t="shared" si="52"/>
        <v>6.6365993239174248E-2</v>
      </c>
      <c r="BE28" s="95">
        <f t="shared" si="53"/>
        <v>6.6365993239174248E-2</v>
      </c>
    </row>
    <row r="29" spans="2:60" x14ac:dyDescent="0.35">
      <c r="Z29" s="94" t="s">
        <v>705</v>
      </c>
      <c r="AA29" s="94">
        <f>VLOOKUP(Z29,'8 Meta-averages - REM'!$T$23:$X$34,5,FALSE)</f>
        <v>4.9372844743212296E-2</v>
      </c>
      <c r="AB29" s="94">
        <f>VLOOKUP(Z29,'8 Meta-averages - REM'!$T$23:$X$34,4,FALSE)</f>
        <v>13</v>
      </c>
      <c r="AC29" s="25">
        <f>VLOOKUP(Z29,'8 Meta-averages - REM'!$T$23:$X$34,3,FALSE)</f>
        <v>67697.538824166142</v>
      </c>
      <c r="AD29" s="25">
        <f t="shared" si="37"/>
        <v>1.4771585752878623E-5</v>
      </c>
      <c r="AE29" s="95">
        <f t="shared" si="38"/>
        <v>3.8433820721961308E-3</v>
      </c>
      <c r="AF29" s="95">
        <f t="shared" si="49"/>
        <v>4.1839815881707883E-2</v>
      </c>
      <c r="AG29" s="95">
        <f t="shared" si="50"/>
        <v>4.1839815881707883E-2</v>
      </c>
      <c r="AH29" s="25">
        <f>(AA29-AA13)/AE29</f>
        <v>-3.7064492327705372</v>
      </c>
      <c r="AI29" s="102">
        <f t="shared" si="51"/>
        <v>2.101853442602053E-4</v>
      </c>
      <c r="AJ29" s="25">
        <f>NORMDIST(0,AA29,SQRT(AD29),FALSE)</f>
        <v>1.51886522557171E-34</v>
      </c>
      <c r="AL29" s="94" t="s">
        <v>705</v>
      </c>
      <c r="AM29" s="94">
        <f>VLOOKUP(AL29,'8 Meta-averages - REM'!$AG$23:$AK$33,5,FALSE)</f>
        <v>-0.11168978121889755</v>
      </c>
      <c r="AN29" s="94">
        <f>VLOOKUP(AL29,'8 Meta-averages - REM'!$AG$23:$AK$33,4,FALSE)</f>
        <v>6</v>
      </c>
      <c r="AO29" s="25">
        <f>VLOOKUP(AL29,'8 Meta-averages - REM'!$AG$23:$AK$33,3,FALSE)</f>
        <v>212.87482295178538</v>
      </c>
      <c r="AP29" s="25">
        <f t="shared" si="41"/>
        <v>4.6975963908446458E-3</v>
      </c>
      <c r="AQ29" s="95">
        <f t="shared" si="42"/>
        <v>6.8539013640733448E-2</v>
      </c>
      <c r="AR29" s="95">
        <f>AM29-(1.96*AQ29)</f>
        <v>-0.2460262479547351</v>
      </c>
      <c r="AS29" s="95">
        <f>AM29-(1.96*AQ29)</f>
        <v>-0.2460262479547351</v>
      </c>
      <c r="AX29" s="94" t="s">
        <v>705</v>
      </c>
      <c r="AY29" s="94">
        <f>VLOOKUP(AX29,'8 Meta-averages - REM'!$AS$23:$AW$34,5,FALSE)</f>
        <v>5.9340446567660424E-2</v>
      </c>
      <c r="AZ29" s="94">
        <f>VLOOKUP(AX29,'8 Meta-averages - REM'!$AS$23:$AW$34,4,FALSE)</f>
        <v>23</v>
      </c>
      <c r="BA29" s="25">
        <f>VLOOKUP(AX29,'8 Meta-averages - REM'!$AS$23:$AW$34,3,FALSE)</f>
        <v>70358.861665429708</v>
      </c>
      <c r="BB29" s="25">
        <f t="shared" si="45"/>
        <v>1.4212850752975477E-5</v>
      </c>
      <c r="BC29" s="95">
        <f t="shared" si="46"/>
        <v>3.7699934685587293E-3</v>
      </c>
      <c r="BD29" s="95">
        <f t="shared" si="52"/>
        <v>5.1951259369285317E-2</v>
      </c>
      <c r="BE29" s="95">
        <f t="shared" si="53"/>
        <v>5.1951259369285317E-2</v>
      </c>
    </row>
    <row r="30" spans="2:60" x14ac:dyDescent="0.35">
      <c r="Z30" s="94" t="s">
        <v>707</v>
      </c>
      <c r="AA30" s="94">
        <f>VLOOKUP(Z30,'8 Meta-averages - REM'!$T$23:$X$34,5,FALSE)</f>
        <v>2.140297611325588E-3</v>
      </c>
      <c r="AB30" s="94">
        <f>VLOOKUP(Z30,'8 Meta-averages - REM'!$T$23:$X$34,4,FALSE)</f>
        <v>9</v>
      </c>
      <c r="AC30" s="25">
        <f>VLOOKUP(Z30,'8 Meta-averages - REM'!$T$23:$X$34,3,FALSE)</f>
        <v>1138.5701055389054</v>
      </c>
      <c r="AD30" s="25">
        <f t="shared" si="37"/>
        <v>8.7829462159177475E-4</v>
      </c>
      <c r="AE30" s="95">
        <f t="shared" si="38"/>
        <v>2.9636035861629245E-2</v>
      </c>
      <c r="AF30" s="95">
        <f t="shared" si="49"/>
        <v>-5.5946332677467736E-2</v>
      </c>
      <c r="AG30" s="95">
        <f t="shared" si="50"/>
        <v>-5.5946332677467736E-2</v>
      </c>
      <c r="AH30" s="25"/>
      <c r="AI30" s="102"/>
      <c r="AJ30" s="25"/>
      <c r="AL30" s="94" t="s">
        <v>707</v>
      </c>
      <c r="AM30" s="94">
        <f>VLOOKUP(AL30,'8 Meta-averages - REM'!$AG$23:$AK$33,5,FALSE)</f>
        <v>-1.2878071794172073E-2</v>
      </c>
      <c r="AN30" s="94">
        <f>VLOOKUP(AL30,'8 Meta-averages - REM'!$AG$23:$AK$33,4,FALSE)</f>
        <v>2</v>
      </c>
      <c r="AO30" s="25">
        <f>VLOOKUP(AL30,'8 Meta-averages - REM'!$AG$23:$AK$33,3,FALSE)</f>
        <v>297.23949426646442</v>
      </c>
      <c r="AP30" s="25">
        <f t="shared" si="41"/>
        <v>3.3642904771717056E-3</v>
      </c>
      <c r="AQ30" s="95">
        <f t="shared" si="42"/>
        <v>5.8002504059494753E-2</v>
      </c>
      <c r="AR30" s="95">
        <f>AM30-(1.96*AQ30)</f>
        <v>-0.12656297975078179</v>
      </c>
      <c r="AS30" s="95">
        <f>AM30-(1.96*AQ30)</f>
        <v>-0.12656297975078179</v>
      </c>
      <c r="AX30" s="94" t="s">
        <v>707</v>
      </c>
      <c r="AY30" s="94">
        <f>VLOOKUP(AX30,'8 Meta-averages - REM'!$AS$23:$AW$34,5,FALSE)</f>
        <v>2.1402976113255876E-3</v>
      </c>
      <c r="AZ30" s="94">
        <f>VLOOKUP(AX30,'8 Meta-averages - REM'!$AS$23:$AW$34,4,FALSE)</f>
        <v>9</v>
      </c>
      <c r="BA30" s="25">
        <f>VLOOKUP(AX30,'8 Meta-averages - REM'!$AS$23:$AW$34,3,FALSE)</f>
        <v>1138.5701055389054</v>
      </c>
      <c r="BB30" s="25">
        <f t="shared" si="45"/>
        <v>8.7829462159177475E-4</v>
      </c>
      <c r="BC30" s="95">
        <f t="shared" si="46"/>
        <v>2.9636035861629245E-2</v>
      </c>
      <c r="BD30" s="95">
        <f t="shared" si="52"/>
        <v>-5.5946332677467736E-2</v>
      </c>
      <c r="BE30" s="95">
        <f t="shared" si="53"/>
        <v>-5.5946332677467736E-2</v>
      </c>
    </row>
    <row r="31" spans="2:60" x14ac:dyDescent="0.35">
      <c r="Z31" s="94" t="s">
        <v>642</v>
      </c>
      <c r="AA31" s="94">
        <f>VLOOKUP(Z31,'8 Meta-averages - REM'!$T$23:$X$34,5,FALSE)</f>
        <v>0.30923332837237139</v>
      </c>
      <c r="AB31" s="94">
        <f>VLOOKUP(Z31,'8 Meta-averages - REM'!$T$23:$X$34,4,FALSE)</f>
        <v>31</v>
      </c>
      <c r="AC31" s="25">
        <f>VLOOKUP(Z31,'8 Meta-averages - REM'!$T$23:$X$34,3,FALSE)</f>
        <v>1142.0101185571534</v>
      </c>
      <c r="AD31" s="25">
        <f t="shared" si="37"/>
        <v>8.7564898397172444E-4</v>
      </c>
      <c r="AE31" s="95">
        <f t="shared" si="38"/>
        <v>2.9591366713481223E-2</v>
      </c>
      <c r="AF31" s="95">
        <f t="shared" si="49"/>
        <v>0.25123424961394819</v>
      </c>
      <c r="AG31" s="95">
        <f t="shared" si="50"/>
        <v>0.25123424961394819</v>
      </c>
      <c r="AH31" s="25">
        <f>(AA31-AA15)/AE31</f>
        <v>8.052146289762284</v>
      </c>
      <c r="AI31" s="102">
        <f t="shared" si="51"/>
        <v>8.8817841970012523E-16</v>
      </c>
      <c r="AJ31" s="25">
        <f>NORMDIST(0,AA31,SQRT(AD31),FALSE)</f>
        <v>2.6072314215633105E-23</v>
      </c>
      <c r="AL31" s="94" t="s">
        <v>642</v>
      </c>
      <c r="AM31" s="94">
        <f>VLOOKUP(AL31,'8 Meta-averages - REM'!$AG$23:$AK$33,5,FALSE)</f>
        <v>0.29916901696610715</v>
      </c>
      <c r="AN31" s="94">
        <f>VLOOKUP(AL31,'8 Meta-averages - REM'!$AG$23:$AK$33,4,FALSE)</f>
        <v>15</v>
      </c>
      <c r="AO31" s="25">
        <f>VLOOKUP(AL31,'8 Meta-averages - REM'!$AG$23:$AK$33,3,FALSE)</f>
        <v>61.168036791522695</v>
      </c>
      <c r="AP31" s="25">
        <f t="shared" si="41"/>
        <v>1.6348407639896503E-2</v>
      </c>
      <c r="AQ31" s="95">
        <f t="shared" si="42"/>
        <v>0.12786089175309431</v>
      </c>
      <c r="AR31" s="95">
        <f>AM31-(1.96*AQ31)</f>
        <v>4.8561669130042284E-2</v>
      </c>
      <c r="AS31" s="95">
        <f>AM31-(1.96*AQ31)</f>
        <v>4.8561669130042284E-2</v>
      </c>
      <c r="AX31" s="94" t="s">
        <v>642</v>
      </c>
      <c r="AY31" s="94">
        <f>VLOOKUP(AX31,'8 Meta-averages - REM'!$AS$23:$AW$34,5,FALSE)</f>
        <v>0.25981138333444237</v>
      </c>
      <c r="AZ31" s="94">
        <f>VLOOKUP(AX31,'8 Meta-averages - REM'!$AS$23:$AW$34,4,FALSE)</f>
        <v>42</v>
      </c>
      <c r="BA31" s="25">
        <f>VLOOKUP(AX31,'8 Meta-averages - REM'!$AS$23:$AW$34,3,FALSE)</f>
        <v>1429.674714024685</v>
      </c>
      <c r="BB31" s="25">
        <f t="shared" si="45"/>
        <v>6.9945980731861348E-4</v>
      </c>
      <c r="BC31" s="95">
        <f t="shared" si="46"/>
        <v>2.6447302458258638E-2</v>
      </c>
      <c r="BD31" s="95">
        <f t="shared" si="52"/>
        <v>0.20797467051625546</v>
      </c>
      <c r="BE31" s="95">
        <f t="shared" si="53"/>
        <v>0.20797467051625546</v>
      </c>
    </row>
    <row r="32" spans="2:60" x14ac:dyDescent="0.35">
      <c r="Z32" s="94" t="s">
        <v>42</v>
      </c>
      <c r="AA32" s="94">
        <f>VLOOKUP(Z32,'8 Meta-averages - REM'!$T$23:$X$34,5,FALSE)</f>
        <v>0.19186358359305783</v>
      </c>
      <c r="AB32" s="94">
        <f>VLOOKUP(Z32,'8 Meta-averages - REM'!$T$23:$X$34,4,FALSE)</f>
        <v>64</v>
      </c>
      <c r="AC32" s="25">
        <f>VLOOKUP(Z32,'8 Meta-averages - REM'!$T$23:$X$34,3,FALSE)</f>
        <v>5091.6601203113905</v>
      </c>
      <c r="AD32" s="25">
        <f t="shared" si="37"/>
        <v>1.9639959784645701E-4</v>
      </c>
      <c r="AE32" s="95">
        <f t="shared" si="38"/>
        <v>1.4014264085083349E-2</v>
      </c>
      <c r="AF32" s="95">
        <f t="shared" si="49"/>
        <v>0.16439562598629448</v>
      </c>
      <c r="AG32" s="95">
        <f t="shared" si="50"/>
        <v>0.16439562598629448</v>
      </c>
      <c r="AH32" s="25">
        <f>(AA32-AA16)/AE32</f>
        <v>17.798287801544046</v>
      </c>
      <c r="AI32" s="102">
        <f t="shared" si="51"/>
        <v>0</v>
      </c>
      <c r="AJ32" s="25">
        <f>NORMDIST(0,AA32,SQRT(AD32),FALSE)</f>
        <v>5.6744780485632401E-40</v>
      </c>
      <c r="AL32" s="94" t="s">
        <v>42</v>
      </c>
      <c r="AM32" s="94">
        <f>VLOOKUP(AL32,'8 Meta-averages - REM'!$AG$23:$AK$33,5,FALSE)</f>
        <v>0.19616105173281168</v>
      </c>
      <c r="AN32" s="94">
        <f>VLOOKUP(AL32,'8 Meta-averages - REM'!$AG$23:$AK$33,4,FALSE)</f>
        <v>35</v>
      </c>
      <c r="AO32" s="25">
        <f>VLOOKUP(AL32,'8 Meta-averages - REM'!$AG$23:$AK$33,3,FALSE)</f>
        <v>2920.0349099361752</v>
      </c>
      <c r="AP32" s="25">
        <f t="shared" si="41"/>
        <v>3.4246165913881407E-4</v>
      </c>
      <c r="AQ32" s="95">
        <f t="shared" si="42"/>
        <v>1.8505719633097602E-2</v>
      </c>
      <c r="AR32" s="95">
        <f>AM32-(1.96*AQ32)</f>
        <v>0.15988984125194039</v>
      </c>
      <c r="AS32" s="95">
        <f>AM32-(1.96*AQ32)</f>
        <v>0.15988984125194039</v>
      </c>
      <c r="AX32" s="94" t="s">
        <v>42</v>
      </c>
      <c r="AY32" s="94">
        <f>VLOOKUP(AX32,'8 Meta-averages - REM'!$AS$23:$AW$34,5,FALSE)</f>
        <v>0.10410346516521185</v>
      </c>
      <c r="AZ32" s="94">
        <f>VLOOKUP(AX32,'8 Meta-averages - REM'!$AS$23:$AW$34,4,FALSE)</f>
        <v>99</v>
      </c>
      <c r="BA32" s="25">
        <f>VLOOKUP(AX32,'8 Meta-averages - REM'!$AS$23:$AW$34,3,FALSE)</f>
        <v>5538.600149706971</v>
      </c>
      <c r="BB32" s="25">
        <f t="shared" si="45"/>
        <v>1.8055103689926176E-4</v>
      </c>
      <c r="BC32" s="95">
        <f t="shared" si="46"/>
        <v>1.3436928105012014E-2</v>
      </c>
      <c r="BD32" s="95">
        <f t="shared" si="52"/>
        <v>7.7767086079388301E-2</v>
      </c>
      <c r="BE32" s="95">
        <f t="shared" si="53"/>
        <v>7.7767086079388301E-2</v>
      </c>
    </row>
    <row r="33" spans="26:57" x14ac:dyDescent="0.35">
      <c r="Z33" s="94" t="s">
        <v>1014</v>
      </c>
      <c r="AA33" s="94">
        <f>VLOOKUP(Z33,'8 Meta-averages - REM'!$T$23:$X$34,5,FALSE)</f>
        <v>6.5146977407134848E-2</v>
      </c>
      <c r="AB33" s="94">
        <f>VLOOKUP(Z33,'8 Meta-averages - REM'!$T$23:$X$34,4,FALSE)</f>
        <v>4</v>
      </c>
      <c r="AC33" s="25">
        <f>VLOOKUP(Z33,'8 Meta-averages - REM'!$T$23:$X$34,3,FALSE)</f>
        <v>702.30007745877072</v>
      </c>
      <c r="AD33" s="25">
        <f t="shared" si="37"/>
        <v>1.4238927662067731E-3</v>
      </c>
      <c r="AE33" s="95">
        <f t="shared" si="38"/>
        <v>3.773450365655779E-2</v>
      </c>
      <c r="AF33" s="95">
        <f t="shared" si="49"/>
        <v>-8.8126497597184189E-3</v>
      </c>
      <c r="AG33" s="95">
        <f t="shared" si="50"/>
        <v>-8.8126497597184189E-3</v>
      </c>
      <c r="AH33" s="25"/>
      <c r="AI33" s="102"/>
      <c r="AJ33" s="25"/>
      <c r="AL33" s="94" t="s">
        <v>1014</v>
      </c>
      <c r="AM33" s="94"/>
      <c r="AN33" s="94"/>
      <c r="AO33" s="25"/>
      <c r="AP33" s="25"/>
      <c r="AQ33" s="95"/>
      <c r="AR33" s="95"/>
      <c r="AS33" s="95"/>
      <c r="AX33" s="94" t="s">
        <v>1014</v>
      </c>
      <c r="AY33" s="94">
        <f>VLOOKUP(AX33,'8 Meta-averages - REM'!$AS$23:$AW$34,5,FALSE)</f>
        <v>6.5146977407134848E-2</v>
      </c>
      <c r="AZ33" s="94">
        <f>VLOOKUP(AX33,'8 Meta-averages - REM'!$AS$23:$AW$34,4,FALSE)</f>
        <v>4</v>
      </c>
      <c r="BA33" s="25">
        <f>VLOOKUP(AX33,'8 Meta-averages - REM'!$AS$23:$AW$34,3,FALSE)</f>
        <v>702.3000774587706</v>
      </c>
      <c r="BB33" s="25">
        <f t="shared" si="45"/>
        <v>1.4238927662067733E-3</v>
      </c>
      <c r="BC33" s="95">
        <f t="shared" si="46"/>
        <v>3.773450365655779E-2</v>
      </c>
      <c r="BD33" s="95">
        <f t="shared" si="52"/>
        <v>-8.8126497597184189E-3</v>
      </c>
      <c r="BE33" s="95">
        <f t="shared" si="53"/>
        <v>-8.8126497597184189E-3</v>
      </c>
    </row>
  </sheetData>
  <conditionalFormatting sqref="L7:L18">
    <cfRule type="cellIs" dxfId="106" priority="43" operator="between">
      <formula>0.1</formula>
      <formula>0.05</formula>
    </cfRule>
    <cfRule type="cellIs" dxfId="105" priority="44" operator="lessThan">
      <formula>0.05</formula>
    </cfRule>
  </conditionalFormatting>
  <conditionalFormatting sqref="K7:K18">
    <cfRule type="cellIs" dxfId="104" priority="41" operator="between">
      <formula>0.1</formula>
      <formula>0.05</formula>
    </cfRule>
    <cfRule type="cellIs" dxfId="103" priority="42" operator="lessThan">
      <formula>0.05</formula>
    </cfRule>
  </conditionalFormatting>
  <conditionalFormatting sqref="X7:X10">
    <cfRule type="cellIs" dxfId="102" priority="39" operator="between">
      <formula>0.1</formula>
      <formula>0.05</formula>
    </cfRule>
    <cfRule type="cellIs" dxfId="101" priority="40" operator="lessThan">
      <formula>0.05</formula>
    </cfRule>
  </conditionalFormatting>
  <conditionalFormatting sqref="W7:W10">
    <cfRule type="cellIs" dxfId="100" priority="37" operator="between">
      <formula>0.1</formula>
      <formula>0.05</formula>
    </cfRule>
    <cfRule type="cellIs" dxfId="99" priority="38" operator="lessThan">
      <formula>0.05</formula>
    </cfRule>
  </conditionalFormatting>
  <conditionalFormatting sqref="AJ22:AJ29 AJ31:AJ32">
    <cfRule type="cellIs" dxfId="94" priority="31" operator="between">
      <formula>0.1</formula>
      <formula>0.05</formula>
    </cfRule>
    <cfRule type="cellIs" dxfId="93" priority="32" operator="lessThan">
      <formula>0.05</formula>
    </cfRule>
  </conditionalFormatting>
  <conditionalFormatting sqref="AI22:AI29 AI31:AI32">
    <cfRule type="cellIs" dxfId="92" priority="29" operator="between">
      <formula>0.1</formula>
      <formula>0.05</formula>
    </cfRule>
    <cfRule type="cellIs" dxfId="91" priority="30" operator="lessThan">
      <formula>0.05</formula>
    </cfRule>
  </conditionalFormatting>
  <conditionalFormatting sqref="AV6:AV16">
    <cfRule type="cellIs" dxfId="86" priority="11" operator="between">
      <formula>0.1</formula>
      <formula>0.05</formula>
    </cfRule>
    <cfRule type="cellIs" dxfId="85" priority="12" operator="lessThan">
      <formula>0.05</formula>
    </cfRule>
  </conditionalFormatting>
  <conditionalFormatting sqref="AU6:AU16">
    <cfRule type="cellIs" dxfId="84" priority="9" operator="between">
      <formula>0.1</formula>
      <formula>0.05</formula>
    </cfRule>
    <cfRule type="cellIs" dxfId="83" priority="10" operator="lessThan">
      <formula>0.05</formula>
    </cfRule>
  </conditionalFormatting>
  <conditionalFormatting sqref="BH6:BH17">
    <cfRule type="cellIs" dxfId="66" priority="3" operator="between">
      <formula>0.1</formula>
      <formula>0.05</formula>
    </cfRule>
    <cfRule type="cellIs" dxfId="65" priority="4" operator="lessThan">
      <formula>0.05</formula>
    </cfRule>
  </conditionalFormatting>
  <conditionalFormatting sqref="BG6:BG17">
    <cfRule type="cellIs" dxfId="64" priority="1" operator="between">
      <formula>0.1</formula>
      <formula>0.05</formula>
    </cfRule>
    <cfRule type="cellIs" dxfId="63" priority="2" operator="lessThan">
      <formula>0.05</formula>
    </cfRule>
  </conditionalFormatting>
  <hyperlinks>
    <hyperlink ref="B1" r:id="rId1" xr:uid="{5887B317-D6BC-4645-B498-9E8CB8EDF9E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3FFB5-946A-49A0-B721-104E0F3A7563}">
  <sheetPr>
    <tabColor theme="9" tint="0.79998168889431442"/>
  </sheetPr>
  <dimension ref="B1:BG311"/>
  <sheetViews>
    <sheetView showGridLines="0" topLeftCell="AQ1" zoomScale="85" zoomScaleNormal="85" workbookViewId="0">
      <selection activeCell="BC16" sqref="BC16"/>
    </sheetView>
  </sheetViews>
  <sheetFormatPr defaultColWidth="9.1796875" defaultRowHeight="14.5" x14ac:dyDescent="0.35"/>
  <cols>
    <col min="1" max="1" width="9.1796875" style="65"/>
    <col min="2" max="2" width="20.7265625" style="65" bestFit="1" customWidth="1"/>
    <col min="3" max="3" width="22.1796875" style="65" bestFit="1" customWidth="1"/>
    <col min="4" max="4" width="21.81640625" style="65" bestFit="1" customWidth="1"/>
    <col min="5" max="5" width="7.81640625" style="65" bestFit="1" customWidth="1"/>
    <col min="6" max="6" width="9.1796875" style="65"/>
    <col min="7" max="7" width="20.7265625" style="65" bestFit="1" customWidth="1"/>
    <col min="8" max="8" width="22.1796875" style="65" bestFit="1" customWidth="1"/>
    <col min="9" max="9" width="21.81640625" style="65" bestFit="1" customWidth="1"/>
    <col min="10" max="10" width="12.81640625" style="65" bestFit="1" customWidth="1"/>
    <col min="11" max="11" width="7.81640625" style="65" bestFit="1" customWidth="1"/>
    <col min="12" max="12" width="9.1796875" style="65"/>
    <col min="13" max="13" width="20.7265625" style="65" bestFit="1" customWidth="1"/>
    <col min="14" max="14" width="22.1796875" style="65" bestFit="1" customWidth="1"/>
    <col min="15" max="16" width="22.54296875" style="65" bestFit="1" customWidth="1"/>
    <col min="17" max="17" width="7.81640625" style="65" bestFit="1" customWidth="1"/>
    <col min="18" max="18" width="9.1796875" style="65"/>
    <col min="19" max="19" width="20.7265625" style="65" bestFit="1" customWidth="1"/>
    <col min="20" max="20" width="22.1796875" style="65" bestFit="1" customWidth="1"/>
    <col min="21" max="21" width="12.81640625" style="65" bestFit="1" customWidth="1"/>
    <col min="22" max="22" width="7.81640625" style="65" bestFit="1" customWidth="1"/>
    <col min="23" max="23" width="20.7265625" style="65" bestFit="1" customWidth="1"/>
    <col min="24" max="24" width="22.1796875" style="65" bestFit="1" customWidth="1"/>
    <col min="25" max="25" width="21.81640625" style="65" bestFit="1" customWidth="1"/>
    <col min="26" max="26" width="12.81640625" style="65" bestFit="1" customWidth="1"/>
    <col min="27" max="27" width="20.7265625" style="65" bestFit="1" customWidth="1"/>
    <col min="28" max="28" width="22.1796875" style="65" bestFit="1" customWidth="1"/>
    <col min="29" max="29" width="21.81640625" style="65" bestFit="1" customWidth="1"/>
    <col min="30" max="30" width="12.81640625" style="65" bestFit="1" customWidth="1"/>
    <col min="31" max="31" width="7.81640625" style="65" bestFit="1" customWidth="1"/>
    <col min="32" max="32" width="9.1796875" style="65"/>
    <col min="33" max="33" width="20.7265625" style="65" bestFit="1" customWidth="1"/>
    <col min="34" max="34" width="22.1796875" style="65" bestFit="1" customWidth="1"/>
    <col min="35" max="35" width="21.81640625" style="65" bestFit="1" customWidth="1"/>
    <col min="36" max="36" width="12.81640625" style="65" bestFit="1" customWidth="1"/>
    <col min="37" max="37" width="7.81640625" style="65" bestFit="1" customWidth="1"/>
    <col min="38" max="38" width="9.1796875" style="65"/>
    <col min="39" max="39" width="20.7265625" style="65" bestFit="1" customWidth="1"/>
    <col min="40" max="40" width="22.1796875" style="65" bestFit="1" customWidth="1"/>
    <col min="41" max="41" width="21.81640625" style="65" bestFit="1" customWidth="1"/>
    <col min="42" max="42" width="12.81640625" style="65" bestFit="1" customWidth="1"/>
    <col min="43" max="43" width="7.81640625" style="65" bestFit="1" customWidth="1"/>
    <col min="44" max="44" width="9.1796875" style="65"/>
    <col min="45" max="45" width="20.7265625" style="65" bestFit="1" customWidth="1"/>
    <col min="46" max="46" width="22.1796875" style="65" bestFit="1" customWidth="1"/>
    <col min="47" max="47" width="21.81640625" style="65" bestFit="1" customWidth="1"/>
    <col min="48" max="48" width="12.81640625" style="65" bestFit="1" customWidth="1"/>
    <col min="49" max="49" width="20.7265625" style="65" bestFit="1" customWidth="1"/>
    <col min="50" max="50" width="22.1796875" style="65" bestFit="1" customWidth="1"/>
    <col min="51" max="51" width="21.81640625" style="65" bestFit="1" customWidth="1"/>
    <col min="52" max="52" width="9.1796875" style="65"/>
    <col min="53" max="53" width="20.7265625" style="65" bestFit="1" customWidth="1"/>
    <col min="54" max="54" width="22.1796875" style="65" bestFit="1" customWidth="1"/>
    <col min="55" max="55" width="21.81640625" style="65" bestFit="1" customWidth="1"/>
    <col min="56" max="56" width="9.1796875" style="65"/>
    <col min="57" max="57" width="20.7265625" style="65" bestFit="1" customWidth="1"/>
    <col min="58" max="58" width="22.1796875" style="65" bestFit="1" customWidth="1"/>
    <col min="59" max="59" width="21.81640625" style="65" bestFit="1" customWidth="1"/>
    <col min="60" max="16384" width="9.1796875" style="65"/>
  </cols>
  <sheetData>
    <row r="1" spans="2:59" customFormat="1" x14ac:dyDescent="0.35"/>
    <row r="2" spans="2:59" customFormat="1" x14ac:dyDescent="0.35">
      <c r="B2" t="s">
        <v>1446</v>
      </c>
      <c r="G2" t="s">
        <v>1446</v>
      </c>
      <c r="M2" t="s">
        <v>1446</v>
      </c>
      <c r="S2" t="s">
        <v>1446</v>
      </c>
      <c r="W2" t="s">
        <v>1446</v>
      </c>
      <c r="AA2" t="s">
        <v>1446</v>
      </c>
      <c r="AG2" t="s">
        <v>1446</v>
      </c>
      <c r="AM2" t="s">
        <v>1446</v>
      </c>
      <c r="AS2" t="s">
        <v>1446</v>
      </c>
      <c r="AW2" t="s">
        <v>1446</v>
      </c>
      <c r="BA2" t="s">
        <v>1446</v>
      </c>
      <c r="BE2" t="s">
        <v>1446</v>
      </c>
    </row>
    <row r="3" spans="2:59" customFormat="1" x14ac:dyDescent="0.35"/>
    <row r="4" spans="2:59" customFormat="1" ht="23.5" x14ac:dyDescent="0.55000000000000004">
      <c r="B4" s="61" t="s">
        <v>32</v>
      </c>
      <c r="G4" s="62" t="s">
        <v>332</v>
      </c>
      <c r="M4" s="61" t="s">
        <v>348</v>
      </c>
      <c r="S4" s="62" t="s">
        <v>1396</v>
      </c>
      <c r="W4" s="67" t="s">
        <v>87</v>
      </c>
      <c r="AA4" s="67" t="s">
        <v>465</v>
      </c>
      <c r="AG4" s="67" t="s">
        <v>1449</v>
      </c>
      <c r="AM4" s="62" t="s">
        <v>1448</v>
      </c>
      <c r="AS4" s="62" t="s">
        <v>1450</v>
      </c>
      <c r="AW4" s="68" t="s">
        <v>1447</v>
      </c>
      <c r="BA4" s="68" t="s">
        <v>535</v>
      </c>
      <c r="BE4" s="62" t="s">
        <v>1014</v>
      </c>
    </row>
    <row r="5" spans="2:59" customFormat="1" x14ac:dyDescent="0.35"/>
    <row r="6" spans="2:59" customFormat="1" x14ac:dyDescent="0.35">
      <c r="B6" t="s">
        <v>1434</v>
      </c>
      <c r="G6" t="s">
        <v>1434</v>
      </c>
      <c r="M6" t="s">
        <v>1434</v>
      </c>
      <c r="S6" t="s">
        <v>1434</v>
      </c>
      <c r="W6" t="s">
        <v>1434</v>
      </c>
      <c r="AA6" t="s">
        <v>1434</v>
      </c>
      <c r="AG6" t="s">
        <v>1434</v>
      </c>
      <c r="AM6" t="s">
        <v>1434</v>
      </c>
      <c r="AS6" t="s">
        <v>1434</v>
      </c>
      <c r="AW6" t="s">
        <v>1434</v>
      </c>
      <c r="BA6" t="s">
        <v>1434</v>
      </c>
      <c r="BE6" t="s">
        <v>1434</v>
      </c>
    </row>
    <row r="7" spans="2:59" customFormat="1" ht="15" thickBot="1" x14ac:dyDescent="0.4"/>
    <row r="8" spans="2:59" customFormat="1" x14ac:dyDescent="0.35">
      <c r="B8" s="59"/>
      <c r="C8" s="59" t="s">
        <v>2004</v>
      </c>
      <c r="D8" s="59" t="s">
        <v>2003</v>
      </c>
      <c r="G8" s="59"/>
      <c r="H8" s="59" t="s">
        <v>332</v>
      </c>
      <c r="I8" s="59" t="s">
        <v>2003</v>
      </c>
      <c r="M8" s="59"/>
      <c r="N8" s="59" t="s">
        <v>348</v>
      </c>
      <c r="O8" s="59" t="s">
        <v>2003</v>
      </c>
      <c r="S8" s="59"/>
      <c r="T8" s="59" t="s">
        <v>1396</v>
      </c>
      <c r="U8" s="59" t="s">
        <v>2003</v>
      </c>
      <c r="W8" s="59"/>
      <c r="X8" s="59" t="s">
        <v>2005</v>
      </c>
      <c r="Y8" s="59" t="s">
        <v>2003</v>
      </c>
      <c r="AA8" s="59"/>
      <c r="AB8" s="59" t="s">
        <v>465</v>
      </c>
      <c r="AC8" s="59" t="s">
        <v>2003</v>
      </c>
      <c r="AG8" s="59"/>
      <c r="AH8" s="59" t="s">
        <v>16</v>
      </c>
      <c r="AI8" s="59" t="s">
        <v>2003</v>
      </c>
      <c r="AM8" s="59"/>
      <c r="AN8" s="59" t="s">
        <v>1448</v>
      </c>
      <c r="AO8" s="59" t="s">
        <v>2003</v>
      </c>
      <c r="AS8" s="59"/>
      <c r="AT8" s="59" t="s">
        <v>2006</v>
      </c>
      <c r="AU8" s="59" t="s">
        <v>2003</v>
      </c>
      <c r="AW8" s="59"/>
      <c r="AX8" s="59" t="s">
        <v>1447</v>
      </c>
      <c r="AY8" s="59" t="s">
        <v>2003</v>
      </c>
      <c r="BA8" s="59"/>
      <c r="BB8" s="59" t="s">
        <v>2008</v>
      </c>
      <c r="BC8" s="59" t="s">
        <v>2003</v>
      </c>
      <c r="BE8" s="59"/>
      <c r="BF8" s="59" t="s">
        <v>1014</v>
      </c>
      <c r="BG8" s="59" t="s">
        <v>2003</v>
      </c>
    </row>
    <row r="9" spans="2:59" customFormat="1" x14ac:dyDescent="0.35">
      <c r="B9" s="57" t="s">
        <v>1435</v>
      </c>
      <c r="C9" s="57">
        <v>0.30264526561598326</v>
      </c>
      <c r="D9" s="57">
        <v>0</v>
      </c>
      <c r="G9" s="57" t="s">
        <v>1435</v>
      </c>
      <c r="H9" s="57">
        <v>5.6727457483629982E-3</v>
      </c>
      <c r="I9" s="57">
        <v>0</v>
      </c>
      <c r="M9" s="57" t="s">
        <v>1435</v>
      </c>
      <c r="N9" s="57">
        <v>0.1022347960194727</v>
      </c>
      <c r="O9" s="57">
        <v>0</v>
      </c>
      <c r="S9" s="57" t="s">
        <v>1435</v>
      </c>
      <c r="T9" s="57">
        <v>1.0850018302180261E-5</v>
      </c>
      <c r="U9" s="57">
        <v>0</v>
      </c>
      <c r="W9" s="57" t="s">
        <v>1435</v>
      </c>
      <c r="X9" s="57">
        <v>8.4249679424071661E-2</v>
      </c>
      <c r="Y9" s="57">
        <v>0</v>
      </c>
      <c r="AA9" s="57" t="s">
        <v>1435</v>
      </c>
      <c r="AB9" s="57">
        <v>9.4279961866300596E-2</v>
      </c>
      <c r="AC9" s="57">
        <v>0</v>
      </c>
      <c r="AG9" s="57" t="s">
        <v>1435</v>
      </c>
      <c r="AH9" s="57">
        <v>3.4093394378605868E-2</v>
      </c>
      <c r="AI9" s="57">
        <v>0</v>
      </c>
      <c r="AM9" s="57" t="s">
        <v>1435</v>
      </c>
      <c r="AN9" s="57">
        <v>1.321451460904403E-4</v>
      </c>
      <c r="AO9" s="57">
        <v>0</v>
      </c>
      <c r="AS9" s="57" t="s">
        <v>1435</v>
      </c>
      <c r="AT9" s="57">
        <v>3.483777351444165E-3</v>
      </c>
      <c r="AU9" s="57">
        <v>0</v>
      </c>
      <c r="AW9" s="57" t="s">
        <v>1435</v>
      </c>
      <c r="AX9" s="57">
        <v>5.5285932654163983E-2</v>
      </c>
      <c r="AY9" s="57">
        <v>0</v>
      </c>
      <c r="BA9" s="57" t="s">
        <v>1435</v>
      </c>
      <c r="BB9" s="57">
        <v>3.5425438316704028E-2</v>
      </c>
      <c r="BC9" s="57">
        <v>0</v>
      </c>
      <c r="BE9" s="57" t="s">
        <v>1435</v>
      </c>
      <c r="BF9" s="57">
        <v>3.5168193938220932E-2</v>
      </c>
      <c r="BG9" s="57">
        <v>0</v>
      </c>
    </row>
    <row r="10" spans="2:59" customFormat="1" x14ac:dyDescent="0.35">
      <c r="B10" s="57" t="s">
        <v>1436</v>
      </c>
      <c r="C10" s="57">
        <v>0.33545801610187259</v>
      </c>
      <c r="D10" s="57">
        <v>0</v>
      </c>
      <c r="G10" s="57" t="s">
        <v>1436</v>
      </c>
      <c r="H10" s="57">
        <v>3.749741393774166E-4</v>
      </c>
      <c r="I10" s="57">
        <v>0</v>
      </c>
      <c r="M10" s="57" t="s">
        <v>1436</v>
      </c>
      <c r="N10" s="57">
        <v>2.8028387355441237E-2</v>
      </c>
      <c r="O10" s="57">
        <v>0</v>
      </c>
      <c r="S10" s="57" t="s">
        <v>1436</v>
      </c>
      <c r="T10" s="57">
        <v>1.1731844685625093E-9</v>
      </c>
      <c r="U10" s="57">
        <v>0</v>
      </c>
      <c r="W10" s="57" t="s">
        <v>1436</v>
      </c>
      <c r="X10" s="57">
        <v>3.9696765987781428E-2</v>
      </c>
      <c r="Y10" s="57">
        <v>0</v>
      </c>
      <c r="AA10" s="57" t="s">
        <v>1436</v>
      </c>
      <c r="AB10" s="57">
        <v>2.7262241611751295E-2</v>
      </c>
      <c r="AC10" s="57">
        <v>0</v>
      </c>
      <c r="AG10" s="57" t="s">
        <v>1436</v>
      </c>
      <c r="AH10" s="57">
        <v>2.8428138233470004E-3</v>
      </c>
      <c r="AI10" s="57">
        <v>0</v>
      </c>
      <c r="AM10" s="57" t="s">
        <v>1436</v>
      </c>
      <c r="AN10" s="57">
        <v>2.9591134352463718E-7</v>
      </c>
      <c r="AO10" s="57">
        <v>0</v>
      </c>
      <c r="AS10" s="57" t="s">
        <v>1436</v>
      </c>
      <c r="AT10" s="57">
        <v>8.0246304609754961E-4</v>
      </c>
      <c r="AU10" s="57">
        <v>0</v>
      </c>
      <c r="AW10" s="57" t="s">
        <v>1436</v>
      </c>
      <c r="AX10" s="57">
        <v>2.1674079344597221E-2</v>
      </c>
      <c r="AY10" s="57">
        <v>0</v>
      </c>
      <c r="BA10" s="57" t="s">
        <v>1436</v>
      </c>
      <c r="BB10" s="57">
        <v>1.537069961213984E-2</v>
      </c>
      <c r="BC10" s="57">
        <v>0</v>
      </c>
      <c r="BE10" s="57" t="s">
        <v>1436</v>
      </c>
      <c r="BF10" s="57">
        <v>5.5890008727262465E-3</v>
      </c>
      <c r="BG10" s="57">
        <v>0</v>
      </c>
    </row>
    <row r="11" spans="2:59" customFormat="1" x14ac:dyDescent="0.35">
      <c r="B11" s="57" t="s">
        <v>1437</v>
      </c>
      <c r="C11" s="57">
        <v>25</v>
      </c>
      <c r="D11" s="57">
        <v>24</v>
      </c>
      <c r="G11" s="57" t="s">
        <v>1437</v>
      </c>
      <c r="H11" s="57">
        <v>14</v>
      </c>
      <c r="I11" s="57">
        <v>24</v>
      </c>
      <c r="M11" s="57" t="s">
        <v>1437</v>
      </c>
      <c r="N11" s="57">
        <v>29</v>
      </c>
      <c r="O11" s="57">
        <v>24</v>
      </c>
      <c r="S11" s="57" t="s">
        <v>1437</v>
      </c>
      <c r="T11" s="57">
        <v>24</v>
      </c>
      <c r="U11" s="57">
        <v>24</v>
      </c>
      <c r="W11" s="57" t="s">
        <v>1437</v>
      </c>
      <c r="X11" s="57">
        <v>27</v>
      </c>
      <c r="Y11" s="57">
        <v>24</v>
      </c>
      <c r="AA11" s="57" t="s">
        <v>1437</v>
      </c>
      <c r="AB11" s="57">
        <v>47</v>
      </c>
      <c r="AC11" s="57">
        <v>24</v>
      </c>
      <c r="AG11" s="57" t="s">
        <v>1437</v>
      </c>
      <c r="AH11" s="57">
        <v>76</v>
      </c>
      <c r="AI11" s="57">
        <v>24</v>
      </c>
      <c r="AM11" s="57" t="s">
        <v>1437</v>
      </c>
      <c r="AN11" s="57">
        <v>23</v>
      </c>
      <c r="AO11" s="57">
        <v>24</v>
      </c>
      <c r="AS11" s="57" t="s">
        <v>1437</v>
      </c>
      <c r="AT11" s="57">
        <v>9</v>
      </c>
      <c r="AU11" s="57">
        <v>24</v>
      </c>
      <c r="AW11" s="57" t="s">
        <v>1437</v>
      </c>
      <c r="AX11" s="57">
        <v>48</v>
      </c>
      <c r="AY11" s="57">
        <v>24</v>
      </c>
      <c r="BA11" s="57" t="s">
        <v>1437</v>
      </c>
      <c r="BB11" s="57">
        <v>101</v>
      </c>
      <c r="BC11" s="57">
        <v>24</v>
      </c>
      <c r="BE11" s="57" t="s">
        <v>1437</v>
      </c>
      <c r="BF11" s="57">
        <v>4</v>
      </c>
      <c r="BG11" s="57">
        <v>24</v>
      </c>
    </row>
    <row r="12" spans="2:59" customFormat="1" x14ac:dyDescent="0.35">
      <c r="B12" s="57" t="s">
        <v>1438</v>
      </c>
      <c r="C12" s="57">
        <v>0</v>
      </c>
      <c r="D12" s="57"/>
      <c r="G12" s="57" t="s">
        <v>1438</v>
      </c>
      <c r="H12" s="57">
        <v>0</v>
      </c>
      <c r="I12" s="57"/>
      <c r="M12" s="57" t="s">
        <v>1438</v>
      </c>
      <c r="N12" s="57">
        <v>0</v>
      </c>
      <c r="O12" s="57"/>
      <c r="S12" s="57" t="s">
        <v>1438</v>
      </c>
      <c r="T12" s="57">
        <v>0</v>
      </c>
      <c r="U12" s="57"/>
      <c r="W12" s="57" t="s">
        <v>1438</v>
      </c>
      <c r="X12" s="57">
        <v>0</v>
      </c>
      <c r="Y12" s="57"/>
      <c r="AA12" s="57" t="s">
        <v>1438</v>
      </c>
      <c r="AB12" s="57">
        <v>0</v>
      </c>
      <c r="AC12" s="57"/>
      <c r="AG12" s="57" t="s">
        <v>1438</v>
      </c>
      <c r="AH12" s="57">
        <v>0</v>
      </c>
      <c r="AI12" s="57"/>
      <c r="AM12" s="57" t="s">
        <v>1438</v>
      </c>
      <c r="AN12" s="57">
        <v>0</v>
      </c>
      <c r="AO12" s="57"/>
      <c r="AS12" s="57" t="s">
        <v>1438</v>
      </c>
      <c r="AT12" s="57">
        <v>0</v>
      </c>
      <c r="AU12" s="57"/>
      <c r="AW12" s="57" t="s">
        <v>1438</v>
      </c>
      <c r="AX12" s="57">
        <v>0</v>
      </c>
      <c r="AY12" s="57"/>
      <c r="BA12" s="57" t="s">
        <v>1438</v>
      </c>
      <c r="BB12" s="57">
        <v>0</v>
      </c>
      <c r="BC12" s="57"/>
      <c r="BE12" s="57" t="s">
        <v>1438</v>
      </c>
      <c r="BF12" s="57">
        <v>0</v>
      </c>
      <c r="BG12" s="57"/>
    </row>
    <row r="13" spans="2:59" customFormat="1" x14ac:dyDescent="0.35">
      <c r="B13" s="57" t="s">
        <v>1439</v>
      </c>
      <c r="C13" s="57">
        <v>24</v>
      </c>
      <c r="D13" s="57"/>
      <c r="G13" s="57" t="s">
        <v>1439</v>
      </c>
      <c r="H13" s="57">
        <v>13</v>
      </c>
      <c r="I13" s="57"/>
      <c r="M13" s="57" t="s">
        <v>1439</v>
      </c>
      <c r="N13" s="57">
        <v>28</v>
      </c>
      <c r="O13" s="57"/>
      <c r="S13" s="57" t="s">
        <v>1439</v>
      </c>
      <c r="T13" s="57">
        <v>23</v>
      </c>
      <c r="U13" s="57"/>
      <c r="W13" s="57" t="s">
        <v>1439</v>
      </c>
      <c r="X13" s="57">
        <v>26</v>
      </c>
      <c r="Y13" s="57"/>
      <c r="AA13" s="57" t="s">
        <v>1439</v>
      </c>
      <c r="AB13" s="57">
        <v>46</v>
      </c>
      <c r="AC13" s="57"/>
      <c r="AG13" s="57" t="s">
        <v>1439</v>
      </c>
      <c r="AH13" s="57">
        <v>75</v>
      </c>
      <c r="AI13" s="57"/>
      <c r="AM13" s="57" t="s">
        <v>1439</v>
      </c>
      <c r="AN13" s="57">
        <v>22</v>
      </c>
      <c r="AO13" s="57"/>
      <c r="AS13" s="57" t="s">
        <v>1439</v>
      </c>
      <c r="AT13" s="57">
        <v>8</v>
      </c>
      <c r="AU13" s="57"/>
      <c r="AW13" s="57" t="s">
        <v>1439</v>
      </c>
      <c r="AX13" s="57">
        <v>47</v>
      </c>
      <c r="AY13" s="57"/>
      <c r="BA13" s="57" t="s">
        <v>1439</v>
      </c>
      <c r="BB13" s="57">
        <v>100</v>
      </c>
      <c r="BC13" s="57"/>
      <c r="BE13" s="57" t="s">
        <v>1439</v>
      </c>
      <c r="BF13" s="57">
        <v>3</v>
      </c>
      <c r="BG13" s="57"/>
    </row>
    <row r="14" spans="2:59" customFormat="1" x14ac:dyDescent="0.35">
      <c r="B14" s="57" t="s">
        <v>1440</v>
      </c>
      <c r="C14" s="57">
        <v>2.6126714630222656</v>
      </c>
      <c r="D14" s="57"/>
      <c r="G14" s="57" t="s">
        <v>1440</v>
      </c>
      <c r="H14" s="57">
        <v>1.0961164066535247</v>
      </c>
      <c r="I14" s="57"/>
      <c r="M14" s="57" t="s">
        <v>1440</v>
      </c>
      <c r="N14" s="57">
        <v>3.2885063009889302</v>
      </c>
      <c r="O14" s="57"/>
      <c r="S14" s="57" t="s">
        <v>1440</v>
      </c>
      <c r="T14" s="57">
        <v>1.5518614296422513</v>
      </c>
      <c r="U14" s="57"/>
      <c r="W14" s="57" t="s">
        <v>1440</v>
      </c>
      <c r="X14" s="57">
        <v>2.1972151028125011</v>
      </c>
      <c r="Y14" s="57"/>
      <c r="AA14" s="57" t="s">
        <v>1440</v>
      </c>
      <c r="AB14" s="57">
        <v>3.9146013897859837</v>
      </c>
      <c r="AC14" s="57"/>
      <c r="AG14" s="57" t="s">
        <v>1440</v>
      </c>
      <c r="AH14" s="57">
        <v>5.5744603288979917</v>
      </c>
      <c r="AI14" s="57"/>
      <c r="AM14" s="57" t="s">
        <v>1440</v>
      </c>
      <c r="AN14" s="57">
        <v>1.1650225363949738</v>
      </c>
      <c r="AO14" s="57"/>
      <c r="AS14" s="57" t="s">
        <v>1440</v>
      </c>
      <c r="AT14" s="57">
        <v>0.36894287282021498</v>
      </c>
      <c r="AU14" s="57"/>
      <c r="AW14" s="57" t="s">
        <v>1440</v>
      </c>
      <c r="AX14" s="57">
        <v>2.6017462041898525</v>
      </c>
      <c r="AY14" s="57"/>
      <c r="BA14" s="57" t="s">
        <v>1440</v>
      </c>
      <c r="BB14" s="57">
        <v>2.8716340990924745</v>
      </c>
      <c r="BC14" s="57"/>
      <c r="BE14" s="57" t="s">
        <v>1440</v>
      </c>
      <c r="BF14" s="57">
        <v>0.94083393293039974</v>
      </c>
      <c r="BG14" s="57"/>
    </row>
    <row r="15" spans="2:59" customFormat="1" x14ac:dyDescent="0.35">
      <c r="B15" s="57" t="s">
        <v>1441</v>
      </c>
      <c r="C15" s="57">
        <v>7.6302796204208347E-3</v>
      </c>
      <c r="D15" s="57"/>
      <c r="G15" s="57" t="s">
        <v>1441</v>
      </c>
      <c r="H15" s="57">
        <v>0.14645932922743599</v>
      </c>
      <c r="I15" s="57"/>
      <c r="M15" s="57" t="s">
        <v>1441</v>
      </c>
      <c r="N15" s="57">
        <v>1.3595608689437727E-3</v>
      </c>
      <c r="O15" s="57"/>
      <c r="S15" s="57" t="s">
        <v>1441</v>
      </c>
      <c r="T15" s="57">
        <v>6.7173998094141291E-2</v>
      </c>
      <c r="U15" s="57"/>
      <c r="W15" s="57" t="s">
        <v>1441</v>
      </c>
      <c r="X15" s="57">
        <v>1.8557007532107303E-2</v>
      </c>
      <c r="Y15" s="57"/>
      <c r="AA15" s="57" t="s">
        <v>1441</v>
      </c>
      <c r="AB15" s="57">
        <v>1.4868266710084857E-4</v>
      </c>
      <c r="AC15" s="57"/>
      <c r="AG15" s="57" t="s">
        <v>1441</v>
      </c>
      <c r="AH15" s="57">
        <v>1.8629385787857592E-7</v>
      </c>
      <c r="AI15" s="57"/>
      <c r="AM15" s="57" t="s">
        <v>1441</v>
      </c>
      <c r="AN15" s="57">
        <v>0.12824359335181576</v>
      </c>
      <c r="AO15" s="57"/>
      <c r="AS15" s="57" t="s">
        <v>1441</v>
      </c>
      <c r="AT15" s="57">
        <v>0.36087181257016199</v>
      </c>
      <c r="AU15" s="57"/>
      <c r="AW15" s="57" t="s">
        <v>1441</v>
      </c>
      <c r="AX15" s="57">
        <v>6.1825960571526492E-3</v>
      </c>
      <c r="AY15" s="57"/>
      <c r="BA15" s="57" t="s">
        <v>1441</v>
      </c>
      <c r="BB15" s="57">
        <v>2.4928401168169819E-3</v>
      </c>
      <c r="BC15" s="57"/>
      <c r="BE15" s="57" t="s">
        <v>1441</v>
      </c>
      <c r="BF15" s="57">
        <v>0.20809887193210663</v>
      </c>
      <c r="BG15" s="57"/>
    </row>
    <row r="16" spans="2:59" customFormat="1" x14ac:dyDescent="0.35">
      <c r="B16" s="57" t="s">
        <v>1442</v>
      </c>
      <c r="C16" s="57">
        <v>1.7108820799094284</v>
      </c>
      <c r="D16" s="57"/>
      <c r="G16" s="57" t="s">
        <v>1442</v>
      </c>
      <c r="H16" s="57">
        <v>1.7709333959868729</v>
      </c>
      <c r="I16" s="57"/>
      <c r="M16" s="57" t="s">
        <v>1442</v>
      </c>
      <c r="N16" s="57">
        <v>1.7011309342659326</v>
      </c>
      <c r="O16" s="57"/>
      <c r="S16" s="57" t="s">
        <v>1442</v>
      </c>
      <c r="T16" s="57">
        <v>1.7138715277470482</v>
      </c>
      <c r="U16" s="57"/>
      <c r="W16" s="57" t="s">
        <v>1442</v>
      </c>
      <c r="X16" s="57">
        <v>1.7056179197592738</v>
      </c>
      <c r="Y16" s="57"/>
      <c r="AA16" s="57" t="s">
        <v>1442</v>
      </c>
      <c r="AB16" s="57">
        <v>1.678660413556865</v>
      </c>
      <c r="AC16" s="57"/>
      <c r="AG16" s="57" t="s">
        <v>1442</v>
      </c>
      <c r="AH16" s="57">
        <v>1.6654253733225626</v>
      </c>
      <c r="AI16" s="57"/>
      <c r="AM16" s="57" t="s">
        <v>1442</v>
      </c>
      <c r="AN16" s="57">
        <v>1.7171443743802424</v>
      </c>
      <c r="AO16" s="57"/>
      <c r="AS16" s="57" t="s">
        <v>1442</v>
      </c>
      <c r="AT16" s="57">
        <v>1.8595480375308981</v>
      </c>
      <c r="AU16" s="57"/>
      <c r="AW16" s="57" t="s">
        <v>1442</v>
      </c>
      <c r="AX16" s="57">
        <v>1.6779267216418625</v>
      </c>
      <c r="AY16" s="57"/>
      <c r="BA16" s="57" t="s">
        <v>1442</v>
      </c>
      <c r="BB16" s="57">
        <v>1.6602343260853425</v>
      </c>
      <c r="BC16" s="57"/>
      <c r="BE16" s="57" t="s">
        <v>1442</v>
      </c>
      <c r="BF16" s="57">
        <v>2.3533634348018233</v>
      </c>
      <c r="BG16" s="57"/>
    </row>
    <row r="17" spans="2:59" customFormat="1" x14ac:dyDescent="0.35">
      <c r="B17" s="57" t="s">
        <v>1443</v>
      </c>
      <c r="C17" s="57">
        <v>1.5260559240841669E-2</v>
      </c>
      <c r="D17" s="57"/>
      <c r="G17" s="57" t="s">
        <v>1443</v>
      </c>
      <c r="H17" s="57">
        <v>0.29291865845487197</v>
      </c>
      <c r="I17" s="57"/>
      <c r="M17" s="57" t="s">
        <v>1443</v>
      </c>
      <c r="N17" s="57">
        <v>2.7191217378875455E-3</v>
      </c>
      <c r="O17" s="57"/>
      <c r="S17" s="57" t="s">
        <v>1443</v>
      </c>
      <c r="T17" s="57">
        <v>0.13434799618828258</v>
      </c>
      <c r="U17" s="57"/>
      <c r="W17" s="57" t="s">
        <v>1443</v>
      </c>
      <c r="X17" s="57">
        <v>3.7114015064214606E-2</v>
      </c>
      <c r="Y17" s="57"/>
      <c r="AA17" s="57" t="s">
        <v>1443</v>
      </c>
      <c r="AB17" s="57">
        <v>2.9736533420169714E-4</v>
      </c>
      <c r="AC17" s="57"/>
      <c r="AG17" s="57" t="s">
        <v>1443</v>
      </c>
      <c r="AH17" s="57">
        <v>3.7258771575715185E-7</v>
      </c>
      <c r="AI17" s="57"/>
      <c r="AM17" s="57" t="s">
        <v>1443</v>
      </c>
      <c r="AN17" s="57">
        <v>0.25648718670363152</v>
      </c>
      <c r="AO17" s="57"/>
      <c r="AS17" s="57" t="s">
        <v>1443</v>
      </c>
      <c r="AT17" s="57">
        <v>0.72174362514032397</v>
      </c>
      <c r="AU17" s="57"/>
      <c r="AW17" s="57" t="s">
        <v>1443</v>
      </c>
      <c r="AX17" s="57">
        <v>1.2365192114305298E-2</v>
      </c>
      <c r="AY17" s="57"/>
      <c r="BA17" s="57" t="s">
        <v>1443</v>
      </c>
      <c r="BB17" s="57">
        <v>4.9856802336339639E-3</v>
      </c>
      <c r="BC17" s="57"/>
      <c r="BE17" s="57" t="s">
        <v>1443</v>
      </c>
      <c r="BF17" s="57">
        <v>0.41619774386421327</v>
      </c>
      <c r="BG17" s="57"/>
    </row>
    <row r="18" spans="2:59" customFormat="1" ht="15" thickBot="1" x14ac:dyDescent="0.4">
      <c r="B18" s="58" t="s">
        <v>1444</v>
      </c>
      <c r="C18" s="58">
        <v>2.0638985616280254</v>
      </c>
      <c r="D18" s="58"/>
      <c r="G18" s="58" t="s">
        <v>1444</v>
      </c>
      <c r="H18" s="58">
        <v>2.1603686564627926</v>
      </c>
      <c r="I18" s="58"/>
      <c r="M18" s="58" t="s">
        <v>1444</v>
      </c>
      <c r="N18" s="58">
        <v>2.0484071417952445</v>
      </c>
      <c r="O18" s="58"/>
      <c r="S18" s="58" t="s">
        <v>1444</v>
      </c>
      <c r="T18" s="58">
        <v>2.0686576104190491</v>
      </c>
      <c r="U18" s="58"/>
      <c r="W18" s="58" t="s">
        <v>1444</v>
      </c>
      <c r="X18" s="58">
        <v>2.0555294386428731</v>
      </c>
      <c r="Y18" s="58"/>
      <c r="AA18" s="58" t="s">
        <v>1444</v>
      </c>
      <c r="AB18" s="58">
        <v>2.0128955989194299</v>
      </c>
      <c r="AC18" s="58"/>
      <c r="AG18" s="58" t="s">
        <v>1444</v>
      </c>
      <c r="AH18" s="58">
        <v>1.9921021540022406</v>
      </c>
      <c r="AI18" s="58"/>
      <c r="AM18" s="58" t="s">
        <v>1444</v>
      </c>
      <c r="AN18" s="58">
        <v>2.0738730679040258</v>
      </c>
      <c r="AO18" s="58"/>
      <c r="AS18" s="58" t="s">
        <v>1444</v>
      </c>
      <c r="AT18" s="58">
        <v>2.3060041352041671</v>
      </c>
      <c r="AU18" s="58"/>
      <c r="AW18" s="58" t="s">
        <v>1444</v>
      </c>
      <c r="AX18" s="58">
        <v>2.0117405137297668</v>
      </c>
      <c r="AY18" s="58"/>
      <c r="BA18" s="58" t="s">
        <v>1444</v>
      </c>
      <c r="BB18" s="58">
        <v>1.9839715185235556</v>
      </c>
      <c r="BC18" s="58"/>
      <c r="BE18" s="58" t="s">
        <v>1444</v>
      </c>
      <c r="BF18" s="58">
        <v>3.1824463052837091</v>
      </c>
      <c r="BG18" s="58"/>
    </row>
    <row r="19" spans="2:59" customFormat="1" x14ac:dyDescent="0.35"/>
    <row r="20" spans="2:59" customFormat="1" x14ac:dyDescent="0.35"/>
    <row r="21" spans="2:59" customFormat="1" x14ac:dyDescent="0.35">
      <c r="B21" s="30" t="s">
        <v>1957</v>
      </c>
      <c r="C21" t="s">
        <v>1421</v>
      </c>
      <c r="G21" s="30" t="s">
        <v>1957</v>
      </c>
      <c r="H21" t="s">
        <v>1421</v>
      </c>
      <c r="M21" s="30" t="s">
        <v>1957</v>
      </c>
      <c r="N21" t="s">
        <v>1421</v>
      </c>
      <c r="S21" s="30" t="s">
        <v>1957</v>
      </c>
      <c r="T21" t="s">
        <v>1421</v>
      </c>
      <c r="W21" s="30" t="s">
        <v>1957</v>
      </c>
      <c r="X21" t="s">
        <v>1421</v>
      </c>
      <c r="AA21" s="30" t="s">
        <v>1957</v>
      </c>
      <c r="AB21" t="s">
        <v>1421</v>
      </c>
      <c r="AG21" s="30" t="s">
        <v>1957</v>
      </c>
      <c r="AH21" t="s">
        <v>1421</v>
      </c>
      <c r="AM21" s="30" t="s">
        <v>1957</v>
      </c>
      <c r="AN21" t="s">
        <v>1421</v>
      </c>
      <c r="AS21" s="30" t="s">
        <v>1957</v>
      </c>
      <c r="AT21" t="s">
        <v>1421</v>
      </c>
      <c r="AW21" s="30" t="s">
        <v>1957</v>
      </c>
      <c r="AX21" t="s">
        <v>1417</v>
      </c>
      <c r="BA21" s="30" t="s">
        <v>1957</v>
      </c>
      <c r="BB21" t="s">
        <v>1421</v>
      </c>
      <c r="BE21" s="30" t="s">
        <v>1957</v>
      </c>
      <c r="BF21" t="s">
        <v>1421</v>
      </c>
    </row>
    <row r="22" spans="2:59" customFormat="1" x14ac:dyDescent="0.35">
      <c r="B22" s="30" t="s">
        <v>1427</v>
      </c>
      <c r="C22" t="s">
        <v>1417</v>
      </c>
      <c r="G22" s="30" t="s">
        <v>1427</v>
      </c>
      <c r="H22" t="s">
        <v>1417</v>
      </c>
      <c r="M22" s="30" t="s">
        <v>1427</v>
      </c>
      <c r="N22" t="s">
        <v>1417</v>
      </c>
      <c r="S22" s="30" t="s">
        <v>1427</v>
      </c>
      <c r="T22" t="s">
        <v>1417</v>
      </c>
      <c r="W22" s="30" t="s">
        <v>1427</v>
      </c>
      <c r="X22" t="s">
        <v>1417</v>
      </c>
      <c r="AA22" s="30" t="s">
        <v>1427</v>
      </c>
      <c r="AB22" t="s">
        <v>1417</v>
      </c>
      <c r="AG22" s="30" t="s">
        <v>1427</v>
      </c>
      <c r="AH22" t="s">
        <v>1417</v>
      </c>
      <c r="AM22" s="30" t="s">
        <v>1427</v>
      </c>
      <c r="AN22" t="s">
        <v>1417</v>
      </c>
      <c r="AS22" s="30" t="s">
        <v>1427</v>
      </c>
      <c r="AT22" t="s">
        <v>1417</v>
      </c>
      <c r="AW22" s="30" t="s">
        <v>1427</v>
      </c>
      <c r="AX22" t="s">
        <v>1417</v>
      </c>
      <c r="BA22" s="30" t="s">
        <v>1427</v>
      </c>
      <c r="BB22" t="s">
        <v>1417</v>
      </c>
      <c r="BE22" s="30" t="s">
        <v>1427</v>
      </c>
      <c r="BF22" t="s">
        <v>1417</v>
      </c>
    </row>
    <row r="23" spans="2:59" customFormat="1" x14ac:dyDescent="0.35">
      <c r="B23" s="30" t="s">
        <v>1065</v>
      </c>
      <c r="C23" t="s">
        <v>32</v>
      </c>
      <c r="G23" s="30" t="s">
        <v>1065</v>
      </c>
      <c r="H23" t="s">
        <v>332</v>
      </c>
      <c r="M23" s="30" t="s">
        <v>1065</v>
      </c>
      <c r="N23" t="s">
        <v>348</v>
      </c>
      <c r="S23" s="30" t="s">
        <v>1065</v>
      </c>
      <c r="T23" t="s">
        <v>1396</v>
      </c>
      <c r="W23" s="30" t="s">
        <v>1065</v>
      </c>
      <c r="X23" t="s">
        <v>88</v>
      </c>
      <c r="AA23" s="30" t="s">
        <v>1065</v>
      </c>
      <c r="AB23" t="s">
        <v>465</v>
      </c>
      <c r="AG23" s="30" t="s">
        <v>1065</v>
      </c>
      <c r="AH23" t="s">
        <v>17</v>
      </c>
      <c r="AM23" s="30" t="s">
        <v>1065</v>
      </c>
      <c r="AN23" t="s">
        <v>705</v>
      </c>
      <c r="AS23" s="30" t="s">
        <v>1065</v>
      </c>
      <c r="AT23" t="s">
        <v>707</v>
      </c>
      <c r="AW23" s="30" t="s">
        <v>1065</v>
      </c>
      <c r="AX23" t="s">
        <v>642</v>
      </c>
      <c r="BA23" s="30" t="s">
        <v>1065</v>
      </c>
      <c r="BB23" t="s">
        <v>42</v>
      </c>
      <c r="BE23" s="30" t="s">
        <v>1065</v>
      </c>
      <c r="BF23" t="s">
        <v>1014</v>
      </c>
    </row>
    <row r="24" spans="2:59" customFormat="1" x14ac:dyDescent="0.35"/>
    <row r="25" spans="2:59" customFormat="1" x14ac:dyDescent="0.35">
      <c r="B25" s="30" t="s">
        <v>1422</v>
      </c>
      <c r="C25" t="s">
        <v>1980</v>
      </c>
      <c r="D25" s="60" t="s">
        <v>1445</v>
      </c>
      <c r="G25" s="30" t="s">
        <v>1422</v>
      </c>
      <c r="H25" t="s">
        <v>1980</v>
      </c>
      <c r="J25" s="30"/>
      <c r="K25" s="30"/>
      <c r="M25" s="30" t="s">
        <v>1422</v>
      </c>
      <c r="N25" t="s">
        <v>1980</v>
      </c>
      <c r="Q25" s="30"/>
      <c r="S25" s="30" t="s">
        <v>1422</v>
      </c>
      <c r="T25" t="s">
        <v>1980</v>
      </c>
      <c r="U25" s="30"/>
      <c r="V25" s="30"/>
      <c r="W25" s="30" t="s">
        <v>1422</v>
      </c>
      <c r="X25" t="s">
        <v>1980</v>
      </c>
      <c r="Z25" s="30"/>
      <c r="AA25" s="30" t="s">
        <v>1422</v>
      </c>
      <c r="AB25" t="s">
        <v>1980</v>
      </c>
      <c r="AD25" s="30"/>
      <c r="AE25" s="30"/>
      <c r="AG25" s="30" t="s">
        <v>1422</v>
      </c>
      <c r="AH25" t="s">
        <v>1980</v>
      </c>
      <c r="AJ25" s="30"/>
      <c r="AK25" s="30"/>
      <c r="AM25" s="30" t="s">
        <v>1422</v>
      </c>
      <c r="AN25" t="s">
        <v>1980</v>
      </c>
      <c r="AP25" s="30"/>
      <c r="AQ25" s="30"/>
      <c r="AS25" s="30" t="s">
        <v>1422</v>
      </c>
      <c r="AT25" t="s">
        <v>1980</v>
      </c>
      <c r="AW25" s="30" t="s">
        <v>1422</v>
      </c>
      <c r="AX25" t="s">
        <v>1980</v>
      </c>
      <c r="BA25" s="30" t="s">
        <v>1422</v>
      </c>
      <c r="BB25" t="s">
        <v>1980</v>
      </c>
      <c r="BE25" s="30" t="s">
        <v>1422</v>
      </c>
      <c r="BF25" t="s">
        <v>1980</v>
      </c>
    </row>
    <row r="26" spans="2:59" customFormat="1" x14ac:dyDescent="0.35">
      <c r="B26" s="31" t="s">
        <v>258</v>
      </c>
      <c r="C26" s="29">
        <v>0.15131303220420617</v>
      </c>
      <c r="D26" s="25">
        <v>0</v>
      </c>
      <c r="G26" s="31" t="s">
        <v>477</v>
      </c>
      <c r="H26" s="29">
        <v>1.959881905890782E-2</v>
      </c>
      <c r="M26" s="31" t="s">
        <v>497</v>
      </c>
      <c r="N26" s="29">
        <v>0.17925305687389725</v>
      </c>
      <c r="S26" s="31" t="s">
        <v>508</v>
      </c>
      <c r="T26" s="29">
        <v>2.1346620445049081E-7</v>
      </c>
      <c r="W26" s="31" t="s">
        <v>80</v>
      </c>
      <c r="X26" s="29">
        <v>1.3118854101604837E-2</v>
      </c>
      <c r="AA26" s="31" t="s">
        <v>919</v>
      </c>
      <c r="AB26" s="29">
        <v>0.12289140056504441</v>
      </c>
      <c r="AG26" s="31" t="s">
        <v>543</v>
      </c>
      <c r="AH26" s="29">
        <v>-3.1255835680432009E-3</v>
      </c>
      <c r="AM26" s="31" t="s">
        <v>853</v>
      </c>
      <c r="AN26" s="29">
        <v>3.3345286910564572E-4</v>
      </c>
      <c r="AS26" s="31" t="s">
        <v>909</v>
      </c>
      <c r="AT26" s="29">
        <v>-5.6337873651813458E-4</v>
      </c>
      <c r="AW26" s="31" t="s">
        <v>729</v>
      </c>
      <c r="AX26" s="29">
        <v>0.12368677630495864</v>
      </c>
      <c r="BA26" s="31" t="s">
        <v>427</v>
      </c>
      <c r="BB26" s="29">
        <v>3.1779238338951264E-2</v>
      </c>
      <c r="BE26" s="31" t="s">
        <v>1022</v>
      </c>
      <c r="BF26" s="29">
        <v>0.11054164892279177</v>
      </c>
    </row>
    <row r="27" spans="2:59" customFormat="1" x14ac:dyDescent="0.35">
      <c r="B27" s="31" t="s">
        <v>264</v>
      </c>
      <c r="C27" s="29">
        <v>0.12994630183251329</v>
      </c>
      <c r="D27" s="25">
        <v>0</v>
      </c>
      <c r="G27" s="31" t="s">
        <v>482</v>
      </c>
      <c r="H27" s="29">
        <v>2.0780481713547641E-2</v>
      </c>
      <c r="M27" s="31" t="s">
        <v>500</v>
      </c>
      <c r="N27" s="29">
        <v>0.13466926803913129</v>
      </c>
      <c r="S27" s="31" t="s">
        <v>1201</v>
      </c>
      <c r="T27" s="29">
        <v>2.6787915852610614E-7</v>
      </c>
      <c r="W27" s="31" t="s">
        <v>524</v>
      </c>
      <c r="X27" s="29">
        <v>3.1360843669793862E-5</v>
      </c>
      <c r="AA27" s="31" t="s">
        <v>591</v>
      </c>
      <c r="AB27" s="29">
        <v>0.32646367715322672</v>
      </c>
      <c r="AG27" s="31" t="s">
        <v>816</v>
      </c>
      <c r="AH27" s="29">
        <v>-4.2186185275736025E-2</v>
      </c>
      <c r="AM27" s="31" t="s">
        <v>901</v>
      </c>
      <c r="AN27" s="29">
        <v>-4.6999096698795753E-4</v>
      </c>
      <c r="AS27" s="31" t="s">
        <v>911</v>
      </c>
      <c r="AT27" s="29">
        <v>-5.6337873651813456E-3</v>
      </c>
      <c r="AW27" s="31" t="s">
        <v>782</v>
      </c>
      <c r="AX27" s="29">
        <v>0.11292974588336865</v>
      </c>
      <c r="BA27" s="31" t="s">
        <v>469</v>
      </c>
      <c r="BB27" s="29">
        <v>1.9917020765810047E-3</v>
      </c>
      <c r="BE27" s="31" t="s">
        <v>1024</v>
      </c>
      <c r="BF27" s="29">
        <v>4.9099442118677734E-2</v>
      </c>
    </row>
    <row r="28" spans="2:59" customFormat="1" x14ac:dyDescent="0.35">
      <c r="B28" s="31" t="s">
        <v>514</v>
      </c>
      <c r="C28" s="29">
        <v>8.2622651466152488E-4</v>
      </c>
      <c r="D28" s="25">
        <v>0</v>
      </c>
      <c r="G28" s="31" t="s">
        <v>334</v>
      </c>
      <c r="H28" s="29">
        <v>2.824803032393421E-2</v>
      </c>
      <c r="M28" s="31" t="s">
        <v>505</v>
      </c>
      <c r="N28" s="29">
        <v>0.14306151064332254</v>
      </c>
      <c r="S28" s="31" t="s">
        <v>1203</v>
      </c>
      <c r="T28" s="29">
        <v>2.6994804667008006E-6</v>
      </c>
      <c r="W28" s="31" t="s">
        <v>309</v>
      </c>
      <c r="X28" s="29">
        <v>-6.441469067649043E-2</v>
      </c>
      <c r="AA28" s="31" t="s">
        <v>593</v>
      </c>
      <c r="AB28" s="29">
        <v>0.14079614331693416</v>
      </c>
      <c r="AG28" s="31" t="s">
        <v>433</v>
      </c>
      <c r="AH28" s="29">
        <v>-8.2208976434767642E-2</v>
      </c>
      <c r="AM28" s="31" t="s">
        <v>913</v>
      </c>
      <c r="AN28" s="29">
        <v>-2.2110569158439613E-5</v>
      </c>
      <c r="AS28" s="31" t="s">
        <v>907</v>
      </c>
      <c r="AT28" s="29">
        <v>0</v>
      </c>
      <c r="AW28" s="31" t="s">
        <v>784</v>
      </c>
      <c r="AX28" s="29">
        <v>-8.877568781954695E-2</v>
      </c>
      <c r="BA28" s="31" t="s">
        <v>989</v>
      </c>
      <c r="BB28" s="29">
        <v>7.0307083303309453E-2</v>
      </c>
      <c r="BE28" s="31" t="s">
        <v>1026</v>
      </c>
      <c r="BF28" s="29">
        <v>-6.8238307379887259E-2</v>
      </c>
    </row>
    <row r="29" spans="2:59" customFormat="1" x14ac:dyDescent="0.35">
      <c r="B29" s="31" t="s">
        <v>307</v>
      </c>
      <c r="C29" s="29">
        <v>0.14045850749245922</v>
      </c>
      <c r="D29" s="25">
        <v>0</v>
      </c>
      <c r="G29" s="31" t="s">
        <v>1219</v>
      </c>
      <c r="H29" s="29">
        <v>6.1826697148774741E-3</v>
      </c>
      <c r="M29" s="31" t="s">
        <v>712</v>
      </c>
      <c r="N29" s="29">
        <v>0.23858883466134315</v>
      </c>
      <c r="S29" s="31" t="s">
        <v>1209</v>
      </c>
      <c r="T29" s="29">
        <v>2.7680049121630594E-6</v>
      </c>
      <c r="W29" s="31" t="s">
        <v>523</v>
      </c>
      <c r="X29" s="29">
        <v>2.6291710480200177E-3</v>
      </c>
      <c r="AA29" s="31" t="s">
        <v>595</v>
      </c>
      <c r="AB29" s="29">
        <v>0.18518131133840474</v>
      </c>
      <c r="AG29" s="31" t="s">
        <v>814</v>
      </c>
      <c r="AH29" s="29">
        <v>-3.8508415277338524E-2</v>
      </c>
      <c r="AM29" s="31" t="s">
        <v>856</v>
      </c>
      <c r="AN29" s="29">
        <v>-3.9482690859541758E-4</v>
      </c>
      <c r="AS29" s="31" t="s">
        <v>912</v>
      </c>
      <c r="AT29" s="29">
        <v>-1.2676021571658029E-2</v>
      </c>
      <c r="AW29" s="31" t="s">
        <v>945</v>
      </c>
      <c r="AX29" s="29">
        <v>8.2613622364008446E-2</v>
      </c>
      <c r="BA29" s="31" t="s">
        <v>616</v>
      </c>
      <c r="BB29" s="29">
        <v>0.12012039977139893</v>
      </c>
      <c r="BE29" s="31" t="s">
        <v>1012</v>
      </c>
      <c r="BF29" s="29">
        <v>4.9269992091301465E-2</v>
      </c>
    </row>
    <row r="30" spans="2:59" customFormat="1" x14ac:dyDescent="0.35">
      <c r="B30" s="31" t="s">
        <v>626</v>
      </c>
      <c r="C30" s="29">
        <v>-0.3023989043661181</v>
      </c>
      <c r="D30" s="25">
        <v>0</v>
      </c>
      <c r="G30" s="31" t="s">
        <v>1003</v>
      </c>
      <c r="H30" s="29">
        <v>-2.8038267722518856E-2</v>
      </c>
      <c r="M30" s="31" t="s">
        <v>832</v>
      </c>
      <c r="N30" s="29">
        <v>-4.7206364648575722E-2</v>
      </c>
      <c r="S30" s="31" t="s">
        <v>1225</v>
      </c>
      <c r="T30" s="29">
        <v>-1.6061031504410776E-9</v>
      </c>
      <c r="W30" s="31" t="s">
        <v>525</v>
      </c>
      <c r="X30" s="29">
        <v>-4.8185330617108162E-2</v>
      </c>
      <c r="AA30" s="31" t="s">
        <v>597</v>
      </c>
      <c r="AB30" s="29">
        <v>0.19282195059092708</v>
      </c>
      <c r="AG30" s="31" t="s">
        <v>812</v>
      </c>
      <c r="AH30" s="29">
        <v>-1.6658134698623969E-2</v>
      </c>
      <c r="AM30" s="31" t="s">
        <v>898</v>
      </c>
      <c r="AN30" s="29">
        <v>-8.8156478466550124E-4</v>
      </c>
      <c r="AS30" s="31" t="s">
        <v>910</v>
      </c>
      <c r="AT30" s="29">
        <v>-1.1267574730362692E-3</v>
      </c>
      <c r="AW30" s="31" t="s">
        <v>946</v>
      </c>
      <c r="AX30" s="29">
        <v>5.4877876344842771E-2</v>
      </c>
      <c r="BA30" s="31" t="s">
        <v>618</v>
      </c>
      <c r="BB30" s="29">
        <v>0.10127211786455427</v>
      </c>
      <c r="BE30" s="31" t="s">
        <v>1420</v>
      </c>
      <c r="BF30" s="29">
        <v>0.14067277575288373</v>
      </c>
    </row>
    <row r="31" spans="2:59" customFormat="1" x14ac:dyDescent="0.35">
      <c r="B31" s="31" t="s">
        <v>273</v>
      </c>
      <c r="C31" s="29">
        <v>-1.368231108279485E-2</v>
      </c>
      <c r="D31" s="25">
        <v>0</v>
      </c>
      <c r="G31" s="31" t="s">
        <v>928</v>
      </c>
      <c r="H31" s="29">
        <v>2.4971738263732508E-2</v>
      </c>
      <c r="M31" s="31" t="s">
        <v>779</v>
      </c>
      <c r="N31" s="29">
        <v>2.6225758138097625E-3</v>
      </c>
      <c r="S31" s="31" t="s">
        <v>1266</v>
      </c>
      <c r="T31" s="29">
        <v>2.3917782011259475E-7</v>
      </c>
      <c r="W31" s="31" t="s">
        <v>1181</v>
      </c>
      <c r="X31" s="29">
        <v>5.765299082518606E-2</v>
      </c>
      <c r="AA31" s="31" t="s">
        <v>1185</v>
      </c>
      <c r="AB31" s="29">
        <v>0.47069230669682804</v>
      </c>
      <c r="AG31" s="31" t="s">
        <v>818</v>
      </c>
      <c r="AH31" s="29">
        <v>-6.6799120141482107E-2</v>
      </c>
      <c r="AM31" s="31" t="s">
        <v>905</v>
      </c>
      <c r="AN31" s="29">
        <v>-2.1647658788937952E-4</v>
      </c>
      <c r="AS31" s="31" t="s">
        <v>906</v>
      </c>
      <c r="AT31" s="29">
        <v>5.6337873651813456E-3</v>
      </c>
      <c r="AW31" s="31" t="s">
        <v>797</v>
      </c>
      <c r="AX31" s="29">
        <v>-4.2040452738551564E-3</v>
      </c>
      <c r="BA31" s="31" t="s">
        <v>990</v>
      </c>
      <c r="BB31" s="29">
        <v>6.5968986673956329E-2</v>
      </c>
    </row>
    <row r="32" spans="2:59" customFormat="1" x14ac:dyDescent="0.35">
      <c r="B32" s="31" t="s">
        <v>271</v>
      </c>
      <c r="C32" s="29">
        <v>2.3377253005833185E-2</v>
      </c>
      <c r="D32" s="25">
        <v>0</v>
      </c>
      <c r="G32" s="31" t="s">
        <v>923</v>
      </c>
      <c r="H32" s="29">
        <v>1.589110616782978E-2</v>
      </c>
      <c r="M32" s="31" t="s">
        <v>785</v>
      </c>
      <c r="N32" s="29">
        <v>-1.9669318603573222E-3</v>
      </c>
      <c r="S32" s="31" t="s">
        <v>1270</v>
      </c>
      <c r="T32" s="29">
        <v>0</v>
      </c>
      <c r="W32" s="31" t="s">
        <v>1182</v>
      </c>
      <c r="X32" s="29">
        <v>8.2817868292975605E-2</v>
      </c>
      <c r="AA32" s="31" t="s">
        <v>1192</v>
      </c>
      <c r="AB32" s="29">
        <v>-0.27784142736444822</v>
      </c>
      <c r="AG32" s="31" t="s">
        <v>820</v>
      </c>
      <c r="AH32" s="29">
        <v>5.1603280478672908E-2</v>
      </c>
      <c r="AM32" s="31" t="s">
        <v>857</v>
      </c>
      <c r="AN32" s="29">
        <v>2.581934303472287E-4</v>
      </c>
      <c r="AS32" s="31" t="s">
        <v>741</v>
      </c>
      <c r="AT32" s="29">
        <v>6.5347714390667472E-2</v>
      </c>
      <c r="AW32" s="31" t="s">
        <v>710</v>
      </c>
      <c r="AX32" s="29">
        <v>3.2131028175208291E-2</v>
      </c>
      <c r="BA32" s="31" t="s">
        <v>988</v>
      </c>
      <c r="BB32" s="29">
        <v>7.4794769471605807E-2</v>
      </c>
    </row>
    <row r="33" spans="2:54" customFormat="1" x14ac:dyDescent="0.35">
      <c r="B33" s="31" t="s">
        <v>147</v>
      </c>
      <c r="C33" s="29">
        <v>0.60408725392962725</v>
      </c>
      <c r="D33" s="25">
        <v>0</v>
      </c>
      <c r="G33" s="31" t="s">
        <v>1019</v>
      </c>
      <c r="H33" s="29">
        <v>-1.6314868998971908E-2</v>
      </c>
      <c r="M33" s="31" t="s">
        <v>678</v>
      </c>
      <c r="N33" s="29">
        <v>0.12785057092322591</v>
      </c>
      <c r="S33" s="31" t="s">
        <v>1280</v>
      </c>
      <c r="T33" s="29">
        <v>1.1803425422556548E-6</v>
      </c>
      <c r="W33" s="31" t="s">
        <v>1190</v>
      </c>
      <c r="X33" s="29">
        <v>1.1661203645870965E-2</v>
      </c>
      <c r="AA33" s="31" t="s">
        <v>1215</v>
      </c>
      <c r="AB33" s="29">
        <v>0.57592295870908816</v>
      </c>
      <c r="AG33" s="31" t="s">
        <v>827</v>
      </c>
      <c r="AH33" s="29">
        <v>6.7785888172642708E-2</v>
      </c>
      <c r="AM33" s="31" t="s">
        <v>865</v>
      </c>
      <c r="AN33" s="29">
        <v>1.7701470988871137E-4</v>
      </c>
      <c r="AS33" s="31" t="s">
        <v>716</v>
      </c>
      <c r="AT33" s="29">
        <v>2.0519722284932887E-2</v>
      </c>
      <c r="AW33" s="31" t="s">
        <v>718</v>
      </c>
      <c r="AX33" s="29">
        <v>3.197946672155165E-2</v>
      </c>
      <c r="BA33" s="31" t="s">
        <v>35</v>
      </c>
      <c r="BB33" s="29">
        <v>0.16170629159761174</v>
      </c>
    </row>
    <row r="34" spans="2:54" customFormat="1" x14ac:dyDescent="0.35">
      <c r="B34" s="31" t="s">
        <v>1237</v>
      </c>
      <c r="C34" s="29">
        <v>0.12272904234250104</v>
      </c>
      <c r="D34" s="25">
        <v>0</v>
      </c>
      <c r="G34" s="31" t="s">
        <v>926</v>
      </c>
      <c r="H34" s="29">
        <v>2.6969477324831105E-2</v>
      </c>
      <c r="M34" s="31" t="s">
        <v>1194</v>
      </c>
      <c r="N34" s="29">
        <v>0.13112879069048811</v>
      </c>
      <c r="S34" s="31" t="s">
        <v>1282</v>
      </c>
      <c r="T34" s="29">
        <v>1.1612083166466477E-6</v>
      </c>
      <c r="W34" s="31" t="s">
        <v>1205</v>
      </c>
      <c r="X34" s="29">
        <v>0.16230063234323211</v>
      </c>
      <c r="AA34" s="31" t="s">
        <v>1217</v>
      </c>
      <c r="AB34" s="29">
        <v>0.14000603175786649</v>
      </c>
      <c r="AG34" s="31" t="s">
        <v>829</v>
      </c>
      <c r="AH34" s="29">
        <v>3.4175856808243907E-2</v>
      </c>
      <c r="AM34" s="31" t="s">
        <v>861</v>
      </c>
      <c r="AN34" s="29">
        <v>1.7363226320293981E-4</v>
      </c>
      <c r="AS34" s="31" t="s">
        <v>717</v>
      </c>
      <c r="AT34" s="29">
        <v>-4.0147282731390434E-2</v>
      </c>
      <c r="AW34" s="31" t="s">
        <v>648</v>
      </c>
      <c r="AX34" s="29">
        <v>2.9579743705321473E-2</v>
      </c>
      <c r="BA34" s="31" t="s">
        <v>637</v>
      </c>
      <c r="BB34" s="29">
        <v>-0.19554464202287775</v>
      </c>
    </row>
    <row r="35" spans="2:54" customFormat="1" x14ac:dyDescent="0.35">
      <c r="B35" s="31" t="s">
        <v>1244</v>
      </c>
      <c r="C35" s="29">
        <v>4.1569514341814877E-2</v>
      </c>
      <c r="D35" s="25">
        <v>0</v>
      </c>
      <c r="G35" s="31" t="s">
        <v>925</v>
      </c>
      <c r="H35" s="29">
        <v>1.3984173427690203E-2</v>
      </c>
      <c r="M35" s="31" t="s">
        <v>671</v>
      </c>
      <c r="N35" s="29">
        <v>-9.9602449996077494E-2</v>
      </c>
      <c r="S35" s="31" t="s">
        <v>439</v>
      </c>
      <c r="T35" s="29">
        <v>7.1298908175564485E-7</v>
      </c>
      <c r="W35" s="31" t="s">
        <v>1206</v>
      </c>
      <c r="X35" s="29">
        <v>6.908097039813961E-2</v>
      </c>
      <c r="AA35" s="31" t="s">
        <v>1221</v>
      </c>
      <c r="AB35" s="29">
        <v>0.1178948397011791</v>
      </c>
      <c r="AG35" s="31" t="s">
        <v>825</v>
      </c>
      <c r="AH35" s="29">
        <v>0.16963446806476032</v>
      </c>
      <c r="AM35" s="31" t="s">
        <v>858</v>
      </c>
      <c r="AN35" s="29">
        <v>2.1873155234656053E-4</v>
      </c>
      <c r="AS35" s="31" t="s">
        <v>1420</v>
      </c>
      <c r="AT35" s="29">
        <v>3.1353996162997493E-2</v>
      </c>
      <c r="AW35" s="31" t="s">
        <v>1196</v>
      </c>
      <c r="AX35" s="29">
        <v>-3.0556744688839291E-2</v>
      </c>
      <c r="BA35" s="31" t="s">
        <v>137</v>
      </c>
      <c r="BB35" s="29">
        <v>7.1055030998025515E-2</v>
      </c>
    </row>
    <row r="36" spans="2:54" customFormat="1" x14ac:dyDescent="0.35">
      <c r="B36" s="31" t="s">
        <v>1264</v>
      </c>
      <c r="C36" s="29">
        <v>0</v>
      </c>
      <c r="D36" s="25">
        <v>0</v>
      </c>
      <c r="G36" s="31" t="s">
        <v>1021</v>
      </c>
      <c r="H36" s="29">
        <v>-1.4683382099074712E-2</v>
      </c>
      <c r="M36" s="31" t="s">
        <v>674</v>
      </c>
      <c r="N36" s="29">
        <v>-7.6016690255355429E-2</v>
      </c>
      <c r="S36" s="31" t="s">
        <v>847</v>
      </c>
      <c r="T36" s="29">
        <v>6.5056367070625776E-7</v>
      </c>
      <c r="W36" s="31" t="s">
        <v>1211</v>
      </c>
      <c r="X36" s="29">
        <v>0.19320282200479019</v>
      </c>
      <c r="AA36" s="31" t="s">
        <v>1223</v>
      </c>
      <c r="AB36" s="29">
        <v>9.2874046318376007E-4</v>
      </c>
      <c r="AG36" s="31" t="s">
        <v>692</v>
      </c>
      <c r="AH36" s="29">
        <v>3.7570809471314484E-2</v>
      </c>
      <c r="AM36" s="31" t="s">
        <v>860</v>
      </c>
      <c r="AN36" s="29">
        <v>5.9587435781008888E-4</v>
      </c>
      <c r="AW36" s="31" t="s">
        <v>1207</v>
      </c>
      <c r="AX36" s="29">
        <v>0.25372650354235826</v>
      </c>
      <c r="BA36" s="31" t="s">
        <v>227</v>
      </c>
      <c r="BB36" s="29">
        <v>4.0239585975723927E-2</v>
      </c>
    </row>
    <row r="37" spans="2:54" customFormat="1" x14ac:dyDescent="0.35">
      <c r="B37" s="31" t="s">
        <v>1269</v>
      </c>
      <c r="C37" s="29">
        <v>0</v>
      </c>
      <c r="D37" s="25">
        <v>0</v>
      </c>
      <c r="G37" s="31" t="s">
        <v>943</v>
      </c>
      <c r="H37" s="29">
        <v>9.7515858950825048E-3</v>
      </c>
      <c r="M37" s="31" t="s">
        <v>643</v>
      </c>
      <c r="N37" s="29">
        <v>0.10946532802615488</v>
      </c>
      <c r="S37" s="31" t="s">
        <v>843</v>
      </c>
      <c r="T37" s="29">
        <v>3.64746175671707E-7</v>
      </c>
      <c r="W37" s="31" t="s">
        <v>1239</v>
      </c>
      <c r="X37" s="29">
        <v>1.0920809763593442E-2</v>
      </c>
      <c r="AA37" s="31" t="s">
        <v>1241</v>
      </c>
      <c r="AB37" s="29">
        <v>5.6500437447813669E-2</v>
      </c>
      <c r="AG37" s="31" t="s">
        <v>697</v>
      </c>
      <c r="AH37" s="29">
        <v>2.7499116570871753E-2</v>
      </c>
      <c r="AM37" s="31" t="s">
        <v>878</v>
      </c>
      <c r="AN37" s="29">
        <v>5.1244067289439056E-4</v>
      </c>
      <c r="AW37" s="31" t="s">
        <v>1212</v>
      </c>
      <c r="AX37" s="29">
        <v>0.3771101569400036</v>
      </c>
      <c r="BA37" s="31" t="s">
        <v>400</v>
      </c>
      <c r="BB37" s="29">
        <v>5.0443783754690382E-3</v>
      </c>
    </row>
    <row r="38" spans="2:54" customFormat="1" x14ac:dyDescent="0.35">
      <c r="B38" s="31" t="s">
        <v>235</v>
      </c>
      <c r="C38" s="29">
        <v>0.1925107779161353</v>
      </c>
      <c r="D38" s="25">
        <v>0</v>
      </c>
      <c r="G38" s="31" t="s">
        <v>1015</v>
      </c>
      <c r="H38" s="29">
        <v>-2.1745389680058264E-2</v>
      </c>
      <c r="M38" s="31" t="s">
        <v>676</v>
      </c>
      <c r="N38" s="29">
        <v>-0.12821656664754211</v>
      </c>
      <c r="S38" s="31" t="s">
        <v>845</v>
      </c>
      <c r="T38" s="29">
        <v>5.8957332657754597E-7</v>
      </c>
      <c r="W38" s="31" t="s">
        <v>1249</v>
      </c>
      <c r="X38" s="29">
        <v>1.380851397828965E-4</v>
      </c>
      <c r="AA38" s="31" t="s">
        <v>1245</v>
      </c>
      <c r="AB38" s="29">
        <v>3.4730178420556035E-2</v>
      </c>
      <c r="AG38" s="31" t="s">
        <v>699</v>
      </c>
      <c r="AH38" s="29">
        <v>3.7683974560083516E-2</v>
      </c>
      <c r="AM38" s="31" t="s">
        <v>701</v>
      </c>
      <c r="AN38" s="29">
        <v>1.3473412631656692E-4</v>
      </c>
      <c r="AW38" s="31" t="s">
        <v>1240</v>
      </c>
      <c r="AX38" s="29">
        <v>3.7145730421894528E-2</v>
      </c>
      <c r="BA38" s="31" t="s">
        <v>970</v>
      </c>
      <c r="BB38" s="29">
        <v>2.4755566097371454E-2</v>
      </c>
    </row>
    <row r="39" spans="2:54" customFormat="1" x14ac:dyDescent="0.35">
      <c r="B39" s="31" t="s">
        <v>121</v>
      </c>
      <c r="C39" s="29">
        <v>1.7828702817711712</v>
      </c>
      <c r="D39" s="25">
        <v>0</v>
      </c>
      <c r="G39" s="31" t="s">
        <v>325</v>
      </c>
      <c r="H39" s="29">
        <v>-6.1777329127275316E-3</v>
      </c>
      <c r="M39" s="31" t="s">
        <v>485</v>
      </c>
      <c r="N39" s="29">
        <v>5.2451516276195251E-2</v>
      </c>
      <c r="S39" s="31" t="s">
        <v>915</v>
      </c>
      <c r="T39" s="29">
        <v>-4.8074741842631545E-8</v>
      </c>
      <c r="W39" s="31" t="s">
        <v>1274</v>
      </c>
      <c r="X39" s="29">
        <v>0.7429852608654931</v>
      </c>
      <c r="AA39" s="31" t="s">
        <v>1268</v>
      </c>
      <c r="AB39" s="29">
        <v>0</v>
      </c>
      <c r="AG39" s="31" t="s">
        <v>700</v>
      </c>
      <c r="AH39" s="29">
        <v>2.7838611837178812E-2</v>
      </c>
      <c r="AM39" s="31" t="s">
        <v>704</v>
      </c>
      <c r="AN39" s="29">
        <v>1.307879385165001E-4</v>
      </c>
      <c r="AW39" s="31" t="s">
        <v>1246</v>
      </c>
      <c r="AX39" s="29">
        <v>1.8493355410128361E-2</v>
      </c>
      <c r="BA39" s="31" t="s">
        <v>973</v>
      </c>
      <c r="BB39" s="29">
        <v>-1.1629358957369846E-2</v>
      </c>
    </row>
    <row r="40" spans="2:54" customFormat="1" x14ac:dyDescent="0.35">
      <c r="B40" s="31" t="s">
        <v>229</v>
      </c>
      <c r="C40" s="29">
        <v>9.2456333622312412E-2</v>
      </c>
      <c r="D40" s="25">
        <v>0</v>
      </c>
      <c r="G40" s="31" t="s">
        <v>1420</v>
      </c>
      <c r="H40" s="29">
        <v>7.9418440477081964E-2</v>
      </c>
      <c r="M40" s="31" t="s">
        <v>489</v>
      </c>
      <c r="N40" s="29">
        <v>6.3597463484886721E-2</v>
      </c>
      <c r="S40" s="31" t="s">
        <v>897</v>
      </c>
      <c r="T40" s="29">
        <v>4.6639674921955971E-8</v>
      </c>
      <c r="W40" s="31" t="s">
        <v>1277</v>
      </c>
      <c r="X40" s="29">
        <v>0.73965348839524425</v>
      </c>
      <c r="AA40" s="31" t="s">
        <v>1272</v>
      </c>
      <c r="AB40" s="29">
        <v>0</v>
      </c>
      <c r="AG40" s="31" t="s">
        <v>467</v>
      </c>
      <c r="AH40" s="29">
        <v>7.6952260362933306E-3</v>
      </c>
      <c r="AM40" s="31" t="s">
        <v>1208</v>
      </c>
      <c r="AN40" s="29">
        <v>-5.6565783408386308E-4</v>
      </c>
      <c r="AW40" s="31" t="s">
        <v>1251</v>
      </c>
      <c r="AX40" s="29">
        <v>-4.6587522579343662E-5</v>
      </c>
      <c r="BA40" s="31" t="s">
        <v>996</v>
      </c>
      <c r="BB40" s="29">
        <v>2.5100992601055711E-2</v>
      </c>
    </row>
    <row r="41" spans="2:54" customFormat="1" x14ac:dyDescent="0.35">
      <c r="B41" s="31" t="s">
        <v>243</v>
      </c>
      <c r="C41" s="29">
        <v>5.1001813964709951E-2</v>
      </c>
      <c r="D41" s="25">
        <v>0</v>
      </c>
      <c r="M41" s="31" t="s">
        <v>654</v>
      </c>
      <c r="N41" s="29">
        <v>0.17517111672032182</v>
      </c>
      <c r="S41" s="31" t="s">
        <v>891</v>
      </c>
      <c r="T41" s="29">
        <v>6.6611022901357631E-8</v>
      </c>
      <c r="W41" s="31" t="s">
        <v>163</v>
      </c>
      <c r="X41" s="29">
        <v>8.3275158415483747E-2</v>
      </c>
      <c r="AA41" s="31" t="s">
        <v>1287</v>
      </c>
      <c r="AB41" s="29">
        <v>-0.18657051847522699</v>
      </c>
      <c r="AG41" s="31" t="s">
        <v>350</v>
      </c>
      <c r="AH41" s="29">
        <v>3.3270536098091746E-2</v>
      </c>
      <c r="AM41" s="31" t="s">
        <v>1213</v>
      </c>
      <c r="AN41" s="29">
        <v>-8.3974876385421813E-4</v>
      </c>
      <c r="AW41" s="31" t="s">
        <v>1256</v>
      </c>
      <c r="AX41" s="29">
        <v>-4.4079122771806978E-2</v>
      </c>
      <c r="BA41" s="31" t="s">
        <v>1001</v>
      </c>
      <c r="BB41" s="29">
        <v>1.208992762894885E-2</v>
      </c>
    </row>
    <row r="42" spans="2:54" customFormat="1" x14ac:dyDescent="0.35">
      <c r="B42" s="31" t="s">
        <v>105</v>
      </c>
      <c r="C42" s="29">
        <v>0.50151949439954557</v>
      </c>
      <c r="D42" s="25">
        <v>0</v>
      </c>
      <c r="M42" s="31" t="s">
        <v>656</v>
      </c>
      <c r="N42" s="29">
        <v>0.11864433901152548</v>
      </c>
      <c r="S42" s="31" t="s">
        <v>899</v>
      </c>
      <c r="T42" s="29">
        <v>2.2841481820752799E-7</v>
      </c>
      <c r="W42" s="31" t="s">
        <v>541</v>
      </c>
      <c r="X42" s="29">
        <v>-8.9791268073206448E-2</v>
      </c>
      <c r="AA42" s="31" t="s">
        <v>933</v>
      </c>
      <c r="AB42" s="29">
        <v>7.2369932958791627E-2</v>
      </c>
      <c r="AG42" s="31" t="s">
        <v>553</v>
      </c>
      <c r="AH42" s="29">
        <v>-3.0554573967635284E-3</v>
      </c>
      <c r="AM42" s="31" t="s">
        <v>866</v>
      </c>
      <c r="AN42" s="29">
        <v>1.9730939000334066E-4</v>
      </c>
      <c r="AW42" s="31" t="s">
        <v>1259</v>
      </c>
      <c r="AX42" s="29">
        <v>2.5007639853346073E-2</v>
      </c>
      <c r="BA42" s="31" t="s">
        <v>305</v>
      </c>
      <c r="BB42" s="29">
        <v>2.8555257637898242E-2</v>
      </c>
    </row>
    <row r="43" spans="2:54" customFormat="1" x14ac:dyDescent="0.35">
      <c r="B43" s="31" t="s">
        <v>320</v>
      </c>
      <c r="C43" s="29">
        <v>0.13632737491915162</v>
      </c>
      <c r="D43" s="25">
        <v>0</v>
      </c>
      <c r="M43" s="31" t="s">
        <v>342</v>
      </c>
      <c r="N43" s="29">
        <v>0.16068418723691077</v>
      </c>
      <c r="S43" s="31" t="s">
        <v>871</v>
      </c>
      <c r="T43" s="29">
        <v>1.2340857984349555E-4</v>
      </c>
      <c r="W43" s="31" t="s">
        <v>205</v>
      </c>
      <c r="X43" s="29">
        <v>6.5845474095963905E-2</v>
      </c>
      <c r="AA43" s="31" t="s">
        <v>1016</v>
      </c>
      <c r="AB43" s="29">
        <v>-7.5668340306836543E-2</v>
      </c>
      <c r="AG43" s="31" t="s">
        <v>457</v>
      </c>
      <c r="AH43" s="29">
        <v>3.8476130181466649E-3</v>
      </c>
      <c r="AM43" s="31" t="s">
        <v>869</v>
      </c>
      <c r="AN43" s="29">
        <v>1.7937217273030973E-4</v>
      </c>
      <c r="AW43" s="31" t="s">
        <v>1262</v>
      </c>
      <c r="AX43" s="29">
        <v>9.3968101267118603E-2</v>
      </c>
      <c r="BA43" s="31" t="s">
        <v>406</v>
      </c>
      <c r="BB43" s="29">
        <v>2.452528176158195E-2</v>
      </c>
    </row>
    <row r="44" spans="2:54" customFormat="1" x14ac:dyDescent="0.35">
      <c r="B44" s="31" t="s">
        <v>114</v>
      </c>
      <c r="C44" s="29">
        <v>0.49325722925293031</v>
      </c>
      <c r="D44" s="25">
        <v>0</v>
      </c>
      <c r="M44" s="31" t="s">
        <v>392</v>
      </c>
      <c r="N44" s="29">
        <v>-1.6391098836311013E-2</v>
      </c>
      <c r="S44" s="31" t="s">
        <v>903</v>
      </c>
      <c r="T44" s="29">
        <v>-5.5010898625896788E-8</v>
      </c>
      <c r="W44" s="31" t="s">
        <v>542</v>
      </c>
      <c r="X44" s="29">
        <v>-4.8977055312658065E-2</v>
      </c>
      <c r="AA44" s="31" t="s">
        <v>938</v>
      </c>
      <c r="AB44" s="29">
        <v>6.9460356841112056E-2</v>
      </c>
      <c r="AG44" s="31" t="s">
        <v>189</v>
      </c>
      <c r="AH44" s="29">
        <v>4.9566308880830565E-2</v>
      </c>
      <c r="AM44" s="31" t="s">
        <v>894</v>
      </c>
      <c r="AN44" s="29">
        <v>8.1122732646638561E-5</v>
      </c>
      <c r="AW44" s="31" t="s">
        <v>1267</v>
      </c>
      <c r="AX44" s="29">
        <v>2.6195806804851854E-2</v>
      </c>
      <c r="BA44" s="31" t="s">
        <v>576</v>
      </c>
      <c r="BB44" s="29">
        <v>-1.0593079446317089E-2</v>
      </c>
    </row>
    <row r="45" spans="2:54" customFormat="1" x14ac:dyDescent="0.35">
      <c r="B45" s="31" t="s">
        <v>323</v>
      </c>
      <c r="C45" s="29">
        <v>3.8832646189091671E-2</v>
      </c>
      <c r="D45" s="25">
        <v>0</v>
      </c>
      <c r="M45" s="31" t="s">
        <v>387</v>
      </c>
      <c r="N45" s="29">
        <v>-3.0815265812264708E-2</v>
      </c>
      <c r="S45" s="31" t="s">
        <v>875</v>
      </c>
      <c r="T45" s="29">
        <v>1.2045473376510497E-4</v>
      </c>
      <c r="W45" s="31" t="s">
        <v>511</v>
      </c>
      <c r="X45" s="29">
        <v>0.10070484273500362</v>
      </c>
      <c r="AA45" s="31" t="s">
        <v>1018</v>
      </c>
      <c r="AB45" s="29">
        <v>-6.946035684111207E-2</v>
      </c>
      <c r="AG45" s="31" t="s">
        <v>317</v>
      </c>
      <c r="AH45" s="29">
        <v>1.4824626628741563E-2</v>
      </c>
      <c r="AM45" s="31" t="s">
        <v>851</v>
      </c>
      <c r="AN45" s="29">
        <v>1.3995227843873015E-4</v>
      </c>
      <c r="AW45" s="31" t="s">
        <v>1271</v>
      </c>
      <c r="AX45" s="29">
        <v>1.7487860037304945E-2</v>
      </c>
      <c r="BA45" s="31" t="s">
        <v>230</v>
      </c>
      <c r="BB45" s="29">
        <v>5.0317127370006168E-2</v>
      </c>
    </row>
    <row r="46" spans="2:54" customFormat="1" x14ac:dyDescent="0.35">
      <c r="B46" s="31" t="s">
        <v>319</v>
      </c>
      <c r="C46" s="29">
        <v>0.35362494827513263</v>
      </c>
      <c r="D46" s="25">
        <v>0</v>
      </c>
      <c r="M46" s="31" t="s">
        <v>436</v>
      </c>
      <c r="N46" s="29">
        <v>7.8677274414292887E-3</v>
      </c>
      <c r="S46" s="31" t="s">
        <v>1962</v>
      </c>
      <c r="T46" s="29">
        <v>-4.2963259274298823E-6</v>
      </c>
      <c r="W46" s="31" t="s">
        <v>444</v>
      </c>
      <c r="X46" s="29">
        <v>5.5973777500180628E-2</v>
      </c>
      <c r="AA46" s="31" t="s">
        <v>936</v>
      </c>
      <c r="AB46" s="29">
        <v>7.5248719911204742E-2</v>
      </c>
      <c r="AG46" s="31" t="s">
        <v>834</v>
      </c>
      <c r="AH46" s="29">
        <v>-3.1233564500249389E-2</v>
      </c>
      <c r="AM46" s="31" t="s">
        <v>885</v>
      </c>
      <c r="AN46" s="29">
        <v>1.0156359915143389E-3</v>
      </c>
      <c r="AW46" s="31" t="s">
        <v>1285</v>
      </c>
      <c r="AX46" s="29">
        <v>6.2266497210604118E-3</v>
      </c>
      <c r="BA46" s="31" t="s">
        <v>379</v>
      </c>
      <c r="BB46" s="29">
        <v>6.3328192342113031E-3</v>
      </c>
    </row>
    <row r="47" spans="2:54" customFormat="1" x14ac:dyDescent="0.35">
      <c r="B47" s="31" t="s">
        <v>318</v>
      </c>
      <c r="C47" s="29">
        <v>0.38584778234693212</v>
      </c>
      <c r="D47" s="25">
        <v>0</v>
      </c>
      <c r="M47" s="31" t="s">
        <v>373</v>
      </c>
      <c r="N47" s="29">
        <v>2.4258826277740304E-2</v>
      </c>
      <c r="S47" s="31" t="s">
        <v>1969</v>
      </c>
      <c r="T47" s="29">
        <v>3.0114434070770204E-6</v>
      </c>
      <c r="W47" s="31" t="s">
        <v>446</v>
      </c>
      <c r="X47" s="29">
        <v>4.0580988687630964E-2</v>
      </c>
      <c r="AA47" s="31" t="s">
        <v>939</v>
      </c>
      <c r="AB47" s="29">
        <v>0.27089539168033705</v>
      </c>
      <c r="AG47" s="31" t="s">
        <v>1178</v>
      </c>
      <c r="AH47" s="29">
        <v>2.0075486747624067E-2</v>
      </c>
      <c r="AM47" s="31" t="s">
        <v>883</v>
      </c>
      <c r="AN47" s="29">
        <v>1.0575783304179064E-3</v>
      </c>
      <c r="AW47" s="31" t="s">
        <v>1288</v>
      </c>
      <c r="AX47" s="29">
        <v>4.6112572275033598E-2</v>
      </c>
      <c r="BA47" s="31" t="s">
        <v>69</v>
      </c>
      <c r="BB47" s="29">
        <v>2.5216134768950457E-2</v>
      </c>
    </row>
    <row r="48" spans="2:54" customFormat="1" x14ac:dyDescent="0.35">
      <c r="B48" s="31" t="s">
        <v>22</v>
      </c>
      <c r="C48" s="29">
        <v>2.4006323340623292</v>
      </c>
      <c r="D48" s="25">
        <v>0</v>
      </c>
      <c r="M48" s="31" t="s">
        <v>352</v>
      </c>
      <c r="N48" s="29">
        <v>0.39797587974563148</v>
      </c>
      <c r="S48" s="31" t="s">
        <v>1964</v>
      </c>
      <c r="T48" s="29">
        <v>3.316603005660825E-6</v>
      </c>
      <c r="W48" s="31" t="s">
        <v>447</v>
      </c>
      <c r="X48" s="29">
        <v>3.766568777616322E-2</v>
      </c>
      <c r="AA48" s="31" t="s">
        <v>965</v>
      </c>
      <c r="AB48" s="29">
        <v>0.12502864231400174</v>
      </c>
      <c r="AG48" s="31" t="s">
        <v>1195</v>
      </c>
      <c r="AH48" s="29">
        <v>1.1316508876901957E-2</v>
      </c>
      <c r="AM48" s="31" t="s">
        <v>880</v>
      </c>
      <c r="AN48" s="29">
        <v>1.2238819591350078E-3</v>
      </c>
      <c r="AW48" s="31" t="s">
        <v>773</v>
      </c>
      <c r="AX48" s="29">
        <v>4.8857823452911273E-3</v>
      </c>
      <c r="BA48" s="31" t="s">
        <v>999</v>
      </c>
      <c r="BB48" s="29">
        <v>3.0947836206453015E-3</v>
      </c>
    </row>
    <row r="49" spans="2:59" customFormat="1" x14ac:dyDescent="0.35">
      <c r="B49" s="31" t="s">
        <v>248</v>
      </c>
      <c r="C49" s="29">
        <v>0.12844979931620795</v>
      </c>
      <c r="D49" s="25">
        <v>0</v>
      </c>
      <c r="M49" s="31" t="s">
        <v>382</v>
      </c>
      <c r="N49" s="29">
        <v>2.3603182324287857E-2</v>
      </c>
      <c r="S49" s="31" t="s">
        <v>1970</v>
      </c>
      <c r="T49" s="29">
        <v>3.4209997104394949E-6</v>
      </c>
      <c r="W49" s="31" t="s">
        <v>515</v>
      </c>
      <c r="X49" s="29">
        <v>2.6820768385503221E-2</v>
      </c>
      <c r="AA49" s="31" t="s">
        <v>941</v>
      </c>
      <c r="AB49" s="29">
        <v>0.11113657094577929</v>
      </c>
      <c r="AG49" s="31" t="s">
        <v>1198</v>
      </c>
      <c r="AH49" s="29">
        <v>2.0369715978423516E-2</v>
      </c>
      <c r="AM49" s="31" t="s">
        <v>1420</v>
      </c>
      <c r="AN49" s="29">
        <v>3.039338360080128E-3</v>
      </c>
      <c r="AW49" s="31" t="s">
        <v>787</v>
      </c>
      <c r="AX49" s="29">
        <v>-7.8938257112834854E-4</v>
      </c>
      <c r="BA49" s="31" t="s">
        <v>997</v>
      </c>
      <c r="BB49" s="29">
        <v>-1.3026184650719298E-2</v>
      </c>
    </row>
    <row r="50" spans="2:59" customFormat="1" x14ac:dyDescent="0.35">
      <c r="B50" s="31" t="s">
        <v>255</v>
      </c>
      <c r="C50" s="29">
        <v>0.11057490814922757</v>
      </c>
      <c r="M50" s="31" t="s">
        <v>493</v>
      </c>
      <c r="N50" s="29">
        <v>0.18358030696668337</v>
      </c>
      <c r="S50" s="31" t="s">
        <v>1420</v>
      </c>
      <c r="T50" s="29">
        <v>2.6040043925232639E-4</v>
      </c>
      <c r="W50" s="31" t="s">
        <v>520</v>
      </c>
      <c r="X50" s="29">
        <v>8.7148421597599279E-3</v>
      </c>
      <c r="AA50" s="31" t="s">
        <v>942</v>
      </c>
      <c r="AB50" s="29">
        <v>0.11808260662989051</v>
      </c>
      <c r="AG50" s="31" t="s">
        <v>1222</v>
      </c>
      <c r="AH50" s="29">
        <v>2.7820515257534116E-2</v>
      </c>
      <c r="AW50" s="31" t="s">
        <v>839</v>
      </c>
      <c r="AX50" s="29">
        <v>-3.4175621902968497E-3</v>
      </c>
      <c r="BA50" s="31" t="s">
        <v>992</v>
      </c>
      <c r="BB50" s="29">
        <v>1.136890002227311E-3</v>
      </c>
    </row>
    <row r="51" spans="2:59" customFormat="1" x14ac:dyDescent="0.35">
      <c r="B51" s="31" t="s">
        <v>1420</v>
      </c>
      <c r="C51" s="29">
        <v>7.5661316403995817</v>
      </c>
      <c r="M51" s="31" t="s">
        <v>1960</v>
      </c>
      <c r="N51" s="29">
        <v>0.46667678959053871</v>
      </c>
      <c r="W51" s="31" t="s">
        <v>521</v>
      </c>
      <c r="X51" s="29">
        <v>5.4225684549617324E-3</v>
      </c>
      <c r="AA51" s="31" t="s">
        <v>1006</v>
      </c>
      <c r="AB51" s="29">
        <v>-2.570033203121146E-2</v>
      </c>
      <c r="AG51" s="31" t="s">
        <v>1229</v>
      </c>
      <c r="AH51" s="29">
        <v>5.9298506514966251E-2</v>
      </c>
      <c r="AW51" s="31" t="s">
        <v>731</v>
      </c>
      <c r="AX51" s="29">
        <v>3.031229073132858E-2</v>
      </c>
      <c r="BA51" s="31" t="s">
        <v>372</v>
      </c>
      <c r="BB51" s="29">
        <v>1.6264870569295396E-2</v>
      </c>
    </row>
    <row r="52" spans="2:59" customFormat="1" x14ac:dyDescent="0.35">
      <c r="M52" s="31" t="s">
        <v>1966</v>
      </c>
      <c r="N52" s="29">
        <v>0.45685201507284323</v>
      </c>
      <c r="W52" s="31" t="s">
        <v>517</v>
      </c>
      <c r="X52" s="29">
        <v>1.4912063251144764E-2</v>
      </c>
      <c r="AA52" s="31" t="s">
        <v>528</v>
      </c>
      <c r="AB52" s="29">
        <v>4.4583977270910985E-3</v>
      </c>
      <c r="AG52" s="31" t="s">
        <v>1231</v>
      </c>
      <c r="AH52" s="29">
        <v>3.7570809471314491E-2</v>
      </c>
      <c r="AW52" s="31" t="s">
        <v>737</v>
      </c>
      <c r="AX52" s="29">
        <v>1.3893133251858931E-2</v>
      </c>
      <c r="BA52" s="31" t="s">
        <v>170</v>
      </c>
      <c r="BB52" s="29">
        <v>6.3373608173291601E-2</v>
      </c>
    </row>
    <row r="53" spans="2:59" x14ac:dyDescent="0.35">
      <c r="B53" s="66"/>
      <c r="C53" s="66"/>
      <c r="G53" s="66"/>
      <c r="H53" s="66"/>
      <c r="I53" s="66"/>
      <c r="J53" s="66"/>
      <c r="K53" s="66"/>
      <c r="M53" s="31" t="s">
        <v>1959</v>
      </c>
      <c r="N53" s="29">
        <v>0.373341431672431</v>
      </c>
      <c r="O53" s="66"/>
      <c r="P53" s="66"/>
      <c r="Q53" s="66"/>
      <c r="S53" s="66"/>
      <c r="T53" s="66"/>
      <c r="U53" s="66"/>
      <c r="V53" s="66"/>
      <c r="W53" s="31" t="s">
        <v>1420</v>
      </c>
      <c r="X53" s="29">
        <v>2.2747413444499354</v>
      </c>
      <c r="Y53" s="66"/>
      <c r="Z53" s="66"/>
      <c r="AA53" s="31" t="s">
        <v>530</v>
      </c>
      <c r="AB53" s="29">
        <v>1.0547517437210607E-2</v>
      </c>
      <c r="AC53" s="66"/>
      <c r="AD53" s="66"/>
      <c r="AE53" s="66"/>
      <c r="AG53" s="31" t="s">
        <v>1234</v>
      </c>
      <c r="AH53" s="29">
        <v>2.3538338463956067E-2</v>
      </c>
      <c r="AI53" s="66"/>
      <c r="AJ53" s="66"/>
      <c r="AK53" s="66"/>
      <c r="AM53" s="66"/>
      <c r="AN53" s="66"/>
      <c r="AO53" s="66"/>
      <c r="AP53" s="66"/>
      <c r="AQ53" s="66"/>
      <c r="AS53" s="66"/>
      <c r="AT53" s="66"/>
      <c r="AU53" s="66"/>
      <c r="AV53" s="66"/>
      <c r="AW53" s="31" t="s">
        <v>679</v>
      </c>
      <c r="AX53" s="29">
        <v>2.020819382088572E-2</v>
      </c>
      <c r="AY53" s="66"/>
      <c r="BA53" s="31" t="s">
        <v>560</v>
      </c>
      <c r="BB53" s="29">
        <v>-7.4617894800759347E-3</v>
      </c>
      <c r="BC53" s="66"/>
      <c r="BE53" s="66"/>
      <c r="BF53" s="66"/>
      <c r="BG53" s="66"/>
    </row>
    <row r="54" spans="2:59" x14ac:dyDescent="0.35">
      <c r="B54" s="63"/>
      <c r="C54" s="64"/>
      <c r="G54" s="63"/>
      <c r="H54" s="64"/>
      <c r="I54" s="64"/>
      <c r="M54" s="31" t="s">
        <v>1968</v>
      </c>
      <c r="N54" s="29">
        <v>-0.2063202648716066</v>
      </c>
      <c r="O54" s="64"/>
      <c r="S54" s="63"/>
      <c r="T54" s="64"/>
      <c r="W54"/>
      <c r="X54"/>
      <c r="Y54" s="64"/>
      <c r="AA54" s="31" t="s">
        <v>466</v>
      </c>
      <c r="AB54" s="29">
        <v>1.9912721133378043E-2</v>
      </c>
      <c r="AC54" s="64"/>
      <c r="AG54" s="31" t="s">
        <v>1254</v>
      </c>
      <c r="AH54" s="29">
        <v>-5.1942775744979977E-2</v>
      </c>
      <c r="AI54" s="64"/>
      <c r="AM54" s="63"/>
      <c r="AN54" s="64"/>
      <c r="AO54" s="64"/>
      <c r="AS54" s="63"/>
      <c r="AT54" s="64"/>
      <c r="AU54" s="64"/>
      <c r="AW54" s="31" t="s">
        <v>733</v>
      </c>
      <c r="AX54" s="29">
        <v>5.4309520893630371E-3</v>
      </c>
      <c r="AY54" s="64"/>
      <c r="BA54" s="31" t="s">
        <v>186</v>
      </c>
      <c r="BB54" s="29">
        <v>0.43938251268636958</v>
      </c>
      <c r="BC54" s="64"/>
      <c r="BE54" s="63"/>
      <c r="BF54" s="64"/>
      <c r="BG54" s="64"/>
    </row>
    <row r="55" spans="2:59" x14ac:dyDescent="0.35">
      <c r="B55" s="63"/>
      <c r="C55" s="64"/>
      <c r="G55" s="63"/>
      <c r="H55" s="64"/>
      <c r="I55" s="64"/>
      <c r="M55" s="31" t="s">
        <v>1420</v>
      </c>
      <c r="N55" s="29">
        <v>2.9648090845647084</v>
      </c>
      <c r="O55" s="64"/>
      <c r="S55" s="63"/>
      <c r="T55" s="64"/>
      <c r="W55"/>
      <c r="X55"/>
      <c r="Y55" s="64"/>
      <c r="AA55" s="31" t="s">
        <v>463</v>
      </c>
      <c r="AB55" s="29">
        <v>2.2021126900441598E-2</v>
      </c>
      <c r="AC55" s="64"/>
      <c r="AG55" s="31" t="s">
        <v>1257</v>
      </c>
      <c r="AH55" s="29">
        <v>6.4504100598341135E-2</v>
      </c>
      <c r="AI55" s="64"/>
      <c r="AM55" s="63"/>
      <c r="AN55" s="64"/>
      <c r="AO55" s="64"/>
      <c r="AS55" s="63"/>
      <c r="AT55" s="64"/>
      <c r="AU55" s="64"/>
      <c r="AW55" s="31" t="s">
        <v>917</v>
      </c>
      <c r="AX55" s="29">
        <v>-7.6354552000828803E-5</v>
      </c>
      <c r="AY55" s="64"/>
      <c r="BA55" s="31" t="s">
        <v>208</v>
      </c>
      <c r="BB55" s="29">
        <v>5.0052659730398609E-2</v>
      </c>
      <c r="BC55" s="64"/>
      <c r="BE55" s="63"/>
      <c r="BF55" s="64"/>
      <c r="BG55" s="64"/>
    </row>
    <row r="56" spans="2:59" x14ac:dyDescent="0.35">
      <c r="B56" s="63"/>
      <c r="C56" s="64"/>
      <c r="G56" s="63"/>
      <c r="H56" s="64"/>
      <c r="I56" s="64"/>
      <c r="M56"/>
      <c r="N56"/>
      <c r="O56" s="64"/>
      <c r="S56" s="63"/>
      <c r="T56" s="64"/>
      <c r="W56"/>
      <c r="X56"/>
      <c r="Y56" s="64"/>
      <c r="AA56" s="31" t="s">
        <v>606</v>
      </c>
      <c r="AB56" s="29">
        <v>-4.1465313418916627E-2</v>
      </c>
      <c r="AC56" s="64"/>
      <c r="AG56" s="31" t="s">
        <v>1260</v>
      </c>
      <c r="AH56" s="29">
        <v>0.10535669764395722</v>
      </c>
      <c r="AI56" s="64"/>
      <c r="AM56" s="63"/>
      <c r="AN56" s="64"/>
      <c r="AO56" s="64"/>
      <c r="AS56" s="63"/>
      <c r="AT56" s="64"/>
      <c r="AU56" s="64"/>
      <c r="AW56" s="31" t="s">
        <v>914</v>
      </c>
      <c r="AX56" s="29">
        <v>-1.0907793142975541E-5</v>
      </c>
      <c r="AY56" s="64"/>
      <c r="BA56" s="31" t="s">
        <v>1180</v>
      </c>
      <c r="BB56" s="29">
        <v>2.0621962269949893E-2</v>
      </c>
      <c r="BC56" s="64"/>
      <c r="BE56" s="63"/>
      <c r="BF56" s="64"/>
      <c r="BG56" s="64"/>
    </row>
    <row r="57" spans="2:59" x14ac:dyDescent="0.35">
      <c r="B57" s="63"/>
      <c r="C57" s="64"/>
      <c r="G57" s="63"/>
      <c r="H57" s="64"/>
      <c r="I57" s="64"/>
      <c r="M57"/>
      <c r="N57"/>
      <c r="O57" s="64"/>
      <c r="S57" s="63"/>
      <c r="T57" s="64"/>
      <c r="W57"/>
      <c r="X57"/>
      <c r="Y57" s="64"/>
      <c r="AA57" s="31" t="s">
        <v>609</v>
      </c>
      <c r="AB57" s="29">
        <v>0.26078098884206985</v>
      </c>
      <c r="AC57" s="64"/>
      <c r="AG57" s="31" t="s">
        <v>1292</v>
      </c>
      <c r="AH57" s="29">
        <v>6.2489762018252598E-2</v>
      </c>
      <c r="AI57" s="64"/>
      <c r="AM57" s="63"/>
      <c r="AN57" s="64"/>
      <c r="AO57" s="64"/>
      <c r="AS57" s="63"/>
      <c r="AT57" s="64"/>
      <c r="AU57" s="64"/>
      <c r="AW57" s="31" t="s">
        <v>916</v>
      </c>
      <c r="AX57" s="29">
        <v>-1.0907793142975541E-5</v>
      </c>
      <c r="AY57" s="64"/>
      <c r="BA57" s="31" t="s">
        <v>1187</v>
      </c>
      <c r="BB57" s="29">
        <v>6.360010539256894E-2</v>
      </c>
      <c r="BC57" s="64"/>
      <c r="BE57" s="63"/>
      <c r="BF57" s="64"/>
      <c r="BG57" s="64"/>
    </row>
    <row r="58" spans="2:59" x14ac:dyDescent="0.35">
      <c r="B58" s="63"/>
      <c r="C58" s="64"/>
      <c r="G58" s="63"/>
      <c r="H58" s="64"/>
      <c r="I58" s="64"/>
      <c r="M58"/>
      <c r="N58"/>
      <c r="O58" s="64"/>
      <c r="S58" s="63"/>
      <c r="T58" s="64"/>
      <c r="W58"/>
      <c r="X58"/>
      <c r="Y58" s="64"/>
      <c r="AA58" s="31" t="s">
        <v>565</v>
      </c>
      <c r="AB58" s="29">
        <v>-2.9911249815408329E-2</v>
      </c>
      <c r="AC58" s="64"/>
      <c r="AG58" s="31" t="s">
        <v>1295</v>
      </c>
      <c r="AH58" s="29">
        <v>3.2998939885046097E-2</v>
      </c>
      <c r="AI58" s="64"/>
      <c r="AM58" s="63"/>
      <c r="AN58" s="64"/>
      <c r="AO58" s="64"/>
      <c r="AS58" s="63"/>
      <c r="AT58" s="64"/>
      <c r="AU58" s="64"/>
      <c r="AW58" s="31" t="s">
        <v>639</v>
      </c>
      <c r="AX58" s="29">
        <v>0.73987249626717833</v>
      </c>
      <c r="AY58" s="64"/>
      <c r="BA58" s="31" t="s">
        <v>1188</v>
      </c>
      <c r="BB58" s="29">
        <v>-2.6283432616195011E-2</v>
      </c>
      <c r="BC58" s="64"/>
      <c r="BE58" s="63"/>
      <c r="BF58" s="64"/>
      <c r="BG58" s="64"/>
    </row>
    <row r="59" spans="2:59" x14ac:dyDescent="0.35">
      <c r="B59" s="63"/>
      <c r="C59" s="64"/>
      <c r="G59" s="63"/>
      <c r="H59" s="64"/>
      <c r="I59" s="64"/>
      <c r="M59"/>
      <c r="N59"/>
      <c r="O59" s="64"/>
      <c r="S59" s="63"/>
      <c r="T59" s="64"/>
      <c r="W59"/>
      <c r="X59"/>
      <c r="Y59" s="64"/>
      <c r="AA59" s="31" t="s">
        <v>569</v>
      </c>
      <c r="AB59" s="29">
        <v>-3.1485526121482456E-2</v>
      </c>
      <c r="AC59" s="64"/>
      <c r="AG59" s="31" t="s">
        <v>661</v>
      </c>
      <c r="AH59" s="29">
        <v>-2.7020792517638101E-2</v>
      </c>
      <c r="AI59" s="64"/>
      <c r="AM59" s="63"/>
      <c r="AN59" s="64"/>
      <c r="AO59" s="64"/>
      <c r="AS59" s="63"/>
      <c r="AT59" s="64"/>
      <c r="AU59" s="64"/>
      <c r="AW59" s="31" t="s">
        <v>780</v>
      </c>
      <c r="AX59" s="29">
        <v>3.5085246128516802E-4</v>
      </c>
      <c r="AY59" s="64"/>
      <c r="BA59" s="31" t="s">
        <v>1193</v>
      </c>
      <c r="BB59" s="29">
        <v>-2.3028433578950191E-2</v>
      </c>
      <c r="BC59" s="64"/>
      <c r="BE59" s="63"/>
      <c r="BF59" s="64"/>
      <c r="BG59" s="64"/>
    </row>
    <row r="60" spans="2:59" x14ac:dyDescent="0.35">
      <c r="B60" s="63"/>
      <c r="C60" s="64"/>
      <c r="G60" s="63"/>
      <c r="H60" s="64"/>
      <c r="I60" s="64"/>
      <c r="M60"/>
      <c r="N60"/>
      <c r="O60" s="64"/>
      <c r="S60" s="63"/>
      <c r="T60" s="64"/>
      <c r="W60"/>
      <c r="X60"/>
      <c r="Y60" s="64"/>
      <c r="AA60" s="31" t="s">
        <v>537</v>
      </c>
      <c r="AB60" s="29">
        <v>-2.5188420897185964E-2</v>
      </c>
      <c r="AC60" s="64"/>
      <c r="AG60" s="31" t="s">
        <v>615</v>
      </c>
      <c r="AH60" s="29">
        <v>8.0765923854449251E-2</v>
      </c>
      <c r="AI60" s="64"/>
      <c r="AM60" s="63"/>
      <c r="AN60" s="64"/>
      <c r="AO60" s="64"/>
      <c r="AS60" s="63"/>
      <c r="AT60" s="64"/>
      <c r="AU60" s="64"/>
      <c r="AW60" s="31" t="s">
        <v>727</v>
      </c>
      <c r="AX60" s="29">
        <v>5.5572533007435731E-3</v>
      </c>
      <c r="AY60" s="64"/>
      <c r="BA60" s="31" t="s">
        <v>1200</v>
      </c>
      <c r="BB60" s="29">
        <v>2.6943267287371724E-2</v>
      </c>
      <c r="BC60" s="64"/>
      <c r="BE60" s="63"/>
      <c r="BF60" s="64"/>
      <c r="BG60" s="64"/>
    </row>
    <row r="61" spans="2:59" x14ac:dyDescent="0.35">
      <c r="B61" s="63"/>
      <c r="C61" s="64"/>
      <c r="G61" s="63"/>
      <c r="H61" s="64"/>
      <c r="I61" s="64"/>
      <c r="M61"/>
      <c r="N61"/>
      <c r="O61" s="64"/>
      <c r="S61" s="63"/>
      <c r="T61" s="64"/>
      <c r="W61"/>
      <c r="X61"/>
      <c r="Y61" s="64"/>
      <c r="AA61" s="31" t="s">
        <v>574</v>
      </c>
      <c r="AB61" s="29">
        <v>0.2506824278395734</v>
      </c>
      <c r="AC61" s="64"/>
      <c r="AG61" s="31" t="s">
        <v>292</v>
      </c>
      <c r="AH61" s="29">
        <v>0.10954380592841093</v>
      </c>
      <c r="AI61" s="64"/>
      <c r="AM61" s="63"/>
      <c r="AN61" s="64"/>
      <c r="AO61" s="64"/>
      <c r="AS61" s="63"/>
      <c r="AT61" s="64"/>
      <c r="AU61" s="64"/>
      <c r="AW61" s="31" t="s">
        <v>738</v>
      </c>
      <c r="AX61" s="29">
        <v>-4.2942411869382156E-3</v>
      </c>
      <c r="AY61" s="64"/>
      <c r="BA61" s="31" t="s">
        <v>1227</v>
      </c>
      <c r="BB61" s="29">
        <v>-6.4323501745580991E-2</v>
      </c>
      <c r="BC61" s="64"/>
      <c r="BE61" s="63"/>
      <c r="BF61" s="64"/>
      <c r="BG61" s="64"/>
    </row>
    <row r="62" spans="2:59" x14ac:dyDescent="0.35">
      <c r="B62" s="63"/>
      <c r="C62" s="64"/>
      <c r="G62" s="63"/>
      <c r="H62" s="64"/>
      <c r="I62" s="64"/>
      <c r="M62"/>
      <c r="N62"/>
      <c r="O62" s="64"/>
      <c r="S62" s="63"/>
      <c r="T62" s="64"/>
      <c r="W62" s="63"/>
      <c r="X62" s="64"/>
      <c r="Y62" s="64"/>
      <c r="AA62" s="31" t="s">
        <v>577</v>
      </c>
      <c r="AB62" s="29">
        <v>0.19982355456051115</v>
      </c>
      <c r="AC62" s="64"/>
      <c r="AG62" s="31" t="s">
        <v>437</v>
      </c>
      <c r="AH62" s="29">
        <v>7.3750105438453398E-3</v>
      </c>
      <c r="AI62" s="64"/>
      <c r="AM62" s="63"/>
      <c r="AN62" s="64"/>
      <c r="AO62" s="64"/>
      <c r="AS62" s="63"/>
      <c r="AT62" s="64"/>
      <c r="AU62" s="64"/>
      <c r="AW62" s="31" t="s">
        <v>725</v>
      </c>
      <c r="AX62" s="29">
        <v>1.2377518715292503E-2</v>
      </c>
      <c r="AY62" s="64"/>
      <c r="BA62" s="31" t="s">
        <v>1233</v>
      </c>
      <c r="BB62" s="29">
        <v>-2.6022129944213712E-2</v>
      </c>
      <c r="BC62" s="64"/>
      <c r="BE62" s="63"/>
      <c r="BF62" s="64"/>
      <c r="BG62" s="64"/>
    </row>
    <row r="63" spans="2:59" x14ac:dyDescent="0.35">
      <c r="B63" s="63"/>
      <c r="C63" s="64"/>
      <c r="G63" s="63"/>
      <c r="H63" s="64"/>
      <c r="I63" s="64"/>
      <c r="M63"/>
      <c r="N63"/>
      <c r="O63" s="64"/>
      <c r="S63" s="63"/>
      <c r="T63" s="64"/>
      <c r="W63" s="63"/>
      <c r="X63" s="64"/>
      <c r="Y63" s="64"/>
      <c r="AA63" s="31" t="s">
        <v>966</v>
      </c>
      <c r="AB63" s="29">
        <v>0.47233042651956192</v>
      </c>
      <c r="AC63" s="64"/>
      <c r="AG63" s="31" t="s">
        <v>419</v>
      </c>
      <c r="AH63" s="29">
        <v>9.302594701828969E-3</v>
      </c>
      <c r="AI63" s="64"/>
      <c r="AM63" s="63"/>
      <c r="AN63" s="64"/>
      <c r="AO63" s="64"/>
      <c r="AS63" s="63"/>
      <c r="AT63" s="64"/>
      <c r="AU63" s="64"/>
      <c r="AW63" s="31" t="s">
        <v>722</v>
      </c>
      <c r="AX63" s="29">
        <v>2.8796676194762151E-2</v>
      </c>
      <c r="AY63" s="64"/>
      <c r="BA63" s="31" t="s">
        <v>1242</v>
      </c>
      <c r="BB63" s="29">
        <v>3.7142634804758371E-4</v>
      </c>
      <c r="BC63" s="64"/>
      <c r="BE63" s="63"/>
      <c r="BF63" s="64"/>
      <c r="BG63" s="64"/>
    </row>
    <row r="64" spans="2:59" x14ac:dyDescent="0.35">
      <c r="B64" s="63"/>
      <c r="C64" s="64"/>
      <c r="G64" s="63"/>
      <c r="H64" s="64"/>
      <c r="I64" s="64"/>
      <c r="M64"/>
      <c r="N64"/>
      <c r="O64" s="64"/>
      <c r="S64" s="63"/>
      <c r="T64" s="64"/>
      <c r="W64" s="63"/>
      <c r="X64" s="64"/>
      <c r="Y64" s="64"/>
      <c r="AA64" s="31" t="s">
        <v>921</v>
      </c>
      <c r="AB64" s="29">
        <v>0.12252806946772166</v>
      </c>
      <c r="AC64" s="64"/>
      <c r="AG64" s="31" t="s">
        <v>1</v>
      </c>
      <c r="AH64" s="29">
        <v>0.30395687339696981</v>
      </c>
      <c r="AI64" s="64"/>
      <c r="AM64" s="63"/>
      <c r="AN64" s="64"/>
      <c r="AO64" s="64"/>
      <c r="AS64" s="63"/>
      <c r="AT64" s="64"/>
      <c r="AU64" s="64"/>
      <c r="AW64" s="31" t="s">
        <v>748</v>
      </c>
      <c r="AX64" s="29">
        <v>-2.2229013202974292E-2</v>
      </c>
      <c r="AY64" s="64"/>
      <c r="BA64" s="31" t="s">
        <v>1247</v>
      </c>
      <c r="BB64" s="29">
        <v>2.1209128421642537E-3</v>
      </c>
      <c r="BC64" s="64"/>
      <c r="BE64" s="63"/>
      <c r="BF64" s="64"/>
      <c r="BG64" s="64"/>
    </row>
    <row r="65" spans="2:59" x14ac:dyDescent="0.35">
      <c r="B65" s="63"/>
      <c r="C65" s="64"/>
      <c r="G65" s="63"/>
      <c r="H65" s="64"/>
      <c r="I65" s="64"/>
      <c r="M65"/>
      <c r="N65"/>
      <c r="O65" s="64"/>
      <c r="S65" s="63"/>
      <c r="T65" s="64"/>
      <c r="W65" s="63"/>
      <c r="X65" s="64"/>
      <c r="Y65" s="64"/>
      <c r="AA65" s="31" t="s">
        <v>1008</v>
      </c>
      <c r="AB65" s="29">
        <v>-9.5855292440734652E-2</v>
      </c>
      <c r="AC65" s="64"/>
      <c r="AG65" s="31" t="s">
        <v>619</v>
      </c>
      <c r="AH65" s="29">
        <v>9.7352735251698519E-2</v>
      </c>
      <c r="AI65" s="64"/>
      <c r="AM65" s="63"/>
      <c r="AN65" s="64"/>
      <c r="AO65" s="64"/>
      <c r="AS65" s="63"/>
      <c r="AT65" s="64"/>
      <c r="AU65" s="64"/>
      <c r="AW65" s="31" t="s">
        <v>739</v>
      </c>
      <c r="AX65" s="29">
        <v>-3.662735130035536E-3</v>
      </c>
      <c r="AY65" s="64"/>
      <c r="BA65" s="31" t="s">
        <v>1294</v>
      </c>
      <c r="BB65" s="29">
        <v>-3.791631588774149E-2</v>
      </c>
      <c r="BC65" s="64"/>
      <c r="BE65" s="63"/>
      <c r="BF65" s="64"/>
      <c r="BG65" s="64"/>
    </row>
    <row r="66" spans="2:59" x14ac:dyDescent="0.35">
      <c r="B66" s="63"/>
      <c r="C66" s="64"/>
      <c r="G66" s="63"/>
      <c r="H66" s="64"/>
      <c r="I66" s="64"/>
      <c r="M66"/>
      <c r="N66"/>
      <c r="O66" s="64"/>
      <c r="S66" s="63"/>
      <c r="T66" s="64"/>
      <c r="W66" s="63"/>
      <c r="X66" s="64"/>
      <c r="Y66" s="64"/>
      <c r="AA66" s="31" t="s">
        <v>977</v>
      </c>
      <c r="AB66" s="29">
        <v>0.27784142736444822</v>
      </c>
      <c r="AC66" s="64"/>
      <c r="AG66" s="31" t="s">
        <v>621</v>
      </c>
      <c r="AH66" s="29">
        <v>8.0910939964744993E-2</v>
      </c>
      <c r="AI66" s="64"/>
      <c r="AM66" s="63"/>
      <c r="AN66" s="64"/>
      <c r="AO66" s="64"/>
      <c r="AS66" s="63"/>
      <c r="AT66" s="64"/>
      <c r="AU66" s="64"/>
      <c r="AW66" s="31" t="s">
        <v>726</v>
      </c>
      <c r="AX66" s="29">
        <v>1.2124916292531429E-2</v>
      </c>
      <c r="AY66" s="64"/>
      <c r="BA66" s="31" t="s">
        <v>1297</v>
      </c>
      <c r="BB66" s="29">
        <v>-1.9574168542107664E-3</v>
      </c>
      <c r="BC66" s="64"/>
      <c r="BE66" s="63"/>
      <c r="BF66" s="64"/>
      <c r="BG66" s="64"/>
    </row>
    <row r="67" spans="2:59" x14ac:dyDescent="0.35">
      <c r="B67" s="63"/>
      <c r="C67" s="64"/>
      <c r="G67" s="63"/>
      <c r="H67" s="64"/>
      <c r="I67" s="64"/>
      <c r="M67"/>
      <c r="N67"/>
      <c r="O67" s="64"/>
      <c r="S67" s="63"/>
      <c r="T67" s="64"/>
      <c r="W67" s="63"/>
      <c r="X67" s="64"/>
      <c r="Y67" s="64"/>
      <c r="AA67" s="31" t="s">
        <v>1010</v>
      </c>
      <c r="AB67" s="29">
        <v>-0.13892071368222411</v>
      </c>
      <c r="AC67" s="64"/>
      <c r="AG67" s="31" t="s">
        <v>625</v>
      </c>
      <c r="AH67" s="29">
        <v>2.8989481163839117E-2</v>
      </c>
      <c r="AI67" s="64"/>
      <c r="AM67" s="63"/>
      <c r="AN67" s="64"/>
      <c r="AO67" s="64"/>
      <c r="AS67" s="63"/>
      <c r="AT67" s="64"/>
      <c r="AU67" s="64"/>
      <c r="AW67" s="31" t="s">
        <v>728</v>
      </c>
      <c r="AX67" s="29">
        <v>4.6731448210798219E-3</v>
      </c>
      <c r="AY67" s="64"/>
      <c r="BA67" s="31" t="s">
        <v>951</v>
      </c>
      <c r="BB67" s="29">
        <v>-4.8960656096113157E-2</v>
      </c>
      <c r="BC67" s="64"/>
      <c r="BE67" s="63"/>
      <c r="BF67" s="64"/>
      <c r="BG67" s="64"/>
    </row>
    <row r="68" spans="2:59" x14ac:dyDescent="0.35">
      <c r="B68" s="63"/>
      <c r="C68" s="64"/>
      <c r="G68" s="63"/>
      <c r="H68" s="64"/>
      <c r="I68" s="64"/>
      <c r="M68"/>
      <c r="N68"/>
      <c r="O68" s="64"/>
      <c r="S68" s="63"/>
      <c r="T68" s="64"/>
      <c r="W68" s="63"/>
      <c r="X68" s="64"/>
      <c r="Y68" s="64"/>
      <c r="AA68" s="31" t="s">
        <v>963</v>
      </c>
      <c r="AB68" s="29">
        <v>0.18978617312527099</v>
      </c>
      <c r="AC68" s="64"/>
      <c r="AG68" s="31" t="s">
        <v>622</v>
      </c>
      <c r="AH68" s="29">
        <v>8.0910939964744993E-2</v>
      </c>
      <c r="AI68" s="64"/>
      <c r="AM68" s="63"/>
      <c r="AN68" s="64"/>
      <c r="AO68" s="64"/>
      <c r="AS68" s="63"/>
      <c r="AT68" s="64"/>
      <c r="AU68" s="64"/>
      <c r="AW68" s="31" t="s">
        <v>724</v>
      </c>
      <c r="AX68" s="29">
        <v>3.1322700422372861E-2</v>
      </c>
      <c r="AY68" s="64"/>
      <c r="BA68" s="31" t="s">
        <v>545</v>
      </c>
      <c r="BB68" s="29">
        <v>-5.0097536592081569E-2</v>
      </c>
      <c r="BC68" s="64"/>
      <c r="BE68" s="63"/>
      <c r="BF68" s="64"/>
      <c r="BG68" s="64"/>
    </row>
    <row r="69" spans="2:59" x14ac:dyDescent="0.35">
      <c r="B69" s="63"/>
      <c r="C69" s="64"/>
      <c r="G69" s="63"/>
      <c r="H69" s="64"/>
      <c r="I69" s="64"/>
      <c r="M69"/>
      <c r="N69"/>
      <c r="O69" s="64"/>
      <c r="S69" s="63"/>
      <c r="T69" s="64"/>
      <c r="W69" s="63"/>
      <c r="X69" s="64"/>
      <c r="Y69" s="64"/>
      <c r="AA69" s="31" t="s">
        <v>583</v>
      </c>
      <c r="AB69" s="29">
        <v>8.9958646061378447E-2</v>
      </c>
      <c r="AC69" s="64"/>
      <c r="AG69" s="31" t="s">
        <v>624</v>
      </c>
      <c r="AH69" s="29">
        <v>5.3003155859258085E-2</v>
      </c>
      <c r="AI69" s="64"/>
      <c r="AM69" s="63"/>
      <c r="AN69" s="64"/>
      <c r="AO69" s="64"/>
      <c r="AS69" s="63"/>
      <c r="AT69" s="64"/>
      <c r="AU69" s="64"/>
      <c r="AW69" s="31" t="s">
        <v>747</v>
      </c>
      <c r="AX69" s="29">
        <v>-1.3766832040478396E-2</v>
      </c>
      <c r="AY69" s="64"/>
      <c r="BA69" s="31" t="s">
        <v>532</v>
      </c>
      <c r="BB69" s="29">
        <v>8.855700705438127E-2</v>
      </c>
      <c r="BC69" s="64"/>
      <c r="BE69" s="63"/>
      <c r="BF69" s="64"/>
      <c r="BG69" s="64"/>
    </row>
    <row r="70" spans="2:59" x14ac:dyDescent="0.35">
      <c r="B70" s="63"/>
      <c r="C70" s="64"/>
      <c r="G70" s="63"/>
      <c r="H70" s="64"/>
      <c r="I70" s="64"/>
      <c r="M70"/>
      <c r="N70"/>
      <c r="O70" s="64"/>
      <c r="S70" s="63"/>
      <c r="T70" s="64"/>
      <c r="W70" s="63"/>
      <c r="X70" s="64"/>
      <c r="Y70" s="64"/>
      <c r="AA70" s="31" t="s">
        <v>967</v>
      </c>
      <c r="AB70" s="29">
        <v>0.21341751708832229</v>
      </c>
      <c r="AC70" s="64"/>
      <c r="AG70" s="31" t="s">
        <v>623</v>
      </c>
      <c r="AH70" s="29">
        <v>5.5382889387632937E-2</v>
      </c>
      <c r="AI70" s="64"/>
      <c r="AM70" s="63"/>
      <c r="AN70" s="64"/>
      <c r="AO70" s="64"/>
      <c r="AS70" s="63"/>
      <c r="AT70" s="64"/>
      <c r="AU70" s="64"/>
      <c r="AW70" s="31" t="s">
        <v>793</v>
      </c>
      <c r="AX70" s="29">
        <v>-3.0312290731328577E-3</v>
      </c>
      <c r="AY70" s="64"/>
      <c r="BA70" s="31" t="s">
        <v>749</v>
      </c>
      <c r="BB70" s="29">
        <v>2.872119147709663E-2</v>
      </c>
      <c r="BC70" s="64"/>
      <c r="BE70" s="63"/>
      <c r="BF70" s="64"/>
      <c r="BG70" s="64"/>
    </row>
    <row r="71" spans="2:59" x14ac:dyDescent="0.35">
      <c r="B71" s="63"/>
      <c r="C71" s="64"/>
      <c r="G71" s="63"/>
      <c r="H71" s="64"/>
      <c r="I71" s="64"/>
      <c r="M71"/>
      <c r="N71"/>
      <c r="O71" s="64"/>
      <c r="S71" s="63"/>
      <c r="T71" s="64"/>
      <c r="W71" s="63"/>
      <c r="X71" s="64"/>
      <c r="Y71" s="64"/>
      <c r="AA71" s="31" t="s">
        <v>589</v>
      </c>
      <c r="AB71" s="29">
        <v>3.6779967269886499E-2</v>
      </c>
      <c r="AC71" s="64"/>
      <c r="AG71" s="31" t="s">
        <v>458</v>
      </c>
      <c r="AH71" s="29">
        <v>5.6923758410018606E-3</v>
      </c>
      <c r="AI71" s="64"/>
      <c r="AM71" s="63"/>
      <c r="AN71" s="64"/>
      <c r="AO71" s="64"/>
      <c r="AS71" s="63"/>
      <c r="AT71" s="64"/>
      <c r="AU71" s="64"/>
      <c r="AW71" s="31" t="s">
        <v>759</v>
      </c>
      <c r="AX71" s="29">
        <v>1.7429567170513929E-2</v>
      </c>
      <c r="AY71" s="64"/>
      <c r="BA71" s="31" t="s">
        <v>461</v>
      </c>
      <c r="BB71" s="29">
        <v>3.141380317807444E-3</v>
      </c>
      <c r="BC71" s="64"/>
      <c r="BE71" s="63"/>
      <c r="BF71" s="64"/>
      <c r="BG71" s="64"/>
    </row>
    <row r="72" spans="2:59" x14ac:dyDescent="0.35">
      <c r="B72" s="63"/>
      <c r="C72" s="64"/>
      <c r="G72" s="63"/>
      <c r="H72" s="64"/>
      <c r="I72" s="64"/>
      <c r="M72"/>
      <c r="N72" s="64"/>
      <c r="O72" s="64"/>
      <c r="S72" s="63"/>
      <c r="T72" s="64"/>
      <c r="W72" s="63"/>
      <c r="X72" s="64"/>
      <c r="Y72" s="64"/>
      <c r="AA72" s="31" t="s">
        <v>587</v>
      </c>
      <c r="AB72" s="29">
        <v>5.1304540331879894E-2</v>
      </c>
      <c r="AC72" s="64"/>
      <c r="AG72" s="31" t="s">
        <v>628</v>
      </c>
      <c r="AH72" s="29">
        <v>-2.3425173375187045E-2</v>
      </c>
      <c r="AI72" s="64"/>
      <c r="AM72" s="63"/>
      <c r="AN72" s="64"/>
      <c r="AO72" s="64"/>
      <c r="AS72" s="63"/>
      <c r="AT72" s="64"/>
      <c r="AU72" s="64"/>
      <c r="AW72" s="31" t="s">
        <v>930</v>
      </c>
      <c r="AX72" s="29">
        <v>0.58363789778945574</v>
      </c>
      <c r="AY72" s="64"/>
      <c r="BA72" s="31" t="s">
        <v>313</v>
      </c>
      <c r="BB72" s="29">
        <v>2.1690483146765683E-2</v>
      </c>
      <c r="BC72" s="64"/>
      <c r="BE72" s="63"/>
      <c r="BF72" s="64"/>
      <c r="BG72" s="64"/>
    </row>
    <row r="73" spans="2:59" x14ac:dyDescent="0.35">
      <c r="B73" s="63"/>
      <c r="C73" s="64"/>
      <c r="G73" s="63"/>
      <c r="H73" s="64"/>
      <c r="I73" s="64"/>
      <c r="M73"/>
      <c r="N73" s="64"/>
      <c r="O73" s="64"/>
      <c r="S73" s="63"/>
      <c r="T73" s="64"/>
      <c r="W73" s="63"/>
      <c r="X73" s="64"/>
      <c r="Y73" s="64"/>
      <c r="AA73" s="31" t="s">
        <v>1420</v>
      </c>
      <c r="AB73" s="29">
        <v>4.4311582077161278</v>
      </c>
      <c r="AC73" s="64"/>
      <c r="AG73" s="31" t="s">
        <v>411</v>
      </c>
      <c r="AH73" s="29">
        <v>-2.8291272192254892E-2</v>
      </c>
      <c r="AI73" s="64"/>
      <c r="AM73" s="63"/>
      <c r="AN73" s="64"/>
      <c r="AO73" s="64"/>
      <c r="AS73" s="63"/>
      <c r="AT73" s="64"/>
      <c r="AU73" s="64"/>
      <c r="AW73" s="31" t="s">
        <v>931</v>
      </c>
      <c r="AX73" s="29">
        <v>-7.469890436533475E-3</v>
      </c>
      <c r="AY73" s="64"/>
      <c r="BA73" s="31" t="s">
        <v>753</v>
      </c>
      <c r="BB73" s="29">
        <v>5.3149624700217037E-2</v>
      </c>
      <c r="BC73" s="64"/>
      <c r="BE73" s="63"/>
      <c r="BF73" s="64"/>
      <c r="BG73" s="64"/>
    </row>
    <row r="74" spans="2:59" x14ac:dyDescent="0.35">
      <c r="B74" s="63"/>
      <c r="C74" s="64"/>
      <c r="G74" s="63"/>
      <c r="H74" s="64"/>
      <c r="I74" s="64"/>
      <c r="M74" s="63"/>
      <c r="N74" s="64"/>
      <c r="O74" s="64"/>
      <c r="S74" s="63"/>
      <c r="T74" s="64"/>
      <c r="W74" s="63"/>
      <c r="X74" s="64"/>
      <c r="Y74" s="64"/>
      <c r="AA74" s="63"/>
      <c r="AB74" s="64"/>
      <c r="AC74" s="64"/>
      <c r="AG74" s="31" t="s">
        <v>630</v>
      </c>
      <c r="AH74" s="29">
        <v>2.9762418346252137E-2</v>
      </c>
      <c r="AI74" s="64"/>
      <c r="AM74" s="63"/>
      <c r="AN74" s="64"/>
      <c r="AO74" s="64"/>
      <c r="AS74" s="63"/>
      <c r="AT74" s="64"/>
      <c r="AU74" s="64"/>
      <c r="AW74" s="31" t="s">
        <v>1420</v>
      </c>
      <c r="AX74" s="29">
        <v>2.6537247673998712</v>
      </c>
      <c r="AY74" s="64"/>
      <c r="BA74" s="31" t="s">
        <v>751</v>
      </c>
      <c r="BB74" s="29">
        <v>0.11502702572685619</v>
      </c>
      <c r="BC74" s="64"/>
      <c r="BE74" s="63"/>
      <c r="BF74" s="64"/>
      <c r="BG74" s="64"/>
    </row>
    <row r="75" spans="2:59" x14ac:dyDescent="0.35">
      <c r="B75" s="63"/>
      <c r="C75" s="64"/>
      <c r="G75" s="63"/>
      <c r="H75" s="64"/>
      <c r="I75" s="64"/>
      <c r="M75" s="63"/>
      <c r="N75" s="64"/>
      <c r="O75" s="64"/>
      <c r="S75" s="63"/>
      <c r="T75" s="64"/>
      <c r="W75" s="63"/>
      <c r="X75" s="64"/>
      <c r="Y75" s="64"/>
      <c r="AA75" s="63"/>
      <c r="AB75" s="64"/>
      <c r="AC75" s="64"/>
      <c r="AG75" s="31" t="s">
        <v>281</v>
      </c>
      <c r="AH75" s="29">
        <v>5.8732681071121159E-2</v>
      </c>
      <c r="AI75" s="64"/>
      <c r="AM75" s="63"/>
      <c r="AN75" s="64"/>
      <c r="AO75" s="64"/>
      <c r="AS75" s="63"/>
      <c r="AT75" s="64"/>
      <c r="AU75" s="64"/>
      <c r="AW75" s="63"/>
      <c r="AX75" s="64"/>
      <c r="AY75" s="64"/>
      <c r="BA75" s="31" t="s">
        <v>554</v>
      </c>
      <c r="BB75" s="29">
        <v>9.4416577673695781E-2</v>
      </c>
      <c r="BC75" s="64"/>
      <c r="BE75" s="63"/>
      <c r="BF75" s="64"/>
      <c r="BG75" s="64"/>
    </row>
    <row r="76" spans="2:59" x14ac:dyDescent="0.35">
      <c r="B76" s="63"/>
      <c r="C76" s="64"/>
      <c r="G76" s="63"/>
      <c r="H76" s="64"/>
      <c r="I76" s="64"/>
      <c r="M76" s="63"/>
      <c r="N76" s="64"/>
      <c r="O76" s="64"/>
      <c r="S76" s="63"/>
      <c r="T76" s="64"/>
      <c r="W76" s="63"/>
      <c r="X76" s="64"/>
      <c r="Y76" s="64"/>
      <c r="AA76" s="63"/>
      <c r="AB76" s="64"/>
      <c r="AC76" s="64"/>
      <c r="AG76" s="31" t="s">
        <v>294</v>
      </c>
      <c r="AH76" s="29">
        <v>3.5386723258072413E-2</v>
      </c>
      <c r="AI76" s="64"/>
      <c r="AM76" s="63"/>
      <c r="AN76" s="64"/>
      <c r="AO76" s="64"/>
      <c r="AS76" s="63"/>
      <c r="AT76" s="64"/>
      <c r="AU76" s="64"/>
      <c r="AW76" s="63"/>
      <c r="AX76" s="64"/>
      <c r="AY76" s="64"/>
      <c r="BA76" s="31" t="s">
        <v>193</v>
      </c>
      <c r="BB76" s="29">
        <v>5.0662553873690432E-2</v>
      </c>
      <c r="BC76" s="64"/>
      <c r="BE76" s="63"/>
      <c r="BF76" s="64"/>
      <c r="BG76" s="64"/>
    </row>
    <row r="77" spans="2:59" x14ac:dyDescent="0.35">
      <c r="B77" s="63"/>
      <c r="C77" s="64"/>
      <c r="G77" s="63"/>
      <c r="H77" s="64"/>
      <c r="I77" s="64"/>
      <c r="M77" s="63"/>
      <c r="N77" s="64"/>
      <c r="O77" s="64"/>
      <c r="S77" s="63"/>
      <c r="T77" s="64"/>
      <c r="W77" s="63"/>
      <c r="X77" s="64"/>
      <c r="Y77" s="64"/>
      <c r="AA77" s="63"/>
      <c r="AB77" s="64"/>
      <c r="AC77" s="64"/>
      <c r="AG77" s="31" t="s">
        <v>635</v>
      </c>
      <c r="AH77" s="29">
        <v>3.1459894677787439E-2</v>
      </c>
      <c r="AI77" s="64"/>
      <c r="AM77" s="63"/>
      <c r="AN77" s="64"/>
      <c r="AO77" s="64"/>
      <c r="AS77" s="63"/>
      <c r="AT77" s="64"/>
      <c r="AU77" s="64"/>
      <c r="AW77" s="63"/>
      <c r="AX77" s="64"/>
      <c r="AY77" s="64"/>
      <c r="BA77" s="31" t="s">
        <v>44</v>
      </c>
      <c r="BB77" s="29">
        <v>9.3725724666327281E-2</v>
      </c>
      <c r="BC77" s="64"/>
      <c r="BE77" s="63"/>
      <c r="BF77" s="64"/>
      <c r="BG77" s="64"/>
    </row>
    <row r="78" spans="2:59" x14ac:dyDescent="0.35">
      <c r="AG78" s="31" t="s">
        <v>684</v>
      </c>
      <c r="AH78" s="29">
        <v>2.3651503552725085E-2</v>
      </c>
      <c r="BA78" s="31" t="s">
        <v>144</v>
      </c>
      <c r="BB78" s="29">
        <v>7.0456672842252668E-2</v>
      </c>
    </row>
    <row r="79" spans="2:59" x14ac:dyDescent="0.35">
      <c r="AG79" s="31" t="s">
        <v>657</v>
      </c>
      <c r="AH79" s="29">
        <v>4.2895566393163172E-2</v>
      </c>
      <c r="BA79" s="31" t="s">
        <v>359</v>
      </c>
      <c r="BB79" s="29">
        <v>1.7202796978469336E-2</v>
      </c>
    </row>
    <row r="80" spans="2:59" x14ac:dyDescent="0.35">
      <c r="AG80" s="31" t="s">
        <v>659</v>
      </c>
      <c r="AH80" s="29">
        <v>3.3926893612952064E-2</v>
      </c>
      <c r="BA80" s="31" t="s">
        <v>116</v>
      </c>
      <c r="BB80" s="29">
        <v>7.8534507945186099E-2</v>
      </c>
    </row>
    <row r="81" spans="33:54" x14ac:dyDescent="0.35">
      <c r="AG81" s="31" t="s">
        <v>600</v>
      </c>
      <c r="AH81" s="29">
        <v>6.9834176279361962E-2</v>
      </c>
      <c r="BA81" s="31" t="s">
        <v>112</v>
      </c>
      <c r="BB81" s="29">
        <v>8.4667679041857763E-2</v>
      </c>
    </row>
    <row r="82" spans="33:54" x14ac:dyDescent="0.35">
      <c r="AG82" s="31" t="s">
        <v>636</v>
      </c>
      <c r="AH82" s="29">
        <v>8.6956054210114639E-2</v>
      </c>
      <c r="BA82" s="31" t="s">
        <v>557</v>
      </c>
      <c r="BB82" s="29">
        <v>0.11099543789586301</v>
      </c>
    </row>
    <row r="83" spans="33:54" x14ac:dyDescent="0.35">
      <c r="AG83" s="31" t="s">
        <v>605</v>
      </c>
      <c r="AH83" s="29">
        <v>9.4911559950576693E-2</v>
      </c>
      <c r="BA83" s="31" t="s">
        <v>558</v>
      </c>
      <c r="BB83" s="29">
        <v>0.14705995538023656</v>
      </c>
    </row>
    <row r="84" spans="33:54" x14ac:dyDescent="0.35">
      <c r="AG84" s="31" t="s">
        <v>179</v>
      </c>
      <c r="AH84" s="29">
        <v>4.8547823081909379E-2</v>
      </c>
      <c r="BA84" s="31" t="s">
        <v>956</v>
      </c>
      <c r="BB84" s="29">
        <v>1.1166295189384749E-2</v>
      </c>
    </row>
    <row r="85" spans="33:54" x14ac:dyDescent="0.35">
      <c r="AG85" s="31" t="s">
        <v>689</v>
      </c>
      <c r="AH85" s="29">
        <v>4.3908054442379586E-2</v>
      </c>
      <c r="BA85" s="31" t="s">
        <v>953</v>
      </c>
      <c r="BB85" s="29">
        <v>1.5916062229909603E-2</v>
      </c>
    </row>
    <row r="86" spans="33:54" x14ac:dyDescent="0.35">
      <c r="AG86" s="31" t="s">
        <v>224</v>
      </c>
      <c r="AH86" s="29">
        <v>4.8095162726833313E-2</v>
      </c>
      <c r="BA86" s="31" t="s">
        <v>954</v>
      </c>
      <c r="BB86" s="29">
        <v>1.0516527058240948E-2</v>
      </c>
    </row>
    <row r="87" spans="33:54" x14ac:dyDescent="0.35">
      <c r="AG87" s="31" t="s">
        <v>212</v>
      </c>
      <c r="AH87" s="29">
        <v>5.5224563319281536E-2</v>
      </c>
      <c r="BA87" s="31" t="s">
        <v>757</v>
      </c>
      <c r="BB87" s="29">
        <v>1.8100334212128606E-2</v>
      </c>
    </row>
    <row r="88" spans="33:54" x14ac:dyDescent="0.35">
      <c r="AG88" s="31" t="s">
        <v>206</v>
      </c>
      <c r="AH88" s="29">
        <v>5.4319242609129376E-2</v>
      </c>
      <c r="BA88" s="31" t="s">
        <v>755</v>
      </c>
      <c r="BB88" s="29">
        <v>4.4128913988247427E-2</v>
      </c>
    </row>
    <row r="89" spans="33:54" x14ac:dyDescent="0.35">
      <c r="AG89" s="31" t="s">
        <v>669</v>
      </c>
      <c r="AH89" s="29">
        <v>1.2115007053544706E-2</v>
      </c>
      <c r="BA89" s="31" t="s">
        <v>287</v>
      </c>
      <c r="BB89" s="29">
        <v>2.4905751533755918E-2</v>
      </c>
    </row>
    <row r="90" spans="33:54" x14ac:dyDescent="0.35">
      <c r="AG90" s="31" t="s">
        <v>668</v>
      </c>
      <c r="AH90" s="29">
        <v>2.816739139949144E-2</v>
      </c>
      <c r="BA90" s="31" t="s">
        <v>764</v>
      </c>
      <c r="BB90" s="29">
        <v>1.1514216789475094E-2</v>
      </c>
    </row>
    <row r="91" spans="33:54" x14ac:dyDescent="0.35">
      <c r="AG91" s="31" t="s">
        <v>665</v>
      </c>
      <c r="AH91" s="29">
        <v>3.9179067453516896E-2</v>
      </c>
      <c r="BA91" s="31" t="s">
        <v>300</v>
      </c>
      <c r="BB91" s="29">
        <v>2.8500924284164758E-2</v>
      </c>
    </row>
    <row r="92" spans="33:54" x14ac:dyDescent="0.35">
      <c r="AG92" s="31" t="s">
        <v>526</v>
      </c>
      <c r="AH92" s="29">
        <v>0</v>
      </c>
      <c r="BA92" s="31" t="s">
        <v>216</v>
      </c>
      <c r="BB92" s="29">
        <v>0.91974861778944084</v>
      </c>
    </row>
    <row r="93" spans="33:54" x14ac:dyDescent="0.35">
      <c r="AG93" s="31" t="s">
        <v>418</v>
      </c>
      <c r="AH93" s="29">
        <v>4.5820182644032405E-2</v>
      </c>
      <c r="BA93" s="31" t="s">
        <v>769</v>
      </c>
      <c r="BB93" s="29">
        <v>6.9085300736850569E-2</v>
      </c>
    </row>
    <row r="94" spans="33:54" x14ac:dyDescent="0.35">
      <c r="AG94" s="31" t="s">
        <v>564</v>
      </c>
      <c r="AH94" s="29">
        <v>-1.7800374729733729E-2</v>
      </c>
      <c r="BA94" s="31" t="s">
        <v>128</v>
      </c>
      <c r="BB94" s="29">
        <v>5.0093063199349037E-2</v>
      </c>
    </row>
    <row r="95" spans="33:54" x14ac:dyDescent="0.35">
      <c r="AG95" s="31" t="s">
        <v>370</v>
      </c>
      <c r="AH95" s="29">
        <v>3.6411277973288102E-2</v>
      </c>
      <c r="BA95" s="31" t="s">
        <v>777</v>
      </c>
      <c r="BB95" s="29">
        <v>3.9493763587899584E-2</v>
      </c>
    </row>
    <row r="96" spans="33:54" x14ac:dyDescent="0.35">
      <c r="AG96" s="31" t="s">
        <v>799</v>
      </c>
      <c r="AH96" s="29">
        <v>-2.9638499398850441E-2</v>
      </c>
      <c r="BA96" s="31" t="s">
        <v>770</v>
      </c>
      <c r="BB96" s="29">
        <v>5.7801368283164969E-2</v>
      </c>
    </row>
    <row r="97" spans="33:54" x14ac:dyDescent="0.35">
      <c r="AG97" s="31" t="s">
        <v>800</v>
      </c>
      <c r="AH97" s="29">
        <v>0.10968408171691367</v>
      </c>
      <c r="BA97" s="31" t="s">
        <v>774</v>
      </c>
      <c r="BB97" s="29">
        <v>5.8952789962112485E-2</v>
      </c>
    </row>
    <row r="98" spans="33:54" x14ac:dyDescent="0.35">
      <c r="AG98" s="31" t="s">
        <v>803</v>
      </c>
      <c r="AH98" s="29">
        <v>-9.0304106461150859E-3</v>
      </c>
      <c r="BA98" s="31" t="s">
        <v>775</v>
      </c>
      <c r="BB98" s="29">
        <v>6.9891295912113821E-2</v>
      </c>
    </row>
    <row r="99" spans="33:54" x14ac:dyDescent="0.35">
      <c r="AG99" s="31" t="s">
        <v>421</v>
      </c>
      <c r="AH99" s="29">
        <v>6.1754188941253979E-2</v>
      </c>
      <c r="BA99" s="31" t="s">
        <v>958</v>
      </c>
      <c r="BB99" s="29">
        <v>2.7004565995459577E-2</v>
      </c>
    </row>
    <row r="100" spans="33:54" x14ac:dyDescent="0.35">
      <c r="AG100" s="31" t="s">
        <v>612</v>
      </c>
      <c r="AH100" s="29">
        <v>2.2904613966849559E-2</v>
      </c>
      <c r="BA100" s="31" t="s">
        <v>92</v>
      </c>
      <c r="BB100" s="29">
        <v>4.5250871982637129E-2</v>
      </c>
    </row>
    <row r="101" spans="33:54" x14ac:dyDescent="0.35">
      <c r="AG101" s="31" t="s">
        <v>808</v>
      </c>
      <c r="AH101" s="29">
        <v>6.852156050645662E-3</v>
      </c>
      <c r="BA101" s="31" t="s">
        <v>62</v>
      </c>
      <c r="BB101" s="29">
        <v>4.5250871982637123E-2</v>
      </c>
    </row>
    <row r="102" spans="33:54" x14ac:dyDescent="0.35">
      <c r="AG102" s="31" t="s">
        <v>1420</v>
      </c>
      <c r="AH102" s="29">
        <v>2.5910979727740462</v>
      </c>
      <c r="BA102" s="31" t="s">
        <v>950</v>
      </c>
      <c r="BB102" s="29">
        <v>5.7225657443691217E-3</v>
      </c>
    </row>
    <row r="103" spans="33:54" x14ac:dyDescent="0.35">
      <c r="AG103"/>
      <c r="AH103"/>
      <c r="BA103" s="31" t="s">
        <v>949</v>
      </c>
      <c r="BB103" s="29">
        <v>1.077730691494869E-2</v>
      </c>
    </row>
    <row r="104" spans="33:54" x14ac:dyDescent="0.35">
      <c r="AG104"/>
      <c r="AH104"/>
      <c r="BA104" s="31" t="s">
        <v>947</v>
      </c>
      <c r="BB104" s="29">
        <v>1.8434261079949627E-2</v>
      </c>
    </row>
    <row r="105" spans="33:54" x14ac:dyDescent="0.35">
      <c r="AG105"/>
      <c r="AH105"/>
      <c r="BA105" s="31" t="s">
        <v>948</v>
      </c>
      <c r="BB105" s="29">
        <v>1.8618488548581232E-2</v>
      </c>
    </row>
    <row r="106" spans="33:54" x14ac:dyDescent="0.35">
      <c r="AG106"/>
      <c r="AH106"/>
      <c r="BA106" s="31" t="s">
        <v>278</v>
      </c>
      <c r="BB106" s="29">
        <v>6.9315585072640074E-2</v>
      </c>
    </row>
    <row r="107" spans="33:54" x14ac:dyDescent="0.35">
      <c r="AG107"/>
      <c r="AH107"/>
      <c r="BA107" s="31" t="s">
        <v>969</v>
      </c>
      <c r="BB107" s="29">
        <v>2.6137272112108464E-2</v>
      </c>
    </row>
    <row r="108" spans="33:54" x14ac:dyDescent="0.35">
      <c r="AG108"/>
      <c r="AH108"/>
      <c r="BA108" s="31" t="s">
        <v>217</v>
      </c>
      <c r="BB108" s="29">
        <v>5.319568156737494E-2</v>
      </c>
    </row>
    <row r="109" spans="33:54" x14ac:dyDescent="0.35">
      <c r="AG109"/>
      <c r="BA109" s="31" t="s">
        <v>210</v>
      </c>
      <c r="BB109" s="29">
        <v>4.0530043098952341E-2</v>
      </c>
    </row>
    <row r="110" spans="33:54" x14ac:dyDescent="0.35">
      <c r="BA110" s="31" t="s">
        <v>219</v>
      </c>
      <c r="BB110" s="29">
        <v>3.4542650368425284E-2</v>
      </c>
    </row>
    <row r="111" spans="33:54" x14ac:dyDescent="0.35">
      <c r="BA111" s="31" t="s">
        <v>975</v>
      </c>
      <c r="BB111" s="29">
        <v>2.2887199458311375E-2</v>
      </c>
    </row>
    <row r="112" spans="33:54" x14ac:dyDescent="0.35">
      <c r="BA112" s="31" t="s">
        <v>449</v>
      </c>
      <c r="BB112" s="29">
        <v>2.3604388260372051E-2</v>
      </c>
    </row>
    <row r="113" spans="53:54" x14ac:dyDescent="0.35">
      <c r="BA113" s="31" t="s">
        <v>321</v>
      </c>
      <c r="BB113" s="29">
        <v>4.6542108313566422E-2</v>
      </c>
    </row>
    <row r="114" spans="53:54" x14ac:dyDescent="0.35">
      <c r="BA114" s="31" t="s">
        <v>275</v>
      </c>
      <c r="BB114" s="29">
        <v>1.6645387319378771E-2</v>
      </c>
    </row>
    <row r="115" spans="53:54" x14ac:dyDescent="0.35">
      <c r="BA115" s="31" t="s">
        <v>568</v>
      </c>
      <c r="BB115" s="29">
        <v>-1.3346935751950872E-2</v>
      </c>
    </row>
    <row r="116" spans="53:54" x14ac:dyDescent="0.35">
      <c r="BA116" s="31" t="s">
        <v>608</v>
      </c>
      <c r="BB116" s="29">
        <v>8.5864395353403455E-2</v>
      </c>
    </row>
    <row r="117" spans="53:54" x14ac:dyDescent="0.35">
      <c r="BA117" s="31" t="s">
        <v>981</v>
      </c>
      <c r="BB117" s="29">
        <v>1.8114842796336839E-2</v>
      </c>
    </row>
    <row r="118" spans="53:54" x14ac:dyDescent="0.35">
      <c r="BA118" s="31" t="s">
        <v>750</v>
      </c>
      <c r="BB118" s="29">
        <v>2.6563298133319046E-2</v>
      </c>
    </row>
    <row r="119" spans="53:54" x14ac:dyDescent="0.35">
      <c r="BA119" s="31" t="s">
        <v>982</v>
      </c>
      <c r="BB119" s="29">
        <v>4.8359710515795407E-2</v>
      </c>
    </row>
    <row r="120" spans="53:54" x14ac:dyDescent="0.35">
      <c r="BA120" s="31" t="s">
        <v>984</v>
      </c>
      <c r="BB120" s="29">
        <v>1.3313468965945832E-2</v>
      </c>
    </row>
    <row r="121" spans="53:54" x14ac:dyDescent="0.35">
      <c r="BA121" s="31" t="s">
        <v>986</v>
      </c>
      <c r="BB121" s="29">
        <v>1.0770446803911236E-2</v>
      </c>
    </row>
    <row r="122" spans="53:54" x14ac:dyDescent="0.35">
      <c r="BA122" s="31" t="s">
        <v>987</v>
      </c>
      <c r="BB122" s="29">
        <v>4.0182910939815041E-2</v>
      </c>
    </row>
    <row r="123" spans="53:54" x14ac:dyDescent="0.35">
      <c r="BA123" s="31" t="s">
        <v>1961</v>
      </c>
      <c r="BB123" s="29">
        <v>-0.40389175514667136</v>
      </c>
    </row>
    <row r="124" spans="53:54" x14ac:dyDescent="0.35">
      <c r="BA124" s="31" t="s">
        <v>1965</v>
      </c>
      <c r="BB124" s="29">
        <v>-0.36051078885314003</v>
      </c>
    </row>
    <row r="125" spans="53:54" x14ac:dyDescent="0.35">
      <c r="BA125" s="31" t="s">
        <v>1967</v>
      </c>
      <c r="BB125" s="29">
        <v>-0.12415931732286563</v>
      </c>
    </row>
    <row r="126" spans="53:54" x14ac:dyDescent="0.35">
      <c r="BA126" s="31" t="s">
        <v>1963</v>
      </c>
      <c r="BB126" s="29">
        <v>0.13313468965945835</v>
      </c>
    </row>
    <row r="127" spans="53:54" x14ac:dyDescent="0.35">
      <c r="BA127" s="31" t="s">
        <v>1420</v>
      </c>
      <c r="BB127" s="29">
        <v>3.5779692699871068</v>
      </c>
    </row>
    <row r="128" spans="53:54" x14ac:dyDescent="0.35">
      <c r="BA128"/>
      <c r="BB128"/>
    </row>
    <row r="129" spans="53:54" x14ac:dyDescent="0.35">
      <c r="BA129"/>
      <c r="BB129"/>
    </row>
    <row r="130" spans="53:54" x14ac:dyDescent="0.35">
      <c r="BA130"/>
      <c r="BB130"/>
    </row>
    <row r="131" spans="53:54" x14ac:dyDescent="0.35">
      <c r="BA131"/>
      <c r="BB131"/>
    </row>
    <row r="132" spans="53:54" x14ac:dyDescent="0.35">
      <c r="BA132"/>
      <c r="BB132"/>
    </row>
    <row r="133" spans="53:54" x14ac:dyDescent="0.35">
      <c r="BA133"/>
      <c r="BB133"/>
    </row>
    <row r="134" spans="53:54" x14ac:dyDescent="0.35">
      <c r="BA134"/>
      <c r="BB134"/>
    </row>
    <row r="135" spans="53:54" x14ac:dyDescent="0.35">
      <c r="BA135"/>
      <c r="BB135"/>
    </row>
    <row r="136" spans="53:54" x14ac:dyDescent="0.35">
      <c r="BA136"/>
      <c r="BB136"/>
    </row>
    <row r="137" spans="53:54" x14ac:dyDescent="0.35">
      <c r="BA137"/>
      <c r="BB137"/>
    </row>
    <row r="138" spans="53:54" x14ac:dyDescent="0.35">
      <c r="BA138"/>
      <c r="BB138"/>
    </row>
    <row r="139" spans="53:54" x14ac:dyDescent="0.35">
      <c r="BA139"/>
      <c r="BB139"/>
    </row>
    <row r="140" spans="53:54" x14ac:dyDescent="0.35">
      <c r="BA140"/>
    </row>
    <row r="141" spans="53:54" x14ac:dyDescent="0.35">
      <c r="BA141"/>
    </row>
    <row r="144" spans="53:54" x14ac:dyDescent="0.35">
      <c r="BA144"/>
      <c r="BB144"/>
    </row>
    <row r="145" spans="53:54" x14ac:dyDescent="0.35">
      <c r="BA145"/>
      <c r="BB145"/>
    </row>
    <row r="146" spans="53:54" x14ac:dyDescent="0.35">
      <c r="BA146"/>
      <c r="BB146"/>
    </row>
    <row r="147" spans="53:54" x14ac:dyDescent="0.35">
      <c r="BA147"/>
      <c r="BB147"/>
    </row>
    <row r="148" spans="53:54" x14ac:dyDescent="0.35">
      <c r="BA148"/>
      <c r="BB148"/>
    </row>
    <row r="149" spans="53:54" x14ac:dyDescent="0.35">
      <c r="BA149"/>
      <c r="BB149"/>
    </row>
    <row r="150" spans="53:54" x14ac:dyDescent="0.35">
      <c r="BA150"/>
      <c r="BB150"/>
    </row>
    <row r="151" spans="53:54" x14ac:dyDescent="0.35">
      <c r="BA151"/>
      <c r="BB151"/>
    </row>
    <row r="152" spans="53:54" x14ac:dyDescent="0.35">
      <c r="BA152"/>
      <c r="BB152"/>
    </row>
    <row r="153" spans="53:54" x14ac:dyDescent="0.35">
      <c r="BA153"/>
      <c r="BB153"/>
    </row>
    <row r="154" spans="53:54" x14ac:dyDescent="0.35">
      <c r="BA154"/>
      <c r="BB154"/>
    </row>
    <row r="155" spans="53:54" x14ac:dyDescent="0.35">
      <c r="BA155"/>
      <c r="BB155"/>
    </row>
    <row r="156" spans="53:54" x14ac:dyDescent="0.35">
      <c r="BA156"/>
      <c r="BB156"/>
    </row>
    <row r="157" spans="53:54" x14ac:dyDescent="0.35">
      <c r="BA157"/>
      <c r="BB157"/>
    </row>
    <row r="158" spans="53:54" x14ac:dyDescent="0.35">
      <c r="BA158"/>
      <c r="BB158"/>
    </row>
    <row r="159" spans="53:54" x14ac:dyDescent="0.35">
      <c r="BA159"/>
      <c r="BB159"/>
    </row>
    <row r="160" spans="53:54" x14ac:dyDescent="0.35">
      <c r="BA160"/>
      <c r="BB160"/>
    </row>
    <row r="161" spans="53:54" x14ac:dyDescent="0.35">
      <c r="BA161"/>
      <c r="BB161"/>
    </row>
    <row r="162" spans="53:54" x14ac:dyDescent="0.35">
      <c r="BA162"/>
      <c r="BB162"/>
    </row>
    <row r="163" spans="53:54" x14ac:dyDescent="0.35">
      <c r="BA163"/>
      <c r="BB163"/>
    </row>
    <row r="164" spans="53:54" x14ac:dyDescent="0.35">
      <c r="BA164"/>
      <c r="BB164"/>
    </row>
    <row r="165" spans="53:54" x14ac:dyDescent="0.35">
      <c r="BA165"/>
      <c r="BB165"/>
    </row>
    <row r="166" spans="53:54" x14ac:dyDescent="0.35">
      <c r="BA166"/>
      <c r="BB166"/>
    </row>
    <row r="167" spans="53:54" x14ac:dyDescent="0.35">
      <c r="BA167"/>
      <c r="BB167"/>
    </row>
    <row r="168" spans="53:54" x14ac:dyDescent="0.35">
      <c r="BA168"/>
      <c r="BB168"/>
    </row>
    <row r="169" spans="53:54" x14ac:dyDescent="0.35">
      <c r="BA169"/>
      <c r="BB169"/>
    </row>
    <row r="170" spans="53:54" x14ac:dyDescent="0.35">
      <c r="BA170"/>
      <c r="BB170"/>
    </row>
    <row r="171" spans="53:54" x14ac:dyDescent="0.35">
      <c r="BA171"/>
      <c r="BB171"/>
    </row>
    <row r="172" spans="53:54" x14ac:dyDescent="0.35">
      <c r="BA172"/>
      <c r="BB172"/>
    </row>
    <row r="173" spans="53:54" x14ac:dyDescent="0.35">
      <c r="BA173"/>
      <c r="BB173"/>
    </row>
    <row r="174" spans="53:54" x14ac:dyDescent="0.35">
      <c r="BA174"/>
      <c r="BB174"/>
    </row>
    <row r="175" spans="53:54" x14ac:dyDescent="0.35">
      <c r="BA175"/>
      <c r="BB175"/>
    </row>
    <row r="176" spans="53:54" x14ac:dyDescent="0.35">
      <c r="BA176"/>
      <c r="BB176"/>
    </row>
    <row r="177" spans="53:54" x14ac:dyDescent="0.35">
      <c r="BA177"/>
      <c r="BB177"/>
    </row>
    <row r="178" spans="53:54" x14ac:dyDescent="0.35">
      <c r="BA178"/>
      <c r="BB178"/>
    </row>
    <row r="179" spans="53:54" x14ac:dyDescent="0.35">
      <c r="BA179"/>
      <c r="BB179"/>
    </row>
    <row r="180" spans="53:54" x14ac:dyDescent="0.35">
      <c r="BA180"/>
      <c r="BB180"/>
    </row>
    <row r="181" spans="53:54" x14ac:dyDescent="0.35">
      <c r="BA181"/>
      <c r="BB181"/>
    </row>
    <row r="182" spans="53:54" x14ac:dyDescent="0.35">
      <c r="BA182"/>
      <c r="BB182"/>
    </row>
    <row r="183" spans="53:54" x14ac:dyDescent="0.35">
      <c r="BA183"/>
      <c r="BB183"/>
    </row>
    <row r="184" spans="53:54" x14ac:dyDescent="0.35">
      <c r="BA184"/>
      <c r="BB184"/>
    </row>
    <row r="185" spans="53:54" x14ac:dyDescent="0.35">
      <c r="BA185"/>
      <c r="BB185"/>
    </row>
    <row r="186" spans="53:54" x14ac:dyDescent="0.35">
      <c r="BA186"/>
      <c r="BB186"/>
    </row>
    <row r="187" spans="53:54" x14ac:dyDescent="0.35">
      <c r="BA187"/>
      <c r="BB187"/>
    </row>
    <row r="188" spans="53:54" x14ac:dyDescent="0.35">
      <c r="BA188"/>
      <c r="BB188"/>
    </row>
    <row r="189" spans="53:54" x14ac:dyDescent="0.35">
      <c r="BA189"/>
      <c r="BB189"/>
    </row>
    <row r="190" spans="53:54" x14ac:dyDescent="0.35">
      <c r="BA190"/>
      <c r="BB190"/>
    </row>
    <row r="191" spans="53:54" x14ac:dyDescent="0.35">
      <c r="BA191"/>
      <c r="BB191"/>
    </row>
    <row r="192" spans="53:54" x14ac:dyDescent="0.35">
      <c r="BA192"/>
      <c r="BB192"/>
    </row>
    <row r="193" spans="53:54" x14ac:dyDescent="0.35">
      <c r="BA193"/>
      <c r="BB193"/>
    </row>
    <row r="194" spans="53:54" x14ac:dyDescent="0.35">
      <c r="BA194"/>
      <c r="BB194"/>
    </row>
    <row r="195" spans="53:54" x14ac:dyDescent="0.35">
      <c r="BA195"/>
      <c r="BB195"/>
    </row>
    <row r="196" spans="53:54" x14ac:dyDescent="0.35">
      <c r="BA196"/>
      <c r="BB196"/>
    </row>
    <row r="197" spans="53:54" x14ac:dyDescent="0.35">
      <c r="BA197"/>
      <c r="BB197"/>
    </row>
    <row r="198" spans="53:54" x14ac:dyDescent="0.35">
      <c r="BA198"/>
      <c r="BB198"/>
    </row>
    <row r="199" spans="53:54" x14ac:dyDescent="0.35">
      <c r="BA199"/>
      <c r="BB199"/>
    </row>
    <row r="200" spans="53:54" x14ac:dyDescent="0.35">
      <c r="BA200"/>
      <c r="BB200"/>
    </row>
    <row r="201" spans="53:54" x14ac:dyDescent="0.35">
      <c r="BA201"/>
      <c r="BB201"/>
    </row>
    <row r="202" spans="53:54" x14ac:dyDescent="0.35">
      <c r="BA202"/>
      <c r="BB202"/>
    </row>
    <row r="203" spans="53:54" x14ac:dyDescent="0.35">
      <c r="BA203"/>
      <c r="BB203"/>
    </row>
    <row r="204" spans="53:54" x14ac:dyDescent="0.35">
      <c r="BA204"/>
      <c r="BB204"/>
    </row>
    <row r="205" spans="53:54" x14ac:dyDescent="0.35">
      <c r="BA205"/>
      <c r="BB205"/>
    </row>
    <row r="206" spans="53:54" x14ac:dyDescent="0.35">
      <c r="BA206"/>
      <c r="BB206"/>
    </row>
    <row r="207" spans="53:54" x14ac:dyDescent="0.35">
      <c r="BA207"/>
      <c r="BB207"/>
    </row>
    <row r="208" spans="53:54" x14ac:dyDescent="0.35">
      <c r="BA208"/>
      <c r="BB208"/>
    </row>
    <row r="209" spans="53:54" x14ac:dyDescent="0.35">
      <c r="BA209"/>
      <c r="BB209"/>
    </row>
    <row r="210" spans="53:54" x14ac:dyDescent="0.35">
      <c r="BA210"/>
      <c r="BB210"/>
    </row>
    <row r="211" spans="53:54" x14ac:dyDescent="0.35">
      <c r="BA211"/>
      <c r="BB211"/>
    </row>
    <row r="212" spans="53:54" x14ac:dyDescent="0.35">
      <c r="BA212"/>
      <c r="BB212"/>
    </row>
    <row r="213" spans="53:54" x14ac:dyDescent="0.35">
      <c r="BA213"/>
      <c r="BB213"/>
    </row>
    <row r="214" spans="53:54" x14ac:dyDescent="0.35">
      <c r="BA214"/>
      <c r="BB214"/>
    </row>
    <row r="215" spans="53:54" x14ac:dyDescent="0.35">
      <c r="BA215"/>
      <c r="BB215"/>
    </row>
    <row r="216" spans="53:54" x14ac:dyDescent="0.35">
      <c r="BA216"/>
      <c r="BB216"/>
    </row>
    <row r="217" spans="53:54" x14ac:dyDescent="0.35">
      <c r="BA217"/>
      <c r="BB217"/>
    </row>
    <row r="218" spans="53:54" x14ac:dyDescent="0.35">
      <c r="BA218"/>
      <c r="BB218"/>
    </row>
    <row r="219" spans="53:54" x14ac:dyDescent="0.35">
      <c r="BA219"/>
      <c r="BB219"/>
    </row>
    <row r="220" spans="53:54" x14ac:dyDescent="0.35">
      <c r="BA220"/>
      <c r="BB220"/>
    </row>
    <row r="221" spans="53:54" x14ac:dyDescent="0.35">
      <c r="BA221"/>
      <c r="BB221"/>
    </row>
    <row r="222" spans="53:54" x14ac:dyDescent="0.35">
      <c r="BA222"/>
      <c r="BB222"/>
    </row>
    <row r="223" spans="53:54" x14ac:dyDescent="0.35">
      <c r="BA223"/>
      <c r="BB223"/>
    </row>
    <row r="224" spans="53:54" x14ac:dyDescent="0.35">
      <c r="BA224"/>
      <c r="BB224"/>
    </row>
    <row r="225" spans="53:54" x14ac:dyDescent="0.35">
      <c r="BA225"/>
      <c r="BB225"/>
    </row>
    <row r="226" spans="53:54" x14ac:dyDescent="0.35">
      <c r="BA226"/>
      <c r="BB226"/>
    </row>
    <row r="227" spans="53:54" x14ac:dyDescent="0.35">
      <c r="BA227"/>
      <c r="BB227"/>
    </row>
    <row r="228" spans="53:54" x14ac:dyDescent="0.35">
      <c r="BA228"/>
      <c r="BB228"/>
    </row>
    <row r="229" spans="53:54" x14ac:dyDescent="0.35">
      <c r="BA229"/>
      <c r="BB229"/>
    </row>
    <row r="230" spans="53:54" x14ac:dyDescent="0.35">
      <c r="BA230"/>
      <c r="BB230"/>
    </row>
    <row r="231" spans="53:54" x14ac:dyDescent="0.35">
      <c r="BA231"/>
      <c r="BB231"/>
    </row>
    <row r="232" spans="53:54" x14ac:dyDescent="0.35">
      <c r="BA232"/>
      <c r="BB232"/>
    </row>
    <row r="233" spans="53:54" x14ac:dyDescent="0.35">
      <c r="BA233"/>
      <c r="BB233"/>
    </row>
    <row r="234" spans="53:54" x14ac:dyDescent="0.35">
      <c r="BA234"/>
      <c r="BB234"/>
    </row>
    <row r="235" spans="53:54" x14ac:dyDescent="0.35">
      <c r="BA235"/>
      <c r="BB235"/>
    </row>
    <row r="236" spans="53:54" x14ac:dyDescent="0.35">
      <c r="BA236"/>
      <c r="BB236"/>
    </row>
    <row r="237" spans="53:54" x14ac:dyDescent="0.35">
      <c r="BA237"/>
      <c r="BB237"/>
    </row>
    <row r="238" spans="53:54" x14ac:dyDescent="0.35">
      <c r="BA238"/>
      <c r="BB238"/>
    </row>
    <row r="239" spans="53:54" x14ac:dyDescent="0.35">
      <c r="BA239"/>
      <c r="BB239"/>
    </row>
    <row r="240" spans="53:54" x14ac:dyDescent="0.35">
      <c r="BA240"/>
      <c r="BB240"/>
    </row>
    <row r="241" spans="53:54" x14ac:dyDescent="0.35">
      <c r="BA241"/>
      <c r="BB241"/>
    </row>
    <row r="242" spans="53:54" x14ac:dyDescent="0.35">
      <c r="BA242"/>
      <c r="BB242"/>
    </row>
    <row r="243" spans="53:54" x14ac:dyDescent="0.35">
      <c r="BA243"/>
      <c r="BB243"/>
    </row>
    <row r="244" spans="53:54" x14ac:dyDescent="0.35">
      <c r="BA244"/>
      <c r="BB244"/>
    </row>
    <row r="245" spans="53:54" x14ac:dyDescent="0.35">
      <c r="BA245"/>
      <c r="BB245"/>
    </row>
    <row r="246" spans="53:54" x14ac:dyDescent="0.35">
      <c r="BA246"/>
      <c r="BB246"/>
    </row>
    <row r="247" spans="53:54" x14ac:dyDescent="0.35">
      <c r="BA247"/>
      <c r="BB247"/>
    </row>
    <row r="248" spans="53:54" x14ac:dyDescent="0.35">
      <c r="BA248"/>
      <c r="BB248"/>
    </row>
    <row r="249" spans="53:54" x14ac:dyDescent="0.35">
      <c r="BA249"/>
      <c r="BB249"/>
    </row>
    <row r="250" spans="53:54" x14ac:dyDescent="0.35">
      <c r="BA250"/>
      <c r="BB250"/>
    </row>
    <row r="251" spans="53:54" x14ac:dyDescent="0.35">
      <c r="BA251"/>
      <c r="BB251"/>
    </row>
    <row r="252" spans="53:54" x14ac:dyDescent="0.35">
      <c r="BA252"/>
      <c r="BB252"/>
    </row>
    <row r="253" spans="53:54" x14ac:dyDescent="0.35">
      <c r="BA253"/>
      <c r="BB253"/>
    </row>
    <row r="254" spans="53:54" x14ac:dyDescent="0.35">
      <c r="BA254"/>
      <c r="BB254"/>
    </row>
    <row r="255" spans="53:54" x14ac:dyDescent="0.35">
      <c r="BA255"/>
      <c r="BB255"/>
    </row>
    <row r="256" spans="53:54" x14ac:dyDescent="0.35">
      <c r="BA256"/>
      <c r="BB256"/>
    </row>
    <row r="257" spans="53:54" x14ac:dyDescent="0.35">
      <c r="BA257"/>
      <c r="BB257"/>
    </row>
    <row r="258" spans="53:54" x14ac:dyDescent="0.35">
      <c r="BA258"/>
      <c r="BB258"/>
    </row>
    <row r="259" spans="53:54" x14ac:dyDescent="0.35">
      <c r="BA259"/>
      <c r="BB259"/>
    </row>
    <row r="260" spans="53:54" x14ac:dyDescent="0.35">
      <c r="BA260"/>
      <c r="BB260"/>
    </row>
    <row r="261" spans="53:54" x14ac:dyDescent="0.35">
      <c r="BA261"/>
      <c r="BB261"/>
    </row>
    <row r="262" spans="53:54" x14ac:dyDescent="0.35">
      <c r="BA262"/>
      <c r="BB262"/>
    </row>
    <row r="263" spans="53:54" x14ac:dyDescent="0.35">
      <c r="BA263"/>
      <c r="BB263"/>
    </row>
    <row r="264" spans="53:54" x14ac:dyDescent="0.35">
      <c r="BA264"/>
      <c r="BB264"/>
    </row>
    <row r="265" spans="53:54" x14ac:dyDescent="0.35">
      <c r="BA265"/>
      <c r="BB265"/>
    </row>
    <row r="266" spans="53:54" x14ac:dyDescent="0.35">
      <c r="BA266"/>
      <c r="BB266"/>
    </row>
    <row r="267" spans="53:54" x14ac:dyDescent="0.35">
      <c r="BA267"/>
      <c r="BB267"/>
    </row>
    <row r="268" spans="53:54" x14ac:dyDescent="0.35">
      <c r="BA268"/>
      <c r="BB268"/>
    </row>
    <row r="269" spans="53:54" x14ac:dyDescent="0.35">
      <c r="BA269"/>
      <c r="BB269"/>
    </row>
    <row r="270" spans="53:54" x14ac:dyDescent="0.35">
      <c r="BA270"/>
      <c r="BB270"/>
    </row>
    <row r="271" spans="53:54" x14ac:dyDescent="0.35">
      <c r="BA271"/>
      <c r="BB271"/>
    </row>
    <row r="272" spans="53:54" x14ac:dyDescent="0.35">
      <c r="BA272"/>
      <c r="BB272"/>
    </row>
    <row r="273" spans="53:54" x14ac:dyDescent="0.35">
      <c r="BA273"/>
      <c r="BB273"/>
    </row>
    <row r="274" spans="53:54" x14ac:dyDescent="0.35">
      <c r="BA274"/>
      <c r="BB274"/>
    </row>
    <row r="275" spans="53:54" x14ac:dyDescent="0.35">
      <c r="BA275"/>
      <c r="BB275"/>
    </row>
    <row r="276" spans="53:54" x14ac:dyDescent="0.35">
      <c r="BA276"/>
      <c r="BB276"/>
    </row>
    <row r="277" spans="53:54" x14ac:dyDescent="0.35">
      <c r="BA277"/>
      <c r="BB277"/>
    </row>
    <row r="278" spans="53:54" x14ac:dyDescent="0.35">
      <c r="BA278"/>
      <c r="BB278"/>
    </row>
    <row r="279" spans="53:54" x14ac:dyDescent="0.35">
      <c r="BA279"/>
      <c r="BB279"/>
    </row>
    <row r="280" spans="53:54" x14ac:dyDescent="0.35">
      <c r="BA280"/>
      <c r="BB280"/>
    </row>
    <row r="281" spans="53:54" x14ac:dyDescent="0.35">
      <c r="BA281"/>
      <c r="BB281"/>
    </row>
    <row r="282" spans="53:54" x14ac:dyDescent="0.35">
      <c r="BA282"/>
      <c r="BB282"/>
    </row>
    <row r="283" spans="53:54" x14ac:dyDescent="0.35">
      <c r="BA283"/>
      <c r="BB283"/>
    </row>
    <row r="284" spans="53:54" x14ac:dyDescent="0.35">
      <c r="BA284"/>
      <c r="BB284"/>
    </row>
    <row r="285" spans="53:54" x14ac:dyDescent="0.35">
      <c r="BA285"/>
      <c r="BB285"/>
    </row>
    <row r="286" spans="53:54" x14ac:dyDescent="0.35">
      <c r="BA286"/>
      <c r="BB286"/>
    </row>
    <row r="287" spans="53:54" x14ac:dyDescent="0.35">
      <c r="BA287"/>
      <c r="BB287"/>
    </row>
    <row r="288" spans="53:54" x14ac:dyDescent="0.35">
      <c r="BA288"/>
      <c r="BB288"/>
    </row>
    <row r="289" spans="53:54" x14ac:dyDescent="0.35">
      <c r="BA289"/>
      <c r="BB289"/>
    </row>
    <row r="290" spans="53:54" x14ac:dyDescent="0.35">
      <c r="BA290"/>
      <c r="BB290"/>
    </row>
    <row r="291" spans="53:54" x14ac:dyDescent="0.35">
      <c r="BA291"/>
      <c r="BB291"/>
    </row>
    <row r="292" spans="53:54" x14ac:dyDescent="0.35">
      <c r="BA292"/>
      <c r="BB292"/>
    </row>
    <row r="293" spans="53:54" x14ac:dyDescent="0.35">
      <c r="BA293"/>
      <c r="BB293"/>
    </row>
    <row r="294" spans="53:54" x14ac:dyDescent="0.35">
      <c r="BA294"/>
      <c r="BB294"/>
    </row>
    <row r="295" spans="53:54" x14ac:dyDescent="0.35">
      <c r="BA295"/>
      <c r="BB295"/>
    </row>
    <row r="296" spans="53:54" x14ac:dyDescent="0.35">
      <c r="BA296"/>
      <c r="BB296"/>
    </row>
    <row r="297" spans="53:54" x14ac:dyDescent="0.35">
      <c r="BA297"/>
      <c r="BB297"/>
    </row>
    <row r="298" spans="53:54" x14ac:dyDescent="0.35">
      <c r="BA298"/>
      <c r="BB298"/>
    </row>
    <row r="299" spans="53:54" x14ac:dyDescent="0.35">
      <c r="BA299"/>
      <c r="BB299"/>
    </row>
    <row r="300" spans="53:54" x14ac:dyDescent="0.35">
      <c r="BA300"/>
      <c r="BB300"/>
    </row>
    <row r="301" spans="53:54" x14ac:dyDescent="0.35">
      <c r="BA301"/>
      <c r="BB301"/>
    </row>
    <row r="302" spans="53:54" x14ac:dyDescent="0.35">
      <c r="BA302"/>
      <c r="BB302"/>
    </row>
    <row r="303" spans="53:54" x14ac:dyDescent="0.35">
      <c r="BA303"/>
      <c r="BB303"/>
    </row>
    <row r="304" spans="53:54" x14ac:dyDescent="0.35">
      <c r="BA304"/>
      <c r="BB304"/>
    </row>
    <row r="305" spans="53:54" x14ac:dyDescent="0.35">
      <c r="BA305"/>
      <c r="BB305"/>
    </row>
    <row r="306" spans="53:54" x14ac:dyDescent="0.35">
      <c r="BA306"/>
      <c r="BB306"/>
    </row>
    <row r="307" spans="53:54" x14ac:dyDescent="0.35">
      <c r="BA307"/>
      <c r="BB307"/>
    </row>
    <row r="308" spans="53:54" x14ac:dyDescent="0.35">
      <c r="BA308"/>
      <c r="BB308"/>
    </row>
    <row r="309" spans="53:54" x14ac:dyDescent="0.35">
      <c r="BA309"/>
      <c r="BB309"/>
    </row>
    <row r="310" spans="53:54" x14ac:dyDescent="0.35">
      <c r="BA310"/>
      <c r="BB310"/>
    </row>
    <row r="311" spans="53:54" x14ac:dyDescent="0.35">
      <c r="BA311"/>
      <c r="BB311"/>
    </row>
  </sheetData>
  <conditionalFormatting sqref="T17">
    <cfRule type="cellIs" dxfId="62" priority="19" operator="lessThan">
      <formula>0.05</formula>
    </cfRule>
  </conditionalFormatting>
  <conditionalFormatting sqref="C17">
    <cfRule type="cellIs" dxfId="61" priority="28" operator="between">
      <formula>0.05</formula>
      <formula>0.1</formula>
    </cfRule>
    <cfRule type="cellIs" dxfId="60" priority="29" operator="lessThan">
      <formula>0.05</formula>
    </cfRule>
  </conditionalFormatting>
  <conditionalFormatting sqref="N17">
    <cfRule type="cellIs" dxfId="59" priority="17" operator="between">
      <formula>0.05</formula>
      <formula>0.1</formula>
    </cfRule>
    <cfRule type="cellIs" dxfId="58" priority="18" operator="lessThan">
      <formula>0.05</formula>
    </cfRule>
  </conditionalFormatting>
  <conditionalFormatting sqref="H17">
    <cfRule type="cellIs" dxfId="57" priority="15" operator="between">
      <formula>0.05</formula>
      <formula>0.1</formula>
    </cfRule>
    <cfRule type="cellIs" dxfId="56" priority="16" operator="lessThan">
      <formula>0.05</formula>
    </cfRule>
  </conditionalFormatting>
  <conditionalFormatting sqref="X17">
    <cfRule type="cellIs" dxfId="55" priority="14" operator="lessThan">
      <formula>0.05</formula>
    </cfRule>
  </conditionalFormatting>
  <conditionalFormatting sqref="AN17">
    <cfRule type="cellIs" dxfId="54" priority="10" operator="between">
      <formula>0.1</formula>
      <formula>0.05</formula>
    </cfRule>
    <cfRule type="cellIs" dxfId="53" priority="11" operator="lessThan">
      <formula>0.05</formula>
    </cfRule>
  </conditionalFormatting>
  <conditionalFormatting sqref="BF17">
    <cfRule type="cellIs" dxfId="52" priority="4" operator="lessThan">
      <formula>0.05</formula>
    </cfRule>
  </conditionalFormatting>
  <conditionalFormatting sqref="AT17">
    <cfRule type="cellIs" dxfId="51" priority="7" operator="between">
      <formula>0.1</formula>
      <formula>0.05</formula>
    </cfRule>
    <cfRule type="cellIs" dxfId="50" priority="8" operator="lessThan">
      <formula>0.05</formula>
    </cfRule>
  </conditionalFormatting>
  <conditionalFormatting sqref="AX17">
    <cfRule type="cellIs" dxfId="49" priority="6" operator="lessThan">
      <formula>0.05</formula>
    </cfRule>
  </conditionalFormatting>
  <conditionalFormatting sqref="AH17">
    <cfRule type="cellIs" dxfId="48" priority="3" operator="lessThan">
      <formula>0.05</formula>
    </cfRule>
  </conditionalFormatting>
  <conditionalFormatting sqref="AB17">
    <cfRule type="cellIs" dxfId="47" priority="2" operator="lessThan">
      <formula>0.05</formula>
    </cfRule>
  </conditionalFormatting>
  <conditionalFormatting sqref="BB17">
    <cfRule type="cellIs" dxfId="46" priority="1" operator="lessThan">
      <formula>0.05</formula>
    </cfRule>
  </conditionalFormatting>
  <pageMargins left="0.7" right="0.7" top="0.75" bottom="0.75" header="0.3" footer="0.3"/>
  <pageSetup paperSize="9" orientation="portrait" verticalDpi="0" r:id="rId1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94B93-4EFE-462C-AA64-24075C6515AA}">
  <dimension ref="B1:BJ149"/>
  <sheetViews>
    <sheetView showGridLines="0" topLeftCell="AX1" zoomScale="85" zoomScaleNormal="85" workbookViewId="0">
      <selection activeCell="BB42" sqref="BB42"/>
    </sheetView>
  </sheetViews>
  <sheetFormatPr defaultColWidth="9.1796875" defaultRowHeight="14.5" x14ac:dyDescent="0.35"/>
  <cols>
    <col min="1" max="1" width="9.1796875" style="65"/>
    <col min="2" max="2" width="19.7265625" style="65" bestFit="1" customWidth="1"/>
    <col min="3" max="3" width="11" style="65" bestFit="1" customWidth="1"/>
    <col min="4" max="4" width="21.81640625" style="65" bestFit="1" customWidth="1"/>
    <col min="5" max="5" width="7.81640625" style="65" bestFit="1" customWidth="1"/>
    <col min="6" max="6" width="9.1796875" style="65"/>
    <col min="7" max="7" width="19.7265625" style="65" bestFit="1" customWidth="1"/>
    <col min="8" max="8" width="11" style="65" bestFit="1" customWidth="1"/>
    <col min="9" max="9" width="21.81640625" style="65" bestFit="1" customWidth="1"/>
    <col min="10" max="10" width="12.81640625" style="65" bestFit="1" customWidth="1"/>
    <col min="11" max="11" width="7.81640625" style="65" bestFit="1" customWidth="1"/>
    <col min="12" max="12" width="9.1796875" style="65"/>
    <col min="13" max="13" width="19.7265625" style="65" bestFit="1" customWidth="1"/>
    <col min="14" max="14" width="18.26953125" style="65" bestFit="1" customWidth="1"/>
    <col min="15" max="16" width="22.54296875" style="65" bestFit="1" customWidth="1"/>
    <col min="17" max="17" width="7.81640625" style="65" bestFit="1" customWidth="1"/>
    <col min="18" max="18" width="9.1796875" style="65"/>
    <col min="19" max="19" width="19.7265625" style="65" bestFit="1" customWidth="1"/>
    <col min="20" max="20" width="12.08984375" style="65" bestFit="1" customWidth="1"/>
    <col min="21" max="21" width="12.81640625" style="65" bestFit="1" customWidth="1"/>
    <col min="22" max="22" width="7.81640625" style="65" bestFit="1" customWidth="1"/>
    <col min="23" max="23" width="9.1796875" style="65"/>
    <col min="24" max="24" width="19.7265625" style="65" bestFit="1" customWidth="1"/>
    <col min="25" max="25" width="13.6328125" style="65" bestFit="1" customWidth="1"/>
    <col min="26" max="26" width="21.81640625" style="65" bestFit="1" customWidth="1"/>
    <col min="27" max="27" width="12.81640625" style="65" bestFit="1" customWidth="1"/>
    <col min="28" max="28" width="7.81640625" style="65" bestFit="1" customWidth="1"/>
    <col min="29" max="29" width="9.1796875" style="65"/>
    <col min="30" max="30" width="19.7265625" style="65" bestFit="1" customWidth="1"/>
    <col min="31" max="31" width="14.26953125" style="65" bestFit="1" customWidth="1"/>
    <col min="32" max="32" width="21.81640625" style="65" bestFit="1" customWidth="1"/>
    <col min="33" max="33" width="12.81640625" style="65" bestFit="1" customWidth="1"/>
    <col min="34" max="34" width="7.81640625" style="65" bestFit="1" customWidth="1"/>
    <col min="35" max="35" width="9.1796875" style="65"/>
    <col min="36" max="36" width="19.7265625" style="65" bestFit="1" customWidth="1"/>
    <col min="37" max="37" width="18.26953125" style="65" bestFit="1" customWidth="1"/>
    <col min="38" max="38" width="21.81640625" style="65" bestFit="1" customWidth="1"/>
    <col min="39" max="39" width="12.81640625" style="65" bestFit="1" customWidth="1"/>
    <col min="40" max="40" width="7.81640625" style="65" bestFit="1" customWidth="1"/>
    <col min="41" max="41" width="9.1796875" style="65"/>
    <col min="42" max="42" width="19.7265625" style="65" bestFit="1" customWidth="1"/>
    <col min="43" max="43" width="18.26953125" style="65" bestFit="1" customWidth="1"/>
    <col min="44" max="44" width="21.81640625" style="65" bestFit="1" customWidth="1"/>
    <col min="45" max="45" width="12.81640625" style="65" bestFit="1" customWidth="1"/>
    <col min="46" max="46" width="7.81640625" style="65" bestFit="1" customWidth="1"/>
    <col min="47" max="47" width="9.1796875" style="65"/>
    <col min="48" max="48" width="19.7265625" style="65" bestFit="1" customWidth="1"/>
    <col min="49" max="49" width="18.26953125" style="65" bestFit="1" customWidth="1"/>
    <col min="50" max="50" width="21.81640625" style="65" bestFit="1" customWidth="1"/>
    <col min="51" max="51" width="12.81640625" style="65" bestFit="1" customWidth="1"/>
    <col min="52" max="52" width="19.7265625" style="65" bestFit="1" customWidth="1"/>
    <col min="53" max="53" width="18.26953125" style="65" bestFit="1" customWidth="1"/>
    <col min="54" max="54" width="21.81640625" style="65" bestFit="1" customWidth="1"/>
    <col min="55" max="55" width="9.1796875" style="65"/>
    <col min="56" max="56" width="19.7265625" style="65" bestFit="1" customWidth="1"/>
    <col min="57" max="57" width="18.26953125" style="65" bestFit="1" customWidth="1"/>
    <col min="58" max="58" width="21.81640625" style="65" bestFit="1" customWidth="1"/>
    <col min="59" max="59" width="9.1796875" style="65"/>
    <col min="60" max="60" width="19.7265625" style="65" bestFit="1" customWidth="1"/>
    <col min="61" max="61" width="11" style="65" bestFit="1" customWidth="1"/>
    <col min="62" max="62" width="21.81640625" style="65" bestFit="1" customWidth="1"/>
    <col min="63" max="16384" width="9.1796875" style="65"/>
  </cols>
  <sheetData>
    <row r="1" spans="2:60" customFormat="1" x14ac:dyDescent="0.35"/>
    <row r="2" spans="2:60" customFormat="1" x14ac:dyDescent="0.35">
      <c r="B2" t="s">
        <v>1446</v>
      </c>
      <c r="G2" t="s">
        <v>1446</v>
      </c>
      <c r="M2" t="s">
        <v>1446</v>
      </c>
      <c r="S2" t="s">
        <v>1446</v>
      </c>
      <c r="X2" t="s">
        <v>1446</v>
      </c>
      <c r="AD2" t="s">
        <v>1446</v>
      </c>
      <c r="AJ2" t="s">
        <v>1446</v>
      </c>
      <c r="AP2" t="s">
        <v>1446</v>
      </c>
      <c r="AV2" t="s">
        <v>1446</v>
      </c>
      <c r="AZ2" t="s">
        <v>1446</v>
      </c>
      <c r="BD2" t="s">
        <v>1446</v>
      </c>
      <c r="BH2" t="s">
        <v>1446</v>
      </c>
    </row>
    <row r="3" spans="2:60" customFormat="1" x14ac:dyDescent="0.35"/>
    <row r="4" spans="2:60" customFormat="1" ht="23.5" x14ac:dyDescent="0.55000000000000004">
      <c r="B4" s="61" t="s">
        <v>32</v>
      </c>
      <c r="G4" s="62" t="s">
        <v>332</v>
      </c>
      <c r="M4" s="61" t="s">
        <v>348</v>
      </c>
      <c r="S4" s="62" t="s">
        <v>1396</v>
      </c>
      <c r="X4" s="67" t="s">
        <v>87</v>
      </c>
      <c r="AD4" s="67" t="s">
        <v>465</v>
      </c>
      <c r="AJ4" s="67" t="s">
        <v>1449</v>
      </c>
      <c r="AP4" s="67" t="s">
        <v>1448</v>
      </c>
      <c r="AV4" s="62" t="s">
        <v>1450</v>
      </c>
      <c r="AZ4" s="68" t="s">
        <v>1447</v>
      </c>
      <c r="BD4" s="68" t="s">
        <v>535</v>
      </c>
      <c r="BH4" s="62" t="s">
        <v>1014</v>
      </c>
    </row>
    <row r="5" spans="2:60" customFormat="1" x14ac:dyDescent="0.35"/>
    <row r="6" spans="2:60" customFormat="1" x14ac:dyDescent="0.35">
      <c r="B6" t="s">
        <v>1434</v>
      </c>
      <c r="G6" t="s">
        <v>1434</v>
      </c>
      <c r="M6" t="s">
        <v>1434</v>
      </c>
      <c r="X6" t="s">
        <v>1434</v>
      </c>
      <c r="AD6" t="s">
        <v>1434</v>
      </c>
      <c r="AJ6" t="s">
        <v>1434</v>
      </c>
      <c r="AP6" t="s">
        <v>1434</v>
      </c>
      <c r="AZ6" t="s">
        <v>1434</v>
      </c>
      <c r="BD6" t="s">
        <v>1434</v>
      </c>
    </row>
    <row r="7" spans="2:60" customFormat="1" ht="15" thickBot="1" x14ac:dyDescent="0.4"/>
    <row r="8" spans="2:60" customFormat="1" x14ac:dyDescent="0.35">
      <c r="B8" s="59"/>
      <c r="C8" s="59" t="s">
        <v>1952</v>
      </c>
      <c r="D8" s="59" t="s">
        <v>30</v>
      </c>
      <c r="G8" s="59"/>
      <c r="H8" s="59" t="s">
        <v>1952</v>
      </c>
      <c r="I8" s="59" t="s">
        <v>30</v>
      </c>
      <c r="M8" s="59"/>
      <c r="N8" s="59" t="s">
        <v>1952</v>
      </c>
      <c r="O8" s="59" t="s">
        <v>30</v>
      </c>
      <c r="X8" s="59"/>
      <c r="Y8" s="59" t="s">
        <v>1952</v>
      </c>
      <c r="Z8" s="59" t="s">
        <v>30</v>
      </c>
      <c r="AD8" s="59"/>
      <c r="AE8" s="59" t="s">
        <v>1952</v>
      </c>
      <c r="AF8" s="59" t="s">
        <v>30</v>
      </c>
      <c r="AJ8" s="59"/>
      <c r="AK8" s="59" t="s">
        <v>1952</v>
      </c>
      <c r="AL8" s="59" t="s">
        <v>30</v>
      </c>
      <c r="AP8" s="59"/>
      <c r="AQ8" s="59" t="s">
        <v>1952</v>
      </c>
      <c r="AR8" s="59" t="s">
        <v>30</v>
      </c>
      <c r="AZ8" s="59"/>
      <c r="BA8" s="59" t="s">
        <v>1952</v>
      </c>
      <c r="BB8" s="59" t="s">
        <v>30</v>
      </c>
      <c r="BD8" s="59"/>
      <c r="BE8" s="59" t="s">
        <v>1952</v>
      </c>
      <c r="BF8" s="59" t="s">
        <v>30</v>
      </c>
    </row>
    <row r="9" spans="2:60" customFormat="1" x14ac:dyDescent="0.35">
      <c r="B9" s="57" t="s">
        <v>1435</v>
      </c>
      <c r="C9" s="57">
        <v>0.16776302427408493</v>
      </c>
      <c r="D9" s="57">
        <v>0.22900686883008797</v>
      </c>
      <c r="G9" s="57" t="s">
        <v>1435</v>
      </c>
      <c r="H9" s="57">
        <v>6.4577579907743494E-3</v>
      </c>
      <c r="I9" s="57">
        <v>-1.0722965347366431E-3</v>
      </c>
      <c r="M9" s="57" t="s">
        <v>1435</v>
      </c>
      <c r="N9" s="57">
        <v>5.680268138703834E-2</v>
      </c>
      <c r="O9" s="57">
        <v>3.8584922678178937E-2</v>
      </c>
      <c r="X9" s="57" t="s">
        <v>1435</v>
      </c>
      <c r="Y9" s="57">
        <v>0.10448164130776955</v>
      </c>
      <c r="Z9" s="57">
        <v>-9.7775389512481693E-3</v>
      </c>
      <c r="AD9" s="57" t="s">
        <v>1435</v>
      </c>
      <c r="AE9" s="57">
        <v>7.3864005638838187E-2</v>
      </c>
      <c r="AF9" s="57">
        <v>7.1861637472061687E-2</v>
      </c>
      <c r="AJ9" s="57" t="s">
        <v>1435</v>
      </c>
      <c r="AK9" s="57">
        <v>3.1825160069887053E-2</v>
      </c>
      <c r="AL9" s="57">
        <v>5.8905930547165579E-2</v>
      </c>
      <c r="AP9" s="57" t="s">
        <v>1435</v>
      </c>
      <c r="AQ9" s="57">
        <v>9.7294969043599914E-5</v>
      </c>
      <c r="AR9" s="57">
        <v>1.2813177866384439E-4</v>
      </c>
      <c r="AZ9" s="57" t="s">
        <v>1435</v>
      </c>
      <c r="BA9" s="57">
        <v>4.2406295124598828E-2</v>
      </c>
      <c r="BB9" s="57">
        <v>6.736743113651889E-3</v>
      </c>
      <c r="BD9" s="57" t="s">
        <v>1435</v>
      </c>
      <c r="BE9" s="57">
        <v>6.1275077224286406E-2</v>
      </c>
      <c r="BF9" s="57">
        <v>0.11002965478817971</v>
      </c>
    </row>
    <row r="10" spans="2:60" customFormat="1" x14ac:dyDescent="0.35">
      <c r="B10" s="57" t="s">
        <v>1436</v>
      </c>
      <c r="C10" s="57">
        <v>2.4425512559365824E-2</v>
      </c>
      <c r="D10" s="57">
        <v>0.22126075534611517</v>
      </c>
      <c r="G10" s="57" t="s">
        <v>1436</v>
      </c>
      <c r="H10" s="57">
        <v>3.3535730015615654E-4</v>
      </c>
      <c r="I10" s="57">
        <v>1.3612694518266912E-4</v>
      </c>
      <c r="M10" s="57" t="s">
        <v>1436</v>
      </c>
      <c r="N10" s="57">
        <v>1.9394015508773663E-2</v>
      </c>
      <c r="O10" s="57">
        <v>1.0115914520240379E-2</v>
      </c>
      <c r="X10" s="57" t="s">
        <v>1436</v>
      </c>
      <c r="Y10" s="57">
        <v>5.6922379585139446E-2</v>
      </c>
      <c r="Z10" s="57">
        <v>1.6665597233590545E-3</v>
      </c>
      <c r="AD10" s="57" t="s">
        <v>1436</v>
      </c>
      <c r="AE10" s="57">
        <v>3.0124692066705368E-2</v>
      </c>
      <c r="AF10" s="57">
        <v>1.1253613487648506E-2</v>
      </c>
      <c r="AJ10" s="57" t="s">
        <v>1436</v>
      </c>
      <c r="AK10" s="57">
        <v>3.8030315883317701E-3</v>
      </c>
      <c r="AL10" s="57">
        <v>4.7792982602831617E-3</v>
      </c>
      <c r="AP10" s="57" t="s">
        <v>1436</v>
      </c>
      <c r="AQ10" s="57">
        <v>5.3327792373948456E-8</v>
      </c>
      <c r="AR10" s="57">
        <v>1.0388138567224847E-8</v>
      </c>
      <c r="AZ10" s="57" t="s">
        <v>1436</v>
      </c>
      <c r="BA10" s="57">
        <v>1.307949238976331E-2</v>
      </c>
      <c r="BB10" s="57">
        <v>1.6442658326194814E-4</v>
      </c>
      <c r="BD10" s="57" t="s">
        <v>1436</v>
      </c>
      <c r="BE10" s="57">
        <v>3.396111324614396E-2</v>
      </c>
      <c r="BF10" s="57">
        <v>2.9803679513516618E-2</v>
      </c>
    </row>
    <row r="11" spans="2:60" customFormat="1" x14ac:dyDescent="0.35">
      <c r="B11" s="57" t="s">
        <v>1437</v>
      </c>
      <c r="C11" s="57">
        <v>15</v>
      </c>
      <c r="D11" s="57">
        <v>9</v>
      </c>
      <c r="G11" s="57" t="s">
        <v>1437</v>
      </c>
      <c r="H11" s="57">
        <v>4</v>
      </c>
      <c r="I11" s="57">
        <v>8</v>
      </c>
      <c r="M11" s="57" t="s">
        <v>1437</v>
      </c>
      <c r="N11" s="57">
        <v>36</v>
      </c>
      <c r="O11" s="57">
        <v>9</v>
      </c>
      <c r="X11" s="57" t="s">
        <v>1437</v>
      </c>
      <c r="Y11" s="57">
        <v>27</v>
      </c>
      <c r="Z11" s="57">
        <v>8</v>
      </c>
      <c r="AD11" s="57" t="s">
        <v>1437</v>
      </c>
      <c r="AE11" s="57">
        <v>30</v>
      </c>
      <c r="AF11" s="57">
        <v>10</v>
      </c>
      <c r="AJ11" s="57" t="s">
        <v>1437</v>
      </c>
      <c r="AK11" s="57">
        <v>64</v>
      </c>
      <c r="AL11" s="57">
        <v>18</v>
      </c>
      <c r="AP11" s="57" t="s">
        <v>1437</v>
      </c>
      <c r="AQ11" s="57">
        <v>11</v>
      </c>
      <c r="AR11" s="57">
        <v>9</v>
      </c>
      <c r="AZ11" s="57" t="s">
        <v>1437</v>
      </c>
      <c r="BA11" s="57">
        <v>36</v>
      </c>
      <c r="BB11" s="57">
        <v>7</v>
      </c>
      <c r="BD11" s="57" t="s">
        <v>1437</v>
      </c>
      <c r="BE11" s="57">
        <v>79</v>
      </c>
      <c r="BF11" s="57">
        <v>34</v>
      </c>
    </row>
    <row r="12" spans="2:60" customFormat="1" x14ac:dyDescent="0.35">
      <c r="B12" s="57" t="s">
        <v>1438</v>
      </c>
      <c r="C12" s="57">
        <v>0</v>
      </c>
      <c r="D12" s="57"/>
      <c r="G12" s="57" t="s">
        <v>1438</v>
      </c>
      <c r="H12" s="57">
        <v>0</v>
      </c>
      <c r="I12" s="57"/>
      <c r="M12" s="57" t="s">
        <v>1438</v>
      </c>
      <c r="N12" s="57">
        <v>0</v>
      </c>
      <c r="O12" s="57"/>
      <c r="X12" s="57" t="s">
        <v>1438</v>
      </c>
      <c r="Y12" s="57">
        <v>0</v>
      </c>
      <c r="Z12" s="57"/>
      <c r="AD12" s="57" t="s">
        <v>1438</v>
      </c>
      <c r="AE12" s="57">
        <v>0</v>
      </c>
      <c r="AF12" s="57"/>
      <c r="AJ12" s="57" t="s">
        <v>1438</v>
      </c>
      <c r="AK12" s="57">
        <v>0</v>
      </c>
      <c r="AL12" s="57"/>
      <c r="AP12" s="57" t="s">
        <v>1438</v>
      </c>
      <c r="AQ12" s="57">
        <v>0</v>
      </c>
      <c r="AR12" s="57"/>
      <c r="AZ12" s="57" t="s">
        <v>1438</v>
      </c>
      <c r="BA12" s="57">
        <v>0</v>
      </c>
      <c r="BB12" s="57"/>
      <c r="BD12" s="57" t="s">
        <v>1438</v>
      </c>
      <c r="BE12" s="57">
        <v>0</v>
      </c>
      <c r="BF12" s="57"/>
    </row>
    <row r="13" spans="2:60" customFormat="1" x14ac:dyDescent="0.35">
      <c r="B13" s="57" t="s">
        <v>1439</v>
      </c>
      <c r="C13" s="57">
        <v>9</v>
      </c>
      <c r="D13" s="57"/>
      <c r="G13" s="57" t="s">
        <v>1439</v>
      </c>
      <c r="H13" s="57">
        <v>4</v>
      </c>
      <c r="I13" s="57"/>
      <c r="M13" s="57" t="s">
        <v>1439</v>
      </c>
      <c r="N13" s="57">
        <v>17</v>
      </c>
      <c r="O13" s="57"/>
      <c r="X13" s="57" t="s">
        <v>1439</v>
      </c>
      <c r="Y13" s="57">
        <v>30</v>
      </c>
      <c r="Z13" s="57"/>
      <c r="AD13" s="57" t="s">
        <v>1439</v>
      </c>
      <c r="AE13" s="57">
        <v>26</v>
      </c>
      <c r="AF13" s="57"/>
      <c r="AJ13" s="57" t="s">
        <v>1439</v>
      </c>
      <c r="AK13" s="57">
        <v>25</v>
      </c>
      <c r="AL13" s="57"/>
      <c r="AP13" s="57" t="s">
        <v>1439</v>
      </c>
      <c r="AQ13" s="57">
        <v>14</v>
      </c>
      <c r="AR13" s="57"/>
      <c r="AZ13" s="57" t="s">
        <v>1439</v>
      </c>
      <c r="BA13" s="57">
        <v>39</v>
      </c>
      <c r="BB13" s="57"/>
      <c r="BD13" s="57" t="s">
        <v>1439</v>
      </c>
      <c r="BE13" s="57">
        <v>67</v>
      </c>
      <c r="BF13" s="57"/>
    </row>
    <row r="14" spans="2:60" customFormat="1" x14ac:dyDescent="0.35">
      <c r="B14" s="57" t="s">
        <v>1440</v>
      </c>
      <c r="C14" s="57">
        <v>-0.37827265211044991</v>
      </c>
      <c r="D14" s="57"/>
      <c r="G14" s="57" t="s">
        <v>1440</v>
      </c>
      <c r="H14" s="57">
        <v>0.74980613260048368</v>
      </c>
      <c r="I14" s="57"/>
      <c r="M14" s="57" t="s">
        <v>1440</v>
      </c>
      <c r="N14" s="57">
        <v>0.44677234141715783</v>
      </c>
      <c r="O14" s="57"/>
      <c r="X14" s="57" t="s">
        <v>1440</v>
      </c>
      <c r="Y14" s="57">
        <v>2.3739396776179733</v>
      </c>
      <c r="Z14" s="57"/>
      <c r="AD14" s="57" t="s">
        <v>1440</v>
      </c>
      <c r="AE14" s="57">
        <v>4.3391363773683925E-2</v>
      </c>
      <c r="AF14" s="57"/>
      <c r="AJ14" s="57" t="s">
        <v>1440</v>
      </c>
      <c r="AK14" s="57">
        <v>-1.5023120045496752</v>
      </c>
      <c r="AL14" s="57"/>
      <c r="AP14" s="57" t="s">
        <v>1440</v>
      </c>
      <c r="AQ14" s="57">
        <v>-0.39802791368018003</v>
      </c>
      <c r="AR14" s="57"/>
      <c r="AZ14" s="57" t="s">
        <v>1440</v>
      </c>
      <c r="BA14" s="57">
        <v>1.8136334320896474</v>
      </c>
      <c r="BB14" s="57"/>
      <c r="BD14" s="57" t="s">
        <v>1440</v>
      </c>
      <c r="BE14" s="57">
        <v>-1.3488581764987964</v>
      </c>
      <c r="BF14" s="57"/>
    </row>
    <row r="15" spans="2:60" customFormat="1" x14ac:dyDescent="0.35">
      <c r="B15" s="57" t="s">
        <v>1441</v>
      </c>
      <c r="C15" s="57">
        <v>0.35699805769429271</v>
      </c>
      <c r="D15" s="57"/>
      <c r="G15" s="57" t="s">
        <v>1441</v>
      </c>
      <c r="H15" s="57">
        <v>0.24753204217183256</v>
      </c>
      <c r="I15" s="57"/>
      <c r="M15" s="57" t="s">
        <v>1441</v>
      </c>
      <c r="N15" s="57">
        <v>0.33033937164622895</v>
      </c>
      <c r="O15" s="57"/>
      <c r="X15" s="57" t="s">
        <v>1441</v>
      </c>
      <c r="Y15" s="57">
        <v>1.2099503248079898E-2</v>
      </c>
      <c r="Z15" s="57"/>
      <c r="AD15" s="57" t="s">
        <v>1441</v>
      </c>
      <c r="AE15" s="57">
        <v>0.48286054600478545</v>
      </c>
      <c r="AF15" s="57"/>
      <c r="AJ15" s="57" t="s">
        <v>1441</v>
      </c>
      <c r="AK15" s="57">
        <v>7.2771864827379684E-2</v>
      </c>
      <c r="AL15" s="57"/>
      <c r="AP15" s="57" t="s">
        <v>1441</v>
      </c>
      <c r="AQ15" s="57">
        <v>0.34830649935395147</v>
      </c>
      <c r="AR15" s="57"/>
      <c r="AZ15" s="57" t="s">
        <v>1441</v>
      </c>
      <c r="BA15" s="57">
        <v>3.8717201691851333E-2</v>
      </c>
      <c r="BB15" s="57"/>
      <c r="BD15" s="57" t="s">
        <v>1441</v>
      </c>
      <c r="BE15" s="57">
        <v>9.0961976876021713E-2</v>
      </c>
      <c r="BF15" s="57"/>
    </row>
    <row r="16" spans="2:60" customFormat="1" x14ac:dyDescent="0.35">
      <c r="B16" s="57" t="s">
        <v>1442</v>
      </c>
      <c r="C16" s="57">
        <v>1.8331129326562374</v>
      </c>
      <c r="D16" s="57"/>
      <c r="G16" s="57" t="s">
        <v>1442</v>
      </c>
      <c r="H16" s="57">
        <v>2.1318467863266499</v>
      </c>
      <c r="I16" s="57"/>
      <c r="M16" s="57" t="s">
        <v>1442</v>
      </c>
      <c r="N16" s="57">
        <v>1.7396067260750732</v>
      </c>
      <c r="O16" s="57"/>
      <c r="X16" s="57" t="s">
        <v>1442</v>
      </c>
      <c r="Y16" s="57">
        <v>1.6972608865939587</v>
      </c>
      <c r="Z16" s="57"/>
      <c r="AD16" s="57" t="s">
        <v>1442</v>
      </c>
      <c r="AE16" s="57">
        <v>1.7056179197592738</v>
      </c>
      <c r="AF16" s="57"/>
      <c r="AJ16" s="57" t="s">
        <v>1442</v>
      </c>
      <c r="AK16" s="57">
        <v>1.7081407612518986</v>
      </c>
      <c r="AL16" s="57"/>
      <c r="AP16" s="57" t="s">
        <v>1442</v>
      </c>
      <c r="AQ16" s="57">
        <v>1.7613101357748921</v>
      </c>
      <c r="AR16" s="57"/>
      <c r="AZ16" s="57" t="s">
        <v>1442</v>
      </c>
      <c r="BA16" s="57">
        <v>1.6848751217112248</v>
      </c>
      <c r="BB16" s="57"/>
      <c r="BD16" s="57" t="s">
        <v>1442</v>
      </c>
      <c r="BE16" s="57">
        <v>1.6679161141074239</v>
      </c>
      <c r="BF16" s="57"/>
    </row>
    <row r="17" spans="2:62" customFormat="1" x14ac:dyDescent="0.35">
      <c r="B17" s="57" t="s">
        <v>1443</v>
      </c>
      <c r="C17" s="57">
        <v>0.71399611538858543</v>
      </c>
      <c r="D17" s="57"/>
      <c r="G17" s="57" t="s">
        <v>1443</v>
      </c>
      <c r="H17" s="57">
        <v>0.49506408434366511</v>
      </c>
      <c r="I17" s="57"/>
      <c r="M17" s="57" t="s">
        <v>1443</v>
      </c>
      <c r="N17" s="57">
        <v>0.6606787432924579</v>
      </c>
      <c r="O17" s="57"/>
      <c r="X17" s="57" t="s">
        <v>1443</v>
      </c>
      <c r="Y17" s="57">
        <v>2.4199006496159796E-2</v>
      </c>
      <c r="Z17" s="57"/>
      <c r="AD17" s="57" t="s">
        <v>1443</v>
      </c>
      <c r="AE17" s="57">
        <v>0.9657210920095709</v>
      </c>
      <c r="AF17" s="57"/>
      <c r="AJ17" s="57" t="s">
        <v>1443</v>
      </c>
      <c r="AK17" s="57">
        <v>0.14554372965475937</v>
      </c>
      <c r="AL17" s="57"/>
      <c r="AP17" s="57" t="s">
        <v>1443</v>
      </c>
      <c r="AQ17" s="57">
        <v>0.69661299870790294</v>
      </c>
      <c r="AR17" s="57"/>
      <c r="AZ17" s="57" t="s">
        <v>1443</v>
      </c>
      <c r="BA17" s="57">
        <v>7.7434403383702666E-2</v>
      </c>
      <c r="BB17" s="57"/>
      <c r="BD17" s="57" t="s">
        <v>1443</v>
      </c>
      <c r="BE17" s="57">
        <v>0.18192395375204343</v>
      </c>
      <c r="BF17" s="57"/>
    </row>
    <row r="18" spans="2:62" customFormat="1" ht="15" thickBot="1" x14ac:dyDescent="0.4">
      <c r="B18" s="58" t="s">
        <v>1444</v>
      </c>
      <c r="C18" s="58">
        <v>2.2621571627982053</v>
      </c>
      <c r="D18" s="58"/>
      <c r="G18" s="58" t="s">
        <v>1444</v>
      </c>
      <c r="H18" s="58">
        <v>2.7764451051977934</v>
      </c>
      <c r="I18" s="58"/>
      <c r="M18" s="58" t="s">
        <v>1444</v>
      </c>
      <c r="N18" s="58">
        <v>2.109815577833317</v>
      </c>
      <c r="O18" s="58"/>
      <c r="X18" s="58" t="s">
        <v>1444</v>
      </c>
      <c r="Y18" s="58">
        <v>2.0422724563012378</v>
      </c>
      <c r="Z18" s="58"/>
      <c r="AD18" s="58" t="s">
        <v>1444</v>
      </c>
      <c r="AE18" s="58">
        <v>2.0555294386428731</v>
      </c>
      <c r="AF18" s="58"/>
      <c r="AJ18" s="58" t="s">
        <v>1444</v>
      </c>
      <c r="AK18" s="58">
        <v>2.0595385527532977</v>
      </c>
      <c r="AL18" s="58"/>
      <c r="AP18" s="58" t="s">
        <v>1444</v>
      </c>
      <c r="AQ18" s="58">
        <v>2.1447866879178044</v>
      </c>
      <c r="AR18" s="58"/>
      <c r="AZ18" s="58" t="s">
        <v>1444</v>
      </c>
      <c r="BA18" s="58">
        <v>2.0226909200367595</v>
      </c>
      <c r="BB18" s="58"/>
      <c r="BD18" s="58" t="s">
        <v>1444</v>
      </c>
      <c r="BE18" s="58">
        <v>1.9960083540252964</v>
      </c>
      <c r="BF18" s="58"/>
    </row>
    <row r="19" spans="2:62" customFormat="1" x14ac:dyDescent="0.35"/>
    <row r="20" spans="2:62" customFormat="1" x14ac:dyDescent="0.35">
      <c r="B20" s="69" t="s">
        <v>1947</v>
      </c>
      <c r="C20" s="69"/>
      <c r="D20" s="69"/>
      <c r="G20" s="69" t="s">
        <v>1947</v>
      </c>
      <c r="H20" s="69"/>
      <c r="I20" s="69"/>
      <c r="M20" s="69" t="s">
        <v>1947</v>
      </c>
      <c r="N20" s="69"/>
      <c r="O20" s="69"/>
      <c r="S20" s="69" t="s">
        <v>1947</v>
      </c>
      <c r="T20" s="69"/>
      <c r="U20" s="69"/>
      <c r="X20" s="69" t="s">
        <v>1947</v>
      </c>
      <c r="Y20" s="69"/>
      <c r="Z20" s="69"/>
      <c r="AD20" s="69" t="s">
        <v>1947</v>
      </c>
      <c r="AE20" s="69"/>
      <c r="AF20" s="69"/>
      <c r="AJ20" s="69" t="s">
        <v>1947</v>
      </c>
      <c r="AK20" s="69"/>
      <c r="AL20" s="69"/>
      <c r="AP20" s="69" t="s">
        <v>1947</v>
      </c>
      <c r="AQ20" s="69"/>
      <c r="AR20" s="69"/>
      <c r="AV20" s="69" t="s">
        <v>1947</v>
      </c>
      <c r="AW20" s="69"/>
      <c r="AX20" s="69"/>
      <c r="AZ20" s="69" t="s">
        <v>1947</v>
      </c>
      <c r="BA20" s="69"/>
      <c r="BB20" s="69"/>
      <c r="BD20" s="69" t="s">
        <v>1947</v>
      </c>
      <c r="BE20" s="69"/>
      <c r="BF20" s="69"/>
      <c r="BH20" s="69" t="s">
        <v>1947</v>
      </c>
      <c r="BI20" s="69"/>
      <c r="BJ20" s="69"/>
    </row>
    <row r="21" spans="2:62" customFormat="1" x14ac:dyDescent="0.35"/>
    <row r="22" spans="2:62" customFormat="1" x14ac:dyDescent="0.35">
      <c r="B22" s="30" t="s">
        <v>1427</v>
      </c>
      <c r="G22" s="30" t="s">
        <v>1427</v>
      </c>
      <c r="M22" s="30" t="s">
        <v>1427</v>
      </c>
      <c r="S22" s="30" t="s">
        <v>1427</v>
      </c>
      <c r="X22" s="30" t="s">
        <v>1427</v>
      </c>
      <c r="AD22" s="30" t="s">
        <v>1427</v>
      </c>
      <c r="AJ22" s="30" t="s">
        <v>1427</v>
      </c>
      <c r="AP22" s="30" t="s">
        <v>1427</v>
      </c>
      <c r="AV22" s="30" t="s">
        <v>1427</v>
      </c>
      <c r="AZ22" s="30" t="s">
        <v>1427</v>
      </c>
      <c r="BD22" s="30" t="s">
        <v>1427</v>
      </c>
      <c r="BH22" s="30" t="s">
        <v>1427</v>
      </c>
    </row>
    <row r="23" spans="2:62" customFormat="1" x14ac:dyDescent="0.35">
      <c r="B23" s="30" t="s">
        <v>1065</v>
      </c>
      <c r="C23" t="s">
        <v>32</v>
      </c>
      <c r="G23" s="30" t="s">
        <v>1065</v>
      </c>
      <c r="H23" t="s">
        <v>332</v>
      </c>
      <c r="M23" s="30" t="s">
        <v>1065</v>
      </c>
      <c r="N23" t="s">
        <v>348</v>
      </c>
      <c r="S23" s="30" t="s">
        <v>1065</v>
      </c>
      <c r="T23" t="s">
        <v>1396</v>
      </c>
      <c r="X23" s="30" t="s">
        <v>1065</v>
      </c>
      <c r="Y23" t="s">
        <v>88</v>
      </c>
      <c r="AD23" s="30" t="s">
        <v>1065</v>
      </c>
      <c r="AE23" t="s">
        <v>465</v>
      </c>
      <c r="AJ23" s="30" t="s">
        <v>1065</v>
      </c>
      <c r="AK23" t="s">
        <v>17</v>
      </c>
      <c r="AP23" s="30" t="s">
        <v>1065</v>
      </c>
      <c r="AQ23" t="s">
        <v>705</v>
      </c>
      <c r="AV23" s="30" t="s">
        <v>1065</v>
      </c>
      <c r="AW23" t="s">
        <v>707</v>
      </c>
      <c r="AZ23" s="30" t="s">
        <v>1065</v>
      </c>
      <c r="BA23" t="s">
        <v>642</v>
      </c>
      <c r="BD23" s="30" t="s">
        <v>1065</v>
      </c>
      <c r="BE23" t="s">
        <v>42</v>
      </c>
      <c r="BH23" s="30" t="s">
        <v>1065</v>
      </c>
      <c r="BI23" t="s">
        <v>1014</v>
      </c>
    </row>
    <row r="24" spans="2:62" customFormat="1" x14ac:dyDescent="0.35">
      <c r="B24" s="30" t="s">
        <v>1950</v>
      </c>
      <c r="C24" t="s">
        <v>30</v>
      </c>
      <c r="G24" s="30" t="s">
        <v>1950</v>
      </c>
      <c r="H24" t="s">
        <v>30</v>
      </c>
      <c r="M24" s="30" t="s">
        <v>1949</v>
      </c>
      <c r="N24" t="s">
        <v>30</v>
      </c>
      <c r="S24" s="30" t="s">
        <v>1950</v>
      </c>
      <c r="T24" t="s">
        <v>30</v>
      </c>
      <c r="X24" s="30" t="s">
        <v>1950</v>
      </c>
      <c r="Y24" t="s">
        <v>30</v>
      </c>
      <c r="AD24" s="30" t="s">
        <v>1950</v>
      </c>
      <c r="AE24" t="s">
        <v>30</v>
      </c>
      <c r="AJ24" s="30" t="s">
        <v>1950</v>
      </c>
      <c r="AK24" t="s">
        <v>30</v>
      </c>
      <c r="AP24" s="30" t="s">
        <v>1950</v>
      </c>
      <c r="AQ24" t="s">
        <v>30</v>
      </c>
      <c r="AV24" s="30" t="s">
        <v>1950</v>
      </c>
      <c r="AW24" t="s">
        <v>30</v>
      </c>
      <c r="AZ24" s="30" t="s">
        <v>1950</v>
      </c>
      <c r="BA24" t="s">
        <v>30</v>
      </c>
      <c r="BD24" s="30" t="s">
        <v>1950</v>
      </c>
      <c r="BE24" t="s">
        <v>30</v>
      </c>
      <c r="BH24" s="30" t="s">
        <v>1950</v>
      </c>
      <c r="BI24" t="s">
        <v>30</v>
      </c>
    </row>
    <row r="25" spans="2:62" customFormat="1" x14ac:dyDescent="0.35"/>
    <row r="26" spans="2:62" customFormat="1" x14ac:dyDescent="0.35">
      <c r="B26" s="30" t="s">
        <v>1422</v>
      </c>
      <c r="G26" s="30" t="s">
        <v>1422</v>
      </c>
      <c r="M26" s="30" t="s">
        <v>1422</v>
      </c>
      <c r="S26" s="30" t="s">
        <v>1422</v>
      </c>
      <c r="X26" s="30" t="s">
        <v>1422</v>
      </c>
      <c r="AD26" s="30" t="s">
        <v>1422</v>
      </c>
      <c r="AJ26" s="30" t="s">
        <v>1422</v>
      </c>
      <c r="AP26" s="30" t="s">
        <v>1422</v>
      </c>
      <c r="AV26" s="30" t="s">
        <v>1422</v>
      </c>
      <c r="AZ26" s="30" t="s">
        <v>1422</v>
      </c>
      <c r="BD26" s="30" t="s">
        <v>1422</v>
      </c>
      <c r="BH26" s="30" t="s">
        <v>1422</v>
      </c>
    </row>
    <row r="27" spans="2:62" customFormat="1" x14ac:dyDescent="0.35">
      <c r="B27" s="31" t="s">
        <v>514</v>
      </c>
      <c r="G27" s="31" t="s">
        <v>477</v>
      </c>
      <c r="M27" s="31" t="s">
        <v>671</v>
      </c>
      <c r="S27" s="31" t="s">
        <v>439</v>
      </c>
      <c r="X27" s="31" t="s">
        <v>524</v>
      </c>
      <c r="AD27" s="31" t="s">
        <v>597</v>
      </c>
      <c r="AJ27" s="31" t="s">
        <v>820</v>
      </c>
      <c r="AP27" s="31" t="s">
        <v>905</v>
      </c>
      <c r="AV27" s="31" t="s">
        <v>1420</v>
      </c>
      <c r="AZ27" s="31" t="s">
        <v>797</v>
      </c>
      <c r="BD27" s="31" t="s">
        <v>616</v>
      </c>
      <c r="BH27" s="31" t="s">
        <v>1420</v>
      </c>
    </row>
    <row r="28" spans="2:62" customFormat="1" x14ac:dyDescent="0.35">
      <c r="B28" s="31" t="s">
        <v>307</v>
      </c>
      <c r="G28" s="31" t="s">
        <v>482</v>
      </c>
      <c r="M28" s="31" t="s">
        <v>485</v>
      </c>
      <c r="S28" s="31" t="s">
        <v>1420</v>
      </c>
      <c r="X28" s="31" t="s">
        <v>309</v>
      </c>
      <c r="AD28" s="31" t="s">
        <v>933</v>
      </c>
      <c r="AJ28" s="31" t="s">
        <v>827</v>
      </c>
      <c r="AP28" s="31" t="s">
        <v>857</v>
      </c>
      <c r="AZ28" s="31" t="s">
        <v>773</v>
      </c>
      <c r="BD28" s="31" t="s">
        <v>137</v>
      </c>
    </row>
    <row r="29" spans="2:62" customFormat="1" x14ac:dyDescent="0.35">
      <c r="B29" s="31" t="s">
        <v>626</v>
      </c>
      <c r="G29" s="31" t="s">
        <v>1003</v>
      </c>
      <c r="M29" s="31" t="s">
        <v>489</v>
      </c>
      <c r="X29" s="31" t="s">
        <v>523</v>
      </c>
      <c r="AD29" s="31" t="s">
        <v>1016</v>
      </c>
      <c r="AJ29" s="31" t="s">
        <v>829</v>
      </c>
      <c r="AP29" s="31" t="s">
        <v>865</v>
      </c>
      <c r="AV29" s="69" t="s">
        <v>1948</v>
      </c>
      <c r="AW29" s="69"/>
      <c r="AX29" s="69"/>
      <c r="AZ29" s="31" t="s">
        <v>787</v>
      </c>
      <c r="BD29" s="31" t="s">
        <v>227</v>
      </c>
    </row>
    <row r="30" spans="2:62" customFormat="1" x14ac:dyDescent="0.35">
      <c r="B30" s="31" t="s">
        <v>273</v>
      </c>
      <c r="G30" s="31" t="s">
        <v>928</v>
      </c>
      <c r="M30" s="31" t="s">
        <v>654</v>
      </c>
      <c r="S30" s="69" t="s">
        <v>1948</v>
      </c>
      <c r="T30" s="69"/>
      <c r="U30" s="69"/>
      <c r="X30" s="31" t="s">
        <v>525</v>
      </c>
      <c r="AD30" s="31" t="s">
        <v>938</v>
      </c>
      <c r="AJ30" s="31" t="s">
        <v>825</v>
      </c>
      <c r="AP30" s="31" t="s">
        <v>861</v>
      </c>
      <c r="AZ30" s="31" t="s">
        <v>839</v>
      </c>
      <c r="BD30" s="31" t="s">
        <v>400</v>
      </c>
    </row>
    <row r="31" spans="2:62" customFormat="1" x14ac:dyDescent="0.35">
      <c r="B31" s="31" t="s">
        <v>271</v>
      </c>
      <c r="G31" s="31" t="s">
        <v>1019</v>
      </c>
      <c r="M31" s="31" t="s">
        <v>656</v>
      </c>
      <c r="X31" s="31" t="s">
        <v>163</v>
      </c>
      <c r="AD31" s="31" t="s">
        <v>1018</v>
      </c>
      <c r="AJ31" s="31" t="s">
        <v>189</v>
      </c>
      <c r="AP31" s="31" t="s">
        <v>858</v>
      </c>
      <c r="AV31" s="30" t="s">
        <v>1427</v>
      </c>
      <c r="AZ31" s="31" t="s">
        <v>731</v>
      </c>
      <c r="BD31" s="31" t="s">
        <v>379</v>
      </c>
    </row>
    <row r="32" spans="2:62" customFormat="1" x14ac:dyDescent="0.35">
      <c r="B32" s="31" t="s">
        <v>147</v>
      </c>
      <c r="G32" s="31" t="s">
        <v>926</v>
      </c>
      <c r="M32" s="31" t="s">
        <v>1959</v>
      </c>
      <c r="S32" s="30" t="s">
        <v>1427</v>
      </c>
      <c r="X32" s="31" t="s">
        <v>541</v>
      </c>
      <c r="AD32" s="31" t="s">
        <v>936</v>
      </c>
      <c r="AJ32" s="31" t="s">
        <v>317</v>
      </c>
      <c r="AP32" s="31" t="s">
        <v>860</v>
      </c>
      <c r="AV32" s="30" t="s">
        <v>1065</v>
      </c>
      <c r="AW32" t="s">
        <v>707</v>
      </c>
      <c r="AZ32" s="31" t="s">
        <v>737</v>
      </c>
      <c r="BD32" s="31" t="s">
        <v>69</v>
      </c>
    </row>
    <row r="33" spans="2:62" customFormat="1" x14ac:dyDescent="0.35">
      <c r="B33" s="31" t="s">
        <v>235</v>
      </c>
      <c r="G33" s="31" t="s">
        <v>925</v>
      </c>
      <c r="M33" s="31" t="s">
        <v>1968</v>
      </c>
      <c r="S33" s="30" t="s">
        <v>1065</v>
      </c>
      <c r="T33" t="s">
        <v>1396</v>
      </c>
      <c r="X33" s="31" t="s">
        <v>205</v>
      </c>
      <c r="AD33" s="31" t="s">
        <v>939</v>
      </c>
      <c r="AJ33" s="31" t="s">
        <v>615</v>
      </c>
      <c r="AP33" s="31" t="s">
        <v>878</v>
      </c>
      <c r="AV33" s="30" t="s">
        <v>1950</v>
      </c>
      <c r="AW33" t="s">
        <v>1433</v>
      </c>
      <c r="AZ33" s="31" t="s">
        <v>679</v>
      </c>
      <c r="BD33" s="31" t="s">
        <v>372</v>
      </c>
    </row>
    <row r="34" spans="2:62" customFormat="1" x14ac:dyDescent="0.35">
      <c r="B34" s="31" t="s">
        <v>121</v>
      </c>
      <c r="G34" s="31" t="s">
        <v>1021</v>
      </c>
      <c r="M34" s="31" t="s">
        <v>1420</v>
      </c>
      <c r="S34" s="30" t="s">
        <v>1950</v>
      </c>
      <c r="T34" t="s">
        <v>1433</v>
      </c>
      <c r="X34" s="31" t="s">
        <v>542</v>
      </c>
      <c r="AD34" s="31" t="s">
        <v>965</v>
      </c>
      <c r="AJ34" s="31" t="s">
        <v>657</v>
      </c>
      <c r="AP34" s="31" t="s">
        <v>866</v>
      </c>
      <c r="AZ34" s="31" t="s">
        <v>1420</v>
      </c>
      <c r="BD34" s="31" t="s">
        <v>170</v>
      </c>
      <c r="BH34" s="69" t="s">
        <v>1948</v>
      </c>
      <c r="BI34" s="69"/>
      <c r="BJ34" s="69"/>
    </row>
    <row r="35" spans="2:62" customFormat="1" x14ac:dyDescent="0.35">
      <c r="B35" s="31" t="s">
        <v>229</v>
      </c>
      <c r="G35" s="31" t="s">
        <v>325</v>
      </c>
      <c r="X35" s="31" t="s">
        <v>1420</v>
      </c>
      <c r="AD35" s="31" t="s">
        <v>941</v>
      </c>
      <c r="AJ35" s="31" t="s">
        <v>659</v>
      </c>
      <c r="AP35" s="31" t="s">
        <v>869</v>
      </c>
      <c r="AV35" s="30" t="s">
        <v>1422</v>
      </c>
      <c r="BD35" s="31" t="s">
        <v>186</v>
      </c>
      <c r="BJ35" s="69"/>
    </row>
    <row r="36" spans="2:62" customFormat="1" x14ac:dyDescent="0.35">
      <c r="B36" s="31" t="s">
        <v>1420</v>
      </c>
      <c r="G36" s="31" t="s">
        <v>1420</v>
      </c>
      <c r="S36" s="30" t="s">
        <v>1422</v>
      </c>
      <c r="U36" s="30"/>
      <c r="V36" s="30"/>
      <c r="W36" s="30"/>
      <c r="Z36" s="30"/>
      <c r="AA36" s="30"/>
      <c r="AB36" s="30"/>
      <c r="AC36" s="30"/>
      <c r="AD36" s="31" t="s">
        <v>942</v>
      </c>
      <c r="AF36" s="30"/>
      <c r="AG36" s="30"/>
      <c r="AH36" s="30"/>
      <c r="AI36" s="30"/>
      <c r="AJ36" s="31" t="s">
        <v>600</v>
      </c>
      <c r="AL36" s="30"/>
      <c r="AP36" s="31" t="s">
        <v>1420</v>
      </c>
      <c r="AV36" s="31" t="s">
        <v>909</v>
      </c>
      <c r="BD36" s="31" t="s">
        <v>208</v>
      </c>
      <c r="BH36" s="30" t="s">
        <v>1427</v>
      </c>
    </row>
    <row r="37" spans="2:62" customFormat="1" x14ac:dyDescent="0.35">
      <c r="S37" s="31" t="s">
        <v>508</v>
      </c>
      <c r="X37" s="69" t="s">
        <v>1948</v>
      </c>
      <c r="Y37" s="69"/>
      <c r="Z37" s="69"/>
      <c r="AD37" s="31" t="s">
        <v>1420</v>
      </c>
      <c r="AJ37" s="31" t="s">
        <v>636</v>
      </c>
      <c r="AV37" s="31" t="s">
        <v>911</v>
      </c>
      <c r="AZ37" s="69" t="s">
        <v>1947</v>
      </c>
      <c r="BA37" s="69"/>
      <c r="BB37" s="69"/>
      <c r="BD37" s="31" t="s">
        <v>203</v>
      </c>
      <c r="BH37" s="30" t="s">
        <v>1065</v>
      </c>
      <c r="BI37" t="s">
        <v>1014</v>
      </c>
    </row>
    <row r="38" spans="2:62" customFormat="1" x14ac:dyDescent="0.35">
      <c r="N38" s="69"/>
      <c r="O38" s="69"/>
      <c r="S38" s="31" t="s">
        <v>1201</v>
      </c>
      <c r="AJ38" s="31" t="s">
        <v>605</v>
      </c>
      <c r="AP38" s="69" t="s">
        <v>1948</v>
      </c>
      <c r="AQ38" s="69"/>
      <c r="AR38" s="69"/>
      <c r="AV38" s="31" t="s">
        <v>907</v>
      </c>
      <c r="BD38" s="31" t="s">
        <v>198</v>
      </c>
      <c r="BH38" s="30" t="s">
        <v>1950</v>
      </c>
      <c r="BI38" t="s">
        <v>1433</v>
      </c>
    </row>
    <row r="39" spans="2:62" customFormat="1" x14ac:dyDescent="0.35">
      <c r="B39" s="69" t="s">
        <v>1948</v>
      </c>
      <c r="C39" s="69"/>
      <c r="D39" s="69"/>
      <c r="G39" s="69" t="s">
        <v>1948</v>
      </c>
      <c r="H39" s="69"/>
      <c r="I39" s="69"/>
      <c r="S39" s="31" t="s">
        <v>1225</v>
      </c>
      <c r="X39" s="30" t="s">
        <v>1427</v>
      </c>
      <c r="AJ39" s="31" t="s">
        <v>612</v>
      </c>
      <c r="AV39" s="31" t="s">
        <v>912</v>
      </c>
      <c r="AZ39" s="30" t="s">
        <v>1427</v>
      </c>
      <c r="BD39" s="31" t="s">
        <v>214</v>
      </c>
    </row>
    <row r="40" spans="2:62" customFormat="1" x14ac:dyDescent="0.35">
      <c r="M40" s="30" t="s">
        <v>1427</v>
      </c>
      <c r="S40" s="31" t="s">
        <v>1270</v>
      </c>
      <c r="X40" s="30" t="s">
        <v>1065</v>
      </c>
      <c r="Y40" t="s">
        <v>88</v>
      </c>
      <c r="AD40" s="69" t="s">
        <v>1948</v>
      </c>
      <c r="AE40" s="69"/>
      <c r="AF40" s="69"/>
      <c r="AJ40" s="31" t="s">
        <v>1420</v>
      </c>
      <c r="AP40" s="30" t="s">
        <v>1427</v>
      </c>
      <c r="AV40" s="31" t="s">
        <v>910</v>
      </c>
      <c r="AZ40" s="30" t="s">
        <v>1065</v>
      </c>
      <c r="BA40" t="s">
        <v>642</v>
      </c>
      <c r="BD40" s="31" t="s">
        <v>174</v>
      </c>
      <c r="BH40" s="30" t="s">
        <v>1422</v>
      </c>
    </row>
    <row r="41" spans="2:62" customFormat="1" x14ac:dyDescent="0.35">
      <c r="B41" s="30" t="s">
        <v>1427</v>
      </c>
      <c r="G41" s="30" t="s">
        <v>1427</v>
      </c>
      <c r="M41" s="30" t="s">
        <v>1065</v>
      </c>
      <c r="N41" t="s">
        <v>348</v>
      </c>
      <c r="S41" s="31" t="s">
        <v>1280</v>
      </c>
      <c r="X41" s="30" t="s">
        <v>1950</v>
      </c>
      <c r="Y41" t="s">
        <v>1433</v>
      </c>
      <c r="AP41" s="30" t="s">
        <v>1065</v>
      </c>
      <c r="AQ41" t="s">
        <v>705</v>
      </c>
      <c r="AV41" s="31" t="s">
        <v>906</v>
      </c>
      <c r="AZ41" s="30" t="s">
        <v>1950</v>
      </c>
      <c r="BA41" t="s">
        <v>1433</v>
      </c>
      <c r="BD41" s="31" t="s">
        <v>184</v>
      </c>
      <c r="BH41" s="31" t="s">
        <v>1022</v>
      </c>
    </row>
    <row r="42" spans="2:62" customFormat="1" x14ac:dyDescent="0.35">
      <c r="B42" s="30" t="s">
        <v>1065</v>
      </c>
      <c r="C42" t="s">
        <v>32</v>
      </c>
      <c r="G42" s="30" t="s">
        <v>1065</v>
      </c>
      <c r="H42" t="s">
        <v>332</v>
      </c>
      <c r="M42" s="30" t="s">
        <v>1949</v>
      </c>
      <c r="N42" t="s">
        <v>1433</v>
      </c>
      <c r="S42" s="31" t="s">
        <v>1282</v>
      </c>
      <c r="AD42" s="30" t="s">
        <v>1427</v>
      </c>
      <c r="AP42" s="30" t="s">
        <v>1950</v>
      </c>
      <c r="AQ42" t="s">
        <v>1433</v>
      </c>
      <c r="AV42" s="31" t="s">
        <v>741</v>
      </c>
      <c r="BD42" s="31" t="s">
        <v>154</v>
      </c>
      <c r="BH42" s="31" t="s">
        <v>1024</v>
      </c>
    </row>
    <row r="43" spans="2:62" customFormat="1" x14ac:dyDescent="0.35">
      <c r="B43" s="30" t="s">
        <v>1950</v>
      </c>
      <c r="C43" t="s">
        <v>1433</v>
      </c>
      <c r="G43" s="30" t="s">
        <v>1950</v>
      </c>
      <c r="H43" t="s">
        <v>1433</v>
      </c>
      <c r="S43" s="31" t="s">
        <v>915</v>
      </c>
      <c r="X43" s="30" t="s">
        <v>1422</v>
      </c>
      <c r="Z43" s="30"/>
      <c r="AA43" s="30"/>
      <c r="AB43" s="30"/>
      <c r="AC43" s="30"/>
      <c r="AD43" s="30" t="s">
        <v>1065</v>
      </c>
      <c r="AE43" t="s">
        <v>465</v>
      </c>
      <c r="AG43" s="30"/>
      <c r="AH43" s="30"/>
      <c r="AI43" s="30"/>
      <c r="AL43" s="30"/>
      <c r="AM43" s="30"/>
      <c r="AN43" s="30"/>
      <c r="AO43" s="30"/>
      <c r="AS43" s="30"/>
      <c r="AT43" s="30"/>
      <c r="AU43" s="30"/>
      <c r="AV43" s="31" t="s">
        <v>706</v>
      </c>
      <c r="AX43" s="30"/>
      <c r="AY43" s="30"/>
      <c r="AZ43" s="30" t="s">
        <v>1422</v>
      </c>
      <c r="BD43" s="31" t="s">
        <v>221</v>
      </c>
      <c r="BH43" s="31" t="s">
        <v>1026</v>
      </c>
    </row>
    <row r="44" spans="2:62" customFormat="1" x14ac:dyDescent="0.35">
      <c r="M44" s="30" t="s">
        <v>1422</v>
      </c>
      <c r="O44" s="30"/>
      <c r="P44" s="30"/>
      <c r="Q44" s="30"/>
      <c r="R44" s="30"/>
      <c r="S44" s="31" t="s">
        <v>897</v>
      </c>
      <c r="V44" s="30"/>
      <c r="W44" s="30"/>
      <c r="X44" s="31" t="s">
        <v>80</v>
      </c>
      <c r="AA44" s="30"/>
      <c r="AB44" s="30"/>
      <c r="AC44" s="30"/>
      <c r="AD44" s="30" t="s">
        <v>1950</v>
      </c>
      <c r="AE44" t="s">
        <v>1433</v>
      </c>
      <c r="AG44" s="30"/>
      <c r="AH44" s="30"/>
      <c r="AI44" s="30"/>
      <c r="AL44" s="30"/>
      <c r="AM44" s="30"/>
      <c r="AN44" s="30"/>
      <c r="AO44" s="30"/>
      <c r="AP44" s="30" t="s">
        <v>1422</v>
      </c>
      <c r="AR44" s="30"/>
      <c r="AS44" s="30"/>
      <c r="AT44" s="30"/>
      <c r="AU44" s="30"/>
      <c r="AV44" s="31" t="s">
        <v>721</v>
      </c>
      <c r="AX44" s="30"/>
      <c r="AY44" s="30"/>
      <c r="AZ44" s="31" t="s">
        <v>729</v>
      </c>
      <c r="BD44" s="31" t="s">
        <v>532</v>
      </c>
      <c r="BH44" s="31" t="s">
        <v>1012</v>
      </c>
    </row>
    <row r="45" spans="2:62" customFormat="1" x14ac:dyDescent="0.35">
      <c r="B45" s="30" t="s">
        <v>1422</v>
      </c>
      <c r="D45" s="30"/>
      <c r="E45" s="30"/>
      <c r="F45" s="30"/>
      <c r="G45" s="30" t="s">
        <v>1422</v>
      </c>
      <c r="I45" s="30"/>
      <c r="J45" s="30"/>
      <c r="K45" s="30"/>
      <c r="L45" s="30"/>
      <c r="M45" s="31" t="s">
        <v>497</v>
      </c>
      <c r="P45" s="30"/>
      <c r="Q45" s="30"/>
      <c r="R45" s="30"/>
      <c r="S45" s="31" t="s">
        <v>891</v>
      </c>
      <c r="V45" s="30"/>
      <c r="W45" s="30"/>
      <c r="X45" s="31" t="s">
        <v>1181</v>
      </c>
      <c r="AA45" s="30"/>
      <c r="AB45" s="30"/>
      <c r="AC45" s="30"/>
      <c r="AG45" s="30"/>
      <c r="AH45" s="30"/>
      <c r="AI45" s="30"/>
      <c r="AL45" s="30"/>
      <c r="AM45" s="30"/>
      <c r="AN45" s="30"/>
      <c r="AO45" s="30"/>
      <c r="AP45" s="31" t="s">
        <v>853</v>
      </c>
      <c r="AS45" s="30"/>
      <c r="AT45" s="30"/>
      <c r="AU45" s="30"/>
      <c r="AV45" s="31" t="s">
        <v>716</v>
      </c>
      <c r="AX45" s="30"/>
      <c r="AY45" s="30"/>
      <c r="AZ45" s="31" t="s">
        <v>945</v>
      </c>
      <c r="BC45" s="30"/>
      <c r="BD45" s="31" t="s">
        <v>749</v>
      </c>
      <c r="BH45" s="31" t="s">
        <v>1420</v>
      </c>
    </row>
    <row r="46" spans="2:62" customFormat="1" x14ac:dyDescent="0.35">
      <c r="B46" s="31" t="s">
        <v>258</v>
      </c>
      <c r="G46" s="31" t="s">
        <v>334</v>
      </c>
      <c r="M46" s="31" t="s">
        <v>500</v>
      </c>
      <c r="S46" s="31" t="s">
        <v>899</v>
      </c>
      <c r="X46" s="31" t="s">
        <v>1182</v>
      </c>
      <c r="AD46" s="30" t="s">
        <v>1422</v>
      </c>
      <c r="AF46" s="30"/>
      <c r="AG46" s="30"/>
      <c r="AH46" s="30"/>
      <c r="AI46" s="30"/>
      <c r="AL46" s="30"/>
      <c r="AM46" s="30"/>
      <c r="AN46" s="30"/>
      <c r="AO46" s="30"/>
      <c r="AP46" s="31" t="s">
        <v>901</v>
      </c>
      <c r="AS46" s="30"/>
      <c r="AT46" s="30"/>
      <c r="AU46" s="30"/>
      <c r="AV46" s="31" t="s">
        <v>709</v>
      </c>
      <c r="AX46" s="65"/>
      <c r="AY46" s="30"/>
      <c r="AZ46" s="31" t="s">
        <v>946</v>
      </c>
      <c r="BC46" s="30"/>
      <c r="BD46" s="31" t="s">
        <v>461</v>
      </c>
    </row>
    <row r="47" spans="2:62" customFormat="1" x14ac:dyDescent="0.35">
      <c r="B47" s="31" t="s">
        <v>264</v>
      </c>
      <c r="G47" s="31" t="s">
        <v>1219</v>
      </c>
      <c r="M47" s="31" t="s">
        <v>505</v>
      </c>
      <c r="S47" s="31" t="s">
        <v>871</v>
      </c>
      <c r="X47" s="31" t="s">
        <v>1190</v>
      </c>
      <c r="AD47" s="31" t="s">
        <v>591</v>
      </c>
      <c r="AP47" s="31" t="s">
        <v>913</v>
      </c>
      <c r="AV47" s="31" t="s">
        <v>720</v>
      </c>
      <c r="AZ47" s="31" t="s">
        <v>710</v>
      </c>
      <c r="BD47" s="31" t="s">
        <v>313</v>
      </c>
    </row>
    <row r="48" spans="2:62" customFormat="1" x14ac:dyDescent="0.35">
      <c r="B48" s="31" t="s">
        <v>1237</v>
      </c>
      <c r="G48" s="31" t="s">
        <v>943</v>
      </c>
      <c r="M48" s="31" t="s">
        <v>712</v>
      </c>
      <c r="S48" s="31" t="s">
        <v>903</v>
      </c>
      <c r="X48" s="31" t="s">
        <v>1205</v>
      </c>
      <c r="AD48" s="31" t="s">
        <v>593</v>
      </c>
      <c r="AJ48" s="69" t="s">
        <v>1948</v>
      </c>
      <c r="AK48" s="69"/>
      <c r="AL48" s="69"/>
      <c r="AP48" s="31" t="s">
        <v>856</v>
      </c>
      <c r="AV48" s="31" t="s">
        <v>708</v>
      </c>
      <c r="AZ48" s="31" t="s">
        <v>718</v>
      </c>
      <c r="BD48" s="31" t="s">
        <v>753</v>
      </c>
    </row>
    <row r="49" spans="2:62" customFormat="1" x14ac:dyDescent="0.35">
      <c r="B49" s="31" t="s">
        <v>1244</v>
      </c>
      <c r="G49" s="31" t="s">
        <v>1015</v>
      </c>
      <c r="M49" s="31" t="s">
        <v>1194</v>
      </c>
      <c r="S49" s="31" t="s">
        <v>875</v>
      </c>
      <c r="X49" s="31" t="s">
        <v>1206</v>
      </c>
      <c r="AD49" s="31" t="s">
        <v>595</v>
      </c>
      <c r="AP49" s="31" t="s">
        <v>701</v>
      </c>
      <c r="AV49" s="31" t="s">
        <v>717</v>
      </c>
      <c r="AZ49" s="31" t="s">
        <v>1196</v>
      </c>
      <c r="BD49" s="31" t="s">
        <v>751</v>
      </c>
    </row>
    <row r="50" spans="2:62" customFormat="1" x14ac:dyDescent="0.35">
      <c r="B50" s="31" t="s">
        <v>1264</v>
      </c>
      <c r="G50" s="31" t="s">
        <v>1420</v>
      </c>
      <c r="M50" s="31" t="s">
        <v>342</v>
      </c>
      <c r="S50" s="31" t="s">
        <v>1420</v>
      </c>
      <c r="X50" s="31" t="s">
        <v>1211</v>
      </c>
      <c r="AD50" s="31" t="s">
        <v>1185</v>
      </c>
      <c r="AJ50" s="30" t="s">
        <v>1427</v>
      </c>
      <c r="AP50" s="31" t="s">
        <v>704</v>
      </c>
      <c r="AV50" s="31" t="s">
        <v>714</v>
      </c>
      <c r="AZ50" s="31" t="s">
        <v>1207</v>
      </c>
      <c r="BD50" s="31" t="s">
        <v>554</v>
      </c>
    </row>
    <row r="51" spans="2:62" customFormat="1" x14ac:dyDescent="0.35">
      <c r="B51" s="31" t="s">
        <v>1269</v>
      </c>
      <c r="M51" s="31" t="s">
        <v>435</v>
      </c>
      <c r="X51" s="31" t="s">
        <v>1239</v>
      </c>
      <c r="AD51" s="31" t="s">
        <v>1192</v>
      </c>
      <c r="AJ51" s="30" t="s">
        <v>1065</v>
      </c>
      <c r="AK51" t="s">
        <v>17</v>
      </c>
      <c r="AP51" s="31" t="s">
        <v>894</v>
      </c>
      <c r="AV51" s="31" t="s">
        <v>715</v>
      </c>
      <c r="AZ51" s="31" t="s">
        <v>1240</v>
      </c>
      <c r="BD51" s="31" t="s">
        <v>62</v>
      </c>
    </row>
    <row r="52" spans="2:62" customFormat="1" x14ac:dyDescent="0.35">
      <c r="B52" s="31" t="s">
        <v>243</v>
      </c>
      <c r="M52" s="31" t="s">
        <v>389</v>
      </c>
      <c r="X52" s="31" t="s">
        <v>1249</v>
      </c>
      <c r="AD52" s="31" t="s">
        <v>1215</v>
      </c>
      <c r="AJ52" s="30" t="s">
        <v>1950</v>
      </c>
      <c r="AK52" t="s">
        <v>1433</v>
      </c>
      <c r="AP52" s="31" t="s">
        <v>851</v>
      </c>
      <c r="AV52" s="31" t="s">
        <v>1420</v>
      </c>
      <c r="AZ52" s="31" t="s">
        <v>1246</v>
      </c>
      <c r="BD52" s="31" t="s">
        <v>950</v>
      </c>
    </row>
    <row r="53" spans="2:62" customFormat="1" x14ac:dyDescent="0.35">
      <c r="B53" s="31" t="s">
        <v>105</v>
      </c>
      <c r="M53" s="31" t="s">
        <v>377</v>
      </c>
      <c r="X53" s="31" t="s">
        <v>1274</v>
      </c>
      <c r="AD53" s="31" t="s">
        <v>1217</v>
      </c>
      <c r="AP53" s="31" t="s">
        <v>885</v>
      </c>
      <c r="AZ53" s="31" t="s">
        <v>1251</v>
      </c>
      <c r="BD53" s="31" t="s">
        <v>949</v>
      </c>
    </row>
    <row r="54" spans="2:62" x14ac:dyDescent="0.35">
      <c r="B54" s="31" t="s">
        <v>320</v>
      </c>
      <c r="C54"/>
      <c r="D54"/>
      <c r="G54"/>
      <c r="H54"/>
      <c r="I54"/>
      <c r="J54" s="66"/>
      <c r="K54" s="66"/>
      <c r="M54" s="31" t="s">
        <v>386</v>
      </c>
      <c r="N54"/>
      <c r="O54"/>
      <c r="P54" s="66"/>
      <c r="Q54" s="66"/>
      <c r="S54" s="66"/>
      <c r="T54" s="66"/>
      <c r="U54" s="66"/>
      <c r="V54" s="66"/>
      <c r="X54" s="31" t="s">
        <v>1277</v>
      </c>
      <c r="Y54"/>
      <c r="Z54" s="66"/>
      <c r="AA54" s="66"/>
      <c r="AB54" s="66"/>
      <c r="AD54" s="31" t="s">
        <v>1221</v>
      </c>
      <c r="AE54"/>
      <c r="AF54"/>
      <c r="AG54" s="66"/>
      <c r="AH54" s="66"/>
      <c r="AJ54" s="30" t="s">
        <v>1422</v>
      </c>
      <c r="AK54"/>
      <c r="AL54" s="30"/>
      <c r="AM54" s="70"/>
      <c r="AN54" s="70"/>
      <c r="AO54" s="71"/>
      <c r="AP54" s="31" t="s">
        <v>883</v>
      </c>
      <c r="AQ54"/>
      <c r="AR54"/>
      <c r="AS54" s="70"/>
      <c r="AT54" s="70"/>
      <c r="AU54" s="71"/>
      <c r="AV54" s="70"/>
      <c r="AW54" s="70"/>
      <c r="AX54" s="70"/>
      <c r="AY54" s="70"/>
      <c r="AZ54" s="31" t="s">
        <v>1256</v>
      </c>
      <c r="BA54"/>
      <c r="BB54" s="70"/>
      <c r="BC54" s="71"/>
      <c r="BD54" s="31" t="s">
        <v>947</v>
      </c>
      <c r="BE54"/>
      <c r="BF54" s="70"/>
      <c r="BG54" s="71"/>
      <c r="BH54" s="70"/>
      <c r="BI54" s="70"/>
      <c r="BJ54" s="70"/>
    </row>
    <row r="55" spans="2:62" x14ac:dyDescent="0.35">
      <c r="B55" s="31" t="s">
        <v>114</v>
      </c>
      <c r="C55"/>
      <c r="D55"/>
      <c r="G55"/>
      <c r="H55"/>
      <c r="I55"/>
      <c r="M55" s="31" t="s">
        <v>397</v>
      </c>
      <c r="N55"/>
      <c r="O55" s="64"/>
      <c r="S55" s="63"/>
      <c r="T55" s="64"/>
      <c r="X55" s="31" t="s">
        <v>511</v>
      </c>
      <c r="Y55"/>
      <c r="Z55" s="64"/>
      <c r="AD55" s="31" t="s">
        <v>1223</v>
      </c>
      <c r="AE55"/>
      <c r="AF55"/>
      <c r="AJ55" s="31" t="s">
        <v>543</v>
      </c>
      <c r="AK55"/>
      <c r="AL55"/>
      <c r="AP55" s="31" t="s">
        <v>880</v>
      </c>
      <c r="AQ55"/>
      <c r="AR55" s="64"/>
      <c r="AV55" s="63"/>
      <c r="AW55" s="64"/>
      <c r="AX55" s="64"/>
      <c r="AZ55" s="31" t="s">
        <v>1259</v>
      </c>
      <c r="BA55"/>
      <c r="BB55" s="64"/>
      <c r="BD55" s="31" t="s">
        <v>948</v>
      </c>
      <c r="BE55"/>
      <c r="BF55" s="64"/>
      <c r="BH55" s="63"/>
      <c r="BI55" s="64"/>
      <c r="BJ55" s="64"/>
    </row>
    <row r="56" spans="2:62" x14ac:dyDescent="0.35">
      <c r="B56" s="31" t="s">
        <v>323</v>
      </c>
      <c r="C56"/>
      <c r="G56" s="63"/>
      <c r="H56" s="64"/>
      <c r="I56" s="64"/>
      <c r="M56" s="31" t="s">
        <v>374</v>
      </c>
      <c r="N56"/>
      <c r="O56" s="64"/>
      <c r="S56" s="63"/>
      <c r="T56" s="64"/>
      <c r="X56" s="31" t="s">
        <v>444</v>
      </c>
      <c r="Y56"/>
      <c r="Z56" s="64"/>
      <c r="AD56" s="31" t="s">
        <v>1241</v>
      </c>
      <c r="AE56"/>
      <c r="AF56"/>
      <c r="AJ56" s="31" t="s">
        <v>816</v>
      </c>
      <c r="AK56"/>
      <c r="AL56"/>
      <c r="AP56" s="31" t="s">
        <v>1420</v>
      </c>
      <c r="AQ56"/>
      <c r="AR56" s="64"/>
      <c r="AV56" s="63"/>
      <c r="AW56" s="64"/>
      <c r="AX56" s="64"/>
      <c r="AZ56" s="31" t="s">
        <v>1262</v>
      </c>
      <c r="BA56"/>
      <c r="BB56" s="64"/>
      <c r="BD56" s="31" t="s">
        <v>750</v>
      </c>
      <c r="BE56"/>
      <c r="BF56" s="64"/>
      <c r="BH56" s="63"/>
      <c r="BI56" s="64"/>
      <c r="BJ56" s="64"/>
    </row>
    <row r="57" spans="2:62" x14ac:dyDescent="0.35">
      <c r="B57" s="31" t="s">
        <v>319</v>
      </c>
      <c r="C57"/>
      <c r="G57" s="63"/>
      <c r="H57" s="64"/>
      <c r="I57" s="64"/>
      <c r="M57" s="31" t="s">
        <v>392</v>
      </c>
      <c r="N57"/>
      <c r="O57" s="64"/>
      <c r="S57" s="63"/>
      <c r="T57" s="64"/>
      <c r="X57" s="31" t="s">
        <v>455</v>
      </c>
      <c r="Y57"/>
      <c r="Z57" s="64"/>
      <c r="AD57" s="31" t="s">
        <v>1245</v>
      </c>
      <c r="AE57"/>
      <c r="AF57"/>
      <c r="AJ57" s="31" t="s">
        <v>433</v>
      </c>
      <c r="AK57"/>
      <c r="AL57"/>
      <c r="AP57" s="63"/>
      <c r="AQ57" s="64"/>
      <c r="AR57" s="64"/>
      <c r="AV57" s="63"/>
      <c r="AW57" s="64"/>
      <c r="AX57" s="64"/>
      <c r="AZ57" s="31" t="s">
        <v>1267</v>
      </c>
      <c r="BA57"/>
      <c r="BB57" s="64"/>
      <c r="BD57" s="31" t="s">
        <v>1420</v>
      </c>
      <c r="BE57"/>
      <c r="BF57" s="64"/>
      <c r="BH57" s="63"/>
      <c r="BI57" s="64"/>
      <c r="BJ57" s="64"/>
    </row>
    <row r="58" spans="2:62" x14ac:dyDescent="0.35">
      <c r="B58" s="31" t="s">
        <v>318</v>
      </c>
      <c r="C58"/>
      <c r="G58" s="63"/>
      <c r="H58" s="64"/>
      <c r="I58" s="64"/>
      <c r="M58" s="31" t="s">
        <v>387</v>
      </c>
      <c r="N58"/>
      <c r="O58" s="64"/>
      <c r="S58" s="63"/>
      <c r="T58" s="64"/>
      <c r="X58" s="31" t="s">
        <v>451</v>
      </c>
      <c r="Y58"/>
      <c r="Z58" s="64"/>
      <c r="AD58" s="31" t="s">
        <v>1268</v>
      </c>
      <c r="AE58"/>
      <c r="AF58" s="64"/>
      <c r="AJ58" s="31" t="s">
        <v>814</v>
      </c>
      <c r="AK58"/>
      <c r="AL58"/>
      <c r="AP58" s="63"/>
      <c r="AQ58" s="64"/>
      <c r="AR58" s="64"/>
      <c r="AV58" s="63"/>
      <c r="AW58" s="64"/>
      <c r="AX58" s="64"/>
      <c r="AZ58" s="31" t="s">
        <v>1271</v>
      </c>
      <c r="BA58"/>
      <c r="BB58" s="64"/>
      <c r="BD58"/>
      <c r="BE58"/>
      <c r="BF58" s="64"/>
      <c r="BH58" s="63"/>
      <c r="BI58" s="64"/>
      <c r="BJ58" s="64"/>
    </row>
    <row r="59" spans="2:62" x14ac:dyDescent="0.35">
      <c r="B59" s="31" t="s">
        <v>248</v>
      </c>
      <c r="C59"/>
      <c r="G59" s="63"/>
      <c r="H59" s="64"/>
      <c r="I59" s="64"/>
      <c r="M59" s="31" t="s">
        <v>436</v>
      </c>
      <c r="N59"/>
      <c r="O59" s="64"/>
      <c r="S59" s="63"/>
      <c r="T59" s="64"/>
      <c r="X59" s="31" t="s">
        <v>446</v>
      </c>
      <c r="Y59"/>
      <c r="Z59" s="64"/>
      <c r="AD59" s="31" t="s">
        <v>1272</v>
      </c>
      <c r="AE59"/>
      <c r="AF59" s="64"/>
      <c r="AJ59" s="31" t="s">
        <v>812</v>
      </c>
      <c r="AK59"/>
      <c r="AL59"/>
      <c r="AP59" s="63"/>
      <c r="AQ59" s="64"/>
      <c r="AR59" s="64"/>
      <c r="AV59" s="63"/>
      <c r="AW59" s="64"/>
      <c r="AX59" s="64"/>
      <c r="AZ59" s="31" t="s">
        <v>1285</v>
      </c>
      <c r="BA59"/>
      <c r="BB59" s="64"/>
      <c r="BD59"/>
      <c r="BE59"/>
      <c r="BF59" s="64"/>
      <c r="BH59" s="63"/>
      <c r="BI59" s="64"/>
      <c r="BJ59" s="64"/>
    </row>
    <row r="60" spans="2:62" x14ac:dyDescent="0.35">
      <c r="B60" s="31" t="s">
        <v>255</v>
      </c>
      <c r="C60"/>
      <c r="G60" s="63"/>
      <c r="H60" s="64"/>
      <c r="I60" s="64"/>
      <c r="M60" s="31" t="s">
        <v>408</v>
      </c>
      <c r="N60"/>
      <c r="O60" s="64"/>
      <c r="S60" s="63"/>
      <c r="T60" s="64"/>
      <c r="X60" s="31" t="s">
        <v>454</v>
      </c>
      <c r="Y60"/>
      <c r="Z60" s="64"/>
      <c r="AD60" s="31" t="s">
        <v>1006</v>
      </c>
      <c r="AE60"/>
      <c r="AF60" s="64"/>
      <c r="AJ60" s="31" t="s">
        <v>818</v>
      </c>
      <c r="AK60"/>
      <c r="AL60"/>
      <c r="AP60" s="63"/>
      <c r="AQ60" s="64"/>
      <c r="AR60" s="64"/>
      <c r="AV60" s="63"/>
      <c r="AW60" s="64"/>
      <c r="AX60" s="64"/>
      <c r="AZ60" s="31" t="s">
        <v>1288</v>
      </c>
      <c r="BA60"/>
      <c r="BB60" s="64"/>
      <c r="BD60"/>
      <c r="BE60"/>
      <c r="BF60" s="64"/>
      <c r="BH60" s="63"/>
      <c r="BI60" s="64"/>
      <c r="BJ60" s="64"/>
    </row>
    <row r="61" spans="2:62" x14ac:dyDescent="0.35">
      <c r="B61" s="31" t="s">
        <v>1420</v>
      </c>
      <c r="C61"/>
      <c r="G61" s="63"/>
      <c r="H61" s="64"/>
      <c r="I61" s="64"/>
      <c r="M61" s="31" t="s">
        <v>398</v>
      </c>
      <c r="N61"/>
      <c r="O61" s="64"/>
      <c r="S61" s="63"/>
      <c r="T61" s="64"/>
      <c r="X61" s="31" t="s">
        <v>456</v>
      </c>
      <c r="Y61"/>
      <c r="Z61" s="64"/>
      <c r="AD61" s="31" t="s">
        <v>528</v>
      </c>
      <c r="AE61"/>
      <c r="AF61" s="64"/>
      <c r="AJ61" s="31" t="s">
        <v>692</v>
      </c>
      <c r="AK61"/>
      <c r="AL61"/>
      <c r="AP61" s="63"/>
      <c r="AQ61" s="64"/>
      <c r="AR61" s="64"/>
      <c r="AV61" s="63"/>
      <c r="AW61" s="64"/>
      <c r="AX61" s="64"/>
      <c r="AZ61" s="31" t="s">
        <v>733</v>
      </c>
      <c r="BA61"/>
      <c r="BB61" s="64"/>
      <c r="BD61"/>
      <c r="BE61"/>
      <c r="BF61" s="64"/>
      <c r="BH61" s="63"/>
      <c r="BI61" s="64"/>
      <c r="BJ61" s="64"/>
    </row>
    <row r="62" spans="2:62" x14ac:dyDescent="0.35">
      <c r="B62" s="63"/>
      <c r="C62" s="64"/>
      <c r="G62" s="63"/>
      <c r="H62" s="64"/>
      <c r="I62" s="64"/>
      <c r="M62" s="31" t="s">
        <v>380</v>
      </c>
      <c r="N62"/>
      <c r="O62" s="64"/>
      <c r="S62" s="63"/>
      <c r="T62" s="64"/>
      <c r="X62" s="31" t="s">
        <v>460</v>
      </c>
      <c r="Y62"/>
      <c r="Z62" s="64"/>
      <c r="AD62" s="31" t="s">
        <v>530</v>
      </c>
      <c r="AE62"/>
      <c r="AF62" s="64"/>
      <c r="AJ62" s="31" t="s">
        <v>697</v>
      </c>
      <c r="AK62"/>
      <c r="AL62"/>
      <c r="AP62" s="63"/>
      <c r="AQ62" s="64"/>
      <c r="AR62" s="64"/>
      <c r="AV62" s="63"/>
      <c r="AW62" s="64"/>
      <c r="AX62" s="64"/>
      <c r="AZ62" s="31" t="s">
        <v>917</v>
      </c>
      <c r="BA62"/>
      <c r="BB62" s="64"/>
      <c r="BD62"/>
      <c r="BE62"/>
      <c r="BF62" s="64"/>
      <c r="BH62" s="63"/>
      <c r="BI62" s="64"/>
      <c r="BJ62" s="64"/>
    </row>
    <row r="63" spans="2:62" x14ac:dyDescent="0.35">
      <c r="B63" s="63"/>
      <c r="C63" s="64"/>
      <c r="G63" s="63"/>
      <c r="H63" s="64"/>
      <c r="I63" s="64"/>
      <c r="M63" s="31" t="s">
        <v>361</v>
      </c>
      <c r="N63"/>
      <c r="O63" s="64"/>
      <c r="S63" s="63"/>
      <c r="T63" s="64"/>
      <c r="X63" s="31" t="s">
        <v>448</v>
      </c>
      <c r="Y63"/>
      <c r="Z63" s="64"/>
      <c r="AD63" s="31" t="s">
        <v>466</v>
      </c>
      <c r="AE63"/>
      <c r="AF63" s="64"/>
      <c r="AJ63" s="31" t="s">
        <v>699</v>
      </c>
      <c r="AK63"/>
      <c r="AL63"/>
      <c r="AP63" s="63"/>
      <c r="AQ63" s="64"/>
      <c r="AR63" s="64"/>
      <c r="AV63" s="63"/>
      <c r="AW63" s="64"/>
      <c r="AX63" s="64"/>
      <c r="AZ63" s="31" t="s">
        <v>914</v>
      </c>
      <c r="BA63"/>
      <c r="BB63" s="64"/>
      <c r="BD63"/>
      <c r="BE63" s="69"/>
      <c r="BF63" s="69"/>
      <c r="BH63" s="63"/>
      <c r="BI63" s="64"/>
      <c r="BJ63" s="64"/>
    </row>
    <row r="64" spans="2:62" x14ac:dyDescent="0.35">
      <c r="B64" s="63"/>
      <c r="C64" s="64"/>
      <c r="G64" s="63"/>
      <c r="H64" s="64"/>
      <c r="I64" s="64"/>
      <c r="M64" s="31" t="s">
        <v>391</v>
      </c>
      <c r="N64"/>
      <c r="O64" s="64"/>
      <c r="S64" s="63"/>
      <c r="T64" s="64"/>
      <c r="X64" s="31" t="s">
        <v>447</v>
      </c>
      <c r="Y64"/>
      <c r="Z64" s="64"/>
      <c r="AD64" s="31" t="s">
        <v>463</v>
      </c>
      <c r="AE64"/>
      <c r="AF64" s="64"/>
      <c r="AJ64" s="31" t="s">
        <v>700</v>
      </c>
      <c r="AK64"/>
      <c r="AL64"/>
      <c r="AP64" s="63"/>
      <c r="AQ64" s="64"/>
      <c r="AR64" s="64"/>
      <c r="AV64" s="63"/>
      <c r="AW64" s="64"/>
      <c r="AX64" s="64"/>
      <c r="AZ64" s="31" t="s">
        <v>916</v>
      </c>
      <c r="BA64"/>
      <c r="BB64" s="64"/>
      <c r="BD64"/>
      <c r="BE64"/>
      <c r="BF64"/>
      <c r="BH64" s="63"/>
      <c r="BI64" s="64"/>
      <c r="BJ64" s="64"/>
    </row>
    <row r="65" spans="2:62" x14ac:dyDescent="0.35">
      <c r="B65" s="63"/>
      <c r="C65" s="64"/>
      <c r="G65" s="63"/>
      <c r="H65" s="64"/>
      <c r="I65" s="64"/>
      <c r="M65" s="31" t="s">
        <v>368</v>
      </c>
      <c r="N65"/>
      <c r="O65" s="64"/>
      <c r="S65" s="63"/>
      <c r="T65" s="64"/>
      <c r="X65" s="31" t="s">
        <v>453</v>
      </c>
      <c r="Y65"/>
      <c r="Z65" s="69"/>
      <c r="AD65" s="31" t="s">
        <v>606</v>
      </c>
      <c r="AE65"/>
      <c r="AF65" s="64"/>
      <c r="AJ65" s="31" t="s">
        <v>834</v>
      </c>
      <c r="AK65"/>
      <c r="AL65"/>
      <c r="AP65" s="63"/>
      <c r="AQ65" s="64"/>
      <c r="AR65" s="64"/>
      <c r="AV65" s="63"/>
      <c r="AW65" s="64"/>
      <c r="AX65" s="64"/>
      <c r="AZ65" s="31" t="s">
        <v>780</v>
      </c>
      <c r="BA65"/>
      <c r="BB65" s="64"/>
      <c r="BD65" s="30" t="s">
        <v>1427</v>
      </c>
      <c r="BE65"/>
      <c r="BF65"/>
      <c r="BH65" s="63"/>
      <c r="BI65" s="64"/>
      <c r="BJ65" s="64"/>
    </row>
    <row r="66" spans="2:62" x14ac:dyDescent="0.35">
      <c r="B66" s="63"/>
      <c r="C66" s="64"/>
      <c r="G66" s="63"/>
      <c r="H66" s="64"/>
      <c r="I66" s="64"/>
      <c r="M66" s="31" t="s">
        <v>431</v>
      </c>
      <c r="N66"/>
      <c r="O66" s="64"/>
      <c r="S66" s="63"/>
      <c r="T66" s="64"/>
      <c r="X66" s="31" t="s">
        <v>452</v>
      </c>
      <c r="Y66"/>
      <c r="Z66" s="64"/>
      <c r="AD66" s="31" t="s">
        <v>609</v>
      </c>
      <c r="AE66"/>
      <c r="AF66" s="64"/>
      <c r="AJ66" s="31" t="s">
        <v>1178</v>
      </c>
      <c r="AK66"/>
      <c r="AL66"/>
      <c r="AP66" s="63"/>
      <c r="AQ66" s="64"/>
      <c r="AR66" s="64"/>
      <c r="AV66" s="63"/>
      <c r="AW66" s="64"/>
      <c r="AX66" s="64"/>
      <c r="AZ66" s="31" t="s">
        <v>727</v>
      </c>
      <c r="BA66"/>
      <c r="BB66" s="64"/>
      <c r="BD66" s="30" t="s">
        <v>1065</v>
      </c>
      <c r="BE66" t="s">
        <v>42</v>
      </c>
      <c r="BF66"/>
      <c r="BH66" s="63"/>
      <c r="BI66" s="64"/>
      <c r="BJ66" s="64"/>
    </row>
    <row r="67" spans="2:62" x14ac:dyDescent="0.35">
      <c r="B67" s="63"/>
      <c r="C67" s="64"/>
      <c r="G67" s="63"/>
      <c r="H67" s="64"/>
      <c r="I67" s="64"/>
      <c r="M67" s="31" t="s">
        <v>396</v>
      </c>
      <c r="N67"/>
      <c r="O67" s="64"/>
      <c r="S67" s="63"/>
      <c r="T67" s="64"/>
      <c r="X67" s="31" t="s">
        <v>515</v>
      </c>
      <c r="Y67"/>
      <c r="Z67" s="64"/>
      <c r="AD67" s="31" t="s">
        <v>565</v>
      </c>
      <c r="AE67"/>
      <c r="AF67" s="64"/>
      <c r="AJ67" s="31" t="s">
        <v>1195</v>
      </c>
      <c r="AK67"/>
      <c r="AL67"/>
      <c r="AP67" s="63"/>
      <c r="AQ67" s="64"/>
      <c r="AR67" s="64"/>
      <c r="AV67" s="63"/>
      <c r="AW67" s="64"/>
      <c r="AX67" s="64"/>
      <c r="AZ67" s="31" t="s">
        <v>738</v>
      </c>
      <c r="BA67"/>
      <c r="BB67" s="64"/>
      <c r="BD67" s="30" t="s">
        <v>1950</v>
      </c>
      <c r="BE67" t="s">
        <v>1433</v>
      </c>
      <c r="BF67"/>
      <c r="BH67" s="63"/>
      <c r="BI67" s="64"/>
      <c r="BJ67" s="64"/>
    </row>
    <row r="68" spans="2:62" x14ac:dyDescent="0.35">
      <c r="B68" s="63"/>
      <c r="C68" s="64"/>
      <c r="G68" s="63"/>
      <c r="H68" s="64"/>
      <c r="I68" s="64"/>
      <c r="M68" s="31" t="s">
        <v>407</v>
      </c>
      <c r="N68"/>
      <c r="O68" s="64"/>
      <c r="S68" s="63"/>
      <c r="T68" s="64"/>
      <c r="X68" s="31" t="s">
        <v>520</v>
      </c>
      <c r="Y68"/>
      <c r="Z68" s="64"/>
      <c r="AD68" s="31" t="s">
        <v>569</v>
      </c>
      <c r="AE68"/>
      <c r="AF68" s="64"/>
      <c r="AJ68" s="31" t="s">
        <v>1198</v>
      </c>
      <c r="AK68"/>
      <c r="AL68"/>
      <c r="AP68" s="63"/>
      <c r="AQ68" s="64"/>
      <c r="AR68" s="64"/>
      <c r="AV68" s="63"/>
      <c r="AW68" s="64"/>
      <c r="AX68" s="64"/>
      <c r="AZ68" s="31" t="s">
        <v>725</v>
      </c>
      <c r="BA68"/>
      <c r="BB68" s="64"/>
      <c r="BD68"/>
      <c r="BE68"/>
      <c r="BF68"/>
      <c r="BH68" s="63"/>
      <c r="BI68" s="64"/>
      <c r="BJ68" s="64"/>
    </row>
    <row r="69" spans="2:62" x14ac:dyDescent="0.35">
      <c r="B69" s="63"/>
      <c r="C69" s="64"/>
      <c r="G69" s="63"/>
      <c r="H69" s="64"/>
      <c r="I69" s="64"/>
      <c r="M69" s="31" t="s">
        <v>390</v>
      </c>
      <c r="N69"/>
      <c r="O69" s="64"/>
      <c r="S69" s="63"/>
      <c r="T69" s="64"/>
      <c r="X69" s="31" t="s">
        <v>521</v>
      </c>
      <c r="Y69"/>
      <c r="Z69" s="64"/>
      <c r="AD69" s="31" t="s">
        <v>537</v>
      </c>
      <c r="AE69"/>
      <c r="AF69" s="64"/>
      <c r="AJ69" s="31" t="s">
        <v>1222</v>
      </c>
      <c r="AK69"/>
      <c r="AL69"/>
      <c r="AP69" s="63"/>
      <c r="AQ69" s="64"/>
      <c r="AR69" s="64"/>
      <c r="AV69" s="63"/>
      <c r="AW69" s="64"/>
      <c r="AX69" s="64"/>
      <c r="AZ69" s="31" t="s">
        <v>722</v>
      </c>
      <c r="BA69"/>
      <c r="BB69" s="64"/>
      <c r="BD69" s="30" t="s">
        <v>1422</v>
      </c>
      <c r="BE69"/>
      <c r="BF69" s="30"/>
      <c r="BG69" s="71"/>
      <c r="BH69" s="72"/>
      <c r="BI69" s="73"/>
      <c r="BJ69" s="73"/>
    </row>
    <row r="70" spans="2:62" x14ac:dyDescent="0.35">
      <c r="B70" s="63"/>
      <c r="C70" s="64"/>
      <c r="G70" s="63"/>
      <c r="H70" s="64"/>
      <c r="I70" s="64"/>
      <c r="M70" s="31" t="s">
        <v>384</v>
      </c>
      <c r="N70"/>
      <c r="O70" s="64"/>
      <c r="S70" s="63"/>
      <c r="T70" s="64"/>
      <c r="X70" s="31" t="s">
        <v>517</v>
      </c>
      <c r="Y70"/>
      <c r="Z70" s="64"/>
      <c r="AD70" s="31" t="s">
        <v>574</v>
      </c>
      <c r="AE70"/>
      <c r="AF70" s="69"/>
      <c r="AJ70" s="31" t="s">
        <v>1229</v>
      </c>
      <c r="AK70"/>
      <c r="AL70"/>
      <c r="AP70" s="63"/>
      <c r="AQ70" s="64"/>
      <c r="AR70" s="64"/>
      <c r="AV70" s="63"/>
      <c r="AW70" s="64"/>
      <c r="AX70" s="64"/>
      <c r="AZ70" s="31" t="s">
        <v>748</v>
      </c>
      <c r="BA70"/>
      <c r="BB70" s="64"/>
      <c r="BD70" s="31" t="s">
        <v>427</v>
      </c>
      <c r="BE70"/>
      <c r="BF70"/>
      <c r="BH70" s="63"/>
      <c r="BI70" s="64"/>
      <c r="BJ70" s="64"/>
    </row>
    <row r="71" spans="2:62" x14ac:dyDescent="0.35">
      <c r="B71" s="63"/>
      <c r="C71" s="64"/>
      <c r="G71" s="63"/>
      <c r="H71" s="64"/>
      <c r="I71" s="64"/>
      <c r="M71" s="31" t="s">
        <v>373</v>
      </c>
      <c r="N71"/>
      <c r="O71" s="64"/>
      <c r="S71" s="63"/>
      <c r="T71" s="64"/>
      <c r="X71" s="31" t="s">
        <v>1420</v>
      </c>
      <c r="Y71"/>
      <c r="Z71" s="64"/>
      <c r="AD71" s="31" t="s">
        <v>577</v>
      </c>
      <c r="AE71"/>
      <c r="AF71" s="64"/>
      <c r="AJ71" s="31" t="s">
        <v>1231</v>
      </c>
      <c r="AK71"/>
      <c r="AL71"/>
      <c r="AP71" s="63"/>
      <c r="AQ71" s="64"/>
      <c r="AR71" s="64"/>
      <c r="AV71" s="63"/>
      <c r="AW71" s="64"/>
      <c r="AX71" s="64"/>
      <c r="AZ71" s="31" t="s">
        <v>739</v>
      </c>
      <c r="BA71"/>
      <c r="BB71" s="64"/>
      <c r="BD71" s="31" t="s">
        <v>469</v>
      </c>
      <c r="BE71"/>
      <c r="BF71"/>
      <c r="BH71" s="63"/>
      <c r="BI71" s="64"/>
      <c r="BJ71" s="64"/>
    </row>
    <row r="72" spans="2:62" x14ac:dyDescent="0.35">
      <c r="B72" s="63"/>
      <c r="C72" s="64"/>
      <c r="G72" s="63"/>
      <c r="H72" s="64"/>
      <c r="I72" s="64"/>
      <c r="M72" s="31" t="s">
        <v>352</v>
      </c>
      <c r="N72"/>
      <c r="O72" s="64"/>
      <c r="S72" s="63"/>
      <c r="T72" s="64"/>
      <c r="X72" s="63"/>
      <c r="Y72" s="64"/>
      <c r="Z72" s="64"/>
      <c r="AD72" s="31" t="s">
        <v>966</v>
      </c>
      <c r="AE72"/>
      <c r="AF72" s="64"/>
      <c r="AJ72" s="31" t="s">
        <v>1234</v>
      </c>
      <c r="AK72"/>
      <c r="AL72"/>
      <c r="AP72" s="63"/>
      <c r="AQ72" s="64"/>
      <c r="AR72" s="64"/>
      <c r="AV72" s="63"/>
      <c r="AW72" s="64"/>
      <c r="AX72" s="64"/>
      <c r="AZ72" s="31" t="s">
        <v>726</v>
      </c>
      <c r="BA72"/>
      <c r="BB72" s="64"/>
      <c r="BD72" s="31" t="s">
        <v>989</v>
      </c>
      <c r="BE72"/>
      <c r="BF72"/>
      <c r="BH72" s="63"/>
      <c r="BI72" s="64"/>
      <c r="BJ72" s="64"/>
    </row>
    <row r="73" spans="2:62" x14ac:dyDescent="0.35">
      <c r="B73" s="63"/>
      <c r="C73" s="64"/>
      <c r="G73" s="63"/>
      <c r="H73" s="64"/>
      <c r="I73" s="64"/>
      <c r="M73" s="31" t="s">
        <v>382</v>
      </c>
      <c r="N73"/>
      <c r="O73" s="64"/>
      <c r="S73" s="63"/>
      <c r="T73" s="64"/>
      <c r="X73" s="63"/>
      <c r="Y73" s="64"/>
      <c r="Z73" s="64"/>
      <c r="AD73" s="31" t="s">
        <v>1008</v>
      </c>
      <c r="AE73"/>
      <c r="AF73" s="64"/>
      <c r="AJ73" s="31" t="s">
        <v>1254</v>
      </c>
      <c r="AK73"/>
      <c r="AL73"/>
      <c r="AP73" s="63"/>
      <c r="AQ73" s="64"/>
      <c r="AR73" s="64"/>
      <c r="AV73" s="63"/>
      <c r="AW73" s="64"/>
      <c r="AX73" s="64"/>
      <c r="AZ73" s="31" t="s">
        <v>728</v>
      </c>
      <c r="BA73"/>
      <c r="BB73" s="69"/>
      <c r="BD73" s="31" t="s">
        <v>618</v>
      </c>
      <c r="BE73"/>
      <c r="BF73"/>
      <c r="BH73" s="63"/>
      <c r="BI73" s="64"/>
      <c r="BJ73" s="64"/>
    </row>
    <row r="74" spans="2:62" x14ac:dyDescent="0.35">
      <c r="B74" s="63"/>
      <c r="C74" s="64"/>
      <c r="G74" s="63"/>
      <c r="H74" s="64"/>
      <c r="I74" s="64"/>
      <c r="M74" s="31" t="s">
        <v>404</v>
      </c>
      <c r="N74"/>
      <c r="O74" s="64"/>
      <c r="S74" s="63"/>
      <c r="T74" s="64"/>
      <c r="X74" s="63"/>
      <c r="Y74" s="64"/>
      <c r="Z74" s="64"/>
      <c r="AD74" s="31" t="s">
        <v>977</v>
      </c>
      <c r="AE74"/>
      <c r="AF74" s="64"/>
      <c r="AJ74" s="31" t="s">
        <v>1257</v>
      </c>
      <c r="AK74"/>
      <c r="AL74" s="64"/>
      <c r="AP74" s="63"/>
      <c r="AQ74" s="64"/>
      <c r="AR74" s="64"/>
      <c r="AV74" s="63"/>
      <c r="AW74" s="64"/>
      <c r="AX74" s="64"/>
      <c r="AZ74" s="31" t="s">
        <v>724</v>
      </c>
      <c r="BA74"/>
      <c r="BB74" s="64"/>
      <c r="BD74" s="31" t="s">
        <v>990</v>
      </c>
      <c r="BE74"/>
      <c r="BF74"/>
      <c r="BH74" s="63"/>
      <c r="BI74" s="64"/>
      <c r="BJ74" s="64"/>
    </row>
    <row r="75" spans="2:62" x14ac:dyDescent="0.35">
      <c r="B75" s="63"/>
      <c r="C75" s="64"/>
      <c r="G75" s="63"/>
      <c r="H75" s="64"/>
      <c r="I75" s="64"/>
      <c r="M75" s="31" t="s">
        <v>393</v>
      </c>
      <c r="N75"/>
      <c r="O75" s="64"/>
      <c r="S75" s="63"/>
      <c r="T75" s="64"/>
      <c r="X75" s="63"/>
      <c r="Y75" s="64"/>
      <c r="Z75" s="64"/>
      <c r="AD75" s="31" t="s">
        <v>1010</v>
      </c>
      <c r="AE75"/>
      <c r="AF75" s="64"/>
      <c r="AJ75" s="31" t="s">
        <v>1260</v>
      </c>
      <c r="AK75"/>
      <c r="AL75" s="64"/>
      <c r="AP75" s="63"/>
      <c r="AQ75" s="64"/>
      <c r="AR75" s="64"/>
      <c r="AV75" s="63"/>
      <c r="AW75" s="64"/>
      <c r="AX75" s="64"/>
      <c r="AZ75" s="31" t="s">
        <v>747</v>
      </c>
      <c r="BA75"/>
      <c r="BB75" s="64"/>
      <c r="BD75" s="31" t="s">
        <v>988</v>
      </c>
      <c r="BE75"/>
      <c r="BF75"/>
      <c r="BH75" s="63"/>
      <c r="BI75" s="64"/>
      <c r="BJ75" s="64"/>
    </row>
    <row r="76" spans="2:62" x14ac:dyDescent="0.35">
      <c r="B76" s="63"/>
      <c r="C76" s="64"/>
      <c r="G76" s="63"/>
      <c r="H76" s="64"/>
      <c r="I76" s="64"/>
      <c r="M76" s="31" t="s">
        <v>395</v>
      </c>
      <c r="N76"/>
      <c r="O76" s="64"/>
      <c r="S76" s="63"/>
      <c r="T76" s="64"/>
      <c r="X76" s="63"/>
      <c r="Y76" s="64"/>
      <c r="Z76" s="64"/>
      <c r="AD76" s="31" t="s">
        <v>963</v>
      </c>
      <c r="AE76"/>
      <c r="AF76" s="64"/>
      <c r="AJ76" s="31" t="s">
        <v>1292</v>
      </c>
      <c r="AK76"/>
      <c r="AL76" s="64"/>
      <c r="AP76" s="63"/>
      <c r="AQ76" s="64"/>
      <c r="AR76" s="64"/>
      <c r="AV76" s="63"/>
      <c r="AW76" s="64"/>
      <c r="AX76" s="64"/>
      <c r="AZ76" s="31" t="s">
        <v>793</v>
      </c>
      <c r="BA76"/>
      <c r="BB76" s="64"/>
      <c r="BD76" s="31" t="s">
        <v>970</v>
      </c>
      <c r="BE76"/>
      <c r="BF76"/>
      <c r="BH76" s="63"/>
      <c r="BI76" s="64"/>
      <c r="BJ76" s="64"/>
    </row>
    <row r="77" spans="2:62" x14ac:dyDescent="0.35">
      <c r="B77" s="63"/>
      <c r="C77" s="64"/>
      <c r="G77" s="63"/>
      <c r="H77" s="64"/>
      <c r="I77" s="64"/>
      <c r="M77" s="31" t="s">
        <v>365</v>
      </c>
      <c r="N77"/>
      <c r="O77" s="64"/>
      <c r="S77" s="63"/>
      <c r="T77" s="64"/>
      <c r="X77" s="63"/>
      <c r="Y77" s="64"/>
      <c r="Z77" s="64"/>
      <c r="AD77" s="31" t="s">
        <v>583</v>
      </c>
      <c r="AE77"/>
      <c r="AF77" s="64"/>
      <c r="AJ77" s="31" t="s">
        <v>1295</v>
      </c>
      <c r="AK77"/>
      <c r="AL77" s="64"/>
      <c r="AP77" s="63"/>
      <c r="AQ77" s="64"/>
      <c r="AR77" s="64"/>
      <c r="AV77" s="63"/>
      <c r="AW77" s="64"/>
      <c r="AX77" s="64"/>
      <c r="AZ77" s="31" t="s">
        <v>759</v>
      </c>
      <c r="BA77"/>
      <c r="BB77" s="64"/>
      <c r="BD77" s="31" t="s">
        <v>973</v>
      </c>
      <c r="BE77"/>
      <c r="BF77"/>
      <c r="BH77" s="63"/>
      <c r="BI77" s="64"/>
      <c r="BJ77" s="64"/>
    </row>
    <row r="78" spans="2:62" x14ac:dyDescent="0.35">
      <c r="B78" s="63"/>
      <c r="C78" s="64"/>
      <c r="G78" s="63"/>
      <c r="H78" s="64"/>
      <c r="I78" s="64"/>
      <c r="M78" s="31" t="s">
        <v>383</v>
      </c>
      <c r="N78"/>
      <c r="O78" s="64"/>
      <c r="S78" s="63"/>
      <c r="T78" s="64"/>
      <c r="X78" s="63"/>
      <c r="Y78" s="64"/>
      <c r="Z78" s="64"/>
      <c r="AD78" s="31" t="s">
        <v>589</v>
      </c>
      <c r="AE78"/>
      <c r="AF78" s="64"/>
      <c r="AJ78" s="31" t="s">
        <v>292</v>
      </c>
      <c r="AK78"/>
      <c r="AL78" s="64"/>
      <c r="AP78" s="63"/>
      <c r="AQ78" s="64"/>
      <c r="AR78" s="64"/>
      <c r="AV78" s="63"/>
      <c r="AW78" s="64"/>
      <c r="AX78" s="64"/>
      <c r="AZ78" s="31" t="s">
        <v>930</v>
      </c>
      <c r="BA78"/>
      <c r="BB78" s="64"/>
      <c r="BD78" s="31" t="s">
        <v>996</v>
      </c>
      <c r="BE78"/>
      <c r="BF78"/>
      <c r="BH78" s="63"/>
      <c r="BI78" s="64"/>
      <c r="BJ78" s="64"/>
    </row>
    <row r="79" spans="2:62" x14ac:dyDescent="0.35">
      <c r="M79" s="31" t="s">
        <v>405</v>
      </c>
      <c r="N79"/>
      <c r="AD79" s="31" t="s">
        <v>587</v>
      </c>
      <c r="AE79"/>
      <c r="AJ79" s="31" t="s">
        <v>437</v>
      </c>
      <c r="AK79"/>
      <c r="AZ79" s="31" t="s">
        <v>931</v>
      </c>
      <c r="BA79"/>
      <c r="BD79" s="31" t="s">
        <v>1001</v>
      </c>
      <c r="BE79"/>
      <c r="BF79"/>
    </row>
    <row r="80" spans="2:62" x14ac:dyDescent="0.35">
      <c r="M80" s="31" t="s">
        <v>493</v>
      </c>
      <c r="N80"/>
      <c r="AD80" s="31" t="s">
        <v>1420</v>
      </c>
      <c r="AE80"/>
      <c r="AJ80" s="31" t="s">
        <v>419</v>
      </c>
      <c r="AK80"/>
      <c r="AZ80" s="31" t="s">
        <v>1420</v>
      </c>
      <c r="BA80"/>
      <c r="BD80" s="31" t="s">
        <v>999</v>
      </c>
      <c r="BE80"/>
      <c r="BF80"/>
    </row>
    <row r="81" spans="13:58" x14ac:dyDescent="0.35">
      <c r="M81" s="31" t="s">
        <v>1420</v>
      </c>
      <c r="N81"/>
      <c r="AJ81" s="31" t="s">
        <v>619</v>
      </c>
      <c r="AK81"/>
      <c r="BD81" s="31" t="s">
        <v>997</v>
      </c>
      <c r="BE81"/>
      <c r="BF81"/>
    </row>
    <row r="82" spans="13:58" x14ac:dyDescent="0.35">
      <c r="AJ82" s="31" t="s">
        <v>621</v>
      </c>
      <c r="AK82"/>
      <c r="BD82" s="31" t="s">
        <v>992</v>
      </c>
      <c r="BE82"/>
      <c r="BF82"/>
    </row>
    <row r="83" spans="13:58" x14ac:dyDescent="0.35">
      <c r="AJ83" s="31" t="s">
        <v>625</v>
      </c>
      <c r="AK83"/>
      <c r="BD83" s="31" t="s">
        <v>560</v>
      </c>
      <c r="BE83"/>
      <c r="BF83"/>
    </row>
    <row r="84" spans="13:58" x14ac:dyDescent="0.35">
      <c r="AJ84" s="31" t="s">
        <v>622</v>
      </c>
      <c r="AK84"/>
      <c r="BD84" s="31" t="s">
        <v>1180</v>
      </c>
      <c r="BE84"/>
      <c r="BF84"/>
    </row>
    <row r="85" spans="13:58" x14ac:dyDescent="0.35">
      <c r="AJ85" s="31" t="s">
        <v>624</v>
      </c>
      <c r="AK85"/>
      <c r="BD85" s="31" t="s">
        <v>1187</v>
      </c>
      <c r="BE85"/>
      <c r="BF85"/>
    </row>
    <row r="86" spans="13:58" x14ac:dyDescent="0.35">
      <c r="AJ86" s="31" t="s">
        <v>623</v>
      </c>
      <c r="AK86"/>
      <c r="BD86" s="31" t="s">
        <v>1188</v>
      </c>
      <c r="BE86"/>
      <c r="BF86"/>
    </row>
    <row r="87" spans="13:58" x14ac:dyDescent="0.35">
      <c r="AJ87" s="31" t="s">
        <v>458</v>
      </c>
      <c r="AK87"/>
      <c r="BD87" s="31" t="s">
        <v>1193</v>
      </c>
      <c r="BE87"/>
      <c r="BF87"/>
    </row>
    <row r="88" spans="13:58" x14ac:dyDescent="0.35">
      <c r="AJ88" s="31" t="s">
        <v>628</v>
      </c>
      <c r="AK88"/>
      <c r="BD88" s="31" t="s">
        <v>1200</v>
      </c>
      <c r="BE88"/>
      <c r="BF88"/>
    </row>
    <row r="89" spans="13:58" x14ac:dyDescent="0.35">
      <c r="AJ89" s="31" t="s">
        <v>411</v>
      </c>
      <c r="AK89"/>
      <c r="BD89" s="31" t="s">
        <v>1227</v>
      </c>
      <c r="BE89"/>
      <c r="BF89"/>
    </row>
    <row r="90" spans="13:58" x14ac:dyDescent="0.35">
      <c r="AJ90" s="31" t="s">
        <v>630</v>
      </c>
      <c r="AK90"/>
      <c r="BD90" s="31" t="s">
        <v>1233</v>
      </c>
      <c r="BE90"/>
      <c r="BF90"/>
    </row>
    <row r="91" spans="13:58" x14ac:dyDescent="0.35">
      <c r="AJ91" s="31" t="s">
        <v>281</v>
      </c>
      <c r="AK91"/>
      <c r="BD91" s="31" t="s">
        <v>1242</v>
      </c>
      <c r="BE91"/>
      <c r="BF91"/>
    </row>
    <row r="92" spans="13:58" x14ac:dyDescent="0.35">
      <c r="AJ92" s="31" t="s">
        <v>294</v>
      </c>
      <c r="AK92"/>
      <c r="BD92" s="31" t="s">
        <v>1247</v>
      </c>
      <c r="BE92"/>
      <c r="BF92"/>
    </row>
    <row r="93" spans="13:58" x14ac:dyDescent="0.35">
      <c r="AJ93" s="31" t="s">
        <v>633</v>
      </c>
      <c r="AK93"/>
      <c r="BD93" s="31" t="s">
        <v>1297</v>
      </c>
      <c r="BE93"/>
      <c r="BF93"/>
    </row>
    <row r="94" spans="13:58" x14ac:dyDescent="0.35">
      <c r="AJ94" s="31" t="s">
        <v>686</v>
      </c>
      <c r="AK94"/>
      <c r="BD94" s="31" t="s">
        <v>193</v>
      </c>
      <c r="BE94"/>
      <c r="BF94"/>
    </row>
    <row r="95" spans="13:58" x14ac:dyDescent="0.35">
      <c r="AJ95" s="31" t="s">
        <v>635</v>
      </c>
      <c r="AK95"/>
      <c r="BD95" s="31" t="s">
        <v>144</v>
      </c>
      <c r="BE95"/>
      <c r="BF95"/>
    </row>
    <row r="96" spans="13:58" x14ac:dyDescent="0.35">
      <c r="AJ96" s="31" t="s">
        <v>683</v>
      </c>
      <c r="AK96"/>
      <c r="BD96" s="31" t="s">
        <v>359</v>
      </c>
      <c r="BE96"/>
      <c r="BF96"/>
    </row>
    <row r="97" spans="36:58" x14ac:dyDescent="0.35">
      <c r="AJ97" s="31" t="s">
        <v>688</v>
      </c>
      <c r="AK97"/>
      <c r="BD97" s="31" t="s">
        <v>116</v>
      </c>
      <c r="BE97"/>
      <c r="BF97" s="66"/>
    </row>
    <row r="98" spans="36:58" x14ac:dyDescent="0.35">
      <c r="AJ98" s="31" t="s">
        <v>687</v>
      </c>
      <c r="AK98"/>
      <c r="BD98" s="31" t="s">
        <v>112</v>
      </c>
      <c r="BE98"/>
      <c r="BF98" s="64"/>
    </row>
    <row r="99" spans="36:58" x14ac:dyDescent="0.35">
      <c r="AJ99" s="31" t="s">
        <v>682</v>
      </c>
      <c r="AK99"/>
      <c r="BD99" s="31" t="s">
        <v>557</v>
      </c>
      <c r="BE99"/>
      <c r="BF99" s="64"/>
    </row>
    <row r="100" spans="36:58" x14ac:dyDescent="0.35">
      <c r="AJ100" s="31" t="s">
        <v>684</v>
      </c>
      <c r="AK100"/>
      <c r="BD100" s="31" t="s">
        <v>956</v>
      </c>
      <c r="BE100"/>
      <c r="BF100" s="64"/>
    </row>
    <row r="101" spans="36:58" x14ac:dyDescent="0.35">
      <c r="AJ101" s="31" t="s">
        <v>681</v>
      </c>
      <c r="AK101"/>
      <c r="BD101" s="31" t="s">
        <v>953</v>
      </c>
      <c r="BE101"/>
      <c r="BF101" s="64"/>
    </row>
    <row r="102" spans="36:58" x14ac:dyDescent="0.35">
      <c r="AJ102" s="31" t="s">
        <v>685</v>
      </c>
      <c r="AK102"/>
      <c r="BD102" s="31" t="s">
        <v>954</v>
      </c>
      <c r="BE102"/>
      <c r="BF102" s="64"/>
    </row>
    <row r="103" spans="36:58" x14ac:dyDescent="0.35">
      <c r="AJ103" s="31" t="s">
        <v>179</v>
      </c>
      <c r="AK103"/>
      <c r="BD103" s="31" t="s">
        <v>757</v>
      </c>
      <c r="BE103"/>
      <c r="BF103" s="64"/>
    </row>
    <row r="104" spans="36:58" x14ac:dyDescent="0.35">
      <c r="AJ104" s="31" t="s">
        <v>689</v>
      </c>
      <c r="AK104"/>
      <c r="BD104" s="31" t="s">
        <v>755</v>
      </c>
      <c r="BE104"/>
      <c r="BF104" s="64"/>
    </row>
    <row r="105" spans="36:58" x14ac:dyDescent="0.35">
      <c r="AJ105" s="31" t="s">
        <v>224</v>
      </c>
      <c r="AK105"/>
      <c r="BD105" s="31" t="s">
        <v>287</v>
      </c>
      <c r="BE105"/>
    </row>
    <row r="106" spans="36:58" x14ac:dyDescent="0.35">
      <c r="AJ106" s="31" t="s">
        <v>212</v>
      </c>
      <c r="AK106"/>
      <c r="BD106" s="31" t="s">
        <v>764</v>
      </c>
      <c r="BE106"/>
    </row>
    <row r="107" spans="36:58" x14ac:dyDescent="0.35">
      <c r="AJ107" s="31" t="s">
        <v>206</v>
      </c>
      <c r="AK107"/>
      <c r="BD107" s="31" t="s">
        <v>300</v>
      </c>
      <c r="BE107"/>
    </row>
    <row r="108" spans="36:58" x14ac:dyDescent="0.35">
      <c r="AJ108" s="31" t="s">
        <v>669</v>
      </c>
      <c r="AK108"/>
      <c r="BD108" s="31" t="s">
        <v>216</v>
      </c>
      <c r="BE108"/>
    </row>
    <row r="109" spans="36:58" x14ac:dyDescent="0.35">
      <c r="AJ109" s="31" t="s">
        <v>668</v>
      </c>
      <c r="AK109"/>
      <c r="BD109" s="31" t="s">
        <v>769</v>
      </c>
      <c r="BE109"/>
    </row>
    <row r="110" spans="36:58" x14ac:dyDescent="0.35">
      <c r="AJ110" s="31" t="s">
        <v>665</v>
      </c>
      <c r="AK110"/>
      <c r="BD110" s="31" t="s">
        <v>128</v>
      </c>
      <c r="BE110"/>
    </row>
    <row r="111" spans="36:58" x14ac:dyDescent="0.35">
      <c r="AJ111" s="31" t="s">
        <v>526</v>
      </c>
      <c r="AK111"/>
      <c r="BD111" s="31" t="s">
        <v>862</v>
      </c>
      <c r="BE111"/>
    </row>
    <row r="112" spans="36:58" x14ac:dyDescent="0.35">
      <c r="AJ112" s="31" t="s">
        <v>418</v>
      </c>
      <c r="AK112"/>
      <c r="AL112" s="69"/>
      <c r="BD112" s="31" t="s">
        <v>776</v>
      </c>
      <c r="BE112"/>
    </row>
    <row r="113" spans="36:57" x14ac:dyDescent="0.35">
      <c r="AJ113" s="31" t="s">
        <v>564</v>
      </c>
      <c r="AK113"/>
      <c r="BD113" s="31" t="s">
        <v>864</v>
      </c>
      <c r="BE113"/>
    </row>
    <row r="114" spans="36:57" x14ac:dyDescent="0.35">
      <c r="AJ114" s="31" t="s">
        <v>370</v>
      </c>
      <c r="AK114"/>
      <c r="BD114" s="31" t="s">
        <v>968</v>
      </c>
      <c r="BE114"/>
    </row>
    <row r="115" spans="36:57" x14ac:dyDescent="0.35">
      <c r="AJ115" s="31" t="s">
        <v>799</v>
      </c>
      <c r="AK115"/>
      <c r="BD115" s="31" t="s">
        <v>777</v>
      </c>
      <c r="BE115"/>
    </row>
    <row r="116" spans="36:57" x14ac:dyDescent="0.35">
      <c r="AJ116" s="31" t="s">
        <v>800</v>
      </c>
      <c r="AK116"/>
      <c r="BD116" s="31" t="s">
        <v>770</v>
      </c>
      <c r="BE116"/>
    </row>
    <row r="117" spans="36:57" x14ac:dyDescent="0.35">
      <c r="AJ117" s="31" t="s">
        <v>803</v>
      </c>
      <c r="AK117"/>
      <c r="BD117" s="31" t="s">
        <v>778</v>
      </c>
      <c r="BE117"/>
    </row>
    <row r="118" spans="36:57" x14ac:dyDescent="0.35">
      <c r="AJ118" s="31" t="s">
        <v>808</v>
      </c>
      <c r="AK118"/>
      <c r="BD118" s="31" t="s">
        <v>877</v>
      </c>
      <c r="BE118"/>
    </row>
    <row r="119" spans="36:57" x14ac:dyDescent="0.35">
      <c r="AJ119" s="31" t="s">
        <v>1420</v>
      </c>
      <c r="AK119"/>
      <c r="BD119" s="31" t="s">
        <v>863</v>
      </c>
      <c r="BE119"/>
    </row>
    <row r="120" spans="36:57" x14ac:dyDescent="0.35">
      <c r="AJ120"/>
      <c r="AK120"/>
      <c r="BD120" s="31" t="s">
        <v>889</v>
      </c>
      <c r="BE120"/>
    </row>
    <row r="121" spans="36:57" x14ac:dyDescent="0.35">
      <c r="BD121" s="31" t="s">
        <v>929</v>
      </c>
      <c r="BE121"/>
    </row>
    <row r="122" spans="36:57" x14ac:dyDescent="0.35">
      <c r="BD122" s="31" t="s">
        <v>935</v>
      </c>
      <c r="BE122"/>
    </row>
    <row r="123" spans="36:57" x14ac:dyDescent="0.35">
      <c r="BD123" s="31" t="s">
        <v>855</v>
      </c>
      <c r="BE123"/>
    </row>
    <row r="124" spans="36:57" x14ac:dyDescent="0.35">
      <c r="BD124" s="31" t="s">
        <v>850</v>
      </c>
      <c r="BE124"/>
    </row>
    <row r="125" spans="36:57" x14ac:dyDescent="0.35">
      <c r="BD125" s="31" t="s">
        <v>774</v>
      </c>
      <c r="BE125"/>
    </row>
    <row r="126" spans="36:57" x14ac:dyDescent="0.35">
      <c r="BD126" s="31" t="s">
        <v>775</v>
      </c>
      <c r="BE126"/>
    </row>
    <row r="127" spans="36:57" x14ac:dyDescent="0.35">
      <c r="BD127" s="31" t="s">
        <v>772</v>
      </c>
      <c r="BE127"/>
    </row>
    <row r="128" spans="36:57" x14ac:dyDescent="0.35">
      <c r="BD128" s="31" t="s">
        <v>887</v>
      </c>
      <c r="BE128"/>
    </row>
    <row r="129" spans="56:58" x14ac:dyDescent="0.35">
      <c r="BD129" s="31" t="s">
        <v>859</v>
      </c>
      <c r="BE129"/>
    </row>
    <row r="130" spans="56:58" x14ac:dyDescent="0.35">
      <c r="BD130" s="31" t="s">
        <v>888</v>
      </c>
      <c r="BE130"/>
    </row>
    <row r="131" spans="56:58" x14ac:dyDescent="0.35">
      <c r="BD131" s="31" t="s">
        <v>958</v>
      </c>
      <c r="BE131"/>
    </row>
    <row r="132" spans="56:58" x14ac:dyDescent="0.35">
      <c r="BD132" s="31" t="s">
        <v>92</v>
      </c>
      <c r="BE132"/>
    </row>
    <row r="133" spans="56:58" x14ac:dyDescent="0.35">
      <c r="BD133" s="31" t="s">
        <v>278</v>
      </c>
      <c r="BE133"/>
    </row>
    <row r="134" spans="56:58" x14ac:dyDescent="0.35">
      <c r="BD134" s="31" t="s">
        <v>969</v>
      </c>
      <c r="BE134"/>
    </row>
    <row r="135" spans="56:58" x14ac:dyDescent="0.35">
      <c r="BD135" s="31" t="s">
        <v>217</v>
      </c>
      <c r="BE135"/>
    </row>
    <row r="136" spans="56:58" x14ac:dyDescent="0.35">
      <c r="BD136" s="31" t="s">
        <v>210</v>
      </c>
      <c r="BE136"/>
    </row>
    <row r="137" spans="56:58" x14ac:dyDescent="0.35">
      <c r="BD137" s="31" t="s">
        <v>219</v>
      </c>
      <c r="BE137"/>
    </row>
    <row r="138" spans="56:58" x14ac:dyDescent="0.35">
      <c r="BD138" s="31" t="s">
        <v>975</v>
      </c>
      <c r="BE138"/>
    </row>
    <row r="139" spans="56:58" x14ac:dyDescent="0.35">
      <c r="BD139" s="31" t="s">
        <v>449</v>
      </c>
      <c r="BE139"/>
    </row>
    <row r="140" spans="56:58" x14ac:dyDescent="0.35">
      <c r="BD140" s="31" t="s">
        <v>321</v>
      </c>
      <c r="BE140"/>
    </row>
    <row r="141" spans="56:58" x14ac:dyDescent="0.35">
      <c r="BD141" s="31" t="s">
        <v>275</v>
      </c>
      <c r="BE141"/>
    </row>
    <row r="142" spans="56:58" x14ac:dyDescent="0.35">
      <c r="BD142" s="31" t="s">
        <v>568</v>
      </c>
      <c r="BE142"/>
    </row>
    <row r="143" spans="56:58" x14ac:dyDescent="0.35">
      <c r="BD143" s="31" t="s">
        <v>608</v>
      </c>
      <c r="BE143"/>
      <c r="BF143" s="69"/>
    </row>
    <row r="144" spans="56:58" x14ac:dyDescent="0.35">
      <c r="BD144" s="31" t="s">
        <v>981</v>
      </c>
      <c r="BE144"/>
    </row>
    <row r="145" spans="56:57" x14ac:dyDescent="0.35">
      <c r="BD145" s="31" t="s">
        <v>982</v>
      </c>
      <c r="BE145"/>
    </row>
    <row r="146" spans="56:57" x14ac:dyDescent="0.35">
      <c r="BD146" s="31" t="s">
        <v>984</v>
      </c>
      <c r="BE146"/>
    </row>
    <row r="147" spans="56:57" x14ac:dyDescent="0.35">
      <c r="BD147" s="31" t="s">
        <v>986</v>
      </c>
      <c r="BE147"/>
    </row>
    <row r="148" spans="56:57" x14ac:dyDescent="0.35">
      <c r="BD148" s="31" t="s">
        <v>987</v>
      </c>
      <c r="BE148"/>
    </row>
    <row r="149" spans="56:57" x14ac:dyDescent="0.35">
      <c r="BD149" s="31" t="s">
        <v>1420</v>
      </c>
      <c r="BE149"/>
    </row>
  </sheetData>
  <conditionalFormatting sqref="C17">
    <cfRule type="cellIs" dxfId="45" priority="11" operator="lessThan">
      <formula>0.05</formula>
    </cfRule>
  </conditionalFormatting>
  <conditionalFormatting sqref="H17">
    <cfRule type="cellIs" dxfId="44" priority="10" operator="lessThan">
      <formula>0.05</formula>
    </cfRule>
  </conditionalFormatting>
  <conditionalFormatting sqref="N17">
    <cfRule type="cellIs" dxfId="43" priority="9" operator="lessThan">
      <formula>0.05</formula>
    </cfRule>
  </conditionalFormatting>
  <conditionalFormatting sqref="Y17">
    <cfRule type="cellIs" dxfId="42" priority="8" operator="lessThan">
      <formula>0.05</formula>
    </cfRule>
  </conditionalFormatting>
  <conditionalFormatting sqref="AE17">
    <cfRule type="cellIs" dxfId="41" priority="7" operator="lessThan">
      <formula>0.05</formula>
    </cfRule>
  </conditionalFormatting>
  <conditionalFormatting sqref="AK17">
    <cfRule type="cellIs" dxfId="40" priority="6" operator="lessThan">
      <formula>0.05</formula>
    </cfRule>
  </conditionalFormatting>
  <conditionalFormatting sqref="AQ17">
    <cfRule type="cellIs" dxfId="39" priority="5" operator="lessThan">
      <formula>0.05</formula>
    </cfRule>
  </conditionalFormatting>
  <conditionalFormatting sqref="BA17">
    <cfRule type="cellIs" dxfId="38" priority="3" operator="lessThan">
      <formula>0.1</formula>
    </cfRule>
    <cfRule type="cellIs" dxfId="37" priority="4" operator="lessThan">
      <formula>0.05</formula>
    </cfRule>
  </conditionalFormatting>
  <conditionalFormatting sqref="BE17">
    <cfRule type="cellIs" dxfId="36" priority="1" operator="lessThan">
      <formula>0.1</formula>
    </cfRule>
    <cfRule type="cellIs" dxfId="35" priority="2" operator="lessThan">
      <formula>0.05</formula>
    </cfRule>
  </conditionalFormatting>
  <pageMargins left="0.7" right="0.7" top="0.75" bottom="0.75" header="0.3" footer="0.3"/>
  <pageSetup paperSize="9" orientation="portrait" verticalDpi="0" r:id="rId2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18FB6-3B6E-456C-8659-D1D0F3E81CA3}">
  <dimension ref="B1:BJ151"/>
  <sheetViews>
    <sheetView showGridLines="0" topLeftCell="BB1" zoomScale="85" zoomScaleNormal="85" workbookViewId="0">
      <selection activeCell="BL8" sqref="BL8"/>
    </sheetView>
  </sheetViews>
  <sheetFormatPr defaultColWidth="9.1796875" defaultRowHeight="14.5" x14ac:dyDescent="0.35"/>
  <cols>
    <col min="1" max="1" width="9.1796875" style="65"/>
    <col min="2" max="2" width="19.7265625" style="65" bestFit="1" customWidth="1"/>
    <col min="3" max="3" width="10.90625" style="65" bestFit="1" customWidth="1"/>
    <col min="4" max="4" width="21.81640625" style="65" bestFit="1" customWidth="1"/>
    <col min="5" max="5" width="7.81640625" style="65" bestFit="1" customWidth="1"/>
    <col min="6" max="6" width="9.1796875" style="65"/>
    <col min="7" max="7" width="19.7265625" style="65" bestFit="1" customWidth="1"/>
    <col min="8" max="8" width="10.90625" style="65" bestFit="1" customWidth="1"/>
    <col min="9" max="9" width="21.81640625" style="65" bestFit="1" customWidth="1"/>
    <col min="10" max="10" width="12.81640625" style="65" bestFit="1" customWidth="1"/>
    <col min="11" max="11" width="7.81640625" style="65" bestFit="1" customWidth="1"/>
    <col min="12" max="12" width="9.1796875" style="65"/>
    <col min="13" max="13" width="19.7265625" style="65" bestFit="1" customWidth="1"/>
    <col min="14" max="14" width="10.90625" style="65" bestFit="1" customWidth="1"/>
    <col min="15" max="16" width="22.54296875" style="65" bestFit="1" customWidth="1"/>
    <col min="17" max="17" width="7.81640625" style="65" bestFit="1" customWidth="1"/>
    <col min="18" max="18" width="9.1796875" style="65"/>
    <col min="19" max="19" width="19.7265625" style="65" bestFit="1" customWidth="1"/>
    <col min="20" max="20" width="12.08984375" style="65" bestFit="1" customWidth="1"/>
    <col min="21" max="21" width="12.81640625" style="65" bestFit="1" customWidth="1"/>
    <col min="22" max="22" width="7.81640625" style="65" bestFit="1" customWidth="1"/>
    <col min="23" max="23" width="9.1796875" style="65"/>
    <col min="24" max="24" width="19.7265625" style="65" bestFit="1" customWidth="1"/>
    <col min="25" max="25" width="13.6328125" style="65" bestFit="1" customWidth="1"/>
    <col min="26" max="26" width="21.81640625" style="65" bestFit="1" customWidth="1"/>
    <col min="27" max="27" width="12.81640625" style="65" bestFit="1" customWidth="1"/>
    <col min="28" max="28" width="7.81640625" style="65" bestFit="1" customWidth="1"/>
    <col min="29" max="29" width="9.1796875" style="65"/>
    <col min="30" max="30" width="19.7265625" style="65" bestFit="1" customWidth="1"/>
    <col min="31" max="31" width="14.26953125" style="65" bestFit="1" customWidth="1"/>
    <col min="32" max="32" width="21.81640625" style="65" bestFit="1" customWidth="1"/>
    <col min="33" max="33" width="12.81640625" style="65" bestFit="1" customWidth="1"/>
    <col min="34" max="34" width="7.81640625" style="65" bestFit="1" customWidth="1"/>
    <col min="35" max="35" width="9.1796875" style="65"/>
    <col min="36" max="36" width="19.7265625" style="65" bestFit="1" customWidth="1"/>
    <col min="37" max="37" width="12" style="65" bestFit="1" customWidth="1"/>
    <col min="38" max="38" width="21.81640625" style="65" bestFit="1" customWidth="1"/>
    <col min="39" max="39" width="12.81640625" style="65" bestFit="1" customWidth="1"/>
    <col min="40" max="40" width="7.81640625" style="65" bestFit="1" customWidth="1"/>
    <col min="41" max="41" width="9.1796875" style="65"/>
    <col min="42" max="42" width="19.7265625" style="65" bestFit="1" customWidth="1"/>
    <col min="43" max="43" width="15" style="65" bestFit="1" customWidth="1"/>
    <col min="44" max="44" width="21.81640625" style="65" bestFit="1" customWidth="1"/>
    <col min="45" max="45" width="12.81640625" style="65" bestFit="1" customWidth="1"/>
    <col min="46" max="46" width="7.81640625" style="65" bestFit="1" customWidth="1"/>
    <col min="47" max="47" width="9.1796875" style="65"/>
    <col min="48" max="48" width="19.7265625" style="65" bestFit="1" customWidth="1"/>
    <col min="49" max="49" width="13.453125" style="65" bestFit="1" customWidth="1"/>
    <col min="50" max="50" width="21.81640625" style="65" bestFit="1" customWidth="1"/>
    <col min="51" max="51" width="12.81640625" style="65" bestFit="1" customWidth="1"/>
    <col min="52" max="52" width="19.7265625" style="65" bestFit="1" customWidth="1"/>
    <col min="53" max="53" width="12" style="65" bestFit="1" customWidth="1"/>
    <col min="54" max="54" width="21.81640625" style="65" bestFit="1" customWidth="1"/>
    <col min="55" max="55" width="9.1796875" style="65"/>
    <col min="56" max="56" width="19.7265625" style="65" bestFit="1" customWidth="1"/>
    <col min="57" max="57" width="11.54296875" style="65" bestFit="1" customWidth="1"/>
    <col min="58" max="58" width="21.81640625" style="65" bestFit="1" customWidth="1"/>
    <col min="59" max="59" width="9.1796875" style="65"/>
    <col min="60" max="60" width="19.7265625" style="65" bestFit="1" customWidth="1"/>
    <col min="61" max="61" width="9.08984375" style="65" bestFit="1" customWidth="1"/>
    <col min="62" max="62" width="21.81640625" style="65" bestFit="1" customWidth="1"/>
    <col min="63" max="16384" width="9.1796875" style="65"/>
  </cols>
  <sheetData>
    <row r="1" spans="2:60" customFormat="1" x14ac:dyDescent="0.35"/>
    <row r="2" spans="2:60" customFormat="1" x14ac:dyDescent="0.35">
      <c r="B2" t="s">
        <v>1446</v>
      </c>
      <c r="G2" t="s">
        <v>1446</v>
      </c>
      <c r="M2" t="s">
        <v>1446</v>
      </c>
      <c r="S2" t="s">
        <v>1446</v>
      </c>
      <c r="X2" t="s">
        <v>1446</v>
      </c>
      <c r="AD2" t="s">
        <v>1446</v>
      </c>
      <c r="AJ2" t="s">
        <v>1446</v>
      </c>
      <c r="AP2" t="s">
        <v>1446</v>
      </c>
      <c r="AV2" t="s">
        <v>1446</v>
      </c>
      <c r="AZ2" t="s">
        <v>1446</v>
      </c>
      <c r="BD2" t="s">
        <v>1446</v>
      </c>
      <c r="BH2" t="s">
        <v>1446</v>
      </c>
    </row>
    <row r="3" spans="2:60" customFormat="1" x14ac:dyDescent="0.35"/>
    <row r="4" spans="2:60" customFormat="1" ht="23.5" x14ac:dyDescent="0.55000000000000004">
      <c r="B4" s="61" t="s">
        <v>32</v>
      </c>
      <c r="G4" s="62" t="s">
        <v>332</v>
      </c>
      <c r="M4" s="61" t="s">
        <v>348</v>
      </c>
      <c r="S4" s="62" t="s">
        <v>1396</v>
      </c>
      <c r="X4" s="67" t="s">
        <v>87</v>
      </c>
      <c r="AD4" s="67" t="s">
        <v>465</v>
      </c>
      <c r="AJ4" s="67" t="s">
        <v>1449</v>
      </c>
      <c r="AP4" s="67" t="s">
        <v>1448</v>
      </c>
      <c r="AV4" s="62" t="s">
        <v>1450</v>
      </c>
      <c r="AZ4" s="68" t="s">
        <v>1447</v>
      </c>
      <c r="BD4" s="68" t="s">
        <v>535</v>
      </c>
      <c r="BH4" s="62" t="s">
        <v>1014</v>
      </c>
    </row>
    <row r="5" spans="2:60" customFormat="1" x14ac:dyDescent="0.35"/>
    <row r="6" spans="2:60" customFormat="1" x14ac:dyDescent="0.35">
      <c r="B6" t="s">
        <v>1434</v>
      </c>
      <c r="G6" t="s">
        <v>1434</v>
      </c>
      <c r="M6" t="s">
        <v>1434</v>
      </c>
      <c r="S6" t="s">
        <v>1434</v>
      </c>
      <c r="X6" t="s">
        <v>1434</v>
      </c>
      <c r="AD6" t="s">
        <v>1434</v>
      </c>
      <c r="AJ6" t="s">
        <v>1434</v>
      </c>
      <c r="AP6" t="s">
        <v>1434</v>
      </c>
      <c r="AV6" t="s">
        <v>1434</v>
      </c>
      <c r="AZ6" t="s">
        <v>1434</v>
      </c>
      <c r="BD6" t="s">
        <v>1434</v>
      </c>
    </row>
    <row r="7" spans="2:60" customFormat="1" ht="15" thickBot="1" x14ac:dyDescent="0.4"/>
    <row r="8" spans="2:60" customFormat="1" x14ac:dyDescent="0.35">
      <c r="B8" s="59"/>
      <c r="C8" s="59" t="s">
        <v>1954</v>
      </c>
      <c r="D8" s="59" t="s">
        <v>1953</v>
      </c>
      <c r="G8" s="59"/>
      <c r="H8" s="59" t="s">
        <v>1954</v>
      </c>
      <c r="I8" s="59" t="s">
        <v>1953</v>
      </c>
      <c r="M8" s="59"/>
      <c r="N8" s="59" t="s">
        <v>1954</v>
      </c>
      <c r="O8" s="59" t="s">
        <v>1953</v>
      </c>
      <c r="S8" s="59"/>
      <c r="T8" s="59" t="s">
        <v>1954</v>
      </c>
      <c r="U8" s="59" t="s">
        <v>1953</v>
      </c>
      <c r="X8" s="59"/>
      <c r="Y8" s="59" t="s">
        <v>1954</v>
      </c>
      <c r="Z8" s="59" t="s">
        <v>1953</v>
      </c>
      <c r="AD8" s="59"/>
      <c r="AE8" s="59" t="s">
        <v>1954</v>
      </c>
      <c r="AF8" s="59" t="s">
        <v>1953</v>
      </c>
      <c r="AJ8" s="59"/>
      <c r="AK8" s="59" t="s">
        <v>1954</v>
      </c>
      <c r="AL8" s="59" t="s">
        <v>1953</v>
      </c>
      <c r="AP8" s="59"/>
      <c r="AQ8" s="59" t="s">
        <v>1954</v>
      </c>
      <c r="AR8" s="59" t="s">
        <v>1953</v>
      </c>
      <c r="AV8" s="59"/>
      <c r="AW8" s="59" t="s">
        <v>1954</v>
      </c>
      <c r="AX8" s="59" t="s">
        <v>1953</v>
      </c>
      <c r="AZ8" s="59"/>
      <c r="BA8" s="59" t="s">
        <v>1954</v>
      </c>
      <c r="BB8" s="59" t="s">
        <v>1953</v>
      </c>
      <c r="BD8" s="59"/>
      <c r="BE8" s="59" t="s">
        <v>1954</v>
      </c>
      <c r="BF8" s="59" t="s">
        <v>1953</v>
      </c>
    </row>
    <row r="9" spans="2:60" customFormat="1" x14ac:dyDescent="0.35">
      <c r="B9" s="57" t="s">
        <v>1435</v>
      </c>
      <c r="C9" s="57">
        <v>0.17219581092890585</v>
      </c>
      <c r="D9" s="57">
        <v>0.2216188910720531</v>
      </c>
      <c r="G9" s="57" t="s">
        <v>1435</v>
      </c>
      <c r="H9" s="57">
        <v>-9.2101867382078737E-4</v>
      </c>
      <c r="I9" s="57">
        <v>3.7964619546881615E-3</v>
      </c>
      <c r="M9" s="57" t="s">
        <v>1435</v>
      </c>
      <c r="N9" s="57">
        <v>0.11863369502322738</v>
      </c>
      <c r="O9" s="57">
        <v>2.3589971087477641E-2</v>
      </c>
      <c r="S9" s="57" t="s">
        <v>1435</v>
      </c>
      <c r="T9" s="57">
        <v>1.0645431492551808E-5</v>
      </c>
      <c r="U9" s="57">
        <v>4.8452192882286382E-7</v>
      </c>
      <c r="X9" s="57" t="s">
        <v>1435</v>
      </c>
      <c r="Y9" s="57">
        <v>1.1554099116405391E-2</v>
      </c>
      <c r="Z9" s="57">
        <v>0.11322325279577945</v>
      </c>
      <c r="AD9" s="57" t="s">
        <v>1435</v>
      </c>
      <c r="AE9" s="57">
        <v>8.1990697615507938E-2</v>
      </c>
      <c r="AF9" s="57">
        <v>6.8187043186125729E-2</v>
      </c>
      <c r="AJ9" s="57" t="s">
        <v>1435</v>
      </c>
      <c r="AK9" s="57">
        <v>3.2294557760391231E-2</v>
      </c>
      <c r="AL9" s="57">
        <v>4.5122079416667536E-2</v>
      </c>
      <c r="AP9" s="57" t="s">
        <v>1435</v>
      </c>
      <c r="AQ9" s="57">
        <v>1.040285948599147E-4</v>
      </c>
      <c r="AR9" s="57">
        <v>1.3974328742389085E-4</v>
      </c>
      <c r="AV9" s="57" t="s">
        <v>1435</v>
      </c>
      <c r="AW9" s="57">
        <v>1.0968615740276454E-2</v>
      </c>
      <c r="AX9" s="57">
        <v>8.1588404898555511E-2</v>
      </c>
      <c r="AZ9" s="57" t="s">
        <v>1435</v>
      </c>
      <c r="BA9" s="57">
        <v>4.8476470047276711E-2</v>
      </c>
      <c r="BB9" s="57">
        <v>2.4157213582906355E-2</v>
      </c>
      <c r="BD9" s="57" t="s">
        <v>1435</v>
      </c>
      <c r="BE9" s="57">
        <v>7.3432882745635045E-2</v>
      </c>
      <c r="BF9" s="57">
        <v>7.9109355010834589E-2</v>
      </c>
    </row>
    <row r="10" spans="2:60" customFormat="1" x14ac:dyDescent="0.35">
      <c r="B10" s="57" t="s">
        <v>1436</v>
      </c>
      <c r="C10" s="57">
        <v>0.13335624252037573</v>
      </c>
      <c r="D10" s="57">
        <v>3.155178328985369E-2</v>
      </c>
      <c r="G10" s="57" t="s">
        <v>1436</v>
      </c>
      <c r="H10" s="57">
        <v>2.6256368043847011E-4</v>
      </c>
      <c r="I10" s="57">
        <v>1.4611656677323621E-4</v>
      </c>
      <c r="M10" s="57" t="s">
        <v>1436</v>
      </c>
      <c r="N10" s="57">
        <v>1.9210064541613798E-2</v>
      </c>
      <c r="O10" s="57">
        <v>1.4175178438959012E-2</v>
      </c>
      <c r="S10" s="57" t="s">
        <v>1436</v>
      </c>
      <c r="T10" s="57">
        <v>5.6662475450405967E-10</v>
      </c>
      <c r="U10" s="57">
        <v>6.3758360512079252E-14</v>
      </c>
      <c r="X10" s="57" t="s">
        <v>1436</v>
      </c>
      <c r="Y10" s="57">
        <v>1.8184141449344117E-3</v>
      </c>
      <c r="Z10" s="57">
        <v>6.6850118816157308E-2</v>
      </c>
      <c r="AD10" s="57" t="s">
        <v>1436</v>
      </c>
      <c r="AE10" s="57">
        <v>2.0462180637018497E-2</v>
      </c>
      <c r="AF10" s="57">
        <v>2.8611325532637236E-2</v>
      </c>
      <c r="AJ10" s="57" t="s">
        <v>1436</v>
      </c>
      <c r="AK10" s="57">
        <v>6.0704398570318573E-3</v>
      </c>
      <c r="AL10" s="57">
        <v>1.4294357484938259E-3</v>
      </c>
      <c r="AP10" s="57" t="s">
        <v>1436</v>
      </c>
      <c r="AQ10" s="57">
        <v>4.0969349447896381E-8</v>
      </c>
      <c r="AR10" s="57">
        <v>8.2268786914330858E-10</v>
      </c>
      <c r="AV10" s="57" t="s">
        <v>1436</v>
      </c>
      <c r="AW10" s="57">
        <v>1.1162269256415279E-3</v>
      </c>
      <c r="AX10" s="57">
        <v>2.0687192105661577E-2</v>
      </c>
      <c r="AZ10" s="57" t="s">
        <v>1436</v>
      </c>
      <c r="BA10" s="57">
        <v>1.8518691304804519E-2</v>
      </c>
      <c r="BB10" s="57">
        <v>3.5489125643290028E-3</v>
      </c>
      <c r="BD10" s="57" t="s">
        <v>1436</v>
      </c>
      <c r="BE10" s="57">
        <v>1.8841358431976506E-2</v>
      </c>
      <c r="BF10" s="57">
        <v>5.1427083483267536E-2</v>
      </c>
    </row>
    <row r="11" spans="2:60" customFormat="1" x14ac:dyDescent="0.35">
      <c r="B11" s="57" t="s">
        <v>1437</v>
      </c>
      <c r="C11" s="57">
        <v>15</v>
      </c>
      <c r="D11" s="57">
        <v>9</v>
      </c>
      <c r="G11" s="57" t="s">
        <v>1437</v>
      </c>
      <c r="H11" s="57">
        <v>6</v>
      </c>
      <c r="I11" s="57">
        <v>6</v>
      </c>
      <c r="M11" s="57" t="s">
        <v>1437</v>
      </c>
      <c r="N11" s="57">
        <v>14</v>
      </c>
      <c r="O11" s="57">
        <v>31</v>
      </c>
      <c r="S11" s="57" t="s">
        <v>1437</v>
      </c>
      <c r="T11" s="57">
        <v>10</v>
      </c>
      <c r="U11" s="57">
        <v>4</v>
      </c>
      <c r="X11" s="57" t="s">
        <v>1437</v>
      </c>
      <c r="Y11" s="57">
        <v>12</v>
      </c>
      <c r="Z11" s="57">
        <v>23</v>
      </c>
      <c r="AD11" s="57" t="s">
        <v>1437</v>
      </c>
      <c r="AE11" s="57">
        <v>15</v>
      </c>
      <c r="AF11" s="57">
        <v>25</v>
      </c>
      <c r="AJ11" s="57" t="s">
        <v>1437</v>
      </c>
      <c r="AK11" s="57">
        <v>47</v>
      </c>
      <c r="AL11" s="57">
        <v>35</v>
      </c>
      <c r="AP11" s="57" t="s">
        <v>1437</v>
      </c>
      <c r="AQ11" s="57">
        <v>16</v>
      </c>
      <c r="AR11" s="57">
        <v>4</v>
      </c>
      <c r="AV11" s="57" t="s">
        <v>1437</v>
      </c>
      <c r="AW11" s="57">
        <v>7</v>
      </c>
      <c r="AX11" s="57">
        <v>9</v>
      </c>
      <c r="AZ11" s="57" t="s">
        <v>1437</v>
      </c>
      <c r="BA11" s="57">
        <v>22</v>
      </c>
      <c r="BB11" s="57">
        <v>21</v>
      </c>
      <c r="BD11" s="57" t="s">
        <v>1437</v>
      </c>
      <c r="BE11" s="57">
        <v>63</v>
      </c>
      <c r="BF11" s="57">
        <v>50</v>
      </c>
    </row>
    <row r="12" spans="2:60" customFormat="1" x14ac:dyDescent="0.35">
      <c r="B12" s="57" t="s">
        <v>1438</v>
      </c>
      <c r="C12" s="57">
        <v>0</v>
      </c>
      <c r="D12" s="57"/>
      <c r="G12" s="57" t="s">
        <v>1438</v>
      </c>
      <c r="H12" s="57">
        <v>0</v>
      </c>
      <c r="I12" s="57"/>
      <c r="M12" s="57" t="s">
        <v>1438</v>
      </c>
      <c r="N12" s="57">
        <v>0</v>
      </c>
      <c r="O12" s="57"/>
      <c r="S12" s="57" t="s">
        <v>1438</v>
      </c>
      <c r="T12" s="57">
        <v>0</v>
      </c>
      <c r="U12" s="57"/>
      <c r="X12" s="57" t="s">
        <v>1438</v>
      </c>
      <c r="Y12" s="57">
        <v>0</v>
      </c>
      <c r="Z12" s="57"/>
      <c r="AD12" s="57" t="s">
        <v>1438</v>
      </c>
      <c r="AE12" s="57">
        <v>0</v>
      </c>
      <c r="AF12" s="57"/>
      <c r="AJ12" s="57" t="s">
        <v>1438</v>
      </c>
      <c r="AK12" s="57">
        <v>0</v>
      </c>
      <c r="AL12" s="57"/>
      <c r="AP12" s="57" t="s">
        <v>1438</v>
      </c>
      <c r="AQ12" s="57">
        <v>0</v>
      </c>
      <c r="AR12" s="57"/>
      <c r="AV12" s="57" t="s">
        <v>1438</v>
      </c>
      <c r="AW12" s="57">
        <v>0</v>
      </c>
      <c r="AX12" s="57"/>
      <c r="AZ12" s="57" t="s">
        <v>1438</v>
      </c>
      <c r="BA12" s="57">
        <v>0</v>
      </c>
      <c r="BB12" s="57"/>
      <c r="BD12" s="57" t="s">
        <v>1438</v>
      </c>
      <c r="BE12" s="57">
        <v>0</v>
      </c>
      <c r="BF12" s="57"/>
    </row>
    <row r="13" spans="2:60" customFormat="1" x14ac:dyDescent="0.35">
      <c r="B13" s="57" t="s">
        <v>1439</v>
      </c>
      <c r="C13" s="57">
        <v>21</v>
      </c>
      <c r="D13" s="57"/>
      <c r="G13" s="57" t="s">
        <v>1439</v>
      </c>
      <c r="H13" s="57">
        <v>9</v>
      </c>
      <c r="I13" s="57"/>
      <c r="M13" s="57" t="s">
        <v>1439</v>
      </c>
      <c r="N13" s="57">
        <v>22</v>
      </c>
      <c r="O13" s="57"/>
      <c r="S13" s="57" t="s">
        <v>1439</v>
      </c>
      <c r="T13" s="57">
        <v>9</v>
      </c>
      <c r="U13" s="57"/>
      <c r="X13" s="57" t="s">
        <v>1439</v>
      </c>
      <c r="Y13" s="57">
        <v>24</v>
      </c>
      <c r="Z13" s="57"/>
      <c r="AD13" s="57" t="s">
        <v>1439</v>
      </c>
      <c r="AE13" s="57">
        <v>34</v>
      </c>
      <c r="AF13" s="57"/>
      <c r="AJ13" s="57" t="s">
        <v>1439</v>
      </c>
      <c r="AK13" s="57">
        <v>70</v>
      </c>
      <c r="AL13" s="57"/>
      <c r="AP13" s="57" t="s">
        <v>1439</v>
      </c>
      <c r="AQ13" s="57">
        <v>17</v>
      </c>
      <c r="AR13" s="57"/>
      <c r="AV13" s="57" t="s">
        <v>1439</v>
      </c>
      <c r="AW13" s="57">
        <v>9</v>
      </c>
      <c r="AX13" s="57"/>
      <c r="AZ13" s="57" t="s">
        <v>1439</v>
      </c>
      <c r="BA13" s="57">
        <v>29</v>
      </c>
      <c r="BB13" s="57"/>
      <c r="BD13" s="57" t="s">
        <v>1439</v>
      </c>
      <c r="BE13" s="57">
        <v>77</v>
      </c>
      <c r="BF13" s="57"/>
    </row>
    <row r="14" spans="2:60" customFormat="1" x14ac:dyDescent="0.35">
      <c r="B14" s="57" t="s">
        <v>1440</v>
      </c>
      <c r="C14" s="57">
        <v>-0.44390092354129512</v>
      </c>
      <c r="D14" s="57"/>
      <c r="G14" s="57" t="s">
        <v>1440</v>
      </c>
      <c r="H14" s="57">
        <v>-0.57160224649257241</v>
      </c>
      <c r="I14" s="57"/>
      <c r="M14" s="57" t="s">
        <v>1440</v>
      </c>
      <c r="N14" s="57">
        <v>2.2221213238996693</v>
      </c>
      <c r="O14" s="57"/>
      <c r="S14" s="57" t="s">
        <v>1440</v>
      </c>
      <c r="T14" s="57">
        <v>1.3496580128765372</v>
      </c>
      <c r="U14" s="57"/>
      <c r="X14" s="57" t="s">
        <v>1440</v>
      </c>
      <c r="Y14" s="57">
        <v>-1.8385104668225212</v>
      </c>
      <c r="Z14" s="57"/>
      <c r="AD14" s="57" t="s">
        <v>1440</v>
      </c>
      <c r="AE14" s="57">
        <v>0.27559955252425222</v>
      </c>
      <c r="AF14" s="57"/>
      <c r="AJ14" s="57" t="s">
        <v>1440</v>
      </c>
      <c r="AK14" s="57">
        <v>-0.98382797901190178</v>
      </c>
      <c r="AL14" s="57"/>
      <c r="AP14" s="57" t="s">
        <v>1440</v>
      </c>
      <c r="AQ14" s="57">
        <v>-0.67904836427392501</v>
      </c>
      <c r="AR14" s="57"/>
      <c r="AV14" s="57" t="s">
        <v>1440</v>
      </c>
      <c r="AW14" s="57">
        <v>-1.4244005412760574</v>
      </c>
      <c r="AX14" s="57"/>
      <c r="AZ14" s="57" t="s">
        <v>1440</v>
      </c>
      <c r="BA14" s="57">
        <v>0.76494012777112608</v>
      </c>
      <c r="BB14" s="57"/>
      <c r="BD14" s="57" t="s">
        <v>1440</v>
      </c>
      <c r="BE14" s="57">
        <v>-0.15579127211140445</v>
      </c>
      <c r="BF14" s="57"/>
    </row>
    <row r="15" spans="2:60" customFormat="1" x14ac:dyDescent="0.35">
      <c r="B15" s="57" t="s">
        <v>1441</v>
      </c>
      <c r="C15" s="57">
        <v>0.33082724407956698</v>
      </c>
      <c r="D15" s="57"/>
      <c r="G15" s="57" t="s">
        <v>1441</v>
      </c>
      <c r="H15" s="57">
        <v>0.29079183184120161</v>
      </c>
      <c r="I15" s="57"/>
      <c r="M15" s="57" t="s">
        <v>1441</v>
      </c>
      <c r="N15" s="57">
        <v>1.8435150054213444E-2</v>
      </c>
      <c r="O15" s="57"/>
      <c r="S15" s="57" t="s">
        <v>1441</v>
      </c>
      <c r="T15" s="57">
        <v>0.10504593299756464</v>
      </c>
      <c r="U15" s="57"/>
      <c r="X15" s="57" t="s">
        <v>1441</v>
      </c>
      <c r="Y15" s="57">
        <v>3.9197581059817722E-2</v>
      </c>
      <c r="Z15" s="57"/>
      <c r="AD15" s="57" t="s">
        <v>1441</v>
      </c>
      <c r="AE15" s="57">
        <v>0.39226189379477616</v>
      </c>
      <c r="AF15" s="57"/>
      <c r="AJ15" s="57" t="s">
        <v>1441</v>
      </c>
      <c r="AK15" s="57">
        <v>0.16429421962221302</v>
      </c>
      <c r="AL15" s="57"/>
      <c r="AP15" s="57" t="s">
        <v>1441</v>
      </c>
      <c r="AQ15" s="57">
        <v>0.25312390664913431</v>
      </c>
      <c r="AR15" s="57"/>
      <c r="AV15" s="57" t="s">
        <v>1441</v>
      </c>
      <c r="AW15" s="57">
        <v>9.4033698945101038E-2</v>
      </c>
      <c r="AX15" s="57"/>
      <c r="AZ15" s="57" t="s">
        <v>1441</v>
      </c>
      <c r="BA15" s="57">
        <v>0.2252438291984874</v>
      </c>
      <c r="BB15" s="57"/>
      <c r="BD15" s="57" t="s">
        <v>1441</v>
      </c>
      <c r="BE15" s="57">
        <v>0.43830262868207481</v>
      </c>
      <c r="BF15" s="57"/>
    </row>
    <row r="16" spans="2:60" customFormat="1" x14ac:dyDescent="0.35">
      <c r="B16" s="57" t="s">
        <v>1442</v>
      </c>
      <c r="C16" s="57">
        <v>1.7207429028118781</v>
      </c>
      <c r="D16" s="57"/>
      <c r="G16" s="57" t="s">
        <v>1442</v>
      </c>
      <c r="H16" s="57">
        <v>1.8331129326562374</v>
      </c>
      <c r="I16" s="57"/>
      <c r="M16" s="57" t="s">
        <v>1442</v>
      </c>
      <c r="N16" s="57">
        <v>1.7171443743802424</v>
      </c>
      <c r="O16" s="57"/>
      <c r="S16" s="57" t="s">
        <v>1442</v>
      </c>
      <c r="T16" s="57">
        <v>1.8331129326562374</v>
      </c>
      <c r="U16" s="57"/>
      <c r="X16" s="57" t="s">
        <v>1442</v>
      </c>
      <c r="Y16" s="57">
        <v>1.7108820799094284</v>
      </c>
      <c r="Z16" s="57"/>
      <c r="AD16" s="57" t="s">
        <v>1442</v>
      </c>
      <c r="AE16" s="57">
        <v>1.6909242551868542</v>
      </c>
      <c r="AF16" s="57"/>
      <c r="AJ16" s="57" t="s">
        <v>1442</v>
      </c>
      <c r="AK16" s="57">
        <v>1.6669144790559576</v>
      </c>
      <c r="AL16" s="57"/>
      <c r="AP16" s="57" t="s">
        <v>1442</v>
      </c>
      <c r="AQ16" s="57">
        <v>1.7396067260750732</v>
      </c>
      <c r="AR16" s="57"/>
      <c r="AV16" s="57" t="s">
        <v>1442</v>
      </c>
      <c r="AW16" s="57">
        <v>1.8331129326562374</v>
      </c>
      <c r="AX16" s="57"/>
      <c r="AZ16" s="57" t="s">
        <v>1442</v>
      </c>
      <c r="BA16" s="57">
        <v>1.6991270265334986</v>
      </c>
      <c r="BB16" s="57"/>
      <c r="BD16" s="57" t="s">
        <v>1442</v>
      </c>
      <c r="BE16" s="57">
        <v>1.6648845372582084</v>
      </c>
      <c r="BF16" s="57"/>
    </row>
    <row r="17" spans="2:62" customFormat="1" x14ac:dyDescent="0.35">
      <c r="B17" s="57" t="s">
        <v>1443</v>
      </c>
      <c r="C17" s="57">
        <v>0.66165448815913397</v>
      </c>
      <c r="D17" s="57"/>
      <c r="G17" s="57" t="s">
        <v>1443</v>
      </c>
      <c r="H17" s="57">
        <v>0.58158366368240322</v>
      </c>
      <c r="I17" s="57"/>
      <c r="M17" s="57" t="s">
        <v>1443</v>
      </c>
      <c r="N17" s="57">
        <v>3.6870300108426887E-2</v>
      </c>
      <c r="O17" s="57"/>
      <c r="S17" s="57" t="s">
        <v>1443</v>
      </c>
      <c r="T17" s="57">
        <v>0.21009186599512927</v>
      </c>
      <c r="U17" s="57"/>
      <c r="X17" s="57" t="s">
        <v>1443</v>
      </c>
      <c r="Y17" s="57">
        <v>7.8395162119635445E-2</v>
      </c>
      <c r="Z17" s="57"/>
      <c r="AD17" s="57" t="s">
        <v>1443</v>
      </c>
      <c r="AE17" s="57">
        <v>0.78452378758955232</v>
      </c>
      <c r="AF17" s="57"/>
      <c r="AJ17" s="57" t="s">
        <v>1443</v>
      </c>
      <c r="AK17" s="57">
        <v>0.32858843924442604</v>
      </c>
      <c r="AL17" s="57"/>
      <c r="AP17" s="57" t="s">
        <v>1443</v>
      </c>
      <c r="AQ17" s="57">
        <v>0.50624781329826862</v>
      </c>
      <c r="AR17" s="57"/>
      <c r="AV17" s="57" t="s">
        <v>1443</v>
      </c>
      <c r="AW17" s="57">
        <v>0.18806739789020208</v>
      </c>
      <c r="AX17" s="57"/>
      <c r="AZ17" s="57" t="s">
        <v>1443</v>
      </c>
      <c r="BA17" s="57">
        <v>0.4504876583969748</v>
      </c>
      <c r="BB17" s="57"/>
      <c r="BD17" s="57" t="s">
        <v>1443</v>
      </c>
      <c r="BE17" s="57">
        <v>0.87660525736414963</v>
      </c>
      <c r="BF17" s="57"/>
    </row>
    <row r="18" spans="2:62" customFormat="1" ht="15" thickBot="1" x14ac:dyDescent="0.4">
      <c r="B18" s="58" t="s">
        <v>1444</v>
      </c>
      <c r="C18" s="58">
        <v>2.07961384472768</v>
      </c>
      <c r="D18" s="58"/>
      <c r="G18" s="58" t="s">
        <v>1444</v>
      </c>
      <c r="H18" s="58">
        <v>2.2621571627982053</v>
      </c>
      <c r="I18" s="58"/>
      <c r="M18" s="58" t="s">
        <v>1444</v>
      </c>
      <c r="N18" s="58">
        <v>2.0738730679040258</v>
      </c>
      <c r="O18" s="58"/>
      <c r="S18" s="58" t="s">
        <v>1444</v>
      </c>
      <c r="T18" s="58">
        <v>2.2621571627982053</v>
      </c>
      <c r="U18" s="58"/>
      <c r="X18" s="58" t="s">
        <v>1444</v>
      </c>
      <c r="Y18" s="58">
        <v>2.0638985616280254</v>
      </c>
      <c r="Z18" s="58"/>
      <c r="AD18" s="58" t="s">
        <v>1444</v>
      </c>
      <c r="AE18" s="58">
        <v>2.0322445093177191</v>
      </c>
      <c r="AF18" s="58"/>
      <c r="AJ18" s="58" t="s">
        <v>1444</v>
      </c>
      <c r="AK18" s="58">
        <v>1.9944371117711854</v>
      </c>
      <c r="AL18" s="58"/>
      <c r="AP18" s="58" t="s">
        <v>1444</v>
      </c>
      <c r="AQ18" s="58">
        <v>2.109815577833317</v>
      </c>
      <c r="AR18" s="58"/>
      <c r="AV18" s="58" t="s">
        <v>1444</v>
      </c>
      <c r="AW18" s="58">
        <v>2.2621571627982053</v>
      </c>
      <c r="AX18" s="58"/>
      <c r="AZ18" s="58" t="s">
        <v>1444</v>
      </c>
      <c r="BA18" s="58">
        <v>2.0452296421327048</v>
      </c>
      <c r="BB18" s="58"/>
      <c r="BD18" s="58" t="s">
        <v>1444</v>
      </c>
      <c r="BE18" s="58">
        <v>1.9912543953883848</v>
      </c>
      <c r="BF18" s="58"/>
    </row>
    <row r="19" spans="2:62" customFormat="1" x14ac:dyDescent="0.35"/>
    <row r="20" spans="2:62" customFormat="1" x14ac:dyDescent="0.35">
      <c r="B20" s="74" t="s">
        <v>1953</v>
      </c>
      <c r="C20" s="74"/>
      <c r="D20" s="74"/>
      <c r="G20" s="74" t="s">
        <v>1953</v>
      </c>
      <c r="H20" s="74"/>
      <c r="I20" s="74"/>
      <c r="M20" s="74" t="s">
        <v>1953</v>
      </c>
      <c r="N20" s="74"/>
      <c r="O20" s="74"/>
      <c r="S20" s="74" t="s">
        <v>1953</v>
      </c>
      <c r="T20" s="74"/>
      <c r="U20" s="74"/>
      <c r="X20" s="74" t="s">
        <v>1953</v>
      </c>
      <c r="Y20" s="74"/>
      <c r="Z20" s="74"/>
      <c r="AD20" s="74" t="s">
        <v>1953</v>
      </c>
      <c r="AE20" s="74"/>
      <c r="AF20" s="74"/>
      <c r="AJ20" s="74" t="s">
        <v>1953</v>
      </c>
      <c r="AK20" s="74"/>
      <c r="AL20" s="74"/>
      <c r="AP20" s="74" t="s">
        <v>1953</v>
      </c>
      <c r="AQ20" s="74"/>
      <c r="AR20" s="74"/>
      <c r="AV20" s="74" t="s">
        <v>1953</v>
      </c>
      <c r="AW20" s="74"/>
      <c r="AX20" s="74"/>
      <c r="AZ20" s="74" t="s">
        <v>1953</v>
      </c>
      <c r="BA20" s="74"/>
      <c r="BB20" s="74"/>
      <c r="BD20" s="74" t="s">
        <v>1953</v>
      </c>
      <c r="BE20" s="74"/>
      <c r="BF20" s="74"/>
      <c r="BH20" s="74" t="s">
        <v>1953</v>
      </c>
      <c r="BI20" s="74"/>
      <c r="BJ20" s="74"/>
    </row>
    <row r="21" spans="2:62" customFormat="1" ht="15.75" customHeight="1" x14ac:dyDescent="0.35"/>
    <row r="22" spans="2:62" customFormat="1" x14ac:dyDescent="0.35">
      <c r="B22" s="30" t="s">
        <v>1427</v>
      </c>
      <c r="G22" s="30" t="s">
        <v>1427</v>
      </c>
      <c r="M22" s="30" t="s">
        <v>1427</v>
      </c>
      <c r="S22" s="30" t="s">
        <v>1427</v>
      </c>
      <c r="X22" s="30" t="s">
        <v>1427</v>
      </c>
      <c r="AD22" s="30" t="s">
        <v>1427</v>
      </c>
      <c r="AJ22" s="30" t="s">
        <v>1427</v>
      </c>
      <c r="AP22" s="30" t="s">
        <v>1427</v>
      </c>
      <c r="AV22" s="30" t="s">
        <v>1427</v>
      </c>
      <c r="AZ22" s="30" t="s">
        <v>1427</v>
      </c>
      <c r="BD22" s="30" t="s">
        <v>1427</v>
      </c>
      <c r="BH22" s="30" t="s">
        <v>1427</v>
      </c>
    </row>
    <row r="23" spans="2:62" customFormat="1" x14ac:dyDescent="0.35">
      <c r="B23" s="30" t="s">
        <v>1065</v>
      </c>
      <c r="C23" t="s">
        <v>32</v>
      </c>
      <c r="G23" s="30" t="s">
        <v>1065</v>
      </c>
      <c r="H23" t="s">
        <v>332</v>
      </c>
      <c r="M23" s="30" t="s">
        <v>1065</v>
      </c>
      <c r="N23" t="s">
        <v>348</v>
      </c>
      <c r="S23" s="30" t="s">
        <v>1065</v>
      </c>
      <c r="T23" t="s">
        <v>1396</v>
      </c>
      <c r="X23" s="30" t="s">
        <v>1065</v>
      </c>
      <c r="Y23" t="s">
        <v>88</v>
      </c>
      <c r="AD23" s="30" t="s">
        <v>1065</v>
      </c>
      <c r="AE23" t="s">
        <v>465</v>
      </c>
      <c r="AJ23" s="30" t="s">
        <v>1065</v>
      </c>
      <c r="AK23" t="s">
        <v>17</v>
      </c>
      <c r="AP23" s="30" t="s">
        <v>1065</v>
      </c>
      <c r="AQ23" t="s">
        <v>705</v>
      </c>
      <c r="AV23" s="30" t="s">
        <v>1065</v>
      </c>
      <c r="AW23" t="s">
        <v>707</v>
      </c>
      <c r="AZ23" s="30" t="s">
        <v>1065</v>
      </c>
      <c r="BA23" t="s">
        <v>642</v>
      </c>
      <c r="BD23" s="30" t="s">
        <v>1065</v>
      </c>
      <c r="BE23" t="s">
        <v>42</v>
      </c>
      <c r="BH23" s="30" t="s">
        <v>1065</v>
      </c>
      <c r="BI23" t="s">
        <v>1014</v>
      </c>
    </row>
    <row r="24" spans="2:62" customFormat="1" x14ac:dyDescent="0.35">
      <c r="B24" s="30" t="s">
        <v>1061</v>
      </c>
      <c r="C24" s="31">
        <v>0</v>
      </c>
      <c r="G24" s="30" t="s">
        <v>1061</v>
      </c>
      <c r="H24" s="31">
        <v>0</v>
      </c>
      <c r="M24" s="30" t="s">
        <v>1061</v>
      </c>
      <c r="N24" s="31">
        <v>0</v>
      </c>
      <c r="S24" s="30" t="s">
        <v>1061</v>
      </c>
      <c r="T24" s="31">
        <v>0</v>
      </c>
      <c r="X24" s="30" t="s">
        <v>1061</v>
      </c>
      <c r="Y24" s="31">
        <v>0</v>
      </c>
      <c r="AD24" s="30" t="s">
        <v>1061</v>
      </c>
      <c r="AE24" s="31">
        <v>0</v>
      </c>
      <c r="AJ24" s="30" t="s">
        <v>1061</v>
      </c>
      <c r="AK24" s="31">
        <v>0</v>
      </c>
      <c r="AP24" s="30" t="s">
        <v>1061</v>
      </c>
      <c r="AQ24" s="31">
        <v>0</v>
      </c>
      <c r="AV24" s="30" t="s">
        <v>1061</v>
      </c>
      <c r="AW24" s="31">
        <v>0</v>
      </c>
      <c r="AZ24" s="30" t="s">
        <v>1061</v>
      </c>
      <c r="BA24" s="31">
        <v>0</v>
      </c>
      <c r="BD24" s="30" t="s">
        <v>1061</v>
      </c>
      <c r="BE24" s="31">
        <v>0</v>
      </c>
      <c r="BH24" s="30" t="s">
        <v>1061</v>
      </c>
      <c r="BI24" s="31">
        <v>0</v>
      </c>
    </row>
    <row r="25" spans="2:62" customFormat="1" x14ac:dyDescent="0.35"/>
    <row r="26" spans="2:62" customFormat="1" x14ac:dyDescent="0.35">
      <c r="B26" s="30" t="s">
        <v>1422</v>
      </c>
      <c r="G26" s="30" t="s">
        <v>1422</v>
      </c>
      <c r="J26" s="30"/>
      <c r="K26" s="30"/>
      <c r="M26" s="30" t="s">
        <v>1422</v>
      </c>
      <c r="Q26" s="30"/>
      <c r="S26" s="30" t="s">
        <v>1422</v>
      </c>
      <c r="U26" s="30"/>
      <c r="V26" s="30"/>
      <c r="X26" s="30" t="s">
        <v>1422</v>
      </c>
      <c r="AA26" s="30"/>
      <c r="AB26" s="30"/>
      <c r="AD26" s="30" t="s">
        <v>1422</v>
      </c>
      <c r="AG26" s="30"/>
      <c r="AH26" s="30"/>
      <c r="AJ26" s="30" t="s">
        <v>1422</v>
      </c>
      <c r="AM26" s="30"/>
      <c r="AN26" s="30"/>
      <c r="AP26" s="30" t="s">
        <v>1422</v>
      </c>
      <c r="AS26" s="30"/>
      <c r="AT26" s="30"/>
      <c r="AV26" s="30" t="s">
        <v>1422</v>
      </c>
      <c r="AZ26" s="30" t="s">
        <v>1422</v>
      </c>
      <c r="BD26" s="30" t="s">
        <v>1422</v>
      </c>
      <c r="BH26" s="30" t="s">
        <v>1422</v>
      </c>
    </row>
    <row r="27" spans="2:62" customFormat="1" x14ac:dyDescent="0.35">
      <c r="B27" s="31" t="s">
        <v>1237</v>
      </c>
      <c r="G27" s="31" t="s">
        <v>334</v>
      </c>
      <c r="M27" s="31" t="s">
        <v>712</v>
      </c>
      <c r="S27" s="31" t="s">
        <v>1201</v>
      </c>
      <c r="X27" s="31" t="s">
        <v>1181</v>
      </c>
      <c r="AD27" s="31" t="s">
        <v>1185</v>
      </c>
      <c r="AJ27" s="31" t="s">
        <v>692</v>
      </c>
      <c r="AP27" s="31" t="s">
        <v>701</v>
      </c>
      <c r="AV27" s="31" t="s">
        <v>706</v>
      </c>
      <c r="AZ27" s="31" t="s">
        <v>710</v>
      </c>
      <c r="BD27" s="31" t="s">
        <v>970</v>
      </c>
      <c r="BH27" s="31" t="s">
        <v>1420</v>
      </c>
    </row>
    <row r="28" spans="2:62" customFormat="1" x14ac:dyDescent="0.35">
      <c r="B28" s="31" t="s">
        <v>1244</v>
      </c>
      <c r="G28" s="31" t="s">
        <v>928</v>
      </c>
      <c r="M28" s="31" t="s">
        <v>342</v>
      </c>
      <c r="S28" s="31" t="s">
        <v>1280</v>
      </c>
      <c r="X28" s="31" t="s">
        <v>1182</v>
      </c>
      <c r="AD28" s="31" t="s">
        <v>1215</v>
      </c>
      <c r="AJ28" s="31" t="s">
        <v>697</v>
      </c>
      <c r="AP28" s="31" t="s">
        <v>704</v>
      </c>
      <c r="AV28" s="31" t="s">
        <v>721</v>
      </c>
      <c r="AZ28" s="31" t="s">
        <v>718</v>
      </c>
      <c r="BD28" s="31" t="s">
        <v>973</v>
      </c>
    </row>
    <row r="29" spans="2:62" customFormat="1" x14ac:dyDescent="0.35">
      <c r="B29" s="31" t="s">
        <v>235</v>
      </c>
      <c r="G29" s="31" t="s">
        <v>1019</v>
      </c>
      <c r="M29" s="31" t="s">
        <v>435</v>
      </c>
      <c r="S29" s="31" t="s">
        <v>1282</v>
      </c>
      <c r="X29" s="31" t="s">
        <v>1205</v>
      </c>
      <c r="AD29" s="31" t="s">
        <v>1217</v>
      </c>
      <c r="AJ29" s="31" t="s">
        <v>699</v>
      </c>
      <c r="AP29" s="31" t="s">
        <v>866</v>
      </c>
      <c r="AV29" s="31" t="s">
        <v>716</v>
      </c>
      <c r="AZ29" s="31" t="s">
        <v>1207</v>
      </c>
      <c r="BD29" s="31" t="s">
        <v>996</v>
      </c>
    </row>
    <row r="30" spans="2:62" customFormat="1" x14ac:dyDescent="0.35">
      <c r="B30" s="31" t="s">
        <v>105</v>
      </c>
      <c r="G30" s="31" t="s">
        <v>926</v>
      </c>
      <c r="M30" s="31" t="s">
        <v>389</v>
      </c>
      <c r="S30" s="31" t="s">
        <v>439</v>
      </c>
      <c r="X30" s="31" t="s">
        <v>1206</v>
      </c>
      <c r="AD30" s="31" t="s">
        <v>1241</v>
      </c>
      <c r="AJ30" s="31" t="s">
        <v>700</v>
      </c>
      <c r="AP30" s="31" t="s">
        <v>869</v>
      </c>
      <c r="AV30" s="31" t="s">
        <v>709</v>
      </c>
      <c r="AZ30" s="31" t="s">
        <v>1240</v>
      </c>
      <c r="BD30" s="31" t="s">
        <v>1001</v>
      </c>
      <c r="BH30" s="74" t="s">
        <v>1953</v>
      </c>
      <c r="BI30" s="74"/>
      <c r="BJ30" s="74"/>
    </row>
    <row r="31" spans="2:62" customFormat="1" x14ac:dyDescent="0.35">
      <c r="B31" s="31" t="s">
        <v>320</v>
      </c>
      <c r="G31" s="31" t="s">
        <v>925</v>
      </c>
      <c r="M31" s="31" t="s">
        <v>377</v>
      </c>
      <c r="S31" s="31" t="s">
        <v>1420</v>
      </c>
      <c r="X31" s="31" t="s">
        <v>1211</v>
      </c>
      <c r="AD31" s="31" t="s">
        <v>1245</v>
      </c>
      <c r="AJ31" s="31" t="s">
        <v>1178</v>
      </c>
      <c r="AP31" s="31" t="s">
        <v>1420</v>
      </c>
      <c r="AV31" s="31" t="s">
        <v>720</v>
      </c>
      <c r="AZ31" s="31" t="s">
        <v>1246</v>
      </c>
      <c r="BD31" s="31" t="s">
        <v>1180</v>
      </c>
    </row>
    <row r="32" spans="2:62" customFormat="1" x14ac:dyDescent="0.35">
      <c r="B32" s="31" t="s">
        <v>114</v>
      </c>
      <c r="G32" s="31" t="s">
        <v>1021</v>
      </c>
      <c r="M32" s="31" t="s">
        <v>386</v>
      </c>
      <c r="X32" s="31" t="s">
        <v>1239</v>
      </c>
      <c r="AD32" s="31" t="s">
        <v>1016</v>
      </c>
      <c r="AJ32" s="31" t="s">
        <v>1198</v>
      </c>
      <c r="AV32" s="31" t="s">
        <v>708</v>
      </c>
      <c r="AZ32" s="31" t="s">
        <v>773</v>
      </c>
      <c r="BD32" s="31" t="s">
        <v>1187</v>
      </c>
      <c r="BH32" s="30" t="s">
        <v>1427</v>
      </c>
    </row>
    <row r="33" spans="2:61" customFormat="1" x14ac:dyDescent="0.35">
      <c r="B33" s="31" t="s">
        <v>323</v>
      </c>
      <c r="G33" s="31" t="s">
        <v>325</v>
      </c>
      <c r="M33" s="31" t="s">
        <v>397</v>
      </c>
      <c r="S33" s="74" t="s">
        <v>1954</v>
      </c>
      <c r="T33" s="74"/>
      <c r="U33" s="74"/>
      <c r="X33" s="31" t="s">
        <v>1274</v>
      </c>
      <c r="AD33" s="31" t="s">
        <v>938</v>
      </c>
      <c r="AJ33" s="31" t="s">
        <v>1292</v>
      </c>
      <c r="AP33" s="74" t="s">
        <v>1953</v>
      </c>
      <c r="AQ33" s="74"/>
      <c r="AR33" s="74"/>
      <c r="AV33" s="31" t="s">
        <v>717</v>
      </c>
      <c r="AZ33" s="31" t="s">
        <v>787</v>
      </c>
      <c r="BD33" s="31" t="s">
        <v>1188</v>
      </c>
      <c r="BH33" s="30" t="s">
        <v>1065</v>
      </c>
      <c r="BI33" t="s">
        <v>1014</v>
      </c>
    </row>
    <row r="34" spans="2:61" customFormat="1" x14ac:dyDescent="0.35">
      <c r="B34" s="31" t="s">
        <v>319</v>
      </c>
      <c r="G34" s="31" t="s">
        <v>1420</v>
      </c>
      <c r="M34" s="31" t="s">
        <v>374</v>
      </c>
      <c r="X34" s="31" t="s">
        <v>1277</v>
      </c>
      <c r="AD34" s="31" t="s">
        <v>1018</v>
      </c>
      <c r="AJ34" s="31" t="s">
        <v>1295</v>
      </c>
      <c r="AV34" s="31" t="s">
        <v>714</v>
      </c>
      <c r="AZ34" s="31" t="s">
        <v>839</v>
      </c>
      <c r="BD34" s="31" t="s">
        <v>1200</v>
      </c>
      <c r="BH34" s="30" t="s">
        <v>1061</v>
      </c>
      <c r="BI34" s="31">
        <v>1</v>
      </c>
    </row>
    <row r="35" spans="2:61" customFormat="1" x14ac:dyDescent="0.35">
      <c r="B35" s="31" t="s">
        <v>318</v>
      </c>
      <c r="M35" s="31" t="s">
        <v>392</v>
      </c>
      <c r="S35" s="30" t="s">
        <v>1427</v>
      </c>
      <c r="X35" s="31" t="s">
        <v>163</v>
      </c>
      <c r="AD35" s="31" t="s">
        <v>936</v>
      </c>
      <c r="AJ35" s="31" t="s">
        <v>615</v>
      </c>
      <c r="AP35" s="30" t="s">
        <v>1427</v>
      </c>
      <c r="AV35" s="31" t="s">
        <v>715</v>
      </c>
      <c r="AZ35" s="31" t="s">
        <v>731</v>
      </c>
      <c r="BD35" s="31" t="s">
        <v>1242</v>
      </c>
    </row>
    <row r="36" spans="2:61" customFormat="1" x14ac:dyDescent="0.35">
      <c r="B36" s="31" t="s">
        <v>1420</v>
      </c>
      <c r="G36" s="74" t="s">
        <v>1954</v>
      </c>
      <c r="H36" s="74"/>
      <c r="I36" s="74"/>
      <c r="M36" s="31" t="s">
        <v>387</v>
      </c>
      <c r="S36" s="30" t="s">
        <v>1065</v>
      </c>
      <c r="T36" t="s">
        <v>1396</v>
      </c>
      <c r="X36" s="31" t="s">
        <v>541</v>
      </c>
      <c r="AD36" s="31" t="s">
        <v>939</v>
      </c>
      <c r="AJ36" s="31" t="s">
        <v>619</v>
      </c>
      <c r="AP36" s="30" t="s">
        <v>1065</v>
      </c>
      <c r="AQ36" t="s">
        <v>705</v>
      </c>
      <c r="AV36" s="31" t="s">
        <v>1420</v>
      </c>
      <c r="AZ36" s="31" t="s">
        <v>737</v>
      </c>
      <c r="BD36" s="31" t="s">
        <v>1297</v>
      </c>
      <c r="BH36" s="30" t="s">
        <v>1422</v>
      </c>
    </row>
    <row r="37" spans="2:61" customFormat="1" x14ac:dyDescent="0.35">
      <c r="M37" s="31" t="s">
        <v>436</v>
      </c>
      <c r="S37" s="30" t="s">
        <v>1061</v>
      </c>
      <c r="T37" s="31">
        <v>1</v>
      </c>
      <c r="X37" s="31" t="s">
        <v>205</v>
      </c>
      <c r="AD37" s="31" t="s">
        <v>965</v>
      </c>
      <c r="AJ37" s="31" t="s">
        <v>621</v>
      </c>
      <c r="AP37" s="30" t="s">
        <v>1061</v>
      </c>
      <c r="AQ37" s="31">
        <v>1</v>
      </c>
      <c r="AZ37" s="31" t="s">
        <v>679</v>
      </c>
      <c r="BD37" s="31" t="s">
        <v>532</v>
      </c>
      <c r="BH37" s="31" t="s">
        <v>1022</v>
      </c>
    </row>
    <row r="38" spans="2:61" customFormat="1" x14ac:dyDescent="0.35">
      <c r="B38" s="74" t="s">
        <v>1954</v>
      </c>
      <c r="C38" s="74"/>
      <c r="D38" s="74"/>
      <c r="G38" s="30" t="s">
        <v>1427</v>
      </c>
      <c r="M38" s="31" t="s">
        <v>408</v>
      </c>
      <c r="X38" s="31" t="s">
        <v>542</v>
      </c>
      <c r="AD38" s="31" t="s">
        <v>941</v>
      </c>
      <c r="AJ38" s="31" t="s">
        <v>625</v>
      </c>
      <c r="AV38" s="74" t="s">
        <v>1953</v>
      </c>
      <c r="AW38" s="74"/>
      <c r="AX38" s="74"/>
      <c r="AZ38" s="31" t="s">
        <v>727</v>
      </c>
      <c r="BD38" s="31" t="s">
        <v>749</v>
      </c>
      <c r="BH38" s="31" t="s">
        <v>1024</v>
      </c>
    </row>
    <row r="39" spans="2:61" customFormat="1" x14ac:dyDescent="0.35">
      <c r="G39" s="30" t="s">
        <v>1065</v>
      </c>
      <c r="H39" t="s">
        <v>332</v>
      </c>
      <c r="M39" s="31" t="s">
        <v>398</v>
      </c>
      <c r="S39" s="30" t="s">
        <v>1422</v>
      </c>
      <c r="U39" s="30"/>
      <c r="V39" s="30"/>
      <c r="W39" s="30"/>
      <c r="X39" s="31" t="s">
        <v>444</v>
      </c>
      <c r="Z39" s="30"/>
      <c r="AA39" s="30"/>
      <c r="AB39" s="30"/>
      <c r="AC39" s="30"/>
      <c r="AD39" s="31" t="s">
        <v>942</v>
      </c>
      <c r="AF39" s="30"/>
      <c r="AG39" s="30"/>
      <c r="AH39" s="30"/>
      <c r="AI39" s="30"/>
      <c r="AJ39" s="31" t="s">
        <v>622</v>
      </c>
      <c r="AL39" s="30"/>
      <c r="AM39" s="30"/>
      <c r="AN39" s="30"/>
      <c r="AO39" s="30"/>
      <c r="AP39" s="30" t="s">
        <v>1422</v>
      </c>
      <c r="AR39" s="30"/>
      <c r="AZ39" s="31" t="s">
        <v>738</v>
      </c>
      <c r="BD39" s="31" t="s">
        <v>461</v>
      </c>
      <c r="BH39" s="31" t="s">
        <v>1026</v>
      </c>
    </row>
    <row r="40" spans="2:61" customFormat="1" x14ac:dyDescent="0.35">
      <c r="B40" s="30" t="s">
        <v>1427</v>
      </c>
      <c r="G40" s="30" t="s">
        <v>1061</v>
      </c>
      <c r="H40" s="31">
        <v>1</v>
      </c>
      <c r="M40" s="31" t="s">
        <v>380</v>
      </c>
      <c r="S40" s="31" t="s">
        <v>508</v>
      </c>
      <c r="X40" s="31" t="s">
        <v>455</v>
      </c>
      <c r="AD40" s="31" t="s">
        <v>466</v>
      </c>
      <c r="AJ40" s="31" t="s">
        <v>624</v>
      </c>
      <c r="AP40" s="31" t="s">
        <v>853</v>
      </c>
      <c r="AV40" s="30" t="s">
        <v>1427</v>
      </c>
      <c r="AZ40" s="31" t="s">
        <v>725</v>
      </c>
      <c r="BD40" s="31" t="s">
        <v>313</v>
      </c>
      <c r="BH40" s="31" t="s">
        <v>1012</v>
      </c>
    </row>
    <row r="41" spans="2:61" customFormat="1" x14ac:dyDescent="0.35">
      <c r="B41" s="30" t="s">
        <v>1065</v>
      </c>
      <c r="C41" t="s">
        <v>32</v>
      </c>
      <c r="M41" s="31" t="s">
        <v>361</v>
      </c>
      <c r="S41" s="31" t="s">
        <v>1225</v>
      </c>
      <c r="X41" s="31" t="s">
        <v>451</v>
      </c>
      <c r="AD41" s="31" t="s">
        <v>463</v>
      </c>
      <c r="AJ41" s="31" t="s">
        <v>623</v>
      </c>
      <c r="AP41" s="31" t="s">
        <v>901</v>
      </c>
      <c r="AV41" s="30" t="s">
        <v>1065</v>
      </c>
      <c r="AW41" t="s">
        <v>707</v>
      </c>
      <c r="AZ41" s="31" t="s">
        <v>722</v>
      </c>
      <c r="BD41" s="31" t="s">
        <v>753</v>
      </c>
      <c r="BH41" s="31" t="s">
        <v>1420</v>
      </c>
    </row>
    <row r="42" spans="2:61" customFormat="1" x14ac:dyDescent="0.35">
      <c r="B42" s="30" t="s">
        <v>1061</v>
      </c>
      <c r="C42" s="31">
        <v>1</v>
      </c>
      <c r="G42" s="30" t="s">
        <v>1422</v>
      </c>
      <c r="I42" s="30"/>
      <c r="J42" s="30"/>
      <c r="K42" s="30"/>
      <c r="L42" s="30"/>
      <c r="M42" s="31" t="s">
        <v>391</v>
      </c>
      <c r="O42" s="30"/>
      <c r="P42" s="30"/>
      <c r="Q42" s="30"/>
      <c r="R42" s="30"/>
      <c r="S42" s="31" t="s">
        <v>1270</v>
      </c>
      <c r="V42" s="30"/>
      <c r="W42" s="30"/>
      <c r="X42" s="31" t="s">
        <v>446</v>
      </c>
      <c r="Z42" s="30"/>
      <c r="AA42" s="30"/>
      <c r="AB42" s="30"/>
      <c r="AC42" s="30"/>
      <c r="AD42" s="31" t="s">
        <v>606</v>
      </c>
      <c r="AF42" s="30"/>
      <c r="AG42" s="30"/>
      <c r="AH42" s="30"/>
      <c r="AI42" s="30"/>
      <c r="AJ42" s="31" t="s">
        <v>628</v>
      </c>
      <c r="AL42" s="30"/>
      <c r="AM42" s="30"/>
      <c r="AN42" s="30"/>
      <c r="AO42" s="30"/>
      <c r="AP42" s="31" t="s">
        <v>913</v>
      </c>
      <c r="AS42" s="30"/>
      <c r="AT42" s="30"/>
      <c r="AU42" s="30"/>
      <c r="AV42" s="30" t="s">
        <v>1061</v>
      </c>
      <c r="AW42" s="31">
        <v>1</v>
      </c>
      <c r="AZ42" s="31" t="s">
        <v>748</v>
      </c>
      <c r="BD42" s="31" t="s">
        <v>751</v>
      </c>
    </row>
    <row r="43" spans="2:61" customFormat="1" x14ac:dyDescent="0.35">
      <c r="G43" s="31" t="s">
        <v>477</v>
      </c>
      <c r="M43" s="31" t="s">
        <v>368</v>
      </c>
      <c r="S43" s="31" t="s">
        <v>915</v>
      </c>
      <c r="X43" s="31" t="s">
        <v>454</v>
      </c>
      <c r="AD43" s="31" t="s">
        <v>609</v>
      </c>
      <c r="AJ43" s="31" t="s">
        <v>411</v>
      </c>
      <c r="AP43" s="31" t="s">
        <v>856</v>
      </c>
      <c r="AZ43" s="31" t="s">
        <v>739</v>
      </c>
      <c r="BD43" s="31" t="s">
        <v>116</v>
      </c>
    </row>
    <row r="44" spans="2:61" customFormat="1" x14ac:dyDescent="0.35">
      <c r="B44" s="30" t="s">
        <v>1422</v>
      </c>
      <c r="D44" s="30"/>
      <c r="E44" s="30"/>
      <c r="F44" s="30"/>
      <c r="G44" s="31" t="s">
        <v>482</v>
      </c>
      <c r="J44" s="30"/>
      <c r="K44" s="30"/>
      <c r="L44" s="30"/>
      <c r="M44" s="31" t="s">
        <v>431</v>
      </c>
      <c r="O44" s="30"/>
      <c r="P44" s="30"/>
      <c r="Q44" s="30"/>
      <c r="R44" s="30"/>
      <c r="S44" s="31" t="s">
        <v>897</v>
      </c>
      <c r="V44" s="30"/>
      <c r="W44" s="30"/>
      <c r="X44" s="31" t="s">
        <v>456</v>
      </c>
      <c r="Z44" s="30"/>
      <c r="AA44" s="30"/>
      <c r="AB44" s="30"/>
      <c r="AC44" s="30"/>
      <c r="AD44" s="31" t="s">
        <v>963</v>
      </c>
      <c r="AF44" s="30"/>
      <c r="AG44" s="30"/>
      <c r="AH44" s="30"/>
      <c r="AI44" s="30"/>
      <c r="AJ44" s="31" t="s">
        <v>630</v>
      </c>
      <c r="AL44" s="30"/>
      <c r="AM44" s="30"/>
      <c r="AN44" s="30"/>
      <c r="AO44" s="30"/>
      <c r="AP44" s="31" t="s">
        <v>905</v>
      </c>
      <c r="AS44" s="30"/>
      <c r="AT44" s="30"/>
      <c r="AU44" s="30"/>
      <c r="AV44" s="30" t="s">
        <v>1422</v>
      </c>
      <c r="AX44" s="30"/>
      <c r="AY44" s="30"/>
      <c r="AZ44" s="31" t="s">
        <v>726</v>
      </c>
      <c r="BB44" s="30"/>
      <c r="BD44" s="31" t="s">
        <v>112</v>
      </c>
    </row>
    <row r="45" spans="2:61" customFormat="1" x14ac:dyDescent="0.35">
      <c r="B45" s="31" t="s">
        <v>258</v>
      </c>
      <c r="G45" s="31" t="s">
        <v>1219</v>
      </c>
      <c r="M45" s="31" t="s">
        <v>396</v>
      </c>
      <c r="S45" s="31" t="s">
        <v>891</v>
      </c>
      <c r="X45" s="31" t="s">
        <v>460</v>
      </c>
      <c r="AD45" s="31" t="s">
        <v>1420</v>
      </c>
      <c r="AE45" s="74"/>
      <c r="AF45" s="74"/>
      <c r="AJ45" s="31" t="s">
        <v>281</v>
      </c>
      <c r="AP45" s="31" t="s">
        <v>857</v>
      </c>
      <c r="AV45" s="31" t="s">
        <v>909</v>
      </c>
      <c r="AZ45" s="31" t="s">
        <v>728</v>
      </c>
      <c r="BD45" s="31" t="s">
        <v>757</v>
      </c>
    </row>
    <row r="46" spans="2:61" customFormat="1" x14ac:dyDescent="0.35">
      <c r="B46" s="31" t="s">
        <v>264</v>
      </c>
      <c r="G46" s="31" t="s">
        <v>1003</v>
      </c>
      <c r="M46" s="31" t="s">
        <v>407</v>
      </c>
      <c r="S46" s="31" t="s">
        <v>899</v>
      </c>
      <c r="X46" s="31" t="s">
        <v>448</v>
      </c>
      <c r="AJ46" s="31" t="s">
        <v>633</v>
      </c>
      <c r="AP46" s="31" t="s">
        <v>865</v>
      </c>
      <c r="AV46" s="31" t="s">
        <v>911</v>
      </c>
      <c r="AZ46" s="31" t="s">
        <v>724</v>
      </c>
      <c r="BD46" s="31" t="s">
        <v>755</v>
      </c>
    </row>
    <row r="47" spans="2:61" customFormat="1" x14ac:dyDescent="0.35">
      <c r="B47" s="31" t="s">
        <v>514</v>
      </c>
      <c r="G47" s="31" t="s">
        <v>943</v>
      </c>
      <c r="M47" s="31" t="s">
        <v>390</v>
      </c>
      <c r="S47" s="31" t="s">
        <v>871</v>
      </c>
      <c r="X47" s="31" t="s">
        <v>447</v>
      </c>
      <c r="AD47" s="30" t="s">
        <v>1427</v>
      </c>
      <c r="AJ47" s="31" t="s">
        <v>686</v>
      </c>
      <c r="AP47" s="31" t="s">
        <v>861</v>
      </c>
      <c r="AV47" s="31" t="s">
        <v>907</v>
      </c>
      <c r="AZ47" s="31" t="s">
        <v>747</v>
      </c>
      <c r="BD47" s="31" t="s">
        <v>764</v>
      </c>
    </row>
    <row r="48" spans="2:61" customFormat="1" x14ac:dyDescent="0.35">
      <c r="B48" s="31" t="s">
        <v>307</v>
      </c>
      <c r="G48" s="31" t="s">
        <v>1015</v>
      </c>
      <c r="M48" s="31" t="s">
        <v>384</v>
      </c>
      <c r="S48" s="31" t="s">
        <v>903</v>
      </c>
      <c r="X48" s="31" t="s">
        <v>453</v>
      </c>
      <c r="AD48" s="30" t="s">
        <v>1065</v>
      </c>
      <c r="AE48" t="s">
        <v>465</v>
      </c>
      <c r="AJ48" s="31" t="s">
        <v>635</v>
      </c>
      <c r="AP48" s="31" t="s">
        <v>858</v>
      </c>
      <c r="AV48" s="31" t="s">
        <v>912</v>
      </c>
      <c r="AZ48" s="31" t="s">
        <v>1420</v>
      </c>
      <c r="BD48" s="31" t="s">
        <v>216</v>
      </c>
    </row>
    <row r="49" spans="2:62" customFormat="1" x14ac:dyDescent="0.35">
      <c r="B49" s="31" t="s">
        <v>626</v>
      </c>
      <c r="G49" s="31" t="s">
        <v>1420</v>
      </c>
      <c r="M49" s="31" t="s">
        <v>373</v>
      </c>
      <c r="S49" s="31" t="s">
        <v>875</v>
      </c>
      <c r="X49" s="31" t="s">
        <v>452</v>
      </c>
      <c r="AD49" s="30" t="s">
        <v>1061</v>
      </c>
      <c r="AE49" s="31">
        <v>1</v>
      </c>
      <c r="AJ49" s="31" t="s">
        <v>683</v>
      </c>
      <c r="AP49" s="31" t="s">
        <v>860</v>
      </c>
      <c r="AV49" s="31" t="s">
        <v>910</v>
      </c>
      <c r="BD49" s="31" t="s">
        <v>769</v>
      </c>
    </row>
    <row r="50" spans="2:62" customFormat="1" x14ac:dyDescent="0.35">
      <c r="B50" s="31" t="s">
        <v>273</v>
      </c>
      <c r="M50" s="31" t="s">
        <v>352</v>
      </c>
      <c r="S50" s="31" t="s">
        <v>1420</v>
      </c>
      <c r="X50" s="31" t="s">
        <v>1420</v>
      </c>
      <c r="AJ50" s="31" t="s">
        <v>688</v>
      </c>
      <c r="AP50" s="31" t="s">
        <v>878</v>
      </c>
      <c r="AV50" s="31" t="s">
        <v>906</v>
      </c>
      <c r="AZ50" s="74" t="s">
        <v>1953</v>
      </c>
      <c r="BA50" s="74"/>
      <c r="BB50" s="74"/>
      <c r="BD50" s="31" t="s">
        <v>128</v>
      </c>
    </row>
    <row r="51" spans="2:62" customFormat="1" x14ac:dyDescent="0.35">
      <c r="B51" s="31" t="s">
        <v>271</v>
      </c>
      <c r="M51" s="31" t="s">
        <v>382</v>
      </c>
      <c r="AD51" s="30" t="s">
        <v>1422</v>
      </c>
      <c r="AF51" s="30"/>
      <c r="AG51" s="30"/>
      <c r="AH51" s="30"/>
      <c r="AI51" s="30"/>
      <c r="AJ51" s="31" t="s">
        <v>687</v>
      </c>
      <c r="AL51" s="30"/>
      <c r="AM51" s="30"/>
      <c r="AN51" s="30"/>
      <c r="AO51" s="30"/>
      <c r="AP51" s="31" t="s">
        <v>894</v>
      </c>
      <c r="AR51" s="30"/>
      <c r="AS51" s="30"/>
      <c r="AT51" s="30"/>
      <c r="AU51" s="30"/>
      <c r="AV51" s="31" t="s">
        <v>741</v>
      </c>
      <c r="AY51" s="30"/>
      <c r="BC51" s="30"/>
      <c r="BD51" s="31" t="s">
        <v>862</v>
      </c>
      <c r="BF51" s="30"/>
      <c r="BG51" s="30"/>
      <c r="BH51" s="30"/>
      <c r="BI51" s="30"/>
      <c r="BJ51" s="30"/>
    </row>
    <row r="52" spans="2:62" customFormat="1" x14ac:dyDescent="0.35">
      <c r="B52" s="31" t="s">
        <v>147</v>
      </c>
      <c r="M52" s="31" t="s">
        <v>404</v>
      </c>
      <c r="X52" s="74" t="s">
        <v>1954</v>
      </c>
      <c r="Y52" s="74"/>
      <c r="Z52" s="74"/>
      <c r="AD52" s="31" t="s">
        <v>591</v>
      </c>
      <c r="AJ52" s="31" t="s">
        <v>682</v>
      </c>
      <c r="AP52" s="31" t="s">
        <v>851</v>
      </c>
      <c r="AV52" s="31" t="s">
        <v>1420</v>
      </c>
      <c r="AZ52" s="30" t="s">
        <v>1427</v>
      </c>
      <c r="BD52" s="31" t="s">
        <v>776</v>
      </c>
    </row>
    <row r="53" spans="2:62" customFormat="1" x14ac:dyDescent="0.35">
      <c r="B53" s="31" t="s">
        <v>1264</v>
      </c>
      <c r="M53" s="31" t="s">
        <v>393</v>
      </c>
      <c r="AD53" s="31" t="s">
        <v>593</v>
      </c>
      <c r="AJ53" s="31" t="s">
        <v>684</v>
      </c>
      <c r="AP53" s="31" t="s">
        <v>885</v>
      </c>
      <c r="AZ53" s="30" t="s">
        <v>1065</v>
      </c>
      <c r="BA53" t="s">
        <v>642</v>
      </c>
      <c r="BD53" s="31" t="s">
        <v>864</v>
      </c>
    </row>
    <row r="54" spans="2:62" x14ac:dyDescent="0.35">
      <c r="B54" s="31" t="s">
        <v>1269</v>
      </c>
      <c r="C54"/>
      <c r="D54"/>
      <c r="G54" s="66"/>
      <c r="H54" s="66"/>
      <c r="I54" s="66"/>
      <c r="J54" s="66"/>
      <c r="K54" s="66"/>
      <c r="M54" s="31" t="s">
        <v>395</v>
      </c>
      <c r="N54"/>
      <c r="O54" s="66"/>
      <c r="P54" s="66"/>
      <c r="Q54" s="66"/>
      <c r="S54" s="66"/>
      <c r="T54" s="66"/>
      <c r="U54" s="66"/>
      <c r="V54" s="66"/>
      <c r="X54" s="30" t="s">
        <v>1427</v>
      </c>
      <c r="Y54"/>
      <c r="Z54"/>
      <c r="AA54" s="66"/>
      <c r="AB54" s="66"/>
      <c r="AD54" s="31" t="s">
        <v>595</v>
      </c>
      <c r="AE54"/>
      <c r="AF54"/>
      <c r="AG54" s="66"/>
      <c r="AH54" s="66"/>
      <c r="AJ54" s="31" t="s">
        <v>681</v>
      </c>
      <c r="AK54"/>
      <c r="AL54" s="66"/>
      <c r="AM54" s="66"/>
      <c r="AN54" s="66"/>
      <c r="AP54" s="31" t="s">
        <v>883</v>
      </c>
      <c r="AQ54"/>
      <c r="AR54" s="66"/>
      <c r="AS54" s="66"/>
      <c r="AT54" s="66"/>
      <c r="AV54"/>
      <c r="AW54"/>
      <c r="AX54"/>
      <c r="AY54" s="66"/>
      <c r="AZ54" s="30" t="s">
        <v>1061</v>
      </c>
      <c r="BA54" s="31">
        <v>1</v>
      </c>
      <c r="BB54"/>
      <c r="BD54" s="31" t="s">
        <v>968</v>
      </c>
      <c r="BE54"/>
      <c r="BF54" s="66"/>
      <c r="BH54" s="66"/>
      <c r="BI54" s="66"/>
      <c r="BJ54" s="66"/>
    </row>
    <row r="55" spans="2:62" x14ac:dyDescent="0.35">
      <c r="B55" s="31" t="s">
        <v>121</v>
      </c>
      <c r="C55"/>
      <c r="D55"/>
      <c r="G55" s="63"/>
      <c r="H55" s="64"/>
      <c r="I55" s="64"/>
      <c r="M55" s="31" t="s">
        <v>365</v>
      </c>
      <c r="N55"/>
      <c r="O55" s="64"/>
      <c r="S55" s="63"/>
      <c r="T55" s="64"/>
      <c r="X55" s="30" t="s">
        <v>1065</v>
      </c>
      <c r="Y55" t="s">
        <v>88</v>
      </c>
      <c r="Z55"/>
      <c r="AD55" s="31" t="s">
        <v>597</v>
      </c>
      <c r="AE55"/>
      <c r="AF55"/>
      <c r="AJ55" s="31" t="s">
        <v>685</v>
      </c>
      <c r="AK55"/>
      <c r="AL55" s="64"/>
      <c r="AP55" s="31" t="s">
        <v>880</v>
      </c>
      <c r="AQ55"/>
      <c r="AR55" s="64"/>
      <c r="AV55" s="63"/>
      <c r="AW55" s="64"/>
      <c r="AX55" s="64"/>
      <c r="AZ55"/>
      <c r="BA55"/>
      <c r="BB55"/>
      <c r="BD55" s="31" t="s">
        <v>777</v>
      </c>
      <c r="BE55"/>
      <c r="BF55" s="64"/>
      <c r="BH55" s="63"/>
      <c r="BI55" s="64"/>
      <c r="BJ55" s="64"/>
    </row>
    <row r="56" spans="2:62" x14ac:dyDescent="0.35">
      <c r="B56" s="31" t="s">
        <v>229</v>
      </c>
      <c r="C56"/>
      <c r="D56"/>
      <c r="G56" s="63"/>
      <c r="H56" s="64"/>
      <c r="I56" s="64"/>
      <c r="M56" s="31" t="s">
        <v>383</v>
      </c>
      <c r="N56"/>
      <c r="O56" s="64"/>
      <c r="S56" s="63"/>
      <c r="T56" s="64"/>
      <c r="X56" s="30" t="s">
        <v>1061</v>
      </c>
      <c r="Y56" s="31">
        <v>1</v>
      </c>
      <c r="Z56"/>
      <c r="AD56" s="31" t="s">
        <v>1192</v>
      </c>
      <c r="AE56"/>
      <c r="AF56"/>
      <c r="AJ56" s="31" t="s">
        <v>179</v>
      </c>
      <c r="AK56"/>
      <c r="AL56" s="64"/>
      <c r="AP56" s="31" t="s">
        <v>1420</v>
      </c>
      <c r="AQ56"/>
      <c r="AR56" s="64"/>
      <c r="AV56" s="63"/>
      <c r="AW56" s="64"/>
      <c r="AX56" s="64"/>
      <c r="AZ56" s="30" t="s">
        <v>1422</v>
      </c>
      <c r="BA56"/>
      <c r="BB56" s="30"/>
      <c r="BC56" s="71"/>
      <c r="BD56" s="31" t="s">
        <v>770</v>
      </c>
      <c r="BE56"/>
      <c r="BF56" s="73"/>
      <c r="BG56" s="71"/>
      <c r="BH56" s="72"/>
      <c r="BI56" s="73"/>
      <c r="BJ56" s="73"/>
    </row>
    <row r="57" spans="2:62" x14ac:dyDescent="0.35">
      <c r="B57" s="31" t="s">
        <v>243</v>
      </c>
      <c r="C57"/>
      <c r="D57"/>
      <c r="G57" s="63"/>
      <c r="H57" s="64"/>
      <c r="I57" s="64"/>
      <c r="M57" s="31" t="s">
        <v>405</v>
      </c>
      <c r="N57"/>
      <c r="O57" s="64"/>
      <c r="S57" s="63"/>
      <c r="T57" s="64"/>
      <c r="X57"/>
      <c r="Y57"/>
      <c r="Z57"/>
      <c r="AD57" s="31" t="s">
        <v>1221</v>
      </c>
      <c r="AE57"/>
      <c r="AF57"/>
      <c r="AJ57" s="31" t="s">
        <v>689</v>
      </c>
      <c r="AK57"/>
      <c r="AL57" s="64"/>
      <c r="AP57" s="63"/>
      <c r="AQ57" s="64"/>
      <c r="AR57" s="64"/>
      <c r="AV57" s="63"/>
      <c r="AW57" s="64"/>
      <c r="AX57" s="64"/>
      <c r="AZ57" s="31" t="s">
        <v>729</v>
      </c>
      <c r="BA57"/>
      <c r="BB57"/>
      <c r="BD57" s="31" t="s">
        <v>778</v>
      </c>
      <c r="BE57"/>
      <c r="BF57" s="64"/>
      <c r="BH57" s="63"/>
      <c r="BI57" s="64"/>
      <c r="BJ57" s="64"/>
    </row>
    <row r="58" spans="2:62" x14ac:dyDescent="0.35">
      <c r="B58" s="31" t="s">
        <v>248</v>
      </c>
      <c r="C58"/>
      <c r="D58"/>
      <c r="G58" s="63"/>
      <c r="H58" s="64"/>
      <c r="I58" s="64"/>
      <c r="M58" s="31" t="s">
        <v>1420</v>
      </c>
      <c r="N58"/>
      <c r="O58" s="64"/>
      <c r="S58" s="63"/>
      <c r="T58" s="64"/>
      <c r="X58" s="30" t="s">
        <v>1422</v>
      </c>
      <c r="Y58"/>
      <c r="Z58" s="30"/>
      <c r="AA58" s="71"/>
      <c r="AB58" s="71"/>
      <c r="AC58" s="71"/>
      <c r="AD58" s="31" t="s">
        <v>1223</v>
      </c>
      <c r="AE58"/>
      <c r="AF58"/>
      <c r="AG58" s="71"/>
      <c r="AH58" s="71"/>
      <c r="AI58" s="71"/>
      <c r="AJ58" s="31" t="s">
        <v>224</v>
      </c>
      <c r="AK58"/>
      <c r="AL58" s="73"/>
      <c r="AM58" s="71"/>
      <c r="AN58" s="71"/>
      <c r="AO58" s="71"/>
      <c r="AP58" s="72"/>
      <c r="AQ58" s="73"/>
      <c r="AR58" s="73"/>
      <c r="AS58" s="71"/>
      <c r="AT58" s="71"/>
      <c r="AU58" s="71"/>
      <c r="AV58" s="72"/>
      <c r="AW58" s="73"/>
      <c r="AX58" s="73"/>
      <c r="AY58" s="71"/>
      <c r="AZ58" s="31" t="s">
        <v>945</v>
      </c>
      <c r="BA58"/>
      <c r="BB58"/>
      <c r="BC58" s="71"/>
      <c r="BD58" s="31" t="s">
        <v>877</v>
      </c>
      <c r="BE58"/>
      <c r="BF58" s="73"/>
      <c r="BG58" s="71"/>
      <c r="BH58" s="72"/>
      <c r="BI58" s="73"/>
      <c r="BJ58" s="73"/>
    </row>
    <row r="59" spans="2:62" x14ac:dyDescent="0.35">
      <c r="B59" s="31" t="s">
        <v>255</v>
      </c>
      <c r="C59"/>
      <c r="D59"/>
      <c r="G59" s="63"/>
      <c r="H59" s="64"/>
      <c r="I59" s="64"/>
      <c r="M59"/>
      <c r="N59"/>
      <c r="O59" s="64"/>
      <c r="S59" s="63"/>
      <c r="T59" s="64"/>
      <c r="X59" s="31" t="s">
        <v>80</v>
      </c>
      <c r="Y59"/>
      <c r="Z59"/>
      <c r="AD59" s="31" t="s">
        <v>1268</v>
      </c>
      <c r="AE59"/>
      <c r="AF59"/>
      <c r="AJ59" s="31" t="s">
        <v>212</v>
      </c>
      <c r="AK59"/>
      <c r="AL59" s="64"/>
      <c r="AP59" s="63"/>
      <c r="AQ59" s="64"/>
      <c r="AR59" s="64"/>
      <c r="AV59" s="63"/>
      <c r="AW59" s="64"/>
      <c r="AX59" s="64"/>
      <c r="AZ59" s="31" t="s">
        <v>946</v>
      </c>
      <c r="BA59"/>
      <c r="BB59"/>
      <c r="BD59" s="31" t="s">
        <v>863</v>
      </c>
      <c r="BE59"/>
      <c r="BF59" s="64"/>
      <c r="BH59" s="63"/>
      <c r="BI59" s="64"/>
      <c r="BJ59" s="64"/>
    </row>
    <row r="60" spans="2:62" x14ac:dyDescent="0.35">
      <c r="B60" s="31" t="s">
        <v>1420</v>
      </c>
      <c r="C60"/>
      <c r="D60"/>
      <c r="G60" s="63"/>
      <c r="H60" s="64"/>
      <c r="I60" s="64"/>
      <c r="M60"/>
      <c r="N60"/>
      <c r="O60" s="64"/>
      <c r="S60" s="63"/>
      <c r="T60" s="64"/>
      <c r="X60" s="31" t="s">
        <v>524</v>
      </c>
      <c r="Y60"/>
      <c r="Z60"/>
      <c r="AD60" s="31" t="s">
        <v>1272</v>
      </c>
      <c r="AE60"/>
      <c r="AF60"/>
      <c r="AJ60" s="31" t="s">
        <v>206</v>
      </c>
      <c r="AK60"/>
      <c r="AL60" s="64"/>
      <c r="AP60" s="63"/>
      <c r="AQ60" s="64"/>
      <c r="AR60" s="64"/>
      <c r="AV60" s="63"/>
      <c r="AW60" s="64"/>
      <c r="AX60" s="64"/>
      <c r="AZ60" s="31" t="s">
        <v>797</v>
      </c>
      <c r="BA60"/>
      <c r="BB60"/>
      <c r="BD60" s="31" t="s">
        <v>889</v>
      </c>
      <c r="BE60"/>
      <c r="BF60" s="64"/>
      <c r="BH60" s="63"/>
      <c r="BI60" s="64"/>
      <c r="BJ60" s="64"/>
    </row>
    <row r="61" spans="2:62" x14ac:dyDescent="0.35">
      <c r="B61" s="63"/>
      <c r="C61" s="64"/>
      <c r="D61"/>
      <c r="G61" s="63"/>
      <c r="H61" s="64"/>
      <c r="I61" s="64"/>
      <c r="M61" s="74" t="s">
        <v>1954</v>
      </c>
      <c r="N61" s="74"/>
      <c r="O61" s="74"/>
      <c r="S61" s="63"/>
      <c r="T61" s="64"/>
      <c r="X61" s="31" t="s">
        <v>309</v>
      </c>
      <c r="Y61"/>
      <c r="Z61"/>
      <c r="AD61" s="31" t="s">
        <v>933</v>
      </c>
      <c r="AE61"/>
      <c r="AF61"/>
      <c r="AJ61" s="31" t="s">
        <v>612</v>
      </c>
      <c r="AK61"/>
      <c r="AL61" s="64"/>
      <c r="AP61" s="63"/>
      <c r="AQ61" s="64"/>
      <c r="AR61" s="64"/>
      <c r="AV61" s="63"/>
      <c r="AW61" s="64"/>
      <c r="AX61" s="64"/>
      <c r="AZ61" s="31" t="s">
        <v>1196</v>
      </c>
      <c r="BA61"/>
      <c r="BB61"/>
      <c r="BD61" s="31" t="s">
        <v>929</v>
      </c>
      <c r="BE61"/>
      <c r="BF61" s="64"/>
      <c r="BH61" s="63"/>
      <c r="BI61" s="64"/>
      <c r="BJ61" s="64"/>
    </row>
    <row r="62" spans="2:62" x14ac:dyDescent="0.35">
      <c r="B62" s="63"/>
      <c r="C62" s="64"/>
      <c r="D62"/>
      <c r="G62" s="63"/>
      <c r="H62" s="64"/>
      <c r="I62" s="64"/>
      <c r="M62"/>
      <c r="N62"/>
      <c r="O62"/>
      <c r="S62" s="63"/>
      <c r="T62" s="64"/>
      <c r="X62" s="31" t="s">
        <v>523</v>
      </c>
      <c r="Y62"/>
      <c r="Z62"/>
      <c r="AD62" s="31" t="s">
        <v>1006</v>
      </c>
      <c r="AE62"/>
      <c r="AF62"/>
      <c r="AJ62" s="31" t="s">
        <v>1420</v>
      </c>
      <c r="AK62"/>
      <c r="AL62" s="64"/>
      <c r="AP62" s="63"/>
      <c r="AQ62" s="64"/>
      <c r="AR62" s="64"/>
      <c r="AV62" s="63"/>
      <c r="AW62" s="64"/>
      <c r="AX62" s="64"/>
      <c r="AZ62" s="31" t="s">
        <v>1251</v>
      </c>
      <c r="BA62"/>
      <c r="BB62"/>
      <c r="BD62" s="31" t="s">
        <v>935</v>
      </c>
      <c r="BE62"/>
      <c r="BF62" s="64"/>
      <c r="BH62" s="63"/>
      <c r="BI62" s="64"/>
      <c r="BJ62" s="64"/>
    </row>
    <row r="63" spans="2:62" x14ac:dyDescent="0.35">
      <c r="B63" s="63"/>
      <c r="C63" s="64"/>
      <c r="D63"/>
      <c r="G63" s="63"/>
      <c r="H63" s="64"/>
      <c r="I63" s="64"/>
      <c r="M63" s="30" t="s">
        <v>1427</v>
      </c>
      <c r="N63"/>
      <c r="O63"/>
      <c r="S63" s="63"/>
      <c r="T63" s="64"/>
      <c r="X63" s="31" t="s">
        <v>525</v>
      </c>
      <c r="Y63"/>
      <c r="Z63"/>
      <c r="AD63" s="31" t="s">
        <v>528</v>
      </c>
      <c r="AE63"/>
      <c r="AF63"/>
      <c r="AJ63"/>
      <c r="AK63"/>
      <c r="AL63" s="64"/>
      <c r="AP63" s="63"/>
      <c r="AQ63" s="64"/>
      <c r="AR63" s="64"/>
      <c r="AV63" s="63"/>
      <c r="AW63" s="64"/>
      <c r="AX63" s="64"/>
      <c r="AZ63" s="31" t="s">
        <v>1256</v>
      </c>
      <c r="BA63"/>
      <c r="BB63"/>
      <c r="BD63" s="31" t="s">
        <v>855</v>
      </c>
      <c r="BE63"/>
      <c r="BF63" s="64"/>
      <c r="BH63" s="63"/>
      <c r="BI63" s="64"/>
      <c r="BJ63" s="64"/>
    </row>
    <row r="64" spans="2:62" x14ac:dyDescent="0.35">
      <c r="B64" s="63"/>
      <c r="C64" s="64"/>
      <c r="D64"/>
      <c r="G64" s="63"/>
      <c r="H64" s="64"/>
      <c r="I64" s="64"/>
      <c r="M64" s="30" t="s">
        <v>1065</v>
      </c>
      <c r="N64" t="s">
        <v>348</v>
      </c>
      <c r="O64"/>
      <c r="S64" s="63"/>
      <c r="T64" s="64"/>
      <c r="X64" s="31" t="s">
        <v>1190</v>
      </c>
      <c r="Y64"/>
      <c r="Z64"/>
      <c r="AD64" s="31" t="s">
        <v>530</v>
      </c>
      <c r="AE64"/>
      <c r="AF64"/>
      <c r="AJ64" s="74" t="s">
        <v>1954</v>
      </c>
      <c r="AK64" s="74"/>
      <c r="AL64" s="74"/>
      <c r="AP64" s="63"/>
      <c r="AQ64" s="64"/>
      <c r="AR64" s="64"/>
      <c r="AV64" s="63"/>
      <c r="AW64" s="64"/>
      <c r="AX64" s="64"/>
      <c r="AZ64" s="31" t="s">
        <v>1259</v>
      </c>
      <c r="BA64"/>
      <c r="BB64"/>
      <c r="BD64" s="31" t="s">
        <v>850</v>
      </c>
      <c r="BE64"/>
      <c r="BF64" s="64"/>
      <c r="BH64" s="63"/>
      <c r="BI64" s="64"/>
      <c r="BJ64" s="64"/>
    </row>
    <row r="65" spans="2:62" x14ac:dyDescent="0.35">
      <c r="B65" s="63"/>
      <c r="C65" s="64"/>
      <c r="D65"/>
      <c r="G65" s="63"/>
      <c r="H65" s="64"/>
      <c r="I65" s="64"/>
      <c r="M65" s="30" t="s">
        <v>1061</v>
      </c>
      <c r="N65" s="31">
        <v>1</v>
      </c>
      <c r="O65"/>
      <c r="S65" s="63"/>
      <c r="T65" s="64"/>
      <c r="X65" s="31" t="s">
        <v>1249</v>
      </c>
      <c r="Y65"/>
      <c r="Z65"/>
      <c r="AD65" s="31" t="s">
        <v>565</v>
      </c>
      <c r="AE65"/>
      <c r="AF65"/>
      <c r="AJ65"/>
      <c r="AK65"/>
      <c r="AL65"/>
      <c r="AP65" s="63"/>
      <c r="AQ65" s="64"/>
      <c r="AR65" s="64"/>
      <c r="AV65" s="63"/>
      <c r="AW65" s="64"/>
      <c r="AX65" s="64"/>
      <c r="AZ65" s="31" t="s">
        <v>1262</v>
      </c>
      <c r="BA65"/>
      <c r="BB65"/>
      <c r="BD65" s="31" t="s">
        <v>774</v>
      </c>
      <c r="BE65"/>
      <c r="BF65" s="64"/>
      <c r="BH65" s="63"/>
      <c r="BI65" s="64"/>
      <c r="BJ65" s="64"/>
    </row>
    <row r="66" spans="2:62" x14ac:dyDescent="0.35">
      <c r="B66" s="63"/>
      <c r="C66" s="64"/>
      <c r="D66"/>
      <c r="G66" s="63"/>
      <c r="H66" s="64"/>
      <c r="I66" s="64"/>
      <c r="M66"/>
      <c r="N66"/>
      <c r="O66"/>
      <c r="S66" s="63"/>
      <c r="T66" s="64"/>
      <c r="X66" s="31" t="s">
        <v>511</v>
      </c>
      <c r="Y66"/>
      <c r="Z66"/>
      <c r="AD66" s="31" t="s">
        <v>569</v>
      </c>
      <c r="AE66"/>
      <c r="AF66"/>
      <c r="AJ66" s="30" t="s">
        <v>1427</v>
      </c>
      <c r="AK66"/>
      <c r="AL66"/>
      <c r="AP66" s="63"/>
      <c r="AQ66" s="64"/>
      <c r="AR66" s="64"/>
      <c r="AV66" s="63"/>
      <c r="AW66" s="64"/>
      <c r="AX66" s="64"/>
      <c r="AZ66" s="31" t="s">
        <v>1267</v>
      </c>
      <c r="BA66"/>
      <c r="BB66"/>
      <c r="BD66" s="31" t="s">
        <v>775</v>
      </c>
      <c r="BE66"/>
      <c r="BF66" s="64"/>
      <c r="BH66" s="63"/>
      <c r="BI66" s="64"/>
      <c r="BJ66" s="64"/>
    </row>
    <row r="67" spans="2:62" x14ac:dyDescent="0.35">
      <c r="B67" s="63"/>
      <c r="C67" s="64"/>
      <c r="D67"/>
      <c r="G67" s="63"/>
      <c r="H67" s="64"/>
      <c r="I67" s="64"/>
      <c r="M67" s="30" t="s">
        <v>1422</v>
      </c>
      <c r="N67"/>
      <c r="O67" s="30"/>
      <c r="P67" s="71"/>
      <c r="Q67" s="71"/>
      <c r="R67" s="71"/>
      <c r="S67" s="72"/>
      <c r="T67" s="73"/>
      <c r="U67" s="71"/>
      <c r="V67" s="71"/>
      <c r="W67" s="71"/>
      <c r="X67" s="31" t="s">
        <v>515</v>
      </c>
      <c r="Y67"/>
      <c r="Z67"/>
      <c r="AA67" s="71"/>
      <c r="AB67" s="71"/>
      <c r="AC67" s="71"/>
      <c r="AD67" s="31" t="s">
        <v>537</v>
      </c>
      <c r="AE67"/>
      <c r="AF67"/>
      <c r="AG67" s="71"/>
      <c r="AH67" s="71"/>
      <c r="AI67" s="71"/>
      <c r="AJ67" s="30" t="s">
        <v>1065</v>
      </c>
      <c r="AK67" t="s">
        <v>17</v>
      </c>
      <c r="AL67"/>
      <c r="AM67" s="71"/>
      <c r="AN67" s="71"/>
      <c r="AO67" s="71"/>
      <c r="AP67" s="72"/>
      <c r="AQ67" s="73"/>
      <c r="AR67" s="73"/>
      <c r="AS67" s="71"/>
      <c r="AT67" s="71"/>
      <c r="AU67" s="71"/>
      <c r="AV67" s="72"/>
      <c r="AW67" s="73"/>
      <c r="AX67" s="73"/>
      <c r="AY67" s="71"/>
      <c r="AZ67" s="31" t="s">
        <v>1271</v>
      </c>
      <c r="BA67"/>
      <c r="BB67"/>
      <c r="BC67" s="71"/>
      <c r="BD67" s="31" t="s">
        <v>772</v>
      </c>
      <c r="BE67"/>
      <c r="BF67" s="73"/>
      <c r="BG67" s="71"/>
      <c r="BH67" s="72"/>
      <c r="BI67" s="73"/>
      <c r="BJ67" s="73"/>
    </row>
    <row r="68" spans="2:62" x14ac:dyDescent="0.35">
      <c r="B68" s="63"/>
      <c r="C68" s="64"/>
      <c r="D68"/>
      <c r="G68" s="63"/>
      <c r="H68" s="64"/>
      <c r="I68" s="64"/>
      <c r="M68" s="31" t="s">
        <v>497</v>
      </c>
      <c r="N68"/>
      <c r="O68"/>
      <c r="S68" s="63"/>
      <c r="T68" s="64"/>
      <c r="X68" s="31" t="s">
        <v>520</v>
      </c>
      <c r="Y68"/>
      <c r="Z68"/>
      <c r="AD68" s="31" t="s">
        <v>574</v>
      </c>
      <c r="AE68"/>
      <c r="AF68" s="64"/>
      <c r="AJ68" s="30" t="s">
        <v>1061</v>
      </c>
      <c r="AK68" s="31">
        <v>1</v>
      </c>
      <c r="AL68"/>
      <c r="AP68" s="63"/>
      <c r="AQ68" s="64"/>
      <c r="AR68" s="64"/>
      <c r="AV68" s="63"/>
      <c r="AW68" s="64"/>
      <c r="AX68" s="64"/>
      <c r="AZ68" s="31" t="s">
        <v>1285</v>
      </c>
      <c r="BA68"/>
      <c r="BB68"/>
      <c r="BD68" s="31" t="s">
        <v>887</v>
      </c>
      <c r="BE68"/>
      <c r="BF68" s="64"/>
      <c r="BH68" s="63"/>
      <c r="BI68" s="64"/>
      <c r="BJ68" s="64"/>
    </row>
    <row r="69" spans="2:62" x14ac:dyDescent="0.35">
      <c r="B69" s="63"/>
      <c r="C69" s="64"/>
      <c r="D69"/>
      <c r="G69" s="63"/>
      <c r="H69" s="64"/>
      <c r="I69" s="64"/>
      <c r="M69" s="31" t="s">
        <v>500</v>
      </c>
      <c r="N69"/>
      <c r="O69"/>
      <c r="S69" s="63"/>
      <c r="T69" s="64"/>
      <c r="X69" s="31" t="s">
        <v>521</v>
      </c>
      <c r="Y69"/>
      <c r="Z69"/>
      <c r="AD69" s="31" t="s">
        <v>577</v>
      </c>
      <c r="AE69"/>
      <c r="AF69" s="64"/>
      <c r="AJ69"/>
      <c r="AK69"/>
      <c r="AL69"/>
      <c r="AP69" s="63"/>
      <c r="AQ69" s="64"/>
      <c r="AR69" s="64"/>
      <c r="AV69" s="63"/>
      <c r="AW69" s="64"/>
      <c r="AX69" s="64"/>
      <c r="AZ69" s="31" t="s">
        <v>1288</v>
      </c>
      <c r="BA69"/>
      <c r="BB69"/>
      <c r="BD69" s="31" t="s">
        <v>859</v>
      </c>
      <c r="BE69"/>
      <c r="BF69" s="64"/>
      <c r="BH69" s="63"/>
      <c r="BI69" s="64"/>
      <c r="BJ69" s="64"/>
    </row>
    <row r="70" spans="2:62" x14ac:dyDescent="0.35">
      <c r="B70" s="63"/>
      <c r="C70" s="64"/>
      <c r="D70"/>
      <c r="G70" s="63"/>
      <c r="H70" s="64"/>
      <c r="I70" s="64"/>
      <c r="M70" s="31" t="s">
        <v>505</v>
      </c>
      <c r="N70"/>
      <c r="O70"/>
      <c r="S70" s="63"/>
      <c r="T70" s="64"/>
      <c r="X70" s="31" t="s">
        <v>517</v>
      </c>
      <c r="Y70"/>
      <c r="Z70"/>
      <c r="AD70" s="31" t="s">
        <v>966</v>
      </c>
      <c r="AE70"/>
      <c r="AF70" s="64"/>
      <c r="AJ70" s="30" t="s">
        <v>1422</v>
      </c>
      <c r="AK70"/>
      <c r="AL70" s="30"/>
      <c r="AM70" s="71"/>
      <c r="AN70" s="71"/>
      <c r="AO70" s="71"/>
      <c r="AP70" s="72"/>
      <c r="AQ70" s="73"/>
      <c r="AR70" s="73"/>
      <c r="AS70" s="71"/>
      <c r="AT70" s="71"/>
      <c r="AU70" s="71"/>
      <c r="AV70" s="72"/>
      <c r="AW70" s="73"/>
      <c r="AX70" s="73"/>
      <c r="AY70" s="71"/>
      <c r="AZ70" s="31" t="s">
        <v>733</v>
      </c>
      <c r="BA70"/>
      <c r="BB70"/>
      <c r="BC70" s="71"/>
      <c r="BD70" s="31" t="s">
        <v>888</v>
      </c>
      <c r="BE70"/>
      <c r="BF70" s="73"/>
      <c r="BG70" s="71"/>
      <c r="BH70" s="72"/>
      <c r="BI70" s="73"/>
      <c r="BJ70" s="73"/>
    </row>
    <row r="71" spans="2:62" x14ac:dyDescent="0.35">
      <c r="B71" s="63"/>
      <c r="C71" s="64"/>
      <c r="D71"/>
      <c r="G71" s="63"/>
      <c r="H71" s="64"/>
      <c r="I71" s="64"/>
      <c r="M71" s="31" t="s">
        <v>1194</v>
      </c>
      <c r="N71"/>
      <c r="O71"/>
      <c r="S71" s="63"/>
      <c r="T71" s="64"/>
      <c r="X71" s="31" t="s">
        <v>1420</v>
      </c>
      <c r="Y71"/>
      <c r="Z71"/>
      <c r="AD71" s="31" t="s">
        <v>1008</v>
      </c>
      <c r="AE71"/>
      <c r="AF71" s="64"/>
      <c r="AJ71" s="31" t="s">
        <v>543</v>
      </c>
      <c r="AK71"/>
      <c r="AL71"/>
      <c r="AP71" s="63"/>
      <c r="AQ71" s="64"/>
      <c r="AR71" s="64"/>
      <c r="AV71" s="63"/>
      <c r="AW71" s="64"/>
      <c r="AX71" s="64"/>
      <c r="AZ71" s="31" t="s">
        <v>917</v>
      </c>
      <c r="BA71"/>
      <c r="BB71"/>
      <c r="BD71" s="31" t="s">
        <v>278</v>
      </c>
      <c r="BE71"/>
      <c r="BF71" s="64"/>
      <c r="BH71" s="63"/>
      <c r="BI71" s="64"/>
      <c r="BJ71" s="64"/>
    </row>
    <row r="72" spans="2:62" x14ac:dyDescent="0.35">
      <c r="B72" s="63"/>
      <c r="C72" s="64"/>
      <c r="D72"/>
      <c r="G72" s="63"/>
      <c r="H72" s="64"/>
      <c r="I72" s="64"/>
      <c r="M72" s="31" t="s">
        <v>671</v>
      </c>
      <c r="N72"/>
      <c r="O72"/>
      <c r="S72" s="63"/>
      <c r="T72" s="64"/>
      <c r="X72"/>
      <c r="Y72"/>
      <c r="Z72"/>
      <c r="AD72" s="31" t="s">
        <v>977</v>
      </c>
      <c r="AE72"/>
      <c r="AF72" s="64"/>
      <c r="AJ72" s="31" t="s">
        <v>816</v>
      </c>
      <c r="AK72"/>
      <c r="AL72"/>
      <c r="AP72" s="63"/>
      <c r="AQ72" s="64"/>
      <c r="AR72" s="64"/>
      <c r="AV72" s="63"/>
      <c r="AW72" s="64"/>
      <c r="AX72" s="64"/>
      <c r="AZ72" s="31" t="s">
        <v>914</v>
      </c>
      <c r="BA72"/>
      <c r="BB72"/>
      <c r="BD72" s="31" t="s">
        <v>969</v>
      </c>
      <c r="BE72"/>
      <c r="BF72" s="64"/>
      <c r="BH72" s="63"/>
      <c r="BI72" s="64"/>
      <c r="BJ72" s="64"/>
    </row>
    <row r="73" spans="2:62" x14ac:dyDescent="0.35">
      <c r="B73" s="63"/>
      <c r="C73" s="64"/>
      <c r="D73"/>
      <c r="G73" s="63"/>
      <c r="H73" s="64"/>
      <c r="I73" s="64"/>
      <c r="M73" s="31" t="s">
        <v>485</v>
      </c>
      <c r="N73"/>
      <c r="O73"/>
      <c r="S73" s="63"/>
      <c r="T73" s="64"/>
      <c r="X73"/>
      <c r="Y73"/>
      <c r="Z73"/>
      <c r="AD73" s="31" t="s">
        <v>1010</v>
      </c>
      <c r="AE73"/>
      <c r="AF73" s="64"/>
      <c r="AJ73" s="31" t="s">
        <v>433</v>
      </c>
      <c r="AK73"/>
      <c r="AL73"/>
      <c r="AP73" s="63"/>
      <c r="AQ73" s="64"/>
      <c r="AR73" s="64"/>
      <c r="AV73" s="63"/>
      <c r="AW73" s="64"/>
      <c r="AX73" s="64"/>
      <c r="AZ73" s="31" t="s">
        <v>916</v>
      </c>
      <c r="BA73"/>
      <c r="BB73"/>
      <c r="BD73" s="31" t="s">
        <v>217</v>
      </c>
      <c r="BE73"/>
      <c r="BF73" s="64"/>
      <c r="BH73" s="63"/>
      <c r="BI73" s="64"/>
      <c r="BJ73" s="64"/>
    </row>
    <row r="74" spans="2:62" x14ac:dyDescent="0.35">
      <c r="B74" s="63"/>
      <c r="C74" s="64"/>
      <c r="D74"/>
      <c r="G74" s="63"/>
      <c r="H74" s="64"/>
      <c r="I74" s="64"/>
      <c r="M74" s="31" t="s">
        <v>489</v>
      </c>
      <c r="N74"/>
      <c r="O74"/>
      <c r="S74" s="63"/>
      <c r="T74" s="64"/>
      <c r="X74"/>
      <c r="Y74"/>
      <c r="Z74"/>
      <c r="AD74" s="31" t="s">
        <v>583</v>
      </c>
      <c r="AE74"/>
      <c r="AF74" s="64"/>
      <c r="AJ74" s="31" t="s">
        <v>814</v>
      </c>
      <c r="AK74"/>
      <c r="AL74"/>
      <c r="AP74" s="63"/>
      <c r="AQ74" s="64"/>
      <c r="AR74" s="64"/>
      <c r="AV74" s="63"/>
      <c r="AW74" s="64"/>
      <c r="AX74" s="64"/>
      <c r="AZ74" s="31" t="s">
        <v>780</v>
      </c>
      <c r="BA74"/>
      <c r="BB74"/>
      <c r="BD74" s="31" t="s">
        <v>210</v>
      </c>
      <c r="BE74"/>
      <c r="BF74" s="64"/>
      <c r="BH74" s="63"/>
      <c r="BI74" s="64"/>
      <c r="BJ74" s="64"/>
    </row>
    <row r="75" spans="2:62" x14ac:dyDescent="0.35">
      <c r="B75" s="63"/>
      <c r="C75" s="64"/>
      <c r="D75"/>
      <c r="G75" s="63"/>
      <c r="H75" s="64"/>
      <c r="I75" s="64"/>
      <c r="M75" s="31" t="s">
        <v>654</v>
      </c>
      <c r="N75"/>
      <c r="O75"/>
      <c r="S75" s="63"/>
      <c r="T75" s="64"/>
      <c r="X75"/>
      <c r="Y75"/>
      <c r="Z75"/>
      <c r="AD75" s="31" t="s">
        <v>589</v>
      </c>
      <c r="AE75"/>
      <c r="AF75" s="64"/>
      <c r="AJ75" s="31" t="s">
        <v>812</v>
      </c>
      <c r="AK75"/>
      <c r="AL75"/>
      <c r="AP75" s="63"/>
      <c r="AQ75" s="64"/>
      <c r="AR75" s="64"/>
      <c r="AV75" s="63"/>
      <c r="AW75" s="64"/>
      <c r="AX75" s="64"/>
      <c r="AZ75" s="31" t="s">
        <v>793</v>
      </c>
      <c r="BA75"/>
      <c r="BB75"/>
      <c r="BD75" s="31" t="s">
        <v>219</v>
      </c>
      <c r="BE75"/>
      <c r="BF75" s="64"/>
      <c r="BH75" s="63"/>
      <c r="BI75" s="64"/>
      <c r="BJ75" s="64"/>
    </row>
    <row r="76" spans="2:62" x14ac:dyDescent="0.35">
      <c r="B76" s="63"/>
      <c r="C76" s="64"/>
      <c r="D76"/>
      <c r="G76" s="63"/>
      <c r="H76" s="64"/>
      <c r="I76" s="64"/>
      <c r="M76" s="31" t="s">
        <v>656</v>
      </c>
      <c r="N76"/>
      <c r="O76"/>
      <c r="S76" s="63"/>
      <c r="T76" s="64"/>
      <c r="X76"/>
      <c r="Y76"/>
      <c r="Z76"/>
      <c r="AD76" s="31" t="s">
        <v>587</v>
      </c>
      <c r="AE76"/>
      <c r="AF76" s="64"/>
      <c r="AJ76" s="31" t="s">
        <v>818</v>
      </c>
      <c r="AK76"/>
      <c r="AL76"/>
      <c r="AP76" s="63"/>
      <c r="AQ76" s="64"/>
      <c r="AR76" s="64"/>
      <c r="AV76" s="63"/>
      <c r="AW76" s="64"/>
      <c r="AX76" s="64"/>
      <c r="AZ76" s="31" t="s">
        <v>759</v>
      </c>
      <c r="BA76"/>
      <c r="BB76"/>
      <c r="BD76" s="31" t="s">
        <v>750</v>
      </c>
      <c r="BE76"/>
      <c r="BF76" s="64"/>
      <c r="BH76" s="63"/>
      <c r="BI76" s="64"/>
      <c r="BJ76" s="64"/>
    </row>
    <row r="77" spans="2:62" x14ac:dyDescent="0.35">
      <c r="B77" s="63"/>
      <c r="C77" s="64"/>
      <c r="D77"/>
      <c r="G77" s="63"/>
      <c r="H77" s="64"/>
      <c r="I77" s="64"/>
      <c r="M77" s="31" t="s">
        <v>493</v>
      </c>
      <c r="N77"/>
      <c r="O77"/>
      <c r="S77" s="63"/>
      <c r="T77" s="64"/>
      <c r="X77"/>
      <c r="Y77"/>
      <c r="Z77"/>
      <c r="AD77" s="31" t="s">
        <v>1420</v>
      </c>
      <c r="AE77"/>
      <c r="AF77" s="64"/>
      <c r="AJ77" s="31" t="s">
        <v>820</v>
      </c>
      <c r="AK77"/>
      <c r="AL77"/>
      <c r="AP77" s="63"/>
      <c r="AQ77" s="64"/>
      <c r="AR77" s="64"/>
      <c r="AV77" s="63"/>
      <c r="AW77" s="64"/>
      <c r="AX77" s="64"/>
      <c r="AZ77" s="31" t="s">
        <v>930</v>
      </c>
      <c r="BA77"/>
      <c r="BB77"/>
      <c r="BD77" s="31" t="s">
        <v>1420</v>
      </c>
      <c r="BE77"/>
      <c r="BF77" s="64"/>
      <c r="BH77" s="63"/>
      <c r="BI77" s="64"/>
      <c r="BJ77" s="64"/>
    </row>
    <row r="78" spans="2:62" x14ac:dyDescent="0.35">
      <c r="B78" s="63"/>
      <c r="C78" s="64"/>
      <c r="D78"/>
      <c r="G78" s="63"/>
      <c r="H78" s="64"/>
      <c r="I78" s="64"/>
      <c r="M78" s="31" t="s">
        <v>1959</v>
      </c>
      <c r="N78"/>
      <c r="O78"/>
      <c r="S78" s="63"/>
      <c r="T78" s="64"/>
      <c r="X78"/>
      <c r="Y78"/>
      <c r="Z78"/>
      <c r="AD78" s="63"/>
      <c r="AE78" s="64"/>
      <c r="AF78" s="64"/>
      <c r="AJ78" s="31" t="s">
        <v>827</v>
      </c>
      <c r="AK78"/>
      <c r="AL78"/>
      <c r="AP78" s="63"/>
      <c r="AQ78" s="64"/>
      <c r="AR78" s="64"/>
      <c r="AV78" s="63"/>
      <c r="AW78" s="64"/>
      <c r="AX78" s="64"/>
      <c r="AZ78" s="31" t="s">
        <v>931</v>
      </c>
      <c r="BA78"/>
      <c r="BB78"/>
      <c r="BD78"/>
      <c r="BE78"/>
      <c r="BF78" s="64"/>
      <c r="BH78" s="63"/>
      <c r="BI78" s="64"/>
      <c r="BJ78" s="64"/>
    </row>
    <row r="79" spans="2:62" x14ac:dyDescent="0.35">
      <c r="D79"/>
      <c r="M79" s="31" t="s">
        <v>1968</v>
      </c>
      <c r="N79"/>
      <c r="O79"/>
      <c r="X79"/>
      <c r="Y79"/>
      <c r="Z79"/>
      <c r="AJ79" s="31" t="s">
        <v>829</v>
      </c>
      <c r="AK79"/>
      <c r="AL79"/>
      <c r="AZ79" s="31" t="s">
        <v>1420</v>
      </c>
      <c r="BA79"/>
      <c r="BD79" s="74" t="s">
        <v>1953</v>
      </c>
      <c r="BE79" s="74"/>
      <c r="BF79" s="74"/>
    </row>
    <row r="80" spans="2:62" x14ac:dyDescent="0.35">
      <c r="D80"/>
      <c r="M80" s="31" t="s">
        <v>1420</v>
      </c>
      <c r="N80"/>
      <c r="O80"/>
      <c r="X80"/>
      <c r="Y80"/>
      <c r="Z80"/>
      <c r="AJ80" s="31" t="s">
        <v>825</v>
      </c>
      <c r="AK80"/>
      <c r="AL80"/>
      <c r="BD80"/>
      <c r="BE80"/>
      <c r="BF80"/>
    </row>
    <row r="81" spans="4:62" x14ac:dyDescent="0.35">
      <c r="D81"/>
      <c r="M81"/>
      <c r="N81"/>
      <c r="O81"/>
      <c r="X81"/>
      <c r="Y81"/>
      <c r="Z81"/>
      <c r="AJ81" s="31" t="s">
        <v>189</v>
      </c>
      <c r="AK81"/>
      <c r="AL81"/>
      <c r="BD81" s="30" t="s">
        <v>1427</v>
      </c>
      <c r="BE81"/>
      <c r="BF81"/>
    </row>
    <row r="82" spans="4:62" x14ac:dyDescent="0.35">
      <c r="D82"/>
      <c r="M82"/>
      <c r="N82"/>
      <c r="O82"/>
      <c r="X82"/>
      <c r="Y82"/>
      <c r="Z82"/>
      <c r="AJ82" s="31" t="s">
        <v>317</v>
      </c>
      <c r="AK82"/>
      <c r="AL82"/>
      <c r="BD82" s="30" t="s">
        <v>1065</v>
      </c>
      <c r="BE82" t="s">
        <v>42</v>
      </c>
      <c r="BF82"/>
    </row>
    <row r="83" spans="4:62" x14ac:dyDescent="0.35">
      <c r="D83"/>
      <c r="M83"/>
      <c r="N83"/>
      <c r="O83"/>
      <c r="AJ83" s="31" t="s">
        <v>834</v>
      </c>
      <c r="AK83"/>
      <c r="AL83"/>
      <c r="BD83" s="30" t="s">
        <v>1061</v>
      </c>
      <c r="BE83" s="31">
        <v>1</v>
      </c>
      <c r="BF83"/>
    </row>
    <row r="84" spans="4:62" x14ac:dyDescent="0.35">
      <c r="D84"/>
      <c r="M84"/>
      <c r="N84"/>
      <c r="O84"/>
      <c r="AJ84" s="31" t="s">
        <v>1195</v>
      </c>
      <c r="AK84"/>
      <c r="AL84"/>
      <c r="BD84"/>
      <c r="BE84"/>
      <c r="BF84"/>
    </row>
    <row r="85" spans="4:62" x14ac:dyDescent="0.35">
      <c r="D85"/>
      <c r="M85"/>
      <c r="N85"/>
      <c r="O85"/>
      <c r="AJ85" s="31" t="s">
        <v>1222</v>
      </c>
      <c r="AK85"/>
      <c r="AL85"/>
      <c r="BD85" s="30" t="s">
        <v>1422</v>
      </c>
      <c r="BE85"/>
      <c r="BF85" s="30"/>
      <c r="BG85" s="71"/>
      <c r="BH85" s="71"/>
      <c r="BI85" s="71"/>
      <c r="BJ85" s="71"/>
    </row>
    <row r="86" spans="4:62" x14ac:dyDescent="0.35">
      <c r="D86"/>
      <c r="M86"/>
      <c r="N86"/>
      <c r="O86"/>
      <c r="AJ86" s="31" t="s">
        <v>1229</v>
      </c>
      <c r="AK86"/>
      <c r="AL86"/>
      <c r="BD86" s="31" t="s">
        <v>427</v>
      </c>
      <c r="BE86"/>
      <c r="BF86"/>
    </row>
    <row r="87" spans="4:62" x14ac:dyDescent="0.35">
      <c r="D87"/>
      <c r="M87"/>
      <c r="N87"/>
      <c r="O87"/>
      <c r="AJ87" s="31" t="s">
        <v>1231</v>
      </c>
      <c r="AK87"/>
      <c r="AL87"/>
      <c r="BD87" s="31" t="s">
        <v>469</v>
      </c>
      <c r="BE87"/>
      <c r="BF87"/>
    </row>
    <row r="88" spans="4:62" x14ac:dyDescent="0.35">
      <c r="D88"/>
      <c r="M88"/>
      <c r="N88"/>
      <c r="O88"/>
      <c r="AJ88" s="31" t="s">
        <v>1234</v>
      </c>
      <c r="AK88"/>
      <c r="AL88"/>
      <c r="BD88" s="31" t="s">
        <v>989</v>
      </c>
      <c r="BE88"/>
      <c r="BF88"/>
    </row>
    <row r="89" spans="4:62" x14ac:dyDescent="0.35">
      <c r="D89"/>
      <c r="M89"/>
      <c r="N89"/>
      <c r="O89"/>
      <c r="AJ89" s="31" t="s">
        <v>1254</v>
      </c>
      <c r="AK89"/>
      <c r="AL89"/>
      <c r="BD89" s="31" t="s">
        <v>616</v>
      </c>
      <c r="BE89"/>
      <c r="BF89"/>
    </row>
    <row r="90" spans="4:62" x14ac:dyDescent="0.35">
      <c r="D90"/>
      <c r="M90"/>
      <c r="N90"/>
      <c r="O90"/>
      <c r="AJ90" s="31" t="s">
        <v>1257</v>
      </c>
      <c r="AK90"/>
      <c r="AL90"/>
      <c r="BD90" s="31" t="s">
        <v>618</v>
      </c>
      <c r="BE90"/>
      <c r="BF90"/>
    </row>
    <row r="91" spans="4:62" x14ac:dyDescent="0.35">
      <c r="D91"/>
      <c r="M91"/>
      <c r="N91"/>
      <c r="O91"/>
      <c r="AJ91" s="31" t="s">
        <v>1260</v>
      </c>
      <c r="AK91"/>
      <c r="AL91"/>
      <c r="BD91" s="31" t="s">
        <v>990</v>
      </c>
      <c r="BE91"/>
      <c r="BF91"/>
    </row>
    <row r="92" spans="4:62" x14ac:dyDescent="0.35">
      <c r="D92"/>
      <c r="M92"/>
      <c r="N92"/>
      <c r="O92"/>
      <c r="AJ92" s="31" t="s">
        <v>292</v>
      </c>
      <c r="AK92"/>
      <c r="AL92"/>
      <c r="BD92" s="31" t="s">
        <v>988</v>
      </c>
      <c r="BE92"/>
      <c r="BF92"/>
    </row>
    <row r="93" spans="4:62" x14ac:dyDescent="0.35">
      <c r="D93"/>
      <c r="M93"/>
      <c r="N93"/>
      <c r="O93"/>
      <c r="AJ93" s="31" t="s">
        <v>437</v>
      </c>
      <c r="AK93"/>
      <c r="AL93"/>
      <c r="BD93" s="31" t="s">
        <v>137</v>
      </c>
      <c r="BE93"/>
      <c r="BF93"/>
    </row>
    <row r="94" spans="4:62" x14ac:dyDescent="0.35">
      <c r="D94"/>
      <c r="M94"/>
      <c r="N94"/>
      <c r="O94"/>
      <c r="AJ94" s="31" t="s">
        <v>419</v>
      </c>
      <c r="AK94"/>
      <c r="AL94"/>
      <c r="BD94" s="31" t="s">
        <v>227</v>
      </c>
      <c r="BE94"/>
      <c r="BF94"/>
    </row>
    <row r="95" spans="4:62" x14ac:dyDescent="0.35">
      <c r="D95"/>
      <c r="M95"/>
      <c r="N95"/>
      <c r="O95" s="66"/>
      <c r="AJ95" s="31" t="s">
        <v>458</v>
      </c>
      <c r="AK95"/>
      <c r="AL95"/>
      <c r="BD95" s="31" t="s">
        <v>400</v>
      </c>
      <c r="BE95"/>
      <c r="BF95"/>
    </row>
    <row r="96" spans="4:62" x14ac:dyDescent="0.35">
      <c r="D96"/>
      <c r="M96"/>
      <c r="N96"/>
      <c r="O96" s="64"/>
      <c r="AJ96" s="31" t="s">
        <v>294</v>
      </c>
      <c r="AK96"/>
      <c r="AL96"/>
      <c r="BD96" s="31" t="s">
        <v>379</v>
      </c>
      <c r="BE96"/>
      <c r="BF96"/>
    </row>
    <row r="97" spans="4:58" x14ac:dyDescent="0.35">
      <c r="D97"/>
      <c r="M97"/>
      <c r="N97"/>
      <c r="O97" s="64"/>
      <c r="AJ97" s="31" t="s">
        <v>657</v>
      </c>
      <c r="AK97"/>
      <c r="AL97"/>
      <c r="BD97" s="31" t="s">
        <v>69</v>
      </c>
      <c r="BE97"/>
      <c r="BF97"/>
    </row>
    <row r="98" spans="4:58" x14ac:dyDescent="0.35">
      <c r="D98"/>
      <c r="M98"/>
      <c r="N98"/>
      <c r="O98" s="64"/>
      <c r="AJ98" s="31" t="s">
        <v>659</v>
      </c>
      <c r="AK98"/>
      <c r="AL98" s="66"/>
      <c r="BD98" s="31" t="s">
        <v>999</v>
      </c>
      <c r="BE98"/>
      <c r="BF98"/>
    </row>
    <row r="99" spans="4:58" x14ac:dyDescent="0.35">
      <c r="D99"/>
      <c r="M99"/>
      <c r="N99"/>
      <c r="O99" s="64"/>
      <c r="AJ99" s="31" t="s">
        <v>600</v>
      </c>
      <c r="AK99"/>
      <c r="AL99" s="64"/>
      <c r="BD99" s="31" t="s">
        <v>997</v>
      </c>
      <c r="BE99"/>
      <c r="BF99"/>
    </row>
    <row r="100" spans="4:58" x14ac:dyDescent="0.35">
      <c r="D100"/>
      <c r="AJ100" s="31" t="s">
        <v>636</v>
      </c>
      <c r="AK100"/>
      <c r="AL100" s="64"/>
      <c r="BD100" s="31" t="s">
        <v>992</v>
      </c>
      <c r="BE100"/>
      <c r="BF100"/>
    </row>
    <row r="101" spans="4:58" x14ac:dyDescent="0.35">
      <c r="D101"/>
      <c r="AJ101" s="31" t="s">
        <v>605</v>
      </c>
      <c r="AK101"/>
      <c r="AL101" s="64"/>
      <c r="BD101" s="31" t="s">
        <v>372</v>
      </c>
      <c r="BE101"/>
      <c r="BF101"/>
    </row>
    <row r="102" spans="4:58" x14ac:dyDescent="0.35">
      <c r="D102"/>
      <c r="AJ102" s="31" t="s">
        <v>669</v>
      </c>
      <c r="AK102"/>
      <c r="AL102" s="64"/>
      <c r="BD102" s="31" t="s">
        <v>170</v>
      </c>
      <c r="BE102"/>
      <c r="BF102"/>
    </row>
    <row r="103" spans="4:58" x14ac:dyDescent="0.35">
      <c r="D103"/>
      <c r="AJ103" s="31" t="s">
        <v>668</v>
      </c>
      <c r="AK103"/>
      <c r="AL103" s="64"/>
      <c r="BD103" s="31" t="s">
        <v>560</v>
      </c>
      <c r="BE103"/>
      <c r="BF103"/>
    </row>
    <row r="104" spans="4:58" x14ac:dyDescent="0.35">
      <c r="D104"/>
      <c r="AJ104" s="31" t="s">
        <v>665</v>
      </c>
      <c r="AK104"/>
      <c r="AL104" s="64"/>
      <c r="BD104" s="31" t="s">
        <v>186</v>
      </c>
      <c r="BE104"/>
      <c r="BF104"/>
    </row>
    <row r="105" spans="4:58" x14ac:dyDescent="0.35">
      <c r="D105"/>
      <c r="AJ105" s="31" t="s">
        <v>526</v>
      </c>
      <c r="AK105"/>
      <c r="AL105" s="64"/>
      <c r="BD105" s="31" t="s">
        <v>208</v>
      </c>
      <c r="BE105"/>
      <c r="BF105"/>
    </row>
    <row r="106" spans="4:58" x14ac:dyDescent="0.35">
      <c r="D106"/>
      <c r="AJ106" s="31" t="s">
        <v>418</v>
      </c>
      <c r="AK106"/>
      <c r="AL106" s="64"/>
      <c r="BD106" s="31" t="s">
        <v>203</v>
      </c>
      <c r="BE106"/>
      <c r="BF106"/>
    </row>
    <row r="107" spans="4:58" x14ac:dyDescent="0.35">
      <c r="D107"/>
      <c r="AJ107" s="31" t="s">
        <v>564</v>
      </c>
      <c r="AK107"/>
      <c r="BD107" s="31" t="s">
        <v>198</v>
      </c>
      <c r="BE107"/>
      <c r="BF107"/>
    </row>
    <row r="108" spans="4:58" x14ac:dyDescent="0.35">
      <c r="D108"/>
      <c r="AJ108" s="31" t="s">
        <v>370</v>
      </c>
      <c r="AK108"/>
      <c r="BD108" s="31" t="s">
        <v>214</v>
      </c>
      <c r="BE108"/>
      <c r="BF108"/>
    </row>
    <row r="109" spans="4:58" x14ac:dyDescent="0.35">
      <c r="D109"/>
      <c r="AJ109" s="31" t="s">
        <v>799</v>
      </c>
      <c r="AK109"/>
      <c r="BD109" s="31" t="s">
        <v>174</v>
      </c>
      <c r="BE109"/>
      <c r="BF109"/>
    </row>
    <row r="110" spans="4:58" x14ac:dyDescent="0.35">
      <c r="D110"/>
      <c r="AJ110" s="31" t="s">
        <v>800</v>
      </c>
      <c r="AK110"/>
      <c r="BD110" s="31" t="s">
        <v>184</v>
      </c>
      <c r="BE110"/>
      <c r="BF110"/>
    </row>
    <row r="111" spans="4:58" x14ac:dyDescent="0.35">
      <c r="D111"/>
      <c r="AJ111" s="31" t="s">
        <v>803</v>
      </c>
      <c r="AK111"/>
      <c r="BD111" s="31" t="s">
        <v>154</v>
      </c>
      <c r="BE111"/>
      <c r="BF111"/>
    </row>
    <row r="112" spans="4:58" x14ac:dyDescent="0.35">
      <c r="D112"/>
      <c r="AJ112" s="31" t="s">
        <v>808</v>
      </c>
      <c r="AK112"/>
      <c r="BD112" s="31" t="s">
        <v>221</v>
      </c>
      <c r="BE112"/>
      <c r="BF112"/>
    </row>
    <row r="113" spans="4:58" x14ac:dyDescent="0.35">
      <c r="D113"/>
      <c r="AJ113" s="31" t="s">
        <v>1420</v>
      </c>
      <c r="AK113"/>
      <c r="BD113" s="31" t="s">
        <v>1193</v>
      </c>
      <c r="BE113"/>
      <c r="BF113" s="66"/>
    </row>
    <row r="114" spans="4:58" x14ac:dyDescent="0.35">
      <c r="D114"/>
      <c r="AJ114"/>
      <c r="AK114"/>
      <c r="BD114" s="31" t="s">
        <v>1227</v>
      </c>
      <c r="BE114"/>
      <c r="BF114" s="64"/>
    </row>
    <row r="115" spans="4:58" x14ac:dyDescent="0.35">
      <c r="D115"/>
      <c r="AJ115"/>
      <c r="AK115"/>
      <c r="BD115" s="31" t="s">
        <v>1233</v>
      </c>
      <c r="BE115"/>
      <c r="BF115" s="64"/>
    </row>
    <row r="116" spans="4:58" x14ac:dyDescent="0.35">
      <c r="D116"/>
      <c r="AJ116"/>
      <c r="AK116"/>
      <c r="BD116" s="31" t="s">
        <v>1247</v>
      </c>
      <c r="BE116"/>
      <c r="BF116" s="64"/>
    </row>
    <row r="117" spans="4:58" x14ac:dyDescent="0.35">
      <c r="D117"/>
      <c r="AJ117"/>
      <c r="AK117"/>
      <c r="BD117" s="31" t="s">
        <v>554</v>
      </c>
      <c r="BE117"/>
      <c r="BF117" s="64"/>
    </row>
    <row r="118" spans="4:58" x14ac:dyDescent="0.35">
      <c r="D118"/>
      <c r="AJ118"/>
      <c r="AK118"/>
      <c r="BD118" s="31" t="s">
        <v>193</v>
      </c>
      <c r="BE118"/>
      <c r="BF118" s="64"/>
    </row>
    <row r="119" spans="4:58" x14ac:dyDescent="0.35">
      <c r="D119"/>
      <c r="AJ119"/>
      <c r="AK119"/>
      <c r="BD119" s="31" t="s">
        <v>144</v>
      </c>
      <c r="BE119"/>
      <c r="BF119" s="64"/>
    </row>
    <row r="120" spans="4:58" x14ac:dyDescent="0.35">
      <c r="D120"/>
      <c r="BD120" s="31" t="s">
        <v>359</v>
      </c>
      <c r="BE120"/>
      <c r="BF120" s="64"/>
    </row>
    <row r="121" spans="4:58" x14ac:dyDescent="0.35">
      <c r="D121"/>
      <c r="BD121" s="31" t="s">
        <v>557</v>
      </c>
      <c r="BE121"/>
      <c r="BF121" s="64"/>
    </row>
    <row r="122" spans="4:58" x14ac:dyDescent="0.35">
      <c r="D122"/>
      <c r="BD122" s="31" t="s">
        <v>956</v>
      </c>
      <c r="BE122"/>
      <c r="BF122" s="64"/>
    </row>
    <row r="123" spans="4:58" x14ac:dyDescent="0.35">
      <c r="D123"/>
      <c r="BD123" s="31" t="s">
        <v>953</v>
      </c>
      <c r="BE123"/>
      <c r="BF123" s="64"/>
    </row>
    <row r="124" spans="4:58" x14ac:dyDescent="0.35">
      <c r="D124"/>
      <c r="BD124" s="31" t="s">
        <v>954</v>
      </c>
      <c r="BE124"/>
      <c r="BF124" s="64"/>
    </row>
    <row r="125" spans="4:58" x14ac:dyDescent="0.35">
      <c r="D125"/>
      <c r="BD125" s="31" t="s">
        <v>287</v>
      </c>
      <c r="BE125"/>
      <c r="BF125" s="64"/>
    </row>
    <row r="126" spans="4:58" x14ac:dyDescent="0.35">
      <c r="D126"/>
      <c r="BD126" s="31" t="s">
        <v>300</v>
      </c>
      <c r="BE126"/>
      <c r="BF126" s="64"/>
    </row>
    <row r="127" spans="4:58" x14ac:dyDescent="0.35">
      <c r="D127"/>
      <c r="BD127" s="31" t="s">
        <v>958</v>
      </c>
      <c r="BE127"/>
      <c r="BF127" s="64"/>
    </row>
    <row r="128" spans="4:58" x14ac:dyDescent="0.35">
      <c r="D128"/>
      <c r="BD128" s="31" t="s">
        <v>92</v>
      </c>
      <c r="BE128"/>
      <c r="BF128" s="64"/>
    </row>
    <row r="129" spans="4:58" x14ac:dyDescent="0.35">
      <c r="D129"/>
      <c r="BD129" s="31" t="s">
        <v>62</v>
      </c>
      <c r="BE129"/>
      <c r="BF129" s="64"/>
    </row>
    <row r="130" spans="4:58" x14ac:dyDescent="0.35">
      <c r="D130"/>
      <c r="BD130" s="31" t="s">
        <v>950</v>
      </c>
      <c r="BE130"/>
      <c r="BF130" s="64"/>
    </row>
    <row r="131" spans="4:58" x14ac:dyDescent="0.35">
      <c r="D131"/>
      <c r="BD131" s="31" t="s">
        <v>949</v>
      </c>
      <c r="BE131"/>
      <c r="BF131" s="64"/>
    </row>
    <row r="132" spans="4:58" x14ac:dyDescent="0.35">
      <c r="D132"/>
      <c r="BD132" s="31" t="s">
        <v>947</v>
      </c>
      <c r="BE132"/>
      <c r="BF132" s="64"/>
    </row>
    <row r="133" spans="4:58" x14ac:dyDescent="0.35">
      <c r="BD133" s="31" t="s">
        <v>948</v>
      </c>
      <c r="BE133"/>
      <c r="BF133" s="64"/>
    </row>
    <row r="134" spans="4:58" x14ac:dyDescent="0.35">
      <c r="BD134" s="31" t="s">
        <v>975</v>
      </c>
      <c r="BE134"/>
      <c r="BF134" s="64"/>
    </row>
    <row r="135" spans="4:58" x14ac:dyDescent="0.35">
      <c r="BD135" s="31" t="s">
        <v>449</v>
      </c>
      <c r="BE135"/>
      <c r="BF135" s="64"/>
    </row>
    <row r="136" spans="4:58" x14ac:dyDescent="0.35">
      <c r="BD136" s="31" t="s">
        <v>321</v>
      </c>
      <c r="BE136"/>
      <c r="BF136" s="64"/>
    </row>
    <row r="137" spans="4:58" x14ac:dyDescent="0.35">
      <c r="BD137" s="31" t="s">
        <v>275</v>
      </c>
      <c r="BE137"/>
    </row>
    <row r="138" spans="4:58" x14ac:dyDescent="0.35">
      <c r="BD138" s="31" t="s">
        <v>568</v>
      </c>
      <c r="BE138"/>
    </row>
    <row r="139" spans="4:58" x14ac:dyDescent="0.35">
      <c r="BD139" s="31" t="s">
        <v>608</v>
      </c>
      <c r="BE139"/>
    </row>
    <row r="140" spans="4:58" x14ac:dyDescent="0.35">
      <c r="BD140" s="31" t="s">
        <v>981</v>
      </c>
      <c r="BE140"/>
    </row>
    <row r="141" spans="4:58" x14ac:dyDescent="0.35">
      <c r="BD141" s="31" t="s">
        <v>982</v>
      </c>
      <c r="BE141"/>
    </row>
    <row r="142" spans="4:58" x14ac:dyDescent="0.35">
      <c r="BD142" s="31" t="s">
        <v>984</v>
      </c>
      <c r="BE142"/>
    </row>
    <row r="143" spans="4:58" x14ac:dyDescent="0.35">
      <c r="BD143" s="31" t="s">
        <v>986</v>
      </c>
      <c r="BE143"/>
    </row>
    <row r="144" spans="4:58" x14ac:dyDescent="0.35">
      <c r="BD144" s="31" t="s">
        <v>987</v>
      </c>
      <c r="BE144"/>
    </row>
    <row r="145" spans="56:57" x14ac:dyDescent="0.35">
      <c r="BD145" s="31" t="s">
        <v>1420</v>
      </c>
      <c r="BE145"/>
    </row>
    <row r="146" spans="56:57" x14ac:dyDescent="0.35">
      <c r="BD146"/>
      <c r="BE146"/>
    </row>
    <row r="147" spans="56:57" x14ac:dyDescent="0.35">
      <c r="BD147"/>
      <c r="BE147"/>
    </row>
    <row r="148" spans="56:57" x14ac:dyDescent="0.35">
      <c r="BD148"/>
      <c r="BE148"/>
    </row>
    <row r="149" spans="56:57" x14ac:dyDescent="0.35">
      <c r="BD149"/>
      <c r="BE149"/>
    </row>
    <row r="150" spans="56:57" x14ac:dyDescent="0.35">
      <c r="BD150"/>
      <c r="BE150"/>
    </row>
    <row r="151" spans="56:57" x14ac:dyDescent="0.35">
      <c r="BD151"/>
      <c r="BE151"/>
    </row>
  </sheetData>
  <conditionalFormatting sqref="C17">
    <cfRule type="cellIs" dxfId="34" priority="19" operator="lessThan">
      <formula>0.1</formula>
    </cfRule>
    <cfRule type="cellIs" dxfId="33" priority="20" operator="lessThan">
      <formula>0.05</formula>
    </cfRule>
  </conditionalFormatting>
  <conditionalFormatting sqref="H17">
    <cfRule type="cellIs" dxfId="32" priority="17" operator="lessThan">
      <formula>0.1</formula>
    </cfRule>
    <cfRule type="cellIs" dxfId="31" priority="18" operator="lessThan">
      <formula>0.05</formula>
    </cfRule>
  </conditionalFormatting>
  <conditionalFormatting sqref="N17">
    <cfRule type="cellIs" dxfId="30" priority="15" operator="lessThan">
      <formula>0.1</formula>
    </cfRule>
    <cfRule type="cellIs" dxfId="29" priority="16" operator="lessThan">
      <formula>0.05</formula>
    </cfRule>
  </conditionalFormatting>
  <conditionalFormatting sqref="T17">
    <cfRule type="cellIs" dxfId="28" priority="14" operator="lessThan">
      <formula>0.05</formula>
    </cfRule>
  </conditionalFormatting>
  <conditionalFormatting sqref="BE17">
    <cfRule type="cellIs" dxfId="27" priority="1" operator="lessThan">
      <formula>0.05</formula>
    </cfRule>
  </conditionalFormatting>
  <conditionalFormatting sqref="Y17">
    <cfRule type="cellIs" dxfId="26" priority="11" operator="lessThan">
      <formula>0.1</formula>
    </cfRule>
    <cfRule type="cellIs" dxfId="25" priority="12" operator="lessThan">
      <formula>0.05</formula>
    </cfRule>
  </conditionalFormatting>
  <conditionalFormatting sqref="AE17">
    <cfRule type="cellIs" dxfId="24" priority="9" operator="lessThan">
      <formula>0.1</formula>
    </cfRule>
    <cfRule type="cellIs" dxfId="23" priority="10" operator="lessThan">
      <formula>0.05</formula>
    </cfRule>
  </conditionalFormatting>
  <conditionalFormatting sqref="AK17">
    <cfRule type="cellIs" dxfId="22" priority="7" operator="lessThan">
      <formula>0.1</formula>
    </cfRule>
    <cfRule type="cellIs" dxfId="21" priority="8" operator="lessThan">
      <formula>0.05</formula>
    </cfRule>
  </conditionalFormatting>
  <conditionalFormatting sqref="AQ17">
    <cfRule type="cellIs" dxfId="20" priority="5" operator="lessThan">
      <formula>0.1</formula>
    </cfRule>
    <cfRule type="cellIs" dxfId="19" priority="6" operator="lessThan">
      <formula>0.05</formula>
    </cfRule>
  </conditionalFormatting>
  <conditionalFormatting sqref="AW17">
    <cfRule type="cellIs" dxfId="18" priority="3" operator="lessThan">
      <formula>0.1</formula>
    </cfRule>
    <cfRule type="cellIs" dxfId="17" priority="4" operator="lessThan">
      <formula>0.05</formula>
    </cfRule>
  </conditionalFormatting>
  <conditionalFormatting sqref="BA17">
    <cfRule type="cellIs" dxfId="16" priority="2" operator="lessThan">
      <formula>0.05</formula>
    </cfRule>
  </conditionalFormatting>
  <pageMargins left="0.7" right="0.7" top="0.75" bottom="0.75" header="0.3" footer="0.3"/>
  <pageSetup paperSize="9" orientation="portrait" verticalDpi="0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AF32C-E809-4BC1-8C63-F42CECB84ED5}">
  <dimension ref="B1:BJ151"/>
  <sheetViews>
    <sheetView showGridLines="0" topLeftCell="AX1" zoomScale="85" zoomScaleNormal="85" workbookViewId="0">
      <selection activeCell="BL31" sqref="BL31"/>
    </sheetView>
  </sheetViews>
  <sheetFormatPr defaultColWidth="9.1796875" defaultRowHeight="14.5" x14ac:dyDescent="0.35"/>
  <cols>
    <col min="1" max="1" width="9.1796875" style="65"/>
    <col min="2" max="2" width="22.26953125" style="65" bestFit="1" customWidth="1"/>
    <col min="3" max="3" width="11.26953125" style="65" bestFit="1" customWidth="1"/>
    <col min="4" max="4" width="21.81640625" style="65" bestFit="1" customWidth="1"/>
    <col min="5" max="5" width="7.81640625" style="65" bestFit="1" customWidth="1"/>
    <col min="6" max="6" width="9.1796875" style="65"/>
    <col min="7" max="7" width="22.26953125" style="65" bestFit="1" customWidth="1"/>
    <col min="8" max="8" width="11.26953125" style="65" bestFit="1" customWidth="1"/>
    <col min="9" max="9" width="21.81640625" style="65" bestFit="1" customWidth="1"/>
    <col min="10" max="10" width="12.81640625" style="65" bestFit="1" customWidth="1"/>
    <col min="11" max="11" width="7.81640625" style="65" bestFit="1" customWidth="1"/>
    <col min="12" max="12" width="9.1796875" style="65"/>
    <col min="13" max="13" width="22.26953125" style="65" bestFit="1" customWidth="1"/>
    <col min="14" max="14" width="11.26953125" style="65" bestFit="1" customWidth="1"/>
    <col min="15" max="16" width="22.54296875" style="65" bestFit="1" customWidth="1"/>
    <col min="17" max="17" width="7.81640625" style="65" bestFit="1" customWidth="1"/>
    <col min="18" max="18" width="9.1796875" style="65"/>
    <col min="19" max="19" width="22.26953125" style="65" bestFit="1" customWidth="1"/>
    <col min="20" max="20" width="12.54296875" style="65" bestFit="1" customWidth="1"/>
    <col min="21" max="21" width="12.81640625" style="65" bestFit="1" customWidth="1"/>
    <col min="22" max="22" width="7.81640625" style="65" bestFit="1" customWidth="1"/>
    <col min="23" max="23" width="9.1796875" style="65"/>
    <col min="24" max="24" width="22.26953125" style="65" bestFit="1" customWidth="1"/>
    <col min="25" max="25" width="14.1796875" style="65" bestFit="1" customWidth="1"/>
    <col min="26" max="26" width="21.81640625" style="65" bestFit="1" customWidth="1"/>
    <col min="27" max="27" width="12.81640625" style="65" bestFit="1" customWidth="1"/>
    <col min="28" max="28" width="7.81640625" style="65" bestFit="1" customWidth="1"/>
    <col min="29" max="29" width="9.1796875" style="65"/>
    <col min="30" max="30" width="22.26953125" style="65" bestFit="1" customWidth="1"/>
    <col min="31" max="31" width="14.7265625" style="65" bestFit="1" customWidth="1"/>
    <col min="32" max="32" width="21.81640625" style="65" bestFit="1" customWidth="1"/>
    <col min="33" max="33" width="12.81640625" style="65" bestFit="1" customWidth="1"/>
    <col min="34" max="34" width="7.81640625" style="65" bestFit="1" customWidth="1"/>
    <col min="35" max="35" width="9.1796875" style="65"/>
    <col min="36" max="36" width="22.26953125" style="65" bestFit="1" customWidth="1"/>
    <col min="37" max="37" width="12.453125" style="65" bestFit="1" customWidth="1"/>
    <col min="38" max="38" width="21.81640625" style="65" bestFit="1" customWidth="1"/>
    <col min="39" max="39" width="12.81640625" style="65" bestFit="1" customWidth="1"/>
    <col min="40" max="40" width="7.81640625" style="65" bestFit="1" customWidth="1"/>
    <col min="41" max="41" width="9.1796875" style="65"/>
    <col min="42" max="42" width="22.26953125" style="65" bestFit="1" customWidth="1"/>
    <col min="43" max="43" width="15.54296875" style="65" bestFit="1" customWidth="1"/>
    <col min="44" max="44" width="21.81640625" style="65" bestFit="1" customWidth="1"/>
    <col min="45" max="45" width="12.81640625" style="65" bestFit="1" customWidth="1"/>
    <col min="46" max="46" width="7.81640625" style="65" bestFit="1" customWidth="1"/>
    <col min="47" max="47" width="9.1796875" style="65"/>
    <col min="48" max="48" width="22.26953125" style="65" bestFit="1" customWidth="1"/>
    <col min="49" max="49" width="13.81640625" style="65" bestFit="1" customWidth="1"/>
    <col min="50" max="50" width="21.81640625" style="65" bestFit="1" customWidth="1"/>
    <col min="51" max="51" width="12.81640625" style="65" bestFit="1" customWidth="1"/>
    <col min="52" max="52" width="22.26953125" style="65" bestFit="1" customWidth="1"/>
    <col min="53" max="53" width="12.453125" style="65" bestFit="1" customWidth="1"/>
    <col min="54" max="54" width="21.81640625" style="65" bestFit="1" customWidth="1"/>
    <col min="55" max="55" width="9.1796875" style="65"/>
    <col min="56" max="56" width="22.26953125" style="65" bestFit="1" customWidth="1"/>
    <col min="57" max="57" width="11.81640625" style="65" bestFit="1" customWidth="1"/>
    <col min="58" max="58" width="21.81640625" style="65" bestFit="1" customWidth="1"/>
    <col min="59" max="59" width="9.1796875" style="65"/>
    <col min="60" max="60" width="22.26953125" style="65" bestFit="1" customWidth="1"/>
    <col min="61" max="61" width="9.453125" style="65" bestFit="1" customWidth="1"/>
    <col min="62" max="62" width="21.81640625" style="65" bestFit="1" customWidth="1"/>
    <col min="63" max="16384" width="9.1796875" style="65"/>
  </cols>
  <sheetData>
    <row r="1" spans="2:60" customFormat="1" x14ac:dyDescent="0.35"/>
    <row r="2" spans="2:60" customFormat="1" x14ac:dyDescent="0.35">
      <c r="B2" t="s">
        <v>1446</v>
      </c>
      <c r="G2" t="s">
        <v>1446</v>
      </c>
      <c r="M2" t="s">
        <v>1446</v>
      </c>
      <c r="S2" t="s">
        <v>1446</v>
      </c>
      <c r="X2" t="s">
        <v>1446</v>
      </c>
      <c r="AD2" t="s">
        <v>1446</v>
      </c>
      <c r="AJ2" t="s">
        <v>1446</v>
      </c>
      <c r="AP2" t="s">
        <v>1446</v>
      </c>
      <c r="AV2" t="s">
        <v>1446</v>
      </c>
      <c r="AZ2" t="s">
        <v>1446</v>
      </c>
      <c r="BD2" t="s">
        <v>1446</v>
      </c>
      <c r="BH2" t="s">
        <v>1446</v>
      </c>
    </row>
    <row r="3" spans="2:60" customFormat="1" x14ac:dyDescent="0.35"/>
    <row r="4" spans="2:60" customFormat="1" ht="23.5" x14ac:dyDescent="0.55000000000000004">
      <c r="B4" s="61" t="s">
        <v>32</v>
      </c>
      <c r="G4" s="62" t="s">
        <v>332</v>
      </c>
      <c r="M4" s="61" t="s">
        <v>348</v>
      </c>
      <c r="S4" s="62" t="s">
        <v>1396</v>
      </c>
      <c r="X4" s="67" t="s">
        <v>87</v>
      </c>
      <c r="AD4" s="67" t="s">
        <v>465</v>
      </c>
      <c r="AJ4" s="67" t="s">
        <v>1449</v>
      </c>
      <c r="AP4" s="67" t="s">
        <v>1448</v>
      </c>
      <c r="AV4" s="62" t="s">
        <v>1450</v>
      </c>
      <c r="AZ4" s="68" t="s">
        <v>1447</v>
      </c>
      <c r="BD4" s="68" t="s">
        <v>535</v>
      </c>
      <c r="BH4" s="62" t="s">
        <v>1014</v>
      </c>
    </row>
    <row r="5" spans="2:60" customFormat="1" x14ac:dyDescent="0.35"/>
    <row r="6" spans="2:60" customFormat="1" x14ac:dyDescent="0.35">
      <c r="B6" t="s">
        <v>1434</v>
      </c>
      <c r="G6" t="s">
        <v>1434</v>
      </c>
      <c r="M6" t="s">
        <v>1434</v>
      </c>
      <c r="S6" t="s">
        <v>1434</v>
      </c>
      <c r="X6" t="s">
        <v>1434</v>
      </c>
      <c r="AD6" t="s">
        <v>1434</v>
      </c>
      <c r="AJ6" t="s">
        <v>1434</v>
      </c>
      <c r="AP6" t="s">
        <v>1434</v>
      </c>
      <c r="AZ6" t="s">
        <v>1434</v>
      </c>
      <c r="BD6" t="s">
        <v>1434</v>
      </c>
    </row>
    <row r="7" spans="2:60" customFormat="1" ht="15" thickBot="1" x14ac:dyDescent="0.4"/>
    <row r="8" spans="2:60" customFormat="1" x14ac:dyDescent="0.35">
      <c r="B8" s="59"/>
      <c r="C8" s="59" t="s">
        <v>1956</v>
      </c>
      <c r="D8" s="59" t="s">
        <v>1955</v>
      </c>
      <c r="G8" s="59"/>
      <c r="H8" s="59" t="s">
        <v>1956</v>
      </c>
      <c r="I8" s="59" t="s">
        <v>1955</v>
      </c>
      <c r="M8" s="59"/>
      <c r="N8" s="59" t="s">
        <v>1956</v>
      </c>
      <c r="O8" s="59" t="s">
        <v>1955</v>
      </c>
      <c r="S8" s="59"/>
      <c r="T8" s="59" t="s">
        <v>1956</v>
      </c>
      <c r="U8" s="59" t="s">
        <v>1955</v>
      </c>
      <c r="X8" s="59"/>
      <c r="Y8" s="59" t="s">
        <v>1956</v>
      </c>
      <c r="Z8" s="59" t="s">
        <v>1955</v>
      </c>
      <c r="AD8" s="59"/>
      <c r="AE8" s="59" t="s">
        <v>1956</v>
      </c>
      <c r="AF8" s="59" t="s">
        <v>1955</v>
      </c>
      <c r="AJ8" s="59"/>
      <c r="AK8" s="59" t="s">
        <v>1956</v>
      </c>
      <c r="AL8" s="59" t="s">
        <v>1955</v>
      </c>
      <c r="AP8" s="59"/>
      <c r="AQ8" s="59" t="s">
        <v>1956</v>
      </c>
      <c r="AR8" s="59" t="s">
        <v>1955</v>
      </c>
      <c r="AZ8" s="59"/>
      <c r="BA8" s="59" t="s">
        <v>1956</v>
      </c>
      <c r="BB8" s="59" t="s">
        <v>1955</v>
      </c>
      <c r="BD8" s="59"/>
      <c r="BE8" s="59" t="s">
        <v>1956</v>
      </c>
      <c r="BF8" s="59" t="s">
        <v>1955</v>
      </c>
    </row>
    <row r="9" spans="2:60" customFormat="1" x14ac:dyDescent="0.35">
      <c r="B9" s="57" t="s">
        <v>1435</v>
      </c>
      <c r="C9" s="57">
        <v>0.18315521449965863</v>
      </c>
      <c r="D9" s="57">
        <v>0.20912407672683858</v>
      </c>
      <c r="G9" s="57" t="s">
        <v>1435</v>
      </c>
      <c r="H9" s="57">
        <v>8.4168095207577311E-3</v>
      </c>
      <c r="I9" s="57">
        <v>-3.5473411312263448E-3</v>
      </c>
      <c r="M9" s="57" t="s">
        <v>1435</v>
      </c>
      <c r="N9" s="57">
        <v>4.386202023307504E-2</v>
      </c>
      <c r="O9" s="57">
        <v>0.10362915216859135</v>
      </c>
      <c r="S9" s="57" t="s">
        <v>1435</v>
      </c>
      <c r="T9" s="57">
        <v>2.9426828333848931E-7</v>
      </c>
      <c r="U9" s="57">
        <v>1.5190360665348586E-5</v>
      </c>
      <c r="X9" s="57" t="s">
        <v>1435</v>
      </c>
      <c r="Y9" s="57">
        <v>9.3339607922252071E-2</v>
      </c>
      <c r="Z9" s="57">
        <v>5.9892289924136921E-3</v>
      </c>
      <c r="AD9" s="57" t="s">
        <v>1435</v>
      </c>
      <c r="AE9" s="57">
        <v>8.061313106900507E-2</v>
      </c>
      <c r="AF9" s="57">
        <v>6.1280551144042399E-2</v>
      </c>
      <c r="AJ9" s="57" t="s">
        <v>1435</v>
      </c>
      <c r="AK9" s="57">
        <v>3.5236864915011289E-2</v>
      </c>
      <c r="AL9" s="57">
        <v>4.5127058786003024E-2</v>
      </c>
      <c r="AP9" s="57" t="s">
        <v>1435</v>
      </c>
      <c r="AQ9" s="57">
        <v>1.0795831743024412E-4</v>
      </c>
      <c r="AR9" s="57">
        <v>1.1599135728640868E-4</v>
      </c>
      <c r="AZ9" s="57" t="s">
        <v>1435</v>
      </c>
      <c r="BA9" s="57">
        <v>4.5115603437818987E-2</v>
      </c>
      <c r="BB9" s="57">
        <v>2.0703128668145963E-2</v>
      </c>
      <c r="BD9" s="57" t="s">
        <v>1435</v>
      </c>
      <c r="BE9" s="57">
        <v>3.8663254072731253E-2</v>
      </c>
      <c r="BF9" s="57">
        <v>0.13440851892041544</v>
      </c>
    </row>
    <row r="10" spans="2:60" customFormat="1" x14ac:dyDescent="0.35">
      <c r="B10" s="57" t="s">
        <v>1436</v>
      </c>
      <c r="C10" s="57">
        <v>4.6155742416655918E-2</v>
      </c>
      <c r="D10" s="57">
        <v>0.23188430465642776</v>
      </c>
      <c r="G10" s="57" t="s">
        <v>1436</v>
      </c>
      <c r="H10" s="57">
        <v>1.3110893969789687E-4</v>
      </c>
      <c r="I10" s="57">
        <v>1.9470584227330835E-4</v>
      </c>
      <c r="M10" s="57" t="s">
        <v>1436</v>
      </c>
      <c r="N10" s="57">
        <v>1.6360286413280998E-2</v>
      </c>
      <c r="O10" s="57">
        <v>2.2610284447686341E-2</v>
      </c>
      <c r="S10" s="57" t="s">
        <v>1436</v>
      </c>
      <c r="T10" s="57">
        <v>8.9946277051935982E-14</v>
      </c>
      <c r="U10" s="57">
        <v>7.6960499896971672E-10</v>
      </c>
      <c r="X10" s="57" t="s">
        <v>1436</v>
      </c>
      <c r="Y10" s="57">
        <v>5.4494262640870261E-2</v>
      </c>
      <c r="Z10" s="57">
        <v>1.688996297465821E-3</v>
      </c>
      <c r="AD10" s="57" t="s">
        <v>1436</v>
      </c>
      <c r="AE10" s="57">
        <v>3.05913344289096E-2</v>
      </c>
      <c r="AF10" s="57">
        <v>1.6945195896790926E-2</v>
      </c>
      <c r="AJ10" s="57" t="s">
        <v>1436</v>
      </c>
      <c r="AK10" s="57">
        <v>4.6795346753561841E-3</v>
      </c>
      <c r="AL10" s="57">
        <v>2.4420916038211983E-3</v>
      </c>
      <c r="AP10" s="57" t="s">
        <v>1436</v>
      </c>
      <c r="AQ10" s="57">
        <v>1.7683933302520153E-8</v>
      </c>
      <c r="AR10" s="57">
        <v>6.0893860277881769E-8</v>
      </c>
      <c r="AZ10" s="57" t="s">
        <v>1436</v>
      </c>
      <c r="BA10" s="57">
        <v>1.6426265528783287E-2</v>
      </c>
      <c r="BB10" s="57">
        <v>1.2067786494437485E-3</v>
      </c>
      <c r="BD10" s="57" t="s">
        <v>1436</v>
      </c>
      <c r="BE10" s="57">
        <v>3.1937074088224087E-3</v>
      </c>
      <c r="BF10" s="57">
        <v>7.5012119000967478E-2</v>
      </c>
    </row>
    <row r="11" spans="2:60" customFormat="1" x14ac:dyDescent="0.35">
      <c r="B11" s="57" t="s">
        <v>1437</v>
      </c>
      <c r="C11" s="57">
        <v>17</v>
      </c>
      <c r="D11" s="57">
        <v>7</v>
      </c>
      <c r="G11" s="57" t="s">
        <v>1437</v>
      </c>
      <c r="H11" s="57">
        <v>5</v>
      </c>
      <c r="I11" s="57">
        <v>7</v>
      </c>
      <c r="M11" s="57" t="s">
        <v>1437</v>
      </c>
      <c r="N11" s="57">
        <v>38</v>
      </c>
      <c r="O11" s="57">
        <v>7</v>
      </c>
      <c r="S11" s="57" t="s">
        <v>1437</v>
      </c>
      <c r="T11" s="57">
        <v>7</v>
      </c>
      <c r="U11" s="57">
        <v>7</v>
      </c>
      <c r="X11" s="57" t="s">
        <v>1437</v>
      </c>
      <c r="Y11" s="57">
        <v>29</v>
      </c>
      <c r="Z11" s="57">
        <v>6</v>
      </c>
      <c r="AD11" s="57" t="s">
        <v>1437</v>
      </c>
      <c r="AE11" s="57">
        <v>25</v>
      </c>
      <c r="AF11" s="57">
        <v>15</v>
      </c>
      <c r="AJ11" s="57" t="s">
        <v>1437</v>
      </c>
      <c r="AK11" s="57">
        <v>61</v>
      </c>
      <c r="AL11" s="57">
        <v>21</v>
      </c>
      <c r="AP11" s="57" t="s">
        <v>1437</v>
      </c>
      <c r="AQ11" s="57">
        <v>12</v>
      </c>
      <c r="AR11" s="57">
        <v>8</v>
      </c>
      <c r="AZ11" s="57" t="s">
        <v>1437</v>
      </c>
      <c r="BA11" s="57">
        <v>28</v>
      </c>
      <c r="BB11" s="57">
        <v>15</v>
      </c>
      <c r="BD11" s="57" t="s">
        <v>1437</v>
      </c>
      <c r="BE11" s="57">
        <v>69</v>
      </c>
      <c r="BF11" s="57">
        <v>44</v>
      </c>
    </row>
    <row r="12" spans="2:60" customFormat="1" x14ac:dyDescent="0.35">
      <c r="B12" s="57" t="s">
        <v>1438</v>
      </c>
      <c r="C12" s="57">
        <v>0</v>
      </c>
      <c r="D12" s="57"/>
      <c r="G12" s="57" t="s">
        <v>1438</v>
      </c>
      <c r="H12" s="57">
        <v>0</v>
      </c>
      <c r="I12" s="57"/>
      <c r="M12" s="57" t="s">
        <v>1438</v>
      </c>
      <c r="N12" s="57">
        <v>0</v>
      </c>
      <c r="O12" s="57"/>
      <c r="S12" s="57" t="s">
        <v>1438</v>
      </c>
      <c r="T12" s="57">
        <v>0</v>
      </c>
      <c r="U12" s="57"/>
      <c r="X12" s="57" t="s">
        <v>1438</v>
      </c>
      <c r="Y12" s="57">
        <v>0</v>
      </c>
      <c r="Z12" s="57"/>
      <c r="AD12" s="57" t="s">
        <v>1438</v>
      </c>
      <c r="AE12" s="57">
        <v>0</v>
      </c>
      <c r="AF12" s="57"/>
      <c r="AJ12" s="57" t="s">
        <v>1438</v>
      </c>
      <c r="AK12" s="57">
        <v>0</v>
      </c>
      <c r="AL12" s="57"/>
      <c r="AP12" s="57" t="s">
        <v>1438</v>
      </c>
      <c r="AQ12" s="57">
        <v>0</v>
      </c>
      <c r="AR12" s="57"/>
      <c r="AZ12" s="57" t="s">
        <v>1438</v>
      </c>
      <c r="BA12" s="57">
        <v>0</v>
      </c>
      <c r="BB12" s="57"/>
      <c r="BD12" s="57" t="s">
        <v>1438</v>
      </c>
      <c r="BE12" s="57">
        <v>0</v>
      </c>
      <c r="BF12" s="57"/>
    </row>
    <row r="13" spans="2:60" customFormat="1" x14ac:dyDescent="0.35">
      <c r="B13" s="57" t="s">
        <v>1439</v>
      </c>
      <c r="C13" s="57">
        <v>7</v>
      </c>
      <c r="D13" s="57"/>
      <c r="G13" s="57" t="s">
        <v>1439</v>
      </c>
      <c r="H13" s="57">
        <v>10</v>
      </c>
      <c r="I13" s="57"/>
      <c r="M13" s="57" t="s">
        <v>1439</v>
      </c>
      <c r="N13" s="57">
        <v>8</v>
      </c>
      <c r="O13" s="57"/>
      <c r="S13" s="57" t="s">
        <v>1439</v>
      </c>
      <c r="T13" s="57">
        <v>6</v>
      </c>
      <c r="U13" s="57"/>
      <c r="X13" s="57" t="s">
        <v>1439</v>
      </c>
      <c r="Y13" s="57">
        <v>33</v>
      </c>
      <c r="Z13" s="57"/>
      <c r="AD13" s="57" t="s">
        <v>1439</v>
      </c>
      <c r="AE13" s="57">
        <v>36</v>
      </c>
      <c r="AF13" s="57"/>
      <c r="AJ13" s="57" t="s">
        <v>1439</v>
      </c>
      <c r="AK13" s="57">
        <v>48</v>
      </c>
      <c r="AL13" s="57"/>
      <c r="AP13" s="57" t="s">
        <v>1439</v>
      </c>
      <c r="AQ13" s="57">
        <v>10</v>
      </c>
      <c r="AR13" s="57"/>
      <c r="AZ13" s="57" t="s">
        <v>1439</v>
      </c>
      <c r="BA13" s="57">
        <v>34</v>
      </c>
      <c r="BB13" s="57"/>
      <c r="BD13" s="57" t="s">
        <v>1439</v>
      </c>
      <c r="BE13" s="57">
        <v>45</v>
      </c>
      <c r="BF13" s="57"/>
    </row>
    <row r="14" spans="2:60" customFormat="1" x14ac:dyDescent="0.35">
      <c r="B14" s="57" t="s">
        <v>1440</v>
      </c>
      <c r="C14" s="57">
        <v>-0.13717046276979136</v>
      </c>
      <c r="D14" s="57"/>
      <c r="G14" s="57" t="s">
        <v>1440</v>
      </c>
      <c r="H14" s="57">
        <v>1.6275585714603491</v>
      </c>
      <c r="I14" s="57"/>
      <c r="M14" s="57" t="s">
        <v>1440</v>
      </c>
      <c r="N14" s="57">
        <v>-0.98784269214417952</v>
      </c>
      <c r="O14" s="57"/>
      <c r="S14" s="57" t="s">
        <v>1440</v>
      </c>
      <c r="T14" s="57">
        <v>-1.4205681058830593</v>
      </c>
      <c r="U14" s="57"/>
      <c r="X14" s="57" t="s">
        <v>1440</v>
      </c>
      <c r="Y14" s="57">
        <v>1.8792147504690606</v>
      </c>
      <c r="Z14" s="57"/>
      <c r="AD14" s="57" t="s">
        <v>1440</v>
      </c>
      <c r="AE14" s="57">
        <v>0.3985181562214597</v>
      </c>
      <c r="AF14" s="57"/>
      <c r="AJ14" s="57" t="s">
        <v>1440</v>
      </c>
      <c r="AK14" s="57">
        <v>-0.71190479883071489</v>
      </c>
      <c r="AL14" s="57"/>
      <c r="AP14" s="57" t="s">
        <v>1440</v>
      </c>
      <c r="AQ14" s="57">
        <v>-8.4276802003118295E-2</v>
      </c>
      <c r="AR14" s="57"/>
      <c r="AZ14" s="57" t="s">
        <v>1440</v>
      </c>
      <c r="BA14" s="57">
        <v>0.94518093634657896</v>
      </c>
      <c r="BB14" s="57"/>
      <c r="BD14" s="57" t="s">
        <v>1440</v>
      </c>
      <c r="BE14" s="57">
        <v>-2.2880263655387618</v>
      </c>
      <c r="BF14" s="57"/>
    </row>
    <row r="15" spans="2:60" customFormat="1" x14ac:dyDescent="0.35">
      <c r="B15" s="57" t="s">
        <v>1441</v>
      </c>
      <c r="C15" s="57">
        <v>0.44737905076642048</v>
      </c>
      <c r="D15" s="57"/>
      <c r="G15" s="57" t="s">
        <v>1441</v>
      </c>
      <c r="H15" s="57">
        <v>6.7338277803897145E-2</v>
      </c>
      <c r="I15" s="57"/>
      <c r="M15" s="57" t="s">
        <v>1441</v>
      </c>
      <c r="N15" s="57">
        <v>0.17608068393268661</v>
      </c>
      <c r="O15" s="57"/>
      <c r="S15" s="57" t="s">
        <v>1441</v>
      </c>
      <c r="T15" s="57">
        <v>0.10263053634847571</v>
      </c>
      <c r="U15" s="57"/>
      <c r="X15" s="57" t="s">
        <v>1441</v>
      </c>
      <c r="Y15" s="57">
        <v>3.4535438547383543E-2</v>
      </c>
      <c r="Z15" s="57"/>
      <c r="AD15" s="57" t="s">
        <v>1441</v>
      </c>
      <c r="AE15" s="57">
        <v>0.34630108745594612</v>
      </c>
      <c r="AF15" s="57"/>
      <c r="AJ15" s="57" t="s">
        <v>1441</v>
      </c>
      <c r="AK15" s="57">
        <v>0.2399848386021477</v>
      </c>
      <c r="AL15" s="57"/>
      <c r="AP15" s="57" t="s">
        <v>1441</v>
      </c>
      <c r="AQ15" s="57">
        <v>0.46724983151602051</v>
      </c>
      <c r="AR15" s="57"/>
      <c r="AZ15" s="57" t="s">
        <v>1441</v>
      </c>
      <c r="BA15" s="57">
        <v>0.17561775365137439</v>
      </c>
      <c r="BB15" s="57"/>
      <c r="BD15" s="57" t="s">
        <v>1441</v>
      </c>
      <c r="BE15" s="57">
        <v>1.344333558664175E-2</v>
      </c>
      <c r="BF15" s="57"/>
    </row>
    <row r="16" spans="2:60" customFormat="1" x14ac:dyDescent="0.35">
      <c r="B16" s="57" t="s">
        <v>1442</v>
      </c>
      <c r="C16" s="57">
        <v>1.8945786050900073</v>
      </c>
      <c r="D16" s="57"/>
      <c r="G16" s="57" t="s">
        <v>1442</v>
      </c>
      <c r="H16" s="57">
        <v>1.812461122811676</v>
      </c>
      <c r="I16" s="57"/>
      <c r="M16" s="57" t="s">
        <v>1442</v>
      </c>
      <c r="N16" s="57">
        <v>1.8595480375308981</v>
      </c>
      <c r="O16" s="57"/>
      <c r="S16" s="57" t="s">
        <v>1442</v>
      </c>
      <c r="T16" s="57">
        <v>1.9431802805153031</v>
      </c>
      <c r="U16" s="57"/>
      <c r="X16" s="57" t="s">
        <v>1442</v>
      </c>
      <c r="Y16" s="57">
        <v>1.6923603090303456</v>
      </c>
      <c r="Z16" s="57"/>
      <c r="AD16" s="57" t="s">
        <v>1442</v>
      </c>
      <c r="AE16" s="57">
        <v>1.6882977141168172</v>
      </c>
      <c r="AF16" s="57"/>
      <c r="AJ16" s="57" t="s">
        <v>1442</v>
      </c>
      <c r="AK16" s="57">
        <v>1.6772241961243386</v>
      </c>
      <c r="AL16" s="57"/>
      <c r="AP16" s="57" t="s">
        <v>1442</v>
      </c>
      <c r="AQ16" s="57">
        <v>1.812461122811676</v>
      </c>
      <c r="AR16" s="57"/>
      <c r="AZ16" s="57" t="s">
        <v>1442</v>
      </c>
      <c r="BA16" s="57">
        <v>1.6909242551868542</v>
      </c>
      <c r="BB16" s="57"/>
      <c r="BD16" s="57" t="s">
        <v>1442</v>
      </c>
      <c r="BE16" s="57">
        <v>1.6794273926523535</v>
      </c>
      <c r="BF16" s="57"/>
    </row>
    <row r="17" spans="2:62" customFormat="1" x14ac:dyDescent="0.35">
      <c r="B17" s="57" t="s">
        <v>1443</v>
      </c>
      <c r="C17" s="57">
        <v>0.89475810153284097</v>
      </c>
      <c r="D17" s="57"/>
      <c r="G17" s="57" t="s">
        <v>1443</v>
      </c>
      <c r="H17" s="57">
        <v>0.13467655560779429</v>
      </c>
      <c r="I17" s="57"/>
      <c r="M17" s="57" t="s">
        <v>1443</v>
      </c>
      <c r="N17" s="57">
        <v>0.35216136786537322</v>
      </c>
      <c r="O17" s="57"/>
      <c r="S17" s="57" t="s">
        <v>1443</v>
      </c>
      <c r="T17" s="57">
        <v>0.20526107269695143</v>
      </c>
      <c r="U17" s="57"/>
      <c r="X17" s="57" t="s">
        <v>1443</v>
      </c>
      <c r="Y17" s="57">
        <v>6.9070877094767086E-2</v>
      </c>
      <c r="Z17" s="57"/>
      <c r="AD17" s="57" t="s">
        <v>1443</v>
      </c>
      <c r="AE17" s="57">
        <v>0.69260217491189224</v>
      </c>
      <c r="AF17" s="57"/>
      <c r="AJ17" s="57" t="s">
        <v>1443</v>
      </c>
      <c r="AK17" s="57">
        <v>0.4799696772042954</v>
      </c>
      <c r="AL17" s="57"/>
      <c r="AP17" s="57" t="s">
        <v>1443</v>
      </c>
      <c r="AQ17" s="57">
        <v>0.93449966303204102</v>
      </c>
      <c r="AR17" s="57"/>
      <c r="AZ17" s="57" t="s">
        <v>1443</v>
      </c>
      <c r="BA17" s="57">
        <v>0.35123550730274877</v>
      </c>
      <c r="BB17" s="57"/>
      <c r="BD17" s="57" t="s">
        <v>1443</v>
      </c>
      <c r="BE17" s="57">
        <v>2.68866711732835E-2</v>
      </c>
      <c r="BF17" s="57"/>
    </row>
    <row r="18" spans="2:62" customFormat="1" ht="15" thickBot="1" x14ac:dyDescent="0.4">
      <c r="B18" s="58" t="s">
        <v>1444</v>
      </c>
      <c r="C18" s="58">
        <v>2.3646242515927849</v>
      </c>
      <c r="D18" s="58"/>
      <c r="G18" s="58" t="s">
        <v>1444</v>
      </c>
      <c r="H18" s="58">
        <v>2.2281388519862744</v>
      </c>
      <c r="I18" s="58"/>
      <c r="M18" s="58" t="s">
        <v>1444</v>
      </c>
      <c r="N18" s="58">
        <v>2.3060041352041671</v>
      </c>
      <c r="O18" s="58"/>
      <c r="S18" s="58" t="s">
        <v>1444</v>
      </c>
      <c r="T18" s="58">
        <v>2.4469118511449697</v>
      </c>
      <c r="U18" s="58"/>
      <c r="X18" s="58" t="s">
        <v>1444</v>
      </c>
      <c r="Y18" s="58">
        <v>2.0345152974493397</v>
      </c>
      <c r="Z18" s="58"/>
      <c r="AD18" s="58" t="s">
        <v>1444</v>
      </c>
      <c r="AE18" s="58">
        <v>2.028094000980452</v>
      </c>
      <c r="AF18" s="58"/>
      <c r="AJ18" s="58" t="s">
        <v>1444</v>
      </c>
      <c r="AK18" s="58">
        <v>2.0106347576242314</v>
      </c>
      <c r="AL18" s="58"/>
      <c r="AP18" s="58" t="s">
        <v>1444</v>
      </c>
      <c r="AQ18" s="58">
        <v>2.2281388519862744</v>
      </c>
      <c r="AR18" s="58"/>
      <c r="AZ18" s="58" t="s">
        <v>1444</v>
      </c>
      <c r="BA18" s="58">
        <v>2.0322445093177191</v>
      </c>
      <c r="BB18" s="58"/>
      <c r="BD18" s="58" t="s">
        <v>1444</v>
      </c>
      <c r="BE18" s="58">
        <v>2.0141033888808457</v>
      </c>
      <c r="BF18" s="58"/>
    </row>
    <row r="19" spans="2:62" customFormat="1" x14ac:dyDescent="0.35"/>
    <row r="20" spans="2:62" customFormat="1" x14ac:dyDescent="0.35">
      <c r="B20" s="74" t="s">
        <v>1955</v>
      </c>
      <c r="C20" s="74"/>
      <c r="D20" s="74"/>
      <c r="G20" s="74" t="s">
        <v>1955</v>
      </c>
      <c r="H20" s="74"/>
      <c r="I20" s="74"/>
      <c r="M20" s="74" t="s">
        <v>1955</v>
      </c>
      <c r="N20" s="74"/>
      <c r="O20" s="74"/>
      <c r="S20" s="74" t="s">
        <v>1955</v>
      </c>
      <c r="T20" s="74"/>
      <c r="U20" s="74"/>
      <c r="X20" s="74" t="s">
        <v>1955</v>
      </c>
      <c r="Y20" s="74"/>
      <c r="Z20" s="74"/>
      <c r="AD20" s="74" t="s">
        <v>1955</v>
      </c>
      <c r="AE20" s="74"/>
      <c r="AF20" s="74"/>
      <c r="AJ20" s="74" t="s">
        <v>1955</v>
      </c>
      <c r="AK20" s="74"/>
      <c r="AL20" s="74"/>
      <c r="AP20" s="74" t="s">
        <v>1955</v>
      </c>
      <c r="AQ20" s="74"/>
      <c r="AR20" s="74"/>
      <c r="AV20" s="74" t="s">
        <v>1955</v>
      </c>
      <c r="AW20" s="74"/>
      <c r="AX20" s="74"/>
      <c r="AZ20" s="74" t="s">
        <v>1955</v>
      </c>
      <c r="BA20" s="74"/>
      <c r="BB20" s="74"/>
      <c r="BD20" s="74" t="s">
        <v>1955</v>
      </c>
      <c r="BE20" s="74"/>
      <c r="BF20" s="74"/>
      <c r="BH20" s="74" t="s">
        <v>1955</v>
      </c>
      <c r="BI20" s="74"/>
      <c r="BJ20" s="74"/>
    </row>
    <row r="21" spans="2:62" customFormat="1" x14ac:dyDescent="0.35"/>
    <row r="22" spans="2:62" customFormat="1" x14ac:dyDescent="0.35">
      <c r="B22" s="30" t="s">
        <v>1427</v>
      </c>
      <c r="G22" s="30" t="s">
        <v>1427</v>
      </c>
      <c r="M22" s="30" t="s">
        <v>1427</v>
      </c>
      <c r="S22" s="30" t="s">
        <v>1427</v>
      </c>
      <c r="X22" s="30" t="s">
        <v>1427</v>
      </c>
      <c r="AD22" s="30" t="s">
        <v>1427</v>
      </c>
      <c r="AJ22" s="30" t="s">
        <v>1427</v>
      </c>
      <c r="AP22" s="30" t="s">
        <v>1427</v>
      </c>
      <c r="AV22" s="30" t="s">
        <v>1427</v>
      </c>
      <c r="AZ22" s="30" t="s">
        <v>1427</v>
      </c>
      <c r="BD22" s="30" t="s">
        <v>1427</v>
      </c>
      <c r="BH22" s="30" t="s">
        <v>1427</v>
      </c>
    </row>
    <row r="23" spans="2:62" customFormat="1" x14ac:dyDescent="0.35">
      <c r="B23" s="30" t="s">
        <v>1065</v>
      </c>
      <c r="C23" t="s">
        <v>32</v>
      </c>
      <c r="G23" s="30" t="s">
        <v>1065</v>
      </c>
      <c r="H23" t="s">
        <v>332</v>
      </c>
      <c r="M23" s="30" t="s">
        <v>1065</v>
      </c>
      <c r="N23" t="s">
        <v>348</v>
      </c>
      <c r="S23" s="30" t="s">
        <v>1065</v>
      </c>
      <c r="T23" t="s">
        <v>1396</v>
      </c>
      <c r="X23" s="30" t="s">
        <v>1065</v>
      </c>
      <c r="Y23" t="s">
        <v>88</v>
      </c>
      <c r="AD23" s="30" t="s">
        <v>1065</v>
      </c>
      <c r="AE23" t="s">
        <v>465</v>
      </c>
      <c r="AJ23" s="30" t="s">
        <v>1065</v>
      </c>
      <c r="AK23" t="s">
        <v>17</v>
      </c>
      <c r="AP23" s="30" t="s">
        <v>1065</v>
      </c>
      <c r="AQ23" t="s">
        <v>705</v>
      </c>
      <c r="AV23" s="30" t="s">
        <v>1065</v>
      </c>
      <c r="AW23" t="s">
        <v>707</v>
      </c>
      <c r="AZ23" s="30" t="s">
        <v>1065</v>
      </c>
      <c r="BA23" t="s">
        <v>642</v>
      </c>
      <c r="BD23" s="30" t="s">
        <v>1065</v>
      </c>
      <c r="BE23" t="s">
        <v>42</v>
      </c>
      <c r="BH23" s="30" t="s">
        <v>1065</v>
      </c>
      <c r="BI23" t="s">
        <v>1014</v>
      </c>
    </row>
    <row r="24" spans="2:62" customFormat="1" x14ac:dyDescent="0.35">
      <c r="B24" s="30" t="s">
        <v>1058</v>
      </c>
      <c r="C24" s="31">
        <v>0</v>
      </c>
      <c r="G24" s="30" t="s">
        <v>1058</v>
      </c>
      <c r="H24" s="31">
        <v>0</v>
      </c>
      <c r="M24" s="30" t="s">
        <v>1058</v>
      </c>
      <c r="N24" s="31">
        <v>0</v>
      </c>
      <c r="S24" s="30" t="s">
        <v>1058</v>
      </c>
      <c r="T24" s="31">
        <v>0</v>
      </c>
      <c r="X24" s="30" t="s">
        <v>1058</v>
      </c>
      <c r="Y24" s="31">
        <v>0</v>
      </c>
      <c r="AD24" s="30" t="s">
        <v>1058</v>
      </c>
      <c r="AE24" s="31">
        <v>0</v>
      </c>
      <c r="AJ24" s="30" t="s">
        <v>1058</v>
      </c>
      <c r="AK24" s="31">
        <v>0</v>
      </c>
      <c r="AP24" s="30" t="s">
        <v>1058</v>
      </c>
      <c r="AQ24" s="31">
        <v>0</v>
      </c>
      <c r="AV24" s="30" t="s">
        <v>1058</v>
      </c>
      <c r="AW24" s="31">
        <v>0</v>
      </c>
      <c r="AZ24" s="30" t="s">
        <v>1058</v>
      </c>
      <c r="BA24" s="31">
        <v>0</v>
      </c>
      <c r="BD24" s="30" t="s">
        <v>1058</v>
      </c>
      <c r="BE24" s="31">
        <v>0</v>
      </c>
      <c r="BH24" s="30" t="s">
        <v>1058</v>
      </c>
      <c r="BI24" s="31">
        <v>0</v>
      </c>
    </row>
    <row r="25" spans="2:62" customFormat="1" x14ac:dyDescent="0.35"/>
    <row r="26" spans="2:62" customFormat="1" x14ac:dyDescent="0.35">
      <c r="B26" s="30" t="s">
        <v>1422</v>
      </c>
      <c r="G26" s="30" t="s">
        <v>1422</v>
      </c>
      <c r="M26" s="30" t="s">
        <v>1422</v>
      </c>
      <c r="S26" s="30" t="s">
        <v>1422</v>
      </c>
      <c r="X26" s="30" t="s">
        <v>1422</v>
      </c>
      <c r="AD26" s="30" t="s">
        <v>1422</v>
      </c>
      <c r="AJ26" s="30" t="s">
        <v>1422</v>
      </c>
      <c r="AP26" s="30" t="s">
        <v>1422</v>
      </c>
      <c r="AV26" s="30" t="s">
        <v>1422</v>
      </c>
      <c r="AZ26" s="30" t="s">
        <v>1422</v>
      </c>
      <c r="BD26" s="30" t="s">
        <v>1422</v>
      </c>
      <c r="BH26" s="30" t="s">
        <v>1422</v>
      </c>
    </row>
    <row r="27" spans="2:62" customFormat="1" x14ac:dyDescent="0.35">
      <c r="B27" s="31" t="s">
        <v>514</v>
      </c>
      <c r="G27" s="31" t="s">
        <v>1003</v>
      </c>
      <c r="M27" s="31" t="s">
        <v>712</v>
      </c>
      <c r="S27" s="31" t="s">
        <v>915</v>
      </c>
      <c r="X27" s="31" t="s">
        <v>80</v>
      </c>
      <c r="AD27" s="31" t="s">
        <v>1215</v>
      </c>
      <c r="AJ27" s="31" t="s">
        <v>543</v>
      </c>
      <c r="AP27" s="31" t="s">
        <v>901</v>
      </c>
      <c r="AV27" s="31" t="s">
        <v>741</v>
      </c>
      <c r="AZ27" s="31" t="s">
        <v>729</v>
      </c>
      <c r="BD27" s="31" t="s">
        <v>427</v>
      </c>
      <c r="BH27" s="31" t="s">
        <v>1420</v>
      </c>
    </row>
    <row r="28" spans="2:62" customFormat="1" x14ac:dyDescent="0.35">
      <c r="B28" s="31" t="s">
        <v>307</v>
      </c>
      <c r="G28" s="31" t="s">
        <v>928</v>
      </c>
      <c r="M28" s="31" t="s">
        <v>832</v>
      </c>
      <c r="S28" s="31" t="s">
        <v>897</v>
      </c>
      <c r="X28" s="31" t="s">
        <v>1239</v>
      </c>
      <c r="AD28" s="31" t="s">
        <v>1217</v>
      </c>
      <c r="AJ28" s="31" t="s">
        <v>467</v>
      </c>
      <c r="AP28" s="31" t="s">
        <v>913</v>
      </c>
      <c r="AV28" s="31" t="s">
        <v>1420</v>
      </c>
      <c r="AZ28" s="31" t="s">
        <v>797</v>
      </c>
      <c r="BD28" s="31" t="s">
        <v>469</v>
      </c>
    </row>
    <row r="29" spans="2:62" customFormat="1" x14ac:dyDescent="0.35">
      <c r="B29" s="31" t="s">
        <v>626</v>
      </c>
      <c r="G29" s="31" t="s">
        <v>1019</v>
      </c>
      <c r="M29" s="31" t="s">
        <v>779</v>
      </c>
      <c r="S29" s="31" t="s">
        <v>891</v>
      </c>
      <c r="X29" s="31" t="s">
        <v>163</v>
      </c>
      <c r="AD29" s="31" t="s">
        <v>1241</v>
      </c>
      <c r="AJ29" s="31" t="s">
        <v>350</v>
      </c>
      <c r="AP29" s="31" t="s">
        <v>866</v>
      </c>
      <c r="AZ29" s="31" t="s">
        <v>710</v>
      </c>
      <c r="BD29" s="31" t="s">
        <v>137</v>
      </c>
      <c r="BH29" s="74" t="s">
        <v>1956</v>
      </c>
      <c r="BI29" s="74"/>
      <c r="BJ29" s="74"/>
    </row>
    <row r="30" spans="2:62" customFormat="1" x14ac:dyDescent="0.35">
      <c r="B30" s="31" t="s">
        <v>1237</v>
      </c>
      <c r="G30" s="31" t="s">
        <v>926</v>
      </c>
      <c r="M30" s="31" t="s">
        <v>785</v>
      </c>
      <c r="S30" s="31" t="s">
        <v>899</v>
      </c>
      <c r="X30" s="31" t="s">
        <v>541</v>
      </c>
      <c r="AD30" s="31" t="s">
        <v>933</v>
      </c>
      <c r="AJ30" s="31" t="s">
        <v>553</v>
      </c>
      <c r="AP30" s="31" t="s">
        <v>869</v>
      </c>
      <c r="AZ30" s="31" t="s">
        <v>718</v>
      </c>
      <c r="BD30" s="31" t="s">
        <v>227</v>
      </c>
    </row>
    <row r="31" spans="2:62" customFormat="1" x14ac:dyDescent="0.35">
      <c r="B31" s="31" t="s">
        <v>235</v>
      </c>
      <c r="G31" s="31" t="s">
        <v>925</v>
      </c>
      <c r="M31" s="31" t="s">
        <v>678</v>
      </c>
      <c r="S31" s="31" t="s">
        <v>871</v>
      </c>
      <c r="X31" s="31" t="s">
        <v>205</v>
      </c>
      <c r="AD31" s="31" t="s">
        <v>1016</v>
      </c>
      <c r="AJ31" s="31" t="s">
        <v>457</v>
      </c>
      <c r="AP31" s="31" t="s">
        <v>894</v>
      </c>
      <c r="AV31" s="74" t="s">
        <v>1956</v>
      </c>
      <c r="AW31" s="74"/>
      <c r="AX31" s="74"/>
      <c r="AZ31" s="31" t="s">
        <v>1240</v>
      </c>
      <c r="BD31" s="31" t="s">
        <v>400</v>
      </c>
      <c r="BH31" s="30" t="s">
        <v>1427</v>
      </c>
    </row>
    <row r="32" spans="2:62" customFormat="1" x14ac:dyDescent="0.35">
      <c r="B32" s="31" t="s">
        <v>121</v>
      </c>
      <c r="G32" s="31" t="s">
        <v>1021</v>
      </c>
      <c r="M32" s="31" t="s">
        <v>654</v>
      </c>
      <c r="S32" s="31" t="s">
        <v>903</v>
      </c>
      <c r="X32" s="31" t="s">
        <v>542</v>
      </c>
      <c r="AD32" s="31" t="s">
        <v>938</v>
      </c>
      <c r="AJ32" s="31" t="s">
        <v>189</v>
      </c>
      <c r="AP32" s="31" t="s">
        <v>885</v>
      </c>
      <c r="AZ32" s="31" t="s">
        <v>773</v>
      </c>
      <c r="BD32" s="31" t="s">
        <v>305</v>
      </c>
      <c r="BH32" s="30" t="s">
        <v>1065</v>
      </c>
      <c r="BI32" t="s">
        <v>1014</v>
      </c>
    </row>
    <row r="33" spans="2:61" customFormat="1" x14ac:dyDescent="0.35">
      <c r="B33" s="31" t="s">
        <v>229</v>
      </c>
      <c r="G33" s="31" t="s">
        <v>943</v>
      </c>
      <c r="M33" s="31" t="s">
        <v>656</v>
      </c>
      <c r="S33" s="31" t="s">
        <v>875</v>
      </c>
      <c r="X33" s="31" t="s">
        <v>1420</v>
      </c>
      <c r="AD33" s="31" t="s">
        <v>1018</v>
      </c>
      <c r="AJ33" s="31" t="s">
        <v>317</v>
      </c>
      <c r="AP33" s="31" t="s">
        <v>883</v>
      </c>
      <c r="AV33" s="30" t="s">
        <v>1427</v>
      </c>
      <c r="AZ33" s="31" t="s">
        <v>787</v>
      </c>
      <c r="BD33" s="31" t="s">
        <v>406</v>
      </c>
      <c r="BH33" s="30" t="s">
        <v>1058</v>
      </c>
      <c r="BI33" s="31">
        <v>1</v>
      </c>
    </row>
    <row r="34" spans="2:61" customFormat="1" x14ac:dyDescent="0.35">
      <c r="B34" s="31" t="s">
        <v>1420</v>
      </c>
      <c r="G34" s="31" t="s">
        <v>1015</v>
      </c>
      <c r="M34" s="31" t="s">
        <v>1959</v>
      </c>
      <c r="S34" s="31" t="s">
        <v>1420</v>
      </c>
      <c r="AD34" s="31" t="s">
        <v>936</v>
      </c>
      <c r="AJ34" s="31" t="s">
        <v>292</v>
      </c>
      <c r="AP34" s="31" t="s">
        <v>880</v>
      </c>
      <c r="AV34" s="30" t="s">
        <v>1065</v>
      </c>
      <c r="AW34" t="s">
        <v>707</v>
      </c>
      <c r="AZ34" s="31" t="s">
        <v>839</v>
      </c>
      <c r="BD34" s="31" t="s">
        <v>576</v>
      </c>
    </row>
    <row r="35" spans="2:61" customFormat="1" x14ac:dyDescent="0.35">
      <c r="G35" s="31" t="s">
        <v>1420</v>
      </c>
      <c r="M35" s="31" t="s">
        <v>1968</v>
      </c>
      <c r="X35" s="74" t="s">
        <v>1956</v>
      </c>
      <c r="Y35" s="74"/>
      <c r="Z35" s="74"/>
      <c r="AD35" s="31" t="s">
        <v>939</v>
      </c>
      <c r="AJ35" s="31" t="s">
        <v>437</v>
      </c>
      <c r="AP35" s="31" t="s">
        <v>1420</v>
      </c>
      <c r="AV35" s="30" t="s">
        <v>1058</v>
      </c>
      <c r="AW35" s="31">
        <v>1</v>
      </c>
      <c r="AZ35" s="31" t="s">
        <v>731</v>
      </c>
      <c r="BD35" s="31" t="s">
        <v>230</v>
      </c>
      <c r="BH35" s="30" t="s">
        <v>1422</v>
      </c>
    </row>
    <row r="36" spans="2:61" customFormat="1" x14ac:dyDescent="0.35">
      <c r="B36" s="74" t="s">
        <v>1956</v>
      </c>
      <c r="C36" s="74"/>
      <c r="D36" s="74"/>
      <c r="G36" s="74" t="s">
        <v>1956</v>
      </c>
      <c r="H36" s="74"/>
      <c r="I36" s="74"/>
      <c r="M36" s="31" t="s">
        <v>1420</v>
      </c>
      <c r="N36" s="74"/>
      <c r="O36" s="74"/>
      <c r="AD36" s="31" t="s">
        <v>965</v>
      </c>
      <c r="AJ36" s="31" t="s">
        <v>419</v>
      </c>
      <c r="AZ36" s="31" t="s">
        <v>737</v>
      </c>
      <c r="BD36" s="31" t="s">
        <v>379</v>
      </c>
      <c r="BH36" s="31" t="s">
        <v>1022</v>
      </c>
    </row>
    <row r="37" spans="2:61" customFormat="1" x14ac:dyDescent="0.35">
      <c r="S37" s="74" t="s">
        <v>1956</v>
      </c>
      <c r="T37" s="74"/>
      <c r="U37" s="74"/>
      <c r="X37" s="30" t="s">
        <v>1427</v>
      </c>
      <c r="AD37" s="31" t="s">
        <v>941</v>
      </c>
      <c r="AJ37" s="31" t="s">
        <v>458</v>
      </c>
      <c r="AP37" s="74" t="s">
        <v>1956</v>
      </c>
      <c r="AQ37" s="74"/>
      <c r="AR37" s="74"/>
      <c r="AV37" s="30" t="s">
        <v>1422</v>
      </c>
      <c r="AZ37" s="31" t="s">
        <v>679</v>
      </c>
      <c r="BD37" s="31" t="s">
        <v>69</v>
      </c>
      <c r="BH37" s="31" t="s">
        <v>1024</v>
      </c>
    </row>
    <row r="38" spans="2:61" customFormat="1" x14ac:dyDescent="0.35">
      <c r="B38" s="30" t="s">
        <v>1427</v>
      </c>
      <c r="G38" s="30" t="s">
        <v>1427</v>
      </c>
      <c r="M38" s="30" t="s">
        <v>1427</v>
      </c>
      <c r="X38" s="30" t="s">
        <v>1065</v>
      </c>
      <c r="Y38" t="s">
        <v>88</v>
      </c>
      <c r="AD38" s="31" t="s">
        <v>942</v>
      </c>
      <c r="AJ38" s="31" t="s">
        <v>281</v>
      </c>
      <c r="AV38" s="31" t="s">
        <v>909</v>
      </c>
      <c r="AZ38" s="31" t="s">
        <v>733</v>
      </c>
      <c r="BD38" s="31" t="s">
        <v>372</v>
      </c>
      <c r="BH38" s="31" t="s">
        <v>1026</v>
      </c>
    </row>
    <row r="39" spans="2:61" customFormat="1" x14ac:dyDescent="0.35">
      <c r="B39" s="30" t="s">
        <v>1065</v>
      </c>
      <c r="C39" t="s">
        <v>32</v>
      </c>
      <c r="G39" s="30" t="s">
        <v>1065</v>
      </c>
      <c r="H39" t="s">
        <v>332</v>
      </c>
      <c r="M39" s="30" t="s">
        <v>1065</v>
      </c>
      <c r="N39" t="s">
        <v>348</v>
      </c>
      <c r="S39" s="30" t="s">
        <v>1427</v>
      </c>
      <c r="X39" s="30" t="s">
        <v>1058</v>
      </c>
      <c r="Y39" s="31">
        <v>1</v>
      </c>
      <c r="AD39" s="31" t="s">
        <v>1006</v>
      </c>
      <c r="AJ39" s="31" t="s">
        <v>294</v>
      </c>
      <c r="AP39" s="30" t="s">
        <v>1427</v>
      </c>
      <c r="AV39" s="31" t="s">
        <v>911</v>
      </c>
      <c r="AZ39" s="31" t="s">
        <v>780</v>
      </c>
      <c r="BD39" s="31" t="s">
        <v>170</v>
      </c>
      <c r="BH39" s="31" t="s">
        <v>1012</v>
      </c>
    </row>
    <row r="40" spans="2:61" customFormat="1" x14ac:dyDescent="0.35">
      <c r="B40" s="30" t="s">
        <v>1058</v>
      </c>
      <c r="C40" s="31">
        <v>1</v>
      </c>
      <c r="G40" s="30" t="s">
        <v>1058</v>
      </c>
      <c r="H40" s="31">
        <v>1</v>
      </c>
      <c r="M40" s="30" t="s">
        <v>1058</v>
      </c>
      <c r="N40" s="31">
        <v>1</v>
      </c>
      <c r="S40" s="30" t="s">
        <v>1065</v>
      </c>
      <c r="T40" t="s">
        <v>1396</v>
      </c>
      <c r="AD40" s="31" t="s">
        <v>1008</v>
      </c>
      <c r="AJ40" s="31" t="s">
        <v>179</v>
      </c>
      <c r="AP40" s="30" t="s">
        <v>1065</v>
      </c>
      <c r="AQ40" t="s">
        <v>705</v>
      </c>
      <c r="AV40" s="31" t="s">
        <v>907</v>
      </c>
      <c r="AZ40" s="31" t="s">
        <v>793</v>
      </c>
      <c r="BD40" s="31" t="s">
        <v>560</v>
      </c>
      <c r="BH40" s="31" t="s">
        <v>1420</v>
      </c>
    </row>
    <row r="41" spans="2:61" customFormat="1" x14ac:dyDescent="0.35">
      <c r="S41" s="30" t="s">
        <v>1058</v>
      </c>
      <c r="T41" s="31">
        <v>1</v>
      </c>
      <c r="X41" s="30" t="s">
        <v>1422</v>
      </c>
      <c r="Z41" s="30"/>
      <c r="AA41" s="30"/>
      <c r="AB41" s="30"/>
      <c r="AC41" s="30"/>
      <c r="AD41" s="31" t="s">
        <v>977</v>
      </c>
      <c r="AF41" s="30"/>
      <c r="AG41" s="30"/>
      <c r="AH41" s="30"/>
      <c r="AI41" s="30"/>
      <c r="AJ41" s="31" t="s">
        <v>224</v>
      </c>
      <c r="AL41" s="30"/>
      <c r="AM41" s="30"/>
      <c r="AN41" s="30"/>
      <c r="AO41" s="30"/>
      <c r="AP41" s="30" t="s">
        <v>1058</v>
      </c>
      <c r="AQ41" s="31">
        <v>1</v>
      </c>
      <c r="AS41" s="30"/>
      <c r="AT41" s="30"/>
      <c r="AU41" s="30"/>
      <c r="AV41" s="31" t="s">
        <v>912</v>
      </c>
      <c r="AZ41" s="31" t="s">
        <v>759</v>
      </c>
      <c r="BD41" s="31" t="s">
        <v>186</v>
      </c>
    </row>
    <row r="42" spans="2:61" customFormat="1" x14ac:dyDescent="0.35">
      <c r="B42" s="30" t="s">
        <v>1422</v>
      </c>
      <c r="D42" s="30"/>
      <c r="E42" s="30"/>
      <c r="F42" s="30"/>
      <c r="G42" s="30" t="s">
        <v>1422</v>
      </c>
      <c r="I42" s="30"/>
      <c r="J42" s="30"/>
      <c r="K42" s="30"/>
      <c r="L42" s="30"/>
      <c r="M42" s="30" t="s">
        <v>1422</v>
      </c>
      <c r="O42" s="30"/>
      <c r="P42" s="30"/>
      <c r="Q42" s="30"/>
      <c r="R42" s="30"/>
      <c r="S42" s="30"/>
      <c r="T42" s="30"/>
      <c r="U42" s="30"/>
      <c r="V42" s="30"/>
      <c r="W42" s="30"/>
      <c r="X42" s="31" t="s">
        <v>524</v>
      </c>
      <c r="AA42" s="30"/>
      <c r="AB42" s="30"/>
      <c r="AC42" s="30"/>
      <c r="AD42" s="31" t="s">
        <v>1010</v>
      </c>
      <c r="AF42" s="30"/>
      <c r="AG42" s="30"/>
      <c r="AH42" s="30"/>
      <c r="AI42" s="30"/>
      <c r="AJ42" s="31" t="s">
        <v>212</v>
      </c>
      <c r="AL42" s="30"/>
      <c r="AM42" s="30"/>
      <c r="AN42" s="30"/>
      <c r="AO42" s="30"/>
      <c r="AS42" s="30"/>
      <c r="AT42" s="30"/>
      <c r="AU42" s="30"/>
      <c r="AV42" s="31" t="s">
        <v>910</v>
      </c>
      <c r="AX42" s="30"/>
      <c r="AZ42" s="31" t="s">
        <v>1420</v>
      </c>
      <c r="BD42" s="31" t="s">
        <v>208</v>
      </c>
    </row>
    <row r="43" spans="2:61" customFormat="1" x14ac:dyDescent="0.35">
      <c r="B43" s="31" t="s">
        <v>258</v>
      </c>
      <c r="G43" s="31" t="s">
        <v>477</v>
      </c>
      <c r="M43" s="31" t="s">
        <v>497</v>
      </c>
      <c r="S43" s="30" t="s">
        <v>1422</v>
      </c>
      <c r="U43" s="30"/>
      <c r="V43" s="30"/>
      <c r="W43" s="30"/>
      <c r="X43" s="31" t="s">
        <v>309</v>
      </c>
      <c r="AA43" s="30"/>
      <c r="AB43" s="30"/>
      <c r="AC43" s="30"/>
      <c r="AD43" s="31" t="s">
        <v>1420</v>
      </c>
      <c r="AF43" s="30"/>
      <c r="AG43" s="30"/>
      <c r="AH43" s="30"/>
      <c r="AI43" s="30"/>
      <c r="AJ43" s="31" t="s">
        <v>206</v>
      </c>
      <c r="AL43" s="30"/>
      <c r="AM43" s="30"/>
      <c r="AN43" s="30"/>
      <c r="AO43" s="30"/>
      <c r="AP43" s="30" t="s">
        <v>1422</v>
      </c>
      <c r="AR43" s="30"/>
      <c r="AS43" s="30"/>
      <c r="AT43" s="30"/>
      <c r="AU43" s="30"/>
      <c r="AV43" s="31" t="s">
        <v>906</v>
      </c>
      <c r="AX43" s="30"/>
      <c r="AY43" s="30"/>
      <c r="BD43" s="31" t="s">
        <v>203</v>
      </c>
    </row>
    <row r="44" spans="2:61" customFormat="1" x14ac:dyDescent="0.35">
      <c r="B44" s="31" t="s">
        <v>264</v>
      </c>
      <c r="G44" s="31" t="s">
        <v>482</v>
      </c>
      <c r="M44" s="31" t="s">
        <v>500</v>
      </c>
      <c r="S44" s="31" t="s">
        <v>508</v>
      </c>
      <c r="X44" s="31" t="s">
        <v>523</v>
      </c>
      <c r="AJ44" s="31" t="s">
        <v>526</v>
      </c>
      <c r="AP44" s="31" t="s">
        <v>853</v>
      </c>
      <c r="AV44" s="31" t="s">
        <v>706</v>
      </c>
      <c r="BD44" s="31" t="s">
        <v>198</v>
      </c>
    </row>
    <row r="45" spans="2:61" customFormat="1" x14ac:dyDescent="0.35">
      <c r="B45" s="31" t="s">
        <v>273</v>
      </c>
      <c r="G45" s="31" t="s">
        <v>334</v>
      </c>
      <c r="M45" s="31" t="s">
        <v>505</v>
      </c>
      <c r="S45" s="31" t="s">
        <v>1201</v>
      </c>
      <c r="X45" s="31" t="s">
        <v>525</v>
      </c>
      <c r="AD45" s="74" t="s">
        <v>1956</v>
      </c>
      <c r="AE45" s="74"/>
      <c r="AF45" s="74"/>
      <c r="AJ45" s="31" t="s">
        <v>418</v>
      </c>
      <c r="AP45" s="31" t="s">
        <v>856</v>
      </c>
      <c r="AV45" s="31" t="s">
        <v>721</v>
      </c>
      <c r="AZ45" s="74" t="s">
        <v>1956</v>
      </c>
      <c r="BA45" s="74"/>
      <c r="BB45" s="74"/>
      <c r="BD45" s="31" t="s">
        <v>214</v>
      </c>
    </row>
    <row r="46" spans="2:61" customFormat="1" x14ac:dyDescent="0.35">
      <c r="B46" s="31" t="s">
        <v>271</v>
      </c>
      <c r="G46" s="31" t="s">
        <v>1219</v>
      </c>
      <c r="M46" s="31" t="s">
        <v>1194</v>
      </c>
      <c r="S46" s="31" t="s">
        <v>1225</v>
      </c>
      <c r="X46" s="31" t="s">
        <v>1181</v>
      </c>
      <c r="AJ46" s="31" t="s">
        <v>564</v>
      </c>
      <c r="AP46" s="31" t="s">
        <v>905</v>
      </c>
      <c r="AV46" s="31" t="s">
        <v>716</v>
      </c>
      <c r="BD46" s="31" t="s">
        <v>174</v>
      </c>
    </row>
    <row r="47" spans="2:61" customFormat="1" x14ac:dyDescent="0.35">
      <c r="B47" s="31" t="s">
        <v>147</v>
      </c>
      <c r="G47" s="31" t="s">
        <v>325</v>
      </c>
      <c r="M47" s="31" t="s">
        <v>671</v>
      </c>
      <c r="S47" s="31" t="s">
        <v>1270</v>
      </c>
      <c r="X47" s="31" t="s">
        <v>1182</v>
      </c>
      <c r="AD47" s="30" t="s">
        <v>1427</v>
      </c>
      <c r="AJ47" s="31" t="s">
        <v>370</v>
      </c>
      <c r="AP47" s="31" t="s">
        <v>857</v>
      </c>
      <c r="AV47" s="31" t="s">
        <v>709</v>
      </c>
      <c r="AZ47" s="30" t="s">
        <v>1427</v>
      </c>
      <c r="BD47" s="31" t="s">
        <v>184</v>
      </c>
    </row>
    <row r="48" spans="2:61" customFormat="1" x14ac:dyDescent="0.35">
      <c r="B48" s="31" t="s">
        <v>1244</v>
      </c>
      <c r="G48" s="31" t="s">
        <v>1420</v>
      </c>
      <c r="M48" s="31" t="s">
        <v>485</v>
      </c>
      <c r="S48" s="31" t="s">
        <v>1280</v>
      </c>
      <c r="X48" s="31" t="s">
        <v>1190</v>
      </c>
      <c r="AD48" s="30" t="s">
        <v>1065</v>
      </c>
      <c r="AE48" t="s">
        <v>465</v>
      </c>
      <c r="AJ48" s="31" t="s">
        <v>1420</v>
      </c>
      <c r="AP48" s="31" t="s">
        <v>865</v>
      </c>
      <c r="AV48" s="31" t="s">
        <v>720</v>
      </c>
      <c r="AZ48" s="30" t="s">
        <v>1065</v>
      </c>
      <c r="BA48" t="s">
        <v>642</v>
      </c>
      <c r="BD48" s="31" t="s">
        <v>154</v>
      </c>
    </row>
    <row r="49" spans="2:62" customFormat="1" x14ac:dyDescent="0.35">
      <c r="B49" s="31" t="s">
        <v>1264</v>
      </c>
      <c r="M49" s="31" t="s">
        <v>489</v>
      </c>
      <c r="S49" s="31" t="s">
        <v>1282</v>
      </c>
      <c r="X49" s="31" t="s">
        <v>1205</v>
      </c>
      <c r="AD49" s="30" t="s">
        <v>1058</v>
      </c>
      <c r="AE49" s="31">
        <v>1</v>
      </c>
      <c r="AP49" s="31" t="s">
        <v>861</v>
      </c>
      <c r="AV49" s="31" t="s">
        <v>708</v>
      </c>
      <c r="AZ49" s="30" t="s">
        <v>1058</v>
      </c>
      <c r="BA49" s="31">
        <v>1</v>
      </c>
      <c r="BD49" s="31" t="s">
        <v>221</v>
      </c>
    </row>
    <row r="50" spans="2:62" customFormat="1" x14ac:dyDescent="0.35">
      <c r="B50" s="31" t="s">
        <v>1269</v>
      </c>
      <c r="M50" s="31" t="s">
        <v>342</v>
      </c>
      <c r="S50" s="31" t="s">
        <v>439</v>
      </c>
      <c r="X50" s="31" t="s">
        <v>1206</v>
      </c>
      <c r="AJ50" s="74" t="s">
        <v>1956</v>
      </c>
      <c r="AK50" s="74"/>
      <c r="AL50" s="74"/>
      <c r="AP50" s="31" t="s">
        <v>858</v>
      </c>
      <c r="AV50" s="31" t="s">
        <v>717</v>
      </c>
      <c r="BD50" s="31" t="s">
        <v>1242</v>
      </c>
    </row>
    <row r="51" spans="2:62" customFormat="1" x14ac:dyDescent="0.35">
      <c r="B51" s="31" t="s">
        <v>243</v>
      </c>
      <c r="M51" s="31" t="s">
        <v>435</v>
      </c>
      <c r="S51" s="31" t="s">
        <v>1420</v>
      </c>
      <c r="X51" s="31" t="s">
        <v>1211</v>
      </c>
      <c r="AD51" s="30" t="s">
        <v>1422</v>
      </c>
      <c r="AF51" s="30"/>
      <c r="AG51" s="30"/>
      <c r="AH51" s="30"/>
      <c r="AI51" s="30"/>
      <c r="AM51" s="30"/>
      <c r="AN51" s="30"/>
      <c r="AO51" s="30"/>
      <c r="AP51" s="31" t="s">
        <v>860</v>
      </c>
      <c r="AS51" s="30"/>
      <c r="AT51" s="30"/>
      <c r="AU51" s="30"/>
      <c r="AV51" s="31" t="s">
        <v>714</v>
      </c>
      <c r="AX51" s="30"/>
      <c r="AY51" s="30"/>
      <c r="AZ51" s="30" t="s">
        <v>1422</v>
      </c>
      <c r="BB51" s="30"/>
      <c r="BC51" s="30"/>
      <c r="BD51" s="31" t="s">
        <v>461</v>
      </c>
      <c r="BF51" s="30"/>
      <c r="BG51" s="30"/>
      <c r="BH51" s="30"/>
      <c r="BI51" s="30"/>
      <c r="BJ51" s="30"/>
    </row>
    <row r="52" spans="2:62" customFormat="1" x14ac:dyDescent="0.35">
      <c r="B52" s="31" t="s">
        <v>105</v>
      </c>
      <c r="M52" s="31" t="s">
        <v>389</v>
      </c>
      <c r="X52" s="31" t="s">
        <v>1249</v>
      </c>
      <c r="AD52" s="31" t="s">
        <v>591</v>
      </c>
      <c r="AJ52" s="30" t="s">
        <v>1427</v>
      </c>
      <c r="AP52" s="31" t="s">
        <v>878</v>
      </c>
      <c r="AV52" s="31" t="s">
        <v>715</v>
      </c>
      <c r="AZ52" s="31" t="s">
        <v>945</v>
      </c>
      <c r="BD52" s="31" t="s">
        <v>313</v>
      </c>
    </row>
    <row r="53" spans="2:62" customFormat="1" x14ac:dyDescent="0.35">
      <c r="B53" s="31" t="s">
        <v>320</v>
      </c>
      <c r="M53" s="31" t="s">
        <v>377</v>
      </c>
      <c r="X53" s="31" t="s">
        <v>1274</v>
      </c>
      <c r="AD53" s="31" t="s">
        <v>593</v>
      </c>
      <c r="AJ53" s="30" t="s">
        <v>1065</v>
      </c>
      <c r="AK53" t="s">
        <v>17</v>
      </c>
      <c r="AP53" s="31" t="s">
        <v>701</v>
      </c>
      <c r="AV53" s="31" t="s">
        <v>1420</v>
      </c>
      <c r="AZ53" s="31" t="s">
        <v>946</v>
      </c>
      <c r="BD53" s="31" t="s">
        <v>193</v>
      </c>
    </row>
    <row r="54" spans="2:62" x14ac:dyDescent="0.35">
      <c r="B54" s="31" t="s">
        <v>114</v>
      </c>
      <c r="C54"/>
      <c r="D54"/>
      <c r="G54" s="66"/>
      <c r="H54" s="66"/>
      <c r="I54" s="66"/>
      <c r="J54" s="66"/>
      <c r="K54" s="66"/>
      <c r="M54" s="31" t="s">
        <v>386</v>
      </c>
      <c r="N54"/>
      <c r="O54" s="66"/>
      <c r="P54" s="66"/>
      <c r="Q54" s="66"/>
      <c r="S54" s="66"/>
      <c r="T54" s="66"/>
      <c r="U54" s="66"/>
      <c r="V54" s="66"/>
      <c r="X54" s="31" t="s">
        <v>1277</v>
      </c>
      <c r="Y54"/>
      <c r="Z54" s="66"/>
      <c r="AA54" s="66"/>
      <c r="AB54" s="66"/>
      <c r="AD54" s="31" t="s">
        <v>595</v>
      </c>
      <c r="AE54"/>
      <c r="AF54"/>
      <c r="AG54" s="66"/>
      <c r="AH54" s="66"/>
      <c r="AJ54" s="30" t="s">
        <v>1058</v>
      </c>
      <c r="AK54" s="31">
        <v>1</v>
      </c>
      <c r="AL54"/>
      <c r="AM54" s="66"/>
      <c r="AN54" s="66"/>
      <c r="AP54" s="31" t="s">
        <v>704</v>
      </c>
      <c r="AQ54"/>
      <c r="AR54" s="66"/>
      <c r="AS54" s="66"/>
      <c r="AT54" s="66"/>
      <c r="AV54" s="66"/>
      <c r="AW54" s="66"/>
      <c r="AX54" s="66"/>
      <c r="AY54" s="66"/>
      <c r="AZ54" s="31" t="s">
        <v>1196</v>
      </c>
      <c r="BA54"/>
      <c r="BB54"/>
      <c r="BD54" s="31" t="s">
        <v>144</v>
      </c>
      <c r="BE54"/>
      <c r="BF54" s="66"/>
      <c r="BH54" s="66"/>
      <c r="BI54" s="66"/>
      <c r="BJ54" s="66"/>
    </row>
    <row r="55" spans="2:62" x14ac:dyDescent="0.35">
      <c r="B55" s="31" t="s">
        <v>323</v>
      </c>
      <c r="C55"/>
      <c r="D55"/>
      <c r="G55" s="63"/>
      <c r="H55" s="64"/>
      <c r="I55" s="64"/>
      <c r="M55" s="31" t="s">
        <v>397</v>
      </c>
      <c r="N55"/>
      <c r="O55" s="64"/>
      <c r="S55" s="63"/>
      <c r="T55" s="64"/>
      <c r="X55" s="31" t="s">
        <v>511</v>
      </c>
      <c r="Y55"/>
      <c r="Z55" s="64"/>
      <c r="AD55" s="31" t="s">
        <v>597</v>
      </c>
      <c r="AE55"/>
      <c r="AF55"/>
      <c r="AJ55"/>
      <c r="AK55"/>
      <c r="AL55"/>
      <c r="AP55" s="31" t="s">
        <v>851</v>
      </c>
      <c r="AQ55"/>
      <c r="AR55" s="64"/>
      <c r="AV55" s="63"/>
      <c r="AW55" s="64"/>
      <c r="AX55" s="64"/>
      <c r="AZ55" s="31" t="s">
        <v>1207</v>
      </c>
      <c r="BA55"/>
      <c r="BB55"/>
      <c r="BD55" s="31" t="s">
        <v>359</v>
      </c>
      <c r="BE55"/>
      <c r="BF55" s="64"/>
      <c r="BH55" s="63"/>
      <c r="BI55" s="64"/>
      <c r="BJ55" s="64"/>
    </row>
    <row r="56" spans="2:62" x14ac:dyDescent="0.35">
      <c r="B56" s="31" t="s">
        <v>319</v>
      </c>
      <c r="C56"/>
      <c r="D56"/>
      <c r="G56" s="63"/>
      <c r="H56" s="64"/>
      <c r="I56" s="64"/>
      <c r="M56" s="31" t="s">
        <v>374</v>
      </c>
      <c r="N56"/>
      <c r="O56" s="64"/>
      <c r="S56" s="63"/>
      <c r="T56" s="64"/>
      <c r="X56" s="31" t="s">
        <v>444</v>
      </c>
      <c r="Y56"/>
      <c r="Z56" s="64"/>
      <c r="AD56" s="31" t="s">
        <v>1185</v>
      </c>
      <c r="AE56"/>
      <c r="AF56"/>
      <c r="AJ56" s="30" t="s">
        <v>1422</v>
      </c>
      <c r="AK56"/>
      <c r="AL56" s="30"/>
      <c r="AM56" s="71"/>
      <c r="AN56" s="71"/>
      <c r="AO56" s="71"/>
      <c r="AP56" s="31" t="s">
        <v>1420</v>
      </c>
      <c r="AQ56"/>
      <c r="AR56" s="73"/>
      <c r="AS56" s="71"/>
      <c r="AT56" s="71"/>
      <c r="AU56" s="71"/>
      <c r="AV56" s="72"/>
      <c r="AW56" s="73"/>
      <c r="AX56" s="73"/>
      <c r="AY56" s="71"/>
      <c r="AZ56" s="31" t="s">
        <v>1246</v>
      </c>
      <c r="BA56"/>
      <c r="BB56"/>
      <c r="BC56" s="71"/>
      <c r="BD56" s="31" t="s">
        <v>116</v>
      </c>
      <c r="BE56"/>
      <c r="BF56" s="73"/>
      <c r="BG56" s="71"/>
      <c r="BH56" s="72"/>
      <c r="BI56" s="73"/>
      <c r="BJ56" s="73"/>
    </row>
    <row r="57" spans="2:62" x14ac:dyDescent="0.35">
      <c r="B57" s="31" t="s">
        <v>318</v>
      </c>
      <c r="C57"/>
      <c r="D57"/>
      <c r="G57" s="63"/>
      <c r="H57" s="64"/>
      <c r="I57" s="64"/>
      <c r="M57" s="31" t="s">
        <v>392</v>
      </c>
      <c r="N57"/>
      <c r="O57" s="64"/>
      <c r="S57" s="63"/>
      <c r="T57" s="64"/>
      <c r="X57" s="31" t="s">
        <v>455</v>
      </c>
      <c r="Y57"/>
      <c r="Z57" s="64"/>
      <c r="AD57" s="31" t="s">
        <v>1192</v>
      </c>
      <c r="AE57"/>
      <c r="AF57"/>
      <c r="AJ57" s="31" t="s">
        <v>816</v>
      </c>
      <c r="AK57"/>
      <c r="AL57"/>
      <c r="AP57" s="63"/>
      <c r="AQ57" s="64"/>
      <c r="AR57" s="64"/>
      <c r="AV57" s="63"/>
      <c r="AW57" s="64"/>
      <c r="AX57" s="64"/>
      <c r="AZ57" s="31" t="s">
        <v>1251</v>
      </c>
      <c r="BA57"/>
      <c r="BB57"/>
      <c r="BD57" s="31" t="s">
        <v>112</v>
      </c>
      <c r="BE57"/>
      <c r="BF57" s="64"/>
      <c r="BH57" s="63"/>
      <c r="BI57" s="64"/>
      <c r="BJ57" s="64"/>
    </row>
    <row r="58" spans="2:62" x14ac:dyDescent="0.35">
      <c r="B58" s="31" t="s">
        <v>248</v>
      </c>
      <c r="C58"/>
      <c r="D58"/>
      <c r="G58" s="63"/>
      <c r="H58" s="64"/>
      <c r="I58" s="64"/>
      <c r="M58" s="31" t="s">
        <v>387</v>
      </c>
      <c r="N58"/>
      <c r="O58" s="64"/>
      <c r="S58" s="63"/>
      <c r="T58" s="64"/>
      <c r="X58" s="31" t="s">
        <v>451</v>
      </c>
      <c r="Y58"/>
      <c r="Z58" s="64"/>
      <c r="AD58" s="31" t="s">
        <v>1221</v>
      </c>
      <c r="AE58"/>
      <c r="AF58"/>
      <c r="AJ58" s="31" t="s">
        <v>433</v>
      </c>
      <c r="AK58"/>
      <c r="AL58"/>
      <c r="AP58" s="63"/>
      <c r="AQ58" s="64"/>
      <c r="AR58" s="64"/>
      <c r="AV58" s="63"/>
      <c r="AW58" s="64"/>
      <c r="AX58" s="64"/>
      <c r="AZ58" s="31" t="s">
        <v>1256</v>
      </c>
      <c r="BA58"/>
      <c r="BB58"/>
      <c r="BD58" s="31" t="s">
        <v>287</v>
      </c>
      <c r="BE58"/>
      <c r="BF58" s="64"/>
      <c r="BH58" s="63"/>
      <c r="BI58" s="64"/>
      <c r="BJ58" s="64"/>
    </row>
    <row r="59" spans="2:62" x14ac:dyDescent="0.35">
      <c r="B59" s="31" t="s">
        <v>255</v>
      </c>
      <c r="C59"/>
      <c r="D59"/>
      <c r="G59" s="63"/>
      <c r="H59" s="64"/>
      <c r="I59" s="64"/>
      <c r="M59" s="31" t="s">
        <v>436</v>
      </c>
      <c r="N59"/>
      <c r="O59" s="64"/>
      <c r="S59" s="63"/>
      <c r="T59" s="64"/>
      <c r="X59" s="31" t="s">
        <v>446</v>
      </c>
      <c r="Y59"/>
      <c r="Z59" s="64"/>
      <c r="AD59" s="31" t="s">
        <v>1223</v>
      </c>
      <c r="AE59"/>
      <c r="AF59"/>
      <c r="AJ59" s="31" t="s">
        <v>814</v>
      </c>
      <c r="AK59"/>
      <c r="AL59"/>
      <c r="AP59" s="63"/>
      <c r="AQ59" s="64"/>
      <c r="AR59" s="64"/>
      <c r="AV59" s="63"/>
      <c r="AW59" s="64"/>
      <c r="AX59" s="64"/>
      <c r="AZ59" s="31" t="s">
        <v>1259</v>
      </c>
      <c r="BA59"/>
      <c r="BB59"/>
      <c r="BD59" s="31" t="s">
        <v>300</v>
      </c>
      <c r="BE59"/>
      <c r="BF59" s="64"/>
      <c r="BH59" s="63"/>
      <c r="BI59" s="64"/>
      <c r="BJ59" s="64"/>
    </row>
    <row r="60" spans="2:62" x14ac:dyDescent="0.35">
      <c r="B60" s="31" t="s">
        <v>1420</v>
      </c>
      <c r="C60"/>
      <c r="D60"/>
      <c r="G60" s="63"/>
      <c r="H60" s="64"/>
      <c r="I60" s="64"/>
      <c r="M60" s="31" t="s">
        <v>408</v>
      </c>
      <c r="N60"/>
      <c r="O60" s="64"/>
      <c r="S60" s="63"/>
      <c r="T60" s="64"/>
      <c r="X60" s="31" t="s">
        <v>454</v>
      </c>
      <c r="Y60"/>
      <c r="Z60" s="64"/>
      <c r="AD60" s="31" t="s">
        <v>1245</v>
      </c>
      <c r="AE60"/>
      <c r="AF60"/>
      <c r="AJ60" s="31" t="s">
        <v>812</v>
      </c>
      <c r="AK60"/>
      <c r="AL60"/>
      <c r="AP60" s="63"/>
      <c r="AQ60" s="64"/>
      <c r="AR60" s="64"/>
      <c r="AV60" s="63"/>
      <c r="AW60" s="64"/>
      <c r="AX60" s="64"/>
      <c r="AZ60" s="31" t="s">
        <v>1262</v>
      </c>
      <c r="BA60"/>
      <c r="BB60"/>
      <c r="BD60" s="31" t="s">
        <v>216</v>
      </c>
      <c r="BE60"/>
      <c r="BF60" s="64"/>
      <c r="BH60" s="63"/>
      <c r="BI60" s="64"/>
      <c r="BJ60" s="64"/>
    </row>
    <row r="61" spans="2:62" x14ac:dyDescent="0.35">
      <c r="B61" s="63"/>
      <c r="C61" s="64"/>
      <c r="D61"/>
      <c r="G61" s="63"/>
      <c r="H61" s="64"/>
      <c r="I61" s="64"/>
      <c r="M61" s="31" t="s">
        <v>398</v>
      </c>
      <c r="N61"/>
      <c r="O61" s="64"/>
      <c r="S61" s="63"/>
      <c r="T61" s="64"/>
      <c r="X61" s="31" t="s">
        <v>456</v>
      </c>
      <c r="Y61"/>
      <c r="Z61" s="64"/>
      <c r="AD61" s="31" t="s">
        <v>1268</v>
      </c>
      <c r="AE61"/>
      <c r="AF61"/>
      <c r="AJ61" s="31" t="s">
        <v>818</v>
      </c>
      <c r="AK61"/>
      <c r="AL61"/>
      <c r="AP61" s="63"/>
      <c r="AQ61" s="64"/>
      <c r="AR61" s="64"/>
      <c r="AV61" s="63"/>
      <c r="AW61" s="64"/>
      <c r="AX61" s="64"/>
      <c r="AZ61" s="31" t="s">
        <v>1267</v>
      </c>
      <c r="BA61"/>
      <c r="BB61"/>
      <c r="BD61" s="31" t="s">
        <v>128</v>
      </c>
      <c r="BE61"/>
      <c r="BF61" s="64"/>
      <c r="BH61" s="63"/>
      <c r="BI61" s="64"/>
      <c r="BJ61" s="64"/>
    </row>
    <row r="62" spans="2:62" x14ac:dyDescent="0.35">
      <c r="B62" s="63"/>
      <c r="C62" s="64"/>
      <c r="D62"/>
      <c r="G62" s="63"/>
      <c r="H62" s="64"/>
      <c r="I62" s="64"/>
      <c r="M62" s="31" t="s">
        <v>380</v>
      </c>
      <c r="N62"/>
      <c r="O62" s="64"/>
      <c r="S62" s="63"/>
      <c r="T62" s="64"/>
      <c r="X62" s="31" t="s">
        <v>460</v>
      </c>
      <c r="Y62"/>
      <c r="Z62" s="64"/>
      <c r="AD62" s="31" t="s">
        <v>1272</v>
      </c>
      <c r="AE62"/>
      <c r="AF62"/>
      <c r="AJ62" s="31" t="s">
        <v>820</v>
      </c>
      <c r="AK62"/>
      <c r="AL62"/>
      <c r="AP62" s="63"/>
      <c r="AQ62" s="64"/>
      <c r="AR62" s="64"/>
      <c r="AV62" s="63"/>
      <c r="AW62" s="64"/>
      <c r="AX62" s="64"/>
      <c r="AZ62" s="31" t="s">
        <v>1271</v>
      </c>
      <c r="BA62"/>
      <c r="BB62"/>
      <c r="BD62" s="31" t="s">
        <v>92</v>
      </c>
      <c r="BE62"/>
      <c r="BF62" s="64"/>
      <c r="BH62" s="63"/>
      <c r="BI62" s="64"/>
      <c r="BJ62" s="64"/>
    </row>
    <row r="63" spans="2:62" x14ac:dyDescent="0.35">
      <c r="B63" s="63"/>
      <c r="C63" s="64"/>
      <c r="D63"/>
      <c r="G63" s="63"/>
      <c r="H63" s="64"/>
      <c r="I63" s="64"/>
      <c r="M63" s="31" t="s">
        <v>361</v>
      </c>
      <c r="N63"/>
      <c r="O63" s="64"/>
      <c r="S63" s="63"/>
      <c r="T63" s="64"/>
      <c r="X63" s="31" t="s">
        <v>448</v>
      </c>
      <c r="Y63"/>
      <c r="Z63" s="64"/>
      <c r="AD63" s="31" t="s">
        <v>528</v>
      </c>
      <c r="AE63"/>
      <c r="AF63"/>
      <c r="AJ63" s="31" t="s">
        <v>827</v>
      </c>
      <c r="AK63"/>
      <c r="AL63"/>
      <c r="AP63" s="63"/>
      <c r="AQ63" s="64"/>
      <c r="AR63" s="64"/>
      <c r="AV63" s="63"/>
      <c r="AW63" s="64"/>
      <c r="AX63" s="64"/>
      <c r="AZ63" s="31" t="s">
        <v>1285</v>
      </c>
      <c r="BA63"/>
      <c r="BB63"/>
      <c r="BD63" s="31" t="s">
        <v>62</v>
      </c>
      <c r="BE63"/>
      <c r="BF63" s="64"/>
      <c r="BH63" s="63"/>
      <c r="BI63" s="64"/>
      <c r="BJ63" s="64"/>
    </row>
    <row r="64" spans="2:62" x14ac:dyDescent="0.35">
      <c r="B64" s="63"/>
      <c r="C64" s="64"/>
      <c r="D64"/>
      <c r="G64" s="63"/>
      <c r="H64" s="64"/>
      <c r="I64" s="64"/>
      <c r="M64" s="31" t="s">
        <v>391</v>
      </c>
      <c r="N64"/>
      <c r="O64" s="64"/>
      <c r="S64" s="63"/>
      <c r="T64" s="64"/>
      <c r="X64" s="31" t="s">
        <v>447</v>
      </c>
      <c r="Y64"/>
      <c r="Z64" s="64"/>
      <c r="AD64" s="31" t="s">
        <v>530</v>
      </c>
      <c r="AE64"/>
      <c r="AF64"/>
      <c r="AJ64" s="31" t="s">
        <v>829</v>
      </c>
      <c r="AK64"/>
      <c r="AL64"/>
      <c r="AP64" s="63"/>
      <c r="AQ64" s="64"/>
      <c r="AR64" s="64"/>
      <c r="AV64" s="63"/>
      <c r="AW64" s="64"/>
      <c r="AX64" s="64"/>
      <c r="AZ64" s="31" t="s">
        <v>1288</v>
      </c>
      <c r="BA64"/>
      <c r="BB64"/>
      <c r="BD64" s="31" t="s">
        <v>278</v>
      </c>
      <c r="BE64"/>
      <c r="BF64" s="64"/>
      <c r="BH64" s="63"/>
      <c r="BI64" s="64"/>
      <c r="BJ64" s="64"/>
    </row>
    <row r="65" spans="2:62" x14ac:dyDescent="0.35">
      <c r="B65" s="63"/>
      <c r="C65" s="64"/>
      <c r="D65"/>
      <c r="G65" s="63"/>
      <c r="H65" s="64"/>
      <c r="I65" s="64"/>
      <c r="M65" s="31" t="s">
        <v>368</v>
      </c>
      <c r="N65"/>
      <c r="O65" s="64"/>
      <c r="S65" s="63"/>
      <c r="T65" s="64"/>
      <c r="X65" s="31" t="s">
        <v>453</v>
      </c>
      <c r="Y65"/>
      <c r="Z65" s="64"/>
      <c r="AD65" s="31" t="s">
        <v>466</v>
      </c>
      <c r="AE65"/>
      <c r="AF65"/>
      <c r="AJ65" s="31" t="s">
        <v>825</v>
      </c>
      <c r="AK65"/>
      <c r="AL65"/>
      <c r="AP65" s="63"/>
      <c r="AQ65" s="64"/>
      <c r="AR65" s="64"/>
      <c r="AV65" s="63"/>
      <c r="AW65" s="64"/>
      <c r="AX65" s="64"/>
      <c r="AZ65" s="31" t="s">
        <v>917</v>
      </c>
      <c r="BA65"/>
      <c r="BB65"/>
      <c r="BD65" s="31" t="s">
        <v>217</v>
      </c>
      <c r="BE65"/>
      <c r="BF65" s="64"/>
      <c r="BH65" s="63"/>
      <c r="BI65" s="64"/>
      <c r="BJ65" s="64"/>
    </row>
    <row r="66" spans="2:62" x14ac:dyDescent="0.35">
      <c r="B66" s="63"/>
      <c r="C66" s="64"/>
      <c r="D66"/>
      <c r="G66" s="63"/>
      <c r="H66" s="64"/>
      <c r="I66" s="64"/>
      <c r="M66" s="31" t="s">
        <v>431</v>
      </c>
      <c r="N66"/>
      <c r="O66" s="64"/>
      <c r="S66" s="63"/>
      <c r="T66" s="64"/>
      <c r="X66" s="31" t="s">
        <v>452</v>
      </c>
      <c r="Y66"/>
      <c r="Z66" s="64"/>
      <c r="AD66" s="31" t="s">
        <v>463</v>
      </c>
      <c r="AE66"/>
      <c r="AF66"/>
      <c r="AJ66" s="31" t="s">
        <v>692</v>
      </c>
      <c r="AK66"/>
      <c r="AL66"/>
      <c r="AP66" s="63"/>
      <c r="AQ66" s="64"/>
      <c r="AR66" s="64"/>
      <c r="AV66" s="63"/>
      <c r="AW66" s="64"/>
      <c r="AX66" s="64"/>
      <c r="AZ66" s="31" t="s">
        <v>914</v>
      </c>
      <c r="BA66"/>
      <c r="BB66"/>
      <c r="BD66" s="31" t="s">
        <v>210</v>
      </c>
      <c r="BE66"/>
      <c r="BF66" s="64"/>
      <c r="BH66" s="63"/>
      <c r="BI66" s="64"/>
      <c r="BJ66" s="64"/>
    </row>
    <row r="67" spans="2:62" x14ac:dyDescent="0.35">
      <c r="B67" s="63"/>
      <c r="C67" s="64"/>
      <c r="D67"/>
      <c r="G67" s="63"/>
      <c r="H67" s="64"/>
      <c r="I67" s="64"/>
      <c r="M67" s="31" t="s">
        <v>396</v>
      </c>
      <c r="N67"/>
      <c r="O67" s="64"/>
      <c r="S67" s="63"/>
      <c r="T67" s="64"/>
      <c r="X67" s="31" t="s">
        <v>515</v>
      </c>
      <c r="Y67"/>
      <c r="Z67" s="64"/>
      <c r="AD67" s="31" t="s">
        <v>606</v>
      </c>
      <c r="AE67"/>
      <c r="AF67"/>
      <c r="AJ67" s="31" t="s">
        <v>697</v>
      </c>
      <c r="AK67"/>
      <c r="AL67"/>
      <c r="AP67" s="63"/>
      <c r="AQ67" s="64"/>
      <c r="AR67" s="64"/>
      <c r="AV67" s="63"/>
      <c r="AW67" s="64"/>
      <c r="AX67" s="64"/>
      <c r="AZ67" s="31" t="s">
        <v>916</v>
      </c>
      <c r="BA67"/>
      <c r="BB67"/>
      <c r="BD67" s="31" t="s">
        <v>219</v>
      </c>
      <c r="BE67"/>
      <c r="BF67" s="64"/>
      <c r="BH67" s="63"/>
      <c r="BI67" s="64"/>
      <c r="BJ67" s="64"/>
    </row>
    <row r="68" spans="2:62" x14ac:dyDescent="0.35">
      <c r="B68" s="63"/>
      <c r="C68" s="64"/>
      <c r="D68"/>
      <c r="G68" s="63"/>
      <c r="H68" s="64"/>
      <c r="I68" s="64"/>
      <c r="M68" s="31" t="s">
        <v>407</v>
      </c>
      <c r="N68"/>
      <c r="O68" s="64"/>
      <c r="S68" s="63"/>
      <c r="T68" s="64"/>
      <c r="X68" s="31" t="s">
        <v>520</v>
      </c>
      <c r="Y68"/>
      <c r="Z68" s="64"/>
      <c r="AD68" s="31" t="s">
        <v>609</v>
      </c>
      <c r="AE68"/>
      <c r="AF68" s="64"/>
      <c r="AJ68" s="31" t="s">
        <v>699</v>
      </c>
      <c r="AK68"/>
      <c r="AL68"/>
      <c r="AP68" s="63"/>
      <c r="AQ68" s="64"/>
      <c r="AR68" s="64"/>
      <c r="AV68" s="63"/>
      <c r="AW68" s="64"/>
      <c r="AX68" s="64"/>
      <c r="AZ68" s="31" t="s">
        <v>727</v>
      </c>
      <c r="BA68"/>
      <c r="BB68" s="64"/>
      <c r="BD68" s="31" t="s">
        <v>449</v>
      </c>
      <c r="BE68"/>
      <c r="BF68" s="64"/>
      <c r="BH68" s="63"/>
      <c r="BI68" s="64"/>
      <c r="BJ68" s="64"/>
    </row>
    <row r="69" spans="2:62" x14ac:dyDescent="0.35">
      <c r="B69" s="63"/>
      <c r="C69" s="64"/>
      <c r="D69"/>
      <c r="G69" s="63"/>
      <c r="H69" s="64"/>
      <c r="I69" s="64"/>
      <c r="M69" s="31" t="s">
        <v>390</v>
      </c>
      <c r="N69"/>
      <c r="O69" s="64"/>
      <c r="S69" s="63"/>
      <c r="T69" s="64"/>
      <c r="X69" s="31" t="s">
        <v>521</v>
      </c>
      <c r="Y69"/>
      <c r="Z69" s="64"/>
      <c r="AD69" s="31" t="s">
        <v>565</v>
      </c>
      <c r="AE69"/>
      <c r="AF69" s="64"/>
      <c r="AJ69" s="31" t="s">
        <v>700</v>
      </c>
      <c r="AK69"/>
      <c r="AL69"/>
      <c r="AP69" s="63"/>
      <c r="AQ69" s="64"/>
      <c r="AR69" s="64"/>
      <c r="AV69" s="63"/>
      <c r="AW69" s="64"/>
      <c r="AX69" s="64"/>
      <c r="AZ69" s="31" t="s">
        <v>738</v>
      </c>
      <c r="BA69"/>
      <c r="BB69" s="64"/>
      <c r="BD69" s="31" t="s">
        <v>321</v>
      </c>
      <c r="BE69"/>
      <c r="BF69" s="64"/>
      <c r="BH69" s="63"/>
      <c r="BI69" s="64"/>
      <c r="BJ69" s="64"/>
    </row>
    <row r="70" spans="2:62" x14ac:dyDescent="0.35">
      <c r="B70" s="63"/>
      <c r="C70" s="64"/>
      <c r="D70"/>
      <c r="G70" s="63"/>
      <c r="H70" s="64"/>
      <c r="I70" s="64"/>
      <c r="M70" s="31" t="s">
        <v>384</v>
      </c>
      <c r="N70"/>
      <c r="O70" s="64"/>
      <c r="S70" s="63"/>
      <c r="T70" s="64"/>
      <c r="X70" s="31" t="s">
        <v>517</v>
      </c>
      <c r="Y70"/>
      <c r="Z70" s="64"/>
      <c r="AD70" s="31" t="s">
        <v>569</v>
      </c>
      <c r="AE70"/>
      <c r="AF70" s="64"/>
      <c r="AJ70" s="31" t="s">
        <v>834</v>
      </c>
      <c r="AK70"/>
      <c r="AL70"/>
      <c r="AP70" s="63"/>
      <c r="AQ70" s="64"/>
      <c r="AR70" s="64"/>
      <c r="AV70" s="63"/>
      <c r="AW70" s="64"/>
      <c r="AX70" s="64"/>
      <c r="AZ70" s="31" t="s">
        <v>725</v>
      </c>
      <c r="BA70"/>
      <c r="BB70" s="64"/>
      <c r="BD70" s="31" t="s">
        <v>275</v>
      </c>
      <c r="BE70"/>
      <c r="BF70" s="64"/>
      <c r="BH70" s="63"/>
      <c r="BI70" s="64"/>
      <c r="BJ70" s="64"/>
    </row>
    <row r="71" spans="2:62" x14ac:dyDescent="0.35">
      <c r="B71" s="63"/>
      <c r="C71" s="64"/>
      <c r="D71"/>
      <c r="G71" s="63"/>
      <c r="H71" s="64"/>
      <c r="I71" s="64"/>
      <c r="M71" s="31" t="s">
        <v>373</v>
      </c>
      <c r="N71"/>
      <c r="O71" s="64"/>
      <c r="S71" s="63"/>
      <c r="T71" s="64"/>
      <c r="X71" s="31" t="s">
        <v>1420</v>
      </c>
      <c r="Y71"/>
      <c r="Z71" s="64"/>
      <c r="AD71" s="31" t="s">
        <v>537</v>
      </c>
      <c r="AE71"/>
      <c r="AF71" s="64"/>
      <c r="AJ71" s="31" t="s">
        <v>1178</v>
      </c>
      <c r="AK71"/>
      <c r="AL71"/>
      <c r="AP71" s="63"/>
      <c r="AQ71" s="64"/>
      <c r="AR71" s="64"/>
      <c r="AV71" s="63"/>
      <c r="AW71" s="64"/>
      <c r="AX71" s="64"/>
      <c r="AZ71" s="31" t="s">
        <v>722</v>
      </c>
      <c r="BA71"/>
      <c r="BB71" s="64"/>
      <c r="BD71" s="31" t="s">
        <v>568</v>
      </c>
      <c r="BE71"/>
      <c r="BF71" s="64"/>
      <c r="BH71" s="63"/>
      <c r="BI71" s="64"/>
      <c r="BJ71" s="64"/>
    </row>
    <row r="72" spans="2:62" x14ac:dyDescent="0.35">
      <c r="B72" s="63"/>
      <c r="C72" s="64"/>
      <c r="D72"/>
      <c r="G72" s="63"/>
      <c r="H72" s="64"/>
      <c r="I72" s="64"/>
      <c r="M72" s="31" t="s">
        <v>352</v>
      </c>
      <c r="N72"/>
      <c r="O72" s="64"/>
      <c r="S72" s="63"/>
      <c r="T72" s="64"/>
      <c r="X72" s="63"/>
      <c r="Y72" s="64"/>
      <c r="Z72" s="64"/>
      <c r="AD72" s="31" t="s">
        <v>574</v>
      </c>
      <c r="AE72"/>
      <c r="AF72" s="64"/>
      <c r="AJ72" s="31" t="s">
        <v>1195</v>
      </c>
      <c r="AK72"/>
      <c r="AL72"/>
      <c r="AP72" s="63"/>
      <c r="AQ72" s="64"/>
      <c r="AR72" s="64"/>
      <c r="AV72" s="63"/>
      <c r="AW72" s="64"/>
      <c r="AX72" s="64"/>
      <c r="AZ72" s="31" t="s">
        <v>748</v>
      </c>
      <c r="BA72"/>
      <c r="BB72" s="64"/>
      <c r="BD72" s="31" t="s">
        <v>1420</v>
      </c>
      <c r="BE72"/>
      <c r="BF72" s="64"/>
      <c r="BH72" s="63"/>
      <c r="BI72" s="64"/>
      <c r="BJ72" s="64"/>
    </row>
    <row r="73" spans="2:62" x14ac:dyDescent="0.35">
      <c r="B73" s="63"/>
      <c r="C73" s="64"/>
      <c r="D73"/>
      <c r="G73" s="63"/>
      <c r="H73" s="64"/>
      <c r="I73" s="64"/>
      <c r="M73" s="31" t="s">
        <v>382</v>
      </c>
      <c r="N73"/>
      <c r="O73" s="64"/>
      <c r="S73" s="63"/>
      <c r="T73" s="64"/>
      <c r="X73" s="63"/>
      <c r="Y73" s="64"/>
      <c r="Z73" s="64"/>
      <c r="AD73" s="31" t="s">
        <v>577</v>
      </c>
      <c r="AE73"/>
      <c r="AF73" s="64"/>
      <c r="AJ73" s="31" t="s">
        <v>1198</v>
      </c>
      <c r="AK73"/>
      <c r="AL73"/>
      <c r="AP73" s="63"/>
      <c r="AQ73" s="64"/>
      <c r="AR73" s="64"/>
      <c r="AV73" s="63"/>
      <c r="AW73" s="64"/>
      <c r="AX73" s="64"/>
      <c r="AZ73" s="31" t="s">
        <v>739</v>
      </c>
      <c r="BA73"/>
      <c r="BB73" s="64"/>
      <c r="BD73"/>
      <c r="BE73"/>
      <c r="BF73" s="64"/>
      <c r="BH73" s="63"/>
      <c r="BI73" s="64"/>
      <c r="BJ73" s="64"/>
    </row>
    <row r="74" spans="2:62" x14ac:dyDescent="0.35">
      <c r="B74" s="63"/>
      <c r="C74" s="64"/>
      <c r="D74"/>
      <c r="G74" s="63"/>
      <c r="H74" s="64"/>
      <c r="I74" s="64"/>
      <c r="M74" s="31" t="s">
        <v>404</v>
      </c>
      <c r="N74"/>
      <c r="O74" s="64"/>
      <c r="S74" s="63"/>
      <c r="T74" s="64"/>
      <c r="X74" s="63"/>
      <c r="Y74" s="64"/>
      <c r="Z74" s="64"/>
      <c r="AD74" s="31" t="s">
        <v>966</v>
      </c>
      <c r="AE74"/>
      <c r="AF74" s="64"/>
      <c r="AJ74" s="31" t="s">
        <v>1222</v>
      </c>
      <c r="AK74"/>
      <c r="AL74"/>
      <c r="AP74" s="63"/>
      <c r="AQ74" s="64"/>
      <c r="AR74" s="64"/>
      <c r="AV74" s="63"/>
      <c r="AW74" s="64"/>
      <c r="AX74" s="64"/>
      <c r="AZ74" s="31" t="s">
        <v>726</v>
      </c>
      <c r="BA74"/>
      <c r="BB74" s="64"/>
      <c r="BD74" s="74" t="s">
        <v>1956</v>
      </c>
      <c r="BE74" s="74"/>
      <c r="BF74" s="74"/>
      <c r="BH74" s="63"/>
      <c r="BI74" s="64"/>
      <c r="BJ74" s="64"/>
    </row>
    <row r="75" spans="2:62" x14ac:dyDescent="0.35">
      <c r="B75" s="63"/>
      <c r="C75" s="64"/>
      <c r="D75"/>
      <c r="G75" s="63"/>
      <c r="H75" s="64"/>
      <c r="I75" s="64"/>
      <c r="M75" s="31" t="s">
        <v>393</v>
      </c>
      <c r="N75"/>
      <c r="O75" s="64"/>
      <c r="S75" s="63"/>
      <c r="T75" s="64"/>
      <c r="X75" s="63"/>
      <c r="Y75" s="64"/>
      <c r="Z75" s="64"/>
      <c r="AD75" s="31" t="s">
        <v>963</v>
      </c>
      <c r="AE75"/>
      <c r="AF75" s="64"/>
      <c r="AJ75" s="31" t="s">
        <v>1229</v>
      </c>
      <c r="AK75"/>
      <c r="AL75"/>
      <c r="AP75" s="63"/>
      <c r="AQ75" s="64"/>
      <c r="AR75" s="64"/>
      <c r="AV75" s="63"/>
      <c r="AW75" s="64"/>
      <c r="AX75" s="64"/>
      <c r="AZ75" s="31" t="s">
        <v>728</v>
      </c>
      <c r="BA75"/>
      <c r="BB75" s="64"/>
      <c r="BD75"/>
      <c r="BE75"/>
      <c r="BF75"/>
      <c r="BH75" s="63"/>
      <c r="BI75" s="64"/>
      <c r="BJ75" s="64"/>
    </row>
    <row r="76" spans="2:62" x14ac:dyDescent="0.35">
      <c r="B76" s="63"/>
      <c r="C76" s="64"/>
      <c r="D76"/>
      <c r="G76" s="63"/>
      <c r="H76" s="64"/>
      <c r="I76" s="64"/>
      <c r="M76" s="31" t="s">
        <v>395</v>
      </c>
      <c r="N76"/>
      <c r="O76" s="64"/>
      <c r="S76" s="63"/>
      <c r="T76" s="64"/>
      <c r="X76" s="63"/>
      <c r="Y76" s="64"/>
      <c r="Z76" s="64"/>
      <c r="AD76" s="31" t="s">
        <v>583</v>
      </c>
      <c r="AE76"/>
      <c r="AF76" s="64"/>
      <c r="AJ76" s="31" t="s">
        <v>1231</v>
      </c>
      <c r="AK76"/>
      <c r="AL76"/>
      <c r="AP76" s="63"/>
      <c r="AQ76" s="64"/>
      <c r="AR76" s="64"/>
      <c r="AV76" s="63"/>
      <c r="AW76" s="64"/>
      <c r="AX76" s="64"/>
      <c r="AZ76" s="31" t="s">
        <v>724</v>
      </c>
      <c r="BA76"/>
      <c r="BB76" s="64"/>
      <c r="BD76" s="30" t="s">
        <v>1427</v>
      </c>
      <c r="BE76"/>
      <c r="BF76"/>
      <c r="BH76" s="63"/>
      <c r="BI76" s="64"/>
      <c r="BJ76" s="64"/>
    </row>
    <row r="77" spans="2:62" x14ac:dyDescent="0.35">
      <c r="B77" s="63"/>
      <c r="C77" s="64"/>
      <c r="D77"/>
      <c r="G77" s="63"/>
      <c r="H77" s="64"/>
      <c r="I77" s="64"/>
      <c r="M77" s="31" t="s">
        <v>365</v>
      </c>
      <c r="N77"/>
      <c r="O77" s="64"/>
      <c r="S77" s="63"/>
      <c r="T77" s="64"/>
      <c r="X77" s="63"/>
      <c r="Y77" s="64"/>
      <c r="Z77" s="64"/>
      <c r="AD77" s="31" t="s">
        <v>589</v>
      </c>
      <c r="AE77"/>
      <c r="AF77" s="64"/>
      <c r="AJ77" s="31" t="s">
        <v>1234</v>
      </c>
      <c r="AK77"/>
      <c r="AL77"/>
      <c r="AP77" s="63"/>
      <c r="AQ77" s="64"/>
      <c r="AR77" s="64"/>
      <c r="AV77" s="63"/>
      <c r="AW77" s="64"/>
      <c r="AX77" s="64"/>
      <c r="AZ77" s="31" t="s">
        <v>747</v>
      </c>
      <c r="BA77"/>
      <c r="BB77" s="64"/>
      <c r="BD77" s="30" t="s">
        <v>1065</v>
      </c>
      <c r="BE77" t="s">
        <v>42</v>
      </c>
      <c r="BF77"/>
      <c r="BH77" s="63"/>
      <c r="BI77" s="64"/>
      <c r="BJ77" s="64"/>
    </row>
    <row r="78" spans="2:62" x14ac:dyDescent="0.35">
      <c r="B78" s="63"/>
      <c r="C78" s="64"/>
      <c r="D78"/>
      <c r="G78" s="63"/>
      <c r="H78" s="64"/>
      <c r="I78" s="64"/>
      <c r="M78" s="31" t="s">
        <v>383</v>
      </c>
      <c r="N78"/>
      <c r="O78" s="64"/>
      <c r="S78" s="63"/>
      <c r="T78" s="64"/>
      <c r="X78" s="63"/>
      <c r="Y78" s="64"/>
      <c r="Z78" s="64"/>
      <c r="AD78" s="31" t="s">
        <v>587</v>
      </c>
      <c r="AE78" s="64"/>
      <c r="AF78" s="64"/>
      <c r="AJ78" s="31" t="s">
        <v>1254</v>
      </c>
      <c r="AK78"/>
      <c r="AL78"/>
      <c r="AP78" s="63"/>
      <c r="AQ78" s="64"/>
      <c r="AR78" s="64"/>
      <c r="AV78" s="63"/>
      <c r="AW78" s="64"/>
      <c r="AX78" s="64"/>
      <c r="AZ78" s="31" t="s">
        <v>930</v>
      </c>
      <c r="BA78"/>
      <c r="BB78" s="64"/>
      <c r="BD78" s="30" t="s">
        <v>1058</v>
      </c>
      <c r="BE78" s="31">
        <v>1</v>
      </c>
      <c r="BF78"/>
      <c r="BH78" s="63"/>
      <c r="BI78" s="64"/>
      <c r="BJ78" s="64"/>
    </row>
    <row r="79" spans="2:62" x14ac:dyDescent="0.35">
      <c r="D79"/>
      <c r="M79" s="31" t="s">
        <v>405</v>
      </c>
      <c r="N79"/>
      <c r="AD79" s="31" t="s">
        <v>1420</v>
      </c>
      <c r="AJ79" s="31" t="s">
        <v>1257</v>
      </c>
      <c r="AK79"/>
      <c r="AZ79" s="31" t="s">
        <v>931</v>
      </c>
      <c r="BA79"/>
      <c r="BD79"/>
      <c r="BE79"/>
      <c r="BF79"/>
    </row>
    <row r="80" spans="2:62" x14ac:dyDescent="0.35">
      <c r="D80"/>
      <c r="M80" s="31" t="s">
        <v>493</v>
      </c>
      <c r="N80"/>
      <c r="AJ80" s="31" t="s">
        <v>1260</v>
      </c>
      <c r="AK80"/>
      <c r="AZ80" s="31" t="s">
        <v>1420</v>
      </c>
      <c r="BA80"/>
      <c r="BD80" s="30" t="s">
        <v>1422</v>
      </c>
      <c r="BE80"/>
      <c r="BF80" s="30"/>
      <c r="BG80" s="71"/>
      <c r="BH80" s="71"/>
      <c r="BI80" s="71"/>
      <c r="BJ80" s="71"/>
    </row>
    <row r="81" spans="4:58" x14ac:dyDescent="0.35">
      <c r="D81"/>
      <c r="M81" s="31" t="s">
        <v>1420</v>
      </c>
      <c r="N81"/>
      <c r="AJ81" s="31" t="s">
        <v>1292</v>
      </c>
      <c r="AK81"/>
      <c r="BD81" s="31" t="s">
        <v>989</v>
      </c>
      <c r="BE81"/>
      <c r="BF81"/>
    </row>
    <row r="82" spans="4:58" x14ac:dyDescent="0.35">
      <c r="D82"/>
      <c r="AJ82" s="31" t="s">
        <v>1295</v>
      </c>
      <c r="AK82"/>
      <c r="BD82" s="31" t="s">
        <v>616</v>
      </c>
      <c r="BE82"/>
      <c r="BF82"/>
    </row>
    <row r="83" spans="4:58" x14ac:dyDescent="0.35">
      <c r="D83"/>
      <c r="AJ83" s="31" t="s">
        <v>661</v>
      </c>
      <c r="AK83"/>
      <c r="BD83" s="31" t="s">
        <v>618</v>
      </c>
      <c r="BE83"/>
      <c r="BF83"/>
    </row>
    <row r="84" spans="4:58" x14ac:dyDescent="0.35">
      <c r="D84"/>
      <c r="AJ84" s="31" t="s">
        <v>615</v>
      </c>
      <c r="AK84"/>
      <c r="BD84" s="31" t="s">
        <v>990</v>
      </c>
      <c r="BE84"/>
      <c r="BF84"/>
    </row>
    <row r="85" spans="4:58" x14ac:dyDescent="0.35">
      <c r="D85"/>
      <c r="AJ85" s="31" t="s">
        <v>619</v>
      </c>
      <c r="AK85"/>
      <c r="BD85" s="31" t="s">
        <v>988</v>
      </c>
      <c r="BE85"/>
      <c r="BF85"/>
    </row>
    <row r="86" spans="4:58" x14ac:dyDescent="0.35">
      <c r="D86"/>
      <c r="AJ86" s="31" t="s">
        <v>621</v>
      </c>
      <c r="AK86"/>
      <c r="BD86" s="31" t="s">
        <v>970</v>
      </c>
      <c r="BE86"/>
      <c r="BF86"/>
    </row>
    <row r="87" spans="4:58" x14ac:dyDescent="0.35">
      <c r="D87"/>
      <c r="AJ87" s="31" t="s">
        <v>625</v>
      </c>
      <c r="AK87"/>
      <c r="BD87" s="31" t="s">
        <v>973</v>
      </c>
      <c r="BE87"/>
      <c r="BF87"/>
    </row>
    <row r="88" spans="4:58" x14ac:dyDescent="0.35">
      <c r="D88"/>
      <c r="AJ88" s="31" t="s">
        <v>622</v>
      </c>
      <c r="AK88"/>
      <c r="BD88" s="31" t="s">
        <v>996</v>
      </c>
      <c r="BE88"/>
      <c r="BF88"/>
    </row>
    <row r="89" spans="4:58" x14ac:dyDescent="0.35">
      <c r="D89"/>
      <c r="AJ89" s="31" t="s">
        <v>624</v>
      </c>
      <c r="AK89"/>
      <c r="BD89" s="31" t="s">
        <v>1001</v>
      </c>
      <c r="BE89"/>
      <c r="BF89"/>
    </row>
    <row r="90" spans="4:58" x14ac:dyDescent="0.35">
      <c r="D90"/>
      <c r="AJ90" s="31" t="s">
        <v>623</v>
      </c>
      <c r="AK90"/>
      <c r="BD90" s="31" t="s">
        <v>999</v>
      </c>
      <c r="BE90"/>
      <c r="BF90"/>
    </row>
    <row r="91" spans="4:58" x14ac:dyDescent="0.35">
      <c r="D91"/>
      <c r="AJ91" s="31" t="s">
        <v>628</v>
      </c>
      <c r="AK91"/>
      <c r="BD91" s="31" t="s">
        <v>997</v>
      </c>
      <c r="BE91"/>
      <c r="BF91"/>
    </row>
    <row r="92" spans="4:58" x14ac:dyDescent="0.35">
      <c r="D92"/>
      <c r="AJ92" s="31" t="s">
        <v>411</v>
      </c>
      <c r="AK92"/>
      <c r="BD92" s="31" t="s">
        <v>992</v>
      </c>
      <c r="BE92"/>
      <c r="BF92"/>
    </row>
    <row r="93" spans="4:58" x14ac:dyDescent="0.35">
      <c r="D93"/>
      <c r="AJ93" s="31" t="s">
        <v>630</v>
      </c>
      <c r="AK93"/>
      <c r="BD93" s="31" t="s">
        <v>1180</v>
      </c>
      <c r="BE93"/>
      <c r="BF93"/>
    </row>
    <row r="94" spans="4:58" x14ac:dyDescent="0.35">
      <c r="D94"/>
      <c r="AJ94" s="31" t="s">
        <v>633</v>
      </c>
      <c r="AK94"/>
      <c r="BD94" s="31" t="s">
        <v>1187</v>
      </c>
      <c r="BE94"/>
      <c r="BF94"/>
    </row>
    <row r="95" spans="4:58" x14ac:dyDescent="0.35">
      <c r="D95"/>
      <c r="AJ95" s="31" t="s">
        <v>686</v>
      </c>
      <c r="AK95"/>
      <c r="BD95" s="31" t="s">
        <v>1188</v>
      </c>
      <c r="BE95"/>
      <c r="BF95"/>
    </row>
    <row r="96" spans="4:58" x14ac:dyDescent="0.35">
      <c r="D96"/>
      <c r="AJ96" s="31" t="s">
        <v>635</v>
      </c>
      <c r="AK96"/>
      <c r="BD96" s="31" t="s">
        <v>1193</v>
      </c>
      <c r="BE96"/>
      <c r="BF96"/>
    </row>
    <row r="97" spans="4:58" x14ac:dyDescent="0.35">
      <c r="D97"/>
      <c r="AJ97" s="31" t="s">
        <v>683</v>
      </c>
      <c r="AK97"/>
      <c r="BD97" s="31" t="s">
        <v>1200</v>
      </c>
      <c r="BE97"/>
      <c r="BF97"/>
    </row>
    <row r="98" spans="4:58" x14ac:dyDescent="0.35">
      <c r="D98"/>
      <c r="AJ98" s="31" t="s">
        <v>688</v>
      </c>
      <c r="AK98"/>
      <c r="BD98" s="31" t="s">
        <v>1227</v>
      </c>
      <c r="BE98"/>
      <c r="BF98"/>
    </row>
    <row r="99" spans="4:58" x14ac:dyDescent="0.35">
      <c r="D99"/>
      <c r="AJ99" s="31" t="s">
        <v>687</v>
      </c>
      <c r="AK99"/>
      <c r="BD99" s="31" t="s">
        <v>1233</v>
      </c>
      <c r="BE99"/>
      <c r="BF99"/>
    </row>
    <row r="100" spans="4:58" x14ac:dyDescent="0.35">
      <c r="D100"/>
      <c r="AJ100" s="31" t="s">
        <v>682</v>
      </c>
      <c r="AK100"/>
      <c r="BD100" s="31" t="s">
        <v>1247</v>
      </c>
      <c r="BE100"/>
      <c r="BF100"/>
    </row>
    <row r="101" spans="4:58" x14ac:dyDescent="0.35">
      <c r="D101"/>
      <c r="AJ101" s="31" t="s">
        <v>684</v>
      </c>
      <c r="AK101"/>
      <c r="BD101" s="31" t="s">
        <v>1297</v>
      </c>
      <c r="BE101"/>
      <c r="BF101"/>
    </row>
    <row r="102" spans="4:58" x14ac:dyDescent="0.35">
      <c r="D102"/>
      <c r="AJ102" s="31" t="s">
        <v>681</v>
      </c>
      <c r="AK102"/>
      <c r="BD102" s="31" t="s">
        <v>951</v>
      </c>
      <c r="BE102"/>
      <c r="BF102"/>
    </row>
    <row r="103" spans="4:58" x14ac:dyDescent="0.35">
      <c r="D103"/>
      <c r="AJ103" s="31" t="s">
        <v>685</v>
      </c>
      <c r="AK103"/>
      <c r="BD103" s="31" t="s">
        <v>545</v>
      </c>
      <c r="BE103"/>
      <c r="BF103"/>
    </row>
    <row r="104" spans="4:58" x14ac:dyDescent="0.35">
      <c r="D104"/>
      <c r="AJ104" s="31" t="s">
        <v>657</v>
      </c>
      <c r="AK104"/>
      <c r="BD104" s="31" t="s">
        <v>532</v>
      </c>
      <c r="BE104"/>
      <c r="BF104"/>
    </row>
    <row r="105" spans="4:58" x14ac:dyDescent="0.35">
      <c r="D105"/>
      <c r="AJ105" s="31" t="s">
        <v>659</v>
      </c>
      <c r="AK105"/>
      <c r="BD105" s="31" t="s">
        <v>749</v>
      </c>
      <c r="BE105"/>
      <c r="BF105"/>
    </row>
    <row r="106" spans="4:58" x14ac:dyDescent="0.35">
      <c r="D106"/>
      <c r="AJ106" s="31" t="s">
        <v>600</v>
      </c>
      <c r="AK106"/>
      <c r="BD106" s="31" t="s">
        <v>753</v>
      </c>
      <c r="BE106"/>
      <c r="BF106"/>
    </row>
    <row r="107" spans="4:58" x14ac:dyDescent="0.35">
      <c r="D107"/>
      <c r="AJ107" s="31" t="s">
        <v>636</v>
      </c>
      <c r="AK107"/>
      <c r="BD107" s="31" t="s">
        <v>751</v>
      </c>
      <c r="BE107"/>
      <c r="BF107"/>
    </row>
    <row r="108" spans="4:58" x14ac:dyDescent="0.35">
      <c r="D108"/>
      <c r="AJ108" s="31" t="s">
        <v>605</v>
      </c>
      <c r="AK108"/>
      <c r="BD108" s="31" t="s">
        <v>554</v>
      </c>
      <c r="BE108"/>
      <c r="BF108" s="66"/>
    </row>
    <row r="109" spans="4:58" x14ac:dyDescent="0.35">
      <c r="D109"/>
      <c r="AJ109" s="31" t="s">
        <v>689</v>
      </c>
      <c r="AK109"/>
      <c r="BD109" s="31" t="s">
        <v>557</v>
      </c>
      <c r="BE109"/>
      <c r="BF109" s="64"/>
    </row>
    <row r="110" spans="4:58" x14ac:dyDescent="0.35">
      <c r="D110"/>
      <c r="AJ110" s="31" t="s">
        <v>669</v>
      </c>
      <c r="AK110"/>
      <c r="BD110" s="31" t="s">
        <v>956</v>
      </c>
      <c r="BE110"/>
      <c r="BF110" s="64"/>
    </row>
    <row r="111" spans="4:58" x14ac:dyDescent="0.35">
      <c r="D111"/>
      <c r="AJ111" s="31" t="s">
        <v>668</v>
      </c>
      <c r="AK111"/>
      <c r="BD111" s="31" t="s">
        <v>953</v>
      </c>
      <c r="BE111"/>
      <c r="BF111" s="64"/>
    </row>
    <row r="112" spans="4:58" x14ac:dyDescent="0.35">
      <c r="D112"/>
      <c r="AJ112" s="31" t="s">
        <v>665</v>
      </c>
      <c r="AK112"/>
      <c r="BD112" s="31" t="s">
        <v>954</v>
      </c>
      <c r="BE112"/>
      <c r="BF112" s="64"/>
    </row>
    <row r="113" spans="4:58" x14ac:dyDescent="0.35">
      <c r="D113"/>
      <c r="AJ113" s="31" t="s">
        <v>799</v>
      </c>
      <c r="AK113"/>
      <c r="BD113" s="31" t="s">
        <v>757</v>
      </c>
      <c r="BE113"/>
      <c r="BF113" s="64"/>
    </row>
    <row r="114" spans="4:58" x14ac:dyDescent="0.35">
      <c r="D114"/>
      <c r="AJ114" s="31" t="s">
        <v>800</v>
      </c>
      <c r="AK114"/>
      <c r="BD114" s="31" t="s">
        <v>755</v>
      </c>
      <c r="BE114"/>
      <c r="BF114" s="64"/>
    </row>
    <row r="115" spans="4:58" x14ac:dyDescent="0.35">
      <c r="D115"/>
      <c r="AJ115" s="31" t="s">
        <v>803</v>
      </c>
      <c r="AK115"/>
      <c r="BD115" s="31" t="s">
        <v>764</v>
      </c>
      <c r="BE115"/>
      <c r="BF115" s="64"/>
    </row>
    <row r="116" spans="4:58" x14ac:dyDescent="0.35">
      <c r="D116"/>
      <c r="AJ116" s="31" t="s">
        <v>421</v>
      </c>
      <c r="AK116"/>
      <c r="BD116" s="31" t="s">
        <v>769</v>
      </c>
      <c r="BE116"/>
      <c r="BF116" s="64"/>
    </row>
    <row r="117" spans="4:58" x14ac:dyDescent="0.35">
      <c r="D117"/>
      <c r="AJ117" s="31" t="s">
        <v>612</v>
      </c>
      <c r="AK117"/>
      <c r="BD117" s="31" t="s">
        <v>862</v>
      </c>
      <c r="BE117"/>
      <c r="BF117" s="64"/>
    </row>
    <row r="118" spans="4:58" x14ac:dyDescent="0.35">
      <c r="D118"/>
      <c r="AJ118" s="31" t="s">
        <v>808</v>
      </c>
      <c r="AK118"/>
      <c r="BD118" s="31" t="s">
        <v>776</v>
      </c>
      <c r="BE118"/>
      <c r="BF118" s="64"/>
    </row>
    <row r="119" spans="4:58" x14ac:dyDescent="0.35">
      <c r="D119"/>
      <c r="AJ119" s="31" t="s">
        <v>1420</v>
      </c>
      <c r="BD119" s="31" t="s">
        <v>864</v>
      </c>
      <c r="BE119"/>
      <c r="BF119" s="64"/>
    </row>
    <row r="120" spans="4:58" x14ac:dyDescent="0.35">
      <c r="D120"/>
      <c r="BD120" s="31" t="s">
        <v>968</v>
      </c>
      <c r="BE120"/>
      <c r="BF120" s="64"/>
    </row>
    <row r="121" spans="4:58" x14ac:dyDescent="0.35">
      <c r="D121"/>
      <c r="BD121" s="31" t="s">
        <v>777</v>
      </c>
      <c r="BE121"/>
      <c r="BF121" s="64"/>
    </row>
    <row r="122" spans="4:58" x14ac:dyDescent="0.35">
      <c r="D122"/>
      <c r="BD122" s="31" t="s">
        <v>770</v>
      </c>
      <c r="BE122"/>
      <c r="BF122" s="64"/>
    </row>
    <row r="123" spans="4:58" x14ac:dyDescent="0.35">
      <c r="D123"/>
      <c r="BD123" s="31" t="s">
        <v>778</v>
      </c>
      <c r="BE123"/>
      <c r="BF123" s="64"/>
    </row>
    <row r="124" spans="4:58" x14ac:dyDescent="0.35">
      <c r="D124"/>
      <c r="BD124" s="31" t="s">
        <v>877</v>
      </c>
      <c r="BE124"/>
      <c r="BF124" s="64"/>
    </row>
    <row r="125" spans="4:58" x14ac:dyDescent="0.35">
      <c r="D125"/>
      <c r="BD125" s="31" t="s">
        <v>863</v>
      </c>
      <c r="BE125"/>
      <c r="BF125" s="64"/>
    </row>
    <row r="126" spans="4:58" x14ac:dyDescent="0.35">
      <c r="D126"/>
      <c r="BD126" s="31" t="s">
        <v>889</v>
      </c>
      <c r="BE126"/>
    </row>
    <row r="127" spans="4:58" x14ac:dyDescent="0.35">
      <c r="D127"/>
      <c r="BD127" s="31" t="s">
        <v>929</v>
      </c>
      <c r="BE127"/>
    </row>
    <row r="128" spans="4:58" x14ac:dyDescent="0.35">
      <c r="D128"/>
      <c r="BD128" s="31" t="s">
        <v>935</v>
      </c>
      <c r="BE128"/>
    </row>
    <row r="129" spans="4:57" x14ac:dyDescent="0.35">
      <c r="D129"/>
      <c r="BD129" s="31" t="s">
        <v>855</v>
      </c>
      <c r="BE129"/>
    </row>
    <row r="130" spans="4:57" x14ac:dyDescent="0.35">
      <c r="D130"/>
      <c r="BD130" s="31" t="s">
        <v>850</v>
      </c>
      <c r="BE130"/>
    </row>
    <row r="131" spans="4:57" x14ac:dyDescent="0.35">
      <c r="D131"/>
      <c r="BD131" s="31" t="s">
        <v>774</v>
      </c>
      <c r="BE131"/>
    </row>
    <row r="132" spans="4:57" x14ac:dyDescent="0.35">
      <c r="D132"/>
      <c r="BD132" s="31" t="s">
        <v>775</v>
      </c>
      <c r="BE132"/>
    </row>
    <row r="133" spans="4:57" x14ac:dyDescent="0.35">
      <c r="D133"/>
      <c r="BD133" s="31" t="s">
        <v>772</v>
      </c>
      <c r="BE133"/>
    </row>
    <row r="134" spans="4:57" x14ac:dyDescent="0.35">
      <c r="D134"/>
      <c r="BD134" s="31" t="s">
        <v>887</v>
      </c>
      <c r="BE134"/>
    </row>
    <row r="135" spans="4:57" x14ac:dyDescent="0.35">
      <c r="BD135" s="31" t="s">
        <v>859</v>
      </c>
      <c r="BE135"/>
    </row>
    <row r="136" spans="4:57" x14ac:dyDescent="0.35">
      <c r="BD136" s="31" t="s">
        <v>888</v>
      </c>
      <c r="BE136"/>
    </row>
    <row r="137" spans="4:57" x14ac:dyDescent="0.35">
      <c r="BD137" s="31" t="s">
        <v>958</v>
      </c>
      <c r="BE137"/>
    </row>
    <row r="138" spans="4:57" x14ac:dyDescent="0.35">
      <c r="BD138" s="31" t="s">
        <v>950</v>
      </c>
      <c r="BE138"/>
    </row>
    <row r="139" spans="4:57" x14ac:dyDescent="0.35">
      <c r="BD139" s="31" t="s">
        <v>949</v>
      </c>
      <c r="BE139"/>
    </row>
    <row r="140" spans="4:57" x14ac:dyDescent="0.35">
      <c r="BD140" s="31" t="s">
        <v>947</v>
      </c>
      <c r="BE140"/>
    </row>
    <row r="141" spans="4:57" x14ac:dyDescent="0.35">
      <c r="BD141" s="31" t="s">
        <v>948</v>
      </c>
      <c r="BE141"/>
    </row>
    <row r="142" spans="4:57" x14ac:dyDescent="0.35">
      <c r="BD142" s="31" t="s">
        <v>969</v>
      </c>
      <c r="BE142"/>
    </row>
    <row r="143" spans="4:57" x14ac:dyDescent="0.35">
      <c r="BD143" s="31" t="s">
        <v>975</v>
      </c>
      <c r="BE143"/>
    </row>
    <row r="144" spans="4:57" x14ac:dyDescent="0.35">
      <c r="BD144" s="31" t="s">
        <v>608</v>
      </c>
      <c r="BE144"/>
    </row>
    <row r="145" spans="56:57" x14ac:dyDescent="0.35">
      <c r="BD145" s="31" t="s">
        <v>981</v>
      </c>
      <c r="BE145"/>
    </row>
    <row r="146" spans="56:57" x14ac:dyDescent="0.35">
      <c r="BD146" s="31" t="s">
        <v>750</v>
      </c>
      <c r="BE146"/>
    </row>
    <row r="147" spans="56:57" x14ac:dyDescent="0.35">
      <c r="BD147" s="31" t="s">
        <v>982</v>
      </c>
      <c r="BE147"/>
    </row>
    <row r="148" spans="56:57" x14ac:dyDescent="0.35">
      <c r="BD148" s="31" t="s">
        <v>984</v>
      </c>
      <c r="BE148"/>
    </row>
    <row r="149" spans="56:57" x14ac:dyDescent="0.35">
      <c r="BD149" s="31" t="s">
        <v>986</v>
      </c>
      <c r="BE149"/>
    </row>
    <row r="150" spans="56:57" x14ac:dyDescent="0.35">
      <c r="BD150" s="31" t="s">
        <v>987</v>
      </c>
      <c r="BE150"/>
    </row>
    <row r="151" spans="56:57" x14ac:dyDescent="0.35">
      <c r="BD151" s="31" t="s">
        <v>1420</v>
      </c>
    </row>
  </sheetData>
  <conditionalFormatting sqref="C17">
    <cfRule type="cellIs" dxfId="15" priority="15" operator="lessThan">
      <formula>0.05</formula>
    </cfRule>
    <cfRule type="cellIs" dxfId="14" priority="16" operator="lessThan">
      <formula>0.1</formula>
    </cfRule>
  </conditionalFormatting>
  <conditionalFormatting sqref="H17">
    <cfRule type="cellIs" dxfId="13" priority="13" operator="lessThan">
      <formula>0.05</formula>
    </cfRule>
    <cfRule type="cellIs" dxfId="12" priority="14" operator="lessThan">
      <formula>0.1</formula>
    </cfRule>
  </conditionalFormatting>
  <conditionalFormatting sqref="T17">
    <cfRule type="cellIs" dxfId="11" priority="11" operator="lessThan">
      <formula>0.05</formula>
    </cfRule>
    <cfRule type="cellIs" dxfId="10" priority="12" operator="lessThan">
      <formula>0.1</formula>
    </cfRule>
  </conditionalFormatting>
  <conditionalFormatting sqref="N17">
    <cfRule type="cellIs" dxfId="9" priority="9" operator="lessThan">
      <formula>0.05</formula>
    </cfRule>
    <cfRule type="cellIs" dxfId="8" priority="10" operator="lessThan">
      <formula>0.1</formula>
    </cfRule>
  </conditionalFormatting>
  <conditionalFormatting sqref="Y17">
    <cfRule type="cellIs" dxfId="7" priority="7" operator="lessThan">
      <formula>0.05</formula>
    </cfRule>
    <cfRule type="cellIs" dxfId="6" priority="8" operator="lessThan">
      <formula>0.1</formula>
    </cfRule>
  </conditionalFormatting>
  <conditionalFormatting sqref="AE17">
    <cfRule type="cellIs" dxfId="5" priority="5" operator="lessThan">
      <formula>0.05</formula>
    </cfRule>
    <cfRule type="cellIs" dxfId="4" priority="6" operator="lessThan">
      <formula>0.1</formula>
    </cfRule>
  </conditionalFormatting>
  <conditionalFormatting sqref="AK17">
    <cfRule type="cellIs" dxfId="3" priority="4" operator="lessThan">
      <formula>0.05</formula>
    </cfRule>
  </conditionalFormatting>
  <conditionalFormatting sqref="AQ17">
    <cfRule type="cellIs" dxfId="2" priority="3" operator="lessThan">
      <formula>0.05</formula>
    </cfRule>
  </conditionalFormatting>
  <conditionalFormatting sqref="BA17">
    <cfRule type="cellIs" dxfId="1" priority="2" operator="lessThan">
      <formula>0.05</formula>
    </cfRule>
  </conditionalFormatting>
  <conditionalFormatting sqref="BE17">
    <cfRule type="cellIs" dxfId="0" priority="1" operator="lessThan">
      <formula>0.05</formula>
    </cfRule>
  </conditionalFormatting>
  <pageMargins left="0.7" right="0.7" top="0.75" bottom="0.75" header="0.3" footer="0.3"/>
  <pageSetup paperSize="9" orientation="portrait" verticalDpi="0" r:id="rId2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3420A-4158-47F1-A6FE-343A86DA82D5}">
  <dimension ref="A1:I188"/>
  <sheetViews>
    <sheetView workbookViewId="0"/>
  </sheetViews>
  <sheetFormatPr defaultRowHeight="14.5" x14ac:dyDescent="0.35"/>
  <cols>
    <col min="5" max="5" width="17.54296875" bestFit="1" customWidth="1"/>
    <col min="9" max="9" width="20.54296875" bestFit="1" customWidth="1"/>
  </cols>
  <sheetData>
    <row r="1" spans="1:9" x14ac:dyDescent="0.35">
      <c r="A1" t="s">
        <v>1451</v>
      </c>
      <c r="B1" t="s">
        <v>1452</v>
      </c>
      <c r="C1" t="s">
        <v>1453</v>
      </c>
      <c r="D1" t="s">
        <v>1115</v>
      </c>
      <c r="E1" t="s">
        <v>1945</v>
      </c>
      <c r="F1" t="s">
        <v>1454</v>
      </c>
      <c r="G1" t="s">
        <v>1455</v>
      </c>
      <c r="H1" t="s">
        <v>4</v>
      </c>
      <c r="I1" t="s">
        <v>1053</v>
      </c>
    </row>
    <row r="2" spans="1:9" x14ac:dyDescent="0.35">
      <c r="A2">
        <v>1</v>
      </c>
      <c r="B2" t="s">
        <v>1456</v>
      </c>
      <c r="C2" t="s">
        <v>1457</v>
      </c>
      <c r="D2">
        <v>2009</v>
      </c>
      <c r="E2" t="s">
        <v>30</v>
      </c>
      <c r="F2" t="s">
        <v>1458</v>
      </c>
      <c r="G2" t="s">
        <v>940</v>
      </c>
      <c r="H2" t="s">
        <v>1459</v>
      </c>
      <c r="I2" t="s">
        <v>1460</v>
      </c>
    </row>
    <row r="3" spans="1:9" x14ac:dyDescent="0.35">
      <c r="A3">
        <v>2</v>
      </c>
      <c r="B3" t="s">
        <v>1461</v>
      </c>
      <c r="C3" t="s">
        <v>1462</v>
      </c>
      <c r="D3">
        <v>2006</v>
      </c>
      <c r="E3" t="s">
        <v>30</v>
      </c>
      <c r="F3" t="s">
        <v>1458</v>
      </c>
      <c r="G3" t="s">
        <v>234</v>
      </c>
      <c r="H3" t="s">
        <v>1459</v>
      </c>
      <c r="I3" t="s">
        <v>1463</v>
      </c>
    </row>
    <row r="4" spans="1:9" x14ac:dyDescent="0.35">
      <c r="A4">
        <v>3</v>
      </c>
      <c r="B4" t="s">
        <v>1464</v>
      </c>
      <c r="C4" t="s">
        <v>1462</v>
      </c>
      <c r="D4">
        <v>2002</v>
      </c>
      <c r="E4" t="s">
        <v>30</v>
      </c>
      <c r="F4" t="s">
        <v>1458</v>
      </c>
      <c r="G4" t="s">
        <v>120</v>
      </c>
      <c r="H4" t="s">
        <v>1459</v>
      </c>
      <c r="I4" t="s">
        <v>1460</v>
      </c>
    </row>
    <row r="5" spans="1:9" x14ac:dyDescent="0.35">
      <c r="A5">
        <v>4</v>
      </c>
      <c r="B5" t="s">
        <v>1465</v>
      </c>
      <c r="C5" t="s">
        <v>1466</v>
      </c>
      <c r="D5">
        <v>2007</v>
      </c>
      <c r="E5" t="s">
        <v>30</v>
      </c>
      <c r="F5" t="s">
        <v>1458</v>
      </c>
      <c r="G5" t="s">
        <v>1467</v>
      </c>
      <c r="H5" t="s">
        <v>1468</v>
      </c>
      <c r="I5" t="s">
        <v>1460</v>
      </c>
    </row>
    <row r="6" spans="1:9" x14ac:dyDescent="0.35">
      <c r="A6">
        <v>5</v>
      </c>
      <c r="B6" t="s">
        <v>1469</v>
      </c>
      <c r="C6" t="s">
        <v>1470</v>
      </c>
      <c r="D6">
        <v>2002</v>
      </c>
      <c r="E6" t="s">
        <v>30</v>
      </c>
      <c r="F6" t="s">
        <v>1458</v>
      </c>
      <c r="G6" t="s">
        <v>1471</v>
      </c>
      <c r="H6" t="s">
        <v>1459</v>
      </c>
      <c r="I6" t="s">
        <v>1472</v>
      </c>
    </row>
    <row r="7" spans="1:9" x14ac:dyDescent="0.35">
      <c r="A7">
        <v>6</v>
      </c>
      <c r="B7" t="s">
        <v>1473</v>
      </c>
      <c r="C7" t="s">
        <v>1457</v>
      </c>
      <c r="D7">
        <v>2001</v>
      </c>
      <c r="E7" t="s">
        <v>30</v>
      </c>
      <c r="F7" t="s">
        <v>1458</v>
      </c>
      <c r="G7" t="s">
        <v>1474</v>
      </c>
      <c r="H7" t="s">
        <v>1459</v>
      </c>
      <c r="I7" t="s">
        <v>1460</v>
      </c>
    </row>
    <row r="8" spans="1:9" x14ac:dyDescent="0.35">
      <c r="A8">
        <v>7</v>
      </c>
      <c r="B8" t="s">
        <v>1475</v>
      </c>
      <c r="C8" t="s">
        <v>1476</v>
      </c>
      <c r="D8">
        <v>2006</v>
      </c>
      <c r="E8" t="s">
        <v>30</v>
      </c>
      <c r="F8" t="s">
        <v>1477</v>
      </c>
      <c r="G8" t="s">
        <v>599</v>
      </c>
      <c r="H8" t="s">
        <v>1459</v>
      </c>
      <c r="I8" t="s">
        <v>1460</v>
      </c>
    </row>
    <row r="9" spans="1:9" x14ac:dyDescent="0.35">
      <c r="A9">
        <v>8</v>
      </c>
      <c r="B9" t="s">
        <v>1478</v>
      </c>
      <c r="C9" t="s">
        <v>1479</v>
      </c>
      <c r="D9">
        <v>2007</v>
      </c>
      <c r="E9" t="s">
        <v>30</v>
      </c>
      <c r="F9" t="s">
        <v>1458</v>
      </c>
      <c r="G9" t="s">
        <v>324</v>
      </c>
      <c r="H9" t="s">
        <v>1459</v>
      </c>
      <c r="I9" t="s">
        <v>1460</v>
      </c>
    </row>
    <row r="10" spans="1:9" x14ac:dyDescent="0.35">
      <c r="A10">
        <v>9</v>
      </c>
      <c r="B10" t="s">
        <v>1480</v>
      </c>
      <c r="C10" t="s">
        <v>1481</v>
      </c>
      <c r="D10">
        <v>2004</v>
      </c>
      <c r="E10" t="s">
        <v>30</v>
      </c>
      <c r="F10" t="s">
        <v>1458</v>
      </c>
      <c r="G10" t="s">
        <v>611</v>
      </c>
      <c r="H10" t="s">
        <v>1459</v>
      </c>
      <c r="I10" t="s">
        <v>1460</v>
      </c>
    </row>
    <row r="11" spans="1:9" x14ac:dyDescent="0.35">
      <c r="A11">
        <v>10</v>
      </c>
      <c r="B11" t="s">
        <v>1482</v>
      </c>
      <c r="C11" t="s">
        <v>1483</v>
      </c>
      <c r="D11">
        <v>2002</v>
      </c>
      <c r="E11" t="s">
        <v>30</v>
      </c>
      <c r="F11" t="s">
        <v>1458</v>
      </c>
      <c r="G11" t="s">
        <v>1484</v>
      </c>
      <c r="H11" t="s">
        <v>1459</v>
      </c>
      <c r="I11" t="s">
        <v>1460</v>
      </c>
    </row>
    <row r="12" spans="1:9" x14ac:dyDescent="0.35">
      <c r="A12">
        <v>11</v>
      </c>
      <c r="B12" t="s">
        <v>1485</v>
      </c>
      <c r="C12" t="s">
        <v>1486</v>
      </c>
      <c r="D12">
        <v>2008</v>
      </c>
      <c r="E12" t="s">
        <v>30</v>
      </c>
      <c r="F12" t="s">
        <v>1458</v>
      </c>
      <c r="G12" t="s">
        <v>136</v>
      </c>
      <c r="H12" t="s">
        <v>1459</v>
      </c>
      <c r="I12" t="s">
        <v>1460</v>
      </c>
    </row>
    <row r="13" spans="1:9" x14ac:dyDescent="0.35">
      <c r="A13">
        <v>12</v>
      </c>
      <c r="B13" t="s">
        <v>1487</v>
      </c>
      <c r="C13" t="s">
        <v>1488</v>
      </c>
      <c r="D13">
        <v>2008</v>
      </c>
      <c r="E13" t="s">
        <v>30</v>
      </c>
      <c r="F13" t="s">
        <v>1458</v>
      </c>
      <c r="G13" t="s">
        <v>1489</v>
      </c>
      <c r="H13" t="s">
        <v>1459</v>
      </c>
      <c r="I13" t="s">
        <v>1460</v>
      </c>
    </row>
    <row r="14" spans="1:9" x14ac:dyDescent="0.35">
      <c r="A14">
        <v>13</v>
      </c>
      <c r="B14" t="s">
        <v>1490</v>
      </c>
      <c r="C14" t="s">
        <v>1491</v>
      </c>
      <c r="D14">
        <v>2002</v>
      </c>
      <c r="E14" t="s">
        <v>30</v>
      </c>
      <c r="F14" t="s">
        <v>1477</v>
      </c>
      <c r="G14" t="s">
        <v>1492</v>
      </c>
      <c r="H14" t="s">
        <v>1459</v>
      </c>
      <c r="I14" t="s">
        <v>1460</v>
      </c>
    </row>
    <row r="15" spans="1:9" x14ac:dyDescent="0.35">
      <c r="A15">
        <v>14</v>
      </c>
      <c r="B15" t="s">
        <v>1493</v>
      </c>
      <c r="C15" t="s">
        <v>1494</v>
      </c>
      <c r="D15">
        <v>2009</v>
      </c>
      <c r="E15" t="s">
        <v>30</v>
      </c>
      <c r="F15" t="s">
        <v>1458</v>
      </c>
      <c r="G15" t="s">
        <v>169</v>
      </c>
      <c r="H15" t="s">
        <v>1459</v>
      </c>
      <c r="I15" t="s">
        <v>1460</v>
      </c>
    </row>
    <row r="16" spans="1:9" x14ac:dyDescent="0.35">
      <c r="A16">
        <v>15</v>
      </c>
      <c r="B16" t="s">
        <v>1495</v>
      </c>
      <c r="C16" t="s">
        <v>1496</v>
      </c>
      <c r="D16">
        <v>2004</v>
      </c>
      <c r="E16" t="s">
        <v>30</v>
      </c>
      <c r="F16" t="s">
        <v>1458</v>
      </c>
      <c r="G16" t="s">
        <v>153</v>
      </c>
      <c r="H16" t="s">
        <v>1459</v>
      </c>
      <c r="I16" t="s">
        <v>1460</v>
      </c>
    </row>
    <row r="17" spans="1:9" x14ac:dyDescent="0.35">
      <c r="A17">
        <v>16</v>
      </c>
      <c r="B17" t="s">
        <v>1497</v>
      </c>
      <c r="C17" t="s">
        <v>1498</v>
      </c>
      <c r="D17">
        <v>2000</v>
      </c>
      <c r="E17" t="s">
        <v>30</v>
      </c>
      <c r="F17" t="s">
        <v>1477</v>
      </c>
      <c r="G17" t="s">
        <v>93</v>
      </c>
      <c r="H17" t="s">
        <v>1459</v>
      </c>
      <c r="I17" t="s">
        <v>96</v>
      </c>
    </row>
    <row r="18" spans="1:9" x14ac:dyDescent="0.35">
      <c r="A18">
        <v>17</v>
      </c>
      <c r="B18" t="s">
        <v>1499</v>
      </c>
      <c r="C18" t="s">
        <v>1500</v>
      </c>
      <c r="D18">
        <v>2009</v>
      </c>
      <c r="E18" t="s">
        <v>30</v>
      </c>
      <c r="F18" t="s">
        <v>1458</v>
      </c>
      <c r="G18" t="s">
        <v>1002</v>
      </c>
      <c r="H18" t="s">
        <v>1459</v>
      </c>
      <c r="I18" t="s">
        <v>1460</v>
      </c>
    </row>
    <row r="19" spans="1:9" x14ac:dyDescent="0.35">
      <c r="A19">
        <v>18</v>
      </c>
      <c r="B19" t="s">
        <v>1501</v>
      </c>
      <c r="C19" t="s">
        <v>1502</v>
      </c>
      <c r="D19">
        <v>2007</v>
      </c>
      <c r="E19" t="s">
        <v>30</v>
      </c>
      <c r="F19" t="s">
        <v>1458</v>
      </c>
      <c r="G19" t="s">
        <v>1503</v>
      </c>
      <c r="H19" t="s">
        <v>1459</v>
      </c>
      <c r="I19" t="s">
        <v>1460</v>
      </c>
    </row>
    <row r="20" spans="1:9" x14ac:dyDescent="0.35">
      <c r="A20">
        <v>19</v>
      </c>
      <c r="B20" t="s">
        <v>1504</v>
      </c>
      <c r="C20" t="s">
        <v>1505</v>
      </c>
      <c r="D20">
        <v>2007</v>
      </c>
      <c r="E20" t="s">
        <v>30</v>
      </c>
      <c r="F20" t="s">
        <v>1458</v>
      </c>
      <c r="G20" t="s">
        <v>544</v>
      </c>
      <c r="H20" t="s">
        <v>1459</v>
      </c>
      <c r="I20" t="s">
        <v>1460</v>
      </c>
    </row>
    <row r="21" spans="1:9" x14ac:dyDescent="0.35">
      <c r="A21">
        <v>20</v>
      </c>
      <c r="B21" t="s">
        <v>1506</v>
      </c>
      <c r="C21" t="s">
        <v>1507</v>
      </c>
      <c r="D21">
        <v>2006</v>
      </c>
      <c r="E21" t="s">
        <v>30</v>
      </c>
      <c r="F21" t="s">
        <v>1458</v>
      </c>
      <c r="G21" t="s">
        <v>1508</v>
      </c>
      <c r="H21" t="s">
        <v>1459</v>
      </c>
      <c r="I21" t="s">
        <v>1509</v>
      </c>
    </row>
    <row r="22" spans="1:9" x14ac:dyDescent="0.35">
      <c r="A22">
        <v>21</v>
      </c>
      <c r="B22" t="s">
        <v>1510</v>
      </c>
      <c r="C22" t="s">
        <v>1511</v>
      </c>
      <c r="D22">
        <v>2006</v>
      </c>
      <c r="E22" t="s">
        <v>30</v>
      </c>
      <c r="F22" t="s">
        <v>1458</v>
      </c>
      <c r="G22" t="s">
        <v>438</v>
      </c>
      <c r="H22" t="s">
        <v>1459</v>
      </c>
      <c r="I22" t="s">
        <v>1460</v>
      </c>
    </row>
    <row r="23" spans="1:9" x14ac:dyDescent="0.35">
      <c r="A23">
        <v>22</v>
      </c>
      <c r="B23" t="s">
        <v>1512</v>
      </c>
      <c r="C23" t="s">
        <v>1513</v>
      </c>
      <c r="D23">
        <v>2005</v>
      </c>
      <c r="E23" t="s">
        <v>30</v>
      </c>
      <c r="F23" t="s">
        <v>1458</v>
      </c>
      <c r="G23" t="s">
        <v>52</v>
      </c>
      <c r="H23" t="s">
        <v>1459</v>
      </c>
      <c r="I23" t="s">
        <v>1460</v>
      </c>
    </row>
    <row r="24" spans="1:9" x14ac:dyDescent="0.35">
      <c r="A24">
        <v>23</v>
      </c>
      <c r="B24" t="s">
        <v>1514</v>
      </c>
      <c r="C24" t="s">
        <v>1515</v>
      </c>
      <c r="D24">
        <v>2008</v>
      </c>
      <c r="E24" t="s">
        <v>30</v>
      </c>
      <c r="F24" t="s">
        <v>1458</v>
      </c>
      <c r="G24" t="s">
        <v>1516</v>
      </c>
      <c r="H24" t="s">
        <v>1459</v>
      </c>
      <c r="I24" t="s">
        <v>1460</v>
      </c>
    </row>
    <row r="25" spans="1:9" x14ac:dyDescent="0.35">
      <c r="A25">
        <v>24</v>
      </c>
      <c r="B25" t="s">
        <v>1517</v>
      </c>
      <c r="C25" t="s">
        <v>1518</v>
      </c>
      <c r="D25">
        <v>2003</v>
      </c>
      <c r="E25" t="s">
        <v>30</v>
      </c>
      <c r="F25" t="s">
        <v>1458</v>
      </c>
      <c r="G25" t="s">
        <v>1519</v>
      </c>
      <c r="H25" t="s">
        <v>1459</v>
      </c>
      <c r="I25" t="s">
        <v>1460</v>
      </c>
    </row>
    <row r="26" spans="1:9" x14ac:dyDescent="0.35">
      <c r="A26">
        <v>25</v>
      </c>
      <c r="B26" t="s">
        <v>1520</v>
      </c>
      <c r="C26" t="s">
        <v>1521</v>
      </c>
      <c r="D26">
        <v>2005</v>
      </c>
      <c r="E26" t="s">
        <v>30</v>
      </c>
      <c r="F26" t="s">
        <v>1477</v>
      </c>
      <c r="G26" t="s">
        <v>484</v>
      </c>
      <c r="H26" t="s">
        <v>1459</v>
      </c>
      <c r="I26" t="s">
        <v>1460</v>
      </c>
    </row>
    <row r="27" spans="1:9" x14ac:dyDescent="0.35">
      <c r="A27">
        <v>26</v>
      </c>
      <c r="B27" t="s">
        <v>1522</v>
      </c>
      <c r="C27" t="s">
        <v>1523</v>
      </c>
      <c r="D27">
        <v>2006</v>
      </c>
      <c r="E27" t="s">
        <v>30</v>
      </c>
      <c r="F27" t="s">
        <v>1458</v>
      </c>
      <c r="G27" t="s">
        <v>1524</v>
      </c>
      <c r="H27" t="s">
        <v>1459</v>
      </c>
      <c r="I27" t="s">
        <v>1460</v>
      </c>
    </row>
    <row r="28" spans="1:9" x14ac:dyDescent="0.35">
      <c r="A28">
        <v>27</v>
      </c>
      <c r="B28" t="s">
        <v>1525</v>
      </c>
      <c r="C28" t="s">
        <v>1462</v>
      </c>
      <c r="D28">
        <v>2007</v>
      </c>
      <c r="E28" t="s">
        <v>30</v>
      </c>
      <c r="F28" t="s">
        <v>1458</v>
      </c>
      <c r="G28" t="s">
        <v>1526</v>
      </c>
      <c r="H28" t="s">
        <v>1459</v>
      </c>
      <c r="I28" t="s">
        <v>1460</v>
      </c>
    </row>
    <row r="29" spans="1:9" x14ac:dyDescent="0.35">
      <c r="A29">
        <v>28</v>
      </c>
      <c r="B29" t="s">
        <v>1527</v>
      </c>
      <c r="C29" t="s">
        <v>1528</v>
      </c>
      <c r="D29">
        <v>2002</v>
      </c>
      <c r="E29" t="s">
        <v>30</v>
      </c>
      <c r="F29" t="s">
        <v>1458</v>
      </c>
      <c r="G29" t="s">
        <v>1529</v>
      </c>
      <c r="H29" t="s">
        <v>1459</v>
      </c>
      <c r="I29" t="s">
        <v>1530</v>
      </c>
    </row>
    <row r="30" spans="1:9" x14ac:dyDescent="0.35">
      <c r="A30">
        <v>29</v>
      </c>
      <c r="B30" t="s">
        <v>1531</v>
      </c>
      <c r="C30" t="s">
        <v>1532</v>
      </c>
      <c r="D30">
        <v>2009</v>
      </c>
      <c r="E30" t="s">
        <v>30</v>
      </c>
      <c r="F30" t="s">
        <v>1458</v>
      </c>
      <c r="G30" t="s">
        <v>100</v>
      </c>
      <c r="H30" t="s">
        <v>1459</v>
      </c>
      <c r="I30" t="s">
        <v>1460</v>
      </c>
    </row>
    <row r="31" spans="1:9" x14ac:dyDescent="0.35">
      <c r="A31">
        <v>30</v>
      </c>
      <c r="B31" t="s">
        <v>1533</v>
      </c>
      <c r="C31" t="s">
        <v>1534</v>
      </c>
      <c r="D31">
        <v>2006</v>
      </c>
      <c r="E31" t="s">
        <v>30</v>
      </c>
      <c r="F31" t="s">
        <v>1458</v>
      </c>
      <c r="G31" t="s">
        <v>786</v>
      </c>
      <c r="H31" t="s">
        <v>1459</v>
      </c>
      <c r="I31" t="s">
        <v>1460</v>
      </c>
    </row>
    <row r="32" spans="1:9" x14ac:dyDescent="0.35">
      <c r="A32">
        <v>31</v>
      </c>
      <c r="B32" t="s">
        <v>1535</v>
      </c>
      <c r="C32" t="s">
        <v>1536</v>
      </c>
      <c r="D32">
        <v>2008</v>
      </c>
      <c r="E32" t="s">
        <v>30</v>
      </c>
      <c r="F32" t="s">
        <v>1458</v>
      </c>
      <c r="G32" t="s">
        <v>162</v>
      </c>
      <c r="H32" t="s">
        <v>1459</v>
      </c>
      <c r="I32" t="s">
        <v>1460</v>
      </c>
    </row>
    <row r="33" spans="1:9" x14ac:dyDescent="0.35">
      <c r="A33">
        <v>32</v>
      </c>
      <c r="B33" t="s">
        <v>1537</v>
      </c>
      <c r="C33" t="s">
        <v>1538</v>
      </c>
      <c r="D33">
        <v>2012</v>
      </c>
      <c r="E33" t="s">
        <v>1946</v>
      </c>
      <c r="F33" t="s">
        <v>1458</v>
      </c>
      <c r="G33" t="s">
        <v>43</v>
      </c>
      <c r="H33" t="s">
        <v>1459</v>
      </c>
      <c r="I33" t="s">
        <v>1460</v>
      </c>
    </row>
    <row r="34" spans="1:9" x14ac:dyDescent="0.35">
      <c r="A34">
        <v>33</v>
      </c>
      <c r="B34" t="s">
        <v>1539</v>
      </c>
      <c r="C34" t="s">
        <v>1540</v>
      </c>
      <c r="D34">
        <v>2016</v>
      </c>
      <c r="E34" t="s">
        <v>1946</v>
      </c>
      <c r="F34" t="s">
        <v>1458</v>
      </c>
      <c r="G34" t="s">
        <v>0</v>
      </c>
      <c r="H34" t="s">
        <v>1459</v>
      </c>
      <c r="I34" t="s">
        <v>1460</v>
      </c>
    </row>
    <row r="35" spans="1:9" x14ac:dyDescent="0.35">
      <c r="A35">
        <v>34</v>
      </c>
      <c r="B35" t="s">
        <v>1541</v>
      </c>
      <c r="C35" t="s">
        <v>1542</v>
      </c>
      <c r="D35">
        <v>2014</v>
      </c>
      <c r="E35" t="s">
        <v>1946</v>
      </c>
      <c r="F35" t="s">
        <v>1458</v>
      </c>
      <c r="G35" t="s">
        <v>732</v>
      </c>
      <c r="H35" t="s">
        <v>1459</v>
      </c>
      <c r="I35" t="s">
        <v>1460</v>
      </c>
    </row>
    <row r="36" spans="1:9" x14ac:dyDescent="0.35">
      <c r="A36">
        <v>35</v>
      </c>
      <c r="B36" t="s">
        <v>1543</v>
      </c>
      <c r="C36" t="s">
        <v>1544</v>
      </c>
      <c r="D36">
        <v>2014</v>
      </c>
      <c r="E36" t="s">
        <v>1946</v>
      </c>
      <c r="F36" t="s">
        <v>1458</v>
      </c>
      <c r="G36" t="s">
        <v>1545</v>
      </c>
      <c r="H36" t="s">
        <v>1459</v>
      </c>
      <c r="I36" t="s">
        <v>1460</v>
      </c>
    </row>
    <row r="37" spans="1:9" x14ac:dyDescent="0.35">
      <c r="A37">
        <v>36</v>
      </c>
      <c r="B37" t="s">
        <v>1546</v>
      </c>
      <c r="C37" t="s">
        <v>1547</v>
      </c>
      <c r="D37">
        <v>2013</v>
      </c>
      <c r="E37" t="s">
        <v>1946</v>
      </c>
      <c r="F37" t="s">
        <v>1458</v>
      </c>
      <c r="G37" t="s">
        <v>510</v>
      </c>
      <c r="H37" t="s">
        <v>1459</v>
      </c>
      <c r="I37" t="s">
        <v>96</v>
      </c>
    </row>
    <row r="38" spans="1:9" x14ac:dyDescent="0.35">
      <c r="A38">
        <v>37</v>
      </c>
      <c r="B38" t="s">
        <v>1548</v>
      </c>
      <c r="C38" t="s">
        <v>1549</v>
      </c>
      <c r="D38">
        <v>2012</v>
      </c>
      <c r="E38" t="s">
        <v>1946</v>
      </c>
      <c r="F38" t="s">
        <v>1458</v>
      </c>
      <c r="G38" t="s">
        <v>242</v>
      </c>
      <c r="H38" t="s">
        <v>1459</v>
      </c>
      <c r="I38" t="s">
        <v>96</v>
      </c>
    </row>
    <row r="39" spans="1:9" x14ac:dyDescent="0.35">
      <c r="A39">
        <v>38</v>
      </c>
      <c r="B39" t="s">
        <v>1550</v>
      </c>
      <c r="C39" t="s">
        <v>1551</v>
      </c>
      <c r="D39">
        <v>2012</v>
      </c>
      <c r="E39" t="s">
        <v>1946</v>
      </c>
      <c r="F39" t="s">
        <v>1458</v>
      </c>
      <c r="G39" t="s">
        <v>104</v>
      </c>
      <c r="H39" t="s">
        <v>1459</v>
      </c>
      <c r="I39" t="s">
        <v>1552</v>
      </c>
    </row>
    <row r="40" spans="1:9" x14ac:dyDescent="0.35">
      <c r="A40">
        <v>39</v>
      </c>
      <c r="B40" t="s">
        <v>1553</v>
      </c>
      <c r="C40" t="s">
        <v>1554</v>
      </c>
      <c r="D40">
        <v>2012</v>
      </c>
      <c r="E40" t="s">
        <v>1946</v>
      </c>
      <c r="F40" t="s">
        <v>1458</v>
      </c>
      <c r="G40" t="s">
        <v>286</v>
      </c>
      <c r="H40" t="s">
        <v>1459</v>
      </c>
      <c r="I40" t="s">
        <v>290</v>
      </c>
    </row>
    <row r="41" spans="1:9" x14ac:dyDescent="0.35">
      <c r="A41">
        <v>40</v>
      </c>
      <c r="B41" t="s">
        <v>1555</v>
      </c>
      <c r="C41" t="s">
        <v>1556</v>
      </c>
      <c r="D41">
        <v>2012</v>
      </c>
      <c r="E41" t="s">
        <v>1946</v>
      </c>
      <c r="F41" t="s">
        <v>1458</v>
      </c>
      <c r="G41" t="s">
        <v>1557</v>
      </c>
      <c r="H41" t="s">
        <v>1459</v>
      </c>
      <c r="I41" t="s">
        <v>1530</v>
      </c>
    </row>
    <row r="42" spans="1:9" x14ac:dyDescent="0.35">
      <c r="A42">
        <v>41</v>
      </c>
      <c r="B42" t="s">
        <v>1558</v>
      </c>
      <c r="C42" t="s">
        <v>1559</v>
      </c>
      <c r="D42">
        <v>2011</v>
      </c>
      <c r="E42" t="s">
        <v>1946</v>
      </c>
      <c r="F42" t="s">
        <v>1458</v>
      </c>
      <c r="G42" t="s">
        <v>1560</v>
      </c>
      <c r="H42" t="s">
        <v>1459</v>
      </c>
      <c r="I42" t="s">
        <v>1460</v>
      </c>
    </row>
    <row r="43" spans="1:9" x14ac:dyDescent="0.35">
      <c r="A43">
        <v>42</v>
      </c>
      <c r="B43" t="s">
        <v>1561</v>
      </c>
      <c r="C43" t="s">
        <v>1562</v>
      </c>
      <c r="D43">
        <v>2012</v>
      </c>
      <c r="E43" t="s">
        <v>1946</v>
      </c>
      <c r="F43" t="s">
        <v>1458</v>
      </c>
      <c r="G43" t="s">
        <v>1563</v>
      </c>
      <c r="H43" t="s">
        <v>1459</v>
      </c>
      <c r="I43" t="s">
        <v>1460</v>
      </c>
    </row>
    <row r="44" spans="1:9" x14ac:dyDescent="0.35">
      <c r="A44">
        <v>43</v>
      </c>
      <c r="B44" t="s">
        <v>1564</v>
      </c>
      <c r="C44" t="s">
        <v>1565</v>
      </c>
      <c r="D44">
        <v>2011</v>
      </c>
      <c r="E44" t="s">
        <v>1946</v>
      </c>
      <c r="F44" t="s">
        <v>1477</v>
      </c>
      <c r="G44" t="s">
        <v>1566</v>
      </c>
      <c r="H44" t="s">
        <v>1459</v>
      </c>
      <c r="I44" t="s">
        <v>1460</v>
      </c>
    </row>
    <row r="45" spans="1:9" x14ac:dyDescent="0.35">
      <c r="A45">
        <v>44</v>
      </c>
      <c r="B45" t="s">
        <v>1567</v>
      </c>
      <c r="C45" t="s">
        <v>1568</v>
      </c>
      <c r="D45">
        <v>2012</v>
      </c>
      <c r="E45" t="s">
        <v>1946</v>
      </c>
      <c r="F45" t="s">
        <v>1458</v>
      </c>
      <c r="G45" t="s">
        <v>890</v>
      </c>
      <c r="H45" t="s">
        <v>1459</v>
      </c>
      <c r="I45" t="s">
        <v>1460</v>
      </c>
    </row>
    <row r="46" spans="1:9" x14ac:dyDescent="0.35">
      <c r="A46">
        <v>45</v>
      </c>
      <c r="B46" t="s">
        <v>1569</v>
      </c>
      <c r="C46" t="s">
        <v>1570</v>
      </c>
      <c r="D46">
        <v>2013</v>
      </c>
      <c r="E46" t="s">
        <v>1946</v>
      </c>
      <c r="F46" t="s">
        <v>1571</v>
      </c>
      <c r="G46" t="s">
        <v>763</v>
      </c>
      <c r="H46" t="s">
        <v>1459</v>
      </c>
      <c r="I46" t="s">
        <v>474</v>
      </c>
    </row>
    <row r="47" spans="1:9" x14ac:dyDescent="0.35">
      <c r="A47">
        <v>46</v>
      </c>
      <c r="B47" t="s">
        <v>1572</v>
      </c>
      <c r="C47" t="s">
        <v>1573</v>
      </c>
      <c r="D47">
        <v>2015</v>
      </c>
      <c r="E47" t="s">
        <v>1946</v>
      </c>
      <c r="F47" t="s">
        <v>1458</v>
      </c>
      <c r="G47" t="s">
        <v>1574</v>
      </c>
      <c r="H47" t="s">
        <v>1459</v>
      </c>
      <c r="I47" t="s">
        <v>66</v>
      </c>
    </row>
    <row r="48" spans="1:9" x14ac:dyDescent="0.35">
      <c r="A48">
        <v>47</v>
      </c>
      <c r="B48" t="s">
        <v>1575</v>
      </c>
      <c r="C48" t="s">
        <v>1576</v>
      </c>
      <c r="D48">
        <v>2013</v>
      </c>
      <c r="E48" t="s">
        <v>1946</v>
      </c>
      <c r="F48" t="s">
        <v>1458</v>
      </c>
      <c r="G48" t="s">
        <v>870</v>
      </c>
      <c r="H48" t="s">
        <v>1459</v>
      </c>
      <c r="I48" t="s">
        <v>1460</v>
      </c>
    </row>
    <row r="49" spans="1:9" x14ac:dyDescent="0.35">
      <c r="A49">
        <v>48</v>
      </c>
      <c r="B49" t="s">
        <v>1577</v>
      </c>
      <c r="C49" t="s">
        <v>1578</v>
      </c>
      <c r="D49">
        <v>2012</v>
      </c>
      <c r="E49" t="s">
        <v>1946</v>
      </c>
      <c r="F49" t="s">
        <v>1458</v>
      </c>
      <c r="G49" t="s">
        <v>1579</v>
      </c>
      <c r="H49" t="s">
        <v>1459</v>
      </c>
      <c r="I49" t="s">
        <v>1460</v>
      </c>
    </row>
    <row r="50" spans="1:9" x14ac:dyDescent="0.35">
      <c r="A50">
        <v>49</v>
      </c>
      <c r="B50" t="s">
        <v>1580</v>
      </c>
      <c r="C50" t="s">
        <v>1581</v>
      </c>
      <c r="D50">
        <v>2016</v>
      </c>
      <c r="E50" t="s">
        <v>1946</v>
      </c>
      <c r="F50" t="s">
        <v>1458</v>
      </c>
      <c r="G50" t="s">
        <v>1582</v>
      </c>
      <c r="H50" t="s">
        <v>1459</v>
      </c>
      <c r="I50" t="s">
        <v>1530</v>
      </c>
    </row>
    <row r="51" spans="1:9" x14ac:dyDescent="0.35">
      <c r="A51">
        <v>50</v>
      </c>
      <c r="B51" t="s">
        <v>1583</v>
      </c>
      <c r="C51" t="s">
        <v>1584</v>
      </c>
      <c r="D51">
        <v>2017</v>
      </c>
      <c r="E51" t="s">
        <v>1946</v>
      </c>
      <c r="F51" t="s">
        <v>1458</v>
      </c>
      <c r="G51" t="s">
        <v>1585</v>
      </c>
      <c r="H51" t="s">
        <v>1459</v>
      </c>
      <c r="I51" t="s">
        <v>1460</v>
      </c>
    </row>
    <row r="52" spans="1:9" x14ac:dyDescent="0.35">
      <c r="A52">
        <v>51</v>
      </c>
      <c r="B52" t="s">
        <v>1586</v>
      </c>
      <c r="C52" t="s">
        <v>1587</v>
      </c>
      <c r="D52">
        <v>2010</v>
      </c>
      <c r="E52" t="s">
        <v>1946</v>
      </c>
      <c r="F52" t="s">
        <v>1458</v>
      </c>
      <c r="G52" t="s">
        <v>21</v>
      </c>
      <c r="H52" t="s">
        <v>1459</v>
      </c>
      <c r="I52" t="s">
        <v>1460</v>
      </c>
    </row>
    <row r="53" spans="1:9" x14ac:dyDescent="0.35">
      <c r="A53">
        <v>52</v>
      </c>
      <c r="B53" t="s">
        <v>1588</v>
      </c>
      <c r="C53" t="s">
        <v>1589</v>
      </c>
      <c r="D53">
        <v>2015</v>
      </c>
      <c r="E53" t="s">
        <v>1946</v>
      </c>
      <c r="F53" t="s">
        <v>1458</v>
      </c>
      <c r="G53" t="s">
        <v>341</v>
      </c>
      <c r="H53" t="s">
        <v>1459</v>
      </c>
      <c r="I53" t="s">
        <v>96</v>
      </c>
    </row>
    <row r="54" spans="1:9" x14ac:dyDescent="0.35">
      <c r="A54">
        <v>53</v>
      </c>
      <c r="B54" t="s">
        <v>1590</v>
      </c>
      <c r="C54" t="s">
        <v>1591</v>
      </c>
      <c r="D54">
        <v>2015</v>
      </c>
      <c r="E54" t="s">
        <v>1946</v>
      </c>
      <c r="F54" t="s">
        <v>1458</v>
      </c>
      <c r="G54" t="s">
        <v>1592</v>
      </c>
      <c r="H54" t="s">
        <v>1459</v>
      </c>
      <c r="I54" t="s">
        <v>66</v>
      </c>
    </row>
    <row r="55" spans="1:9" x14ac:dyDescent="0.35">
      <c r="A55">
        <v>54</v>
      </c>
      <c r="B55" t="s">
        <v>1593</v>
      </c>
      <c r="C55" t="s">
        <v>1594</v>
      </c>
      <c r="D55">
        <v>2013</v>
      </c>
      <c r="E55" t="s">
        <v>1946</v>
      </c>
      <c r="F55" t="s">
        <v>1458</v>
      </c>
      <c r="G55" t="s">
        <v>536</v>
      </c>
      <c r="H55" t="s">
        <v>1459</v>
      </c>
      <c r="I55" t="s">
        <v>1460</v>
      </c>
    </row>
    <row r="56" spans="1:9" x14ac:dyDescent="0.35">
      <c r="A56">
        <v>55</v>
      </c>
      <c r="B56" t="s">
        <v>1595</v>
      </c>
      <c r="C56" t="s">
        <v>1596</v>
      </c>
      <c r="D56">
        <v>2010</v>
      </c>
      <c r="E56" t="s">
        <v>1946</v>
      </c>
      <c r="F56" t="s">
        <v>1458</v>
      </c>
      <c r="G56" t="s">
        <v>571</v>
      </c>
      <c r="H56" t="s">
        <v>1459</v>
      </c>
      <c r="I56" t="s">
        <v>1460</v>
      </c>
    </row>
    <row r="57" spans="1:9" x14ac:dyDescent="0.35">
      <c r="A57">
        <v>56</v>
      </c>
      <c r="B57" t="s">
        <v>1597</v>
      </c>
      <c r="C57" t="s">
        <v>1598</v>
      </c>
      <c r="D57">
        <v>2014</v>
      </c>
      <c r="E57" t="s">
        <v>1946</v>
      </c>
      <c r="F57" t="s">
        <v>1458</v>
      </c>
      <c r="G57" t="s">
        <v>1599</v>
      </c>
      <c r="H57" t="s">
        <v>1459</v>
      </c>
      <c r="I57" t="s">
        <v>1460</v>
      </c>
    </row>
    <row r="58" spans="1:9" x14ac:dyDescent="0.35">
      <c r="A58">
        <v>57</v>
      </c>
      <c r="B58" t="s">
        <v>1600</v>
      </c>
      <c r="C58" t="s">
        <v>1601</v>
      </c>
      <c r="D58">
        <v>2012</v>
      </c>
      <c r="E58" t="s">
        <v>1946</v>
      </c>
      <c r="F58" t="s">
        <v>1458</v>
      </c>
      <c r="G58" t="s">
        <v>842</v>
      </c>
      <c r="H58" t="s">
        <v>1459</v>
      </c>
      <c r="I58" t="s">
        <v>96</v>
      </c>
    </row>
    <row r="59" spans="1:9" x14ac:dyDescent="0.35">
      <c r="A59">
        <v>58</v>
      </c>
      <c r="B59" t="s">
        <v>1602</v>
      </c>
      <c r="C59" t="s">
        <v>1603</v>
      </c>
      <c r="D59">
        <v>2017</v>
      </c>
      <c r="E59" t="s">
        <v>1946</v>
      </c>
      <c r="F59" t="s">
        <v>1458</v>
      </c>
      <c r="G59" t="s">
        <v>740</v>
      </c>
      <c r="H59" t="s">
        <v>1459</v>
      </c>
      <c r="I59" t="s">
        <v>66</v>
      </c>
    </row>
    <row r="60" spans="1:9" x14ac:dyDescent="0.35">
      <c r="A60">
        <v>59</v>
      </c>
      <c r="B60" t="s">
        <v>1604</v>
      </c>
      <c r="C60" t="s">
        <v>1605</v>
      </c>
      <c r="D60">
        <v>2016</v>
      </c>
      <c r="E60" t="s">
        <v>1946</v>
      </c>
      <c r="F60" t="s">
        <v>1458</v>
      </c>
      <c r="G60" t="s">
        <v>410</v>
      </c>
      <c r="H60" t="s">
        <v>1459</v>
      </c>
      <c r="I60" t="s">
        <v>96</v>
      </c>
    </row>
    <row r="61" spans="1:9" x14ac:dyDescent="0.35">
      <c r="A61">
        <v>60</v>
      </c>
      <c r="B61" t="s">
        <v>1606</v>
      </c>
      <c r="C61" t="s">
        <v>1607</v>
      </c>
      <c r="D61">
        <v>2012</v>
      </c>
      <c r="E61" t="s">
        <v>1946</v>
      </c>
      <c r="F61" t="s">
        <v>1458</v>
      </c>
      <c r="G61" t="s">
        <v>127</v>
      </c>
      <c r="H61" t="s">
        <v>1459</v>
      </c>
      <c r="I61" t="s">
        <v>131</v>
      </c>
    </row>
    <row r="62" spans="1:9" x14ac:dyDescent="0.35">
      <c r="A62">
        <v>61</v>
      </c>
      <c r="B62" t="s">
        <v>1608</v>
      </c>
      <c r="C62" t="s">
        <v>1609</v>
      </c>
      <c r="D62">
        <v>2016</v>
      </c>
      <c r="E62" t="s">
        <v>1946</v>
      </c>
      <c r="F62" t="s">
        <v>1458</v>
      </c>
      <c r="G62" t="s">
        <v>1610</v>
      </c>
      <c r="H62" t="s">
        <v>1459</v>
      </c>
      <c r="I62" t="s">
        <v>474</v>
      </c>
    </row>
    <row r="63" spans="1:9" x14ac:dyDescent="0.35">
      <c r="A63">
        <v>62</v>
      </c>
      <c r="B63" t="s">
        <v>1611</v>
      </c>
      <c r="C63" t="s">
        <v>1612</v>
      </c>
      <c r="D63">
        <v>2013</v>
      </c>
      <c r="E63" t="s">
        <v>1946</v>
      </c>
      <c r="F63" t="s">
        <v>1458</v>
      </c>
      <c r="G63" t="s">
        <v>280</v>
      </c>
      <c r="H63" t="s">
        <v>1459</v>
      </c>
      <c r="I63" t="s">
        <v>1613</v>
      </c>
    </row>
    <row r="64" spans="1:9" x14ac:dyDescent="0.35">
      <c r="A64">
        <v>63</v>
      </c>
      <c r="B64" t="s">
        <v>1614</v>
      </c>
      <c r="C64" t="s">
        <v>1615</v>
      </c>
      <c r="D64">
        <v>2015</v>
      </c>
      <c r="E64" t="s">
        <v>1946</v>
      </c>
      <c r="F64" t="s">
        <v>1571</v>
      </c>
      <c r="G64" t="s">
        <v>1616</v>
      </c>
      <c r="H64" t="s">
        <v>1459</v>
      </c>
      <c r="I64" t="s">
        <v>1460</v>
      </c>
    </row>
    <row r="65" spans="1:9" x14ac:dyDescent="0.35">
      <c r="A65">
        <v>64</v>
      </c>
      <c r="B65" t="s">
        <v>1617</v>
      </c>
      <c r="C65" t="s">
        <v>1618</v>
      </c>
      <c r="D65">
        <v>2011</v>
      </c>
      <c r="E65" t="s">
        <v>1946</v>
      </c>
      <c r="F65" t="s">
        <v>1458</v>
      </c>
      <c r="G65" t="s">
        <v>293</v>
      </c>
      <c r="H65" t="s">
        <v>1459</v>
      </c>
      <c r="I65" t="s">
        <v>1509</v>
      </c>
    </row>
    <row r="66" spans="1:9" x14ac:dyDescent="0.35">
      <c r="A66">
        <v>65</v>
      </c>
      <c r="B66" t="s">
        <v>1619</v>
      </c>
      <c r="C66" t="s">
        <v>1620</v>
      </c>
      <c r="D66">
        <v>2014</v>
      </c>
      <c r="E66" t="s">
        <v>1946</v>
      </c>
      <c r="F66" t="s">
        <v>1458</v>
      </c>
      <c r="G66" t="s">
        <v>351</v>
      </c>
      <c r="H66" t="s">
        <v>1459</v>
      </c>
      <c r="I66" t="s">
        <v>1552</v>
      </c>
    </row>
    <row r="67" spans="1:9" x14ac:dyDescent="0.35">
      <c r="A67">
        <v>66</v>
      </c>
      <c r="B67" t="s">
        <v>1621</v>
      </c>
      <c r="C67" t="s">
        <v>1622</v>
      </c>
      <c r="D67">
        <v>2010</v>
      </c>
      <c r="E67" t="s">
        <v>1946</v>
      </c>
      <c r="F67" t="s">
        <v>1477</v>
      </c>
      <c r="G67" t="s">
        <v>957</v>
      </c>
      <c r="H67" t="s">
        <v>1459</v>
      </c>
      <c r="I67" t="s">
        <v>1460</v>
      </c>
    </row>
    <row r="68" spans="1:9" x14ac:dyDescent="0.35">
      <c r="A68">
        <v>67</v>
      </c>
      <c r="B68" t="s">
        <v>1623</v>
      </c>
      <c r="C68" t="s">
        <v>1624</v>
      </c>
      <c r="D68">
        <v>2015</v>
      </c>
      <c r="E68" t="s">
        <v>1946</v>
      </c>
      <c r="F68" t="s">
        <v>1458</v>
      </c>
      <c r="G68" t="s">
        <v>247</v>
      </c>
      <c r="H68" t="s">
        <v>1459</v>
      </c>
      <c r="I68" t="s">
        <v>252</v>
      </c>
    </row>
    <row r="69" spans="1:9" x14ac:dyDescent="0.35">
      <c r="A69">
        <v>68</v>
      </c>
      <c r="B69" t="s">
        <v>1625</v>
      </c>
      <c r="C69" t="s">
        <v>1626</v>
      </c>
      <c r="D69">
        <v>2013</v>
      </c>
      <c r="E69" t="s">
        <v>1946</v>
      </c>
      <c r="F69" t="s">
        <v>1458</v>
      </c>
      <c r="G69" t="s">
        <v>1627</v>
      </c>
      <c r="H69" t="s">
        <v>1459</v>
      </c>
      <c r="I69" t="s">
        <v>1460</v>
      </c>
    </row>
    <row r="70" spans="1:9" x14ac:dyDescent="0.35">
      <c r="A70">
        <v>69</v>
      </c>
      <c r="B70" t="s">
        <v>1628</v>
      </c>
      <c r="C70" t="s">
        <v>1629</v>
      </c>
      <c r="D70">
        <v>2014</v>
      </c>
      <c r="E70" t="s">
        <v>1946</v>
      </c>
      <c r="F70" t="s">
        <v>1458</v>
      </c>
      <c r="G70" t="s">
        <v>61</v>
      </c>
      <c r="H70" t="s">
        <v>1459</v>
      </c>
      <c r="I70" t="s">
        <v>66</v>
      </c>
    </row>
    <row r="71" spans="1:9" x14ac:dyDescent="0.35">
      <c r="A71">
        <v>70</v>
      </c>
      <c r="B71" t="s">
        <v>1630</v>
      </c>
      <c r="C71" t="s">
        <v>1631</v>
      </c>
      <c r="D71">
        <v>2012</v>
      </c>
      <c r="E71" t="s">
        <v>1946</v>
      </c>
      <c r="F71" t="s">
        <v>1458</v>
      </c>
      <c r="G71" t="s">
        <v>177</v>
      </c>
      <c r="H71" t="s">
        <v>1459</v>
      </c>
      <c r="I71" t="s">
        <v>1460</v>
      </c>
    </row>
    <row r="72" spans="1:9" x14ac:dyDescent="0.35">
      <c r="A72">
        <v>71</v>
      </c>
      <c r="B72" t="s">
        <v>1632</v>
      </c>
      <c r="C72" t="s">
        <v>1633</v>
      </c>
      <c r="D72">
        <v>2016</v>
      </c>
      <c r="E72" t="s">
        <v>1946</v>
      </c>
      <c r="F72" t="s">
        <v>1458</v>
      </c>
      <c r="G72" t="s">
        <v>1634</v>
      </c>
      <c r="H72" t="s">
        <v>1459</v>
      </c>
      <c r="I72" t="s">
        <v>1460</v>
      </c>
    </row>
    <row r="73" spans="1:9" x14ac:dyDescent="0.35">
      <c r="A73">
        <v>72</v>
      </c>
      <c r="B73" t="s">
        <v>1635</v>
      </c>
      <c r="C73" t="s">
        <v>1636</v>
      </c>
      <c r="D73">
        <v>2013</v>
      </c>
      <c r="E73" t="s">
        <v>1946</v>
      </c>
      <c r="F73" t="s">
        <v>1477</v>
      </c>
      <c r="G73" t="s">
        <v>274</v>
      </c>
      <c r="H73" t="s">
        <v>1459</v>
      </c>
      <c r="I73" t="s">
        <v>1460</v>
      </c>
    </row>
    <row r="74" spans="1:9" x14ac:dyDescent="0.35">
      <c r="A74">
        <v>73</v>
      </c>
      <c r="B74" t="s">
        <v>1637</v>
      </c>
      <c r="C74" t="s">
        <v>1638</v>
      </c>
      <c r="D74">
        <v>2013</v>
      </c>
      <c r="E74" t="s">
        <v>1946</v>
      </c>
      <c r="F74" t="s">
        <v>1477</v>
      </c>
      <c r="G74" t="s">
        <v>758</v>
      </c>
      <c r="H74" t="s">
        <v>1459</v>
      </c>
      <c r="I74" t="s">
        <v>1460</v>
      </c>
    </row>
    <row r="75" spans="1:9" x14ac:dyDescent="0.35">
      <c r="A75">
        <v>74</v>
      </c>
      <c r="B75" t="s">
        <v>1639</v>
      </c>
      <c r="C75" t="s">
        <v>1640</v>
      </c>
      <c r="D75">
        <v>2012</v>
      </c>
      <c r="E75" t="s">
        <v>1946</v>
      </c>
      <c r="F75" t="s">
        <v>1458</v>
      </c>
      <c r="G75" t="s">
        <v>1641</v>
      </c>
      <c r="H75" t="s">
        <v>1459</v>
      </c>
      <c r="I75" t="s">
        <v>66</v>
      </c>
    </row>
    <row r="76" spans="1:9" x14ac:dyDescent="0.35">
      <c r="A76">
        <v>75</v>
      </c>
      <c r="B76" t="s">
        <v>1642</v>
      </c>
      <c r="C76" t="s">
        <v>1643</v>
      </c>
      <c r="D76">
        <v>2016</v>
      </c>
      <c r="E76" t="s">
        <v>1946</v>
      </c>
      <c r="F76" t="s">
        <v>1458</v>
      </c>
      <c r="G76" t="s">
        <v>1644</v>
      </c>
      <c r="H76" t="s">
        <v>1459</v>
      </c>
      <c r="I76" t="s">
        <v>96</v>
      </c>
    </row>
    <row r="77" spans="1:9" x14ac:dyDescent="0.35">
      <c r="A77">
        <v>76</v>
      </c>
      <c r="B77" t="s">
        <v>1645</v>
      </c>
      <c r="C77" t="s">
        <v>1646</v>
      </c>
      <c r="D77">
        <v>2016</v>
      </c>
      <c r="E77" t="s">
        <v>1946</v>
      </c>
      <c r="F77" t="s">
        <v>1458</v>
      </c>
      <c r="G77" t="s">
        <v>976</v>
      </c>
      <c r="H77" t="s">
        <v>1459</v>
      </c>
      <c r="I77" t="s">
        <v>1460</v>
      </c>
    </row>
    <row r="78" spans="1:9" x14ac:dyDescent="0.35">
      <c r="A78">
        <v>77</v>
      </c>
      <c r="B78" t="s">
        <v>1647</v>
      </c>
      <c r="C78" t="s">
        <v>1648</v>
      </c>
      <c r="D78">
        <v>2014</v>
      </c>
      <c r="E78" t="s">
        <v>1946</v>
      </c>
      <c r="F78" t="s">
        <v>1458</v>
      </c>
      <c r="G78" t="s">
        <v>1649</v>
      </c>
      <c r="H78" t="s">
        <v>1459</v>
      </c>
      <c r="I78" t="s">
        <v>1650</v>
      </c>
    </row>
    <row r="79" spans="1:9" x14ac:dyDescent="0.35">
      <c r="A79">
        <v>78</v>
      </c>
      <c r="B79" t="s">
        <v>1651</v>
      </c>
      <c r="C79" t="s">
        <v>1652</v>
      </c>
      <c r="D79">
        <v>2016</v>
      </c>
      <c r="E79" t="s">
        <v>1946</v>
      </c>
      <c r="F79" t="s">
        <v>1458</v>
      </c>
      <c r="G79" t="s">
        <v>1653</v>
      </c>
      <c r="H79" t="s">
        <v>1459</v>
      </c>
      <c r="I79" t="s">
        <v>96</v>
      </c>
    </row>
    <row r="80" spans="1:9" x14ac:dyDescent="0.35">
      <c r="A80">
        <v>79</v>
      </c>
      <c r="B80" t="s">
        <v>1654</v>
      </c>
      <c r="C80" t="s">
        <v>1655</v>
      </c>
      <c r="D80">
        <v>2013</v>
      </c>
      <c r="E80" t="s">
        <v>1946</v>
      </c>
      <c r="F80" t="s">
        <v>1458</v>
      </c>
      <c r="G80" t="s">
        <v>1656</v>
      </c>
      <c r="H80" t="s">
        <v>1459</v>
      </c>
      <c r="I80" t="s">
        <v>66</v>
      </c>
    </row>
    <row r="81" spans="1:9" x14ac:dyDescent="0.35">
      <c r="A81">
        <v>80</v>
      </c>
      <c r="B81" t="s">
        <v>1657</v>
      </c>
      <c r="C81" t="s">
        <v>1658</v>
      </c>
      <c r="D81">
        <v>2016</v>
      </c>
      <c r="E81" t="s">
        <v>1946</v>
      </c>
      <c r="F81" t="s">
        <v>1659</v>
      </c>
      <c r="G81" t="s">
        <v>579</v>
      </c>
      <c r="H81" t="s">
        <v>1459</v>
      </c>
      <c r="I81" t="s">
        <v>66</v>
      </c>
    </row>
    <row r="82" spans="1:9" x14ac:dyDescent="0.35">
      <c r="A82">
        <v>81</v>
      </c>
      <c r="B82" t="s">
        <v>1660</v>
      </c>
      <c r="C82" t="s">
        <v>1661</v>
      </c>
      <c r="D82">
        <v>2013</v>
      </c>
      <c r="E82" t="s">
        <v>1946</v>
      </c>
      <c r="F82" t="s">
        <v>1458</v>
      </c>
      <c r="G82" t="s">
        <v>1662</v>
      </c>
      <c r="H82" t="s">
        <v>1459</v>
      </c>
      <c r="I82" t="s">
        <v>474</v>
      </c>
    </row>
    <row r="83" spans="1:9" x14ac:dyDescent="0.35">
      <c r="A83">
        <v>82</v>
      </c>
      <c r="B83" t="s">
        <v>1663</v>
      </c>
      <c r="C83" t="s">
        <v>1664</v>
      </c>
      <c r="D83">
        <v>2014</v>
      </c>
      <c r="E83" t="s">
        <v>1946</v>
      </c>
      <c r="F83" t="s">
        <v>1458</v>
      </c>
      <c r="G83" t="s">
        <v>1665</v>
      </c>
      <c r="H83" t="s">
        <v>1459</v>
      </c>
      <c r="I83" t="s">
        <v>1460</v>
      </c>
    </row>
    <row r="84" spans="1:9" x14ac:dyDescent="0.35">
      <c r="A84">
        <v>83</v>
      </c>
      <c r="B84" t="s">
        <v>1666</v>
      </c>
      <c r="C84" t="s">
        <v>1667</v>
      </c>
      <c r="D84">
        <v>2011</v>
      </c>
      <c r="E84" t="s">
        <v>1946</v>
      </c>
      <c r="F84" t="s">
        <v>1458</v>
      </c>
      <c r="G84" t="s">
        <v>1668</v>
      </c>
      <c r="H84" t="s">
        <v>1459</v>
      </c>
      <c r="I84" t="s">
        <v>1460</v>
      </c>
    </row>
    <row r="85" spans="1:9" x14ac:dyDescent="0.35">
      <c r="A85">
        <v>84</v>
      </c>
      <c r="B85" t="s">
        <v>1669</v>
      </c>
      <c r="C85" t="s">
        <v>1670</v>
      </c>
      <c r="D85">
        <v>2013</v>
      </c>
      <c r="E85" t="s">
        <v>1946</v>
      </c>
      <c r="F85" t="s">
        <v>1458</v>
      </c>
      <c r="G85" t="s">
        <v>1671</v>
      </c>
      <c r="H85" t="s">
        <v>1459</v>
      </c>
      <c r="I85" t="s">
        <v>1460</v>
      </c>
    </row>
    <row r="86" spans="1:9" x14ac:dyDescent="0.35">
      <c r="A86">
        <v>85</v>
      </c>
      <c r="B86" t="s">
        <v>1672</v>
      </c>
      <c r="C86" t="s">
        <v>1673</v>
      </c>
      <c r="D86">
        <v>2015</v>
      </c>
      <c r="E86" t="s">
        <v>1946</v>
      </c>
      <c r="F86" t="s">
        <v>1458</v>
      </c>
      <c r="G86" t="s">
        <v>1674</v>
      </c>
      <c r="H86" t="s">
        <v>1459</v>
      </c>
      <c r="I86" t="s">
        <v>1675</v>
      </c>
    </row>
    <row r="87" spans="1:9" x14ac:dyDescent="0.35">
      <c r="A87">
        <v>86</v>
      </c>
      <c r="B87" t="s">
        <v>1676</v>
      </c>
      <c r="C87" t="s">
        <v>1677</v>
      </c>
      <c r="D87">
        <v>2016</v>
      </c>
      <c r="E87" t="s">
        <v>1946</v>
      </c>
      <c r="F87" t="s">
        <v>1458</v>
      </c>
      <c r="G87" t="s">
        <v>582</v>
      </c>
      <c r="H87" t="s">
        <v>1459</v>
      </c>
      <c r="I87" t="s">
        <v>1460</v>
      </c>
    </row>
    <row r="88" spans="1:9" x14ac:dyDescent="0.35">
      <c r="A88">
        <v>87</v>
      </c>
      <c r="B88" t="s">
        <v>1678</v>
      </c>
      <c r="C88" t="s">
        <v>1679</v>
      </c>
      <c r="D88">
        <v>2010</v>
      </c>
      <c r="E88" t="s">
        <v>1946</v>
      </c>
      <c r="F88" t="s">
        <v>1458</v>
      </c>
      <c r="G88" t="s">
        <v>1680</v>
      </c>
      <c r="H88" t="s">
        <v>1459</v>
      </c>
      <c r="I88" t="s">
        <v>75</v>
      </c>
    </row>
    <row r="89" spans="1:9" x14ac:dyDescent="0.35">
      <c r="A89">
        <v>88</v>
      </c>
      <c r="B89" t="s">
        <v>1681</v>
      </c>
      <c r="C89" t="s">
        <v>1682</v>
      </c>
      <c r="D89">
        <v>2017</v>
      </c>
      <c r="E89" t="s">
        <v>1946</v>
      </c>
      <c r="F89" t="s">
        <v>1458</v>
      </c>
      <c r="G89" t="s">
        <v>802</v>
      </c>
      <c r="H89" t="s">
        <v>1459</v>
      </c>
      <c r="I89" t="s">
        <v>1552</v>
      </c>
    </row>
    <row r="90" spans="1:9" x14ac:dyDescent="0.35">
      <c r="A90">
        <v>89</v>
      </c>
      <c r="B90" t="s">
        <v>1683</v>
      </c>
      <c r="C90" t="s">
        <v>1684</v>
      </c>
      <c r="D90">
        <v>2016</v>
      </c>
      <c r="E90" t="s">
        <v>1946</v>
      </c>
      <c r="F90" t="s">
        <v>1458</v>
      </c>
      <c r="G90" t="s">
        <v>420</v>
      </c>
      <c r="H90" t="s">
        <v>1459</v>
      </c>
      <c r="I90" t="s">
        <v>96</v>
      </c>
    </row>
    <row r="91" spans="1:9" x14ac:dyDescent="0.35">
      <c r="A91">
        <v>90</v>
      </c>
      <c r="B91" t="s">
        <v>1685</v>
      </c>
      <c r="C91" t="s">
        <v>1686</v>
      </c>
      <c r="D91">
        <v>2017</v>
      </c>
      <c r="E91" t="s">
        <v>1946</v>
      </c>
      <c r="F91" t="s">
        <v>1458</v>
      </c>
      <c r="G91" t="s">
        <v>1687</v>
      </c>
      <c r="H91" t="s">
        <v>1459</v>
      </c>
      <c r="I91" t="s">
        <v>66</v>
      </c>
    </row>
    <row r="92" spans="1:9" x14ac:dyDescent="0.35">
      <c r="A92">
        <v>91</v>
      </c>
      <c r="B92" t="s">
        <v>1688</v>
      </c>
      <c r="C92" t="s">
        <v>1689</v>
      </c>
      <c r="D92">
        <v>2015</v>
      </c>
      <c r="E92" t="s">
        <v>1946</v>
      </c>
      <c r="F92" t="s">
        <v>1458</v>
      </c>
      <c r="G92" t="s">
        <v>879</v>
      </c>
      <c r="H92" t="s">
        <v>1459</v>
      </c>
      <c r="I92" t="s">
        <v>1460</v>
      </c>
    </row>
    <row r="93" spans="1:9" x14ac:dyDescent="0.35">
      <c r="A93">
        <v>92</v>
      </c>
      <c r="B93" t="s">
        <v>1690</v>
      </c>
      <c r="C93" t="s">
        <v>1691</v>
      </c>
      <c r="D93">
        <v>2012</v>
      </c>
      <c r="E93" t="s">
        <v>1946</v>
      </c>
      <c r="F93" t="s">
        <v>1458</v>
      </c>
      <c r="G93" t="s">
        <v>1692</v>
      </c>
      <c r="H93" t="s">
        <v>1459</v>
      </c>
      <c r="I93" t="s">
        <v>1460</v>
      </c>
    </row>
    <row r="94" spans="1:9" x14ac:dyDescent="0.35">
      <c r="A94">
        <v>93</v>
      </c>
      <c r="B94" t="s">
        <v>1693</v>
      </c>
      <c r="C94" t="s">
        <v>1694</v>
      </c>
      <c r="D94">
        <v>2016</v>
      </c>
      <c r="E94" t="s">
        <v>1946</v>
      </c>
      <c r="F94" t="s">
        <v>1458</v>
      </c>
      <c r="G94" t="s">
        <v>492</v>
      </c>
      <c r="H94" t="s">
        <v>1459</v>
      </c>
      <c r="I94" t="s">
        <v>1460</v>
      </c>
    </row>
    <row r="95" spans="1:9" x14ac:dyDescent="0.35">
      <c r="A95">
        <v>94</v>
      </c>
      <c r="B95" t="s">
        <v>1695</v>
      </c>
      <c r="C95" t="s">
        <v>1696</v>
      </c>
      <c r="D95">
        <v>2017</v>
      </c>
      <c r="E95" t="s">
        <v>1946</v>
      </c>
      <c r="F95" t="s">
        <v>1458</v>
      </c>
      <c r="G95" t="s">
        <v>133</v>
      </c>
      <c r="H95" t="s">
        <v>1459</v>
      </c>
      <c r="I95" t="s">
        <v>1460</v>
      </c>
    </row>
    <row r="96" spans="1:9" x14ac:dyDescent="0.35">
      <c r="A96">
        <v>95</v>
      </c>
      <c r="B96" t="s">
        <v>1697</v>
      </c>
      <c r="C96" t="s">
        <v>1698</v>
      </c>
      <c r="D96">
        <v>2011</v>
      </c>
      <c r="E96" t="s">
        <v>1946</v>
      </c>
      <c r="F96" t="s">
        <v>1458</v>
      </c>
      <c r="G96" t="s">
        <v>1699</v>
      </c>
      <c r="H96" t="s">
        <v>1459</v>
      </c>
      <c r="I96" t="s">
        <v>1460</v>
      </c>
    </row>
    <row r="97" spans="1:9" x14ac:dyDescent="0.35">
      <c r="A97">
        <v>96</v>
      </c>
      <c r="B97" t="s">
        <v>1700</v>
      </c>
      <c r="C97" t="s">
        <v>1701</v>
      </c>
      <c r="D97">
        <v>2014</v>
      </c>
      <c r="E97" t="s">
        <v>1946</v>
      </c>
      <c r="F97" t="s">
        <v>1458</v>
      </c>
      <c r="G97" t="s">
        <v>1702</v>
      </c>
      <c r="H97" t="s">
        <v>1459</v>
      </c>
      <c r="I97" t="s">
        <v>252</v>
      </c>
    </row>
    <row r="98" spans="1:9" x14ac:dyDescent="0.35">
      <c r="A98">
        <v>97</v>
      </c>
      <c r="B98" t="s">
        <v>1703</v>
      </c>
      <c r="C98" t="s">
        <v>1704</v>
      </c>
      <c r="D98">
        <v>2014</v>
      </c>
      <c r="E98" t="s">
        <v>1946</v>
      </c>
      <c r="F98" t="s">
        <v>1458</v>
      </c>
      <c r="G98" t="s">
        <v>159</v>
      </c>
      <c r="H98" t="s">
        <v>1459</v>
      </c>
      <c r="I98" t="s">
        <v>1460</v>
      </c>
    </row>
    <row r="99" spans="1:9" x14ac:dyDescent="0.35">
      <c r="A99">
        <v>98</v>
      </c>
      <c r="B99" t="s">
        <v>1705</v>
      </c>
      <c r="C99" t="s">
        <v>1706</v>
      </c>
      <c r="D99">
        <v>2013</v>
      </c>
      <c r="E99" t="s">
        <v>1946</v>
      </c>
      <c r="F99" t="s">
        <v>1458</v>
      </c>
      <c r="G99" t="s">
        <v>807</v>
      </c>
      <c r="H99" t="s">
        <v>1459</v>
      </c>
      <c r="I99" t="s">
        <v>1552</v>
      </c>
    </row>
    <row r="100" spans="1:9" x14ac:dyDescent="0.35">
      <c r="A100">
        <v>99</v>
      </c>
      <c r="B100" t="s">
        <v>1707</v>
      </c>
      <c r="C100" t="s">
        <v>1708</v>
      </c>
      <c r="D100">
        <v>2012</v>
      </c>
      <c r="E100" t="s">
        <v>1946</v>
      </c>
      <c r="F100" t="s">
        <v>1458</v>
      </c>
      <c r="G100" t="s">
        <v>1709</v>
      </c>
      <c r="H100" t="s">
        <v>1459</v>
      </c>
      <c r="I100" t="s">
        <v>474</v>
      </c>
    </row>
    <row r="101" spans="1:9" x14ac:dyDescent="0.35">
      <c r="A101">
        <v>100</v>
      </c>
      <c r="B101" t="s">
        <v>1710</v>
      </c>
      <c r="C101" t="s">
        <v>1711</v>
      </c>
      <c r="D101">
        <v>2013</v>
      </c>
      <c r="E101" t="s">
        <v>1946</v>
      </c>
      <c r="F101" t="s">
        <v>1477</v>
      </c>
      <c r="G101" t="s">
        <v>79</v>
      </c>
      <c r="H101" t="s">
        <v>1459</v>
      </c>
      <c r="I101" t="s">
        <v>1460</v>
      </c>
    </row>
    <row r="102" spans="1:9" x14ac:dyDescent="0.35">
      <c r="A102">
        <v>101</v>
      </c>
      <c r="B102" t="s">
        <v>1712</v>
      </c>
      <c r="C102" t="s">
        <v>1713</v>
      </c>
      <c r="D102">
        <v>2010</v>
      </c>
      <c r="E102" t="s">
        <v>1946</v>
      </c>
      <c r="F102" t="s">
        <v>1458</v>
      </c>
      <c r="G102" t="s">
        <v>1714</v>
      </c>
      <c r="H102" t="s">
        <v>1459</v>
      </c>
      <c r="I102" t="s">
        <v>66</v>
      </c>
    </row>
    <row r="103" spans="1:9" x14ac:dyDescent="0.35">
      <c r="A103">
        <v>102</v>
      </c>
      <c r="B103" t="s">
        <v>1715</v>
      </c>
      <c r="C103" t="s">
        <v>1629</v>
      </c>
      <c r="D103">
        <v>2012</v>
      </c>
      <c r="E103" t="s">
        <v>1946</v>
      </c>
      <c r="F103" t="s">
        <v>1458</v>
      </c>
      <c r="G103" t="s">
        <v>257</v>
      </c>
      <c r="H103" t="s">
        <v>1459</v>
      </c>
      <c r="I103" t="s">
        <v>66</v>
      </c>
    </row>
    <row r="104" spans="1:9" x14ac:dyDescent="0.35">
      <c r="A104">
        <v>103</v>
      </c>
      <c r="B104" t="s">
        <v>1716</v>
      </c>
      <c r="C104" t="s">
        <v>1717</v>
      </c>
      <c r="D104">
        <v>2016</v>
      </c>
      <c r="E104" t="s">
        <v>1946</v>
      </c>
      <c r="F104" t="s">
        <v>1458</v>
      </c>
      <c r="G104" t="s">
        <v>263</v>
      </c>
      <c r="H104" t="s">
        <v>1459</v>
      </c>
      <c r="I104" t="s">
        <v>1460</v>
      </c>
    </row>
    <row r="105" spans="1:9" x14ac:dyDescent="0.35">
      <c r="A105">
        <v>104</v>
      </c>
      <c r="B105" t="s">
        <v>1718</v>
      </c>
      <c r="C105" t="s">
        <v>1719</v>
      </c>
      <c r="D105">
        <v>2011</v>
      </c>
      <c r="E105" t="s">
        <v>1946</v>
      </c>
      <c r="F105" t="s">
        <v>1458</v>
      </c>
      <c r="G105" t="s">
        <v>426</v>
      </c>
      <c r="H105" t="s">
        <v>1459</v>
      </c>
      <c r="I105" t="s">
        <v>1460</v>
      </c>
    </row>
    <row r="106" spans="1:9" x14ac:dyDescent="0.35">
      <c r="A106">
        <v>105</v>
      </c>
      <c r="B106" t="s">
        <v>1720</v>
      </c>
      <c r="C106" t="s">
        <v>1721</v>
      </c>
      <c r="D106">
        <v>2011</v>
      </c>
      <c r="E106" t="s">
        <v>1946</v>
      </c>
      <c r="F106" t="s">
        <v>1458</v>
      </c>
      <c r="G106" t="s">
        <v>1722</v>
      </c>
      <c r="H106" t="s">
        <v>1459</v>
      </c>
      <c r="I106" t="s">
        <v>1530</v>
      </c>
    </row>
    <row r="107" spans="1:9" x14ac:dyDescent="0.35">
      <c r="A107">
        <v>106</v>
      </c>
      <c r="B107" t="s">
        <v>1723</v>
      </c>
      <c r="C107" t="s">
        <v>1724</v>
      </c>
      <c r="D107">
        <v>2015</v>
      </c>
      <c r="E107" t="s">
        <v>1946</v>
      </c>
      <c r="F107" t="s">
        <v>1458</v>
      </c>
      <c r="G107" t="s">
        <v>468</v>
      </c>
      <c r="H107" t="s">
        <v>1459</v>
      </c>
      <c r="I107" t="s">
        <v>474</v>
      </c>
    </row>
    <row r="108" spans="1:9" x14ac:dyDescent="0.35">
      <c r="A108">
        <v>107</v>
      </c>
      <c r="B108" t="s">
        <v>1725</v>
      </c>
      <c r="C108" t="s">
        <v>1726</v>
      </c>
      <c r="D108">
        <v>2014</v>
      </c>
      <c r="E108" t="s">
        <v>1946</v>
      </c>
      <c r="F108" t="s">
        <v>1458</v>
      </c>
      <c r="G108" t="s">
        <v>34</v>
      </c>
      <c r="H108" t="s">
        <v>1459</v>
      </c>
      <c r="I108" t="s">
        <v>1460</v>
      </c>
    </row>
    <row r="109" spans="1:9" x14ac:dyDescent="0.35">
      <c r="A109">
        <v>108</v>
      </c>
      <c r="B109" t="s">
        <v>1727</v>
      </c>
      <c r="C109" t="s">
        <v>1728</v>
      </c>
      <c r="D109">
        <v>2011</v>
      </c>
      <c r="E109" t="s">
        <v>1946</v>
      </c>
      <c r="F109" t="s">
        <v>1458</v>
      </c>
      <c r="G109" t="s">
        <v>239</v>
      </c>
      <c r="H109" t="s">
        <v>1459</v>
      </c>
      <c r="I109" t="s">
        <v>1460</v>
      </c>
    </row>
    <row r="110" spans="1:9" x14ac:dyDescent="0.35">
      <c r="A110">
        <v>109</v>
      </c>
      <c r="B110" t="s">
        <v>1729</v>
      </c>
      <c r="C110" t="s">
        <v>1730</v>
      </c>
      <c r="D110">
        <v>2009</v>
      </c>
      <c r="E110" t="s">
        <v>30</v>
      </c>
      <c r="F110" t="s">
        <v>1731</v>
      </c>
      <c r="G110" t="s">
        <v>1732</v>
      </c>
      <c r="H110" t="s">
        <v>1468</v>
      </c>
      <c r="I110" t="s">
        <v>1460</v>
      </c>
    </row>
    <row r="111" spans="1:9" x14ac:dyDescent="0.35">
      <c r="A111">
        <v>110</v>
      </c>
      <c r="B111" t="s">
        <v>1733</v>
      </c>
      <c r="C111" t="s">
        <v>1734</v>
      </c>
      <c r="D111">
        <v>2004</v>
      </c>
      <c r="E111" t="s">
        <v>30</v>
      </c>
      <c r="F111" t="s">
        <v>1735</v>
      </c>
      <c r="G111" t="s">
        <v>819</v>
      </c>
      <c r="H111" t="s">
        <v>1468</v>
      </c>
      <c r="I111" t="s">
        <v>1460</v>
      </c>
    </row>
    <row r="112" spans="1:9" x14ac:dyDescent="0.35">
      <c r="A112">
        <v>111</v>
      </c>
      <c r="B112" t="s">
        <v>1736</v>
      </c>
      <c r="C112" t="s">
        <v>1737</v>
      </c>
      <c r="D112">
        <v>2008</v>
      </c>
      <c r="E112" t="s">
        <v>30</v>
      </c>
      <c r="F112" t="s">
        <v>1738</v>
      </c>
      <c r="G112" t="s">
        <v>146</v>
      </c>
      <c r="H112" t="s">
        <v>1468</v>
      </c>
      <c r="I112" t="s">
        <v>1460</v>
      </c>
    </row>
    <row r="113" spans="1:9" x14ac:dyDescent="0.35">
      <c r="A113">
        <v>112</v>
      </c>
      <c r="B113" t="s">
        <v>1739</v>
      </c>
      <c r="C113" t="s">
        <v>1740</v>
      </c>
      <c r="D113">
        <v>2013</v>
      </c>
      <c r="E113" t="s">
        <v>1946</v>
      </c>
      <c r="F113" t="s">
        <v>1741</v>
      </c>
      <c r="G113" t="s">
        <v>1742</v>
      </c>
      <c r="H113" t="s">
        <v>1468</v>
      </c>
      <c r="I113" t="s">
        <v>1460</v>
      </c>
    </row>
    <row r="114" spans="1:9" x14ac:dyDescent="0.35">
      <c r="A114">
        <v>113</v>
      </c>
      <c r="B114" t="s">
        <v>1743</v>
      </c>
      <c r="C114" t="s">
        <v>1744</v>
      </c>
      <c r="D114">
        <v>2015</v>
      </c>
      <c r="E114" t="s">
        <v>1946</v>
      </c>
      <c r="F114" t="s">
        <v>1741</v>
      </c>
      <c r="G114" t="s">
        <v>499</v>
      </c>
      <c r="H114" t="s">
        <v>1468</v>
      </c>
      <c r="I114" t="s">
        <v>1460</v>
      </c>
    </row>
    <row r="115" spans="1:9" x14ac:dyDescent="0.35">
      <c r="A115">
        <v>114</v>
      </c>
      <c r="B115" t="s">
        <v>1745</v>
      </c>
      <c r="C115" t="s">
        <v>1746</v>
      </c>
      <c r="D115">
        <v>2009</v>
      </c>
      <c r="E115" t="s">
        <v>30</v>
      </c>
      <c r="F115" t="s">
        <v>1571</v>
      </c>
      <c r="G115" t="s">
        <v>1747</v>
      </c>
      <c r="H115" t="s">
        <v>1468</v>
      </c>
      <c r="I115" t="s">
        <v>1460</v>
      </c>
    </row>
    <row r="116" spans="1:9" x14ac:dyDescent="0.35">
      <c r="A116">
        <v>115</v>
      </c>
      <c r="B116" t="s">
        <v>1748</v>
      </c>
      <c r="C116" t="s">
        <v>1749</v>
      </c>
      <c r="D116">
        <v>2004</v>
      </c>
      <c r="E116" t="s">
        <v>30</v>
      </c>
      <c r="F116" t="s">
        <v>1571</v>
      </c>
      <c r="G116" t="s">
        <v>476</v>
      </c>
      <c r="H116" t="s">
        <v>1468</v>
      </c>
      <c r="I116" t="s">
        <v>1460</v>
      </c>
    </row>
    <row r="117" spans="1:9" x14ac:dyDescent="0.35">
      <c r="A117">
        <v>116</v>
      </c>
      <c r="B117" t="s">
        <v>1750</v>
      </c>
      <c r="C117" t="s">
        <v>1751</v>
      </c>
      <c r="D117">
        <v>2005</v>
      </c>
      <c r="E117" t="s">
        <v>30</v>
      </c>
      <c r="F117" t="s">
        <v>1738</v>
      </c>
      <c r="G117" t="s">
        <v>1752</v>
      </c>
      <c r="H117" t="s">
        <v>1468</v>
      </c>
      <c r="I117" t="s">
        <v>1753</v>
      </c>
    </row>
    <row r="118" spans="1:9" x14ac:dyDescent="0.35">
      <c r="A118">
        <v>117</v>
      </c>
      <c r="B118" t="s">
        <v>1754</v>
      </c>
      <c r="C118" t="s">
        <v>1755</v>
      </c>
      <c r="D118">
        <v>2003</v>
      </c>
      <c r="E118" t="s">
        <v>30</v>
      </c>
      <c r="F118" t="s">
        <v>1738</v>
      </c>
      <c r="G118" t="s">
        <v>399</v>
      </c>
      <c r="H118" t="s">
        <v>1468</v>
      </c>
      <c r="I118" t="s">
        <v>1460</v>
      </c>
    </row>
    <row r="119" spans="1:9" x14ac:dyDescent="0.35">
      <c r="A119">
        <v>118</v>
      </c>
      <c r="B119" t="s">
        <v>1756</v>
      </c>
      <c r="C119" t="s">
        <v>1757</v>
      </c>
      <c r="D119">
        <v>2008</v>
      </c>
      <c r="E119" t="s">
        <v>30</v>
      </c>
      <c r="F119" t="s">
        <v>1458</v>
      </c>
      <c r="G119" t="s">
        <v>1758</v>
      </c>
      <c r="H119" t="s">
        <v>1459</v>
      </c>
      <c r="I119" t="s">
        <v>1330</v>
      </c>
    </row>
    <row r="120" spans="1:9" x14ac:dyDescent="0.35">
      <c r="A120">
        <v>119</v>
      </c>
      <c r="B120" t="s">
        <v>1759</v>
      </c>
      <c r="C120" t="s">
        <v>1760</v>
      </c>
      <c r="D120">
        <v>2008</v>
      </c>
      <c r="E120" t="s">
        <v>30</v>
      </c>
      <c r="F120" t="s">
        <v>1458</v>
      </c>
      <c r="G120" t="s">
        <v>1761</v>
      </c>
      <c r="H120" t="s">
        <v>1459</v>
      </c>
      <c r="I120" t="s">
        <v>75</v>
      </c>
    </row>
    <row r="121" spans="1:9" x14ac:dyDescent="0.35">
      <c r="A121">
        <v>120</v>
      </c>
      <c r="B121" t="s">
        <v>1762</v>
      </c>
      <c r="C121" t="s">
        <v>1763</v>
      </c>
      <c r="D121">
        <v>2008</v>
      </c>
      <c r="E121" t="s">
        <v>30</v>
      </c>
      <c r="F121" t="s">
        <v>1458</v>
      </c>
      <c r="G121" t="s">
        <v>1764</v>
      </c>
      <c r="H121" t="s">
        <v>1459</v>
      </c>
      <c r="I121" t="s">
        <v>338</v>
      </c>
    </row>
    <row r="122" spans="1:9" x14ac:dyDescent="0.35">
      <c r="A122">
        <v>121</v>
      </c>
      <c r="B122" t="s">
        <v>1765</v>
      </c>
      <c r="C122" t="s">
        <v>1766</v>
      </c>
      <c r="D122">
        <v>2009</v>
      </c>
      <c r="E122" t="s">
        <v>30</v>
      </c>
      <c r="F122" t="s">
        <v>1458</v>
      </c>
      <c r="G122" t="s">
        <v>1767</v>
      </c>
      <c r="H122" t="s">
        <v>1459</v>
      </c>
      <c r="I122" t="s">
        <v>1768</v>
      </c>
    </row>
    <row r="123" spans="1:9" x14ac:dyDescent="0.35">
      <c r="A123">
        <v>122</v>
      </c>
      <c r="B123" t="s">
        <v>1769</v>
      </c>
      <c r="C123" t="s">
        <v>1770</v>
      </c>
      <c r="D123">
        <v>2010</v>
      </c>
      <c r="E123" t="s">
        <v>1946</v>
      </c>
      <c r="F123" t="s">
        <v>1571</v>
      </c>
      <c r="G123" t="s">
        <v>1771</v>
      </c>
      <c r="H123" t="s">
        <v>1459</v>
      </c>
      <c r="I123" t="s">
        <v>1460</v>
      </c>
    </row>
    <row r="124" spans="1:9" x14ac:dyDescent="0.35">
      <c r="A124">
        <v>123</v>
      </c>
      <c r="B124" t="s">
        <v>1772</v>
      </c>
      <c r="C124" t="s">
        <v>1773</v>
      </c>
      <c r="D124">
        <v>2011</v>
      </c>
      <c r="E124" t="s">
        <v>1946</v>
      </c>
      <c r="F124" t="s">
        <v>1458</v>
      </c>
      <c r="G124" t="s">
        <v>1774</v>
      </c>
      <c r="H124" t="s">
        <v>1459</v>
      </c>
      <c r="I124" t="s">
        <v>338</v>
      </c>
    </row>
    <row r="125" spans="1:9" x14ac:dyDescent="0.35">
      <c r="A125">
        <v>124</v>
      </c>
      <c r="B125" t="s">
        <v>1775</v>
      </c>
      <c r="C125" t="s">
        <v>1776</v>
      </c>
      <c r="D125">
        <v>2012</v>
      </c>
      <c r="E125" t="s">
        <v>1946</v>
      </c>
      <c r="F125" t="s">
        <v>1458</v>
      </c>
      <c r="G125" t="s">
        <v>1777</v>
      </c>
      <c r="H125" t="s">
        <v>1459</v>
      </c>
      <c r="I125" t="s">
        <v>338</v>
      </c>
    </row>
    <row r="126" spans="1:9" x14ac:dyDescent="0.35">
      <c r="A126">
        <v>125</v>
      </c>
      <c r="B126" t="s">
        <v>1778</v>
      </c>
      <c r="C126" t="s">
        <v>1779</v>
      </c>
      <c r="D126">
        <v>2012</v>
      </c>
      <c r="E126" t="s">
        <v>1946</v>
      </c>
      <c r="F126" t="s">
        <v>1458</v>
      </c>
      <c r="G126" t="s">
        <v>1780</v>
      </c>
      <c r="H126" t="s">
        <v>1459</v>
      </c>
      <c r="I126" t="s">
        <v>338</v>
      </c>
    </row>
    <row r="127" spans="1:9" x14ac:dyDescent="0.35">
      <c r="A127">
        <v>126</v>
      </c>
      <c r="B127" t="s">
        <v>1781</v>
      </c>
      <c r="C127" t="s">
        <v>1782</v>
      </c>
      <c r="D127">
        <v>2013</v>
      </c>
      <c r="E127" t="s">
        <v>1946</v>
      </c>
      <c r="F127" t="s">
        <v>1458</v>
      </c>
      <c r="G127" t="s">
        <v>1783</v>
      </c>
      <c r="H127" t="s">
        <v>1459</v>
      </c>
      <c r="I127" t="s">
        <v>338</v>
      </c>
    </row>
    <row r="128" spans="1:9" x14ac:dyDescent="0.35">
      <c r="A128">
        <v>127</v>
      </c>
      <c r="B128" t="s">
        <v>1784</v>
      </c>
      <c r="C128" t="s">
        <v>1785</v>
      </c>
      <c r="D128">
        <v>2013</v>
      </c>
      <c r="E128" t="s">
        <v>1946</v>
      </c>
      <c r="F128" t="s">
        <v>1458</v>
      </c>
      <c r="G128" t="s">
        <v>647</v>
      </c>
      <c r="H128" t="s">
        <v>1459</v>
      </c>
      <c r="I128" t="s">
        <v>651</v>
      </c>
    </row>
    <row r="129" spans="1:9" x14ac:dyDescent="0.35">
      <c r="A129">
        <v>128</v>
      </c>
      <c r="B129" t="s">
        <v>1786</v>
      </c>
      <c r="C129" t="s">
        <v>1787</v>
      </c>
      <c r="D129">
        <v>2013</v>
      </c>
      <c r="E129" t="s">
        <v>1946</v>
      </c>
      <c r="F129" t="s">
        <v>1458</v>
      </c>
      <c r="G129" t="s">
        <v>691</v>
      </c>
      <c r="H129" t="s">
        <v>1459</v>
      </c>
      <c r="I129" t="s">
        <v>338</v>
      </c>
    </row>
    <row r="130" spans="1:9" x14ac:dyDescent="0.35">
      <c r="A130">
        <v>129</v>
      </c>
      <c r="B130" t="s">
        <v>1788</v>
      </c>
      <c r="C130" t="s">
        <v>1787</v>
      </c>
      <c r="D130">
        <v>2014</v>
      </c>
      <c r="E130" t="s">
        <v>1946</v>
      </c>
      <c r="F130" t="s">
        <v>1458</v>
      </c>
      <c r="G130" t="s">
        <v>333</v>
      </c>
      <c r="H130" t="s">
        <v>1459</v>
      </c>
      <c r="I130" t="s">
        <v>338</v>
      </c>
    </row>
    <row r="131" spans="1:9" x14ac:dyDescent="0.35">
      <c r="A131">
        <v>130</v>
      </c>
      <c r="B131" t="s">
        <v>1789</v>
      </c>
      <c r="C131" t="s">
        <v>1790</v>
      </c>
      <c r="D131">
        <v>2014</v>
      </c>
      <c r="E131" t="s">
        <v>1946</v>
      </c>
      <c r="F131" t="s">
        <v>1458</v>
      </c>
      <c r="G131" t="s">
        <v>1791</v>
      </c>
      <c r="H131" t="s">
        <v>1459</v>
      </c>
      <c r="I131" t="s">
        <v>1792</v>
      </c>
    </row>
    <row r="132" spans="1:9" x14ac:dyDescent="0.35">
      <c r="A132">
        <v>131</v>
      </c>
      <c r="B132" t="s">
        <v>1793</v>
      </c>
      <c r="C132" t="s">
        <v>1794</v>
      </c>
      <c r="D132">
        <v>2004</v>
      </c>
      <c r="E132" t="s">
        <v>30</v>
      </c>
      <c r="F132" t="s">
        <v>1458</v>
      </c>
      <c r="G132" t="s">
        <v>68</v>
      </c>
      <c r="H132" t="s">
        <v>1459</v>
      </c>
      <c r="I132" t="s">
        <v>1460</v>
      </c>
    </row>
    <row r="133" spans="1:9" x14ac:dyDescent="0.35">
      <c r="A133">
        <v>132</v>
      </c>
      <c r="B133" t="s">
        <v>1795</v>
      </c>
      <c r="C133" t="s">
        <v>1796</v>
      </c>
      <c r="D133">
        <v>2014</v>
      </c>
      <c r="E133" t="s">
        <v>1946</v>
      </c>
      <c r="F133" t="s">
        <v>1458</v>
      </c>
      <c r="G133" t="s">
        <v>1797</v>
      </c>
      <c r="H133" t="s">
        <v>1459</v>
      </c>
      <c r="I133" t="s">
        <v>1798</v>
      </c>
    </row>
    <row r="134" spans="1:9" x14ac:dyDescent="0.35">
      <c r="A134">
        <v>133</v>
      </c>
      <c r="B134" t="s">
        <v>1799</v>
      </c>
      <c r="C134" t="s">
        <v>1800</v>
      </c>
      <c r="D134">
        <v>2014</v>
      </c>
      <c r="E134" t="s">
        <v>1946</v>
      </c>
      <c r="F134" t="s">
        <v>1458</v>
      </c>
      <c r="G134" t="s">
        <v>1801</v>
      </c>
      <c r="H134" t="s">
        <v>1459</v>
      </c>
      <c r="I134" t="s">
        <v>338</v>
      </c>
    </row>
    <row r="135" spans="1:9" x14ac:dyDescent="0.35">
      <c r="A135">
        <v>134</v>
      </c>
      <c r="B135" t="s">
        <v>1802</v>
      </c>
      <c r="C135" t="s">
        <v>1803</v>
      </c>
      <c r="D135">
        <v>2015</v>
      </c>
      <c r="E135" t="s">
        <v>1946</v>
      </c>
      <c r="F135" t="s">
        <v>1458</v>
      </c>
      <c r="G135" t="s">
        <v>1804</v>
      </c>
      <c r="H135" t="s">
        <v>1459</v>
      </c>
      <c r="I135" t="s">
        <v>1342</v>
      </c>
    </row>
    <row r="136" spans="1:9" x14ac:dyDescent="0.35">
      <c r="A136">
        <v>135</v>
      </c>
      <c r="B136" t="s">
        <v>1805</v>
      </c>
      <c r="C136" t="s">
        <v>1806</v>
      </c>
      <c r="D136">
        <v>2015</v>
      </c>
      <c r="E136" t="s">
        <v>1946</v>
      </c>
      <c r="F136" t="s">
        <v>1458</v>
      </c>
      <c r="G136" t="s">
        <v>1807</v>
      </c>
      <c r="H136" t="s">
        <v>1459</v>
      </c>
      <c r="I136" t="s">
        <v>1808</v>
      </c>
    </row>
    <row r="137" spans="1:9" x14ac:dyDescent="0.35">
      <c r="A137">
        <v>136</v>
      </c>
      <c r="B137" t="s">
        <v>1809</v>
      </c>
      <c r="C137" t="s">
        <v>1810</v>
      </c>
      <c r="D137">
        <v>2016</v>
      </c>
      <c r="E137" t="s">
        <v>1946</v>
      </c>
      <c r="F137" t="s">
        <v>1458</v>
      </c>
      <c r="G137" t="s">
        <v>1811</v>
      </c>
      <c r="H137" t="s">
        <v>1459</v>
      </c>
      <c r="I137" t="s">
        <v>651</v>
      </c>
    </row>
    <row r="138" spans="1:9" x14ac:dyDescent="0.35">
      <c r="A138">
        <v>137</v>
      </c>
      <c r="B138" t="s">
        <v>1812</v>
      </c>
      <c r="C138" t="s">
        <v>1813</v>
      </c>
      <c r="D138">
        <v>2016</v>
      </c>
      <c r="E138" t="s">
        <v>1946</v>
      </c>
      <c r="F138" t="s">
        <v>1458</v>
      </c>
      <c r="G138" t="s">
        <v>1814</v>
      </c>
      <c r="H138" t="s">
        <v>1459</v>
      </c>
      <c r="I138" t="s">
        <v>338</v>
      </c>
    </row>
    <row r="139" spans="1:9" x14ac:dyDescent="0.35">
      <c r="A139">
        <v>138</v>
      </c>
      <c r="B139" t="s">
        <v>1815</v>
      </c>
      <c r="C139" t="s">
        <v>1816</v>
      </c>
      <c r="D139">
        <v>2016</v>
      </c>
      <c r="E139" t="s">
        <v>1946</v>
      </c>
      <c r="F139" t="s">
        <v>1458</v>
      </c>
      <c r="G139" t="s">
        <v>1817</v>
      </c>
      <c r="H139" t="s">
        <v>1459</v>
      </c>
      <c r="I139" t="s">
        <v>338</v>
      </c>
    </row>
    <row r="140" spans="1:9" x14ac:dyDescent="0.35">
      <c r="A140">
        <v>139</v>
      </c>
      <c r="B140" t="s">
        <v>1818</v>
      </c>
      <c r="C140" t="s">
        <v>1819</v>
      </c>
      <c r="D140">
        <v>2016</v>
      </c>
      <c r="E140" t="s">
        <v>1946</v>
      </c>
      <c r="F140" t="s">
        <v>1477</v>
      </c>
      <c r="G140" t="s">
        <v>991</v>
      </c>
      <c r="H140" t="s">
        <v>1459</v>
      </c>
      <c r="I140" t="s">
        <v>994</v>
      </c>
    </row>
    <row r="141" spans="1:9" x14ac:dyDescent="0.35">
      <c r="A141">
        <v>140</v>
      </c>
      <c r="B141" t="s">
        <v>1820</v>
      </c>
      <c r="C141" t="s">
        <v>1821</v>
      </c>
      <c r="D141">
        <v>2016</v>
      </c>
      <c r="E141" t="s">
        <v>1946</v>
      </c>
      <c r="F141" t="s">
        <v>1458</v>
      </c>
      <c r="G141" t="s">
        <v>1822</v>
      </c>
      <c r="H141" t="s">
        <v>1459</v>
      </c>
      <c r="I141" t="s">
        <v>338</v>
      </c>
    </row>
    <row r="142" spans="1:9" x14ac:dyDescent="0.35">
      <c r="A142">
        <v>141</v>
      </c>
      <c r="B142" t="s">
        <v>1823</v>
      </c>
      <c r="C142" t="s">
        <v>1824</v>
      </c>
      <c r="D142">
        <v>2016</v>
      </c>
      <c r="E142" t="s">
        <v>1946</v>
      </c>
      <c r="F142" t="s">
        <v>1458</v>
      </c>
      <c r="G142" t="s">
        <v>1825</v>
      </c>
      <c r="H142" t="s">
        <v>1459</v>
      </c>
      <c r="I142" t="s">
        <v>338</v>
      </c>
    </row>
    <row r="143" spans="1:9" x14ac:dyDescent="0.35">
      <c r="A143">
        <v>142</v>
      </c>
      <c r="B143" t="s">
        <v>1826</v>
      </c>
      <c r="C143" t="s">
        <v>1827</v>
      </c>
      <c r="D143">
        <v>2017</v>
      </c>
      <c r="E143" t="s">
        <v>1946</v>
      </c>
      <c r="F143" t="s">
        <v>1458</v>
      </c>
      <c r="G143" t="s">
        <v>1828</v>
      </c>
      <c r="H143" t="s">
        <v>1459</v>
      </c>
      <c r="I143" t="s">
        <v>1829</v>
      </c>
    </row>
    <row r="144" spans="1:9" x14ac:dyDescent="0.35">
      <c r="A144">
        <v>143</v>
      </c>
      <c r="B144" t="s">
        <v>1830</v>
      </c>
      <c r="C144" t="s">
        <v>1831</v>
      </c>
      <c r="D144">
        <v>2017</v>
      </c>
      <c r="E144" t="s">
        <v>1946</v>
      </c>
      <c r="F144" t="s">
        <v>1458</v>
      </c>
      <c r="G144" t="s">
        <v>833</v>
      </c>
      <c r="H144" t="s">
        <v>1459</v>
      </c>
      <c r="I144" t="s">
        <v>338</v>
      </c>
    </row>
    <row r="145" spans="1:9" x14ac:dyDescent="0.35">
      <c r="A145">
        <v>144</v>
      </c>
      <c r="B145" t="s">
        <v>1832</v>
      </c>
      <c r="C145" t="s">
        <v>1831</v>
      </c>
      <c r="D145">
        <v>2017</v>
      </c>
      <c r="E145" t="s">
        <v>1946</v>
      </c>
      <c r="F145" t="s">
        <v>1458</v>
      </c>
      <c r="G145" t="s">
        <v>1236</v>
      </c>
      <c r="H145" t="s">
        <v>1459</v>
      </c>
      <c r="I145" t="s">
        <v>338</v>
      </c>
    </row>
    <row r="146" spans="1:9" x14ac:dyDescent="0.35">
      <c r="A146">
        <v>145</v>
      </c>
      <c r="B146" t="s">
        <v>1833</v>
      </c>
      <c r="C146" t="s">
        <v>1834</v>
      </c>
      <c r="D146">
        <v>2017</v>
      </c>
      <c r="E146" t="s">
        <v>1946</v>
      </c>
      <c r="F146" t="s">
        <v>1458</v>
      </c>
      <c r="G146" t="s">
        <v>559</v>
      </c>
      <c r="H146" t="s">
        <v>1459</v>
      </c>
      <c r="I146" t="s">
        <v>338</v>
      </c>
    </row>
    <row r="147" spans="1:9" x14ac:dyDescent="0.35">
      <c r="A147">
        <v>146</v>
      </c>
      <c r="B147" t="s">
        <v>1835</v>
      </c>
      <c r="C147" t="s">
        <v>1836</v>
      </c>
      <c r="D147">
        <v>2001</v>
      </c>
      <c r="E147" t="s">
        <v>30</v>
      </c>
      <c r="F147" t="s">
        <v>1458</v>
      </c>
      <c r="G147" t="s">
        <v>1837</v>
      </c>
      <c r="H147" t="s">
        <v>1468</v>
      </c>
      <c r="I147" t="s">
        <v>252</v>
      </c>
    </row>
    <row r="148" spans="1:9" x14ac:dyDescent="0.35">
      <c r="A148">
        <v>147</v>
      </c>
      <c r="B148" t="s">
        <v>1838</v>
      </c>
      <c r="C148" t="s">
        <v>1839</v>
      </c>
      <c r="D148">
        <v>2019</v>
      </c>
      <c r="E148" t="s">
        <v>1946</v>
      </c>
      <c r="F148" t="s">
        <v>1477</v>
      </c>
      <c r="G148" t="s">
        <v>1840</v>
      </c>
      <c r="H148" t="s">
        <v>1841</v>
      </c>
      <c r="I148" t="s">
        <v>1460</v>
      </c>
    </row>
    <row r="149" spans="1:9" x14ac:dyDescent="0.35">
      <c r="A149">
        <v>148</v>
      </c>
      <c r="B149" t="s">
        <v>1842</v>
      </c>
      <c r="C149" t="s">
        <v>1843</v>
      </c>
      <c r="D149">
        <v>2019</v>
      </c>
      <c r="E149" t="s">
        <v>1946</v>
      </c>
      <c r="F149" t="s">
        <v>1458</v>
      </c>
      <c r="G149" t="s">
        <v>1844</v>
      </c>
      <c r="H149" t="s">
        <v>1841</v>
      </c>
      <c r="I149" t="s">
        <v>1845</v>
      </c>
    </row>
    <row r="150" spans="1:9" x14ac:dyDescent="0.35">
      <c r="A150">
        <v>149</v>
      </c>
      <c r="B150" t="s">
        <v>1846</v>
      </c>
      <c r="C150" t="s">
        <v>1847</v>
      </c>
      <c r="D150">
        <v>2018</v>
      </c>
      <c r="E150" t="s">
        <v>1946</v>
      </c>
      <c r="F150" t="s">
        <v>1458</v>
      </c>
      <c r="G150" t="s">
        <v>1848</v>
      </c>
      <c r="H150" t="s">
        <v>1841</v>
      </c>
      <c r="I150" t="s">
        <v>338</v>
      </c>
    </row>
    <row r="151" spans="1:9" x14ac:dyDescent="0.35">
      <c r="A151">
        <v>150</v>
      </c>
      <c r="B151" t="s">
        <v>1849</v>
      </c>
      <c r="C151" t="s">
        <v>1850</v>
      </c>
      <c r="D151">
        <v>2018</v>
      </c>
      <c r="E151" t="s">
        <v>1946</v>
      </c>
      <c r="F151" t="s">
        <v>1851</v>
      </c>
      <c r="G151" t="s">
        <v>1177</v>
      </c>
      <c r="H151" t="s">
        <v>1841</v>
      </c>
      <c r="I151" t="s">
        <v>1330</v>
      </c>
    </row>
    <row r="152" spans="1:9" x14ac:dyDescent="0.35">
      <c r="A152">
        <v>151</v>
      </c>
      <c r="B152" t="s">
        <v>1852</v>
      </c>
      <c r="C152" t="s">
        <v>1853</v>
      </c>
      <c r="D152">
        <v>2019</v>
      </c>
      <c r="E152" t="s">
        <v>1946</v>
      </c>
      <c r="F152" t="s">
        <v>1458</v>
      </c>
      <c r="G152" t="s">
        <v>1184</v>
      </c>
      <c r="H152" t="s">
        <v>1841</v>
      </c>
      <c r="I152" t="s">
        <v>338</v>
      </c>
    </row>
    <row r="153" spans="1:9" x14ac:dyDescent="0.35">
      <c r="A153">
        <v>152</v>
      </c>
      <c r="B153" t="s">
        <v>1854</v>
      </c>
      <c r="C153" t="s">
        <v>1855</v>
      </c>
      <c r="D153">
        <v>2018</v>
      </c>
      <c r="E153" t="s">
        <v>1946</v>
      </c>
      <c r="F153" t="s">
        <v>1458</v>
      </c>
      <c r="G153" t="s">
        <v>1856</v>
      </c>
      <c r="H153" t="s">
        <v>1841</v>
      </c>
      <c r="I153" t="s">
        <v>338</v>
      </c>
    </row>
    <row r="154" spans="1:9" x14ac:dyDescent="0.35">
      <c r="A154">
        <v>153</v>
      </c>
      <c r="B154" t="s">
        <v>1857</v>
      </c>
      <c r="C154" t="s">
        <v>1858</v>
      </c>
      <c r="D154">
        <v>2019</v>
      </c>
      <c r="E154" t="s">
        <v>1946</v>
      </c>
      <c r="F154" t="s">
        <v>1458</v>
      </c>
      <c r="G154" t="s">
        <v>1859</v>
      </c>
      <c r="H154" t="s">
        <v>1841</v>
      </c>
      <c r="I154" t="s">
        <v>338</v>
      </c>
    </row>
    <row r="155" spans="1:9" x14ac:dyDescent="0.35">
      <c r="A155">
        <v>154</v>
      </c>
      <c r="B155" t="s">
        <v>1860</v>
      </c>
      <c r="C155" t="s">
        <v>1861</v>
      </c>
      <c r="D155">
        <v>2018</v>
      </c>
      <c r="E155" t="s">
        <v>1946</v>
      </c>
      <c r="F155" t="s">
        <v>1458</v>
      </c>
      <c r="G155" t="s">
        <v>1189</v>
      </c>
      <c r="H155" t="s">
        <v>1841</v>
      </c>
      <c r="I155" t="s">
        <v>75</v>
      </c>
    </row>
    <row r="156" spans="1:9" x14ac:dyDescent="0.35">
      <c r="A156">
        <v>155</v>
      </c>
      <c r="B156" t="s">
        <v>1862</v>
      </c>
      <c r="C156" t="s">
        <v>1863</v>
      </c>
      <c r="D156">
        <v>2018</v>
      </c>
      <c r="E156" t="s">
        <v>1946</v>
      </c>
      <c r="F156" t="s">
        <v>1458</v>
      </c>
      <c r="G156" t="s">
        <v>1197</v>
      </c>
      <c r="H156" t="s">
        <v>1841</v>
      </c>
      <c r="I156" t="s">
        <v>338</v>
      </c>
    </row>
    <row r="157" spans="1:9" x14ac:dyDescent="0.35">
      <c r="A157">
        <v>156</v>
      </c>
      <c r="B157" t="s">
        <v>1864</v>
      </c>
      <c r="C157" t="s">
        <v>1827</v>
      </c>
      <c r="D157">
        <v>2018</v>
      </c>
      <c r="E157" t="s">
        <v>1946</v>
      </c>
      <c r="F157" t="s">
        <v>1458</v>
      </c>
      <c r="G157" t="s">
        <v>1865</v>
      </c>
      <c r="H157" t="s">
        <v>1841</v>
      </c>
      <c r="I157" t="s">
        <v>1509</v>
      </c>
    </row>
    <row r="158" spans="1:9" x14ac:dyDescent="0.35">
      <c r="A158">
        <v>157</v>
      </c>
      <c r="B158" t="s">
        <v>1866</v>
      </c>
      <c r="C158" t="s">
        <v>1867</v>
      </c>
      <c r="D158">
        <v>2019</v>
      </c>
      <c r="E158" t="s">
        <v>1946</v>
      </c>
      <c r="F158" t="s">
        <v>1458</v>
      </c>
      <c r="G158" t="s">
        <v>1868</v>
      </c>
      <c r="H158" t="s">
        <v>1841</v>
      </c>
      <c r="I158" t="s">
        <v>338</v>
      </c>
    </row>
    <row r="159" spans="1:9" x14ac:dyDescent="0.35">
      <c r="A159">
        <v>158</v>
      </c>
      <c r="B159" t="s">
        <v>1869</v>
      </c>
      <c r="C159" t="s">
        <v>1870</v>
      </c>
      <c r="D159">
        <v>2018</v>
      </c>
      <c r="E159" t="s">
        <v>1946</v>
      </c>
      <c r="F159" t="s">
        <v>1871</v>
      </c>
      <c r="G159" t="s">
        <v>1872</v>
      </c>
      <c r="H159" t="s">
        <v>1841</v>
      </c>
      <c r="I159" t="s">
        <v>1460</v>
      </c>
    </row>
    <row r="160" spans="1:9" x14ac:dyDescent="0.35">
      <c r="A160">
        <v>159</v>
      </c>
      <c r="B160" t="s">
        <v>1873</v>
      </c>
      <c r="C160" t="s">
        <v>1874</v>
      </c>
      <c r="D160">
        <v>2019</v>
      </c>
      <c r="E160" t="s">
        <v>1946</v>
      </c>
      <c r="F160" t="s">
        <v>1458</v>
      </c>
      <c r="G160" t="s">
        <v>1875</v>
      </c>
      <c r="H160" t="s">
        <v>1841</v>
      </c>
      <c r="I160" t="s">
        <v>66</v>
      </c>
    </row>
    <row r="161" spans="1:9" x14ac:dyDescent="0.35">
      <c r="A161">
        <v>160</v>
      </c>
      <c r="B161" t="s">
        <v>1876</v>
      </c>
      <c r="C161" t="s">
        <v>1877</v>
      </c>
      <c r="D161">
        <v>2019</v>
      </c>
      <c r="E161" t="s">
        <v>1946</v>
      </c>
      <c r="F161" t="s">
        <v>1458</v>
      </c>
      <c r="G161" t="s">
        <v>1202</v>
      </c>
      <c r="H161" t="s">
        <v>1841</v>
      </c>
      <c r="I161" t="s">
        <v>1460</v>
      </c>
    </row>
    <row r="162" spans="1:9" x14ac:dyDescent="0.35">
      <c r="A162">
        <v>161</v>
      </c>
      <c r="B162" t="s">
        <v>1878</v>
      </c>
      <c r="C162" t="s">
        <v>1879</v>
      </c>
      <c r="D162">
        <v>2018</v>
      </c>
      <c r="E162" t="s">
        <v>1946</v>
      </c>
      <c r="F162" t="s">
        <v>1871</v>
      </c>
      <c r="G162" t="s">
        <v>1214</v>
      </c>
      <c r="H162" t="s">
        <v>1841</v>
      </c>
      <c r="I162" t="s">
        <v>651</v>
      </c>
    </row>
    <row r="163" spans="1:9" x14ac:dyDescent="0.35">
      <c r="A163">
        <v>162</v>
      </c>
      <c r="B163" t="s">
        <v>1880</v>
      </c>
      <c r="C163" t="s">
        <v>1881</v>
      </c>
      <c r="D163">
        <v>2018</v>
      </c>
      <c r="E163" t="s">
        <v>1946</v>
      </c>
      <c r="F163" t="s">
        <v>1871</v>
      </c>
      <c r="G163" t="s">
        <v>1882</v>
      </c>
      <c r="H163" t="s">
        <v>1841</v>
      </c>
      <c r="I163" t="s">
        <v>66</v>
      </c>
    </row>
    <row r="164" spans="1:9" x14ac:dyDescent="0.35">
      <c r="A164">
        <v>163</v>
      </c>
      <c r="B164" t="s">
        <v>1883</v>
      </c>
      <c r="C164" t="s">
        <v>1884</v>
      </c>
      <c r="D164">
        <v>2017</v>
      </c>
      <c r="E164" t="s">
        <v>1946</v>
      </c>
      <c r="F164" t="s">
        <v>1458</v>
      </c>
      <c r="G164" t="s">
        <v>1885</v>
      </c>
      <c r="H164" t="s">
        <v>1841</v>
      </c>
      <c r="I164" t="s">
        <v>338</v>
      </c>
    </row>
    <row r="165" spans="1:9" x14ac:dyDescent="0.35">
      <c r="A165">
        <v>164</v>
      </c>
      <c r="B165" t="s">
        <v>1886</v>
      </c>
      <c r="C165" t="s">
        <v>1887</v>
      </c>
      <c r="D165">
        <v>2018</v>
      </c>
      <c r="E165" t="s">
        <v>1946</v>
      </c>
      <c r="F165" t="s">
        <v>1458</v>
      </c>
      <c r="G165" t="s">
        <v>1218</v>
      </c>
      <c r="H165" t="s">
        <v>1841</v>
      </c>
      <c r="I165" t="s">
        <v>1460</v>
      </c>
    </row>
    <row r="166" spans="1:9" x14ac:dyDescent="0.35">
      <c r="A166">
        <v>165</v>
      </c>
      <c r="B166" t="s">
        <v>1888</v>
      </c>
      <c r="C166" t="s">
        <v>1889</v>
      </c>
      <c r="D166">
        <v>2019</v>
      </c>
      <c r="E166" t="s">
        <v>1946</v>
      </c>
      <c r="F166" t="s">
        <v>1477</v>
      </c>
      <c r="G166" t="s">
        <v>1890</v>
      </c>
      <c r="H166" t="s">
        <v>1841</v>
      </c>
      <c r="I166" t="s">
        <v>1460</v>
      </c>
    </row>
    <row r="167" spans="1:9" x14ac:dyDescent="0.35">
      <c r="A167">
        <v>166</v>
      </c>
      <c r="B167" t="s">
        <v>1891</v>
      </c>
      <c r="C167" t="s">
        <v>1892</v>
      </c>
      <c r="D167">
        <v>2019</v>
      </c>
      <c r="E167" t="s">
        <v>1946</v>
      </c>
      <c r="F167" t="s">
        <v>1458</v>
      </c>
      <c r="G167" t="s">
        <v>1893</v>
      </c>
      <c r="H167" t="s">
        <v>1841</v>
      </c>
      <c r="I167" t="s">
        <v>96</v>
      </c>
    </row>
    <row r="168" spans="1:9" x14ac:dyDescent="0.35">
      <c r="A168">
        <v>167</v>
      </c>
      <c r="B168" t="s">
        <v>1894</v>
      </c>
      <c r="C168" t="s">
        <v>1895</v>
      </c>
      <c r="D168">
        <v>2018</v>
      </c>
      <c r="E168" t="s">
        <v>1946</v>
      </c>
      <c r="F168" t="s">
        <v>1896</v>
      </c>
      <c r="G168" t="s">
        <v>1224</v>
      </c>
      <c r="H168" t="s">
        <v>1841</v>
      </c>
      <c r="I168" t="s">
        <v>1460</v>
      </c>
    </row>
    <row r="169" spans="1:9" x14ac:dyDescent="0.35">
      <c r="A169">
        <v>168</v>
      </c>
      <c r="B169" t="s">
        <v>1897</v>
      </c>
      <c r="C169" t="s">
        <v>1898</v>
      </c>
      <c r="D169">
        <v>2019</v>
      </c>
      <c r="E169" t="s">
        <v>1946</v>
      </c>
      <c r="F169" t="s">
        <v>1458</v>
      </c>
      <c r="G169" t="s">
        <v>1899</v>
      </c>
      <c r="H169" t="s">
        <v>1841</v>
      </c>
      <c r="I169" t="s">
        <v>1460</v>
      </c>
    </row>
    <row r="170" spans="1:9" x14ac:dyDescent="0.35">
      <c r="A170">
        <v>169</v>
      </c>
      <c r="B170" t="s">
        <v>1900</v>
      </c>
      <c r="C170" t="s">
        <v>1901</v>
      </c>
      <c r="D170">
        <v>2018</v>
      </c>
      <c r="E170" t="s">
        <v>1946</v>
      </c>
      <c r="F170" t="s">
        <v>1458</v>
      </c>
      <c r="G170" t="s">
        <v>1228</v>
      </c>
      <c r="H170" t="s">
        <v>1841</v>
      </c>
      <c r="I170" t="s">
        <v>1335</v>
      </c>
    </row>
    <row r="171" spans="1:9" x14ac:dyDescent="0.35">
      <c r="A171">
        <v>170</v>
      </c>
      <c r="B171" t="s">
        <v>1902</v>
      </c>
      <c r="C171" t="s">
        <v>1870</v>
      </c>
      <c r="D171">
        <v>2019</v>
      </c>
      <c r="E171" t="s">
        <v>1946</v>
      </c>
      <c r="F171" t="s">
        <v>1458</v>
      </c>
      <c r="G171" t="s">
        <v>1903</v>
      </c>
      <c r="H171" t="s">
        <v>1841</v>
      </c>
      <c r="I171" t="s">
        <v>1460</v>
      </c>
    </row>
    <row r="172" spans="1:9" x14ac:dyDescent="0.35">
      <c r="A172">
        <v>171</v>
      </c>
      <c r="B172" t="s">
        <v>1904</v>
      </c>
      <c r="C172" t="s">
        <v>1905</v>
      </c>
      <c r="D172">
        <v>2018</v>
      </c>
      <c r="E172" t="s">
        <v>1946</v>
      </c>
      <c r="F172" t="s">
        <v>1896</v>
      </c>
      <c r="G172" t="s">
        <v>1906</v>
      </c>
      <c r="H172" t="s">
        <v>1841</v>
      </c>
      <c r="I172" t="s">
        <v>1907</v>
      </c>
    </row>
    <row r="173" spans="1:9" x14ac:dyDescent="0.35">
      <c r="A173">
        <v>172</v>
      </c>
      <c r="B173" t="s">
        <v>1908</v>
      </c>
      <c r="C173" t="s">
        <v>1909</v>
      </c>
      <c r="D173">
        <v>2017</v>
      </c>
      <c r="E173" t="s">
        <v>1946</v>
      </c>
      <c r="F173" t="s">
        <v>1458</v>
      </c>
      <c r="G173" t="s">
        <v>1236</v>
      </c>
      <c r="H173" t="s">
        <v>1841</v>
      </c>
      <c r="I173" t="s">
        <v>1552</v>
      </c>
    </row>
    <row r="174" spans="1:9" x14ac:dyDescent="0.35">
      <c r="A174">
        <v>173</v>
      </c>
      <c r="B174" t="s">
        <v>1910</v>
      </c>
      <c r="C174" t="s">
        <v>1870</v>
      </c>
      <c r="D174">
        <v>2019</v>
      </c>
      <c r="E174" t="s">
        <v>1946</v>
      </c>
      <c r="F174" t="s">
        <v>1458</v>
      </c>
      <c r="G174" t="s">
        <v>1911</v>
      </c>
      <c r="H174" t="s">
        <v>1841</v>
      </c>
      <c r="I174" t="s">
        <v>1460</v>
      </c>
    </row>
    <row r="175" spans="1:9" x14ac:dyDescent="0.35">
      <c r="A175">
        <v>174</v>
      </c>
      <c r="B175" t="s">
        <v>1912</v>
      </c>
      <c r="C175" t="s">
        <v>1913</v>
      </c>
      <c r="D175">
        <v>2019</v>
      </c>
      <c r="E175" t="s">
        <v>1946</v>
      </c>
      <c r="F175" t="s">
        <v>1458</v>
      </c>
      <c r="G175" t="s">
        <v>1243</v>
      </c>
      <c r="H175" t="s">
        <v>1841</v>
      </c>
      <c r="I175" t="s">
        <v>1460</v>
      </c>
    </row>
    <row r="176" spans="1:9" x14ac:dyDescent="0.35">
      <c r="A176">
        <v>175</v>
      </c>
      <c r="B176" t="s">
        <v>1914</v>
      </c>
      <c r="C176" t="s">
        <v>1915</v>
      </c>
      <c r="D176">
        <v>2018</v>
      </c>
      <c r="E176" t="s">
        <v>1946</v>
      </c>
      <c r="F176" t="s">
        <v>1458</v>
      </c>
      <c r="G176" t="s">
        <v>1916</v>
      </c>
      <c r="H176" t="s">
        <v>1841</v>
      </c>
      <c r="I176" t="s">
        <v>1552</v>
      </c>
    </row>
    <row r="177" spans="1:9" x14ac:dyDescent="0.35">
      <c r="A177">
        <v>176</v>
      </c>
      <c r="B177" t="s">
        <v>1681</v>
      </c>
      <c r="C177" t="s">
        <v>1917</v>
      </c>
      <c r="D177">
        <v>2017</v>
      </c>
      <c r="E177" t="s">
        <v>1946</v>
      </c>
      <c r="F177" t="s">
        <v>1458</v>
      </c>
      <c r="G177" t="s">
        <v>802</v>
      </c>
      <c r="H177" t="s">
        <v>1841</v>
      </c>
      <c r="I177" t="s">
        <v>1337</v>
      </c>
    </row>
    <row r="178" spans="1:9" x14ac:dyDescent="0.35">
      <c r="A178">
        <v>177</v>
      </c>
      <c r="B178" t="s">
        <v>1918</v>
      </c>
      <c r="C178" t="s">
        <v>1919</v>
      </c>
      <c r="D178">
        <v>2018</v>
      </c>
      <c r="E178" t="s">
        <v>1946</v>
      </c>
      <c r="F178" t="s">
        <v>1458</v>
      </c>
      <c r="G178" t="s">
        <v>1253</v>
      </c>
      <c r="H178" t="s">
        <v>1841</v>
      </c>
      <c r="I178" t="s">
        <v>338</v>
      </c>
    </row>
    <row r="179" spans="1:9" x14ac:dyDescent="0.35">
      <c r="A179">
        <v>178</v>
      </c>
      <c r="B179" t="s">
        <v>1920</v>
      </c>
      <c r="C179" t="s">
        <v>1921</v>
      </c>
      <c r="D179">
        <v>2018</v>
      </c>
      <c r="E179" t="s">
        <v>1946</v>
      </c>
      <c r="F179" t="s">
        <v>1458</v>
      </c>
      <c r="G179" t="s">
        <v>1263</v>
      </c>
      <c r="H179" t="s">
        <v>1841</v>
      </c>
      <c r="I179" t="s">
        <v>1460</v>
      </c>
    </row>
    <row r="180" spans="1:9" x14ac:dyDescent="0.35">
      <c r="A180">
        <v>179</v>
      </c>
      <c r="B180" t="s">
        <v>1922</v>
      </c>
      <c r="C180" t="s">
        <v>1923</v>
      </c>
      <c r="D180">
        <v>2018</v>
      </c>
      <c r="E180" t="s">
        <v>1946</v>
      </c>
      <c r="F180" t="s">
        <v>1458</v>
      </c>
      <c r="G180" t="s">
        <v>1273</v>
      </c>
      <c r="H180" t="s">
        <v>1841</v>
      </c>
      <c r="I180" t="s">
        <v>338</v>
      </c>
    </row>
    <row r="181" spans="1:9" x14ac:dyDescent="0.35">
      <c r="A181">
        <v>180</v>
      </c>
      <c r="B181" t="s">
        <v>1924</v>
      </c>
      <c r="C181" t="s">
        <v>1925</v>
      </c>
      <c r="D181">
        <v>2018</v>
      </c>
      <c r="E181" t="s">
        <v>1946</v>
      </c>
      <c r="F181" t="s">
        <v>1458</v>
      </c>
      <c r="G181" t="s">
        <v>1926</v>
      </c>
      <c r="H181" t="s">
        <v>1841</v>
      </c>
      <c r="I181" t="s">
        <v>994</v>
      </c>
    </row>
    <row r="182" spans="1:9" x14ac:dyDescent="0.35">
      <c r="A182">
        <v>181</v>
      </c>
      <c r="B182" t="s">
        <v>1927</v>
      </c>
      <c r="C182" t="s">
        <v>1928</v>
      </c>
      <c r="D182">
        <v>2018</v>
      </c>
      <c r="E182" t="s">
        <v>1946</v>
      </c>
      <c r="F182" t="s">
        <v>1477</v>
      </c>
      <c r="G182" t="s">
        <v>1929</v>
      </c>
      <c r="H182" t="s">
        <v>1841</v>
      </c>
      <c r="I182" t="s">
        <v>1460</v>
      </c>
    </row>
    <row r="183" spans="1:9" x14ac:dyDescent="0.35">
      <c r="A183">
        <v>182</v>
      </c>
      <c r="B183" t="s">
        <v>1930</v>
      </c>
      <c r="C183" t="s">
        <v>1931</v>
      </c>
      <c r="D183">
        <v>2017</v>
      </c>
      <c r="E183" t="s">
        <v>1946</v>
      </c>
      <c r="F183" t="s">
        <v>1871</v>
      </c>
      <c r="G183" t="s">
        <v>1932</v>
      </c>
      <c r="H183" t="s">
        <v>1841</v>
      </c>
      <c r="I183" t="s">
        <v>1460</v>
      </c>
    </row>
    <row r="184" spans="1:9" x14ac:dyDescent="0.35">
      <c r="A184">
        <v>183</v>
      </c>
      <c r="B184" t="s">
        <v>1933</v>
      </c>
      <c r="C184" t="s">
        <v>1934</v>
      </c>
      <c r="D184">
        <v>2019</v>
      </c>
      <c r="E184" t="s">
        <v>1946</v>
      </c>
      <c r="F184" t="s">
        <v>1458</v>
      </c>
      <c r="G184" t="s">
        <v>1279</v>
      </c>
      <c r="H184" t="s">
        <v>1841</v>
      </c>
      <c r="I184" t="s">
        <v>338</v>
      </c>
    </row>
    <row r="185" spans="1:9" x14ac:dyDescent="0.35">
      <c r="A185">
        <v>184</v>
      </c>
      <c r="B185" t="s">
        <v>1935</v>
      </c>
      <c r="C185" t="s">
        <v>1936</v>
      </c>
      <c r="D185">
        <v>2018</v>
      </c>
      <c r="E185" t="s">
        <v>1946</v>
      </c>
      <c r="F185" t="s">
        <v>1458</v>
      </c>
      <c r="G185" t="s">
        <v>1284</v>
      </c>
      <c r="H185" t="s">
        <v>1841</v>
      </c>
      <c r="I185" t="s">
        <v>1342</v>
      </c>
    </row>
    <row r="186" spans="1:9" x14ac:dyDescent="0.35">
      <c r="A186">
        <v>185</v>
      </c>
      <c r="B186" t="s">
        <v>1937</v>
      </c>
      <c r="C186" t="s">
        <v>1938</v>
      </c>
      <c r="D186">
        <v>2018</v>
      </c>
      <c r="E186" t="s">
        <v>1946</v>
      </c>
      <c r="F186" t="s">
        <v>1458</v>
      </c>
      <c r="G186" t="s">
        <v>1939</v>
      </c>
      <c r="H186" t="s">
        <v>1841</v>
      </c>
      <c r="I186" t="s">
        <v>338</v>
      </c>
    </row>
    <row r="187" spans="1:9" x14ac:dyDescent="0.35">
      <c r="A187">
        <v>186</v>
      </c>
      <c r="B187" t="s">
        <v>1940</v>
      </c>
      <c r="C187" t="s">
        <v>1941</v>
      </c>
      <c r="D187">
        <v>2017</v>
      </c>
      <c r="E187" t="s">
        <v>1946</v>
      </c>
      <c r="F187" t="s">
        <v>1458</v>
      </c>
      <c r="G187" t="s">
        <v>1291</v>
      </c>
      <c r="H187" t="s">
        <v>1841</v>
      </c>
      <c r="I187" t="s">
        <v>338</v>
      </c>
    </row>
    <row r="188" spans="1:9" x14ac:dyDescent="0.35">
      <c r="A188">
        <v>187</v>
      </c>
      <c r="B188" t="s">
        <v>1942</v>
      </c>
      <c r="C188" t="s">
        <v>1943</v>
      </c>
      <c r="D188">
        <v>1997</v>
      </c>
      <c r="E188" t="s">
        <v>30</v>
      </c>
      <c r="F188" t="s">
        <v>1738</v>
      </c>
      <c r="G188" t="s">
        <v>1944</v>
      </c>
      <c r="H188" t="s">
        <v>1468</v>
      </c>
      <c r="I188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3FC2A-7B2B-4946-8C0B-5C3DB3605F15}">
  <dimension ref="A1:BF509"/>
  <sheetViews>
    <sheetView topLeftCell="U1" zoomScaleNormal="100" workbookViewId="0">
      <selection activeCell="B2" sqref="B2:B506"/>
    </sheetView>
  </sheetViews>
  <sheetFormatPr defaultRowHeight="14.5" x14ac:dyDescent="0.35"/>
  <cols>
    <col min="1" max="1" width="9.81640625" bestFit="1" customWidth="1"/>
    <col min="2" max="2" width="30.1796875" bestFit="1" customWidth="1"/>
    <col min="3" max="3" width="10.453125" customWidth="1"/>
    <col min="4" max="4" width="8.1796875" customWidth="1"/>
    <col min="5" max="5" width="41.26953125" customWidth="1"/>
    <col min="6" max="6" width="21" customWidth="1"/>
    <col min="7" max="7" width="26.453125" customWidth="1"/>
    <col min="8" max="8" width="21.81640625" customWidth="1"/>
    <col min="9" max="10" width="14.54296875" customWidth="1"/>
    <col min="11" max="12" width="21.54296875" customWidth="1"/>
    <col min="13" max="13" width="17.453125" customWidth="1"/>
    <col min="14" max="15" width="21.54296875" customWidth="1"/>
    <col min="16" max="16" width="17.453125" customWidth="1"/>
    <col min="17" max="17" width="21.54296875" customWidth="1"/>
    <col min="18" max="18" width="17.453125" customWidth="1"/>
    <col min="19" max="19" width="21.54296875" customWidth="1"/>
    <col min="20" max="20" width="17.453125" customWidth="1"/>
    <col min="21" max="21" width="21.54296875" customWidth="1"/>
    <col min="22" max="22" width="17.453125" customWidth="1"/>
    <col min="23" max="23" width="21.54296875" customWidth="1"/>
    <col min="24" max="24" width="17.453125" customWidth="1"/>
    <col min="25" max="25" width="23.81640625" customWidth="1"/>
    <col min="26" max="26" width="13.81640625" bestFit="1" customWidth="1"/>
    <col min="27" max="27" width="22.453125" customWidth="1"/>
    <col min="28" max="28" width="20.1796875" customWidth="1"/>
    <col min="29" max="29" width="20" customWidth="1"/>
    <col min="30" max="30" width="14.54296875" customWidth="1"/>
    <col min="31" max="31" width="16.54296875" customWidth="1"/>
    <col min="32" max="32" width="19.54296875" customWidth="1"/>
    <col min="33" max="40" width="9.1796875" customWidth="1"/>
    <col min="41" max="41" width="15.26953125" customWidth="1"/>
    <col min="42" max="42" width="15.7265625" customWidth="1"/>
    <col min="43" max="48" width="9.1796875" customWidth="1"/>
    <col min="49" max="49" width="28.7265625" customWidth="1"/>
    <col min="50" max="50" width="15" bestFit="1" customWidth="1"/>
  </cols>
  <sheetData>
    <row r="1" spans="1:58" ht="65" thickBot="1" x14ac:dyDescent="0.4">
      <c r="A1" s="39" t="s">
        <v>1028</v>
      </c>
      <c r="B1" s="40" t="s">
        <v>1029</v>
      </c>
      <c r="C1" s="40" t="s">
        <v>1030</v>
      </c>
      <c r="D1" s="40" t="s">
        <v>1031</v>
      </c>
      <c r="E1" s="40" t="s">
        <v>1032</v>
      </c>
      <c r="F1" s="41" t="s">
        <v>1424</v>
      </c>
      <c r="G1" s="38" t="s">
        <v>1957</v>
      </c>
      <c r="H1" s="38" t="s">
        <v>1427</v>
      </c>
      <c r="I1" s="38" t="s">
        <v>1428</v>
      </c>
      <c r="J1" s="38" t="s">
        <v>2057</v>
      </c>
      <c r="K1" s="38" t="s">
        <v>2084</v>
      </c>
      <c r="L1" s="36" t="s">
        <v>2081</v>
      </c>
      <c r="M1" s="36" t="s">
        <v>2082</v>
      </c>
      <c r="N1" s="36" t="s">
        <v>2083</v>
      </c>
      <c r="O1" s="37" t="s">
        <v>1981</v>
      </c>
      <c r="P1" s="37" t="s">
        <v>1982</v>
      </c>
      <c r="Q1" s="1" t="s">
        <v>1983</v>
      </c>
      <c r="R1" s="1" t="s">
        <v>1984</v>
      </c>
      <c r="S1" s="48" t="s">
        <v>1985</v>
      </c>
      <c r="T1" s="48" t="s">
        <v>1986</v>
      </c>
      <c r="U1" s="49" t="s">
        <v>1987</v>
      </c>
      <c r="V1" s="49" t="s">
        <v>1988</v>
      </c>
      <c r="W1" s="50" t="s">
        <v>1989</v>
      </c>
      <c r="X1" s="50" t="s">
        <v>1990</v>
      </c>
      <c r="Y1" s="42" t="s">
        <v>1041</v>
      </c>
      <c r="Z1" s="43" t="s">
        <v>1042</v>
      </c>
      <c r="AA1" s="42" t="s">
        <v>1043</v>
      </c>
      <c r="AB1" s="42" t="s">
        <v>1044</v>
      </c>
      <c r="AC1" s="44" t="s">
        <v>1045</v>
      </c>
      <c r="AD1" s="41" t="s">
        <v>1046</v>
      </c>
      <c r="AE1" s="41" t="s">
        <v>1047</v>
      </c>
      <c r="AF1" s="41" t="s">
        <v>1048</v>
      </c>
      <c r="AG1" s="40" t="s">
        <v>1049</v>
      </c>
      <c r="AH1" s="41" t="s">
        <v>1050</v>
      </c>
      <c r="AI1" s="41" t="s">
        <v>1051</v>
      </c>
      <c r="AJ1" s="41" t="s">
        <v>1052</v>
      </c>
      <c r="AK1" s="45" t="s">
        <v>402</v>
      </c>
      <c r="AL1" s="45" t="s">
        <v>1053</v>
      </c>
      <c r="AM1" s="45" t="s">
        <v>1054</v>
      </c>
      <c r="AN1" s="45" t="s">
        <v>1055</v>
      </c>
      <c r="AO1" s="47" t="s">
        <v>1949</v>
      </c>
      <c r="AP1" s="45" t="s">
        <v>1950</v>
      </c>
      <c r="AQ1" s="42" t="s">
        <v>1057</v>
      </c>
      <c r="AR1" s="46" t="s">
        <v>1058</v>
      </c>
      <c r="AS1" s="46" t="s">
        <v>1059</v>
      </c>
      <c r="AT1" s="46" t="s">
        <v>1060</v>
      </c>
      <c r="AU1" s="45" t="s">
        <v>1061</v>
      </c>
      <c r="AV1" s="41" t="s">
        <v>1062</v>
      </c>
      <c r="AW1" s="41" t="s">
        <v>1063</v>
      </c>
      <c r="AX1" s="41" t="s">
        <v>1065</v>
      </c>
      <c r="AY1" s="41" t="s">
        <v>1066</v>
      </c>
      <c r="AZ1" s="41" t="s">
        <v>1067</v>
      </c>
      <c r="BA1" s="47" t="s">
        <v>1068</v>
      </c>
      <c r="BB1" s="47" t="s">
        <v>1069</v>
      </c>
      <c r="BC1" s="47" t="s">
        <v>1070</v>
      </c>
      <c r="BD1" s="47" t="s">
        <v>1071</v>
      </c>
      <c r="BE1" s="47" t="s">
        <v>1072</v>
      </c>
      <c r="BF1" s="47" t="s">
        <v>1073</v>
      </c>
    </row>
    <row r="2" spans="1:58" x14ac:dyDescent="0.35">
      <c r="A2" s="2">
        <v>21</v>
      </c>
      <c r="B2" s="3" t="s">
        <v>438</v>
      </c>
      <c r="C2" s="3">
        <v>21.1</v>
      </c>
      <c r="D2" s="3" t="s">
        <v>439</v>
      </c>
      <c r="E2" s="3" t="s">
        <v>440</v>
      </c>
      <c r="F2" s="3"/>
      <c r="G2" s="3"/>
      <c r="H2" s="3" t="str">
        <f>IF(Z2&lt;'2 - Outliers'!$F$11,"Low outlier",IF(Z2&gt;'2 - Outliers'!$F$12,"High outlier",""))</f>
        <v/>
      </c>
      <c r="I2" s="3">
        <f>IF(AB2="",VLOOKUP(AX2,'3 -Impute_SE'!$B$10:$C$21,2,FALSE),AB2)</f>
        <v>4.9829870753134364E-9</v>
      </c>
      <c r="J2" s="3">
        <f>I2^2</f>
        <v>2.4830160192740755E-17</v>
      </c>
      <c r="K2" s="3">
        <f>1/J2</f>
        <v>4.0273602435007888E+16</v>
      </c>
      <c r="L2" s="3">
        <f>K2/(VLOOKUP($AX2,'5_Weighting - FEM'!$B$9:$C$20,2,FALSE)/VLOOKUP($AX2,'5_Weighting - FEM'!$B$9:$D$20,3,FALSE))</f>
        <v>23.999999995746727</v>
      </c>
      <c r="M2" s="3">
        <f>L2*Z2</f>
        <v>7.1300565450609029E-7</v>
      </c>
      <c r="N2" s="3">
        <f>K2*Z2</f>
        <v>1196471094.524158</v>
      </c>
      <c r="O2" s="3" t="e">
        <f>K2/(VLOOKUP($AX2,'5_Weighting - FEM'!$F$12:$G$20,2,FALSE)/(VLOOKUP($AX2,'5_Weighting - FEM'!$F$12:$H$21,3,FALSE)))</f>
        <v>#N/A</v>
      </c>
      <c r="P2" s="3" t="e">
        <f>O2*$Z2</f>
        <v>#N/A</v>
      </c>
      <c r="Q2" s="3" t="e">
        <f>K2/(VLOOKUP($AX2,'5_Weighting - FEM'!$F$12:$H$20,2,FALSE)/VLOOKUP($AX2,'5_Weighting - FEM'!$F$12:$H$20,3,FALSE))</f>
        <v>#N/A</v>
      </c>
      <c r="R2" s="3" t="e">
        <f>Q2*$Z2</f>
        <v>#N/A</v>
      </c>
      <c r="S2" s="3">
        <f>K2/(VLOOKUP($AX2,'5_Weighting - FEM'!$N$12:$O$23,2,FALSE)/VLOOKUP($AX2,'5_Weighting - FEM'!$N$12:$P$23,3,FALSE))</f>
        <v>90286724384.523895</v>
      </c>
      <c r="T2" s="3">
        <f>S2*$Z2</f>
        <v>2682.2893760169563</v>
      </c>
      <c r="U2" s="3">
        <f>K2/(VLOOKUP($AX2,'5_Weighting - FEM'!$R$12:$S$23,2,FALSE)/(VLOOKUP($AX2,'5_Weighting - FEM'!$R$12:$T$23,3,FALSE)))</f>
        <v>58572009395.830971</v>
      </c>
      <c r="V2" s="3">
        <f>U2*$Z2</f>
        <v>1740.0905792671838</v>
      </c>
      <c r="W2" s="3">
        <f>K2/(VLOOKUP($AX2,'5_Weighting - FEM'!$V$12:$W$23,2,FALSE)/(VLOOKUP($AX2,'5_Weighting - FEM'!$V$12:$X$23,3,FALSE)))</f>
        <v>9.9999999999351381</v>
      </c>
      <c r="X2" s="3">
        <f>W2*$Z2</f>
        <v>2.9708568942826012E-7</v>
      </c>
      <c r="Y2" s="3" t="s">
        <v>354</v>
      </c>
      <c r="Z2" s="6">
        <v>2.9708568943018707E-8</v>
      </c>
      <c r="AA2" s="3" t="s">
        <v>355</v>
      </c>
      <c r="AB2" s="3">
        <v>4.9829870753134364E-9</v>
      </c>
      <c r="AC2" s="3" t="s">
        <v>26</v>
      </c>
      <c r="AD2" s="3" t="s">
        <v>5</v>
      </c>
      <c r="AE2" s="3" t="s">
        <v>6</v>
      </c>
      <c r="AF2" s="3" t="s">
        <v>5</v>
      </c>
      <c r="AG2" s="3" t="s">
        <v>7</v>
      </c>
      <c r="AH2" s="3" t="s">
        <v>8</v>
      </c>
      <c r="AI2" s="3" t="s">
        <v>28</v>
      </c>
      <c r="AJ2" s="3" t="s">
        <v>10</v>
      </c>
      <c r="AK2" s="3" t="s">
        <v>11</v>
      </c>
      <c r="AL2" s="4" t="s">
        <v>12</v>
      </c>
      <c r="AM2" s="4" t="s">
        <v>441</v>
      </c>
      <c r="AN2" s="4" t="s">
        <v>442</v>
      </c>
      <c r="AO2" s="3" t="s">
        <v>1951</v>
      </c>
      <c r="AP2" s="3" t="s">
        <v>30</v>
      </c>
      <c r="AQ2" s="3">
        <v>348</v>
      </c>
      <c r="AR2" s="3">
        <v>1</v>
      </c>
      <c r="AS2" s="3">
        <v>0</v>
      </c>
      <c r="AT2" s="3">
        <v>0</v>
      </c>
      <c r="AU2" s="3">
        <v>0</v>
      </c>
      <c r="AV2" s="4" t="s">
        <v>97</v>
      </c>
      <c r="AW2" s="4" t="s">
        <v>443</v>
      </c>
      <c r="AX2" s="4" t="s">
        <v>1396</v>
      </c>
      <c r="AY2" s="4" t="s">
        <v>33</v>
      </c>
      <c r="AZ2" s="4"/>
      <c r="BA2" s="3">
        <v>6.8300000000000007E-5</v>
      </c>
      <c r="BB2" s="5"/>
      <c r="BC2" s="5"/>
      <c r="BD2" s="5" t="s">
        <v>20</v>
      </c>
      <c r="BE2" s="5">
        <v>5.9619999999999997</v>
      </c>
      <c r="BF2" s="5"/>
    </row>
    <row r="3" spans="1:58" x14ac:dyDescent="0.35">
      <c r="A3" s="2">
        <v>129</v>
      </c>
      <c r="B3" s="3" t="s">
        <v>333</v>
      </c>
      <c r="C3" s="3">
        <v>129.1</v>
      </c>
      <c r="D3" s="3" t="s">
        <v>704</v>
      </c>
      <c r="E3" s="3" t="s">
        <v>335</v>
      </c>
      <c r="F3" s="3"/>
      <c r="G3" s="3"/>
      <c r="H3" s="3" t="str">
        <f>IF(Z3&lt;'2 - Outliers'!$F$11,"Low outlier",IF(Z3&gt;'2 - Outliers'!$F$12,"High outlier",""))</f>
        <v/>
      </c>
      <c r="I3" s="3">
        <f>IF(AB3="",VLOOKUP(AX3,'3 -Impute_SE'!$B$10:$C$21,2,FALSE),AB3)</f>
        <v>2.4813226212152498E-6</v>
      </c>
      <c r="J3" s="3">
        <f>I3^2</f>
        <v>6.1569619505545175E-12</v>
      </c>
      <c r="K3" s="3">
        <f>1/J3</f>
        <v>162417765130.07953</v>
      </c>
      <c r="L3" s="3">
        <f>K3/(VLOOKUP($AX3,'5_Weighting - FEM'!$B$9:$C$20,2,FALSE)/VLOOKUP($AX3,'5_Weighting - FEM'!$B$9:$D$20,3,FALSE))</f>
        <v>22.997580401759834</v>
      </c>
      <c r="M3" s="3">
        <f>L3*Z3</f>
        <v>1.3238944624311934E-4</v>
      </c>
      <c r="N3" s="3">
        <f>K3*Z3</f>
        <v>934985.22931442072</v>
      </c>
      <c r="O3" s="3">
        <f>K3/(VLOOKUP($AX3,'5_Weighting - FEM'!$F$12:$G$20,2,FALSE)/(VLOOKUP($AX3,'5_Weighting - FEM'!$F$12:$H$21,3,FALSE)))</f>
        <v>48992698.033545397</v>
      </c>
      <c r="P3" s="3">
        <f>O3*$Z3</f>
        <v>282.03472057960943</v>
      </c>
      <c r="Q3" s="3">
        <f>K3/(VLOOKUP($AX3,'5_Weighting - FEM'!$F$12:$H$20,2,FALSE)/VLOOKUP($AX3,'5_Weighting - FEM'!$F$12:$H$20,3,FALSE))</f>
        <v>48992698.033545397</v>
      </c>
      <c r="R3" s="3">
        <f>Q3*$Z3</f>
        <v>282.03472057960943</v>
      </c>
      <c r="S3" s="3">
        <f>K3/(VLOOKUP($AX3,'5_Weighting - FEM'!$N$12:$O$23,2,FALSE)/VLOOKUP($AX3,'5_Weighting - FEM'!$N$12:$P$23,3,FALSE))</f>
        <v>12.998634030605366</v>
      </c>
      <c r="T3" s="3">
        <f>S3*$Z3</f>
        <v>7.4828826822891521E-5</v>
      </c>
      <c r="U3" s="3">
        <f>K3/(VLOOKUP($AX3,'5_Weighting - FEM'!$R$12:$S$23,2,FALSE)/(VLOOKUP($AX3,'5_Weighting - FEM'!$R$12:$T$23,3,FALSE)))</f>
        <v>152150.86820396886</v>
      </c>
      <c r="V3" s="3">
        <f>U3*$Z3</f>
        <v>0.87588210737995131</v>
      </c>
      <c r="W3" s="3">
        <f>K3/(VLOOKUP($AX3,'5_Weighting - FEM'!$V$12:$W$23,2,FALSE)/(VLOOKUP($AX3,'5_Weighting - FEM'!$V$12:$X$23,3,FALSE)))</f>
        <v>14.999997254113996</v>
      </c>
      <c r="X3" s="3">
        <f>W3*$Z3</f>
        <v>8.6350011411135273E-5</v>
      </c>
      <c r="Y3" s="3" t="s">
        <v>24</v>
      </c>
      <c r="Z3" s="6">
        <v>5.7566684812193788E-6</v>
      </c>
      <c r="AA3" s="3" t="s">
        <v>47</v>
      </c>
      <c r="AB3" s="3">
        <v>2.4813226212152498E-6</v>
      </c>
      <c r="AC3" s="3" t="s">
        <v>26</v>
      </c>
      <c r="AD3" s="3" t="s">
        <v>5</v>
      </c>
      <c r="AE3" s="3" t="s">
        <v>6</v>
      </c>
      <c r="AF3" s="3" t="s">
        <v>5</v>
      </c>
      <c r="AG3" s="3" t="s">
        <v>7</v>
      </c>
      <c r="AH3" s="3"/>
      <c r="AI3" s="3" t="s">
        <v>28</v>
      </c>
      <c r="AJ3" s="3" t="s">
        <v>336</v>
      </c>
      <c r="AK3" s="3" t="s">
        <v>337</v>
      </c>
      <c r="AL3" s="4" t="s">
        <v>338</v>
      </c>
      <c r="AM3" s="4" t="s">
        <v>339</v>
      </c>
      <c r="AN3" s="4">
        <v>2010</v>
      </c>
      <c r="AO3" s="3" t="s">
        <v>14</v>
      </c>
      <c r="AP3" s="3" t="s">
        <v>14</v>
      </c>
      <c r="AQ3" s="3">
        <v>55</v>
      </c>
      <c r="AR3" s="3">
        <v>1</v>
      </c>
      <c r="AS3" s="3">
        <v>0</v>
      </c>
      <c r="AT3" s="3">
        <v>0</v>
      </c>
      <c r="AU3" s="3">
        <v>0</v>
      </c>
      <c r="AV3" s="4" t="s">
        <v>97</v>
      </c>
      <c r="AW3" s="4" t="s">
        <v>702</v>
      </c>
      <c r="AX3" s="3" t="s">
        <v>705</v>
      </c>
      <c r="AY3" s="4" t="s">
        <v>33</v>
      </c>
      <c r="AZ3" s="4"/>
      <c r="BA3" s="3">
        <v>1.41E-2</v>
      </c>
      <c r="BB3" s="5"/>
      <c r="BC3" s="5"/>
      <c r="BD3" s="5"/>
      <c r="BE3" s="5">
        <v>2.3199999999999998</v>
      </c>
      <c r="BF3" s="5"/>
    </row>
    <row r="4" spans="1:58" x14ac:dyDescent="0.35">
      <c r="A4" s="2">
        <v>128</v>
      </c>
      <c r="B4" s="3" t="s">
        <v>691</v>
      </c>
      <c r="C4" s="3">
        <v>128.1</v>
      </c>
      <c r="D4" s="3" t="s">
        <v>697</v>
      </c>
      <c r="E4" s="3" t="s">
        <v>693</v>
      </c>
      <c r="F4" s="3"/>
      <c r="G4" s="3"/>
      <c r="H4" s="3" t="str">
        <f>IF(Z4&lt;'2 - Outliers'!$F$11,"Low outlier",IF(Z4&gt;'2 - Outliers'!$F$12,"High outlier",""))</f>
        <v/>
      </c>
      <c r="I4" s="3">
        <f>IF(AB4="",VLOOKUP(AX4,'3 -Impute_SE'!$B$10:$C$21,2,FALSE),AB4)</f>
        <v>1.5181376427462782E-4</v>
      </c>
      <c r="J4" s="3">
        <f>I4^2</f>
        <v>2.304741902323226E-8</v>
      </c>
      <c r="K4" s="3">
        <f>1/J4</f>
        <v>43388806.312410943</v>
      </c>
      <c r="L4" s="3">
        <f>K4/(VLOOKUP($AX4,'5_Weighting - FEM'!$B$9:$C$20,2,FALSE)/VLOOKUP($AX4,'5_Weighting - FEM'!$B$9:$D$20,3,FALSE))</f>
        <v>68.988454290305782</v>
      </c>
      <c r="M4" s="3">
        <f>L4*Z4</f>
        <v>2.5450354557637587E-2</v>
      </c>
      <c r="N4" s="3">
        <f>K4*Z4</f>
        <v>16006.453773217709</v>
      </c>
      <c r="O4" s="3">
        <f>K4/(VLOOKUP($AX4,'5_Weighting - FEM'!$F$12:$G$20,2,FALSE)/(VLOOKUP($AX4,'5_Weighting - FEM'!$F$12:$H$21,3,FALSE)))</f>
        <v>1851.2832340915993</v>
      </c>
      <c r="P4" s="3">
        <f>O4*$Z4</f>
        <v>0.682952171909465</v>
      </c>
      <c r="Q4" s="3">
        <f>K4/(VLOOKUP($AX4,'5_Weighting - FEM'!$F$12:$H$20,2,FALSE)/VLOOKUP($AX4,'5_Weighting - FEM'!$F$12:$H$20,3,FALSE))</f>
        <v>1851.2832340915993</v>
      </c>
      <c r="R4" s="3">
        <f>Q4*$Z4</f>
        <v>0.682952171909465</v>
      </c>
      <c r="S4" s="3">
        <f>K4/(VLOOKUP($AX4,'5_Weighting - FEM'!$N$12:$O$23,2,FALSE)/VLOOKUP($AX4,'5_Weighting - FEM'!$N$12:$P$23,3,FALSE))</f>
        <v>54.32129351785963</v>
      </c>
      <c r="T4" s="3">
        <f>S4*$Z4</f>
        <v>2.0039529719588101E-2</v>
      </c>
      <c r="U4" s="3">
        <f>K4/(VLOOKUP($AX4,'5_Weighting - FEM'!$R$12:$S$23,2,FALSE)/(VLOOKUP($AX4,'5_Weighting - FEM'!$R$12:$T$23,3,FALSE)))</f>
        <v>7452.7808612502768</v>
      </c>
      <c r="V4" s="3">
        <f>U4*$Z4</f>
        <v>2.7493863619705468</v>
      </c>
      <c r="W4" s="3">
        <f>K4/(VLOOKUP($AX4,'5_Weighting - FEM'!$V$12:$W$23,2,FALSE)/(VLOOKUP($AX4,'5_Weighting - FEM'!$V$12:$X$23,3,FALSE)))</f>
        <v>50.583489546259699</v>
      </c>
      <c r="X4" s="3">
        <f>W4*$Z4</f>
        <v>1.866062599833845E-2</v>
      </c>
      <c r="Y4" s="3" t="s">
        <v>24</v>
      </c>
      <c r="Z4" s="6">
        <v>3.6890744718734561E-4</v>
      </c>
      <c r="AA4" s="3" t="s">
        <v>47</v>
      </c>
      <c r="AB4" s="3">
        <v>1.5181376427462782E-4</v>
      </c>
      <c r="AC4" s="3" t="s">
        <v>26</v>
      </c>
      <c r="AD4" s="3" t="s">
        <v>5</v>
      </c>
      <c r="AE4" s="3" t="s">
        <v>6</v>
      </c>
      <c r="AF4" s="3" t="s">
        <v>5</v>
      </c>
      <c r="AG4" s="3" t="s">
        <v>7</v>
      </c>
      <c r="AH4" s="3"/>
      <c r="AI4" s="3" t="s">
        <v>694</v>
      </c>
      <c r="AJ4" s="3" t="s">
        <v>336</v>
      </c>
      <c r="AK4" s="3" t="s">
        <v>337</v>
      </c>
      <c r="AL4" s="4" t="s">
        <v>338</v>
      </c>
      <c r="AM4" s="4" t="s">
        <v>339</v>
      </c>
      <c r="AN4" s="4">
        <v>2010</v>
      </c>
      <c r="AO4" s="3" t="s">
        <v>14</v>
      </c>
      <c r="AP4" s="3" t="s">
        <v>14</v>
      </c>
      <c r="AQ4" s="3">
        <v>55</v>
      </c>
      <c r="AR4" s="3">
        <v>1</v>
      </c>
      <c r="AS4" s="3">
        <v>0</v>
      </c>
      <c r="AT4" s="3">
        <v>0</v>
      </c>
      <c r="AU4" s="3">
        <v>0</v>
      </c>
      <c r="AV4" s="4" t="s">
        <v>15</v>
      </c>
      <c r="AW4" s="4" t="s">
        <v>698</v>
      </c>
      <c r="AX4" s="3" t="s">
        <v>17</v>
      </c>
      <c r="AY4" s="4" t="s">
        <v>33</v>
      </c>
      <c r="AZ4" s="4"/>
      <c r="BA4" s="3">
        <v>5.4999999999999997E-3</v>
      </c>
      <c r="BB4" s="5"/>
      <c r="BC4" s="5"/>
      <c r="BD4" s="5"/>
      <c r="BE4" s="5">
        <v>2.4300000000000002</v>
      </c>
      <c r="BF4" s="5"/>
    </row>
    <row r="5" spans="1:58" x14ac:dyDescent="0.35">
      <c r="A5" s="2">
        <v>128</v>
      </c>
      <c r="B5" s="3" t="s">
        <v>691</v>
      </c>
      <c r="C5" s="3">
        <v>128.1</v>
      </c>
      <c r="D5" s="3" t="s">
        <v>973</v>
      </c>
      <c r="E5" s="3" t="s">
        <v>693</v>
      </c>
      <c r="F5" s="3"/>
      <c r="G5" s="3"/>
      <c r="H5" s="3" t="str">
        <f>IF(Z5&lt;'2 - Outliers'!$F$11,"Low outlier",IF(Z5&gt;'2 - Outliers'!$F$12,"High outlier",""))</f>
        <v/>
      </c>
      <c r="I5" s="3">
        <f>IF(AB5="",VLOOKUP(AX5,'3 -Impute_SE'!$B$10:$C$21,2,FALSE),AB5)</f>
        <v>1.6617760984839614E-4</v>
      </c>
      <c r="J5" s="3">
        <f>I5^2</f>
        <v>2.7614998014925765E-8</v>
      </c>
      <c r="K5" s="3">
        <f>1/J5</f>
        <v>36212206.115658782</v>
      </c>
      <c r="L5" s="3">
        <f>K5/(VLOOKUP($AX5,'5_Weighting - FEM'!$B$9:$C$20,2,FALSE)/VLOOKUP($AX5,'5_Weighting - FEM'!$B$9:$D$20,3,FALSE))</f>
        <v>97.394500993543957</v>
      </c>
      <c r="M5" s="3">
        <f>L5*Z5</f>
        <v>-1.634663324135922E-2</v>
      </c>
      <c r="N5" s="3">
        <f>K5*Z5</f>
        <v>-6077.8344382340256</v>
      </c>
      <c r="O5" s="3">
        <f>K5/(VLOOKUP($AX5,'5_Weighting - FEM'!$F$12:$G$20,2,FALSE)/(VLOOKUP($AX5,'5_Weighting - FEM'!$F$12:$H$21,3,FALSE)))</f>
        <v>9466.5625977820091</v>
      </c>
      <c r="P5" s="3">
        <f>O5*$Z5</f>
        <v>-1.5888620534394344</v>
      </c>
      <c r="Q5" s="3">
        <f>K5/(VLOOKUP($AX5,'5_Weighting - FEM'!$F$12:$H$20,2,FALSE)/VLOOKUP($AX5,'5_Weighting - FEM'!$F$12:$H$20,3,FALSE))</f>
        <v>9466.5625977820091</v>
      </c>
      <c r="R5" s="3">
        <f>Q5*$Z5</f>
        <v>-1.5888620534394344</v>
      </c>
      <c r="S5" s="3">
        <f>K5/(VLOOKUP($AX5,'5_Weighting - FEM'!$N$12:$O$23,2,FALSE)/VLOOKUP($AX5,'5_Weighting - FEM'!$N$12:$P$23,3,FALSE))</f>
        <v>63.051581741933276</v>
      </c>
      <c r="T5" s="3">
        <f>S5*$Z5</f>
        <v>-1.0582538762545597E-2</v>
      </c>
      <c r="U5" s="3">
        <f>K5/(VLOOKUP($AX5,'5_Weighting - FEM'!$R$12:$S$23,2,FALSE)/(VLOOKUP($AX5,'5_Weighting - FEM'!$R$12:$T$23,3,FALSE)))</f>
        <v>18545.550590985626</v>
      </c>
      <c r="V5" s="3">
        <f>U5*$Z5</f>
        <v>-3.1126738232378264</v>
      </c>
      <c r="W5" s="3">
        <f>K5/(VLOOKUP($AX5,'5_Weighting - FEM'!$V$12:$W$23,2,FALSE)/(VLOOKUP($AX5,'5_Weighting - FEM'!$V$12:$X$23,3,FALSE)))</f>
        <v>56.26706725187735</v>
      </c>
      <c r="X5" s="3">
        <f>W5*$Z5</f>
        <v>-9.4438300165869005E-3</v>
      </c>
      <c r="Y5" s="3" t="s">
        <v>24</v>
      </c>
      <c r="Z5" s="6">
        <v>-1.6783938594688009E-4</v>
      </c>
      <c r="AA5" s="3" t="s">
        <v>47</v>
      </c>
      <c r="AB5" s="3">
        <v>1.6617760984839614E-4</v>
      </c>
      <c r="AC5" s="3" t="s">
        <v>26</v>
      </c>
      <c r="AD5" s="3" t="s">
        <v>53</v>
      </c>
      <c r="AE5" s="3" t="s">
        <v>143</v>
      </c>
      <c r="AF5" s="3" t="s">
        <v>54</v>
      </c>
      <c r="AG5" s="3" t="s">
        <v>7</v>
      </c>
      <c r="AH5" s="3"/>
      <c r="AI5" s="3" t="s">
        <v>694</v>
      </c>
      <c r="AJ5" s="3" t="s">
        <v>336</v>
      </c>
      <c r="AK5" s="3" t="s">
        <v>337</v>
      </c>
      <c r="AL5" s="4" t="s">
        <v>338</v>
      </c>
      <c r="AM5" s="4" t="s">
        <v>339</v>
      </c>
      <c r="AN5" s="4">
        <v>2010</v>
      </c>
      <c r="AO5" s="3" t="s">
        <v>14</v>
      </c>
      <c r="AP5" s="3" t="s">
        <v>14</v>
      </c>
      <c r="AQ5" s="3">
        <v>55</v>
      </c>
      <c r="AR5" s="3">
        <v>1</v>
      </c>
      <c r="AS5" s="3">
        <v>0</v>
      </c>
      <c r="AT5" s="3">
        <v>0</v>
      </c>
      <c r="AU5" s="3">
        <v>0</v>
      </c>
      <c r="AV5" s="4" t="s">
        <v>15</v>
      </c>
      <c r="AW5" s="4" t="s">
        <v>974</v>
      </c>
      <c r="AX5" s="4" t="s">
        <v>972</v>
      </c>
      <c r="AY5" s="4" t="s">
        <v>33</v>
      </c>
      <c r="AZ5" s="4"/>
      <c r="BA5" s="3">
        <v>-3.3E-3</v>
      </c>
      <c r="BB5" s="5"/>
      <c r="BC5" s="5"/>
      <c r="BD5" s="5"/>
      <c r="BE5" s="5">
        <v>-1.01</v>
      </c>
      <c r="BF5" s="5"/>
    </row>
    <row r="6" spans="1:58" x14ac:dyDescent="0.35">
      <c r="A6" s="2">
        <v>104</v>
      </c>
      <c r="B6" s="3" t="s">
        <v>426</v>
      </c>
      <c r="C6" s="3">
        <v>104.2</v>
      </c>
      <c r="D6" s="3" t="s">
        <v>901</v>
      </c>
      <c r="E6" s="3" t="s">
        <v>902</v>
      </c>
      <c r="F6" s="3"/>
      <c r="G6" s="3"/>
      <c r="H6" s="3" t="str">
        <f>IF(Z6&lt;'2 - Outliers'!$F$11,"Low outlier",IF(Z6&gt;'2 - Outliers'!$F$12,"High outlier",""))</f>
        <v/>
      </c>
      <c r="I6" s="3">
        <f>IF(AB6="",VLOOKUP(AX6,'3 -Impute_SE'!$B$10:$C$21,2,FALSE),AB6)</f>
        <v>2.4229339090800045E-4</v>
      </c>
      <c r="J6" s="3">
        <f>I6^2</f>
        <v>5.8706087277697112E-8</v>
      </c>
      <c r="K6" s="3">
        <f>1/J6</f>
        <v>17034008.675620042</v>
      </c>
      <c r="L6" s="3">
        <f>K6/(VLOOKUP($AX6,'5_Weighting - FEM'!$B$9:$C$20,2,FALSE)/VLOOKUP($AX6,'5_Weighting - FEM'!$B$9:$D$20,3,FALSE))</f>
        <v>2.4119343334647117E-3</v>
      </c>
      <c r="M6" s="3">
        <f>L6*Z6</f>
        <v>-4.872107353598717E-6</v>
      </c>
      <c r="N6" s="3">
        <f>K6*Z6</f>
        <v>-34408.697524752475</v>
      </c>
      <c r="O6" s="3">
        <f>K6/(VLOOKUP($AX6,'5_Weighting - FEM'!$F$12:$G$20,2,FALSE)/(VLOOKUP($AX6,'5_Weighting - FEM'!$F$12:$H$21,3,FALSE)))</f>
        <v>5138.2436070159256</v>
      </c>
      <c r="P6" s="3">
        <f>O6*$Z6</f>
        <v>-10.379252086172167</v>
      </c>
      <c r="Q6" s="3">
        <f>K6/(VLOOKUP($AX6,'5_Weighting - FEM'!$F$12:$H$20,2,FALSE)/VLOOKUP($AX6,'5_Weighting - FEM'!$F$12:$H$20,3,FALSE))</f>
        <v>5138.2436070159256</v>
      </c>
      <c r="R6" s="3">
        <f>Q6*$Z6</f>
        <v>-10.379252086172167</v>
      </c>
      <c r="S6" s="3">
        <f>K6/(VLOOKUP($AX6,'5_Weighting - FEM'!$N$12:$O$23,2,FALSE)/VLOOKUP($AX6,'5_Weighting - FEM'!$N$12:$P$23,3,FALSE))</f>
        <v>1.3632674028682056E-3</v>
      </c>
      <c r="T6" s="3">
        <f>S6*$Z6</f>
        <v>-2.7538001537937747E-6</v>
      </c>
      <c r="U6" s="3">
        <f>K6/(VLOOKUP($AX6,'5_Weighting - FEM'!$R$12:$S$23,2,FALSE)/(VLOOKUP($AX6,'5_Weighting - FEM'!$R$12:$T$23,3,FALSE)))</f>
        <v>15.957239695508783</v>
      </c>
      <c r="V6" s="3">
        <f>U6*$Z6</f>
        <v>-3.2233624184927735E-2</v>
      </c>
      <c r="W6" s="3">
        <f>K6/(VLOOKUP($AX6,'5_Weighting - FEM'!$V$12:$W$23,2,FALSE)/(VLOOKUP($AX6,'5_Weighting - FEM'!$V$12:$X$23,3,FALSE)))</f>
        <v>1.573165861235795E-3</v>
      </c>
      <c r="X6" s="3">
        <f>W6*$Z6</f>
        <v>-3.1777950396963053E-6</v>
      </c>
      <c r="Y6" s="3" t="s">
        <v>429</v>
      </c>
      <c r="Z6" s="6">
        <v>-2.0199999999999997E-3</v>
      </c>
      <c r="AA6" s="3" t="s">
        <v>355</v>
      </c>
      <c r="AB6" s="3">
        <v>2.4229339090800045E-4</v>
      </c>
      <c r="AC6" s="3" t="s">
        <v>26</v>
      </c>
      <c r="AD6" s="3" t="s">
        <v>5</v>
      </c>
      <c r="AE6" s="3" t="s">
        <v>6</v>
      </c>
      <c r="AF6" s="3" t="s">
        <v>5</v>
      </c>
      <c r="AG6" s="3" t="s">
        <v>7</v>
      </c>
      <c r="AH6" s="3" t="s">
        <v>8</v>
      </c>
      <c r="AI6" s="3" t="s">
        <v>28</v>
      </c>
      <c r="AJ6" s="3" t="s">
        <v>10</v>
      </c>
      <c r="AK6" s="3" t="s">
        <v>11</v>
      </c>
      <c r="AL6" s="4" t="s">
        <v>12</v>
      </c>
      <c r="AM6" s="4" t="s">
        <v>430</v>
      </c>
      <c r="AN6" s="4">
        <v>2010</v>
      </c>
      <c r="AO6" s="3" t="s">
        <v>14</v>
      </c>
      <c r="AP6" s="3" t="s">
        <v>14</v>
      </c>
      <c r="AQ6" s="3">
        <v>15</v>
      </c>
      <c r="AR6" s="3">
        <v>0</v>
      </c>
      <c r="AS6" s="3">
        <v>0</v>
      </c>
      <c r="AT6" s="3">
        <v>1</v>
      </c>
      <c r="AU6" s="3">
        <v>1</v>
      </c>
      <c r="AV6" s="4" t="s">
        <v>97</v>
      </c>
      <c r="AW6" s="4" t="s">
        <v>852</v>
      </c>
      <c r="AX6" s="4" t="s">
        <v>705</v>
      </c>
      <c r="AY6" s="4" t="s">
        <v>33</v>
      </c>
      <c r="AZ6" s="4"/>
      <c r="BA6" s="3">
        <v>1.4999999999999999E-2</v>
      </c>
      <c r="BB6" s="5"/>
      <c r="BC6" s="5">
        <v>1.0151130646157189</v>
      </c>
      <c r="BD6" s="5" t="s">
        <v>19</v>
      </c>
      <c r="BE6" s="5">
        <v>8.3369999999999997</v>
      </c>
      <c r="BF6" s="5"/>
    </row>
    <row r="7" spans="1:58" x14ac:dyDescent="0.35">
      <c r="A7" s="2">
        <v>80</v>
      </c>
      <c r="B7" s="3" t="s">
        <v>579</v>
      </c>
      <c r="C7" s="3">
        <v>80.099999999999994</v>
      </c>
      <c r="D7" s="3" t="s">
        <v>930</v>
      </c>
      <c r="E7" s="3" t="s">
        <v>580</v>
      </c>
      <c r="F7" s="3"/>
      <c r="G7" s="3"/>
      <c r="H7" s="3" t="str">
        <f>IF(Z7&lt;'2 - Outliers'!$F$11,"Low outlier",IF(Z7&gt;'2 - Outliers'!$F$12,"High outlier",""))</f>
        <v/>
      </c>
      <c r="I7" s="3">
        <f>IF(AB7="",VLOOKUP(AX7,'3 -Impute_SE'!$B$10:$C$21,2,FALSE),AB7)</f>
        <v>4.8777320926206448E-4</v>
      </c>
      <c r="J7" s="3">
        <f>I7^2</f>
        <v>2.3792270367381374E-7</v>
      </c>
      <c r="K7" s="3">
        <f>1/J7</f>
        <v>4203045.7142542219</v>
      </c>
      <c r="L7" s="3">
        <f>K7/(VLOOKUP($AX7,'5_Weighting - FEM'!$B$9:$C$20,2,FALSE)/VLOOKUP($AX7,'5_Weighting - FEM'!$B$9:$D$20,3,FALSE))</f>
        <v>40.752775182452936</v>
      </c>
      <c r="M7" s="3">
        <f>L7*Z7</f>
        <v>0.91856755261248924</v>
      </c>
      <c r="N7" s="3">
        <f>K7*Z7</f>
        <v>94736.650399290171</v>
      </c>
      <c r="O7" s="3">
        <f>K7/(VLOOKUP($AX7,'5_Weighting - FEM'!$F$12:$G$20,2,FALSE)/(VLOOKUP($AX7,'5_Weighting - FEM'!$F$12:$H$21,3,FALSE)))</f>
        <v>23867.384598451044</v>
      </c>
      <c r="P7" s="3">
        <f>O7*$Z7</f>
        <v>537.97084884908656</v>
      </c>
      <c r="Q7" s="3">
        <f>K7/(VLOOKUP($AX7,'5_Weighting - FEM'!$F$12:$H$20,2,FALSE)/VLOOKUP($AX7,'5_Weighting - FEM'!$F$12:$H$20,3,FALSE))</f>
        <v>23867.384598451044</v>
      </c>
      <c r="R7" s="3">
        <f>Q7*$Z7</f>
        <v>537.97084884908656</v>
      </c>
      <c r="S7" s="3">
        <f>K7/(VLOOKUP($AX7,'5_Weighting - FEM'!$N$12:$O$23,2,FALSE)/VLOOKUP($AX7,'5_Weighting - FEM'!$N$12:$P$23,3,FALSE))</f>
        <v>30.089214416021584</v>
      </c>
      <c r="T7" s="3">
        <f>S7*$Z7</f>
        <v>0.67821089293712655</v>
      </c>
      <c r="U7" s="3">
        <f>K7/(VLOOKUP($AX7,'5_Weighting - FEM'!$R$12:$S$23,2,FALSE)/(VLOOKUP($AX7,'5_Weighting - FEM'!$R$12:$T$23,3,FALSE)))</f>
        <v>21.3642974916797</v>
      </c>
      <c r="V7" s="3">
        <f>U7*$Z7</f>
        <v>0.48155126546246046</v>
      </c>
      <c r="W7" s="3">
        <f>K7/(VLOOKUP($AX7,'5_Weighting - FEM'!$V$12:$W$23,2,FALSE)/(VLOOKUP($AX7,'5_Weighting - FEM'!$V$12:$X$23,3,FALSE)))</f>
        <v>23.32759714952337</v>
      </c>
      <c r="X7" s="3">
        <f>W7*$Z7</f>
        <v>0.5258040397502568</v>
      </c>
      <c r="Y7" s="3" t="s">
        <v>71</v>
      </c>
      <c r="Z7" s="6">
        <v>2.2540000000000001E-2</v>
      </c>
      <c r="AA7" s="3" t="s">
        <v>459</v>
      </c>
      <c r="AB7" s="3">
        <v>4.8777320926206448E-4</v>
      </c>
      <c r="AC7" s="3" t="s">
        <v>26</v>
      </c>
      <c r="AD7" s="3" t="s">
        <v>5</v>
      </c>
      <c r="AE7" s="3" t="s">
        <v>6</v>
      </c>
      <c r="AF7" s="3" t="s">
        <v>5</v>
      </c>
      <c r="AG7" s="3" t="s">
        <v>55</v>
      </c>
      <c r="AH7" s="3" t="s">
        <v>37</v>
      </c>
      <c r="AI7" s="3" t="s">
        <v>56</v>
      </c>
      <c r="AJ7" s="3" t="s">
        <v>57</v>
      </c>
      <c r="AK7" s="3" t="s">
        <v>11</v>
      </c>
      <c r="AL7" s="4" t="s">
        <v>66</v>
      </c>
      <c r="AM7" s="4" t="s">
        <v>581</v>
      </c>
      <c r="AN7" s="4">
        <v>2009</v>
      </c>
      <c r="AO7" s="3" t="s">
        <v>30</v>
      </c>
      <c r="AP7" s="3" t="s">
        <v>14</v>
      </c>
      <c r="AQ7" s="3">
        <v>22201</v>
      </c>
      <c r="AR7" s="3">
        <v>1</v>
      </c>
      <c r="AS7" s="3">
        <v>0</v>
      </c>
      <c r="AT7" s="3">
        <v>1</v>
      </c>
      <c r="AU7" s="3">
        <v>1</v>
      </c>
      <c r="AV7" s="4" t="s">
        <v>346</v>
      </c>
      <c r="AW7" s="4" t="s">
        <v>680</v>
      </c>
      <c r="AX7" s="4" t="s">
        <v>642</v>
      </c>
      <c r="AY7" s="4" t="s">
        <v>58</v>
      </c>
      <c r="AZ7" s="4" t="s">
        <v>59</v>
      </c>
      <c r="BA7" s="3">
        <v>7.0000000000000007E-2</v>
      </c>
      <c r="BB7" s="5">
        <v>1.08</v>
      </c>
      <c r="BC7" s="5"/>
      <c r="BD7" s="5" t="s">
        <v>4</v>
      </c>
      <c r="BE7" s="5">
        <v>46.21</v>
      </c>
      <c r="BF7" s="5"/>
    </row>
    <row r="8" spans="1:58" x14ac:dyDescent="0.35">
      <c r="A8" s="2">
        <v>47</v>
      </c>
      <c r="B8" s="3" t="s">
        <v>870</v>
      </c>
      <c r="C8" s="3">
        <v>47.1</v>
      </c>
      <c r="D8" s="3" t="s">
        <v>871</v>
      </c>
      <c r="E8" s="3" t="s">
        <v>872</v>
      </c>
      <c r="F8" s="3"/>
      <c r="G8" s="3"/>
      <c r="H8" s="3" t="str">
        <f>IF(Z8&lt;'2 - Outliers'!$F$11,"Low outlier",IF(Z8&gt;'2 - Outliers'!$F$12,"High outlier",""))</f>
        <v/>
      </c>
      <c r="I8" s="3">
        <f>IF(AB8="",VLOOKUP(AX8,'3 -Impute_SE'!$B$10:$C$21,2,FALSE),AB8)</f>
        <v>5.3646529837006018E-4</v>
      </c>
      <c r="J8" s="3">
        <f>I8^2</f>
        <v>2.877950163552777E-7</v>
      </c>
      <c r="K8" s="3">
        <f>1/J8</f>
        <v>3474695.332338619</v>
      </c>
      <c r="L8" s="3">
        <f>K8/(VLOOKUP($AX8,'5_Weighting - FEM'!$B$9:$C$20,2,FALSE)/VLOOKUP($AX8,'5_Weighting - FEM'!$B$9:$D$20,3,FALSE))</f>
        <v>2.0706538009835149E-9</v>
      </c>
      <c r="M8" s="3">
        <f>L8*Z8</f>
        <v>1.1463139442244738E-9</v>
      </c>
      <c r="N8" s="3">
        <f>K8*Z8</f>
        <v>1923591.3359826594</v>
      </c>
      <c r="O8" s="3" t="e">
        <f>K8/(VLOOKUP($AX8,'5_Weighting - FEM'!$F$12:$G$20,2,FALSE)/(VLOOKUP($AX8,'5_Weighting - FEM'!$F$12:$H$21,3,FALSE)))</f>
        <v>#N/A</v>
      </c>
      <c r="P8" s="3" t="e">
        <f>O8*$Z8</f>
        <v>#N/A</v>
      </c>
      <c r="Q8" s="3" t="e">
        <f>K8/(VLOOKUP($AX8,'5_Weighting - FEM'!$F$12:$H$20,2,FALSE)/VLOOKUP($AX8,'5_Weighting - FEM'!$F$12:$H$20,3,FALSE))</f>
        <v>#N/A</v>
      </c>
      <c r="R8" s="3" t="e">
        <f>Q8*$Z8</f>
        <v>#N/A</v>
      </c>
      <c r="S8" s="3">
        <f>K8/(VLOOKUP($AX8,'5_Weighting - FEM'!$N$12:$O$23,2,FALSE)/VLOOKUP($AX8,'5_Weighting - FEM'!$N$12:$P$23,3,FALSE))</f>
        <v>7.7896895440957117</v>
      </c>
      <c r="T8" s="3">
        <f>S8*$Z8</f>
        <v>4.3123721316113857</v>
      </c>
      <c r="U8" s="3">
        <f>K8/(VLOOKUP($AX8,'5_Weighting - FEM'!$R$12:$S$23,2,FALSE)/(VLOOKUP($AX8,'5_Weighting - FEM'!$R$12:$T$23,3,FALSE)))</f>
        <v>5.0534314128422153</v>
      </c>
      <c r="V8" s="3">
        <f>U8*$Z8</f>
        <v>2.7975796301494502</v>
      </c>
      <c r="W8" s="3">
        <f>K8/(VLOOKUP($AX8,'5_Weighting - FEM'!$V$12:$W$23,2,FALSE)/(VLOOKUP($AX8,'5_Weighting - FEM'!$V$12:$X$23,3,FALSE)))</f>
        <v>8.627724172237688E-10</v>
      </c>
      <c r="X8" s="3">
        <f>W8*$Z8</f>
        <v>4.7763081017507838E-10</v>
      </c>
      <c r="Y8" s="3" t="s">
        <v>156</v>
      </c>
      <c r="Z8" s="6">
        <v>0.55359999999999998</v>
      </c>
      <c r="AA8" s="3" t="s">
        <v>157</v>
      </c>
      <c r="AB8" s="3">
        <v>5.3646529837006018E-4</v>
      </c>
      <c r="AC8" s="3" t="s">
        <v>26</v>
      </c>
      <c r="AD8" s="3" t="s">
        <v>5</v>
      </c>
      <c r="AE8" s="3" t="s">
        <v>6</v>
      </c>
      <c r="AF8" s="3" t="s">
        <v>5</v>
      </c>
      <c r="AG8" s="3" t="s">
        <v>7</v>
      </c>
      <c r="AH8" s="3" t="s">
        <v>873</v>
      </c>
      <c r="AI8" s="3" t="s">
        <v>28</v>
      </c>
      <c r="AJ8" s="3" t="s">
        <v>57</v>
      </c>
      <c r="AK8" s="3" t="s">
        <v>11</v>
      </c>
      <c r="AL8" s="3" t="s">
        <v>12</v>
      </c>
      <c r="AM8" s="3" t="s">
        <v>13</v>
      </c>
      <c r="AN8" s="3" t="s">
        <v>874</v>
      </c>
      <c r="AO8" s="3" t="s">
        <v>1951</v>
      </c>
      <c r="AP8" s="3" t="s">
        <v>14</v>
      </c>
      <c r="AQ8" s="3">
        <v>6369</v>
      </c>
      <c r="AR8" s="3">
        <v>0</v>
      </c>
      <c r="AS8" s="3">
        <v>0</v>
      </c>
      <c r="AT8" s="3">
        <v>1</v>
      </c>
      <c r="AU8" s="3">
        <v>1</v>
      </c>
      <c r="AV8" s="3" t="s">
        <v>97</v>
      </c>
      <c r="AW8" s="3" t="s">
        <v>849</v>
      </c>
      <c r="AX8" s="3" t="s">
        <v>1396</v>
      </c>
      <c r="AY8" s="3" t="s">
        <v>142</v>
      </c>
      <c r="AZ8" s="3"/>
      <c r="BA8" s="3">
        <v>0.55359999999999998</v>
      </c>
      <c r="BB8" s="5"/>
      <c r="BC8" s="5"/>
      <c r="BD8" s="5" t="s">
        <v>20</v>
      </c>
      <c r="BE8" s="5">
        <v>1031.94</v>
      </c>
      <c r="BF8" s="5"/>
    </row>
    <row r="9" spans="1:58" x14ac:dyDescent="0.35">
      <c r="A9" s="2">
        <v>47</v>
      </c>
      <c r="B9" s="3" t="s">
        <v>870</v>
      </c>
      <c r="C9" s="3">
        <v>47.8</v>
      </c>
      <c r="D9" s="3" t="s">
        <v>875</v>
      </c>
      <c r="E9" s="3" t="s">
        <v>876</v>
      </c>
      <c r="F9" s="3"/>
      <c r="G9" s="3"/>
      <c r="H9" s="3" t="str">
        <f>IF(Z9&lt;'2 - Outliers'!$F$11,"Low outlier",IF(Z9&gt;'2 - Outliers'!$F$12,"High outlier",""))</f>
        <v/>
      </c>
      <c r="I9" s="3">
        <f>IF(AB9="",VLOOKUP(AX9,'3 -Impute_SE'!$B$10:$C$21,2,FALSE),AB9)</f>
        <v>5.4425956077995313E-4</v>
      </c>
      <c r="J9" s="3">
        <f>I9^2</f>
        <v>2.9621846950038751E-7</v>
      </c>
      <c r="K9" s="3">
        <f>1/J9</f>
        <v>3375886.7287601451</v>
      </c>
      <c r="L9" s="3">
        <f>K9/(VLOOKUP($AX9,'5_Weighting - FEM'!$B$9:$C$20,2,FALSE)/VLOOKUP($AX9,'5_Weighting - FEM'!$B$9:$D$20,3,FALSE))</f>
        <v>2.0117713980673616E-9</v>
      </c>
      <c r="M9" s="3">
        <f>L9*Z9</f>
        <v>1.1028530804205277E-9</v>
      </c>
      <c r="N9" s="3">
        <f>K9*Z9</f>
        <v>1850661.1047063116</v>
      </c>
      <c r="O9" s="3" t="e">
        <f>K9/(VLOOKUP($AX9,'5_Weighting - FEM'!$F$12:$G$20,2,FALSE)/(VLOOKUP($AX9,'5_Weighting - FEM'!$F$12:$H$21,3,FALSE)))</f>
        <v>#N/A</v>
      </c>
      <c r="P9" s="3" t="e">
        <f>O9*$Z9</f>
        <v>#N/A</v>
      </c>
      <c r="Q9" s="3" t="e">
        <f>K9/(VLOOKUP($AX9,'5_Weighting - FEM'!$F$12:$H$20,2,FALSE)/VLOOKUP($AX9,'5_Weighting - FEM'!$F$12:$H$20,3,FALSE))</f>
        <v>#N/A</v>
      </c>
      <c r="R9" s="3" t="e">
        <f>Q9*$Z9</f>
        <v>#N/A</v>
      </c>
      <c r="S9" s="3">
        <f>K9/(VLOOKUP($AX9,'5_Weighting - FEM'!$N$12:$O$23,2,FALSE)/VLOOKUP($AX9,'5_Weighting - FEM'!$N$12:$P$23,3,FALSE))</f>
        <v>7.5681770739235708</v>
      </c>
      <c r="T9" s="3">
        <f>S9*$Z9</f>
        <v>4.1488746719249017</v>
      </c>
      <c r="U9" s="3">
        <f>K9/(VLOOKUP($AX9,'5_Weighting - FEM'!$R$12:$S$23,2,FALSE)/(VLOOKUP($AX9,'5_Weighting - FEM'!$R$12:$T$23,3,FALSE)))</f>
        <v>4.90972888544783</v>
      </c>
      <c r="V9" s="3">
        <f>U9*$Z9</f>
        <v>2.6915133750025007</v>
      </c>
      <c r="W9" s="3">
        <f>K9/(VLOOKUP($AX9,'5_Weighting - FEM'!$V$12:$W$23,2,FALSE)/(VLOOKUP($AX9,'5_Weighting - FEM'!$V$12:$X$23,3,FALSE)))</f>
        <v>8.3823808267118263E-10</v>
      </c>
      <c r="X9" s="3">
        <f>W9*$Z9</f>
        <v>4.5952211692034233E-10</v>
      </c>
      <c r="Y9" s="3" t="s">
        <v>156</v>
      </c>
      <c r="Z9" s="6">
        <v>0.54820000000000002</v>
      </c>
      <c r="AA9" s="3" t="s">
        <v>157</v>
      </c>
      <c r="AB9" s="3">
        <v>5.4425956077995313E-4</v>
      </c>
      <c r="AC9" s="3" t="s">
        <v>26</v>
      </c>
      <c r="AD9" s="3" t="s">
        <v>5</v>
      </c>
      <c r="AE9" s="3" t="s">
        <v>6</v>
      </c>
      <c r="AF9" s="3" t="s">
        <v>5</v>
      </c>
      <c r="AG9" s="3" t="s">
        <v>7</v>
      </c>
      <c r="AH9" s="3" t="s">
        <v>873</v>
      </c>
      <c r="AI9" s="3" t="s">
        <v>28</v>
      </c>
      <c r="AJ9" s="3" t="s">
        <v>57</v>
      </c>
      <c r="AK9" s="3" t="s">
        <v>11</v>
      </c>
      <c r="AL9" s="4" t="s">
        <v>12</v>
      </c>
      <c r="AM9" s="4" t="s">
        <v>13</v>
      </c>
      <c r="AN9" s="4" t="s">
        <v>874</v>
      </c>
      <c r="AO9" s="3" t="s">
        <v>1951</v>
      </c>
      <c r="AP9" s="3" t="s">
        <v>14</v>
      </c>
      <c r="AQ9" s="3">
        <v>6369</v>
      </c>
      <c r="AR9" s="3">
        <v>0</v>
      </c>
      <c r="AS9" s="3">
        <v>0</v>
      </c>
      <c r="AT9" s="3">
        <v>1</v>
      </c>
      <c r="AU9" s="3">
        <v>1</v>
      </c>
      <c r="AV9" s="4" t="s">
        <v>97</v>
      </c>
      <c r="AW9" s="4" t="s">
        <v>849</v>
      </c>
      <c r="AX9" s="4" t="s">
        <v>1396</v>
      </c>
      <c r="AY9" s="4" t="s">
        <v>142</v>
      </c>
      <c r="AZ9" s="4"/>
      <c r="BA9" s="3">
        <v>0.54820000000000002</v>
      </c>
      <c r="BB9" s="5"/>
      <c r="BC9" s="5"/>
      <c r="BD9" s="5" t="s">
        <v>20</v>
      </c>
      <c r="BE9" s="5">
        <v>1007.24</v>
      </c>
      <c r="BF9" s="5"/>
    </row>
    <row r="10" spans="1:58" x14ac:dyDescent="0.35">
      <c r="A10" s="2">
        <v>129</v>
      </c>
      <c r="B10" s="3" t="s">
        <v>333</v>
      </c>
      <c r="C10" s="3">
        <v>129.1</v>
      </c>
      <c r="D10" s="3" t="s">
        <v>700</v>
      </c>
      <c r="E10" s="3" t="s">
        <v>335</v>
      </c>
      <c r="F10" s="3"/>
      <c r="G10" s="3"/>
      <c r="H10" s="3" t="str">
        <f>IF(Z10&lt;'2 - Outliers'!$F$11,"Low outlier",IF(Z10&gt;'2 - Outliers'!$F$12,"High outlier",""))</f>
        <v/>
      </c>
      <c r="I10" s="3">
        <f>IF(AB10="",VLOOKUP(AX10,'3 -Impute_SE'!$B$10:$C$21,2,FALSE),AB10)</f>
        <v>-5.9291718277595397E-4</v>
      </c>
      <c r="J10" s="3">
        <f>I10^2</f>
        <v>3.5155078563097399E-7</v>
      </c>
      <c r="K10" s="3">
        <f>1/J10</f>
        <v>2844539.22697163</v>
      </c>
      <c r="L10" s="3">
        <f>K10/(VLOOKUP($AX10,'5_Weighting - FEM'!$B$9:$C$20,2,FALSE)/VLOOKUP($AX10,'5_Weighting - FEM'!$B$9:$D$20,3,FALSE))</f>
        <v>4.5228339084493649</v>
      </c>
      <c r="M10" s="3">
        <f>L10*Z10</f>
        <v>-6.5968982103369322E-3</v>
      </c>
      <c r="N10" s="3">
        <f>K10*Z10</f>
        <v>-4148.9774144892035</v>
      </c>
      <c r="O10" s="3">
        <f>K10/(VLOOKUP($AX10,'5_Weighting - FEM'!$F$12:$G$20,2,FALSE)/(VLOOKUP($AX10,'5_Weighting - FEM'!$F$12:$H$21,3,FALSE)))</f>
        <v>121.36880977299796</v>
      </c>
      <c r="P10" s="3">
        <f>O10*$Z10</f>
        <v>-0.1770256658079925</v>
      </c>
      <c r="Q10" s="3">
        <f>K10/(VLOOKUP($AX10,'5_Weighting - FEM'!$F$12:$H$20,2,FALSE)/VLOOKUP($AX10,'5_Weighting - FEM'!$F$12:$H$20,3,FALSE))</f>
        <v>121.36880977299796</v>
      </c>
      <c r="R10" s="3">
        <f>Q10*$Z10</f>
        <v>-0.1770256658079925</v>
      </c>
      <c r="S10" s="3">
        <f>K10/(VLOOKUP($AX10,'5_Weighting - FEM'!$N$12:$O$23,2,FALSE)/VLOOKUP($AX10,'5_Weighting - FEM'!$N$12:$P$23,3,FALSE))</f>
        <v>3.5612652986766493</v>
      </c>
      <c r="T10" s="3">
        <f>S10*$Z10</f>
        <v>-5.1943770545024486E-3</v>
      </c>
      <c r="U10" s="3">
        <f>K10/(VLOOKUP($AX10,'5_Weighting - FEM'!$R$12:$S$23,2,FALSE)/(VLOOKUP($AX10,'5_Weighting - FEM'!$R$12:$T$23,3,FALSE)))</f>
        <v>488.59900309785309</v>
      </c>
      <c r="V10" s="3">
        <f>U10*$Z10</f>
        <v>-0.71265891128283998</v>
      </c>
      <c r="W10" s="3">
        <f>K10/(VLOOKUP($AX10,'5_Weighting - FEM'!$V$12:$W$23,2,FALSE)/(VLOOKUP($AX10,'5_Weighting - FEM'!$V$12:$X$23,3,FALSE)))</f>
        <v>3.3162175335136541</v>
      </c>
      <c r="X10" s="3">
        <f>W10*$Z10</f>
        <v>-4.8369561993101213E-3</v>
      </c>
      <c r="Y10" s="3" t="s">
        <v>24</v>
      </c>
      <c r="Z10" s="6">
        <v>-1.4585762696288469E-3</v>
      </c>
      <c r="AA10" s="3" t="s">
        <v>47</v>
      </c>
      <c r="AB10" s="3">
        <v>-5.9291718277595397E-4</v>
      </c>
      <c r="AC10" s="3" t="s">
        <v>26</v>
      </c>
      <c r="AD10" s="3" t="s">
        <v>5</v>
      </c>
      <c r="AE10" s="3" t="s">
        <v>143</v>
      </c>
      <c r="AF10" s="3" t="s">
        <v>53</v>
      </c>
      <c r="AG10" s="3" t="s">
        <v>7</v>
      </c>
      <c r="AH10" s="3"/>
      <c r="AI10" s="3" t="s">
        <v>28</v>
      </c>
      <c r="AJ10" s="3" t="s">
        <v>336</v>
      </c>
      <c r="AK10" s="3" t="s">
        <v>337</v>
      </c>
      <c r="AL10" s="4" t="s">
        <v>338</v>
      </c>
      <c r="AM10" s="4" t="s">
        <v>339</v>
      </c>
      <c r="AN10" s="4">
        <v>2010</v>
      </c>
      <c r="AO10" s="3" t="s">
        <v>14</v>
      </c>
      <c r="AP10" s="3" t="s">
        <v>14</v>
      </c>
      <c r="AQ10" s="3">
        <v>55</v>
      </c>
      <c r="AR10" s="3">
        <v>1</v>
      </c>
      <c r="AS10" s="3">
        <v>0</v>
      </c>
      <c r="AT10" s="3">
        <v>0</v>
      </c>
      <c r="AU10" s="3">
        <v>0</v>
      </c>
      <c r="AV10" s="4" t="s">
        <v>15</v>
      </c>
      <c r="AW10" s="4" t="s">
        <v>698</v>
      </c>
      <c r="AX10" s="3" t="s">
        <v>17</v>
      </c>
      <c r="AY10" s="4" t="s">
        <v>33</v>
      </c>
      <c r="AZ10" s="4"/>
      <c r="BA10" s="3">
        <v>-4.3200000000000002E-2</v>
      </c>
      <c r="BB10" s="5"/>
      <c r="BC10" s="5"/>
      <c r="BD10" s="5"/>
      <c r="BE10" s="5">
        <v>2.46</v>
      </c>
      <c r="BF10" s="5"/>
    </row>
    <row r="11" spans="1:58" x14ac:dyDescent="0.35">
      <c r="A11" s="2">
        <v>129</v>
      </c>
      <c r="B11" s="3" t="s">
        <v>333</v>
      </c>
      <c r="C11" s="3">
        <v>129.1</v>
      </c>
      <c r="D11" s="3" t="s">
        <v>334</v>
      </c>
      <c r="E11" s="3" t="s">
        <v>335</v>
      </c>
      <c r="F11" s="3"/>
      <c r="G11" s="3"/>
      <c r="H11" s="3" t="str">
        <f>IF(Z11&lt;'2 - Outliers'!$F$11,"Low outlier",IF(Z11&gt;'2 - Outliers'!$F$12,"High outlier",""))</f>
        <v/>
      </c>
      <c r="I11" s="3">
        <f>IF(AB11="",VLOOKUP(AX11,'3 -Impute_SE'!$B$10:$C$21,2,FALSE),AB11)</f>
        <v>8.2204627648393579E-4</v>
      </c>
      <c r="J11" s="3">
        <f>I11^2</f>
        <v>6.7576008068110341E-7</v>
      </c>
      <c r="K11" s="3">
        <f>1/J11</f>
        <v>1479815.142368417</v>
      </c>
      <c r="L11" s="3">
        <f>K11/(VLOOKUP($AX11,'5_Weighting - FEM'!$B$9:$C$20,2,FALSE)/VLOOKUP($AX11,'5_Weighting - FEM'!$B$9:$D$20,3,FALSE))</f>
        <v>10.540594569278042</v>
      </c>
      <c r="M11" s="3">
        <f>L11*Z11</f>
        <v>3.5006020331111311E-2</v>
      </c>
      <c r="N11" s="3">
        <f>K11*Z11</f>
        <v>4914.5651717807505</v>
      </c>
      <c r="O11" s="3">
        <f>K11/(VLOOKUP($AX11,'5_Weighting - FEM'!$F$12:$G$20,2,FALSE)/(VLOOKUP($AX11,'5_Weighting - FEM'!$F$12:$H$21,3,FALSE)))</f>
        <v>5384.1434721101487</v>
      </c>
      <c r="P11" s="3">
        <f>O11*$Z11</f>
        <v>17.881100976945888</v>
      </c>
      <c r="Q11" s="3">
        <f>K11/(VLOOKUP($AX11,'5_Weighting - FEM'!$F$12:$H$20,2,FALSE)/VLOOKUP($AX11,'5_Weighting - FEM'!$F$12:$H$20,3,FALSE))</f>
        <v>5384.1434721101487</v>
      </c>
      <c r="R11" s="3">
        <f>Q11*$Z11</f>
        <v>17.881100976945888</v>
      </c>
      <c r="S11" s="3">
        <f>K11/(VLOOKUP($AX11,'5_Weighting - FEM'!$N$12:$O$23,2,FALSE)/VLOOKUP($AX11,'5_Weighting - FEM'!$N$12:$P$23,3,FALSE))</f>
        <v>3.9993044763826529</v>
      </c>
      <c r="T11" s="3">
        <f>S11*$Z11</f>
        <v>1.3281957947477021E-2</v>
      </c>
      <c r="U11" s="3">
        <f>K11/(VLOOKUP($AX11,'5_Weighting - FEM'!$R$12:$S$23,2,FALSE)/(VLOOKUP($AX11,'5_Weighting - FEM'!$R$12:$T$23,3,FALSE)))</f>
        <v>18.289101464784309</v>
      </c>
      <c r="V11" s="3">
        <f>U11*$Z11</f>
        <v>6.0739330547825862E-2</v>
      </c>
      <c r="W11" s="3">
        <f>K11/(VLOOKUP($AX11,'5_Weighting - FEM'!$V$12:$W$23,2,FALSE)/(VLOOKUP($AX11,'5_Weighting - FEM'!$V$12:$X$23,3,FALSE)))</f>
        <v>4.9978749421882851</v>
      </c>
      <c r="X11" s="3">
        <f>W11*$Z11</f>
        <v>1.6598277325695313E-2</v>
      </c>
      <c r="Y11" s="3" t="s">
        <v>24</v>
      </c>
      <c r="Z11" s="6">
        <v>3.3210669569951005E-3</v>
      </c>
      <c r="AA11" s="3" t="s">
        <v>47</v>
      </c>
      <c r="AB11" s="3">
        <v>8.2204627648393579E-4</v>
      </c>
      <c r="AC11" s="3" t="s">
        <v>26</v>
      </c>
      <c r="AD11" s="3" t="s">
        <v>5</v>
      </c>
      <c r="AE11" s="3" t="s">
        <v>6</v>
      </c>
      <c r="AF11" s="3" t="s">
        <v>5</v>
      </c>
      <c r="AG11" s="3" t="s">
        <v>7</v>
      </c>
      <c r="AH11" s="3"/>
      <c r="AI11" s="3" t="s">
        <v>28</v>
      </c>
      <c r="AJ11" s="3" t="s">
        <v>336</v>
      </c>
      <c r="AK11" s="3" t="s">
        <v>337</v>
      </c>
      <c r="AL11" s="4" t="s">
        <v>338</v>
      </c>
      <c r="AM11" s="4" t="s">
        <v>339</v>
      </c>
      <c r="AN11" s="4">
        <v>2010</v>
      </c>
      <c r="AO11" s="3" t="s">
        <v>14</v>
      </c>
      <c r="AP11" s="3" t="s">
        <v>14</v>
      </c>
      <c r="AQ11" s="3">
        <v>55</v>
      </c>
      <c r="AR11" s="3">
        <v>1</v>
      </c>
      <c r="AS11" s="3">
        <v>0</v>
      </c>
      <c r="AT11" s="3">
        <v>0</v>
      </c>
      <c r="AU11" s="3">
        <v>0</v>
      </c>
      <c r="AV11" s="4" t="s">
        <v>330</v>
      </c>
      <c r="AW11" s="4" t="s">
        <v>340</v>
      </c>
      <c r="AX11" s="3" t="s">
        <v>332</v>
      </c>
      <c r="AY11" s="4" t="s">
        <v>33</v>
      </c>
      <c r="AZ11" s="4"/>
      <c r="BA11" s="3">
        <v>0.14879999999999999</v>
      </c>
      <c r="BB11" s="5"/>
      <c r="BC11" s="5"/>
      <c r="BD11" s="5"/>
      <c r="BE11" s="5">
        <v>4.04</v>
      </c>
      <c r="BF11" s="5"/>
    </row>
    <row r="12" spans="1:58" x14ac:dyDescent="0.35">
      <c r="A12" s="2">
        <v>31</v>
      </c>
      <c r="B12" s="3" t="s">
        <v>162</v>
      </c>
      <c r="C12" s="3">
        <v>31.1</v>
      </c>
      <c r="D12" s="3" t="s">
        <v>541</v>
      </c>
      <c r="E12" s="3" t="s">
        <v>164</v>
      </c>
      <c r="F12" s="3">
        <v>1</v>
      </c>
      <c r="G12" s="3"/>
      <c r="H12" s="3" t="str">
        <f>IF(Z12&lt;'2 - Outliers'!$F$11,"Low outlier",IF(Z12&gt;'2 - Outliers'!$F$12,"High outlier",""))</f>
        <v/>
      </c>
      <c r="I12" s="3">
        <f>IF(AB12="",VLOOKUP(AX12,'3 -Impute_SE'!$B$10:$C$21,2,FALSE),AB12)</f>
        <v>1.2987012987012987E-3</v>
      </c>
      <c r="J12" s="3">
        <f>I12^2</f>
        <v>1.6866250632484399E-6</v>
      </c>
      <c r="K12" s="3">
        <f>1/J12</f>
        <v>592900</v>
      </c>
      <c r="L12" s="3">
        <f>K12/(VLOOKUP($AX12,'5_Weighting - FEM'!$B$9:$C$20,2,FALSE)/VLOOKUP($AX12,'5_Weighting - FEM'!$B$9:$D$20,3,FALSE))</f>
        <v>16.623783887169637</v>
      </c>
      <c r="M12" s="3">
        <f>L12*Z12</f>
        <v>-0.16623783887169638</v>
      </c>
      <c r="N12" s="3">
        <f>K12*Z12</f>
        <v>-5929</v>
      </c>
      <c r="O12" s="3">
        <f>K12/(VLOOKUP($AX12,'5_Weighting - FEM'!$F$12:$G$20,2,FALSE)/(VLOOKUP($AX12,'5_Weighting - FEM'!$F$12:$H$21,3,FALSE)))</f>
        <v>6.1523706645090579</v>
      </c>
      <c r="P12" s="3">
        <f>O12*$Z12</f>
        <v>-6.1523706645090583E-2</v>
      </c>
      <c r="Q12" s="3">
        <f>K12/(VLOOKUP($AX12,'5_Weighting - FEM'!$F$12:$H$20,2,FALSE)/VLOOKUP($AX12,'5_Weighting - FEM'!$F$12:$H$20,3,FALSE))</f>
        <v>6.1523706645090579</v>
      </c>
      <c r="R12" s="3">
        <f>Q12*$Z12</f>
        <v>-6.1523706645090583E-2</v>
      </c>
      <c r="S12" s="3">
        <f>K12/(VLOOKUP($AX12,'5_Weighting - FEM'!$N$12:$O$23,2,FALSE)/VLOOKUP($AX12,'5_Weighting - FEM'!$N$12:$P$23,3,FALSE))</f>
        <v>58.666023559474148</v>
      </c>
      <c r="T12" s="3">
        <f>S12*$Z12</f>
        <v>-0.58666023559474145</v>
      </c>
      <c r="U12" s="3">
        <f>K12/(VLOOKUP($AX12,'5_Weighting - FEM'!$R$12:$S$23,2,FALSE)/(VLOOKUP($AX12,'5_Weighting - FEM'!$R$12:$T$23,3,FALSE)))</f>
        <v>2596.3231828198041</v>
      </c>
      <c r="V12" s="3">
        <f>U12*$Z12</f>
        <v>-25.96323182819804</v>
      </c>
      <c r="W12" s="3">
        <f>K12/(VLOOKUP($AX12,'5_Weighting - FEM'!$V$12:$W$23,2,FALSE)/(VLOOKUP($AX12,'5_Weighting - FEM'!$V$12:$X$23,3,FALSE)))</f>
        <v>64.558617405459685</v>
      </c>
      <c r="X12" s="3">
        <f>W12*$Z12</f>
        <v>-0.64558617405459684</v>
      </c>
      <c r="Y12" s="3" t="s">
        <v>94</v>
      </c>
      <c r="Z12" s="6">
        <v>-0.01</v>
      </c>
      <c r="AA12" s="3" t="s">
        <v>4</v>
      </c>
      <c r="AB12" s="3">
        <v>1.2987012987012987E-3</v>
      </c>
      <c r="AC12" s="3" t="s">
        <v>26</v>
      </c>
      <c r="AD12" s="3" t="s">
        <v>5</v>
      </c>
      <c r="AE12" s="3" t="s">
        <v>6</v>
      </c>
      <c r="AF12" s="3" t="s">
        <v>5</v>
      </c>
      <c r="AG12" s="3" t="s">
        <v>55</v>
      </c>
      <c r="AH12" s="3" t="s">
        <v>165</v>
      </c>
      <c r="AI12" s="3" t="s">
        <v>95</v>
      </c>
      <c r="AJ12" s="3" t="s">
        <v>57</v>
      </c>
      <c r="AK12" s="3" t="s">
        <v>39</v>
      </c>
      <c r="AL12" s="4" t="s">
        <v>12</v>
      </c>
      <c r="AM12" s="4" t="s">
        <v>166</v>
      </c>
      <c r="AN12" s="4">
        <v>1999</v>
      </c>
      <c r="AO12" s="3" t="s">
        <v>30</v>
      </c>
      <c r="AP12" s="3" t="s">
        <v>30</v>
      </c>
      <c r="AQ12" s="3">
        <v>8707</v>
      </c>
      <c r="AR12" s="3">
        <v>0</v>
      </c>
      <c r="AS12" s="3">
        <v>0</v>
      </c>
      <c r="AT12" s="3">
        <v>0</v>
      </c>
      <c r="AU12" s="3">
        <v>0</v>
      </c>
      <c r="AV12" s="4" t="s">
        <v>15</v>
      </c>
      <c r="AW12" s="4" t="s">
        <v>167</v>
      </c>
      <c r="AX12" s="4" t="s">
        <v>88</v>
      </c>
      <c r="AY12" s="4" t="s">
        <v>168</v>
      </c>
      <c r="AZ12" s="4" t="s">
        <v>99</v>
      </c>
      <c r="BA12" s="3">
        <v>0.309</v>
      </c>
      <c r="BB12" s="5">
        <v>1.362062370503422</v>
      </c>
      <c r="BC12" s="5"/>
      <c r="BD12" s="5" t="s">
        <v>60</v>
      </c>
      <c r="BE12" s="5">
        <v>7.7</v>
      </c>
      <c r="BF12" s="5"/>
    </row>
    <row r="13" spans="1:58" x14ac:dyDescent="0.35">
      <c r="A13" s="2">
        <v>17</v>
      </c>
      <c r="B13" s="3" t="s">
        <v>1002</v>
      </c>
      <c r="C13" s="3">
        <v>17.100000000000001</v>
      </c>
      <c r="D13" s="3" t="s">
        <v>1003</v>
      </c>
      <c r="E13" s="3" t="s">
        <v>1004</v>
      </c>
      <c r="F13" s="3"/>
      <c r="G13" s="3"/>
      <c r="H13" s="3" t="str">
        <f>IF(Z13&lt;'2 - Outliers'!$F$11,"Low outlier",IF(Z13&gt;'2 - Outliers'!$F$12,"High outlier",""))</f>
        <v/>
      </c>
      <c r="I13" s="3">
        <f>IF(AB13="",VLOOKUP(AX13,'3 -Impute_SE'!$B$10:$C$21,2,FALSE),AB13)</f>
        <v>1.4364089775561098E-3</v>
      </c>
      <c r="J13" s="3">
        <f>I13^2</f>
        <v>2.0632707508037887E-6</v>
      </c>
      <c r="K13" s="3">
        <f>1/J13</f>
        <v>484667.36593364191</v>
      </c>
      <c r="L13" s="3">
        <f>K13/(VLOOKUP($AX13,'5_Weighting - FEM'!$B$9:$C$20,2,FALSE)/VLOOKUP($AX13,'5_Weighting - FEM'!$B$9:$D$20,3,FALSE))</f>
        <v>3.4522434992049664</v>
      </c>
      <c r="M13" s="3">
        <f>L13*Z13</f>
        <v>-1.9884922555420605E-2</v>
      </c>
      <c r="N13" s="3">
        <f>K13*Z13</f>
        <v>-2791.6840277777769</v>
      </c>
      <c r="O13" s="3">
        <f>K13/(VLOOKUP($AX13,'5_Weighting - FEM'!$F$12:$G$20,2,FALSE)/(VLOOKUP($AX13,'5_Weighting - FEM'!$F$12:$H$21,3,FALSE)))</f>
        <v>1763.4085229456107</v>
      </c>
      <c r="P13" s="3">
        <f>O13*$Z13</f>
        <v>-10.157233092166717</v>
      </c>
      <c r="Q13" s="3">
        <f>K13/(VLOOKUP($AX13,'5_Weighting - FEM'!$F$12:$H$20,2,FALSE)/VLOOKUP($AX13,'5_Weighting - FEM'!$F$12:$H$20,3,FALSE))</f>
        <v>1763.4085229456107</v>
      </c>
      <c r="R13" s="3">
        <f>Q13*$Z13</f>
        <v>-10.157233092166717</v>
      </c>
      <c r="S13" s="3">
        <f>K13/(VLOOKUP($AX13,'5_Weighting - FEM'!$N$12:$O$23,2,FALSE)/VLOOKUP($AX13,'5_Weighting - FEM'!$N$12:$P$23,3,FALSE))</f>
        <v>1.3098476361261839</v>
      </c>
      <c r="T13" s="3">
        <f>S13*$Z13</f>
        <v>-7.544722384086819E-3</v>
      </c>
      <c r="U13" s="3">
        <f>K13/(VLOOKUP($AX13,'5_Weighting - FEM'!$R$12:$S$23,2,FALSE)/(VLOOKUP($AX13,'5_Weighting - FEM'!$R$12:$T$23,3,FALSE)))</f>
        <v>5.9900256312036682</v>
      </c>
      <c r="V13" s="3">
        <f>U13*$Z13</f>
        <v>-3.4502547635733127E-2</v>
      </c>
      <c r="W13" s="3">
        <f>K13/(VLOOKUP($AX13,'5_Weighting - FEM'!$V$12:$W$23,2,FALSE)/(VLOOKUP($AX13,'5_Weighting - FEM'!$V$12:$X$23,3,FALSE)))</f>
        <v>1.6368982950257498</v>
      </c>
      <c r="X13" s="3">
        <f>W13*$Z13</f>
        <v>-9.428534179348318E-3</v>
      </c>
      <c r="Y13" s="3" t="s">
        <v>367</v>
      </c>
      <c r="Z13" s="6">
        <v>-5.7599999999999995E-3</v>
      </c>
      <c r="AA13" s="3" t="s">
        <v>355</v>
      </c>
      <c r="AB13" s="3">
        <v>1.4364089775561098E-3</v>
      </c>
      <c r="AC13" s="3" t="s">
        <v>26</v>
      </c>
      <c r="AD13" s="3" t="s">
        <v>5</v>
      </c>
      <c r="AE13" s="3" t="s">
        <v>6</v>
      </c>
      <c r="AF13" s="3" t="s">
        <v>5</v>
      </c>
      <c r="AG13" s="3" t="s">
        <v>7</v>
      </c>
      <c r="AH13" s="3" t="s">
        <v>48</v>
      </c>
      <c r="AI13" s="3" t="s">
        <v>28</v>
      </c>
      <c r="AJ13" s="3" t="s">
        <v>10</v>
      </c>
      <c r="AK13" s="3" t="s">
        <v>11</v>
      </c>
      <c r="AL13" s="4" t="s">
        <v>12</v>
      </c>
      <c r="AM13" s="4" t="s">
        <v>158</v>
      </c>
      <c r="AN13" s="4">
        <v>2002</v>
      </c>
      <c r="AO13" s="3" t="s">
        <v>30</v>
      </c>
      <c r="AP13" s="3" t="s">
        <v>30</v>
      </c>
      <c r="AQ13" s="3">
        <v>3582</v>
      </c>
      <c r="AR13" s="3">
        <v>0</v>
      </c>
      <c r="AS13" s="3">
        <v>0</v>
      </c>
      <c r="AT13" s="3">
        <v>1</v>
      </c>
      <c r="AU13" s="3">
        <v>1</v>
      </c>
      <c r="AV13" s="4" t="s">
        <v>330</v>
      </c>
      <c r="AW13" s="4" t="s">
        <v>1005</v>
      </c>
      <c r="AX13" s="4" t="s">
        <v>332</v>
      </c>
      <c r="AY13" s="4" t="s">
        <v>33</v>
      </c>
      <c r="AZ13" s="4"/>
      <c r="BA13" s="3">
        <v>7.1999999999999995E-2</v>
      </c>
      <c r="BB13" s="5"/>
      <c r="BC13" s="5"/>
      <c r="BD13" s="5" t="s">
        <v>20</v>
      </c>
      <c r="BE13" s="5">
        <v>4.01</v>
      </c>
      <c r="BF13" s="5"/>
    </row>
    <row r="14" spans="1:58" x14ac:dyDescent="0.35">
      <c r="A14" s="2">
        <v>129</v>
      </c>
      <c r="B14" s="3" t="s">
        <v>333</v>
      </c>
      <c r="C14" s="3">
        <v>129.1</v>
      </c>
      <c r="D14" s="3" t="s">
        <v>1001</v>
      </c>
      <c r="E14" s="3" t="s">
        <v>335</v>
      </c>
      <c r="F14" s="3"/>
      <c r="G14" s="3"/>
      <c r="H14" s="3" t="str">
        <f>IF(Z14&lt;'2 - Outliers'!$F$11,"Low outlier",IF(Z14&gt;'2 - Outliers'!$F$12,"High outlier",""))</f>
        <v/>
      </c>
      <c r="I14" s="3">
        <f>IF(AB14="",VLOOKUP(AX14,'3 -Impute_SE'!$B$10:$C$21,2,FALSE),AB14)</f>
        <v>1.7189784164569101E-3</v>
      </c>
      <c r="J14" s="3">
        <f>I14^2</f>
        <v>2.9548867962447064E-6</v>
      </c>
      <c r="K14" s="3">
        <f>1/J14</f>
        <v>338422.4401661937</v>
      </c>
      <c r="L14" s="3">
        <f>K14/(VLOOKUP($AX14,'5_Weighting - FEM'!$B$9:$C$20,2,FALSE)/VLOOKUP($AX14,'5_Weighting - FEM'!$B$9:$D$20,3,FALSE))</f>
        <v>0.91020371914737452</v>
      </c>
      <c r="M14" s="3">
        <f>L14*Z14</f>
        <v>1.6428515751828014E-3</v>
      </c>
      <c r="N14" s="3">
        <f>K14*Z14</f>
        <v>610.8279138048855</v>
      </c>
      <c r="O14" s="3">
        <f>K14/(VLOOKUP($AX14,'5_Weighting - FEM'!$F$12:$G$20,2,FALSE)/(VLOOKUP($AX14,'5_Weighting - FEM'!$F$12:$H$21,3,FALSE)))</f>
        <v>88.470092214074626</v>
      </c>
      <c r="P14" s="3">
        <f>O14*$Z14</f>
        <v>0.15968208796884417</v>
      </c>
      <c r="Q14" s="3">
        <f>K14/(VLOOKUP($AX14,'5_Weighting - FEM'!$F$12:$H$20,2,FALSE)/VLOOKUP($AX14,'5_Weighting - FEM'!$F$12:$H$20,3,FALSE))</f>
        <v>88.470092214074626</v>
      </c>
      <c r="R14" s="3">
        <f>Q14*$Z14</f>
        <v>0.15968208796884417</v>
      </c>
      <c r="S14" s="3">
        <f>K14/(VLOOKUP($AX14,'5_Weighting - FEM'!$N$12:$O$23,2,FALSE)/VLOOKUP($AX14,'5_Weighting - FEM'!$N$12:$P$23,3,FALSE))</f>
        <v>0.58925076481922312</v>
      </c>
      <c r="T14" s="3">
        <f>S14*$Z14</f>
        <v>1.06355481393522E-3</v>
      </c>
      <c r="U14" s="3">
        <f>K14/(VLOOKUP($AX14,'5_Weighting - FEM'!$R$12:$S$23,2,FALSE)/(VLOOKUP($AX14,'5_Weighting - FEM'!$R$12:$T$23,3,FALSE)))</f>
        <v>173.31809239075884</v>
      </c>
      <c r="V14" s="3">
        <f>U14*$Z14</f>
        <v>0.31282656300125905</v>
      </c>
      <c r="W14" s="3">
        <f>K14/(VLOOKUP($AX14,'5_Weighting - FEM'!$V$12:$W$23,2,FALSE)/(VLOOKUP($AX14,'5_Weighting - FEM'!$V$12:$X$23,3,FALSE)))</f>
        <v>0.52584584710351445</v>
      </c>
      <c r="X14" s="3">
        <f>W14*$Z14</f>
        <v>9.4911354463216393E-4</v>
      </c>
      <c r="Y14" s="3" t="s">
        <v>24</v>
      </c>
      <c r="Z14" s="6">
        <v>1.8049273372797558E-3</v>
      </c>
      <c r="AA14" s="3" t="s">
        <v>47</v>
      </c>
      <c r="AB14" s="3">
        <v>1.7189784164569101E-3</v>
      </c>
      <c r="AC14" s="3" t="s">
        <v>26</v>
      </c>
      <c r="AD14" s="3" t="s">
        <v>53</v>
      </c>
      <c r="AE14" s="3" t="s">
        <v>6</v>
      </c>
      <c r="AF14" s="3" t="s">
        <v>54</v>
      </c>
      <c r="AG14" s="3" t="s">
        <v>7</v>
      </c>
      <c r="AH14" s="3"/>
      <c r="AI14" s="3" t="s">
        <v>28</v>
      </c>
      <c r="AJ14" s="3" t="s">
        <v>336</v>
      </c>
      <c r="AK14" s="3" t="s">
        <v>337</v>
      </c>
      <c r="AL14" s="4" t="s">
        <v>338</v>
      </c>
      <c r="AM14" s="4" t="s">
        <v>339</v>
      </c>
      <c r="AN14" s="4">
        <v>2010</v>
      </c>
      <c r="AO14" s="3" t="s">
        <v>14</v>
      </c>
      <c r="AP14" s="3" t="s">
        <v>14</v>
      </c>
      <c r="AQ14" s="3">
        <v>55</v>
      </c>
      <c r="AR14" s="3">
        <v>1</v>
      </c>
      <c r="AS14" s="3">
        <v>0</v>
      </c>
      <c r="AT14" s="3">
        <v>0</v>
      </c>
      <c r="AU14" s="3">
        <v>0</v>
      </c>
      <c r="AV14" s="4" t="s">
        <v>15</v>
      </c>
      <c r="AW14" s="4" t="s">
        <v>974</v>
      </c>
      <c r="AX14" s="4" t="s">
        <v>42</v>
      </c>
      <c r="AY14" s="4" t="s">
        <v>33</v>
      </c>
      <c r="AZ14" s="4"/>
      <c r="BA14" s="3">
        <v>7.0499999999999993E-2</v>
      </c>
      <c r="BB14" s="5"/>
      <c r="BC14" s="5"/>
      <c r="BD14" s="5"/>
      <c r="BE14" s="5">
        <v>-1.05</v>
      </c>
      <c r="BF14" s="5"/>
    </row>
    <row r="15" spans="1:58" x14ac:dyDescent="0.35">
      <c r="A15" s="2">
        <v>183</v>
      </c>
      <c r="B15" s="3" t="s">
        <v>1279</v>
      </c>
      <c r="C15" s="3">
        <v>183.1</v>
      </c>
      <c r="D15" s="3" t="s">
        <v>1280</v>
      </c>
      <c r="E15" s="3" t="s">
        <v>1281</v>
      </c>
      <c r="F15" s="3"/>
      <c r="G15" s="3"/>
      <c r="H15" s="3" t="str">
        <f>IF(Z15&lt;'2 - Outliers'!$F$11,"Low outlier",IF(Z15&gt;'2 - Outliers'!$F$12,"High outlier",""))</f>
        <v/>
      </c>
      <c r="I15" s="3">
        <f>IF(AB15="",VLOOKUP(AX15,'3 -Impute_SE'!$B$10:$C$21,2,FALSE),AB15)</f>
        <v>2.0085063408785821E-3</v>
      </c>
      <c r="J15" s="3">
        <f>I15^2</f>
        <v>4.0340977213494711E-6</v>
      </c>
      <c r="K15" s="3">
        <f>1/J15</f>
        <v>247886.90534385067</v>
      </c>
      <c r="L15" s="3">
        <f>K15/(VLOOKUP($AX15,'5_Weighting - FEM'!$B$9:$C$20,2,FALSE)/VLOOKUP($AX15,'5_Weighting - FEM'!$B$9:$D$20,3,FALSE))</f>
        <v>1.4772171763871463E-10</v>
      </c>
      <c r="M15" s="3">
        <f>L15*Z15</f>
        <v>2.9284290647751693E-12</v>
      </c>
      <c r="N15" s="3">
        <f>K15*Z15</f>
        <v>4914.0994972824228</v>
      </c>
      <c r="O15" s="3" t="e">
        <f>K15/(VLOOKUP($AX15,'5_Weighting - FEM'!$F$12:$G$20,2,FALSE)/(VLOOKUP($AX15,'5_Weighting - FEM'!$F$12:$H$21,3,FALSE)))</f>
        <v>#N/A</v>
      </c>
      <c r="P15" s="3" t="e">
        <f>O15*$Z15</f>
        <v>#N/A</v>
      </c>
      <c r="Q15" s="3" t="e">
        <f>K15/(VLOOKUP($AX15,'5_Weighting - FEM'!$F$12:$H$20,2,FALSE)/VLOOKUP($AX15,'5_Weighting - FEM'!$F$12:$H$20,3,FALSE))</f>
        <v>#N/A</v>
      </c>
      <c r="R15" s="3" t="e">
        <f>Q15*$Z15</f>
        <v>#N/A</v>
      </c>
      <c r="S15" s="3">
        <f>K15/(VLOOKUP($AX15,'5_Weighting - FEM'!$N$12:$O$23,2,FALSE)/VLOOKUP($AX15,'5_Weighting - FEM'!$N$12:$P$23,3,FALSE))</f>
        <v>0.55572125035078013</v>
      </c>
      <c r="T15" s="3">
        <f>S15*$Z15</f>
        <v>1.101659449574339E-2</v>
      </c>
      <c r="U15" s="3">
        <f>K15/(VLOOKUP($AX15,'5_Weighting - FEM'!$R$12:$S$23,2,FALSE)/(VLOOKUP($AX15,'5_Weighting - FEM'!$R$12:$T$23,3,FALSE)))</f>
        <v>0.36051490979318546</v>
      </c>
      <c r="V15" s="3">
        <f>U15*$Z15</f>
        <v>7.1468322803097143E-3</v>
      </c>
      <c r="W15" s="3">
        <f>K15/(VLOOKUP($AX15,'5_Weighting - FEM'!$V$12:$W$23,2,FALSE)/(VLOOKUP($AX15,'5_Weighting - FEM'!$V$12:$X$23,3,FALSE)))</f>
        <v>6.1550715693306538E-11</v>
      </c>
      <c r="X15" s="3">
        <f>W15*$Z15</f>
        <v>1.2201787771979795E-12</v>
      </c>
      <c r="Y15" s="3" t="s">
        <v>24</v>
      </c>
      <c r="Z15" s="6">
        <v>1.9823957584471603E-2</v>
      </c>
      <c r="AA15" s="3" t="s">
        <v>25</v>
      </c>
      <c r="AB15" s="3">
        <v>2.0085063408785821E-3</v>
      </c>
      <c r="AC15" s="3" t="s">
        <v>26</v>
      </c>
      <c r="AD15" s="3" t="s">
        <v>5</v>
      </c>
      <c r="AE15" s="3" t="s">
        <v>1307</v>
      </c>
      <c r="AF15" s="3" t="s">
        <v>5</v>
      </c>
      <c r="AG15" s="3" t="s">
        <v>7</v>
      </c>
      <c r="AH15" s="3" t="s">
        <v>1328</v>
      </c>
      <c r="AI15" s="3" t="s">
        <v>694</v>
      </c>
      <c r="AJ15" s="3" t="s">
        <v>10</v>
      </c>
      <c r="AK15" s="3" t="s">
        <v>1339</v>
      </c>
      <c r="AL15" s="4" t="s">
        <v>338</v>
      </c>
      <c r="AM15" s="4" t="s">
        <v>836</v>
      </c>
      <c r="AN15" s="4">
        <v>2015</v>
      </c>
      <c r="AO15" s="3" t="s">
        <v>14</v>
      </c>
      <c r="AP15" s="3" t="s">
        <v>1951</v>
      </c>
      <c r="AQ15" s="3">
        <v>286</v>
      </c>
      <c r="AR15" s="3">
        <v>1</v>
      </c>
      <c r="AS15" s="3">
        <v>0</v>
      </c>
      <c r="AT15" s="3">
        <v>0</v>
      </c>
      <c r="AU15" s="3">
        <v>0</v>
      </c>
      <c r="AV15" s="4" t="s">
        <v>97</v>
      </c>
      <c r="AW15" s="4" t="s">
        <v>1393</v>
      </c>
      <c r="AX15" s="4" t="s">
        <v>1396</v>
      </c>
      <c r="AY15" s="4" t="s">
        <v>33</v>
      </c>
      <c r="AZ15" s="4"/>
      <c r="BA15" s="3">
        <v>13236.06</v>
      </c>
      <c r="BB15" s="3"/>
      <c r="BC15" s="3"/>
      <c r="BD15" s="3"/>
      <c r="BE15" s="3">
        <v>9.8699999999999992</v>
      </c>
      <c r="BF15" s="3" t="s">
        <v>1300</v>
      </c>
    </row>
    <row r="16" spans="1:58" x14ac:dyDescent="0.35">
      <c r="A16" s="2">
        <v>31</v>
      </c>
      <c r="B16" s="3" t="s">
        <v>162</v>
      </c>
      <c r="C16" s="3">
        <v>31.2</v>
      </c>
      <c r="D16" s="3" t="s">
        <v>542</v>
      </c>
      <c r="E16" s="3" t="s">
        <v>164</v>
      </c>
      <c r="F16" s="3">
        <v>1</v>
      </c>
      <c r="G16" s="3"/>
      <c r="H16" s="3" t="str">
        <f>IF(Z16&lt;'2 - Outliers'!$F$11,"Low outlier",IF(Z16&gt;'2 - Outliers'!$F$12,"High outlier",""))</f>
        <v/>
      </c>
      <c r="I16" s="3">
        <f>IF(AB16="",VLOOKUP(AX16,'3 -Impute_SE'!$B$10:$C$21,2,FALSE),AB16)</f>
        <v>2.3809523809523807E-3</v>
      </c>
      <c r="J16" s="3">
        <f>I16^2</f>
        <v>5.6689342403628111E-6</v>
      </c>
      <c r="K16" s="3">
        <f>1/J16</f>
        <v>176400.00000000003</v>
      </c>
      <c r="L16" s="3">
        <f>K16/(VLOOKUP($AX16,'5_Weighting - FEM'!$B$9:$C$20,2,FALSE)/VLOOKUP($AX16,'5_Weighting - FEM'!$B$9:$D$20,3,FALSE))</f>
        <v>4.9459191730422072</v>
      </c>
      <c r="M16" s="3">
        <f>L16*Z16</f>
        <v>-4.945919173042207E-2</v>
      </c>
      <c r="N16" s="3">
        <f>K16*Z16</f>
        <v>-1764.0000000000002</v>
      </c>
      <c r="O16" s="3">
        <f>K16/(VLOOKUP($AX16,'5_Weighting - FEM'!$F$12:$G$20,2,FALSE)/(VLOOKUP($AX16,'5_Weighting - FEM'!$F$12:$H$21,3,FALSE)))</f>
        <v>1.8304573877878192</v>
      </c>
      <c r="P16" s="3">
        <f>O16*$Z16</f>
        <v>-1.8304573877878191E-2</v>
      </c>
      <c r="Q16" s="3">
        <f>K16/(VLOOKUP($AX16,'5_Weighting - FEM'!$F$12:$H$20,2,FALSE)/VLOOKUP($AX16,'5_Weighting - FEM'!$F$12:$H$20,3,FALSE))</f>
        <v>1.8304573877878192</v>
      </c>
      <c r="R16" s="3">
        <f>Q16*$Z16</f>
        <v>-1.8304573877878191E-2</v>
      </c>
      <c r="S16" s="3">
        <f>K16/(VLOOKUP($AX16,'5_Weighting - FEM'!$N$12:$O$23,2,FALSE)/VLOOKUP($AX16,'5_Weighting - FEM'!$N$12:$P$23,3,FALSE))</f>
        <v>17.454354116868345</v>
      </c>
      <c r="T16" s="3">
        <f>S16*$Z16</f>
        <v>-0.17454354116868345</v>
      </c>
      <c r="U16" s="3">
        <f>K16/(VLOOKUP($AX16,'5_Weighting - FEM'!$R$12:$S$23,2,FALSE)/(VLOOKUP($AX16,'5_Weighting - FEM'!$R$12:$T$23,3,FALSE)))</f>
        <v>772.4597899298592</v>
      </c>
      <c r="V16" s="3">
        <f>U16*$Z16</f>
        <v>-7.7245978992985922</v>
      </c>
      <c r="W16" s="3">
        <f>K16/(VLOOKUP($AX16,'5_Weighting - FEM'!$V$12:$W$23,2,FALSE)/(VLOOKUP($AX16,'5_Weighting - FEM'!$V$12:$X$23,3,FALSE)))</f>
        <v>19.20752253385578</v>
      </c>
      <c r="X16" s="3">
        <f>W16*$Z16</f>
        <v>-0.19207522533855781</v>
      </c>
      <c r="Y16" s="3" t="s">
        <v>94</v>
      </c>
      <c r="Z16" s="6">
        <v>-0.01</v>
      </c>
      <c r="AA16" s="3" t="s">
        <v>4</v>
      </c>
      <c r="AB16" s="3">
        <v>2.3809523809523807E-3</v>
      </c>
      <c r="AC16" s="3" t="s">
        <v>26</v>
      </c>
      <c r="AD16" s="3" t="s">
        <v>5</v>
      </c>
      <c r="AE16" s="3" t="s">
        <v>6</v>
      </c>
      <c r="AF16" s="3" t="s">
        <v>5</v>
      </c>
      <c r="AG16" s="3" t="s">
        <v>55</v>
      </c>
      <c r="AH16" s="3" t="s">
        <v>165</v>
      </c>
      <c r="AI16" s="3" t="s">
        <v>95</v>
      </c>
      <c r="AJ16" s="3" t="s">
        <v>57</v>
      </c>
      <c r="AK16" s="3" t="s">
        <v>74</v>
      </c>
      <c r="AL16" s="4" t="s">
        <v>12</v>
      </c>
      <c r="AM16" s="4" t="s">
        <v>166</v>
      </c>
      <c r="AN16" s="4">
        <v>1999</v>
      </c>
      <c r="AO16" s="3" t="s">
        <v>30</v>
      </c>
      <c r="AP16" s="3" t="s">
        <v>30</v>
      </c>
      <c r="AQ16" s="3">
        <v>10475</v>
      </c>
      <c r="AR16" s="3">
        <v>0</v>
      </c>
      <c r="AS16" s="3">
        <v>0</v>
      </c>
      <c r="AT16" s="3">
        <v>0</v>
      </c>
      <c r="AU16" s="3">
        <v>0</v>
      </c>
      <c r="AV16" s="4" t="s">
        <v>15</v>
      </c>
      <c r="AW16" s="4" t="s">
        <v>167</v>
      </c>
      <c r="AX16" s="4" t="s">
        <v>88</v>
      </c>
      <c r="AY16" s="4" t="s">
        <v>168</v>
      </c>
      <c r="AZ16" s="4" t="s">
        <v>99</v>
      </c>
      <c r="BA16" s="3">
        <v>0.28349999999999997</v>
      </c>
      <c r="BB16" s="3">
        <v>1.3277688803138623</v>
      </c>
      <c r="BC16" s="3"/>
      <c r="BD16" s="3" t="s">
        <v>60</v>
      </c>
      <c r="BE16" s="3">
        <v>4.2</v>
      </c>
      <c r="BF16" s="3"/>
    </row>
    <row r="17" spans="1:58" x14ac:dyDescent="0.35">
      <c r="A17" s="2">
        <v>131</v>
      </c>
      <c r="B17" s="3" t="s">
        <v>68</v>
      </c>
      <c r="C17" s="3">
        <v>131.30000000000001</v>
      </c>
      <c r="D17" s="3" t="s">
        <v>189</v>
      </c>
      <c r="E17" s="3" t="s">
        <v>190</v>
      </c>
      <c r="F17" s="3">
        <v>1</v>
      </c>
      <c r="G17" s="3"/>
      <c r="H17" s="3" t="str">
        <f>IF(Z17&lt;'2 - Outliers'!$F$11,"Low outlier",IF(Z17&gt;'2 - Outliers'!$F$12,"High outlier",""))</f>
        <v/>
      </c>
      <c r="I17" s="3">
        <f>IF(AB17="",VLOOKUP(AX17,'3 -Impute_SE'!$B$10:$C$21,2,FALSE),AB17)</f>
        <v>2.5114155251141552E-3</v>
      </c>
      <c r="J17" s="3">
        <f>I17^2</f>
        <v>6.307207939784408E-6</v>
      </c>
      <c r="K17" s="96">
        <f>1/J17</f>
        <v>158548.76033057852</v>
      </c>
      <c r="L17" s="3">
        <f>K17/(VLOOKUP($AX17,'5_Weighting - FEM'!$B$9:$C$20,2,FALSE)/VLOOKUP($AX17,'5_Weighting - FEM'!$B$9:$D$20,3,FALSE))</f>
        <v>0.25209345069541694</v>
      </c>
      <c r="M17" s="3">
        <f>L17*Z17</f>
        <v>2.7730279576495863E-3</v>
      </c>
      <c r="N17" s="3">
        <f>K17*Z17</f>
        <v>1744.0363636363636</v>
      </c>
      <c r="O17" s="3">
        <f>K17/(VLOOKUP($AX17,'5_Weighting - FEM'!$F$12:$G$20,2,FALSE)/(VLOOKUP($AX17,'5_Weighting - FEM'!$F$12:$H$21,3,FALSE)))</f>
        <v>6.7648475893205005</v>
      </c>
      <c r="P17" s="3">
        <f>O17*$Z17</f>
        <v>7.4413323482525495E-2</v>
      </c>
      <c r="Q17" s="3">
        <f>K17/(VLOOKUP($AX17,'5_Weighting - FEM'!$F$12:$H$20,2,FALSE)/VLOOKUP($AX17,'5_Weighting - FEM'!$F$12:$H$20,3,FALSE))</f>
        <v>6.7648475893205005</v>
      </c>
      <c r="R17" s="3">
        <f>Q17*$Z17</f>
        <v>7.4413323482525495E-2</v>
      </c>
      <c r="S17" s="3">
        <f>K17/(VLOOKUP($AX17,'5_Weighting - FEM'!$N$12:$O$23,2,FALSE)/VLOOKUP($AX17,'5_Weighting - FEM'!$N$12:$P$23,3,FALSE))</f>
        <v>0.19849759601122263</v>
      </c>
      <c r="T17" s="3">
        <f>S17*$Z17</f>
        <v>2.183473556123449E-3</v>
      </c>
      <c r="U17" s="3">
        <f>K17/(VLOOKUP($AX17,'5_Weighting - FEM'!$R$12:$S$23,2,FALSE)/(VLOOKUP($AX17,'5_Weighting - FEM'!$R$12:$T$23,3,FALSE)))</f>
        <v>27.233502531935276</v>
      </c>
      <c r="V17" s="3">
        <f>U17*$Z17</f>
        <v>0.29956852785128801</v>
      </c>
      <c r="W17" s="3">
        <f>K17/(VLOOKUP($AX17,'5_Weighting - FEM'!$V$12:$W$23,2,FALSE)/(VLOOKUP($AX17,'5_Weighting - FEM'!$V$12:$X$23,3,FALSE)))</f>
        <v>0.18483913807189079</v>
      </c>
      <c r="X17" s="3">
        <f>W17*$Z17</f>
        <v>2.0332305187907985E-3</v>
      </c>
      <c r="Y17" s="3" t="s">
        <v>640</v>
      </c>
      <c r="Z17" s="81">
        <v>1.0999999999999999E-2</v>
      </c>
      <c r="AA17" s="81" t="s">
        <v>1300</v>
      </c>
      <c r="AB17" s="3">
        <v>2.5114155251141552E-3</v>
      </c>
      <c r="AC17" s="3" t="s">
        <v>26</v>
      </c>
      <c r="AD17" s="3" t="s">
        <v>5</v>
      </c>
      <c r="AE17" s="3" t="s">
        <v>6</v>
      </c>
      <c r="AF17" s="3" t="s">
        <v>5</v>
      </c>
      <c r="AG17" s="3" t="s">
        <v>55</v>
      </c>
      <c r="AH17" s="3" t="s">
        <v>37</v>
      </c>
      <c r="AI17" s="3" t="s">
        <v>73</v>
      </c>
      <c r="AJ17" s="3" t="s">
        <v>57</v>
      </c>
      <c r="AK17" s="3" t="s">
        <v>191</v>
      </c>
      <c r="AL17" s="4" t="s">
        <v>75</v>
      </c>
      <c r="AM17" s="4" t="s">
        <v>75</v>
      </c>
      <c r="AN17" s="4">
        <v>1991</v>
      </c>
      <c r="AO17" s="3" t="s">
        <v>30</v>
      </c>
      <c r="AP17" s="3" t="s">
        <v>30</v>
      </c>
      <c r="AQ17" s="3">
        <v>20246</v>
      </c>
      <c r="AR17" s="3">
        <v>0</v>
      </c>
      <c r="AS17" s="3">
        <v>0</v>
      </c>
      <c r="AT17" s="3">
        <v>1</v>
      </c>
      <c r="AU17" s="3">
        <v>1</v>
      </c>
      <c r="AV17" s="4" t="s">
        <v>15</v>
      </c>
      <c r="AW17" s="4" t="s">
        <v>192</v>
      </c>
      <c r="AX17" s="4" t="s">
        <v>17</v>
      </c>
      <c r="AY17" s="4" t="s">
        <v>77</v>
      </c>
      <c r="AZ17" s="4" t="s">
        <v>78</v>
      </c>
      <c r="BA17" s="3">
        <v>5.1000000000000004E-3</v>
      </c>
      <c r="BB17" s="3">
        <v>1.005113027136717</v>
      </c>
      <c r="BC17" s="3"/>
      <c r="BD17" s="3" t="s">
        <v>60</v>
      </c>
      <c r="BE17" s="3">
        <v>4.38</v>
      </c>
      <c r="BF17" s="3"/>
    </row>
    <row r="18" spans="1:58" x14ac:dyDescent="0.35">
      <c r="A18" s="2">
        <v>150</v>
      </c>
      <c r="B18" s="3" t="s">
        <v>1177</v>
      </c>
      <c r="C18" s="3">
        <v>150.1</v>
      </c>
      <c r="D18" s="3" t="s">
        <v>1180</v>
      </c>
      <c r="E18" s="3" t="s">
        <v>1179</v>
      </c>
      <c r="F18" s="3"/>
      <c r="G18" s="3"/>
      <c r="H18" s="3" t="str">
        <f>IF(Z18&lt;'2 - Outliers'!$F$11,"Low outlier",IF(Z18&gt;'2 - Outliers'!$F$12,"High outlier",""))</f>
        <v/>
      </c>
      <c r="I18" s="3">
        <f>IF(AB18="",VLOOKUP(AX18,'3 -Impute_SE'!$B$10:$C$21,2,FALSE),AB18)</f>
        <v>3.4794708177195047E-3</v>
      </c>
      <c r="J18" s="3">
        <f>I18^2</f>
        <v>1.2106717171361638E-5</v>
      </c>
      <c r="K18" s="3">
        <f>1/J18</f>
        <v>82598.774370106999</v>
      </c>
      <c r="L18" s="3">
        <f>K18/(VLOOKUP($AX18,'5_Weighting - FEM'!$B$9:$C$20,2,FALSE)/VLOOKUP($AX18,'5_Weighting - FEM'!$B$9:$D$20,3,FALSE))</f>
        <v>0.22215344701068204</v>
      </c>
      <c r="M18" s="3">
        <f>L18*Z18</f>
        <v>1.3844007967496708E-3</v>
      </c>
      <c r="N18" s="3">
        <f>K18*Z18</f>
        <v>514.73344477533146</v>
      </c>
      <c r="O18" s="3">
        <f>K18/(VLOOKUP($AX18,'5_Weighting - FEM'!$F$12:$G$20,2,FALSE)/(VLOOKUP($AX18,'5_Weighting - FEM'!$F$12:$H$21,3,FALSE)))</f>
        <v>21.592897863700486</v>
      </c>
      <c r="P18" s="3">
        <f>O18*$Z18</f>
        <v>0.13456115765425791</v>
      </c>
      <c r="Q18" s="3">
        <f>K18/(VLOOKUP($AX18,'5_Weighting - FEM'!$F$12:$H$20,2,FALSE)/VLOOKUP($AX18,'5_Weighting - FEM'!$F$12:$H$20,3,FALSE))</f>
        <v>21.592897863700486</v>
      </c>
      <c r="R18" s="3">
        <f>Q18*$Z18</f>
        <v>0.13456115765425791</v>
      </c>
      <c r="S18" s="3">
        <f>K18/(VLOOKUP($AX18,'5_Weighting - FEM'!$N$12:$O$23,2,FALSE)/VLOOKUP($AX18,'5_Weighting - FEM'!$N$12:$P$23,3,FALSE))</f>
        <v>0.14381845053423251</v>
      </c>
      <c r="T18" s="3">
        <f>S18*$Z18</f>
        <v>8.9623807411514506E-4</v>
      </c>
      <c r="U18" s="3">
        <f>K18/(VLOOKUP($AX18,'5_Weighting - FEM'!$R$12:$S$23,2,FALSE)/(VLOOKUP($AX18,'5_Weighting - FEM'!$R$12:$T$23,3,FALSE)))</f>
        <v>42.301751623241543</v>
      </c>
      <c r="V18" s="3">
        <f>U18*$Z18</f>
        <v>0.26361318916787435</v>
      </c>
      <c r="W18" s="3">
        <f>K18/(VLOOKUP($AX18,'5_Weighting - FEM'!$V$12:$W$23,2,FALSE)/(VLOOKUP($AX18,'5_Weighting - FEM'!$V$12:$X$23,3,FALSE)))</f>
        <v>0.12834321050646388</v>
      </c>
      <c r="X18" s="3">
        <f>W18*$Z18</f>
        <v>7.9980052199692326E-4</v>
      </c>
      <c r="Y18" s="3" t="s">
        <v>24</v>
      </c>
      <c r="Z18" s="6">
        <v>6.2317322345356325E-3</v>
      </c>
      <c r="AA18" s="3" t="s">
        <v>1298</v>
      </c>
      <c r="AB18" s="3">
        <v>3.4794708177195047E-3</v>
      </c>
      <c r="AC18" s="3" t="s">
        <v>26</v>
      </c>
      <c r="AD18" s="3" t="s">
        <v>53</v>
      </c>
      <c r="AE18" s="3" t="s">
        <v>6</v>
      </c>
      <c r="AF18" s="3" t="s">
        <v>1306</v>
      </c>
      <c r="AG18" s="3" t="s">
        <v>7</v>
      </c>
      <c r="AH18" s="3" t="s">
        <v>1310</v>
      </c>
      <c r="AI18" s="3" t="s">
        <v>694</v>
      </c>
      <c r="AJ18" s="3" t="s">
        <v>10</v>
      </c>
      <c r="AK18" s="3" t="s">
        <v>182</v>
      </c>
      <c r="AL18" s="4" t="s">
        <v>1330</v>
      </c>
      <c r="AM18" s="4" t="s">
        <v>1331</v>
      </c>
      <c r="AN18" s="4">
        <v>2015</v>
      </c>
      <c r="AO18" s="3" t="s">
        <v>14</v>
      </c>
      <c r="AP18" s="3" t="s">
        <v>1951</v>
      </c>
      <c r="AQ18" s="3">
        <v>108</v>
      </c>
      <c r="AR18" s="3">
        <v>1</v>
      </c>
      <c r="AS18" s="3">
        <v>0</v>
      </c>
      <c r="AT18" s="3">
        <v>0</v>
      </c>
      <c r="AU18" s="3">
        <v>0</v>
      </c>
      <c r="AV18" s="4" t="s">
        <v>15</v>
      </c>
      <c r="AW18" s="4" t="s">
        <v>1345</v>
      </c>
      <c r="AX18" s="3" t="s">
        <v>42</v>
      </c>
      <c r="AY18" s="4" t="s">
        <v>33</v>
      </c>
      <c r="AZ18" s="4"/>
      <c r="BA18" s="3">
        <v>32.14</v>
      </c>
      <c r="BB18" s="3"/>
      <c r="BC18" s="3"/>
      <c r="BD18" s="3"/>
      <c r="BE18" s="3">
        <v>1.7909999999999999</v>
      </c>
      <c r="BF18" s="3" t="s">
        <v>1300</v>
      </c>
    </row>
    <row r="19" spans="1:58" ht="29" x14ac:dyDescent="0.35">
      <c r="A19" s="2">
        <v>179</v>
      </c>
      <c r="B19" s="3" t="s">
        <v>1273</v>
      </c>
      <c r="C19" s="3">
        <v>179.1</v>
      </c>
      <c r="D19" s="3" t="s">
        <v>1274</v>
      </c>
      <c r="E19" s="3" t="s">
        <v>1275</v>
      </c>
      <c r="F19" s="3"/>
      <c r="G19" s="3"/>
      <c r="H19" s="3" t="str">
        <f>IF(Z19&lt;'2 - Outliers'!$F$11,"Low outlier",IF(Z19&gt;'2 - Outliers'!$F$12,"High outlier",""))</f>
        <v/>
      </c>
      <c r="I19" s="3">
        <f>IF(AB19="",VLOOKUP(AX19,'3 -Impute_SE'!$B$10:$C$21,2,FALSE),AB19)</f>
        <v>3.5000000000000001E-3</v>
      </c>
      <c r="J19" s="3">
        <f>I19^2</f>
        <v>1.2250000000000001E-5</v>
      </c>
      <c r="K19" s="3">
        <f>1/J19</f>
        <v>81632.653061224482</v>
      </c>
      <c r="L19" s="3">
        <f>K19/(VLOOKUP($AX19,'5_Weighting - FEM'!$B$9:$C$20,2,FALSE)/VLOOKUP($AX19,'5_Weighting - FEM'!$B$9:$D$20,3,FALSE))</f>
        <v>2.288823718377623</v>
      </c>
      <c r="M19" s="3">
        <f>L19*Z19</f>
        <v>0.51040768919820989</v>
      </c>
      <c r="N19" s="3">
        <f>K19*Z19</f>
        <v>18204.081632653058</v>
      </c>
      <c r="O19" s="3">
        <f>K19/(VLOOKUP($AX19,'5_Weighting - FEM'!$F$12:$G$20,2,FALSE)/(VLOOKUP($AX19,'5_Weighting - FEM'!$F$12:$H$21,3,FALSE)))</f>
        <v>0.84708102540044361</v>
      </c>
      <c r="P19" s="3">
        <f>O19*$Z19</f>
        <v>0.18889906866429892</v>
      </c>
      <c r="Q19" s="3">
        <f>K19/(VLOOKUP($AX19,'5_Weighting - FEM'!$F$12:$H$20,2,FALSE)/VLOOKUP($AX19,'5_Weighting - FEM'!$F$12:$H$20,3,FALSE))</f>
        <v>0.84708102540044361</v>
      </c>
      <c r="R19" s="3">
        <f>Q19*$Z19</f>
        <v>0.18889906866429892</v>
      </c>
      <c r="S19" s="3">
        <f>K19/(VLOOKUP($AX19,'5_Weighting - FEM'!$N$12:$O$23,2,FALSE)/VLOOKUP($AX19,'5_Weighting - FEM'!$N$12:$P$23,3,FALSE))</f>
        <v>8.0773539344108194</v>
      </c>
      <c r="T19" s="3">
        <f>S19*$Z19</f>
        <v>1.8012499273736127</v>
      </c>
      <c r="U19" s="3">
        <f>K19/(VLOOKUP($AX19,'5_Weighting - FEM'!$R$12:$S$23,2,FALSE)/(VLOOKUP($AX19,'5_Weighting - FEM'!$R$12:$T$23,3,FALSE)))</f>
        <v>357.47132672953813</v>
      </c>
      <c r="V19" s="3">
        <f>U19*$Z19</f>
        <v>79.716105860687009</v>
      </c>
      <c r="W19" s="3">
        <f>K19/(VLOOKUP($AX19,'5_Weighting - FEM'!$V$12:$W$23,2,FALSE)/(VLOOKUP($AX19,'5_Weighting - FEM'!$V$12:$X$23,3,FALSE)))</f>
        <v>8.888667931813492</v>
      </c>
      <c r="X19" s="3">
        <f>W19*$Z19</f>
        <v>1.9821729487944089</v>
      </c>
      <c r="Y19" s="3" t="s">
        <v>1301</v>
      </c>
      <c r="Z19" s="6">
        <v>0.223</v>
      </c>
      <c r="AA19" s="3" t="s">
        <v>134</v>
      </c>
      <c r="AB19" s="3">
        <v>3.5000000000000001E-3</v>
      </c>
      <c r="AC19" s="3" t="s">
        <v>1305</v>
      </c>
      <c r="AD19" s="3" t="s">
        <v>5</v>
      </c>
      <c r="AE19" s="3" t="s">
        <v>1307</v>
      </c>
      <c r="AF19" s="3" t="s">
        <v>5</v>
      </c>
      <c r="AG19" s="3" t="s">
        <v>1325</v>
      </c>
      <c r="AH19" s="3" t="s">
        <v>1326</v>
      </c>
      <c r="AI19" s="3" t="s">
        <v>38</v>
      </c>
      <c r="AJ19" s="3" t="s">
        <v>10</v>
      </c>
      <c r="AK19" s="3" t="s">
        <v>918</v>
      </c>
      <c r="AL19" s="4" t="s">
        <v>338</v>
      </c>
      <c r="AM19" s="4" t="s">
        <v>339</v>
      </c>
      <c r="AN19" s="4">
        <v>2016</v>
      </c>
      <c r="AO19" s="3" t="s">
        <v>14</v>
      </c>
      <c r="AP19" s="3" t="s">
        <v>1951</v>
      </c>
      <c r="AQ19" s="3">
        <v>113</v>
      </c>
      <c r="AR19" s="3">
        <v>1</v>
      </c>
      <c r="AS19" s="3">
        <v>0</v>
      </c>
      <c r="AT19" s="3">
        <v>0</v>
      </c>
      <c r="AU19" s="3">
        <v>0</v>
      </c>
      <c r="AV19" s="4" t="s">
        <v>15</v>
      </c>
      <c r="AW19" s="9" t="s">
        <v>1391</v>
      </c>
      <c r="AX19" s="4" t="s">
        <v>88</v>
      </c>
      <c r="AY19" s="4" t="s">
        <v>1404</v>
      </c>
      <c r="AZ19" s="4"/>
      <c r="BA19" s="3">
        <v>0.44600000000000001</v>
      </c>
      <c r="BB19" s="3"/>
      <c r="BC19" s="3"/>
      <c r="BD19" s="3"/>
      <c r="BE19" s="3">
        <v>63.714285714285715</v>
      </c>
      <c r="BF19" s="3" t="s">
        <v>125</v>
      </c>
    </row>
    <row r="20" spans="1:58" x14ac:dyDescent="0.35">
      <c r="A20" s="2">
        <v>179</v>
      </c>
      <c r="B20" s="3" t="s">
        <v>1273</v>
      </c>
      <c r="C20" s="3">
        <v>179.2</v>
      </c>
      <c r="D20" s="3" t="s">
        <v>1277</v>
      </c>
      <c r="E20" s="3" t="s">
        <v>1275</v>
      </c>
      <c r="F20" s="3"/>
      <c r="G20" s="3"/>
      <c r="H20" s="3" t="str">
        <f>IF(Z20&lt;'2 - Outliers'!$F$11,"Low outlier",IF(Z20&gt;'2 - Outliers'!$F$12,"High outlier",""))</f>
        <v/>
      </c>
      <c r="I20" s="3">
        <f>IF(AB20="",VLOOKUP(AX20,'3 -Impute_SE'!$B$10:$C$21,2,FALSE),AB20)</f>
        <v>3.5000000000000001E-3</v>
      </c>
      <c r="J20" s="3">
        <f>I20^2</f>
        <v>1.2250000000000001E-5</v>
      </c>
      <c r="K20" s="3">
        <f>1/J20</f>
        <v>81632.653061224482</v>
      </c>
      <c r="L20" s="3">
        <f>K20/(VLOOKUP($AX20,'5_Weighting - FEM'!$B$9:$C$20,2,FALSE)/VLOOKUP($AX20,'5_Weighting - FEM'!$B$9:$D$20,3,FALSE))</f>
        <v>2.288823718377623</v>
      </c>
      <c r="M20" s="3">
        <f>L20*Z20</f>
        <v>0.50811886547983232</v>
      </c>
      <c r="N20" s="3">
        <f>K20*Z20</f>
        <v>18122.448979591834</v>
      </c>
      <c r="O20" s="3">
        <f>K20/(VLOOKUP($AX20,'5_Weighting - FEM'!$F$12:$G$20,2,FALSE)/(VLOOKUP($AX20,'5_Weighting - FEM'!$F$12:$H$21,3,FALSE)))</f>
        <v>0.84708102540044361</v>
      </c>
      <c r="P20" s="3">
        <f>O20*$Z20</f>
        <v>0.18805198763889849</v>
      </c>
      <c r="Q20" s="3">
        <f>K20/(VLOOKUP($AX20,'5_Weighting - FEM'!$F$12:$H$20,2,FALSE)/VLOOKUP($AX20,'5_Weighting - FEM'!$F$12:$H$20,3,FALSE))</f>
        <v>0.84708102540044361</v>
      </c>
      <c r="R20" s="3">
        <f>Q20*$Z20</f>
        <v>0.18805198763889849</v>
      </c>
      <c r="S20" s="3">
        <f>K20/(VLOOKUP($AX20,'5_Weighting - FEM'!$N$12:$O$23,2,FALSE)/VLOOKUP($AX20,'5_Weighting - FEM'!$N$12:$P$23,3,FALSE))</f>
        <v>8.0773539344108194</v>
      </c>
      <c r="T20" s="3">
        <f>S20*$Z20</f>
        <v>1.7931725734392019</v>
      </c>
      <c r="U20" s="3">
        <f>K20/(VLOOKUP($AX20,'5_Weighting - FEM'!$R$12:$S$23,2,FALSE)/(VLOOKUP($AX20,'5_Weighting - FEM'!$R$12:$T$23,3,FALSE)))</f>
        <v>357.47132672953813</v>
      </c>
      <c r="V20" s="3">
        <f>U20*$Z20</f>
        <v>79.358634533957471</v>
      </c>
      <c r="W20" s="3">
        <f>K20/(VLOOKUP($AX20,'5_Weighting - FEM'!$V$12:$W$23,2,FALSE)/(VLOOKUP($AX20,'5_Weighting - FEM'!$V$12:$X$23,3,FALSE)))</f>
        <v>8.888667931813492</v>
      </c>
      <c r="X20" s="3">
        <f>W20*$Z20</f>
        <v>1.9732842808625952</v>
      </c>
      <c r="Y20" s="3" t="s">
        <v>1301</v>
      </c>
      <c r="Z20" s="6">
        <v>0.222</v>
      </c>
      <c r="AA20" s="3" t="s">
        <v>134</v>
      </c>
      <c r="AB20" s="3">
        <v>3.5000000000000001E-3</v>
      </c>
      <c r="AC20" s="3" t="s">
        <v>1305</v>
      </c>
      <c r="AD20" s="3" t="s">
        <v>5</v>
      </c>
      <c r="AE20" s="3" t="s">
        <v>1307</v>
      </c>
      <c r="AF20" s="3" t="s">
        <v>5</v>
      </c>
      <c r="AG20" s="3" t="s">
        <v>1325</v>
      </c>
      <c r="AH20" s="3" t="s">
        <v>1327</v>
      </c>
      <c r="AI20" s="3" t="s">
        <v>38</v>
      </c>
      <c r="AJ20" s="3" t="s">
        <v>10</v>
      </c>
      <c r="AK20" s="3" t="s">
        <v>918</v>
      </c>
      <c r="AL20" s="4" t="s">
        <v>338</v>
      </c>
      <c r="AM20" s="4" t="s">
        <v>339</v>
      </c>
      <c r="AN20" s="4">
        <v>2016</v>
      </c>
      <c r="AO20" s="3" t="s">
        <v>14</v>
      </c>
      <c r="AP20" s="3" t="s">
        <v>1951</v>
      </c>
      <c r="AQ20" s="3">
        <v>113</v>
      </c>
      <c r="AR20" s="3">
        <v>1</v>
      </c>
      <c r="AS20" s="3">
        <v>0</v>
      </c>
      <c r="AT20" s="3">
        <v>0</v>
      </c>
      <c r="AU20" s="3">
        <v>0</v>
      </c>
      <c r="AV20" s="4" t="s">
        <v>15</v>
      </c>
      <c r="AW20" s="4" t="s">
        <v>1391</v>
      </c>
      <c r="AX20" s="3" t="s">
        <v>88</v>
      </c>
      <c r="AY20" s="4" t="s">
        <v>1404</v>
      </c>
      <c r="AZ20" s="4"/>
      <c r="BA20" s="3">
        <v>0.44400000000000001</v>
      </c>
      <c r="BB20" s="3"/>
      <c r="BC20" s="3"/>
      <c r="BD20" s="3"/>
      <c r="BE20" s="3">
        <v>63.428571428571431</v>
      </c>
      <c r="BF20" s="3" t="s">
        <v>125</v>
      </c>
    </row>
    <row r="21" spans="1:58" x14ac:dyDescent="0.35">
      <c r="A21" s="2">
        <v>55</v>
      </c>
      <c r="B21" s="3" t="s">
        <v>571</v>
      </c>
      <c r="C21" s="3">
        <v>55.1</v>
      </c>
      <c r="D21" s="3" t="s">
        <v>1022</v>
      </c>
      <c r="E21" s="3" t="s">
        <v>572</v>
      </c>
      <c r="F21" s="3"/>
      <c r="G21" s="3"/>
      <c r="H21" s="3" t="str">
        <f>IF(Z21&lt;'2 - Outliers'!$F$11,"Low outlier",IF(Z21&gt;'2 - Outliers'!$F$12,"High outlier",""))</f>
        <v/>
      </c>
      <c r="I21" s="3">
        <f>IF(AB21="",VLOOKUP(AX21,'3 -Impute_SE'!$B$10:$C$21,2,FALSE),AB21)</f>
        <v>3.9310596E-3</v>
      </c>
      <c r="J21" s="3">
        <f>I21^2</f>
        <v>1.545322957875216E-5</v>
      </c>
      <c r="K21" s="3">
        <f>1/J21</f>
        <v>64711.392198235204</v>
      </c>
      <c r="L21" s="3">
        <f>K21/(VLOOKUP($AX21,'5_Weighting - FEM'!$B$9:$C$20,2,FALSE)/VLOOKUP($AX21,'5_Weighting - FEM'!$B$9:$D$20,3,FALSE))</f>
        <v>2.0619992969476724</v>
      </c>
      <c r="M21" s="3">
        <f>L21*Z21</f>
        <v>0.14185223730053947</v>
      </c>
      <c r="N21" s="3">
        <f>K21*Z21</f>
        <v>4451.7259417791583</v>
      </c>
      <c r="O21" s="3" t="e">
        <f>K21/(VLOOKUP($AX21,'5_Weighting - FEM'!$F$12:$G$20,2,FALSE)/(VLOOKUP($AX21,'5_Weighting - FEM'!$F$12:$H$21,3,FALSE)))</f>
        <v>#N/A</v>
      </c>
      <c r="P21" s="3" t="e">
        <f>O21*$Z21</f>
        <v>#N/A</v>
      </c>
      <c r="Q21" s="3" t="e">
        <f>K21/(VLOOKUP($AX21,'5_Weighting - FEM'!$F$12:$H$20,2,FALSE)/VLOOKUP($AX21,'5_Weighting - FEM'!$F$12:$H$20,3,FALSE))</f>
        <v>#N/A</v>
      </c>
      <c r="R21" s="3" t="e">
        <f>Q21*$Z21</f>
        <v>#N/A</v>
      </c>
      <c r="S21" s="3">
        <f>K21/(VLOOKUP($AX21,'5_Weighting - FEM'!$N$12:$O$23,2,FALSE)/VLOOKUP($AX21,'5_Weighting - FEM'!$N$12:$P$23,3,FALSE))</f>
        <v>2.0619992969476724</v>
      </c>
      <c r="T21" s="3">
        <f>S21*$Z21</f>
        <v>0.14185223730053947</v>
      </c>
      <c r="U21" s="3">
        <f>K21/(VLOOKUP($AX21,'5_Weighting - FEM'!$R$12:$S$23,2,FALSE)/(VLOOKUP($AX21,'5_Weighting - FEM'!$R$12:$T$23,3,FALSE)))</f>
        <v>2.0619992969476724</v>
      </c>
      <c r="V21" s="3">
        <f>U21*$Z21</f>
        <v>0.14185223730053947</v>
      </c>
      <c r="W21" s="3">
        <f>K21/(VLOOKUP($AX21,'5_Weighting - FEM'!$V$12:$W$23,2,FALSE)/(VLOOKUP($AX21,'5_Weighting - FEM'!$V$12:$X$23,3,FALSE)))</f>
        <v>2.0619992969476724</v>
      </c>
      <c r="X21" s="3">
        <f>W21*$Z21</f>
        <v>0.14185223730053947</v>
      </c>
      <c r="Y21" s="3" t="s">
        <v>573</v>
      </c>
      <c r="Z21" s="6">
        <v>6.8793542999999999E-2</v>
      </c>
      <c r="AA21" s="3" t="s">
        <v>72</v>
      </c>
      <c r="AB21" s="3">
        <v>3.9310596E-3</v>
      </c>
      <c r="AC21" s="3" t="s">
        <v>26</v>
      </c>
      <c r="AD21" s="3" t="s">
        <v>5</v>
      </c>
      <c r="AE21" s="3" t="s">
        <v>6</v>
      </c>
      <c r="AF21" s="3" t="s">
        <v>5</v>
      </c>
      <c r="AG21" s="3" t="s">
        <v>548</v>
      </c>
      <c r="AH21" s="3" t="s">
        <v>37</v>
      </c>
      <c r="AI21" s="3" t="s">
        <v>56</v>
      </c>
      <c r="AJ21" s="3" t="s">
        <v>10</v>
      </c>
      <c r="AK21" s="3" t="s">
        <v>11</v>
      </c>
      <c r="AL21" s="4" t="s">
        <v>12</v>
      </c>
      <c r="AM21" s="4" t="s">
        <v>13</v>
      </c>
      <c r="AN21" s="4" t="s">
        <v>151</v>
      </c>
      <c r="AO21" s="3" t="s">
        <v>1951</v>
      </c>
      <c r="AP21" s="3" t="s">
        <v>14</v>
      </c>
      <c r="AQ21" s="3">
        <v>1000</v>
      </c>
      <c r="AR21" s="3">
        <v>1</v>
      </c>
      <c r="AS21" s="3">
        <v>0</v>
      </c>
      <c r="AT21" s="3">
        <v>1</v>
      </c>
      <c r="AU21" s="3">
        <v>1</v>
      </c>
      <c r="AV21" s="3" t="s">
        <v>330</v>
      </c>
      <c r="AW21" s="4" t="s">
        <v>1023</v>
      </c>
      <c r="AX21" s="4" t="s">
        <v>1014</v>
      </c>
      <c r="AY21" s="4" t="s">
        <v>58</v>
      </c>
      <c r="AZ21" s="4" t="s">
        <v>59</v>
      </c>
      <c r="BA21" s="3">
        <v>4.2700000000000002E-2</v>
      </c>
      <c r="BB21" s="3">
        <v>1.0436247604546653</v>
      </c>
      <c r="BC21" s="3"/>
      <c r="BD21" s="3" t="s">
        <v>60</v>
      </c>
      <c r="BE21" s="3">
        <v>17.5</v>
      </c>
      <c r="BF21" s="3"/>
    </row>
    <row r="22" spans="1:58" x14ac:dyDescent="0.35">
      <c r="A22" s="2">
        <v>51</v>
      </c>
      <c r="B22" s="3" t="s">
        <v>21</v>
      </c>
      <c r="C22" s="3">
        <v>51.1</v>
      </c>
      <c r="D22" s="3" t="s">
        <v>216</v>
      </c>
      <c r="E22" s="3" t="s">
        <v>23</v>
      </c>
      <c r="F22" s="3"/>
      <c r="G22" s="3"/>
      <c r="H22" s="3" t="str">
        <f>IF(Z22&lt;'2 - Outliers'!$F$11,"Low outlier",IF(Z22&gt;'2 - Outliers'!$F$12,"High outlier",""))</f>
        <v/>
      </c>
      <c r="I22" s="3">
        <f>IF(AB22="",VLOOKUP(AX22,'3 -Impute_SE'!$B$10:$C$21,2,FALSE),AB22)</f>
        <v>3.9507320474087846E-3</v>
      </c>
      <c r="J22" s="3">
        <f>I22^2</f>
        <v>1.5608283710422807E-5</v>
      </c>
      <c r="K22" s="3">
        <f>1/J22</f>
        <v>64068.543252595155</v>
      </c>
      <c r="L22" s="3">
        <f>K22/(VLOOKUP($AX22,'5_Weighting - FEM'!$B$9:$C$20,2,FALSE)/VLOOKUP($AX22,'5_Weighting - FEM'!$B$9:$D$20,3,FALSE))</f>
        <v>0.17231548333564639</v>
      </c>
      <c r="M22" s="3">
        <f>L22*Z22</f>
        <v>5.4379676490255886E-2</v>
      </c>
      <c r="N22" s="3">
        <f>K22*Z22</f>
        <v>20218.883340225995</v>
      </c>
      <c r="O22" s="3">
        <f>K22/(VLOOKUP($AX22,'5_Weighting - FEM'!$F$12:$G$20,2,FALSE)/(VLOOKUP($AX22,'5_Weighting - FEM'!$F$12:$H$21,3,FALSE)))</f>
        <v>16.748741386046937</v>
      </c>
      <c r="P22" s="3">
        <f>O22*$Z22</f>
        <v>5.285602434333188</v>
      </c>
      <c r="Q22" s="3">
        <f>K22/(VLOOKUP($AX22,'5_Weighting - FEM'!$F$12:$H$20,2,FALSE)/VLOOKUP($AX22,'5_Weighting - FEM'!$F$12:$H$20,3,FALSE))</f>
        <v>16.748741386046937</v>
      </c>
      <c r="R22" s="3">
        <f>Q22*$Z22</f>
        <v>5.285602434333188</v>
      </c>
      <c r="S22" s="3">
        <f>K22/(VLOOKUP($AX22,'5_Weighting - FEM'!$N$12:$O$23,2,FALSE)/VLOOKUP($AX22,'5_Weighting - FEM'!$N$12:$P$23,3,FALSE))</f>
        <v>0.11155418090450966</v>
      </c>
      <c r="T22" s="3">
        <f>S22*$Z22</f>
        <v>3.5204499046127227E-2</v>
      </c>
      <c r="U22" s="3">
        <f>K22/(VLOOKUP($AX22,'5_Weighting - FEM'!$R$12:$S$23,2,FALSE)/(VLOOKUP($AX22,'5_Weighting - FEM'!$R$12:$T$23,3,FALSE)))</f>
        <v>32.811765358530913</v>
      </c>
      <c r="V22" s="3">
        <f>U22*$Z22</f>
        <v>10.354804749585636</v>
      </c>
      <c r="W22" s="3">
        <f>K22/(VLOOKUP($AX22,'5_Weighting - FEM'!$V$12:$W$23,2,FALSE)/(VLOOKUP($AX22,'5_Weighting - FEM'!$V$12:$X$23,3,FALSE)))</f>
        <v>9.9550660360478355E-2</v>
      </c>
      <c r="X22" s="3">
        <f>W22*$Z22</f>
        <v>3.1416403215776906E-2</v>
      </c>
      <c r="Y22" s="3" t="s">
        <v>24</v>
      </c>
      <c r="Z22" s="6">
        <v>0.31558206748218848</v>
      </c>
      <c r="AA22" s="3" t="s">
        <v>25</v>
      </c>
      <c r="AB22" s="3">
        <v>3.9507320474087846E-3</v>
      </c>
      <c r="AC22" s="3" t="s">
        <v>26</v>
      </c>
      <c r="AD22" s="3" t="s">
        <v>5</v>
      </c>
      <c r="AE22" s="3" t="s">
        <v>6</v>
      </c>
      <c r="AF22" s="3" t="s">
        <v>5</v>
      </c>
      <c r="AG22" s="3" t="s">
        <v>7</v>
      </c>
      <c r="AH22" s="3" t="s">
        <v>27</v>
      </c>
      <c r="AI22" s="3" t="s">
        <v>28</v>
      </c>
      <c r="AJ22" s="3" t="s">
        <v>10</v>
      </c>
      <c r="AK22" s="3" t="s">
        <v>11</v>
      </c>
      <c r="AL22" s="4" t="s">
        <v>12</v>
      </c>
      <c r="AM22" s="4" t="s">
        <v>29</v>
      </c>
      <c r="AN22" s="4">
        <v>2008</v>
      </c>
      <c r="AO22" s="3" t="s">
        <v>30</v>
      </c>
      <c r="AP22" s="3" t="s">
        <v>14</v>
      </c>
      <c r="AQ22" s="3">
        <v>69</v>
      </c>
      <c r="AR22" s="3">
        <v>0</v>
      </c>
      <c r="AS22" s="3">
        <v>0</v>
      </c>
      <c r="AT22" s="3">
        <v>0</v>
      </c>
      <c r="AU22" s="3">
        <v>0</v>
      </c>
      <c r="AV22" s="4" t="s">
        <v>15</v>
      </c>
      <c r="AW22" s="4" t="s">
        <v>41</v>
      </c>
      <c r="AX22" s="4" t="s">
        <v>42</v>
      </c>
      <c r="AY22" s="4" t="s">
        <v>33</v>
      </c>
      <c r="AZ22" s="4"/>
      <c r="BA22" s="3">
        <v>1.7000000000000001E-2</v>
      </c>
      <c r="BB22" s="3"/>
      <c r="BC22" s="3"/>
      <c r="BD22" s="3" t="s">
        <v>20</v>
      </c>
      <c r="BE22" s="3">
        <v>4.3029999999999999</v>
      </c>
      <c r="BF22" s="3"/>
    </row>
    <row r="23" spans="1:58" x14ac:dyDescent="0.35">
      <c r="A23" s="2">
        <v>154</v>
      </c>
      <c r="B23" s="3" t="s">
        <v>1189</v>
      </c>
      <c r="C23" s="3">
        <v>154.1</v>
      </c>
      <c r="D23" s="3" t="s">
        <v>1196</v>
      </c>
      <c r="E23" s="3" t="s">
        <v>1191</v>
      </c>
      <c r="F23" s="3"/>
      <c r="G23" s="3"/>
      <c r="H23" s="3" t="str">
        <f>IF(Z23&lt;'2 - Outliers'!$F$11,"Low outlier",IF(Z23&gt;'2 - Outliers'!$F$12,"High outlier",""))</f>
        <v/>
      </c>
      <c r="I23" s="3">
        <f>IF(AB23="",VLOOKUP(AX23,'3 -Impute_SE'!$B$10:$C$21,2,FALSE),AB23)</f>
        <v>4.1333333333333335E-3</v>
      </c>
      <c r="J23" s="3">
        <f>I23^2</f>
        <v>1.7084444444444444E-5</v>
      </c>
      <c r="K23" s="3">
        <f>1/J23</f>
        <v>58532.778355879294</v>
      </c>
      <c r="L23" s="3">
        <f>K23/(VLOOKUP($AX23,'5_Weighting - FEM'!$B$9:$C$20,2,FALSE)/VLOOKUP($AX23,'5_Weighting - FEM'!$B$9:$D$20,3,FALSE))</f>
        <v>0.56753443081804567</v>
      </c>
      <c r="M23" s="3">
        <f>L23*Z23</f>
        <v>-5.6753443081804565E-3</v>
      </c>
      <c r="N23" s="3">
        <f>K23*Z23</f>
        <v>-585.32778355879293</v>
      </c>
      <c r="O23" s="3">
        <f>K23/(VLOOKUP($AX23,'5_Weighting - FEM'!$F$12:$G$20,2,FALSE)/(VLOOKUP($AX23,'5_Weighting - FEM'!$F$12:$H$21,3,FALSE)))</f>
        <v>332.38380631878204</v>
      </c>
      <c r="P23" s="3">
        <f>O23*$Z23</f>
        <v>-3.3238380631878206</v>
      </c>
      <c r="Q23" s="3">
        <f>K23/(VLOOKUP($AX23,'5_Weighting - FEM'!$F$12:$H$20,2,FALSE)/VLOOKUP($AX23,'5_Weighting - FEM'!$F$12:$H$20,3,FALSE))</f>
        <v>332.38380631878204</v>
      </c>
      <c r="R23" s="3">
        <f>Q23*$Z23</f>
        <v>-3.3238380631878206</v>
      </c>
      <c r="S23" s="3">
        <f>K23/(VLOOKUP($AX23,'5_Weighting - FEM'!$N$12:$O$23,2,FALSE)/VLOOKUP($AX23,'5_Weighting - FEM'!$N$12:$P$23,3,FALSE))</f>
        <v>0.41903073105832811</v>
      </c>
      <c r="T23" s="3">
        <f>S23*$Z23</f>
        <v>-4.1903073105832812E-3</v>
      </c>
      <c r="U23" s="3">
        <f>K23/(VLOOKUP($AX23,'5_Weighting - FEM'!$R$12:$S$23,2,FALSE)/(VLOOKUP($AX23,'5_Weighting - FEM'!$R$12:$T$23,3,FALSE)))</f>
        <v>0.29752512221519906</v>
      </c>
      <c r="V23" s="3">
        <f>U23*$Z23</f>
        <v>-2.9752512221519908E-3</v>
      </c>
      <c r="W23" s="3">
        <f>K23/(VLOOKUP($AX23,'5_Weighting - FEM'!$V$12:$W$23,2,FALSE)/(VLOOKUP($AX23,'5_Weighting - FEM'!$V$12:$X$23,3,FALSE)))</f>
        <v>0.32486657684868209</v>
      </c>
      <c r="X23" s="3">
        <f>W23*$Z23</f>
        <v>-3.248665768486821E-3</v>
      </c>
      <c r="Y23" s="3" t="s">
        <v>1299</v>
      </c>
      <c r="Z23" s="6">
        <v>-0.01</v>
      </c>
      <c r="AA23" s="3" t="s">
        <v>1300</v>
      </c>
      <c r="AB23" s="3">
        <v>4.1333333333333335E-3</v>
      </c>
      <c r="AC23" s="3" t="s">
        <v>1305</v>
      </c>
      <c r="AD23" s="3" t="s">
        <v>5</v>
      </c>
      <c r="AE23" s="3" t="s">
        <v>143</v>
      </c>
      <c r="AF23" s="3" t="s">
        <v>53</v>
      </c>
      <c r="AG23" s="3" t="s">
        <v>102</v>
      </c>
      <c r="AH23" s="3" t="s">
        <v>37</v>
      </c>
      <c r="AI23" s="3" t="s">
        <v>1312</v>
      </c>
      <c r="AJ23" s="3" t="s">
        <v>10</v>
      </c>
      <c r="AK23" s="3" t="s">
        <v>191</v>
      </c>
      <c r="AL23" s="4" t="s">
        <v>75</v>
      </c>
      <c r="AM23" s="4" t="s">
        <v>75</v>
      </c>
      <c r="AN23" s="4">
        <v>2011</v>
      </c>
      <c r="AO23" s="3" t="s">
        <v>14</v>
      </c>
      <c r="AP23" s="3" t="s">
        <v>1951</v>
      </c>
      <c r="AQ23" s="3">
        <v>4768</v>
      </c>
      <c r="AR23" s="3">
        <v>1</v>
      </c>
      <c r="AS23" s="3">
        <v>0</v>
      </c>
      <c r="AT23" s="3">
        <v>1</v>
      </c>
      <c r="AU23" s="3">
        <v>1</v>
      </c>
      <c r="AV23" s="4" t="s">
        <v>346</v>
      </c>
      <c r="AW23" s="4" t="s">
        <v>1356</v>
      </c>
      <c r="AX23" s="4" t="s">
        <v>642</v>
      </c>
      <c r="AY23" s="4" t="s">
        <v>1397</v>
      </c>
      <c r="AZ23" s="4"/>
      <c r="BA23" s="3">
        <v>-1.5</v>
      </c>
      <c r="BB23" s="3"/>
      <c r="BC23" s="3"/>
      <c r="BD23" s="3"/>
      <c r="BE23" s="3">
        <v>-2.4193548387096775</v>
      </c>
      <c r="BF23" s="3" t="s">
        <v>125</v>
      </c>
    </row>
    <row r="24" spans="1:58" x14ac:dyDescent="0.35">
      <c r="A24" s="2">
        <v>129</v>
      </c>
      <c r="B24" s="3" t="s">
        <v>333</v>
      </c>
      <c r="C24" s="3">
        <v>129.1</v>
      </c>
      <c r="D24" s="3" t="s">
        <v>699</v>
      </c>
      <c r="E24" s="3" t="s">
        <v>335</v>
      </c>
      <c r="F24" s="3"/>
      <c r="G24" s="3"/>
      <c r="H24" s="3" t="str">
        <f>IF(Z24&lt;'2 - Outliers'!$F$11,"Low outlier",IF(Z24&gt;'2 - Outliers'!$F$12,"High outlier",""))</f>
        <v/>
      </c>
      <c r="I24" s="3">
        <f>IF(AB24="",VLOOKUP(AX24,'3 -Impute_SE'!$B$10:$C$21,2,FALSE),AB24)</f>
        <v>4.5169113181222163E-3</v>
      </c>
      <c r="J24" s="3">
        <f>I24^2</f>
        <v>2.0402487855780576E-5</v>
      </c>
      <c r="K24" s="3">
        <f>1/J24</f>
        <v>49013.630448831413</v>
      </c>
      <c r="L24" s="3">
        <f>K24/(VLOOKUP($AX24,'5_Weighting - FEM'!$B$9:$C$20,2,FALSE)/VLOOKUP($AX24,'5_Weighting - FEM'!$B$9:$D$20,3,FALSE))</f>
        <v>7.7931957368781932E-2</v>
      </c>
      <c r="M24" s="3">
        <f>L24*Z24</f>
        <v>1.1721990951406222E-3</v>
      </c>
      <c r="N24" s="3">
        <f>K24*Z24</f>
        <v>737.22943964823241</v>
      </c>
      <c r="O24" s="3">
        <f>K24/(VLOOKUP($AX24,'5_Weighting - FEM'!$F$12:$G$20,2,FALSE)/(VLOOKUP($AX24,'5_Weighting - FEM'!$F$12:$H$21,3,FALSE)))</f>
        <v>2.0912792953681318</v>
      </c>
      <c r="P24" s="3">
        <f>O24*$Z24</f>
        <v>3.1455589984947886E-2</v>
      </c>
      <c r="Q24" s="3">
        <f>K24/(VLOOKUP($AX24,'5_Weighting - FEM'!$F$12:$H$20,2,FALSE)/VLOOKUP($AX24,'5_Weighting - FEM'!$F$12:$H$20,3,FALSE))</f>
        <v>2.0912792953681318</v>
      </c>
      <c r="R24" s="3">
        <f>Q24*$Z24</f>
        <v>3.1455589984947886E-2</v>
      </c>
      <c r="S24" s="3">
        <f>K24/(VLOOKUP($AX24,'5_Weighting - FEM'!$N$12:$O$23,2,FALSE)/VLOOKUP($AX24,'5_Weighting - FEM'!$N$12:$P$23,3,FALSE))</f>
        <v>6.136337991914969E-2</v>
      </c>
      <c r="T24" s="3">
        <f>S24*$Z24</f>
        <v>9.2298590776588576E-4</v>
      </c>
      <c r="U24" s="3">
        <f>K24/(VLOOKUP($AX24,'5_Weighting - FEM'!$R$12:$S$23,2,FALSE)/(VLOOKUP($AX24,'5_Weighting - FEM'!$R$12:$T$23,3,FALSE)))</f>
        <v>8.418942072738183</v>
      </c>
      <c r="V24" s="3">
        <f>U24*$Z24</f>
        <v>0.12663195706743816</v>
      </c>
      <c r="W24" s="3">
        <f>K24/(VLOOKUP($AX24,'5_Weighting - FEM'!$V$12:$W$23,2,FALSE)/(VLOOKUP($AX24,'5_Weighting - FEM'!$V$12:$X$23,3,FALSE)))</f>
        <v>5.7141015716846905E-2</v>
      </c>
      <c r="X24" s="3">
        <f>W24*$Z24</f>
        <v>8.5947599906601607E-4</v>
      </c>
      <c r="Y24" s="3" t="s">
        <v>24</v>
      </c>
      <c r="Z24" s="6">
        <v>1.5041314689346981E-2</v>
      </c>
      <c r="AA24" s="3" t="s">
        <v>47</v>
      </c>
      <c r="AB24" s="3">
        <v>4.5169113181222163E-3</v>
      </c>
      <c r="AC24" s="3" t="s">
        <v>26</v>
      </c>
      <c r="AD24" s="3" t="s">
        <v>5</v>
      </c>
      <c r="AE24" s="3" t="s">
        <v>6</v>
      </c>
      <c r="AF24" s="3" t="s">
        <v>5</v>
      </c>
      <c r="AG24" s="3" t="s">
        <v>7</v>
      </c>
      <c r="AH24" s="3"/>
      <c r="AI24" s="3" t="s">
        <v>28</v>
      </c>
      <c r="AJ24" s="3" t="s">
        <v>336</v>
      </c>
      <c r="AK24" s="3" t="s">
        <v>337</v>
      </c>
      <c r="AL24" s="4" t="s">
        <v>338</v>
      </c>
      <c r="AM24" s="4" t="s">
        <v>339</v>
      </c>
      <c r="AN24" s="4">
        <v>2010</v>
      </c>
      <c r="AO24" s="3" t="s">
        <v>14</v>
      </c>
      <c r="AP24" s="3" t="s">
        <v>14</v>
      </c>
      <c r="AQ24" s="3">
        <v>55</v>
      </c>
      <c r="AR24" s="3">
        <v>1</v>
      </c>
      <c r="AS24" s="3">
        <v>0</v>
      </c>
      <c r="AT24" s="3">
        <v>0</v>
      </c>
      <c r="AU24" s="3">
        <v>0</v>
      </c>
      <c r="AV24" s="4" t="s">
        <v>15</v>
      </c>
      <c r="AW24" s="4" t="s">
        <v>695</v>
      </c>
      <c r="AX24" s="3" t="s">
        <v>17</v>
      </c>
      <c r="AY24" s="4" t="s">
        <v>33</v>
      </c>
      <c r="AZ24" s="4"/>
      <c r="BA24" s="3">
        <v>1.4200000000000001E-2</v>
      </c>
      <c r="BB24" s="3"/>
      <c r="BC24" s="3"/>
      <c r="BD24" s="3"/>
      <c r="BE24" s="3">
        <v>3.33</v>
      </c>
      <c r="BF24" s="3"/>
    </row>
    <row r="25" spans="1:58" x14ac:dyDescent="0.35">
      <c r="A25" s="2">
        <v>131</v>
      </c>
      <c r="B25" s="3" t="s">
        <v>68</v>
      </c>
      <c r="C25" s="3">
        <v>131.4</v>
      </c>
      <c r="D25" s="3" t="s">
        <v>317</v>
      </c>
      <c r="E25" s="3" t="s">
        <v>70</v>
      </c>
      <c r="F25" s="3">
        <v>1</v>
      </c>
      <c r="G25" s="3"/>
      <c r="H25" s="3" t="str">
        <f>IF(Z25&lt;'2 - Outliers'!$F$11,"Low outlier",IF(Z25&gt;'2 - Outliers'!$F$12,"High outlier",""))</f>
        <v/>
      </c>
      <c r="I25" s="3">
        <f>IF(AB25="",VLOOKUP(AX25,'3 -Impute_SE'!$B$10:$C$21,2,FALSE),AB25)</f>
        <v>4.5801526717557254E-3</v>
      </c>
      <c r="J25" s="3">
        <f>I25^2</f>
        <v>2.0977798496591109E-5</v>
      </c>
      <c r="K25" s="96">
        <f>1/J25</f>
        <v>47669.444444444438</v>
      </c>
      <c r="L25" s="3">
        <f>K25/(VLOOKUP($AX25,'5_Weighting - FEM'!$B$9:$C$20,2,FALSE)/VLOOKUP($AX25,'5_Weighting - FEM'!$B$9:$D$20,3,FALSE))</f>
        <v>7.5794693806986405E-2</v>
      </c>
      <c r="M25" s="3">
        <f>L25*Z25</f>
        <v>4.5476816284191842E-4</v>
      </c>
      <c r="N25" s="3">
        <f>K25*Z25</f>
        <v>286.01666666666665</v>
      </c>
      <c r="O25" s="3">
        <f>K25/(VLOOKUP($AX25,'5_Weighting - FEM'!$F$12:$G$20,2,FALSE)/(VLOOKUP($AX25,'5_Weighting - FEM'!$F$12:$H$21,3,FALSE)))</f>
        <v>2.0339265072894612</v>
      </c>
      <c r="P25" s="3">
        <f>O25*$Z25</f>
        <v>1.2203559043736767E-2</v>
      </c>
      <c r="Q25" s="3">
        <f>K25/(VLOOKUP($AX25,'5_Weighting - FEM'!$F$12:$H$20,2,FALSE)/VLOOKUP($AX25,'5_Weighting - FEM'!$F$12:$H$20,3,FALSE))</f>
        <v>2.0339265072894612</v>
      </c>
      <c r="R25" s="3">
        <f>Q25*$Z25</f>
        <v>1.2203559043736767E-2</v>
      </c>
      <c r="S25" s="3">
        <f>K25/(VLOOKUP($AX25,'5_Weighting - FEM'!$N$12:$O$23,2,FALSE)/VLOOKUP($AX25,'5_Weighting - FEM'!$N$12:$P$23,3,FALSE))</f>
        <v>5.9680505263388126E-2</v>
      </c>
      <c r="T25" s="3">
        <f>S25*$Z25</f>
        <v>3.5808303158032877E-4</v>
      </c>
      <c r="U25" s="3">
        <f>K25/(VLOOKUP($AX25,'5_Weighting - FEM'!$R$12:$S$23,2,FALSE)/(VLOOKUP($AX25,'5_Weighting - FEM'!$R$12:$T$23,3,FALSE)))</f>
        <v>8.1880547868487312</v>
      </c>
      <c r="V25" s="3">
        <f>U25*$Z25</f>
        <v>4.9128328721092386E-2</v>
      </c>
      <c r="W25" s="3">
        <f>K25/(VLOOKUP($AX25,'5_Weighting - FEM'!$V$12:$W$23,2,FALSE)/(VLOOKUP($AX25,'5_Weighting - FEM'!$V$12:$X$23,3,FALSE)))</f>
        <v>5.5573938295735911E-2</v>
      </c>
      <c r="X25" s="3">
        <f>W25*$Z25</f>
        <v>3.3344362977441545E-4</v>
      </c>
      <c r="Y25" s="3" t="s">
        <v>640</v>
      </c>
      <c r="Z25" s="81">
        <v>6.0000000000000001E-3</v>
      </c>
      <c r="AA25" s="81" t="s">
        <v>1300</v>
      </c>
      <c r="AB25" s="3">
        <v>4.5801526717557254E-3</v>
      </c>
      <c r="AC25" s="3" t="s">
        <v>26</v>
      </c>
      <c r="AD25" s="3" t="s">
        <v>53</v>
      </c>
      <c r="AE25" s="3" t="s">
        <v>6</v>
      </c>
      <c r="AF25" s="3" t="s">
        <v>54</v>
      </c>
      <c r="AG25" s="3" t="s">
        <v>55</v>
      </c>
      <c r="AH25" s="3" t="s">
        <v>37</v>
      </c>
      <c r="AI25" s="3" t="s">
        <v>73</v>
      </c>
      <c r="AJ25" s="3" t="s">
        <v>57</v>
      </c>
      <c r="AK25" s="3" t="s">
        <v>74</v>
      </c>
      <c r="AL25" s="4" t="s">
        <v>75</v>
      </c>
      <c r="AM25" s="4" t="s">
        <v>75</v>
      </c>
      <c r="AN25" s="4">
        <v>1991</v>
      </c>
      <c r="AO25" s="3" t="s">
        <v>30</v>
      </c>
      <c r="AP25" s="3" t="s">
        <v>30</v>
      </c>
      <c r="AQ25" s="3">
        <v>15281</v>
      </c>
      <c r="AR25" s="3">
        <v>0</v>
      </c>
      <c r="AS25" s="3">
        <v>0</v>
      </c>
      <c r="AT25" s="3">
        <v>1</v>
      </c>
      <c r="AU25" s="3">
        <v>1</v>
      </c>
      <c r="AV25" s="4" t="s">
        <v>15</v>
      </c>
      <c r="AW25" s="4" t="s">
        <v>192</v>
      </c>
      <c r="AX25" s="3" t="s">
        <v>17</v>
      </c>
      <c r="AY25" s="4" t="s">
        <v>77</v>
      </c>
      <c r="AZ25" s="4" t="s">
        <v>78</v>
      </c>
      <c r="BA25" s="3">
        <v>1.6999999999999999E-3</v>
      </c>
      <c r="BB25" s="3">
        <v>1.0017014458191815</v>
      </c>
      <c r="BC25" s="3"/>
      <c r="BD25" s="3" t="s">
        <v>60</v>
      </c>
      <c r="BE25" s="3">
        <v>1.31</v>
      </c>
      <c r="BF25" s="3"/>
    </row>
    <row r="26" spans="1:58" x14ac:dyDescent="0.35">
      <c r="A26" s="2">
        <v>184</v>
      </c>
      <c r="B26" s="3" t="s">
        <v>1284</v>
      </c>
      <c r="C26" s="3">
        <v>184.1</v>
      </c>
      <c r="D26" s="3" t="s">
        <v>1285</v>
      </c>
      <c r="E26" s="3" t="s">
        <v>1286</v>
      </c>
      <c r="F26" s="3"/>
      <c r="G26" s="3"/>
      <c r="H26" s="3" t="str">
        <f>IF(Z26&lt;'2 - Outliers'!$F$11,"Low outlier",IF(Z26&gt;'2 - Outliers'!$F$12,"High outlier",""))</f>
        <v/>
      </c>
      <c r="I26" s="3">
        <f>IF(AB26="",VLOOKUP(AX26,'3 -Impute_SE'!$B$10:$C$21,2,FALSE),AB26)</f>
        <v>4.7642712257316708E-3</v>
      </c>
      <c r="J26" s="3">
        <f>I26^2</f>
        <v>2.2698280312334757E-5</v>
      </c>
      <c r="K26" s="3">
        <f>1/J26</f>
        <v>44056.201009050783</v>
      </c>
      <c r="L26" s="3">
        <f>K26/(VLOOKUP($AX26,'5_Weighting - FEM'!$B$9:$C$20,2,FALSE)/VLOOKUP($AX26,'5_Weighting - FEM'!$B$9:$D$20,3,FALSE))</f>
        <v>0.42716938553055361</v>
      </c>
      <c r="M26" s="3">
        <f>L26*Z26</f>
        <v>1.0033293503143709E-3</v>
      </c>
      <c r="N26" s="3">
        <f>K26*Z26</f>
        <v>103.47857555575833</v>
      </c>
      <c r="O26" s="3">
        <f>K26/(VLOOKUP($AX26,'5_Weighting - FEM'!$F$12:$G$20,2,FALSE)/(VLOOKUP($AX26,'5_Weighting - FEM'!$F$12:$H$21,3,FALSE)))</f>
        <v>250.17722026282047</v>
      </c>
      <c r="P26" s="3">
        <f>O26*$Z26</f>
        <v>0.58761268099302311</v>
      </c>
      <c r="Q26" s="3">
        <f>K26/(VLOOKUP($AX26,'5_Weighting - FEM'!$F$12:$H$20,2,FALSE)/VLOOKUP($AX26,'5_Weighting - FEM'!$F$12:$H$20,3,FALSE))</f>
        <v>250.17722026282047</v>
      </c>
      <c r="R26" s="3">
        <f>Q26*$Z26</f>
        <v>0.58761268099302311</v>
      </c>
      <c r="S26" s="3">
        <f>K26/(VLOOKUP($AX26,'5_Weighting - FEM'!$N$12:$O$23,2,FALSE)/VLOOKUP($AX26,'5_Weighting - FEM'!$N$12:$P$23,3,FALSE))</f>
        <v>0.31539425660324744</v>
      </c>
      <c r="T26" s="3">
        <f>S26*$Z26</f>
        <v>7.4079352427747029E-4</v>
      </c>
      <c r="U26" s="3">
        <f>K26/(VLOOKUP($AX26,'5_Weighting - FEM'!$R$12:$S$23,2,FALSE)/(VLOOKUP($AX26,'5_Weighting - FEM'!$R$12:$T$23,3,FALSE)))</f>
        <v>0.22393993515666766</v>
      </c>
      <c r="V26" s="3">
        <f>U26*$Z26</f>
        <v>5.2598692055405008E-4</v>
      </c>
      <c r="W26" s="3">
        <f>K26/(VLOOKUP($AX26,'5_Weighting - FEM'!$V$12:$W$23,2,FALSE)/(VLOOKUP($AX26,'5_Weighting - FEM'!$V$12:$X$23,3,FALSE)))</f>
        <v>0.24451918416973936</v>
      </c>
      <c r="X26" s="3">
        <f>W26*$Z26</f>
        <v>5.7432316664668133E-4</v>
      </c>
      <c r="Y26" s="3" t="s">
        <v>2007</v>
      </c>
      <c r="Z26" s="6">
        <v>2.3487857142857138E-3</v>
      </c>
      <c r="AA26" s="3" t="s">
        <v>459</v>
      </c>
      <c r="AB26" s="3">
        <v>4.7642712257316708E-3</v>
      </c>
      <c r="AC26" s="3" t="s">
        <v>26</v>
      </c>
      <c r="AD26" s="3" t="s">
        <v>53</v>
      </c>
      <c r="AE26" s="3" t="s">
        <v>1307</v>
      </c>
      <c r="AF26" s="3"/>
      <c r="AG26" s="3" t="s">
        <v>1320</v>
      </c>
      <c r="AH26" s="3" t="s">
        <v>37</v>
      </c>
      <c r="AI26" s="3" t="s">
        <v>1321</v>
      </c>
      <c r="AJ26" s="3" t="s">
        <v>57</v>
      </c>
      <c r="AK26" s="3" t="s">
        <v>1341</v>
      </c>
      <c r="AL26" s="4" t="s">
        <v>1342</v>
      </c>
      <c r="AM26" s="4" t="s">
        <v>1343</v>
      </c>
      <c r="AN26" s="4">
        <v>2016</v>
      </c>
      <c r="AO26" s="3" t="s">
        <v>14</v>
      </c>
      <c r="AP26" s="3" t="s">
        <v>1951</v>
      </c>
      <c r="AQ26" s="3">
        <v>770</v>
      </c>
      <c r="AR26" s="3">
        <v>1</v>
      </c>
      <c r="AS26" s="3">
        <v>1</v>
      </c>
      <c r="AT26" s="3">
        <v>0</v>
      </c>
      <c r="AU26" s="3">
        <v>1</v>
      </c>
      <c r="AV26" s="4" t="s">
        <v>346</v>
      </c>
      <c r="AW26" s="4" t="s">
        <v>1394</v>
      </c>
      <c r="AX26" s="4" t="s">
        <v>642</v>
      </c>
      <c r="AY26" s="4" t="s">
        <v>1405</v>
      </c>
      <c r="AZ26" s="4" t="s">
        <v>1406</v>
      </c>
      <c r="BA26" s="3">
        <v>1.0999999999999999E-2</v>
      </c>
      <c r="BB26" s="3"/>
      <c r="BC26" s="3"/>
      <c r="BD26" s="3"/>
      <c r="BE26" s="3">
        <v>0.49299999999999999</v>
      </c>
      <c r="BF26" s="3" t="s">
        <v>1300</v>
      </c>
    </row>
    <row r="27" spans="1:58" x14ac:dyDescent="0.35">
      <c r="A27" s="2">
        <v>154</v>
      </c>
      <c r="B27" s="3" t="s">
        <v>1189</v>
      </c>
      <c r="C27" s="3">
        <v>154.1</v>
      </c>
      <c r="D27" s="3" t="s">
        <v>1193</v>
      </c>
      <c r="E27" s="3" t="s">
        <v>1191</v>
      </c>
      <c r="F27" s="3"/>
      <c r="G27" s="3"/>
      <c r="H27" s="3" t="str">
        <f>IF(Z27&lt;'2 - Outliers'!$F$11,"Low outlier",IF(Z27&gt;'2 - Outliers'!$F$12,"High outlier",""))</f>
        <v/>
      </c>
      <c r="I27" s="3">
        <f>IF(AB27="",VLOOKUP(AX27,'3 -Impute_SE'!$B$10:$C$21,2,FALSE),AB27)</f>
        <v>5.0000000000000001E-3</v>
      </c>
      <c r="J27" s="3">
        <f>I27^2</f>
        <v>2.5000000000000001E-5</v>
      </c>
      <c r="K27" s="3">
        <f>1/J27</f>
        <v>40000</v>
      </c>
      <c r="L27" s="3">
        <f>K27/(VLOOKUP($AX27,'5_Weighting - FEM'!$B$9:$C$20,2,FALSE)/VLOOKUP($AX27,'5_Weighting - FEM'!$B$9:$D$20,3,FALSE))</f>
        <v>0.10758195806405609</v>
      </c>
      <c r="M27" s="3">
        <f>L27*Z27</f>
        <v>-1.0758195806405608E-3</v>
      </c>
      <c r="N27" s="3">
        <f>K27*Z27</f>
        <v>-400</v>
      </c>
      <c r="O27" s="3">
        <f>K27/(VLOOKUP($AX27,'5_Weighting - FEM'!$F$12:$G$20,2,FALSE)/(VLOOKUP($AX27,'5_Weighting - FEM'!$F$12:$H$21,3,FALSE)))</f>
        <v>10.456764293836828</v>
      </c>
      <c r="P27" s="3">
        <f>O27*$Z27</f>
        <v>-0.10456764293836829</v>
      </c>
      <c r="Q27" s="3">
        <f>K27/(VLOOKUP($AX27,'5_Weighting - FEM'!$F$12:$H$20,2,FALSE)/VLOOKUP($AX27,'5_Weighting - FEM'!$F$12:$H$20,3,FALSE))</f>
        <v>10.456764293836828</v>
      </c>
      <c r="R27" s="3">
        <f>Q27*$Z27</f>
        <v>-0.10456764293836829</v>
      </c>
      <c r="S27" s="3">
        <f>K27/(VLOOKUP($AX27,'5_Weighting - FEM'!$N$12:$O$23,2,FALSE)/VLOOKUP($AX27,'5_Weighting - FEM'!$N$12:$P$23,3,FALSE))</f>
        <v>6.9646772185656694E-2</v>
      </c>
      <c r="T27" s="3">
        <f>S27*$Z27</f>
        <v>-6.9646772185656691E-4</v>
      </c>
      <c r="U27" s="3">
        <f>K27/(VLOOKUP($AX27,'5_Weighting - FEM'!$R$12:$S$23,2,FALSE)/(VLOOKUP($AX27,'5_Weighting - FEM'!$R$12:$T$23,3,FALSE)))</f>
        <v>20.485413710230937</v>
      </c>
      <c r="V27" s="3">
        <f>U27*$Z27</f>
        <v>-0.20485413710230937</v>
      </c>
      <c r="W27" s="3">
        <f>K27/(VLOOKUP($AX27,'5_Weighting - FEM'!$V$12:$W$23,2,FALSE)/(VLOOKUP($AX27,'5_Weighting - FEM'!$V$12:$X$23,3,FALSE)))</f>
        <v>6.2152598018651507E-2</v>
      </c>
      <c r="X27" s="3">
        <f>W27*$Z27</f>
        <v>-6.2152598018651512E-4</v>
      </c>
      <c r="Y27" s="3" t="s">
        <v>1299</v>
      </c>
      <c r="Z27" s="6">
        <v>-0.01</v>
      </c>
      <c r="AA27" s="3" t="s">
        <v>4</v>
      </c>
      <c r="AB27" s="3">
        <v>5.0000000000000001E-3</v>
      </c>
      <c r="AC27" s="3" t="s">
        <v>1305</v>
      </c>
      <c r="AD27" s="3" t="s">
        <v>5</v>
      </c>
      <c r="AE27" s="3" t="s">
        <v>143</v>
      </c>
      <c r="AF27" s="3" t="s">
        <v>53</v>
      </c>
      <c r="AG27" s="3" t="s">
        <v>102</v>
      </c>
      <c r="AH27" s="3" t="s">
        <v>37</v>
      </c>
      <c r="AI27" s="3" t="s">
        <v>1312</v>
      </c>
      <c r="AJ27" s="3" t="s">
        <v>10</v>
      </c>
      <c r="AK27" s="3" t="s">
        <v>191</v>
      </c>
      <c r="AL27" s="4" t="s">
        <v>75</v>
      </c>
      <c r="AM27" s="4" t="s">
        <v>75</v>
      </c>
      <c r="AN27" s="4">
        <v>2011</v>
      </c>
      <c r="AO27" s="3" t="s">
        <v>14</v>
      </c>
      <c r="AP27" s="3" t="s">
        <v>1951</v>
      </c>
      <c r="AQ27" s="3">
        <v>4768</v>
      </c>
      <c r="AR27" s="3">
        <v>1</v>
      </c>
      <c r="AS27" s="3">
        <v>0</v>
      </c>
      <c r="AT27" s="3">
        <v>1</v>
      </c>
      <c r="AU27" s="3">
        <v>1</v>
      </c>
      <c r="AV27" s="4" t="s">
        <v>15</v>
      </c>
      <c r="AW27" s="4" t="s">
        <v>1353</v>
      </c>
      <c r="AX27" s="4" t="s">
        <v>42</v>
      </c>
      <c r="AY27" s="4" t="s">
        <v>1397</v>
      </c>
      <c r="AZ27" s="4"/>
      <c r="BA27" s="3">
        <v>-0.02</v>
      </c>
      <c r="BB27" s="3"/>
      <c r="BC27" s="3"/>
      <c r="BD27" s="3"/>
      <c r="BE27" s="3">
        <v>-2</v>
      </c>
      <c r="BF27" s="3" t="s">
        <v>125</v>
      </c>
    </row>
    <row r="28" spans="1:58" x14ac:dyDescent="0.35">
      <c r="A28" s="2">
        <v>55</v>
      </c>
      <c r="B28" s="3" t="s">
        <v>571</v>
      </c>
      <c r="C28" s="3">
        <v>55.1</v>
      </c>
      <c r="D28" s="3" t="s">
        <v>1026</v>
      </c>
      <c r="E28" s="3" t="s">
        <v>572</v>
      </c>
      <c r="F28" s="3"/>
      <c r="G28" s="3"/>
      <c r="H28" s="3" t="str">
        <f>IF(Z28&lt;'2 - Outliers'!$F$11,"Low outlier",IF(Z28&gt;'2 - Outliers'!$F$12,"High outlier",""))</f>
        <v/>
      </c>
      <c r="I28" s="3">
        <f>IF(AB28="",VLOOKUP(AX28,'3 -Impute_SE'!$B$10:$C$21,2,FALSE),AB28)</f>
        <v>5.1934054744559336E-3</v>
      </c>
      <c r="J28" s="3">
        <f>I28^2</f>
        <v>2.6971460422108862E-5</v>
      </c>
      <c r="K28" s="3">
        <f>1/J28</f>
        <v>37076.227402958379</v>
      </c>
      <c r="L28" s="3">
        <f>K28/(VLOOKUP($AX28,'5_Weighting - FEM'!$B$9:$C$20,2,FALSE)/VLOOKUP($AX28,'5_Weighting - FEM'!$B$9:$D$20,3,FALSE))</f>
        <v>1.1814172472780946</v>
      </c>
      <c r="M28" s="3">
        <f>L28*Z28</f>
        <v>-6.6282044214530655E-2</v>
      </c>
      <c r="N28" s="3">
        <f>K28*Z28</f>
        <v>-2080.1187300191923</v>
      </c>
      <c r="O28" s="3" t="e">
        <f>K28/(VLOOKUP($AX28,'5_Weighting - FEM'!$F$12:$G$20,2,FALSE)/(VLOOKUP($AX28,'5_Weighting - FEM'!$F$12:$H$21,3,FALSE)))</f>
        <v>#N/A</v>
      </c>
      <c r="P28" s="3" t="e">
        <f>O28*$Z28</f>
        <v>#N/A</v>
      </c>
      <c r="Q28" s="3" t="e">
        <f>K28/(VLOOKUP($AX28,'5_Weighting - FEM'!$F$12:$H$20,2,FALSE)/VLOOKUP($AX28,'5_Weighting - FEM'!$F$12:$H$20,3,FALSE))</f>
        <v>#N/A</v>
      </c>
      <c r="R28" s="3" t="e">
        <f>Q28*$Z28</f>
        <v>#N/A</v>
      </c>
      <c r="S28" s="3">
        <f>K28/(VLOOKUP($AX28,'5_Weighting - FEM'!$N$12:$O$23,2,FALSE)/VLOOKUP($AX28,'5_Weighting - FEM'!$N$12:$P$23,3,FALSE))</f>
        <v>1.1814172472780946</v>
      </c>
      <c r="T28" s="3">
        <f>S28*$Z28</f>
        <v>-6.6282044214530655E-2</v>
      </c>
      <c r="U28" s="3">
        <f>K28/(VLOOKUP($AX28,'5_Weighting - FEM'!$R$12:$S$23,2,FALSE)/(VLOOKUP($AX28,'5_Weighting - FEM'!$R$12:$T$23,3,FALSE)))</f>
        <v>1.1814172472780946</v>
      </c>
      <c r="V28" s="3">
        <f>U28*$Z28</f>
        <v>-6.6282044214530655E-2</v>
      </c>
      <c r="W28" s="3">
        <f>K28/(VLOOKUP($AX28,'5_Weighting - FEM'!$V$12:$W$23,2,FALSE)/(VLOOKUP($AX28,'5_Weighting - FEM'!$V$12:$X$23,3,FALSE)))</f>
        <v>1.1814172472780946</v>
      </c>
      <c r="X28" s="3">
        <f>W28*$Z28</f>
        <v>-6.6282044214530655E-2</v>
      </c>
      <c r="Y28" s="3" t="s">
        <v>573</v>
      </c>
      <c r="Z28" s="6">
        <v>-5.6103840000000002E-2</v>
      </c>
      <c r="AA28" s="3" t="s">
        <v>72</v>
      </c>
      <c r="AB28" s="3">
        <v>5.1934054744559336E-3</v>
      </c>
      <c r="AC28" s="3" t="s">
        <v>26</v>
      </c>
      <c r="AD28" s="3" t="s">
        <v>5</v>
      </c>
      <c r="AE28" s="3" t="s">
        <v>143</v>
      </c>
      <c r="AF28" s="3" t="s">
        <v>53</v>
      </c>
      <c r="AG28" s="3" t="s">
        <v>548</v>
      </c>
      <c r="AH28" s="3" t="s">
        <v>37</v>
      </c>
      <c r="AI28" s="3" t="s">
        <v>56</v>
      </c>
      <c r="AJ28" s="3" t="s">
        <v>10</v>
      </c>
      <c r="AK28" s="3" t="s">
        <v>11</v>
      </c>
      <c r="AL28" s="4" t="s">
        <v>12</v>
      </c>
      <c r="AM28" s="4" t="s">
        <v>13</v>
      </c>
      <c r="AN28" s="4" t="s">
        <v>151</v>
      </c>
      <c r="AO28" s="3" t="s">
        <v>1951</v>
      </c>
      <c r="AP28" s="3" t="s">
        <v>14</v>
      </c>
      <c r="AQ28" s="3">
        <v>1000</v>
      </c>
      <c r="AR28" s="3">
        <v>1</v>
      </c>
      <c r="AS28" s="3">
        <v>0</v>
      </c>
      <c r="AT28" s="3">
        <v>1</v>
      </c>
      <c r="AU28" s="3">
        <v>1</v>
      </c>
      <c r="AV28" s="4" t="s">
        <v>330</v>
      </c>
      <c r="AW28" s="4" t="s">
        <v>1027</v>
      </c>
      <c r="AX28" s="4" t="s">
        <v>1014</v>
      </c>
      <c r="AY28" s="4" t="s">
        <v>58</v>
      </c>
      <c r="AZ28" s="4" t="s">
        <v>59</v>
      </c>
      <c r="BA28" s="3">
        <v>-0.14799999999999999</v>
      </c>
      <c r="BB28" s="3">
        <v>0.8624311149420455</v>
      </c>
      <c r="BC28" s="3"/>
      <c r="BD28" s="3" t="s">
        <v>60</v>
      </c>
      <c r="BE28" s="3">
        <v>-10.802899999999999</v>
      </c>
      <c r="BF28" s="3"/>
    </row>
    <row r="29" spans="1:58" x14ac:dyDescent="0.35">
      <c r="A29" s="2">
        <v>55</v>
      </c>
      <c r="B29" s="3" t="s">
        <v>571</v>
      </c>
      <c r="C29" s="3">
        <v>55.1</v>
      </c>
      <c r="D29" s="3" t="s">
        <v>577</v>
      </c>
      <c r="E29" s="3" t="s">
        <v>572</v>
      </c>
      <c r="F29" s="3"/>
      <c r="G29" s="3"/>
      <c r="H29" s="3" t="str">
        <f>IF(Z29&lt;'2 - Outliers'!$F$11,"Low outlier",IF(Z29&gt;'2 - Outliers'!$F$12,"High outlier",""))</f>
        <v/>
      </c>
      <c r="I29" s="3">
        <f>IF(AB29="",VLOOKUP(AX29,'3 -Impute_SE'!$B$10:$C$21,2,FALSE),AB29)</f>
        <v>5.771587875417131E-3</v>
      </c>
      <c r="J29" s="3">
        <f>I29^2</f>
        <v>3.331122660366203E-5</v>
      </c>
      <c r="K29" s="3">
        <f>1/J29</f>
        <v>30019.90926056341</v>
      </c>
      <c r="L29" s="3">
        <f>K29/(VLOOKUP($AX29,'5_Weighting - FEM'!$B$9:$C$20,2,FALSE)/VLOOKUP($AX29,'5_Weighting - FEM'!$B$9:$D$20,3,FALSE))</f>
        <v>29.145220695725893</v>
      </c>
      <c r="M29" s="3">
        <f>L29*Z29</f>
        <v>0.48391861744650683</v>
      </c>
      <c r="N29" s="3">
        <f>K29*Z29</f>
        <v>498.44168746925374</v>
      </c>
      <c r="O29" s="3">
        <f>K29/(VLOOKUP($AX29,'5_Weighting - FEM'!$F$12:$G$20,2,FALSE)/(VLOOKUP($AX29,'5_Weighting - FEM'!$F$12:$H$21,3,FALSE)))</f>
        <v>510.55433949159453</v>
      </c>
      <c r="P29" s="3">
        <f>O29*$Z29</f>
        <v>8.4770931288339462</v>
      </c>
      <c r="Q29" s="3">
        <f>K29/(VLOOKUP($AX29,'5_Weighting - FEM'!$F$12:$H$20,2,FALSE)/VLOOKUP($AX29,'5_Weighting - FEM'!$F$12:$H$20,3,FALSE))</f>
        <v>510.55433949159453</v>
      </c>
      <c r="R29" s="3">
        <f>Q29*$Z29</f>
        <v>8.4770931288339462</v>
      </c>
      <c r="S29" s="3">
        <f>K29/(VLOOKUP($AX29,'5_Weighting - FEM'!$N$12:$O$23,2,FALSE)/VLOOKUP($AX29,'5_Weighting - FEM'!$N$12:$P$23,3,FALSE))</f>
        <v>21.010094241515365</v>
      </c>
      <c r="T29" s="3">
        <f>S29*$Z29</f>
        <v>0.34884538579822566</v>
      </c>
      <c r="U29" s="3">
        <f>K29/(VLOOKUP($AX29,'5_Weighting - FEM'!$R$12:$S$23,2,FALSE)/(VLOOKUP($AX29,'5_Weighting - FEM'!$R$12:$T$23,3,FALSE)))</f>
        <v>14.404235382756635</v>
      </c>
      <c r="V29" s="3">
        <f>U29*$Z29</f>
        <v>0.23916366064161787</v>
      </c>
      <c r="W29" s="3">
        <f>K29/(VLOOKUP($AX29,'5_Weighting - FEM'!$V$12:$W$23,2,FALSE)/(VLOOKUP($AX29,'5_Weighting - FEM'!$V$12:$X$23,3,FALSE)))</f>
        <v>18.489886867743532</v>
      </c>
      <c r="X29" s="3">
        <f>W29*$Z29</f>
        <v>0.30700060854550076</v>
      </c>
      <c r="Y29" s="3" t="s">
        <v>573</v>
      </c>
      <c r="Z29" s="6">
        <v>1.6603704E-2</v>
      </c>
      <c r="AA29" s="3" t="s">
        <v>72</v>
      </c>
      <c r="AB29" s="3">
        <v>5.771587875417131E-3</v>
      </c>
      <c r="AC29" s="3" t="s">
        <v>26</v>
      </c>
      <c r="AD29" s="3" t="s">
        <v>5</v>
      </c>
      <c r="AE29" s="3" t="s">
        <v>6</v>
      </c>
      <c r="AF29" s="3" t="s">
        <v>5</v>
      </c>
      <c r="AG29" s="3" t="s">
        <v>548</v>
      </c>
      <c r="AH29" s="3" t="s">
        <v>37</v>
      </c>
      <c r="AI29" s="3" t="s">
        <v>56</v>
      </c>
      <c r="AJ29" s="3" t="s">
        <v>10</v>
      </c>
      <c r="AK29" s="3" t="s">
        <v>11</v>
      </c>
      <c r="AL29" s="4" t="s">
        <v>12</v>
      </c>
      <c r="AM29" s="4" t="s">
        <v>13</v>
      </c>
      <c r="AN29" s="4" t="s">
        <v>151</v>
      </c>
      <c r="AO29" s="3" t="s">
        <v>1951</v>
      </c>
      <c r="AP29" s="3" t="s">
        <v>14</v>
      </c>
      <c r="AQ29" s="3">
        <v>1000</v>
      </c>
      <c r="AR29" s="3">
        <v>1</v>
      </c>
      <c r="AS29" s="3">
        <v>0</v>
      </c>
      <c r="AT29" s="3">
        <v>1</v>
      </c>
      <c r="AU29" s="3">
        <v>1</v>
      </c>
      <c r="AV29" s="4" t="s">
        <v>330</v>
      </c>
      <c r="AW29" s="4" t="s">
        <v>578</v>
      </c>
      <c r="AX29" s="3" t="s">
        <v>465</v>
      </c>
      <c r="AY29" s="4" t="s">
        <v>58</v>
      </c>
      <c r="AZ29" s="4" t="s">
        <v>59</v>
      </c>
      <c r="BA29" s="3">
        <v>5.8400000000000001E-2</v>
      </c>
      <c r="BB29" s="3">
        <v>1.0601389664970762</v>
      </c>
      <c r="BC29" s="3"/>
      <c r="BD29" s="3" t="s">
        <v>60</v>
      </c>
      <c r="BE29" s="3">
        <v>2.8767999999999998</v>
      </c>
      <c r="BF29" s="3"/>
    </row>
    <row r="30" spans="1:58" x14ac:dyDescent="0.35">
      <c r="A30" s="2">
        <v>131</v>
      </c>
      <c r="B30" s="3" t="s">
        <v>68</v>
      </c>
      <c r="C30" s="3">
        <v>131.4</v>
      </c>
      <c r="D30" s="3" t="s">
        <v>69</v>
      </c>
      <c r="E30" s="3" t="s">
        <v>70</v>
      </c>
      <c r="F30" s="3">
        <v>1</v>
      </c>
      <c r="G30" s="3"/>
      <c r="H30" s="3" t="str">
        <f>IF(Z30&lt;'2 - Outliers'!$F$11,"Low outlier",IF(Z30&gt;'2 - Outliers'!$F$12,"High outlier",""))</f>
        <v/>
      </c>
      <c r="I30" s="3">
        <f>IF(AB30="",VLOOKUP(AX30,'3 -Impute_SE'!$B$10:$C$21,2,FALSE),AB30)</f>
        <v>6.392694063926941E-3</v>
      </c>
      <c r="J30" s="3">
        <f>I30^2</f>
        <v>4.0866537394966747E-5</v>
      </c>
      <c r="K30" s="3">
        <f>1/J30</f>
        <v>24469.897959183672</v>
      </c>
      <c r="L30" s="3">
        <f>K30/(VLOOKUP($AX30,'5_Weighting - FEM'!$B$9:$C$20,2,FALSE)/VLOOKUP($AX30,'5_Weighting - FEM'!$B$9:$D$20,3,FALSE))</f>
        <v>6.581298840191574E-2</v>
      </c>
      <c r="M30" s="3">
        <f>L30*Z30</f>
        <v>9.2138183762682042E-4</v>
      </c>
      <c r="N30" s="3">
        <f>K30*Z30</f>
        <v>342.57857142857142</v>
      </c>
      <c r="O30" s="3">
        <f>K30/(VLOOKUP($AX30,'5_Weighting - FEM'!$F$12:$G$20,2,FALSE)/(VLOOKUP($AX30,'5_Weighting - FEM'!$F$12:$H$21,3,FALSE)))</f>
        <v>6.3968988813355629</v>
      </c>
      <c r="P30" s="3">
        <f>O30*$Z30</f>
        <v>8.9556584338697884E-2</v>
      </c>
      <c r="Q30" s="3">
        <f>K30/(VLOOKUP($AX30,'5_Weighting - FEM'!$F$12:$H$20,2,FALSE)/VLOOKUP($AX30,'5_Weighting - FEM'!$F$12:$H$20,3,FALSE))</f>
        <v>6.3968988813355629</v>
      </c>
      <c r="R30" s="3">
        <f>Q30*$Z30</f>
        <v>8.9556584338697884E-2</v>
      </c>
      <c r="S30" s="3">
        <f>K30/(VLOOKUP($AX30,'5_Weighting - FEM'!$N$12:$O$23,2,FALSE)/VLOOKUP($AX30,'5_Weighting - FEM'!$N$12:$P$23,3,FALSE))</f>
        <v>4.2606235214238272E-2</v>
      </c>
      <c r="T30" s="3">
        <f>S30*$Z30</f>
        <v>5.9648729299933588E-4</v>
      </c>
      <c r="U30" s="3">
        <f>K30/(VLOOKUP($AX30,'5_Weighting - FEM'!$R$12:$S$23,2,FALSE)/(VLOOKUP($AX30,'5_Weighting - FEM'!$R$12:$T$23,3,FALSE)))</f>
        <v>12.53189957852533</v>
      </c>
      <c r="V30" s="3">
        <f>U30*$Z30</f>
        <v>0.17544659409935462</v>
      </c>
      <c r="W30" s="3">
        <f>K30/(VLOOKUP($AX30,'5_Weighting - FEM'!$V$12:$W$23,2,FALSE)/(VLOOKUP($AX30,'5_Weighting - FEM'!$V$12:$X$23,3,FALSE)))</f>
        <v>3.8021693285364096E-2</v>
      </c>
      <c r="X30" s="3">
        <f>W30*$Z30</f>
        <v>5.3230370599509737E-4</v>
      </c>
      <c r="Y30" s="3" t="s">
        <v>640</v>
      </c>
      <c r="Z30" s="80">
        <v>1.4E-2</v>
      </c>
      <c r="AA30" s="80" t="s">
        <v>1300</v>
      </c>
      <c r="AB30" s="3">
        <v>6.392694063926941E-3</v>
      </c>
      <c r="AC30" s="3" t="s">
        <v>26</v>
      </c>
      <c r="AD30" s="3" t="s">
        <v>5</v>
      </c>
      <c r="AE30" s="3" t="s">
        <v>6</v>
      </c>
      <c r="AF30" s="3" t="s">
        <v>5</v>
      </c>
      <c r="AG30" s="3" t="s">
        <v>55</v>
      </c>
      <c r="AH30" s="3" t="s">
        <v>37</v>
      </c>
      <c r="AI30" s="3" t="s">
        <v>73</v>
      </c>
      <c r="AJ30" s="3" t="s">
        <v>57</v>
      </c>
      <c r="AK30" s="3" t="s">
        <v>74</v>
      </c>
      <c r="AL30" s="4" t="s">
        <v>75</v>
      </c>
      <c r="AM30" s="4" t="s">
        <v>75</v>
      </c>
      <c r="AN30" s="4">
        <v>1991</v>
      </c>
      <c r="AO30" s="3" t="s">
        <v>30</v>
      </c>
      <c r="AP30" s="3" t="s">
        <v>30</v>
      </c>
      <c r="AQ30" s="3">
        <v>15281</v>
      </c>
      <c r="AR30" s="3">
        <v>0</v>
      </c>
      <c r="AS30" s="3">
        <v>0</v>
      </c>
      <c r="AT30" s="3">
        <v>1</v>
      </c>
      <c r="AU30" s="3">
        <v>1</v>
      </c>
      <c r="AV30" s="4" t="s">
        <v>15</v>
      </c>
      <c r="AW30" s="4" t="s">
        <v>76</v>
      </c>
      <c r="AX30" s="3" t="s">
        <v>42</v>
      </c>
      <c r="AY30" s="4" t="s">
        <v>77</v>
      </c>
      <c r="AZ30" s="4" t="s">
        <v>78</v>
      </c>
      <c r="BA30" s="3">
        <v>2.8999999999999998E-3</v>
      </c>
      <c r="BB30" s="3">
        <v>1.002904209067782</v>
      </c>
      <c r="BC30" s="3"/>
      <c r="BD30" s="3" t="s">
        <v>60</v>
      </c>
      <c r="BE30" s="3">
        <v>2.19</v>
      </c>
      <c r="BF30" s="3"/>
    </row>
    <row r="31" spans="1:58" x14ac:dyDescent="0.35">
      <c r="A31" s="2">
        <v>55</v>
      </c>
      <c r="B31" s="3" t="s">
        <v>571</v>
      </c>
      <c r="C31" s="3">
        <v>55.1</v>
      </c>
      <c r="D31" s="3" t="s">
        <v>1024</v>
      </c>
      <c r="E31" s="3" t="s">
        <v>572</v>
      </c>
      <c r="F31" s="3"/>
      <c r="G31" s="3"/>
      <c r="H31" s="3" t="str">
        <f>IF(Z31&lt;'2 - Outliers'!$F$11,"Low outlier",IF(Z31&gt;'2 - Outliers'!$F$12,"High outlier",""))</f>
        <v/>
      </c>
      <c r="I31" s="3">
        <f>IF(AB31="",VLOOKUP(AX31,'3 -Impute_SE'!$B$10:$C$21,2,FALSE),AB31)</f>
        <v>6.6813276727132383E-3</v>
      </c>
      <c r="J31" s="3">
        <f>I31^2</f>
        <v>4.4640139470163696E-5</v>
      </c>
      <c r="K31" s="3">
        <f>1/J31</f>
        <v>22401.363702467235</v>
      </c>
      <c r="L31" s="3">
        <f>K31/(VLOOKUP($AX31,'5_Weighting - FEM'!$B$9:$C$20,2,FALSE)/VLOOKUP($AX31,'5_Weighting - FEM'!$B$9:$D$20,3,FALSE))</f>
        <v>0.71380934076730118</v>
      </c>
      <c r="M31" s="3">
        <f>L31*Z31</f>
        <v>3.7070945751035388E-2</v>
      </c>
      <c r="N31" s="3">
        <f>K31*Z31</f>
        <v>1163.3915264693853</v>
      </c>
      <c r="O31" s="3" t="e">
        <f>K31/(VLOOKUP($AX31,'5_Weighting - FEM'!$F$12:$G$20,2,FALSE)/(VLOOKUP($AX31,'5_Weighting - FEM'!$F$12:$H$21,3,FALSE)))</f>
        <v>#N/A</v>
      </c>
      <c r="P31" s="3" t="e">
        <f>O31*$Z31</f>
        <v>#N/A</v>
      </c>
      <c r="Q31" s="3" t="e">
        <f>K31/(VLOOKUP($AX31,'5_Weighting - FEM'!$F$12:$H$20,2,FALSE)/VLOOKUP($AX31,'5_Weighting - FEM'!$F$12:$H$20,3,FALSE))</f>
        <v>#N/A</v>
      </c>
      <c r="R31" s="3" t="e">
        <f>Q31*$Z31</f>
        <v>#N/A</v>
      </c>
      <c r="S31" s="3">
        <f>K31/(VLOOKUP($AX31,'5_Weighting - FEM'!$N$12:$O$23,2,FALSE)/VLOOKUP($AX31,'5_Weighting - FEM'!$N$12:$P$23,3,FALSE))</f>
        <v>0.71380934076730118</v>
      </c>
      <c r="T31" s="3">
        <f>S31*$Z31</f>
        <v>3.7070945751035388E-2</v>
      </c>
      <c r="U31" s="3">
        <f>K31/(VLOOKUP($AX31,'5_Weighting - FEM'!$R$12:$S$23,2,FALSE)/(VLOOKUP($AX31,'5_Weighting - FEM'!$R$12:$T$23,3,FALSE)))</f>
        <v>0.71380934076730118</v>
      </c>
      <c r="V31" s="3">
        <f>U31*$Z31</f>
        <v>3.7070945751035388E-2</v>
      </c>
      <c r="W31" s="3">
        <f>K31/(VLOOKUP($AX31,'5_Weighting - FEM'!$V$12:$W$23,2,FALSE)/(VLOOKUP($AX31,'5_Weighting - FEM'!$V$12:$X$23,3,FALSE)))</f>
        <v>0.71380934076730118</v>
      </c>
      <c r="X31" s="3">
        <f>W31*$Z31</f>
        <v>3.7070945751035388E-2</v>
      </c>
      <c r="Y31" s="3" t="s">
        <v>573</v>
      </c>
      <c r="Z31" s="6">
        <v>5.1933960000000001E-2</v>
      </c>
      <c r="AA31" s="3" t="s">
        <v>72</v>
      </c>
      <c r="AB31" s="3">
        <v>6.6813276727132383E-3</v>
      </c>
      <c r="AC31" s="3" t="s">
        <v>26</v>
      </c>
      <c r="AD31" s="3" t="s">
        <v>5</v>
      </c>
      <c r="AE31" s="3" t="s">
        <v>6</v>
      </c>
      <c r="AF31" s="3" t="s">
        <v>5</v>
      </c>
      <c r="AG31" s="3" t="s">
        <v>548</v>
      </c>
      <c r="AH31" s="3" t="s">
        <v>37</v>
      </c>
      <c r="AI31" s="3" t="s">
        <v>56</v>
      </c>
      <c r="AJ31" s="3" t="s">
        <v>10</v>
      </c>
      <c r="AK31" s="3" t="s">
        <v>11</v>
      </c>
      <c r="AL31" s="4" t="s">
        <v>12</v>
      </c>
      <c r="AM31" s="4" t="s">
        <v>13</v>
      </c>
      <c r="AN31" s="4" t="s">
        <v>151</v>
      </c>
      <c r="AO31" s="3" t="s">
        <v>1951</v>
      </c>
      <c r="AP31" s="3" t="s">
        <v>14</v>
      </c>
      <c r="AQ31" s="3">
        <v>1000</v>
      </c>
      <c r="AR31" s="3">
        <v>1</v>
      </c>
      <c r="AS31" s="3">
        <v>0</v>
      </c>
      <c r="AT31" s="3">
        <v>1</v>
      </c>
      <c r="AU31" s="3">
        <v>1</v>
      </c>
      <c r="AV31" s="4" t="s">
        <v>330</v>
      </c>
      <c r="AW31" s="4" t="s">
        <v>1025</v>
      </c>
      <c r="AX31" s="4" t="s">
        <v>1014</v>
      </c>
      <c r="AY31" s="4" t="s">
        <v>58</v>
      </c>
      <c r="AZ31" s="4" t="s">
        <v>59</v>
      </c>
      <c r="BA31" s="3">
        <v>0.1096</v>
      </c>
      <c r="BB31" s="3">
        <v>1.1158316485210276</v>
      </c>
      <c r="BC31" s="3"/>
      <c r="BD31" s="3" t="s">
        <v>60</v>
      </c>
      <c r="BE31" s="3">
        <v>7.7729999999999997</v>
      </c>
      <c r="BF31" s="3"/>
    </row>
    <row r="32" spans="1:58" x14ac:dyDescent="0.35">
      <c r="A32" s="2">
        <v>65</v>
      </c>
      <c r="B32" s="3" t="s">
        <v>351</v>
      </c>
      <c r="C32" s="3">
        <v>65.400000000000006</v>
      </c>
      <c r="D32" s="3" t="s">
        <v>456</v>
      </c>
      <c r="E32" s="3" t="s">
        <v>362</v>
      </c>
      <c r="F32" s="3"/>
      <c r="G32" s="3" t="s">
        <v>1958</v>
      </c>
      <c r="H32" s="3" t="str">
        <f>IF(Z32&lt;'2 - Outliers'!$F$11,"Low outlier",IF(Z32&gt;'2 - Outliers'!$F$12,"High outlier",""))</f>
        <v/>
      </c>
      <c r="I32" s="3">
        <f>IF(AB32="",VLOOKUP(AX32,'3 -Impute_SE'!$B$10:$C$21,2,FALSE),AB32)</f>
        <v>6.9800000000000001E-3</v>
      </c>
      <c r="J32" s="3">
        <f>I32^2</f>
        <v>4.8720400000000002E-5</v>
      </c>
      <c r="K32" s="3">
        <f>1/J32</f>
        <v>20525.283043653169</v>
      </c>
      <c r="L32" s="3">
        <f>K32/(VLOOKUP($AX32,'5_Weighting - FEM'!$B$9:$C$20,2,FALSE)/VLOOKUP($AX32,'5_Weighting - FEM'!$B$9:$D$20,3,FALSE))</f>
        <v>0.57548974454491097</v>
      </c>
      <c r="M32" s="3">
        <f>L32*Z32</f>
        <v>-4.8203021003081744E-3</v>
      </c>
      <c r="N32" s="3">
        <f>K32*Z32</f>
        <v>-171.91977077363893</v>
      </c>
      <c r="O32" s="3">
        <f>K32/(VLOOKUP($AX32,'5_Weighting - FEM'!$F$12:$G$20,2,FALSE)/(VLOOKUP($AX32,'5_Weighting - FEM'!$F$12:$H$21,3,FALSE)))</f>
        <v>0.21298557813883781</v>
      </c>
      <c r="P32" s="3">
        <f>O32*$Z32</f>
        <v>-1.7839672024909054E-3</v>
      </c>
      <c r="Q32" s="3">
        <f>K32/(VLOOKUP($AX32,'5_Weighting - FEM'!$F$12:$H$20,2,FALSE)/VLOOKUP($AX32,'5_Weighting - FEM'!$F$12:$H$20,3,FALSE))</f>
        <v>0.21298557813883781</v>
      </c>
      <c r="R32" s="3">
        <f>Q32*$Z32</f>
        <v>-1.7839672024909054E-3</v>
      </c>
      <c r="S32" s="3">
        <f>K32/(VLOOKUP($AX32,'5_Weighting - FEM'!$N$12:$O$23,2,FALSE)/VLOOKUP($AX32,'5_Weighting - FEM'!$N$12:$P$23,3,FALSE))</f>
        <v>2.0309272029074581</v>
      </c>
      <c r="T32" s="3">
        <f>S32*$Z32</f>
        <v>-1.7011046251552867E-2</v>
      </c>
      <c r="U32" s="3">
        <f>K32/(VLOOKUP($AX32,'5_Weighting - FEM'!$R$12:$S$23,2,FALSE)/(VLOOKUP($AX32,'5_Weighting - FEM'!$R$12:$T$23,3,FALSE)))</f>
        <v>89.880701973646396</v>
      </c>
      <c r="V32" s="3">
        <f>U32*$Z32</f>
        <v>-0.75284075973126219</v>
      </c>
      <c r="W32" s="3">
        <f>K32/(VLOOKUP($AX32,'5_Weighting - FEM'!$V$12:$W$23,2,FALSE)/(VLOOKUP($AX32,'5_Weighting - FEM'!$V$12:$X$23,3,FALSE)))</f>
        <v>2.2349197084735608</v>
      </c>
      <c r="X32" s="3">
        <f>W32*$Z32</f>
        <v>-1.8719687478174544E-2</v>
      </c>
      <c r="Y32" s="3" t="s">
        <v>367</v>
      </c>
      <c r="Z32" s="6">
        <v>-8.3759999999999998E-3</v>
      </c>
      <c r="AA32" s="3" t="s">
        <v>355</v>
      </c>
      <c r="AB32" s="3">
        <v>6.9800000000000001E-3</v>
      </c>
      <c r="AC32" s="3" t="s">
        <v>26</v>
      </c>
      <c r="AD32" s="3" t="s">
        <v>53</v>
      </c>
      <c r="AE32" s="3" t="s">
        <v>143</v>
      </c>
      <c r="AF32" s="3" t="s">
        <v>54</v>
      </c>
      <c r="AG32" s="3" t="s">
        <v>7</v>
      </c>
      <c r="AH32" s="3" t="s">
        <v>356</v>
      </c>
      <c r="AI32" s="3" t="s">
        <v>28</v>
      </c>
      <c r="AJ32" s="3" t="s">
        <v>10</v>
      </c>
      <c r="AK32" s="3" t="s">
        <v>11</v>
      </c>
      <c r="AL32" s="4" t="s">
        <v>108</v>
      </c>
      <c r="AM32" s="4" t="s">
        <v>363</v>
      </c>
      <c r="AN32" s="4">
        <v>2010</v>
      </c>
      <c r="AO32" s="3" t="s">
        <v>14</v>
      </c>
      <c r="AP32" s="3" t="s">
        <v>14</v>
      </c>
      <c r="AQ32" s="3">
        <v>473</v>
      </c>
      <c r="AR32" s="3">
        <v>1</v>
      </c>
      <c r="AS32" s="3">
        <v>0</v>
      </c>
      <c r="AT32" s="3">
        <v>0</v>
      </c>
      <c r="AU32" s="3">
        <v>0</v>
      </c>
      <c r="AV32" s="4" t="s">
        <v>15</v>
      </c>
      <c r="AW32" s="4" t="s">
        <v>87</v>
      </c>
      <c r="AX32" s="3" t="s">
        <v>88</v>
      </c>
      <c r="AY32" s="4" t="s">
        <v>33</v>
      </c>
      <c r="AZ32" s="4"/>
      <c r="BA32" s="3">
        <v>-4.1879999999999997</v>
      </c>
      <c r="BB32" s="3"/>
      <c r="BC32" s="3"/>
      <c r="BD32" s="3" t="s">
        <v>20</v>
      </c>
      <c r="BE32" s="3">
        <v>-1.2</v>
      </c>
      <c r="BF32" s="3"/>
    </row>
    <row r="33" spans="1:58" x14ac:dyDescent="0.35">
      <c r="A33" s="2">
        <v>65</v>
      </c>
      <c r="B33" s="3" t="s">
        <v>351</v>
      </c>
      <c r="C33" s="3">
        <v>65.099999999999994</v>
      </c>
      <c r="D33" s="3" t="s">
        <v>451</v>
      </c>
      <c r="E33" s="3" t="s">
        <v>375</v>
      </c>
      <c r="F33" s="3"/>
      <c r="G33" s="3" t="s">
        <v>1958</v>
      </c>
      <c r="H33" s="3" t="str">
        <f>IF(Z33&lt;'2 - Outliers'!$F$11,"Low outlier",IF(Z33&gt;'2 - Outliers'!$F$12,"High outlier",""))</f>
        <v/>
      </c>
      <c r="I33" s="3">
        <f>IF(AB33="",VLOOKUP(AX33,'3 -Impute_SE'!$B$10:$C$21,2,FALSE),AB33)</f>
        <v>7.0643478260869579E-3</v>
      </c>
      <c r="J33" s="3">
        <f>I33^2</f>
        <v>4.9905010207939526E-5</v>
      </c>
      <c r="K33" s="3">
        <f>1/J33</f>
        <v>20038.068238705764</v>
      </c>
      <c r="L33" s="3">
        <f>K33/(VLOOKUP($AX33,'5_Weighting - FEM'!$B$9:$C$20,2,FALSE)/VLOOKUP($AX33,'5_Weighting - FEM'!$B$9:$D$20,3,FALSE))</f>
        <v>0.56182917172643376</v>
      </c>
      <c r="M33" s="3">
        <f>L33*Z33</f>
        <v>4.5643001911055484E-3</v>
      </c>
      <c r="N33" s="3">
        <f>K33*Z33</f>
        <v>162.78926637124565</v>
      </c>
      <c r="O33" s="3">
        <f>K33/(VLOOKUP($AX33,'5_Weighting - FEM'!$F$12:$G$20,2,FALSE)/(VLOOKUP($AX33,'5_Weighting - FEM'!$F$12:$H$21,3,FALSE)))</f>
        <v>0.20792987553591505</v>
      </c>
      <c r="P33" s="3">
        <f>O33*$Z33</f>
        <v>1.6892223088537741E-3</v>
      </c>
      <c r="Q33" s="3">
        <f>K33/(VLOOKUP($AX33,'5_Weighting - FEM'!$F$12:$H$20,2,FALSE)/VLOOKUP($AX33,'5_Weighting - FEM'!$F$12:$H$20,3,FALSE))</f>
        <v>0.20792987553591505</v>
      </c>
      <c r="R33" s="3">
        <f>Q33*$Z33</f>
        <v>1.6892223088537741E-3</v>
      </c>
      <c r="S33" s="3">
        <f>K33/(VLOOKUP($AX33,'5_Weighting - FEM'!$N$12:$O$23,2,FALSE)/VLOOKUP($AX33,'5_Weighting - FEM'!$N$12:$P$23,3,FALSE))</f>
        <v>1.9827184742423054</v>
      </c>
      <c r="T33" s="3">
        <f>S33*$Z33</f>
        <v>1.6107604884744491E-2</v>
      </c>
      <c r="U33" s="3">
        <f>K33/(VLOOKUP($AX33,'5_Weighting - FEM'!$R$12:$S$23,2,FALSE)/(VLOOKUP($AX33,'5_Weighting - FEM'!$R$12:$T$23,3,FALSE)))</f>
        <v>87.747176770242831</v>
      </c>
      <c r="V33" s="3">
        <f>U33*$Z33</f>
        <v>0.7128580640814528</v>
      </c>
      <c r="W33" s="3">
        <f>K33/(VLOOKUP($AX33,'5_Weighting - FEM'!$V$12:$W$23,2,FALSE)/(VLOOKUP($AX33,'5_Weighting - FEM'!$V$12:$X$23,3,FALSE)))</f>
        <v>2.1818687484687116</v>
      </c>
      <c r="X33" s="3">
        <f>W33*$Z33</f>
        <v>1.7725501712559814E-2</v>
      </c>
      <c r="Y33" s="3" t="s">
        <v>367</v>
      </c>
      <c r="Z33" s="6">
        <v>8.124000000000001E-3</v>
      </c>
      <c r="AA33" s="3" t="s">
        <v>355</v>
      </c>
      <c r="AB33" s="3">
        <v>7.0643478260869579E-3</v>
      </c>
      <c r="AC33" s="3" t="s">
        <v>26</v>
      </c>
      <c r="AD33" s="3" t="s">
        <v>53</v>
      </c>
      <c r="AE33" s="3" t="s">
        <v>6</v>
      </c>
      <c r="AF33" s="3" t="s">
        <v>54</v>
      </c>
      <c r="AG33" s="3" t="s">
        <v>7</v>
      </c>
      <c r="AH33" s="3" t="s">
        <v>356</v>
      </c>
      <c r="AI33" s="3" t="s">
        <v>28</v>
      </c>
      <c r="AJ33" s="3" t="s">
        <v>10</v>
      </c>
      <c r="AK33" s="3" t="s">
        <v>11</v>
      </c>
      <c r="AL33" s="3" t="s">
        <v>108</v>
      </c>
      <c r="AM33" s="3" t="s">
        <v>357</v>
      </c>
      <c r="AN33" s="3">
        <v>2010</v>
      </c>
      <c r="AO33" s="3" t="s">
        <v>14</v>
      </c>
      <c r="AP33" s="3" t="s">
        <v>14</v>
      </c>
      <c r="AQ33" s="3">
        <v>473</v>
      </c>
      <c r="AR33" s="3">
        <v>1</v>
      </c>
      <c r="AS33" s="3">
        <v>0</v>
      </c>
      <c r="AT33" s="3">
        <v>0</v>
      </c>
      <c r="AU33" s="3">
        <v>0</v>
      </c>
      <c r="AV33" s="3" t="s">
        <v>15</v>
      </c>
      <c r="AW33" s="3" t="s">
        <v>87</v>
      </c>
      <c r="AX33" s="3" t="s">
        <v>88</v>
      </c>
      <c r="AY33" s="3" t="s">
        <v>33</v>
      </c>
      <c r="AZ33" s="4"/>
      <c r="BA33" s="3">
        <v>2.0310000000000001</v>
      </c>
      <c r="BB33" s="3"/>
      <c r="BC33" s="3"/>
      <c r="BD33" s="3" t="s">
        <v>20</v>
      </c>
      <c r="BE33" s="3">
        <v>1.1499999999999999</v>
      </c>
      <c r="BF33" s="3"/>
    </row>
    <row r="34" spans="1:58" x14ac:dyDescent="0.35">
      <c r="A34" s="2">
        <v>55</v>
      </c>
      <c r="B34" s="3" t="s">
        <v>571</v>
      </c>
      <c r="C34" s="3">
        <v>55.1</v>
      </c>
      <c r="D34" s="3" t="s">
        <v>574</v>
      </c>
      <c r="E34" s="3" t="s">
        <v>572</v>
      </c>
      <c r="F34" s="3"/>
      <c r="G34" s="3"/>
      <c r="H34" s="3" t="str">
        <f>IF(Z34&lt;'2 - Outliers'!$F$11,"Low outlier",IF(Z34&gt;'2 - Outliers'!$F$12,"High outlier",""))</f>
        <v/>
      </c>
      <c r="I34" s="3">
        <f>IF(AB34="",VLOOKUP(AX34,'3 -Impute_SE'!$B$10:$C$21,2,FALSE),AB34)</f>
        <v>7.8909351620947629E-3</v>
      </c>
      <c r="J34" s="3">
        <f>I34^2</f>
        <v>6.2266857732383508E-5</v>
      </c>
      <c r="K34" s="3">
        <f>1/J34</f>
        <v>16059.907893504056</v>
      </c>
      <c r="L34" s="3">
        <f>K34/(VLOOKUP($AX34,'5_Weighting - FEM'!$B$9:$C$20,2,FALSE)/VLOOKUP($AX34,'5_Weighting - FEM'!$B$9:$D$20,3,FALSE))</f>
        <v>15.591971176411922</v>
      </c>
      <c r="M34" s="3">
        <f>L34*Z34</f>
        <v>0.44403415807076163</v>
      </c>
      <c r="N34" s="3">
        <f>K34*Z34</f>
        <v>457.36024005574751</v>
      </c>
      <c r="O34" s="3">
        <f>K34/(VLOOKUP($AX34,'5_Weighting - FEM'!$F$12:$G$20,2,FALSE)/(VLOOKUP($AX34,'5_Weighting - FEM'!$F$12:$H$21,3,FALSE)))</f>
        <v>273.13392574558111</v>
      </c>
      <c r="P34" s="3">
        <f>O34*$Z34</f>
        <v>7.7784130939440708</v>
      </c>
      <c r="Q34" s="3">
        <f>K34/(VLOOKUP($AX34,'5_Weighting - FEM'!$F$12:$H$20,2,FALSE)/VLOOKUP($AX34,'5_Weighting - FEM'!$F$12:$H$20,3,FALSE))</f>
        <v>273.13392574558111</v>
      </c>
      <c r="R34" s="3">
        <f>Q34*$Z34</f>
        <v>7.7784130939440708</v>
      </c>
      <c r="S34" s="3">
        <f>K34/(VLOOKUP($AX34,'5_Weighting - FEM'!$N$12:$O$23,2,FALSE)/VLOOKUP($AX34,'5_Weighting - FEM'!$N$12:$P$23,3,FALSE))</f>
        <v>11.239880021750741</v>
      </c>
      <c r="T34" s="3">
        <f>S34*$Z34</f>
        <v>0.32009363061322599</v>
      </c>
      <c r="U34" s="3">
        <f>K34/(VLOOKUP($AX34,'5_Weighting - FEM'!$R$12:$S$23,2,FALSE)/(VLOOKUP($AX34,'5_Weighting - FEM'!$R$12:$T$23,3,FALSE)))</f>
        <v>7.705909152341059</v>
      </c>
      <c r="V34" s="3">
        <f>U34*$Z34</f>
        <v>0.21945184761539233</v>
      </c>
      <c r="W34" s="3">
        <f>K34/(VLOOKUP($AX34,'5_Weighting - FEM'!$V$12:$W$23,2,FALSE)/(VLOOKUP($AX34,'5_Weighting - FEM'!$V$12:$X$23,3,FALSE)))</f>
        <v>9.891631499611611</v>
      </c>
      <c r="X34" s="3">
        <f>W34*$Z34</f>
        <v>0.28169769012406681</v>
      </c>
      <c r="Y34" s="3" t="s">
        <v>573</v>
      </c>
      <c r="Z34" s="6">
        <v>2.8478384999999998E-2</v>
      </c>
      <c r="AA34" s="3" t="s">
        <v>72</v>
      </c>
      <c r="AB34" s="3">
        <v>7.8909351620947629E-3</v>
      </c>
      <c r="AC34" s="3" t="s">
        <v>26</v>
      </c>
      <c r="AD34" s="3" t="s">
        <v>5</v>
      </c>
      <c r="AE34" s="3" t="s">
        <v>6</v>
      </c>
      <c r="AF34" s="3" t="s">
        <v>5</v>
      </c>
      <c r="AG34" s="3" t="s">
        <v>548</v>
      </c>
      <c r="AH34" s="3" t="s">
        <v>37</v>
      </c>
      <c r="AI34" s="3" t="s">
        <v>56</v>
      </c>
      <c r="AJ34" s="3" t="s">
        <v>10</v>
      </c>
      <c r="AK34" s="3" t="s">
        <v>11</v>
      </c>
      <c r="AL34" s="4" t="s">
        <v>12</v>
      </c>
      <c r="AM34" s="4" t="s">
        <v>13</v>
      </c>
      <c r="AN34" s="4" t="s">
        <v>151</v>
      </c>
      <c r="AO34" s="3" t="s">
        <v>1951</v>
      </c>
      <c r="AP34" s="3" t="s">
        <v>14</v>
      </c>
      <c r="AQ34" s="3">
        <v>1000</v>
      </c>
      <c r="AR34" s="3">
        <v>1</v>
      </c>
      <c r="AS34" s="3">
        <v>0</v>
      </c>
      <c r="AT34" s="3">
        <v>1</v>
      </c>
      <c r="AU34" s="3">
        <v>1</v>
      </c>
      <c r="AV34" s="4" t="s">
        <v>330</v>
      </c>
      <c r="AW34" s="4" t="s">
        <v>575</v>
      </c>
      <c r="AX34" s="4" t="s">
        <v>465</v>
      </c>
      <c r="AY34" s="4" t="s">
        <v>58</v>
      </c>
      <c r="AZ34" s="4" t="s">
        <v>59</v>
      </c>
      <c r="BA34" s="3">
        <v>5.0000000000000001E-4</v>
      </c>
      <c r="BB34" s="3">
        <v>1.0005001250208359</v>
      </c>
      <c r="BC34" s="3"/>
      <c r="BD34" s="3" t="s">
        <v>60</v>
      </c>
      <c r="BE34" s="3">
        <v>3.609</v>
      </c>
      <c r="BF34" s="3"/>
    </row>
    <row r="35" spans="1:58" x14ac:dyDescent="0.35">
      <c r="A35" s="2">
        <v>65</v>
      </c>
      <c r="B35" s="3" t="s">
        <v>351</v>
      </c>
      <c r="C35" s="3">
        <v>65.5</v>
      </c>
      <c r="D35" s="3" t="s">
        <v>687</v>
      </c>
      <c r="E35" s="3" t="s">
        <v>369</v>
      </c>
      <c r="F35" s="3"/>
      <c r="G35" s="3" t="s">
        <v>1958</v>
      </c>
      <c r="H35" s="3" t="str">
        <f>IF(Z35&lt;'2 - Outliers'!$F$11,"Low outlier",IF(Z35&gt;'2 - Outliers'!$F$12,"High outlier",""))</f>
        <v/>
      </c>
      <c r="I35" s="3">
        <f>IF(AB35="",VLOOKUP(AX35,'3 -Impute_SE'!$B$10:$C$21,2,FALSE),AB35)</f>
        <v>8.2242424242424238E-3</v>
      </c>
      <c r="J35" s="3">
        <f>I35^2</f>
        <v>6.7638163452708906E-5</v>
      </c>
      <c r="K35" s="3">
        <f>1/J35</f>
        <v>14784.552816830659</v>
      </c>
      <c r="L35" s="3">
        <f>K35/(VLOOKUP($AX35,'5_Weighting - FEM'!$B$9:$C$20,2,FALSE)/VLOOKUP($AX35,'5_Weighting - FEM'!$B$9:$D$20,3,FALSE))</f>
        <v>2.3507524933101997E-2</v>
      </c>
      <c r="M35" s="3">
        <f>L35*Z35</f>
        <v>-1.2759884533687763E-4</v>
      </c>
      <c r="N35" s="3">
        <f>K35*Z35</f>
        <v>-80.250552689756816</v>
      </c>
      <c r="O35" s="3">
        <f>K35/(VLOOKUP($AX35,'5_Weighting - FEM'!$F$12:$G$20,2,FALSE)/(VLOOKUP($AX35,'5_Weighting - FEM'!$F$12:$H$21,3,FALSE)))</f>
        <v>0.63081695671151239</v>
      </c>
      <c r="P35" s="3">
        <f>O35*$Z35</f>
        <v>-3.4240744410300892E-3</v>
      </c>
      <c r="Q35" s="3">
        <f>K35/(VLOOKUP($AX35,'5_Weighting - FEM'!$F$12:$H$20,2,FALSE)/VLOOKUP($AX35,'5_Weighting - FEM'!$F$12:$H$20,3,FALSE))</f>
        <v>0.63081695671151239</v>
      </c>
      <c r="R35" s="3">
        <f>Q35*$Z35</f>
        <v>-3.4240744410300892E-3</v>
      </c>
      <c r="S35" s="3">
        <f>K35/(VLOOKUP($AX35,'5_Weighting - FEM'!$N$12:$O$23,2,FALSE)/VLOOKUP($AX35,'5_Weighting - FEM'!$N$12:$P$23,3,FALSE))</f>
        <v>1.8509751738978657E-2</v>
      </c>
      <c r="T35" s="3">
        <f>S35*$Z35</f>
        <v>-1.0047093243917614E-4</v>
      </c>
      <c r="U35" s="3">
        <f>K35/(VLOOKUP($AX35,'5_Weighting - FEM'!$R$12:$S$23,2,FALSE)/(VLOOKUP($AX35,'5_Weighting - FEM'!$R$12:$T$23,3,FALSE)))</f>
        <v>2.5395036563589852</v>
      </c>
      <c r="V35" s="3">
        <f>U35*$Z35</f>
        <v>-1.3784425846716571E-2</v>
      </c>
      <c r="W35" s="3">
        <f>K35/(VLOOKUP($AX35,'5_Weighting - FEM'!$V$12:$W$23,2,FALSE)/(VLOOKUP($AX35,'5_Weighting - FEM'!$V$12:$X$23,3,FALSE)))</f>
        <v>1.7236110794833313E-2</v>
      </c>
      <c r="X35" s="3">
        <f>W35*$Z35</f>
        <v>-9.3557609394355221E-5</v>
      </c>
      <c r="Y35" s="3" t="s">
        <v>367</v>
      </c>
      <c r="Z35" s="6">
        <v>-5.4279999999999997E-3</v>
      </c>
      <c r="AA35" s="3" t="s">
        <v>355</v>
      </c>
      <c r="AB35" s="3">
        <v>8.2242424242424238E-3</v>
      </c>
      <c r="AC35" s="3" t="s">
        <v>26</v>
      </c>
      <c r="AD35" s="3" t="s">
        <v>53</v>
      </c>
      <c r="AE35" s="3" t="s">
        <v>143</v>
      </c>
      <c r="AF35" s="3" t="s">
        <v>54</v>
      </c>
      <c r="AG35" s="3" t="s">
        <v>7</v>
      </c>
      <c r="AH35" s="3" t="s">
        <v>356</v>
      </c>
      <c r="AI35" s="3" t="s">
        <v>28</v>
      </c>
      <c r="AJ35" s="3" t="s">
        <v>10</v>
      </c>
      <c r="AK35" s="3" t="s">
        <v>11</v>
      </c>
      <c r="AL35" s="4" t="s">
        <v>108</v>
      </c>
      <c r="AM35" s="4" t="s">
        <v>363</v>
      </c>
      <c r="AN35" s="4">
        <v>2010</v>
      </c>
      <c r="AO35" s="3" t="s">
        <v>14</v>
      </c>
      <c r="AP35" s="3" t="s">
        <v>14</v>
      </c>
      <c r="AQ35" s="3">
        <v>473</v>
      </c>
      <c r="AR35" s="3">
        <v>1</v>
      </c>
      <c r="AS35" s="3">
        <v>0</v>
      </c>
      <c r="AT35" s="3">
        <v>0</v>
      </c>
      <c r="AU35" s="3">
        <v>0</v>
      </c>
      <c r="AV35" s="4" t="s">
        <v>15</v>
      </c>
      <c r="AW35" s="4" t="s">
        <v>634</v>
      </c>
      <c r="AX35" s="4" t="s">
        <v>17</v>
      </c>
      <c r="AY35" s="4" t="s">
        <v>33</v>
      </c>
      <c r="AZ35" s="4"/>
      <c r="BA35" s="3">
        <v>-1.357</v>
      </c>
      <c r="BB35" s="3"/>
      <c r="BC35" s="3"/>
      <c r="BD35" s="3" t="s">
        <v>20</v>
      </c>
      <c r="BE35" s="3">
        <v>-0.66</v>
      </c>
      <c r="BF35" s="3"/>
    </row>
    <row r="36" spans="1:58" x14ac:dyDescent="0.35">
      <c r="A36" s="2">
        <v>65</v>
      </c>
      <c r="B36" s="3" t="s">
        <v>351</v>
      </c>
      <c r="C36" s="3">
        <v>65.5</v>
      </c>
      <c r="D36" s="3" t="s">
        <v>460</v>
      </c>
      <c r="E36" s="3" t="s">
        <v>369</v>
      </c>
      <c r="F36" s="3"/>
      <c r="G36" s="3" t="s">
        <v>1958</v>
      </c>
      <c r="H36" s="3" t="str">
        <f>IF(Z36&lt;'2 - Outliers'!$F$11,"Low outlier",IF(Z36&gt;'2 - Outliers'!$F$12,"High outlier",""))</f>
        <v/>
      </c>
      <c r="I36" s="3">
        <f>IF(AB36="",VLOOKUP(AX36,'3 -Impute_SE'!$B$10:$C$21,2,FALSE),AB36)</f>
        <v>8.3799999999999986E-3</v>
      </c>
      <c r="J36" s="3">
        <f>I36^2</f>
        <v>7.0224399999999971E-5</v>
      </c>
      <c r="K36" s="3">
        <f>1/J36</f>
        <v>14240.064706854035</v>
      </c>
      <c r="L36" s="3">
        <f>K36/(VLOOKUP($AX36,'5_Weighting - FEM'!$B$9:$C$20,2,FALSE)/VLOOKUP($AX36,'5_Weighting - FEM'!$B$9:$D$20,3,FALSE))</f>
        <v>0.39926422369042525</v>
      </c>
      <c r="M36" s="3">
        <f>L36*Z36</f>
        <v>1.6729170972628818E-4</v>
      </c>
      <c r="N36" s="3">
        <f>K36*Z36</f>
        <v>5.9665871121718403</v>
      </c>
      <c r="O36" s="3">
        <f>K36/(VLOOKUP($AX36,'5_Weighting - FEM'!$F$12:$G$20,2,FALSE)/(VLOOKUP($AX36,'5_Weighting - FEM'!$F$12:$H$21,3,FALSE)))</f>
        <v>0.14776548551721966</v>
      </c>
      <c r="P36" s="3">
        <f>O36*$Z36</f>
        <v>6.1913738431715041E-5</v>
      </c>
      <c r="Q36" s="3">
        <f>K36/(VLOOKUP($AX36,'5_Weighting - FEM'!$F$12:$H$20,2,FALSE)/VLOOKUP($AX36,'5_Weighting - FEM'!$F$12:$H$20,3,FALSE))</f>
        <v>0.14776548551721966</v>
      </c>
      <c r="R36" s="3">
        <f>Q36*$Z36</f>
        <v>6.1913738431715041E-5</v>
      </c>
      <c r="S36" s="3">
        <f>K36/(VLOOKUP($AX36,'5_Weighting - FEM'!$N$12:$O$23,2,FALSE)/VLOOKUP($AX36,'5_Weighting - FEM'!$N$12:$P$23,3,FALSE))</f>
        <v>1.4090200229056082</v>
      </c>
      <c r="T36" s="3">
        <f>S36*$Z36</f>
        <v>5.9037938959744982E-4</v>
      </c>
      <c r="U36" s="3">
        <f>K36/(VLOOKUP($AX36,'5_Weighting - FEM'!$R$12:$S$23,2,FALSE)/(VLOOKUP($AX36,'5_Weighting - FEM'!$R$12:$T$23,3,FALSE)))</f>
        <v>62.357581587551401</v>
      </c>
      <c r="V36" s="3">
        <f>U36*$Z36</f>
        <v>2.6127826685184038E-2</v>
      </c>
      <c r="W36" s="3">
        <f>K36/(VLOOKUP($AX36,'5_Weighting - FEM'!$V$12:$W$23,2,FALSE)/(VLOOKUP($AX36,'5_Weighting - FEM'!$V$12:$X$23,3,FALSE)))</f>
        <v>1.5505462797078413</v>
      </c>
      <c r="X36" s="3">
        <f>W36*$Z36</f>
        <v>6.4967889119758545E-4</v>
      </c>
      <c r="Y36" s="3" t="s">
        <v>367</v>
      </c>
      <c r="Z36" s="6">
        <v>4.1899999999999999E-4</v>
      </c>
      <c r="AA36" s="3" t="s">
        <v>355</v>
      </c>
      <c r="AB36" s="3">
        <v>8.3799999999999986E-3</v>
      </c>
      <c r="AC36" s="3" t="s">
        <v>26</v>
      </c>
      <c r="AD36" s="3" t="s">
        <v>53</v>
      </c>
      <c r="AE36" s="3" t="s">
        <v>6</v>
      </c>
      <c r="AF36" s="3" t="s">
        <v>54</v>
      </c>
      <c r="AG36" s="3" t="s">
        <v>7</v>
      </c>
      <c r="AH36" s="3" t="s">
        <v>356</v>
      </c>
      <c r="AI36" s="3" t="s">
        <v>28</v>
      </c>
      <c r="AJ36" s="3" t="s">
        <v>10</v>
      </c>
      <c r="AK36" s="3" t="s">
        <v>11</v>
      </c>
      <c r="AL36" s="4" t="s">
        <v>108</v>
      </c>
      <c r="AM36" s="4" t="s">
        <v>363</v>
      </c>
      <c r="AN36" s="4">
        <v>2010</v>
      </c>
      <c r="AO36" s="3" t="s">
        <v>14</v>
      </c>
      <c r="AP36" s="3" t="s">
        <v>14</v>
      </c>
      <c r="AQ36" s="3">
        <v>473</v>
      </c>
      <c r="AR36" s="3">
        <v>1</v>
      </c>
      <c r="AS36" s="3">
        <v>0</v>
      </c>
      <c r="AT36" s="3">
        <v>0</v>
      </c>
      <c r="AU36" s="3">
        <v>0</v>
      </c>
      <c r="AV36" s="4" t="s">
        <v>15</v>
      </c>
      <c r="AW36" s="4" t="s">
        <v>87</v>
      </c>
      <c r="AX36" s="4" t="s">
        <v>88</v>
      </c>
      <c r="AY36" s="4" t="s">
        <v>33</v>
      </c>
      <c r="AZ36" s="4"/>
      <c r="BA36" s="3">
        <v>0.41899999999999998</v>
      </c>
      <c r="BB36" s="6"/>
      <c r="BC36" s="3"/>
      <c r="BD36" s="3" t="s">
        <v>20</v>
      </c>
      <c r="BE36" s="3">
        <v>0.05</v>
      </c>
      <c r="BF36" s="3"/>
    </row>
    <row r="37" spans="1:58" x14ac:dyDescent="0.35">
      <c r="A37" s="2">
        <v>47</v>
      </c>
      <c r="B37" s="3" t="s">
        <v>870</v>
      </c>
      <c r="C37" s="3">
        <v>47.7</v>
      </c>
      <c r="D37" s="3" t="s">
        <v>903</v>
      </c>
      <c r="E37" s="3" t="s">
        <v>904</v>
      </c>
      <c r="F37" s="3"/>
      <c r="G37" s="3"/>
      <c r="H37" s="3" t="str">
        <f>IF(Z37&lt;'2 - Outliers'!$F$11,"Low outlier",IF(Z37&gt;'2 - Outliers'!$F$12,"High outlier",""))</f>
        <v/>
      </c>
      <c r="I37" s="3">
        <f>IF(AB37="",VLOOKUP(AX37,'3 -Impute_SE'!$B$10:$C$21,2,FALSE),AB37)</f>
        <v>8.6956521739130436E-3</v>
      </c>
      <c r="J37" s="3">
        <f>I37^2</f>
        <v>7.5614366729678646E-5</v>
      </c>
      <c r="K37" s="3">
        <f>1/J37</f>
        <v>13224.999999999998</v>
      </c>
      <c r="L37" s="3">
        <f>K37/(VLOOKUP($AX37,'5_Weighting - FEM'!$B$9:$C$20,2,FALSE)/VLOOKUP($AX37,'5_Weighting - FEM'!$B$9:$D$20,3,FALSE))</f>
        <v>7.8810928437792289E-12</v>
      </c>
      <c r="M37" s="3">
        <f>L37*Z37</f>
        <v>-3.1524371375116919E-14</v>
      </c>
      <c r="N37" s="3">
        <f>K37*Z37</f>
        <v>-52.899999999999991</v>
      </c>
      <c r="O37" s="3" t="e">
        <f>K37/(VLOOKUP($AX37,'5_Weighting - FEM'!$F$12:$G$20,2,FALSE)/(VLOOKUP($AX37,'5_Weighting - FEM'!$F$12:$H$21,3,FALSE)))</f>
        <v>#N/A</v>
      </c>
      <c r="P37" s="3" t="e">
        <f>O37*$Z37</f>
        <v>#N/A</v>
      </c>
      <c r="Q37" s="3" t="e">
        <f>K37/(VLOOKUP($AX37,'5_Weighting - FEM'!$F$12:$H$20,2,FALSE)/VLOOKUP($AX37,'5_Weighting - FEM'!$F$12:$H$20,3,FALSE))</f>
        <v>#N/A</v>
      </c>
      <c r="R37" s="3" t="e">
        <f>Q37*$Z37</f>
        <v>#N/A</v>
      </c>
      <c r="S37" s="3">
        <f>K37/(VLOOKUP($AX37,'5_Weighting - FEM'!$N$12:$O$23,2,FALSE)/VLOOKUP($AX37,'5_Weighting - FEM'!$N$12:$P$23,3,FALSE))</f>
        <v>2.9648252398385044E-2</v>
      </c>
      <c r="T37" s="3">
        <f>S37*$Z37</f>
        <v>-1.1859300959354018E-4</v>
      </c>
      <c r="U37" s="3">
        <f>K37/(VLOOKUP($AX37,'5_Weighting - FEM'!$R$12:$S$23,2,FALSE)/(VLOOKUP($AX37,'5_Weighting - FEM'!$R$12:$T$23,3,FALSE)))</f>
        <v>1.9233810174044162E-2</v>
      </c>
      <c r="V37" s="3">
        <f>U37*$Z37</f>
        <v>-7.6935240696176648E-5</v>
      </c>
      <c r="W37" s="3">
        <f>K37/(VLOOKUP($AX37,'5_Weighting - FEM'!$V$12:$W$23,2,FALSE)/(VLOOKUP($AX37,'5_Weighting - FEM'!$V$12:$X$23,3,FALSE)))</f>
        <v>3.2837886854686651E-12</v>
      </c>
      <c r="X37" s="3">
        <f>W37*$Z37</f>
        <v>-1.3135154741874661E-14</v>
      </c>
      <c r="Y37" s="3" t="s">
        <v>156</v>
      </c>
      <c r="Z37" s="6">
        <v>-4.0000000000000001E-3</v>
      </c>
      <c r="AA37" s="3" t="s">
        <v>157</v>
      </c>
      <c r="AB37" s="3">
        <v>8.6956521739130436E-3</v>
      </c>
      <c r="AC37" s="3" t="s">
        <v>26</v>
      </c>
      <c r="AD37" s="3" t="s">
        <v>53</v>
      </c>
      <c r="AE37" s="3" t="s">
        <v>143</v>
      </c>
      <c r="AF37" s="3" t="s">
        <v>54</v>
      </c>
      <c r="AG37" s="3" t="s">
        <v>7</v>
      </c>
      <c r="AH37" s="3" t="s">
        <v>873</v>
      </c>
      <c r="AI37" s="3" t="s">
        <v>28</v>
      </c>
      <c r="AJ37" s="3" t="s">
        <v>57</v>
      </c>
      <c r="AK37" s="3" t="s">
        <v>11</v>
      </c>
      <c r="AL37" s="4" t="s">
        <v>12</v>
      </c>
      <c r="AM37" s="4" t="s">
        <v>13</v>
      </c>
      <c r="AN37" s="4" t="s">
        <v>874</v>
      </c>
      <c r="AO37" s="3" t="s">
        <v>1951</v>
      </c>
      <c r="AP37" s="3" t="s">
        <v>14</v>
      </c>
      <c r="AQ37" s="3">
        <v>6369</v>
      </c>
      <c r="AR37" s="3">
        <v>0</v>
      </c>
      <c r="AS37" s="3">
        <v>0</v>
      </c>
      <c r="AT37" s="3">
        <v>1</v>
      </c>
      <c r="AU37" s="3">
        <v>1</v>
      </c>
      <c r="AV37" s="4" t="s">
        <v>97</v>
      </c>
      <c r="AW37" s="4" t="s">
        <v>849</v>
      </c>
      <c r="AX37" s="4" t="s">
        <v>1396</v>
      </c>
      <c r="AY37" s="4" t="s">
        <v>142</v>
      </c>
      <c r="AZ37" s="4"/>
      <c r="BA37" s="3">
        <v>-4.0000000000000001E-3</v>
      </c>
      <c r="BB37" s="3"/>
      <c r="BC37" s="3"/>
      <c r="BD37" s="3" t="s">
        <v>20</v>
      </c>
      <c r="BE37" s="3">
        <v>-0.46</v>
      </c>
      <c r="BF37" s="3"/>
    </row>
    <row r="38" spans="1:58" x14ac:dyDescent="0.35">
      <c r="A38" s="2">
        <v>183</v>
      </c>
      <c r="B38" s="3" t="s">
        <v>1279</v>
      </c>
      <c r="C38" s="3">
        <v>183.2</v>
      </c>
      <c r="D38" s="3" t="s">
        <v>1282</v>
      </c>
      <c r="E38" s="3" t="s">
        <v>1283</v>
      </c>
      <c r="F38" s="3"/>
      <c r="G38" s="3"/>
      <c r="H38" s="3" t="str">
        <f>IF(Z38&lt;'2 - Outliers'!$F$11,"Low outlier",IF(Z38&gt;'2 - Outliers'!$F$12,"High outlier",""))</f>
        <v/>
      </c>
      <c r="I38" s="3">
        <f>IF(AB38="",VLOOKUP(AX38,'3 -Impute_SE'!$B$10:$C$21,2,FALSE),AB38)</f>
        <v>8.8844225904334915E-3</v>
      </c>
      <c r="J38" s="3">
        <f>I38^2</f>
        <v>7.8932964765404958E-5</v>
      </c>
      <c r="K38" s="3">
        <f>1/J38</f>
        <v>12668.978074902918</v>
      </c>
      <c r="L38" s="3">
        <f>K38/(VLOOKUP($AX38,'5_Weighting - FEM'!$B$9:$C$20,2,FALSE)/VLOOKUP($AX38,'5_Weighting - FEM'!$B$9:$D$20,3,FALSE))</f>
        <v>7.5497461205378715E-12</v>
      </c>
      <c r="M38" s="3">
        <f>L38*Z38</f>
        <v>6.5129956070769299E-13</v>
      </c>
      <c r="N38" s="3">
        <f>K38*Z38</f>
        <v>1092.9241491118923</v>
      </c>
      <c r="O38" s="3" t="e">
        <f>K38/(VLOOKUP($AX38,'5_Weighting - FEM'!$F$12:$G$20,2,FALSE)/(VLOOKUP($AX38,'5_Weighting - FEM'!$F$12:$H$21,3,FALSE)))</f>
        <v>#N/A</v>
      </c>
      <c r="P38" s="3" t="e">
        <f>O38*$Z38</f>
        <v>#N/A</v>
      </c>
      <c r="Q38" s="3" t="e">
        <f>K38/(VLOOKUP($AX38,'5_Weighting - FEM'!$F$12:$H$20,2,FALSE)/VLOOKUP($AX38,'5_Weighting - FEM'!$F$12:$H$20,3,FALSE))</f>
        <v>#N/A</v>
      </c>
      <c r="R38" s="3" t="e">
        <f>Q38*$Z38</f>
        <v>#N/A</v>
      </c>
      <c r="S38" s="3">
        <f>K38/(VLOOKUP($AX38,'5_Weighting - FEM'!$N$12:$O$23,2,FALSE)/VLOOKUP($AX38,'5_Weighting - FEM'!$N$12:$P$23,3,FALSE))</f>
        <v>2.8401743636622158E-2</v>
      </c>
      <c r="T38" s="3">
        <f>S38*$Z38</f>
        <v>2.4501543308249225E-3</v>
      </c>
      <c r="U38" s="3">
        <f>K38/(VLOOKUP($AX38,'5_Weighting - FEM'!$R$12:$S$23,2,FALSE)/(VLOOKUP($AX38,'5_Weighting - FEM'!$R$12:$T$23,3,FALSE)))</f>
        <v>1.8425158366110413E-2</v>
      </c>
      <c r="V38" s="3">
        <f>U38*$Z38</f>
        <v>1.5894968331680061E-3</v>
      </c>
      <c r="W38" s="3">
        <f>K38/(VLOOKUP($AX38,'5_Weighting - FEM'!$V$12:$W$23,2,FALSE)/(VLOOKUP($AX38,'5_Weighting - FEM'!$V$12:$X$23,3,FALSE)))</f>
        <v>3.1457275507611947E-12</v>
      </c>
      <c r="X38" s="3">
        <f>W38*$Z38</f>
        <v>2.7137481700787154E-13</v>
      </c>
      <c r="Y38" s="3" t="s">
        <v>24</v>
      </c>
      <c r="Z38" s="6">
        <v>8.6267743353109202E-2</v>
      </c>
      <c r="AA38" s="3" t="s">
        <v>25</v>
      </c>
      <c r="AB38" s="3">
        <v>8.8844225904334915E-3</v>
      </c>
      <c r="AC38" s="3" t="s">
        <v>26</v>
      </c>
      <c r="AD38" s="3" t="s">
        <v>5</v>
      </c>
      <c r="AE38" s="3" t="s">
        <v>1307</v>
      </c>
      <c r="AF38" s="3" t="s">
        <v>5</v>
      </c>
      <c r="AG38" s="3" t="s">
        <v>7</v>
      </c>
      <c r="AH38" s="3" t="s">
        <v>1328</v>
      </c>
      <c r="AI38" s="3" t="s">
        <v>694</v>
      </c>
      <c r="AJ38" s="3" t="s">
        <v>10</v>
      </c>
      <c r="AK38" s="3" t="s">
        <v>1340</v>
      </c>
      <c r="AL38" s="4" t="s">
        <v>338</v>
      </c>
      <c r="AM38" s="4" t="s">
        <v>836</v>
      </c>
      <c r="AN38" s="4">
        <v>2015</v>
      </c>
      <c r="AO38" s="3" t="s">
        <v>14</v>
      </c>
      <c r="AP38" s="3" t="s">
        <v>1951</v>
      </c>
      <c r="AQ38" s="3">
        <v>286</v>
      </c>
      <c r="AR38" s="3">
        <v>1</v>
      </c>
      <c r="AS38" s="3">
        <v>0</v>
      </c>
      <c r="AT38" s="3">
        <v>0</v>
      </c>
      <c r="AU38" s="3">
        <v>0</v>
      </c>
      <c r="AV38" s="4" t="s">
        <v>97</v>
      </c>
      <c r="AW38" s="4" t="s">
        <v>1393</v>
      </c>
      <c r="AX38" s="4" t="s">
        <v>1396</v>
      </c>
      <c r="AY38" s="4" t="s">
        <v>33</v>
      </c>
      <c r="AZ38" s="4"/>
      <c r="BA38" s="3">
        <v>39260.449999999997</v>
      </c>
      <c r="BB38" s="3"/>
      <c r="BC38" s="3"/>
      <c r="BD38" s="3"/>
      <c r="BE38" s="3">
        <v>9.7100000000000009</v>
      </c>
      <c r="BF38" s="3" t="s">
        <v>1300</v>
      </c>
    </row>
    <row r="39" spans="1:58" x14ac:dyDescent="0.35">
      <c r="A39" s="2">
        <v>131</v>
      </c>
      <c r="B39" s="3" t="s">
        <v>68</v>
      </c>
      <c r="C39" s="3">
        <v>131.30000000000001</v>
      </c>
      <c r="D39" s="3" t="s">
        <v>379</v>
      </c>
      <c r="E39" s="3" t="s">
        <v>190</v>
      </c>
      <c r="F39" s="3">
        <v>1</v>
      </c>
      <c r="G39" s="3"/>
      <c r="H39" s="3" t="str">
        <f>IF(Z39&lt;'2 - Outliers'!$F$11,"Low outlier",IF(Z39&gt;'2 - Outliers'!$F$12,"High outlier",""))</f>
        <v/>
      </c>
      <c r="I39" s="3">
        <f>IF(AB39="",VLOOKUP(AX39,'3 -Impute_SE'!$B$10:$C$21,2,FALSE),AB39)</f>
        <v>9.0909090909090905E-3</v>
      </c>
      <c r="J39" s="3">
        <f>I39^2</f>
        <v>8.2644628099173546E-5</v>
      </c>
      <c r="K39" s="3">
        <f>1/J39</f>
        <v>12100.000000000002</v>
      </c>
      <c r="L39" s="3">
        <f>K39/(VLOOKUP($AX39,'5_Weighting - FEM'!$B$9:$C$20,2,FALSE)/VLOOKUP($AX39,'5_Weighting - FEM'!$B$9:$D$20,3,FALSE))</f>
        <v>3.2543542314376971E-2</v>
      </c>
      <c r="M39" s="3">
        <f>L39*Z39</f>
        <v>1.6271771157188485E-4</v>
      </c>
      <c r="N39" s="3">
        <f>K39*Z39</f>
        <v>60.500000000000007</v>
      </c>
      <c r="O39" s="3">
        <f>K39/(VLOOKUP($AX39,'5_Weighting - FEM'!$F$12:$G$20,2,FALSE)/(VLOOKUP($AX39,'5_Weighting - FEM'!$F$12:$H$21,3,FALSE)))</f>
        <v>3.163171198885641</v>
      </c>
      <c r="P39" s="3">
        <f>O39*$Z39</f>
        <v>1.5815855994428207E-2</v>
      </c>
      <c r="Q39" s="3">
        <f>K39/(VLOOKUP($AX39,'5_Weighting - FEM'!$F$12:$H$20,2,FALSE)/VLOOKUP($AX39,'5_Weighting - FEM'!$F$12:$H$20,3,FALSE))</f>
        <v>3.163171198885641</v>
      </c>
      <c r="R39" s="3">
        <f>Q39*$Z39</f>
        <v>1.5815855994428207E-2</v>
      </c>
      <c r="S39" s="3">
        <f>K39/(VLOOKUP($AX39,'5_Weighting - FEM'!$N$12:$O$23,2,FALSE)/VLOOKUP($AX39,'5_Weighting - FEM'!$N$12:$P$23,3,FALSE))</f>
        <v>2.1068148586161153E-2</v>
      </c>
      <c r="T39" s="3">
        <f>S39*$Z39</f>
        <v>1.0534074293080576E-4</v>
      </c>
      <c r="U39" s="3">
        <f>K39/(VLOOKUP($AX39,'5_Weighting - FEM'!$R$12:$S$23,2,FALSE)/(VLOOKUP($AX39,'5_Weighting - FEM'!$R$12:$T$23,3,FALSE)))</f>
        <v>6.196837647344859</v>
      </c>
      <c r="V39" s="3">
        <f>U39*$Z39</f>
        <v>3.0984188236724296E-2</v>
      </c>
      <c r="W39" s="3">
        <f>K39/(VLOOKUP($AX39,'5_Weighting - FEM'!$V$12:$W$23,2,FALSE)/(VLOOKUP($AX39,'5_Weighting - FEM'!$V$12:$X$23,3,FALSE)))</f>
        <v>1.8801160900642086E-2</v>
      </c>
      <c r="X39" s="3">
        <f>W39*$Z39</f>
        <v>9.4005804503210434E-5</v>
      </c>
      <c r="Y39" s="3" t="s">
        <v>640</v>
      </c>
      <c r="Z39" s="80">
        <v>5.0000000000000001E-3</v>
      </c>
      <c r="AA39" s="80" t="s">
        <v>1300</v>
      </c>
      <c r="AB39" s="3">
        <v>9.0909090909090905E-3</v>
      </c>
      <c r="AC39" s="3" t="s">
        <v>26</v>
      </c>
      <c r="AD39" s="3" t="s">
        <v>53</v>
      </c>
      <c r="AE39" s="3" t="s">
        <v>6</v>
      </c>
      <c r="AF39" s="3" t="s">
        <v>54</v>
      </c>
      <c r="AG39" s="3" t="s">
        <v>55</v>
      </c>
      <c r="AH39" s="3" t="s">
        <v>37</v>
      </c>
      <c r="AI39" s="3" t="s">
        <v>73</v>
      </c>
      <c r="AJ39" s="3" t="s">
        <v>57</v>
      </c>
      <c r="AK39" s="3" t="s">
        <v>191</v>
      </c>
      <c r="AL39" s="4" t="s">
        <v>75</v>
      </c>
      <c r="AM39" s="4" t="s">
        <v>75</v>
      </c>
      <c r="AN39" s="4">
        <v>1991</v>
      </c>
      <c r="AO39" s="3" t="s">
        <v>30</v>
      </c>
      <c r="AP39" s="3" t="s">
        <v>30</v>
      </c>
      <c r="AQ39" s="3">
        <v>20246</v>
      </c>
      <c r="AR39" s="3">
        <v>0</v>
      </c>
      <c r="AS39" s="3">
        <v>0</v>
      </c>
      <c r="AT39" s="3">
        <v>1</v>
      </c>
      <c r="AU39" s="3">
        <v>1</v>
      </c>
      <c r="AV39" s="4" t="s">
        <v>15</v>
      </c>
      <c r="AW39" s="4" t="s">
        <v>76</v>
      </c>
      <c r="AX39" s="3" t="s">
        <v>42</v>
      </c>
      <c r="AY39" s="4" t="s">
        <v>77</v>
      </c>
      <c r="AZ39" s="4" t="s">
        <v>78</v>
      </c>
      <c r="BA39" s="3">
        <v>4.0000000000000002E-4</v>
      </c>
      <c r="BB39" s="3">
        <v>1.0004000800106678</v>
      </c>
      <c r="BC39" s="3"/>
      <c r="BD39" s="3" t="s">
        <v>60</v>
      </c>
      <c r="BE39" s="3">
        <v>0.55000000000000004</v>
      </c>
      <c r="BF39" s="3"/>
    </row>
    <row r="40" spans="1:58" x14ac:dyDescent="0.35">
      <c r="A40" s="2">
        <v>65</v>
      </c>
      <c r="B40" s="3" t="s">
        <v>351</v>
      </c>
      <c r="C40" s="3">
        <v>65.599999999999994</v>
      </c>
      <c r="D40" s="3" t="s">
        <v>448</v>
      </c>
      <c r="E40" s="3" t="s">
        <v>385</v>
      </c>
      <c r="F40" s="3"/>
      <c r="G40" s="3" t="s">
        <v>1958</v>
      </c>
      <c r="H40" s="3" t="str">
        <f>IF(Z40&lt;'2 - Outliers'!$F$11,"Low outlier",IF(Z40&gt;'2 - Outliers'!$F$12,"High outlier",""))</f>
        <v/>
      </c>
      <c r="I40" s="3">
        <f>IF(AB40="",VLOOKUP(AX40,'3 -Impute_SE'!$B$10:$C$21,2,FALSE),AB40)</f>
        <v>9.1772020725388592E-3</v>
      </c>
      <c r="J40" s="3">
        <f>I40^2</f>
        <v>8.4221037880211533E-5</v>
      </c>
      <c r="K40" s="3">
        <f>1/J40</f>
        <v>11873.517890177398</v>
      </c>
      <c r="L40" s="3">
        <f>K40/(VLOOKUP($AX40,'5_Weighting - FEM'!$B$9:$C$20,2,FALSE)/VLOOKUP($AX40,'5_Weighting - FEM'!$B$9:$D$20,3,FALSE))</f>
        <v>0.33291076975333356</v>
      </c>
      <c r="M40" s="3">
        <f>L40*Z40</f>
        <v>5.8965155538710434E-3</v>
      </c>
      <c r="N40" s="3">
        <f>K40*Z40</f>
        <v>210.30374887082206</v>
      </c>
      <c r="O40" s="3">
        <f>K40/(VLOOKUP($AX40,'5_Weighting - FEM'!$F$12:$G$20,2,FALSE)/(VLOOKUP($AX40,'5_Weighting - FEM'!$F$12:$H$21,3,FALSE)))</f>
        <v>0.12320843844164429</v>
      </c>
      <c r="P40" s="3">
        <f>O40*$Z40</f>
        <v>2.1822678616784034E-3</v>
      </c>
      <c r="Q40" s="3">
        <f>K40/(VLOOKUP($AX40,'5_Weighting - FEM'!$F$12:$H$20,2,FALSE)/VLOOKUP($AX40,'5_Weighting - FEM'!$F$12:$H$20,3,FALSE))</f>
        <v>0.12320843844164429</v>
      </c>
      <c r="R40" s="3">
        <f>Q40*$Z40</f>
        <v>2.1822678616784034E-3</v>
      </c>
      <c r="S40" s="3">
        <f>K40/(VLOOKUP($AX40,'5_Weighting - FEM'!$N$12:$O$23,2,FALSE)/VLOOKUP($AX40,'5_Weighting - FEM'!$N$12:$P$23,3,FALSE))</f>
        <v>1.1748559289576403</v>
      </c>
      <c r="T40" s="3">
        <f>S40*$Z40</f>
        <v>2.0809048213697723E-2</v>
      </c>
      <c r="U40" s="3">
        <f>K40/(VLOOKUP($AX40,'5_Weighting - FEM'!$R$12:$S$23,2,FALSE)/(VLOOKUP($AX40,'5_Weighting - FEM'!$R$12:$T$23,3,FALSE)))</f>
        <v>51.994416866070615</v>
      </c>
      <c r="V40" s="3">
        <f>U40*$Z40</f>
        <v>0.92092511153184264</v>
      </c>
      <c r="W40" s="3">
        <f>K40/(VLOOKUP($AX40,'5_Weighting - FEM'!$V$12:$W$23,2,FALSE)/(VLOOKUP($AX40,'5_Weighting - FEM'!$V$12:$X$23,3,FALSE)))</f>
        <v>1.2928620319258621</v>
      </c>
      <c r="X40" s="3">
        <f>W40*$Z40</f>
        <v>2.2899172309470868E-2</v>
      </c>
      <c r="Y40" s="3" t="s">
        <v>354</v>
      </c>
      <c r="Z40" s="6">
        <v>1.7711999999999999E-2</v>
      </c>
      <c r="AA40" s="3" t="s">
        <v>355</v>
      </c>
      <c r="AB40" s="3">
        <v>9.1772020725388592E-3</v>
      </c>
      <c r="AC40" s="3" t="s">
        <v>26</v>
      </c>
      <c r="AD40" s="3" t="s">
        <v>5</v>
      </c>
      <c r="AE40" s="3" t="s">
        <v>6</v>
      </c>
      <c r="AF40" s="3" t="s">
        <v>5</v>
      </c>
      <c r="AG40" s="3" t="s">
        <v>7</v>
      </c>
      <c r="AH40" s="3" t="s">
        <v>356</v>
      </c>
      <c r="AI40" s="3" t="s">
        <v>28</v>
      </c>
      <c r="AJ40" s="3" t="s">
        <v>10</v>
      </c>
      <c r="AK40" s="3" t="s">
        <v>11</v>
      </c>
      <c r="AL40" s="4" t="s">
        <v>108</v>
      </c>
      <c r="AM40" s="4" t="s">
        <v>357</v>
      </c>
      <c r="AN40" s="4">
        <v>2010</v>
      </c>
      <c r="AO40" s="3" t="s">
        <v>14</v>
      </c>
      <c r="AP40" s="3" t="s">
        <v>14</v>
      </c>
      <c r="AQ40" s="3">
        <v>473</v>
      </c>
      <c r="AR40" s="3">
        <v>1</v>
      </c>
      <c r="AS40" s="3">
        <v>0</v>
      </c>
      <c r="AT40" s="3">
        <v>0</v>
      </c>
      <c r="AU40" s="3">
        <v>0</v>
      </c>
      <c r="AV40" s="4" t="s">
        <v>15</v>
      </c>
      <c r="AW40" s="4" t="s">
        <v>87</v>
      </c>
      <c r="AX40" s="4" t="s">
        <v>88</v>
      </c>
      <c r="AY40" s="4" t="s">
        <v>33</v>
      </c>
      <c r="AZ40" s="4"/>
      <c r="BA40" s="3">
        <v>2.214</v>
      </c>
      <c r="BB40" s="3"/>
      <c r="BC40" s="3"/>
      <c r="BD40" s="3" t="s">
        <v>20</v>
      </c>
      <c r="BE40" s="3">
        <v>1.93</v>
      </c>
      <c r="BF40" s="3"/>
    </row>
    <row r="41" spans="1:58" x14ac:dyDescent="0.35">
      <c r="A41" s="2">
        <v>47</v>
      </c>
      <c r="B41" s="3" t="s">
        <v>870</v>
      </c>
      <c r="C41" s="3">
        <v>47.1</v>
      </c>
      <c r="D41" s="3" t="s">
        <v>899</v>
      </c>
      <c r="E41" s="3" t="s">
        <v>900</v>
      </c>
      <c r="F41" s="3"/>
      <c r="G41" s="3"/>
      <c r="H41" s="3" t="str">
        <f>IF(Z41&lt;'2 - Outliers'!$F$11,"Low outlier",IF(Z41&gt;'2 - Outliers'!$F$12,"High outlier",""))</f>
        <v/>
      </c>
      <c r="I41" s="3">
        <f>IF(AB41="",VLOOKUP(AX41,'3 -Impute_SE'!$B$10:$C$21,2,FALSE),AB41)</f>
        <v>9.2670157068062836E-3</v>
      </c>
      <c r="J41" s="3">
        <f>I41^2</f>
        <v>8.587758011019437E-5</v>
      </c>
      <c r="K41" s="3">
        <f>1/J41</f>
        <v>11644.482747614029</v>
      </c>
      <c r="L41" s="3">
        <f>K41/(VLOOKUP($AX41,'5_Weighting - FEM'!$B$9:$C$20,2,FALSE)/VLOOKUP($AX41,'5_Weighting - FEM'!$B$9:$D$20,3,FALSE))</f>
        <v>6.9392249264069284E-12</v>
      </c>
      <c r="M41" s="3">
        <f>L41*Z41</f>
        <v>1.2282428119740264E-13</v>
      </c>
      <c r="N41" s="3">
        <f>K41*Z41</f>
        <v>206.10734463276833</v>
      </c>
      <c r="O41" s="3" t="e">
        <f>K41/(VLOOKUP($AX41,'5_Weighting - FEM'!$F$12:$G$20,2,FALSE)/(VLOOKUP($AX41,'5_Weighting - FEM'!$F$12:$H$21,3,FALSE)))</f>
        <v>#N/A</v>
      </c>
      <c r="P41" s="3" t="e">
        <f>O41*$Z41</f>
        <v>#N/A</v>
      </c>
      <c r="Q41" s="3" t="e">
        <f>K41/(VLOOKUP($AX41,'5_Weighting - FEM'!$F$12:$H$20,2,FALSE)/VLOOKUP($AX41,'5_Weighting - FEM'!$F$12:$H$20,3,FALSE))</f>
        <v>#N/A</v>
      </c>
      <c r="R41" s="3" t="e">
        <f>Q41*$Z41</f>
        <v>#N/A</v>
      </c>
      <c r="S41" s="3">
        <f>K41/(VLOOKUP($AX41,'5_Weighting - FEM'!$N$12:$O$23,2,FALSE)/VLOOKUP($AX41,'5_Weighting - FEM'!$N$12:$P$23,3,FALSE))</f>
        <v>2.6104995353489674E-2</v>
      </c>
      <c r="T41" s="3">
        <f>S41*$Z41</f>
        <v>4.6205841775676722E-4</v>
      </c>
      <c r="U41" s="3">
        <f>K41/(VLOOKUP($AX41,'5_Weighting - FEM'!$R$12:$S$23,2,FALSE)/(VLOOKUP($AX41,'5_Weighting - FEM'!$R$12:$T$23,3,FALSE)))</f>
        <v>1.6935181152555046E-2</v>
      </c>
      <c r="V41" s="3">
        <f>U41*$Z41</f>
        <v>2.9975270640022431E-4</v>
      </c>
      <c r="W41" s="3">
        <f>K41/(VLOOKUP($AX41,'5_Weighting - FEM'!$V$12:$W$23,2,FALSE)/(VLOOKUP($AX41,'5_Weighting - FEM'!$V$12:$X$23,3,FALSE)))</f>
        <v>2.8913437198298698E-12</v>
      </c>
      <c r="X41" s="3">
        <f>W41*$Z41</f>
        <v>5.1176783840988696E-14</v>
      </c>
      <c r="Y41" s="3" t="s">
        <v>156</v>
      </c>
      <c r="Z41" s="6">
        <v>1.77E-2</v>
      </c>
      <c r="AA41" s="3" t="s">
        <v>157</v>
      </c>
      <c r="AB41" s="3">
        <v>9.2670157068062836E-3</v>
      </c>
      <c r="AC41" s="3" t="s">
        <v>26</v>
      </c>
      <c r="AD41" s="3" t="s">
        <v>5</v>
      </c>
      <c r="AE41" s="3" t="s">
        <v>6</v>
      </c>
      <c r="AF41" s="3" t="s">
        <v>5</v>
      </c>
      <c r="AG41" s="3" t="s">
        <v>7</v>
      </c>
      <c r="AH41" s="3" t="s">
        <v>873</v>
      </c>
      <c r="AI41" s="3" t="s">
        <v>28</v>
      </c>
      <c r="AJ41" s="3" t="s">
        <v>57</v>
      </c>
      <c r="AK41" s="3" t="s">
        <v>11</v>
      </c>
      <c r="AL41" s="4" t="s">
        <v>12</v>
      </c>
      <c r="AM41" s="4" t="s">
        <v>13</v>
      </c>
      <c r="AN41" s="4" t="s">
        <v>874</v>
      </c>
      <c r="AO41" s="3" t="s">
        <v>1951</v>
      </c>
      <c r="AP41" s="3" t="s">
        <v>14</v>
      </c>
      <c r="AQ41" s="3">
        <v>6369</v>
      </c>
      <c r="AR41" s="3">
        <v>0</v>
      </c>
      <c r="AS41" s="3">
        <v>0</v>
      </c>
      <c r="AT41" s="3">
        <v>1</v>
      </c>
      <c r="AU41" s="3">
        <v>1</v>
      </c>
      <c r="AV41" s="4" t="s">
        <v>97</v>
      </c>
      <c r="AW41" s="4" t="s">
        <v>849</v>
      </c>
      <c r="AX41" s="4" t="s">
        <v>1396</v>
      </c>
      <c r="AY41" s="4" t="s">
        <v>142</v>
      </c>
      <c r="AZ41" s="4"/>
      <c r="BA41" s="3">
        <v>1.77E-2</v>
      </c>
      <c r="BB41" s="3"/>
      <c r="BC41" s="3"/>
      <c r="BD41" s="3" t="s">
        <v>20</v>
      </c>
      <c r="BE41" s="3">
        <v>1.91</v>
      </c>
      <c r="BF41" s="3"/>
    </row>
    <row r="42" spans="1:58" x14ac:dyDescent="0.35">
      <c r="A42" s="2">
        <v>65</v>
      </c>
      <c r="B42" s="3" t="s">
        <v>351</v>
      </c>
      <c r="C42" s="3">
        <v>65.7</v>
      </c>
      <c r="D42" s="3" t="s">
        <v>447</v>
      </c>
      <c r="E42" s="3" t="s">
        <v>353</v>
      </c>
      <c r="F42" s="3"/>
      <c r="G42" s="3"/>
      <c r="H42" s="3" t="str">
        <f>IF(Z42&lt;'2 - Outliers'!$F$11,"Low outlier",IF(Z42&gt;'2 - Outliers'!$F$12,"High outlier",""))</f>
        <v/>
      </c>
      <c r="I42" s="3">
        <f>IF(AB42="",VLOOKUP(AX42,'3 -Impute_SE'!$B$10:$C$21,2,FALSE),AB42)</f>
        <v>9.2879256965944269E-3</v>
      </c>
      <c r="J42" s="3">
        <f>I42^2</f>
        <v>8.6265563745459075E-5</v>
      </c>
      <c r="K42" s="3">
        <f>1/J42</f>
        <v>11592.111111111111</v>
      </c>
      <c r="L42" s="3">
        <f>K42/(VLOOKUP($AX42,'5_Weighting - FEM'!$B$9:$C$20,2,FALSE)/VLOOKUP($AX42,'5_Weighting - FEM'!$B$9:$D$20,3,FALSE))</f>
        <v>0.32502066100045374</v>
      </c>
      <c r="M42" s="3">
        <f>L42*Z42</f>
        <v>9.750619830013612E-3</v>
      </c>
      <c r="N42" s="3">
        <f>K42*Z42</f>
        <v>347.76333333333332</v>
      </c>
      <c r="O42" s="3">
        <f>K42/(VLOOKUP($AX42,'5_Weighting - FEM'!$F$12:$G$20,2,FALSE)/(VLOOKUP($AX42,'5_Weighting - FEM'!$F$12:$H$21,3,FALSE)))</f>
        <v>0.1202883527403095</v>
      </c>
      <c r="P42" s="3">
        <f>O42*$Z42</f>
        <v>3.6086505822092848E-3</v>
      </c>
      <c r="Q42" s="3">
        <f>K42/(VLOOKUP($AX42,'5_Weighting - FEM'!$F$12:$H$20,2,FALSE)/VLOOKUP($AX42,'5_Weighting - FEM'!$F$12:$H$20,3,FALSE))</f>
        <v>0.1202883527403095</v>
      </c>
      <c r="R42" s="3">
        <f>Q42*$Z42</f>
        <v>3.6086505822092848E-3</v>
      </c>
      <c r="S42" s="3">
        <f>K42/(VLOOKUP($AX42,'5_Weighting - FEM'!$N$12:$O$23,2,FALSE)/VLOOKUP($AX42,'5_Weighting - FEM'!$N$12:$P$23,3,FALSE))</f>
        <v>1.1470114075703937</v>
      </c>
      <c r="T42" s="3">
        <f>S42*$Z42</f>
        <v>3.4410342227111805E-2</v>
      </c>
      <c r="U42" s="3">
        <f>K42/(VLOOKUP($AX42,'5_Weighting - FEM'!$R$12:$S$23,2,FALSE)/(VLOOKUP($AX42,'5_Weighting - FEM'!$R$12:$T$23,3,FALSE)))</f>
        <v>50.762129896442595</v>
      </c>
      <c r="V42" s="3">
        <f>U42*$Z42</f>
        <v>1.5228638968932777</v>
      </c>
      <c r="W42" s="3">
        <f>K42/(VLOOKUP($AX42,'5_Weighting - FEM'!$V$12:$W$23,2,FALSE)/(VLOOKUP($AX42,'5_Weighting - FEM'!$V$12:$X$23,3,FALSE)))</f>
        <v>1.2622207221180646</v>
      </c>
      <c r="X42" s="3">
        <f>W42*$Z42</f>
        <v>3.7866621663541933E-2</v>
      </c>
      <c r="Y42" s="3" t="s">
        <v>354</v>
      </c>
      <c r="Z42" s="6">
        <v>0.03</v>
      </c>
      <c r="AA42" s="3" t="s">
        <v>355</v>
      </c>
      <c r="AB42" s="3">
        <v>9.2879256965944269E-3</v>
      </c>
      <c r="AC42" s="3" t="s">
        <v>26</v>
      </c>
      <c r="AD42" s="3" t="s">
        <v>5</v>
      </c>
      <c r="AE42" s="3" t="s">
        <v>6</v>
      </c>
      <c r="AF42" s="3" t="s">
        <v>5</v>
      </c>
      <c r="AG42" s="3" t="s">
        <v>7</v>
      </c>
      <c r="AH42" s="3" t="s">
        <v>356</v>
      </c>
      <c r="AI42" s="3" t="s">
        <v>28</v>
      </c>
      <c r="AJ42" s="3" t="s">
        <v>10</v>
      </c>
      <c r="AK42" s="3" t="s">
        <v>11</v>
      </c>
      <c r="AL42" s="4" t="s">
        <v>108</v>
      </c>
      <c r="AM42" s="4" t="s">
        <v>357</v>
      </c>
      <c r="AN42" s="4">
        <v>2010</v>
      </c>
      <c r="AO42" s="3" t="s">
        <v>14</v>
      </c>
      <c r="AP42" s="3" t="s">
        <v>14</v>
      </c>
      <c r="AQ42" s="3">
        <v>473</v>
      </c>
      <c r="AR42" s="3">
        <v>1</v>
      </c>
      <c r="AS42" s="3">
        <v>0</v>
      </c>
      <c r="AT42" s="3">
        <v>0</v>
      </c>
      <c r="AU42" s="3">
        <v>0</v>
      </c>
      <c r="AV42" s="4" t="s">
        <v>15</v>
      </c>
      <c r="AW42" s="4" t="s">
        <v>87</v>
      </c>
      <c r="AX42" s="4" t="s">
        <v>88</v>
      </c>
      <c r="AY42" s="4" t="s">
        <v>33</v>
      </c>
      <c r="AZ42" s="4"/>
      <c r="BA42" s="3">
        <v>3</v>
      </c>
      <c r="BB42" s="3"/>
      <c r="BC42" s="3"/>
      <c r="BD42" s="3" t="s">
        <v>20</v>
      </c>
      <c r="BE42" s="3">
        <v>3.23</v>
      </c>
      <c r="BF42" s="3"/>
    </row>
    <row r="43" spans="1:58" x14ac:dyDescent="0.35">
      <c r="A43" s="2">
        <v>65</v>
      </c>
      <c r="B43" s="3" t="s">
        <v>351</v>
      </c>
      <c r="C43" s="3">
        <v>65.3</v>
      </c>
      <c r="D43" s="3" t="s">
        <v>454</v>
      </c>
      <c r="E43" s="3" t="s">
        <v>381</v>
      </c>
      <c r="F43" s="3"/>
      <c r="G43" s="3" t="s">
        <v>1958</v>
      </c>
      <c r="H43" s="3" t="str">
        <f>IF(Z43&lt;'2 - Outliers'!$F$11,"Low outlier",IF(Z43&gt;'2 - Outliers'!$F$12,"High outlier",""))</f>
        <v/>
      </c>
      <c r="I43" s="3">
        <f>IF(AB43="",VLOOKUP(AX43,'3 -Impute_SE'!$B$10:$C$21,2,FALSE),AB43)</f>
        <v>9.4975609756097583E-3</v>
      </c>
      <c r="J43" s="3">
        <f>I43^2</f>
        <v>9.0203664485425387E-5</v>
      </c>
      <c r="K43" s="3">
        <f>1/J43</f>
        <v>11086.024117807037</v>
      </c>
      <c r="L43" s="3">
        <f>K43/(VLOOKUP($AX43,'5_Weighting - FEM'!$B$9:$C$20,2,FALSE)/VLOOKUP($AX43,'5_Weighting - FEM'!$B$9:$D$20,3,FALSE))</f>
        <v>0.31083094805595313</v>
      </c>
      <c r="M43" s="3">
        <f>L43*Z43</f>
        <v>1.2103757117298815E-3</v>
      </c>
      <c r="N43" s="3">
        <f>K43*Z43</f>
        <v>43.168977914740609</v>
      </c>
      <c r="O43" s="3">
        <f>K43/(VLOOKUP($AX43,'5_Weighting - FEM'!$F$12:$G$20,2,FALSE)/(VLOOKUP($AX43,'5_Weighting - FEM'!$F$12:$H$21,3,FALSE)))</f>
        <v>0.11503681829724392</v>
      </c>
      <c r="P43" s="3">
        <f>O43*$Z43</f>
        <v>4.4795337044946788E-4</v>
      </c>
      <c r="Q43" s="3">
        <f>K43/(VLOOKUP($AX43,'5_Weighting - FEM'!$F$12:$H$20,2,FALSE)/VLOOKUP($AX43,'5_Weighting - FEM'!$F$12:$H$20,3,FALSE))</f>
        <v>0.11503681829724392</v>
      </c>
      <c r="R43" s="3">
        <f>Q43*$Z43</f>
        <v>4.4795337044946788E-4</v>
      </c>
      <c r="S43" s="3">
        <f>K43/(VLOOKUP($AX43,'5_Weighting - FEM'!$N$12:$O$23,2,FALSE)/VLOOKUP($AX43,'5_Weighting - FEM'!$N$12:$P$23,3,FALSE))</f>
        <v>1.0969353214305384</v>
      </c>
      <c r="T43" s="3">
        <f>S43*$Z43</f>
        <v>4.2714661416505166E-3</v>
      </c>
      <c r="U43" s="3">
        <f>K43/(VLOOKUP($AX43,'5_Weighting - FEM'!$R$12:$S$23,2,FALSE)/(VLOOKUP($AX43,'5_Weighting - FEM'!$R$12:$T$23,3,FALSE)))</f>
        <v>48.545962931964709</v>
      </c>
      <c r="V43" s="3">
        <f>U43*$Z43</f>
        <v>0.18903797965707059</v>
      </c>
      <c r="W43" s="3">
        <f>K43/(VLOOKUP($AX43,'5_Weighting - FEM'!$V$12:$W$23,2,FALSE)/(VLOOKUP($AX43,'5_Weighting - FEM'!$V$12:$X$23,3,FALSE)))</f>
        <v>1.2071148415739641</v>
      </c>
      <c r="X43" s="3">
        <f>W43*$Z43</f>
        <v>4.7005051930890168E-3</v>
      </c>
      <c r="Y43" s="3" t="s">
        <v>367</v>
      </c>
      <c r="Z43" s="6">
        <v>3.8940000000000003E-3</v>
      </c>
      <c r="AA43" s="3" t="s">
        <v>355</v>
      </c>
      <c r="AB43" s="3">
        <v>9.4975609756097583E-3</v>
      </c>
      <c r="AC43" s="3" t="s">
        <v>26</v>
      </c>
      <c r="AD43" s="3" t="s">
        <v>53</v>
      </c>
      <c r="AE43" s="3" t="s">
        <v>6</v>
      </c>
      <c r="AF43" s="3" t="s">
        <v>54</v>
      </c>
      <c r="AG43" s="3" t="s">
        <v>7</v>
      </c>
      <c r="AH43" s="3" t="s">
        <v>356</v>
      </c>
      <c r="AI43" s="3" t="s">
        <v>28</v>
      </c>
      <c r="AJ43" s="3" t="s">
        <v>10</v>
      </c>
      <c r="AK43" s="3" t="s">
        <v>11</v>
      </c>
      <c r="AL43" s="4" t="s">
        <v>108</v>
      </c>
      <c r="AM43" s="4" t="s">
        <v>363</v>
      </c>
      <c r="AN43" s="4">
        <v>2010</v>
      </c>
      <c r="AO43" s="3" t="s">
        <v>14</v>
      </c>
      <c r="AP43" s="3" t="s">
        <v>14</v>
      </c>
      <c r="AQ43" s="3">
        <v>473</v>
      </c>
      <c r="AR43" s="3">
        <v>1</v>
      </c>
      <c r="AS43" s="3">
        <v>0</v>
      </c>
      <c r="AT43" s="3">
        <v>0</v>
      </c>
      <c r="AU43" s="3">
        <v>0</v>
      </c>
      <c r="AV43" s="4" t="s">
        <v>15</v>
      </c>
      <c r="AW43" s="4" t="s">
        <v>87</v>
      </c>
      <c r="AX43" s="4" t="s">
        <v>88</v>
      </c>
      <c r="AY43" s="4" t="s">
        <v>33</v>
      </c>
      <c r="AZ43" s="4"/>
      <c r="BA43" s="3">
        <v>0.64900000000000002</v>
      </c>
      <c r="BB43" s="3"/>
      <c r="BC43" s="3"/>
      <c r="BD43" s="3" t="s">
        <v>20</v>
      </c>
      <c r="BE43" s="3">
        <v>0.41</v>
      </c>
      <c r="BF43" s="3"/>
    </row>
    <row r="44" spans="1:58" x14ac:dyDescent="0.35">
      <c r="A44" s="2">
        <v>65</v>
      </c>
      <c r="B44" s="3" t="s">
        <v>351</v>
      </c>
      <c r="C44" s="3">
        <v>65.2</v>
      </c>
      <c r="D44" s="3" t="s">
        <v>446</v>
      </c>
      <c r="E44" s="3" t="s">
        <v>388</v>
      </c>
      <c r="F44" s="3"/>
      <c r="G44" s="3"/>
      <c r="H44" s="3" t="str">
        <f>IF(Z44&lt;'2 - Outliers'!$F$11,"Low outlier",IF(Z44&gt;'2 - Outliers'!$F$12,"High outlier",""))</f>
        <v/>
      </c>
      <c r="I44" s="3">
        <f>IF(AB44="",VLOOKUP(AX44,'3 -Impute_SE'!$B$10:$C$21,2,FALSE),AB44)</f>
        <v>9.5517241379310339E-3</v>
      </c>
      <c r="J44" s="3">
        <f>I44^2</f>
        <v>9.1235434007134352E-5</v>
      </c>
      <c r="K44" s="3">
        <f>1/J44</f>
        <v>10960.653729359175</v>
      </c>
      <c r="L44" s="3">
        <f>K44/(VLOOKUP($AX44,'5_Weighting - FEM'!$B$9:$C$20,2,FALSE)/VLOOKUP($AX44,'5_Weighting - FEM'!$B$9:$D$20,3,FALSE))</f>
        <v>0.30731580175234752</v>
      </c>
      <c r="M44" s="3">
        <f>L44*Z44</f>
        <v>1.0215177250248031E-2</v>
      </c>
      <c r="N44" s="3">
        <f>K44*Z44</f>
        <v>364.33212996389898</v>
      </c>
      <c r="O44" s="3">
        <f>K44/(VLOOKUP($AX44,'5_Weighting - FEM'!$F$12:$G$20,2,FALSE)/(VLOOKUP($AX44,'5_Weighting - FEM'!$F$12:$H$21,3,FALSE)))</f>
        <v>0.1137358820515284</v>
      </c>
      <c r="P44" s="3">
        <f>O44*$Z44</f>
        <v>3.780580719392804E-3</v>
      </c>
      <c r="Q44" s="3">
        <f>K44/(VLOOKUP($AX44,'5_Weighting - FEM'!$F$12:$H$20,2,FALSE)/VLOOKUP($AX44,'5_Weighting - FEM'!$F$12:$H$20,3,FALSE))</f>
        <v>0.1137358820515284</v>
      </c>
      <c r="R44" s="3">
        <f>Q44*$Z44</f>
        <v>3.780580719392804E-3</v>
      </c>
      <c r="S44" s="3">
        <f>K44/(VLOOKUP($AX44,'5_Weighting - FEM'!$N$12:$O$23,2,FALSE)/VLOOKUP($AX44,'5_Weighting - FEM'!$N$12:$P$23,3,FALSE))</f>
        <v>1.0845302241757859</v>
      </c>
      <c r="T44" s="3">
        <f>S44*$Z44</f>
        <v>3.604978465160312E-2</v>
      </c>
      <c r="U44" s="3">
        <f>K44/(VLOOKUP($AX44,'5_Weighting - FEM'!$R$12:$S$23,2,FALSE)/(VLOOKUP($AX44,'5_Weighting - FEM'!$R$12:$T$23,3,FALSE)))</f>
        <v>47.996963023099291</v>
      </c>
      <c r="V44" s="3">
        <f>U44*$Z44</f>
        <v>1.5954190508878203</v>
      </c>
      <c r="W44" s="3">
        <f>K44/(VLOOKUP($AX44,'5_Weighting - FEM'!$V$12:$W$23,2,FALSE)/(VLOOKUP($AX44,'5_Weighting - FEM'!$V$12:$X$23,3,FALSE)))</f>
        <v>1.1934637386193692</v>
      </c>
      <c r="X44" s="3">
        <f>W44*$Z44</f>
        <v>3.9670734671707827E-2</v>
      </c>
      <c r="Y44" s="3" t="s">
        <v>354</v>
      </c>
      <c r="Z44" s="6">
        <v>3.3239999999999999E-2</v>
      </c>
      <c r="AA44" s="3" t="s">
        <v>355</v>
      </c>
      <c r="AB44" s="3">
        <v>9.5517241379310339E-3</v>
      </c>
      <c r="AC44" s="3" t="s">
        <v>26</v>
      </c>
      <c r="AD44" s="3" t="s">
        <v>5</v>
      </c>
      <c r="AE44" s="3" t="s">
        <v>6</v>
      </c>
      <c r="AF44" s="3" t="s">
        <v>5</v>
      </c>
      <c r="AG44" s="3" t="s">
        <v>7</v>
      </c>
      <c r="AH44" s="3" t="s">
        <v>356</v>
      </c>
      <c r="AI44" s="3" t="s">
        <v>28</v>
      </c>
      <c r="AJ44" s="3" t="s">
        <v>10</v>
      </c>
      <c r="AK44" s="3" t="s">
        <v>11</v>
      </c>
      <c r="AL44" s="3" t="s">
        <v>108</v>
      </c>
      <c r="AM44" s="3" t="s">
        <v>363</v>
      </c>
      <c r="AN44" s="3">
        <v>2010</v>
      </c>
      <c r="AO44" s="3" t="s">
        <v>14</v>
      </c>
      <c r="AP44" s="3" t="s">
        <v>14</v>
      </c>
      <c r="AQ44" s="3">
        <v>473</v>
      </c>
      <c r="AR44" s="3">
        <v>1</v>
      </c>
      <c r="AS44" s="3">
        <v>0</v>
      </c>
      <c r="AT44" s="3">
        <v>0</v>
      </c>
      <c r="AU44" s="3">
        <v>0</v>
      </c>
      <c r="AV44" s="3" t="s">
        <v>15</v>
      </c>
      <c r="AW44" s="3" t="s">
        <v>87</v>
      </c>
      <c r="AX44" s="3" t="s">
        <v>88</v>
      </c>
      <c r="AY44" s="3" t="s">
        <v>33</v>
      </c>
      <c r="AZ44" s="4"/>
      <c r="BA44" s="3">
        <v>3.3239999999999998</v>
      </c>
      <c r="BB44" s="3"/>
      <c r="BC44" s="3"/>
      <c r="BD44" s="3" t="s">
        <v>20</v>
      </c>
      <c r="BE44" s="3">
        <v>3.48</v>
      </c>
      <c r="BF44" s="3"/>
    </row>
    <row r="45" spans="1:58" x14ac:dyDescent="0.35">
      <c r="A45" s="2">
        <v>65</v>
      </c>
      <c r="B45" s="3" t="s">
        <v>351</v>
      </c>
      <c r="C45" s="3">
        <v>65.8</v>
      </c>
      <c r="D45" s="3" t="s">
        <v>453</v>
      </c>
      <c r="E45" s="3" t="s">
        <v>394</v>
      </c>
      <c r="F45" s="3"/>
      <c r="G45" s="3" t="s">
        <v>1958</v>
      </c>
      <c r="H45" s="3" t="str">
        <f>IF(Z45&lt;'2 - Outliers'!$F$11,"Low outlier",IF(Z45&gt;'2 - Outliers'!$F$12,"High outlier",""))</f>
        <v/>
      </c>
      <c r="I45" s="3">
        <f>IF(AB45="",VLOOKUP(AX45,'3 -Impute_SE'!$B$10:$C$21,2,FALSE),AB45)</f>
        <v>9.7159999999999989E-3</v>
      </c>
      <c r="J45" s="3">
        <f>I45^2</f>
        <v>9.4400655999999985E-5</v>
      </c>
      <c r="K45" s="3">
        <f>1/J45</f>
        <v>10593.146725590552</v>
      </c>
      <c r="L45" s="3">
        <f>K45/(VLOOKUP($AX45,'5_Weighting - FEM'!$B$9:$C$20,2,FALSE)/VLOOKUP($AX45,'5_Weighting - FEM'!$B$9:$D$20,3,FALSE))</f>
        <v>0.29701160710287744</v>
      </c>
      <c r="M45" s="3">
        <f>L45*Z45</f>
        <v>1.4428823873057785E-3</v>
      </c>
      <c r="N45" s="3">
        <f>K45*Z45</f>
        <v>51.461506792918897</v>
      </c>
      <c r="O45" s="3">
        <f>K45/(VLOOKUP($AX45,'5_Weighting - FEM'!$F$12:$G$20,2,FALSE)/(VLOOKUP($AX45,'5_Weighting - FEM'!$F$12:$H$21,3,FALSE)))</f>
        <v>0.10992235648399983</v>
      </c>
      <c r="P45" s="3">
        <f>O45*$Z45</f>
        <v>5.3400280779927105E-4</v>
      </c>
      <c r="Q45" s="3">
        <f>K45/(VLOOKUP($AX45,'5_Weighting - FEM'!$F$12:$H$20,2,FALSE)/VLOOKUP($AX45,'5_Weighting - FEM'!$F$12:$H$20,3,FALSE))</f>
        <v>0.10992235648399983</v>
      </c>
      <c r="R45" s="3">
        <f>Q45*$Z45</f>
        <v>5.3400280779927105E-4</v>
      </c>
      <c r="S45" s="3">
        <f>K45/(VLOOKUP($AX45,'5_Weighting - FEM'!$N$12:$O$23,2,FALSE)/VLOOKUP($AX45,'5_Weighting - FEM'!$N$12:$P$23,3,FALSE))</f>
        <v>1.0481662934263143</v>
      </c>
      <c r="T45" s="3">
        <f>S45*$Z45</f>
        <v>5.0919918534650345E-3</v>
      </c>
      <c r="U45" s="3">
        <f>K45/(VLOOKUP($AX45,'5_Weighting - FEM'!$R$12:$S$23,2,FALSE)/(VLOOKUP($AX45,'5_Weighting - FEM'!$R$12:$T$23,3,FALSE)))</f>
        <v>46.387641124409591</v>
      </c>
      <c r="V45" s="3">
        <f>U45*$Z45</f>
        <v>0.22535116058238178</v>
      </c>
      <c r="W45" s="3">
        <f>K45/(VLOOKUP($AX45,'5_Weighting - FEM'!$V$12:$W$23,2,FALSE)/(VLOOKUP($AX45,'5_Weighting - FEM'!$V$12:$X$23,3,FALSE)))</f>
        <v>1.15344730406021</v>
      </c>
      <c r="X45" s="3">
        <f>W45*$Z45</f>
        <v>5.6034470031244999E-3</v>
      </c>
      <c r="Y45" s="3" t="s">
        <v>367</v>
      </c>
      <c r="Z45" s="6">
        <v>4.8579999999999995E-3</v>
      </c>
      <c r="AA45" s="3" t="s">
        <v>355</v>
      </c>
      <c r="AB45" s="3">
        <v>9.7159999999999989E-3</v>
      </c>
      <c r="AC45" s="3" t="s">
        <v>26</v>
      </c>
      <c r="AD45" s="3" t="s">
        <v>53</v>
      </c>
      <c r="AE45" s="3" t="s">
        <v>6</v>
      </c>
      <c r="AF45" s="3" t="s">
        <v>54</v>
      </c>
      <c r="AG45" s="3" t="s">
        <v>7</v>
      </c>
      <c r="AH45" s="3" t="s">
        <v>356</v>
      </c>
      <c r="AI45" s="3" t="s">
        <v>28</v>
      </c>
      <c r="AJ45" s="3" t="s">
        <v>10</v>
      </c>
      <c r="AK45" s="3" t="s">
        <v>11</v>
      </c>
      <c r="AL45" s="4" t="s">
        <v>108</v>
      </c>
      <c r="AM45" s="4" t="s">
        <v>357</v>
      </c>
      <c r="AN45" s="4">
        <v>2010</v>
      </c>
      <c r="AO45" s="3" t="s">
        <v>14</v>
      </c>
      <c r="AP45" s="3" t="s">
        <v>14</v>
      </c>
      <c r="AQ45" s="3">
        <v>473</v>
      </c>
      <c r="AR45" s="3">
        <v>1</v>
      </c>
      <c r="AS45" s="3">
        <v>0</v>
      </c>
      <c r="AT45" s="3">
        <v>0</v>
      </c>
      <c r="AU45" s="3">
        <v>0</v>
      </c>
      <c r="AV45" s="4" t="s">
        <v>15</v>
      </c>
      <c r="AW45" s="4" t="s">
        <v>87</v>
      </c>
      <c r="AX45" s="4" t="s">
        <v>88</v>
      </c>
      <c r="AY45" s="4" t="s">
        <v>33</v>
      </c>
      <c r="AZ45" s="4"/>
      <c r="BA45" s="3">
        <v>0.69399999999999995</v>
      </c>
      <c r="BB45" s="3"/>
      <c r="BC45" s="3"/>
      <c r="BD45" s="3" t="s">
        <v>20</v>
      </c>
      <c r="BE45" s="3">
        <v>0.5</v>
      </c>
      <c r="BF45" s="3"/>
    </row>
    <row r="46" spans="1:58" x14ac:dyDescent="0.35">
      <c r="A46" s="2">
        <v>154</v>
      </c>
      <c r="B46" s="3" t="s">
        <v>1189</v>
      </c>
      <c r="C46" s="3">
        <v>154.1</v>
      </c>
      <c r="D46" s="3" t="s">
        <v>1195</v>
      </c>
      <c r="E46" s="3" t="s">
        <v>1191</v>
      </c>
      <c r="F46" s="3"/>
      <c r="G46" s="3"/>
      <c r="H46" s="3" t="str">
        <f>IF(Z46&lt;'2 - Outliers'!$F$11,"Low outlier",IF(Z46&gt;'2 - Outliers'!$F$12,"High outlier",""))</f>
        <v/>
      </c>
      <c r="I46" s="3">
        <f>IF(AB46="",VLOOKUP(AX46,'3 -Impute_SE'!$B$10:$C$21,2,FALSE),AB46)</f>
        <v>0.01</v>
      </c>
      <c r="J46" s="3">
        <f>I46^2</f>
        <v>1E-4</v>
      </c>
      <c r="K46" s="3">
        <f>1/J46</f>
        <v>10000</v>
      </c>
      <c r="L46" s="3">
        <f>K46/(VLOOKUP($AX46,'5_Weighting - FEM'!$B$9:$C$20,2,FALSE)/VLOOKUP($AX46,'5_Weighting - FEM'!$B$9:$D$20,3,FALSE))</f>
        <v>1.5900058137937829E-2</v>
      </c>
      <c r="M46" s="3">
        <f>L46*Z46</f>
        <v>1.590005813793783E-4</v>
      </c>
      <c r="N46" s="3">
        <f>K46*Z46</f>
        <v>100</v>
      </c>
      <c r="O46" s="3">
        <f>K46/(VLOOKUP($AX46,'5_Weighting - FEM'!$F$12:$G$20,2,FALSE)/(VLOOKUP($AX46,'5_Weighting - FEM'!$F$12:$H$21,3,FALSE)))</f>
        <v>0.4266730042679367</v>
      </c>
      <c r="P46" s="3">
        <f>O46*$Z46</f>
        <v>4.2667300426793668E-3</v>
      </c>
      <c r="Q46" s="3">
        <f>K46/(VLOOKUP($AX46,'5_Weighting - FEM'!$F$12:$H$20,2,FALSE)/VLOOKUP($AX46,'5_Weighting - FEM'!$F$12:$H$20,3,FALSE))</f>
        <v>0.4266730042679367</v>
      </c>
      <c r="R46" s="3">
        <f>Q46*$Z46</f>
        <v>4.2667300426793668E-3</v>
      </c>
      <c r="S46" s="3">
        <f>K46/(VLOOKUP($AX46,'5_Weighting - FEM'!$N$12:$O$23,2,FALSE)/VLOOKUP($AX46,'5_Weighting - FEM'!$N$12:$P$23,3,FALSE))</f>
        <v>1.2519656135901013E-2</v>
      </c>
      <c r="T46" s="3">
        <f>S46*$Z46</f>
        <v>1.2519656135901014E-4</v>
      </c>
      <c r="U46" s="3">
        <f>K46/(VLOOKUP($AX46,'5_Weighting - FEM'!$R$12:$S$23,2,FALSE)/(VLOOKUP($AX46,'5_Weighting - FEM'!$R$12:$T$23,3,FALSE)))</f>
        <v>1.7176736339756096</v>
      </c>
      <c r="V46" s="3">
        <f>U46*$Z46</f>
        <v>1.7176736339756096E-2</v>
      </c>
      <c r="W46" s="3">
        <f>K46/(VLOOKUP($AX46,'5_Weighting - FEM'!$V$12:$W$23,2,FALSE)/(VLOOKUP($AX46,'5_Weighting - FEM'!$V$12:$X$23,3,FALSE)))</f>
        <v>1.165818879229936E-2</v>
      </c>
      <c r="X46" s="3">
        <f>W46*$Z46</f>
        <v>1.165818879229936E-4</v>
      </c>
      <c r="Y46" s="3" t="s">
        <v>1299</v>
      </c>
      <c r="Z46" s="6">
        <v>0.01</v>
      </c>
      <c r="AA46" s="3" t="s">
        <v>1300</v>
      </c>
      <c r="AB46" s="3">
        <v>0.01</v>
      </c>
      <c r="AC46" s="3" t="s">
        <v>1305</v>
      </c>
      <c r="AD46" s="3" t="s">
        <v>5</v>
      </c>
      <c r="AE46" s="3" t="s">
        <v>6</v>
      </c>
      <c r="AF46" s="3" t="s">
        <v>5</v>
      </c>
      <c r="AG46" s="3" t="s">
        <v>102</v>
      </c>
      <c r="AH46" s="3" t="s">
        <v>37</v>
      </c>
      <c r="AI46" s="3" t="s">
        <v>1312</v>
      </c>
      <c r="AJ46" s="3" t="s">
        <v>10</v>
      </c>
      <c r="AK46" s="3" t="s">
        <v>39</v>
      </c>
      <c r="AL46" s="3" t="s">
        <v>75</v>
      </c>
      <c r="AM46" s="3" t="s">
        <v>75</v>
      </c>
      <c r="AN46" s="3">
        <v>2011</v>
      </c>
      <c r="AO46" s="3" t="s">
        <v>14</v>
      </c>
      <c r="AP46" s="3" t="s">
        <v>1951</v>
      </c>
      <c r="AQ46" s="3">
        <v>4768</v>
      </c>
      <c r="AR46" s="3">
        <v>1</v>
      </c>
      <c r="AS46" s="3">
        <v>0</v>
      </c>
      <c r="AT46" s="3">
        <v>1</v>
      </c>
      <c r="AU46" s="3">
        <v>1</v>
      </c>
      <c r="AV46" s="3" t="s">
        <v>15</v>
      </c>
      <c r="AW46" s="3" t="s">
        <v>1355</v>
      </c>
      <c r="AX46" s="3" t="s">
        <v>17</v>
      </c>
      <c r="AY46" s="3" t="s">
        <v>1397</v>
      </c>
      <c r="AZ46" s="4"/>
      <c r="BA46" s="3">
        <v>0.01</v>
      </c>
      <c r="BB46" s="3"/>
      <c r="BC46" s="3"/>
      <c r="BD46" s="3"/>
      <c r="BE46" s="3">
        <v>1</v>
      </c>
      <c r="BF46" s="3" t="s">
        <v>125</v>
      </c>
    </row>
    <row r="47" spans="1:58" x14ac:dyDescent="0.35">
      <c r="A47" s="2">
        <v>110</v>
      </c>
      <c r="B47" s="3" t="s">
        <v>819</v>
      </c>
      <c r="C47" s="3">
        <v>110.4</v>
      </c>
      <c r="D47" s="3" t="s">
        <v>878</v>
      </c>
      <c r="E47" s="3" t="s">
        <v>826</v>
      </c>
      <c r="F47" s="3">
        <v>1</v>
      </c>
      <c r="G47" s="3"/>
      <c r="H47" s="3" t="str">
        <f>IF(Z47&lt;'2 - Outliers'!$F$11,"Low outlier",IF(Z47&gt;'2 - Outliers'!$F$12,"High outlier",""))</f>
        <v/>
      </c>
      <c r="I47" s="3">
        <f>IF(AB47="",VLOOKUP(AX47,'3 -Impute_SE'!$B$10:$C$21,2,FALSE),AB47)</f>
        <v>1.0036138706752309E-2</v>
      </c>
      <c r="J47" s="3">
        <f>I47^2</f>
        <v>1.0072408014117192E-4</v>
      </c>
      <c r="K47" s="3">
        <f>1/J47</f>
        <v>9928.1125089296347</v>
      </c>
      <c r="L47" s="3">
        <f>K47/(VLOOKUP($AX47,'5_Weighting - FEM'!$B$9:$C$20,2,FALSE)/VLOOKUP($AX47,'5_Weighting - FEM'!$B$9:$D$20,3,FALSE))</f>
        <v>1.4057733492328533E-6</v>
      </c>
      <c r="M47" s="3">
        <f>L47*Z47</f>
        <v>1.2824659517749412E-7</v>
      </c>
      <c r="N47" s="3">
        <f>K47*Z47</f>
        <v>905.72682040397183</v>
      </c>
      <c r="O47" s="3">
        <f>K47/(VLOOKUP($AX47,'5_Weighting - FEM'!$F$12:$G$20,2,FALSE)/(VLOOKUP($AX47,'5_Weighting - FEM'!$F$12:$H$21,3,FALSE)))</f>
        <v>2.9947771895734139</v>
      </c>
      <c r="P47" s="3">
        <f>O47*$Z47</f>
        <v>0.27320903336772362</v>
      </c>
      <c r="Q47" s="3">
        <f>K47/(VLOOKUP($AX47,'5_Weighting - FEM'!$F$12:$H$20,2,FALSE)/VLOOKUP($AX47,'5_Weighting - FEM'!$F$12:$H$20,3,FALSE))</f>
        <v>2.9947771895734139</v>
      </c>
      <c r="R47" s="3">
        <f>Q47*$Z47</f>
        <v>0.27320903336772362</v>
      </c>
      <c r="S47" s="3">
        <f>K47/(VLOOKUP($AX47,'5_Weighting - FEM'!$N$12:$O$23,2,FALSE)/VLOOKUP($AX47,'5_Weighting - FEM'!$N$12:$P$23,3,FALSE))</f>
        <v>7.9456764483179898E-7</v>
      </c>
      <c r="T47" s="3">
        <f>S47*$Z47</f>
        <v>7.2487215057453601E-8</v>
      </c>
      <c r="U47" s="3">
        <f>K47/(VLOOKUP($AX47,'5_Weighting - FEM'!$R$12:$S$23,2,FALSE)/(VLOOKUP($AX47,'5_Weighting - FEM'!$R$12:$T$23,3,FALSE)))</f>
        <v>9.3005277880194893E-3</v>
      </c>
      <c r="V47" s="3">
        <f>U47*$Z47</f>
        <v>8.4847320716250154E-4</v>
      </c>
      <c r="W47" s="3">
        <f>K47/(VLOOKUP($AX47,'5_Weighting - FEM'!$V$12:$W$23,2,FALSE)/(VLOOKUP($AX47,'5_Weighting - FEM'!$V$12:$X$23,3,FALSE)))</f>
        <v>9.169049965267578E-7</v>
      </c>
      <c r="X47" s="3">
        <f>W47*$Z47</f>
        <v>8.3647868249856184E-8</v>
      </c>
      <c r="Y47" s="3" t="s">
        <v>640</v>
      </c>
      <c r="Z47" s="6">
        <v>9.1228500844378488E-2</v>
      </c>
      <c r="AA47" s="3" t="s">
        <v>822</v>
      </c>
      <c r="AB47" s="3">
        <v>1.0036138706752309E-2</v>
      </c>
      <c r="AC47" s="3" t="s">
        <v>26</v>
      </c>
      <c r="AD47" s="3" t="s">
        <v>5</v>
      </c>
      <c r="AE47" s="3" t="s">
        <v>6</v>
      </c>
      <c r="AF47" s="3" t="s">
        <v>5</v>
      </c>
      <c r="AG47" s="3" t="s">
        <v>55</v>
      </c>
      <c r="AH47" s="3" t="s">
        <v>37</v>
      </c>
      <c r="AI47" s="3" t="s">
        <v>56</v>
      </c>
      <c r="AJ47" s="3" t="s">
        <v>10</v>
      </c>
      <c r="AK47" s="3" t="s">
        <v>74</v>
      </c>
      <c r="AL47" s="4" t="s">
        <v>12</v>
      </c>
      <c r="AM47" s="4" t="s">
        <v>40</v>
      </c>
      <c r="AN47" s="4" t="s">
        <v>823</v>
      </c>
      <c r="AO47" s="3" t="s">
        <v>1951</v>
      </c>
      <c r="AP47" s="3" t="s">
        <v>30</v>
      </c>
      <c r="AQ47" s="3">
        <v>25372</v>
      </c>
      <c r="AR47" s="3">
        <v>1</v>
      </c>
      <c r="AS47" s="3">
        <v>0</v>
      </c>
      <c r="AT47" s="3">
        <v>1</v>
      </c>
      <c r="AU47" s="3">
        <v>1</v>
      </c>
      <c r="AV47" s="4" t="s">
        <v>97</v>
      </c>
      <c r="AW47" s="4" t="s">
        <v>852</v>
      </c>
      <c r="AX47" s="4" t="s">
        <v>705</v>
      </c>
      <c r="AY47" s="4" t="s">
        <v>58</v>
      </c>
      <c r="AZ47" s="4" t="s">
        <v>59</v>
      </c>
      <c r="BA47" s="3">
        <v>0.14099999999999999</v>
      </c>
      <c r="BB47" s="3">
        <v>1.1514246479847441</v>
      </c>
      <c r="BC47" s="3"/>
      <c r="BD47" s="3" t="s">
        <v>60</v>
      </c>
      <c r="BE47" s="3">
        <v>9.09</v>
      </c>
      <c r="BF47" s="3"/>
    </row>
    <row r="48" spans="1:58" x14ac:dyDescent="0.35">
      <c r="A48" s="2">
        <v>65</v>
      </c>
      <c r="B48" s="3" t="s">
        <v>351</v>
      </c>
      <c r="C48" s="3">
        <v>65.900000000000006</v>
      </c>
      <c r="D48" s="3" t="s">
        <v>452</v>
      </c>
      <c r="E48" s="3" t="s">
        <v>366</v>
      </c>
      <c r="F48" s="3"/>
      <c r="G48" s="3" t="s">
        <v>1958</v>
      </c>
      <c r="H48" s="3" t="str">
        <f>IF(Z48&lt;'2 - Outliers'!$F$11,"Low outlier",IF(Z48&gt;'2 - Outliers'!$F$12,"High outlier",""))</f>
        <v/>
      </c>
      <c r="I48" s="3">
        <f>IF(AB48="",VLOOKUP(AX48,'3 -Impute_SE'!$B$10:$C$21,2,FALSE),AB48)</f>
        <v>1.0218181818181817E-2</v>
      </c>
      <c r="J48" s="3">
        <f>I48^2</f>
        <v>1.0441123966942146E-4</v>
      </c>
      <c r="K48" s="3">
        <f>1/J48</f>
        <v>9577.5129494307348</v>
      </c>
      <c r="L48" s="3">
        <f>K48/(VLOOKUP($AX48,'5_Weighting - FEM'!$B$9:$C$20,2,FALSE)/VLOOKUP($AX48,'5_Weighting - FEM'!$B$9:$D$20,3,FALSE))</f>
        <v>0.26853517532114218</v>
      </c>
      <c r="M48" s="3">
        <f>L48*Z48</f>
        <v>1.509167685304819E-3</v>
      </c>
      <c r="N48" s="3">
        <f>K48*Z48</f>
        <v>53.825622775800731</v>
      </c>
      <c r="O48" s="3">
        <f>K48/(VLOOKUP($AX48,'5_Weighting - FEM'!$F$12:$G$20,2,FALSE)/(VLOOKUP($AX48,'5_Weighting - FEM'!$F$12:$H$21,3,FALSE)))</f>
        <v>9.9383386252375236E-2</v>
      </c>
      <c r="P48" s="3">
        <f>O48*$Z48</f>
        <v>5.5853463073834877E-4</v>
      </c>
      <c r="Q48" s="3">
        <f>K48/(VLOOKUP($AX48,'5_Weighting - FEM'!$F$12:$H$20,2,FALSE)/VLOOKUP($AX48,'5_Weighting - FEM'!$F$12:$H$20,3,FALSE))</f>
        <v>9.9383386252375236E-2</v>
      </c>
      <c r="R48" s="3">
        <f>Q48*$Z48</f>
        <v>5.5853463073834877E-4</v>
      </c>
      <c r="S48" s="3">
        <f>K48/(VLOOKUP($AX48,'5_Weighting - FEM'!$N$12:$O$23,2,FALSE)/VLOOKUP($AX48,'5_Weighting - FEM'!$N$12:$P$23,3,FALSE))</f>
        <v>0.94767178332344781</v>
      </c>
      <c r="T48" s="3">
        <f>S48*$Z48</f>
        <v>5.3259154222777766E-3</v>
      </c>
      <c r="U48" s="3">
        <f>K48/(VLOOKUP($AX48,'5_Weighting - FEM'!$R$12:$S$23,2,FALSE)/(VLOOKUP($AX48,'5_Weighting - FEM'!$R$12:$T$23,3,FALSE)))</f>
        <v>41.94015669482863</v>
      </c>
      <c r="V48" s="3">
        <f>U48*$Z48</f>
        <v>0.23570368062493691</v>
      </c>
      <c r="W48" s="3">
        <f>K48/(VLOOKUP($AX48,'5_Weighting - FEM'!$V$12:$W$23,2,FALSE)/(VLOOKUP($AX48,'5_Weighting - FEM'!$V$12:$X$23,3,FALSE)))</f>
        <v>1.0428588196966346</v>
      </c>
      <c r="X48" s="3">
        <f>W48*$Z48</f>
        <v>5.8608665666950869E-3</v>
      </c>
      <c r="Y48" s="3" t="s">
        <v>367</v>
      </c>
      <c r="Z48" s="6">
        <v>5.62E-3</v>
      </c>
      <c r="AA48" s="3" t="s">
        <v>355</v>
      </c>
      <c r="AB48" s="3">
        <v>1.0218181818181817E-2</v>
      </c>
      <c r="AC48" s="3" t="s">
        <v>26</v>
      </c>
      <c r="AD48" s="3" t="s">
        <v>53</v>
      </c>
      <c r="AE48" s="3" t="s">
        <v>6</v>
      </c>
      <c r="AF48" s="3" t="s">
        <v>54</v>
      </c>
      <c r="AG48" s="3" t="s">
        <v>7</v>
      </c>
      <c r="AH48" s="3" t="s">
        <v>356</v>
      </c>
      <c r="AI48" s="3" t="s">
        <v>28</v>
      </c>
      <c r="AJ48" s="3" t="s">
        <v>10</v>
      </c>
      <c r="AK48" s="3" t="s">
        <v>11</v>
      </c>
      <c r="AL48" s="4" t="s">
        <v>108</v>
      </c>
      <c r="AM48" s="4" t="s">
        <v>357</v>
      </c>
      <c r="AN48" s="4">
        <v>2010</v>
      </c>
      <c r="AO48" s="3" t="s">
        <v>14</v>
      </c>
      <c r="AP48" s="3" t="s">
        <v>14</v>
      </c>
      <c r="AQ48" s="3">
        <v>473</v>
      </c>
      <c r="AR48" s="3">
        <v>1</v>
      </c>
      <c r="AS48" s="3">
        <v>0</v>
      </c>
      <c r="AT48" s="3">
        <v>0</v>
      </c>
      <c r="AU48" s="3">
        <v>0</v>
      </c>
      <c r="AV48" s="4" t="s">
        <v>15</v>
      </c>
      <c r="AW48" s="4" t="s">
        <v>87</v>
      </c>
      <c r="AX48" s="4" t="s">
        <v>88</v>
      </c>
      <c r="AY48" s="4" t="s">
        <v>33</v>
      </c>
      <c r="AZ48" s="4"/>
      <c r="BA48" s="3">
        <v>1.405</v>
      </c>
      <c r="BB48" s="3"/>
      <c r="BC48" s="3"/>
      <c r="BD48" s="3" t="s">
        <v>20</v>
      </c>
      <c r="BE48" s="3">
        <v>0.55000000000000004</v>
      </c>
      <c r="BF48" s="3"/>
    </row>
    <row r="49" spans="1:58" x14ac:dyDescent="0.35">
      <c r="A49" s="2">
        <v>15</v>
      </c>
      <c r="B49" s="3" t="s">
        <v>153</v>
      </c>
      <c r="C49" s="3">
        <v>15.1</v>
      </c>
      <c r="D49" s="3" t="s">
        <v>186</v>
      </c>
      <c r="E49" s="3" t="s">
        <v>187</v>
      </c>
      <c r="F49" s="3"/>
      <c r="G49" s="3"/>
      <c r="H49" s="3" t="str">
        <f>IF(Z49&lt;'2 - Outliers'!$F$11,"Low outlier",IF(Z49&gt;'2 - Outliers'!$F$12,"High outlier",""))</f>
        <v/>
      </c>
      <c r="I49" s="3">
        <f>IF(AB49="",VLOOKUP(AX49,'3 -Impute_SE'!$B$10:$C$21,2,FALSE),AB49)</f>
        <v>1.0725890985324948E-2</v>
      </c>
      <c r="J49" s="3">
        <f>I49^2</f>
        <v>1.1504473742907499E-4</v>
      </c>
      <c r="K49" s="3">
        <f>1/J49</f>
        <v>8692.2706970103645</v>
      </c>
      <c r="L49" s="3">
        <f>K49/(VLOOKUP($AX49,'5_Weighting - FEM'!$B$9:$C$20,2,FALSE)/VLOOKUP($AX49,'5_Weighting - FEM'!$B$9:$D$20,3,FALSE))</f>
        <v>2.3378287540179815E-2</v>
      </c>
      <c r="M49" s="3">
        <f>L49*Z49</f>
        <v>9.5687330901955987E-3</v>
      </c>
      <c r="N49" s="3">
        <f>K49*Z49</f>
        <v>3557.7463962863421</v>
      </c>
      <c r="O49" s="3">
        <f>K49/(VLOOKUP($AX49,'5_Weighting - FEM'!$F$12:$G$20,2,FALSE)/(VLOOKUP($AX49,'5_Weighting - FEM'!$F$12:$H$21,3,FALSE)))</f>
        <v>2.2723256464215535</v>
      </c>
      <c r="P49" s="3">
        <f>O49*$Z49</f>
        <v>0.9300628870803419</v>
      </c>
      <c r="Q49" s="3">
        <f>K49/(VLOOKUP($AX49,'5_Weighting - FEM'!$F$12:$H$20,2,FALSE)/VLOOKUP($AX49,'5_Weighting - FEM'!$F$12:$H$20,3,FALSE))</f>
        <v>2.2723256464215535</v>
      </c>
      <c r="R49" s="3">
        <f>Q49*$Z49</f>
        <v>0.9300628870803419</v>
      </c>
      <c r="S49" s="3">
        <f>K49/(VLOOKUP($AX49,'5_Weighting - FEM'!$N$12:$O$23,2,FALSE)/VLOOKUP($AX49,'5_Weighting - FEM'!$N$12:$P$23,3,FALSE))</f>
        <v>1.5134714925268503E-2</v>
      </c>
      <c r="T49" s="3">
        <f>S49*$Z49</f>
        <v>6.1946388189123985E-3</v>
      </c>
      <c r="U49" s="3">
        <f>K49/(VLOOKUP($AX49,'5_Weighting - FEM'!$R$12:$S$23,2,FALSE)/(VLOOKUP($AX49,'5_Weighting - FEM'!$R$12:$T$23,3,FALSE)))</f>
        <v>4.4516190327393685</v>
      </c>
      <c r="V49" s="3">
        <f>U49*$Z49</f>
        <v>1.8220476701002235</v>
      </c>
      <c r="W49" s="3">
        <f>K49/(VLOOKUP($AX49,'5_Weighting - FEM'!$V$12:$W$23,2,FALSE)/(VLOOKUP($AX49,'5_Weighting - FEM'!$V$12:$X$23,3,FALSE)))</f>
        <v>1.3506180162514723E-2</v>
      </c>
      <c r="X49" s="3">
        <f>W49*$Z49</f>
        <v>5.5280795405172759E-3</v>
      </c>
      <c r="Y49" s="3" t="s">
        <v>156</v>
      </c>
      <c r="Z49" s="6">
        <v>0.4093</v>
      </c>
      <c r="AA49" s="3" t="s">
        <v>176</v>
      </c>
      <c r="AB49" s="3">
        <v>1.0725890985324948E-2</v>
      </c>
      <c r="AC49" s="3" t="s">
        <v>26</v>
      </c>
      <c r="AD49" s="3" t="s">
        <v>5</v>
      </c>
      <c r="AE49" s="3" t="s">
        <v>6</v>
      </c>
      <c r="AF49" s="3" t="s">
        <v>5</v>
      </c>
      <c r="AG49" s="3" t="s">
        <v>7</v>
      </c>
      <c r="AH49" s="3" t="s">
        <v>37</v>
      </c>
      <c r="AI49" s="3" t="s">
        <v>28</v>
      </c>
      <c r="AJ49" s="3" t="s">
        <v>57</v>
      </c>
      <c r="AK49" s="3" t="s">
        <v>39</v>
      </c>
      <c r="AL49" s="3" t="s">
        <v>12</v>
      </c>
      <c r="AM49" s="3" t="s">
        <v>188</v>
      </c>
      <c r="AN49" s="3">
        <v>2000</v>
      </c>
      <c r="AO49" s="3" t="s">
        <v>30</v>
      </c>
      <c r="AP49" s="3" t="s">
        <v>30</v>
      </c>
      <c r="AQ49" s="3">
        <v>5727</v>
      </c>
      <c r="AR49" s="3">
        <v>0</v>
      </c>
      <c r="AS49" s="3">
        <v>0</v>
      </c>
      <c r="AT49" s="3">
        <v>1</v>
      </c>
      <c r="AU49" s="3">
        <v>1</v>
      </c>
      <c r="AV49" s="3" t="s">
        <v>15</v>
      </c>
      <c r="AW49" s="3" t="s">
        <v>41</v>
      </c>
      <c r="AX49" s="3" t="s">
        <v>42</v>
      </c>
      <c r="AY49" s="3" t="s">
        <v>33</v>
      </c>
      <c r="AZ49" s="3"/>
      <c r="BA49" s="3">
        <v>0.4093</v>
      </c>
      <c r="BB49" s="3"/>
      <c r="BC49" s="3"/>
      <c r="BD49" s="3" t="s">
        <v>20</v>
      </c>
      <c r="BE49" s="3">
        <v>38.159999999999997</v>
      </c>
      <c r="BF49" s="3"/>
    </row>
    <row r="50" spans="1:58" x14ac:dyDescent="0.35">
      <c r="A50" s="2">
        <v>184</v>
      </c>
      <c r="B50" s="3" t="s">
        <v>1284</v>
      </c>
      <c r="C50" s="3">
        <v>184.2</v>
      </c>
      <c r="D50" s="3" t="s">
        <v>1288</v>
      </c>
      <c r="E50" s="3" t="s">
        <v>1289</v>
      </c>
      <c r="F50" s="3"/>
      <c r="G50" s="3"/>
      <c r="H50" s="3" t="str">
        <f>IF(Z50&lt;'2 - Outliers'!$F$11,"Low outlier",IF(Z50&gt;'2 - Outliers'!$F$12,"High outlier",""))</f>
        <v/>
      </c>
      <c r="I50" s="3">
        <f>IF(AB50="",VLOOKUP(AX50,'3 -Impute_SE'!$B$10:$C$21,2,FALSE),AB50)</f>
        <v>1.0752819899902892E-2</v>
      </c>
      <c r="J50" s="3">
        <f>I50^2</f>
        <v>1.1562313579974764E-4</v>
      </c>
      <c r="K50" s="3">
        <f>1/J50</f>
        <v>8648.7880914416655</v>
      </c>
      <c r="L50" s="3">
        <f>K50/(VLOOKUP($AX50,'5_Weighting - FEM'!$B$9:$C$20,2,FALSE)/VLOOKUP($AX50,'5_Weighting - FEM'!$B$9:$D$20,3,FALSE))</f>
        <v>8.385873974576516E-2</v>
      </c>
      <c r="M50" s="3">
        <f>L50*Z50</f>
        <v>3.2921721460700193E-3</v>
      </c>
      <c r="N50" s="3">
        <f>K50*Z50</f>
        <v>339.53884041459406</v>
      </c>
      <c r="O50" s="3">
        <f>K50/(VLOOKUP($AX50,'5_Weighting - FEM'!$F$12:$G$20,2,FALSE)/(VLOOKUP($AX50,'5_Weighting - FEM'!$F$12:$H$21,3,FALSE)))</f>
        <v>49.112944688865696</v>
      </c>
      <c r="P50" s="3">
        <f>O50*$Z50</f>
        <v>1.9281027714744108</v>
      </c>
      <c r="Q50" s="3">
        <f>K50/(VLOOKUP($AX50,'5_Weighting - FEM'!$F$12:$H$20,2,FALSE)/VLOOKUP($AX50,'5_Weighting - FEM'!$F$12:$H$20,3,FALSE))</f>
        <v>49.112944688865696</v>
      </c>
      <c r="R50" s="3">
        <f>Q50*$Z50</f>
        <v>1.9281027714744108</v>
      </c>
      <c r="S50" s="3">
        <f>K50/(VLOOKUP($AX50,'5_Weighting - FEM'!$N$12:$O$23,2,FALSE)/VLOOKUP($AX50,'5_Weighting - FEM'!$N$12:$P$23,3,FALSE))</f>
        <v>6.1915871730721314E-2</v>
      </c>
      <c r="T50" s="3">
        <f>S50*$Z50</f>
        <v>2.4307270646983289E-3</v>
      </c>
      <c r="U50" s="3">
        <f>K50/(VLOOKUP($AX50,'5_Weighting - FEM'!$R$12:$S$23,2,FALSE)/(VLOOKUP($AX50,'5_Weighting - FEM'!$R$12:$T$23,3,FALSE)))</f>
        <v>4.3962234600829819E-2</v>
      </c>
      <c r="V50" s="3">
        <f>U50*$Z50</f>
        <v>1.7258933853600686E-3</v>
      </c>
      <c r="W50" s="3">
        <f>K50/(VLOOKUP($AX50,'5_Weighting - FEM'!$V$12:$W$23,2,FALSE)/(VLOOKUP($AX50,'5_Weighting - FEM'!$V$12:$X$23,3,FALSE)))</f>
        <v>4.8002200819399196E-2</v>
      </c>
      <c r="X50" s="3">
        <f>W50*$Z50</f>
        <v>1.8844965827866024E-3</v>
      </c>
      <c r="Y50" s="3" t="s">
        <v>2007</v>
      </c>
      <c r="Z50" s="6">
        <v>3.9258545454545456E-2</v>
      </c>
      <c r="AA50" s="3" t="s">
        <v>459</v>
      </c>
      <c r="AB50" s="3">
        <v>1.0752819899902892E-2</v>
      </c>
      <c r="AC50" s="3" t="s">
        <v>26</v>
      </c>
      <c r="AD50" s="3" t="s">
        <v>5</v>
      </c>
      <c r="AE50" s="3" t="s">
        <v>1307</v>
      </c>
      <c r="AF50" s="3" t="s">
        <v>5</v>
      </c>
      <c r="AG50" s="3" t="s">
        <v>1320</v>
      </c>
      <c r="AH50" s="3" t="s">
        <v>37</v>
      </c>
      <c r="AI50" s="3" t="s">
        <v>1321</v>
      </c>
      <c r="AJ50" s="3" t="s">
        <v>57</v>
      </c>
      <c r="AK50" s="3" t="s">
        <v>1341</v>
      </c>
      <c r="AL50" s="4" t="s">
        <v>1342</v>
      </c>
      <c r="AM50" s="4" t="s">
        <v>1343</v>
      </c>
      <c r="AN50" s="4">
        <v>2016</v>
      </c>
      <c r="AO50" s="3" t="s">
        <v>14</v>
      </c>
      <c r="AP50" s="3" t="s">
        <v>1951</v>
      </c>
      <c r="AQ50" s="3">
        <v>770</v>
      </c>
      <c r="AR50" s="3">
        <v>1</v>
      </c>
      <c r="AS50" s="3">
        <v>1</v>
      </c>
      <c r="AT50" s="3">
        <v>0</v>
      </c>
      <c r="AU50" s="3">
        <v>1</v>
      </c>
      <c r="AV50" s="4" t="s">
        <v>346</v>
      </c>
      <c r="AW50" s="4" t="s">
        <v>1394</v>
      </c>
      <c r="AX50" s="4" t="s">
        <v>642</v>
      </c>
      <c r="AY50" s="4" t="s">
        <v>1405</v>
      </c>
      <c r="AZ50" s="4" t="s">
        <v>1406</v>
      </c>
      <c r="BA50" s="3">
        <v>0.106</v>
      </c>
      <c r="BB50" s="3"/>
      <c r="BC50" s="3"/>
      <c r="BD50" s="3"/>
      <c r="BE50" s="3">
        <v>3.6509999999999998</v>
      </c>
      <c r="BF50" s="3" t="s">
        <v>1300</v>
      </c>
    </row>
    <row r="51" spans="1:58" x14ac:dyDescent="0.35">
      <c r="A51" s="2">
        <v>65</v>
      </c>
      <c r="B51" s="3" t="s">
        <v>351</v>
      </c>
      <c r="C51" s="3">
        <v>65.099999999999994</v>
      </c>
      <c r="D51" s="3" t="s">
        <v>455</v>
      </c>
      <c r="E51" s="3" t="s">
        <v>378</v>
      </c>
      <c r="F51" s="3"/>
      <c r="G51" s="3" t="s">
        <v>1958</v>
      </c>
      <c r="H51" s="3" t="str">
        <f>IF(Z51&lt;'2 - Outliers'!$F$11,"Low outlier",IF(Z51&gt;'2 - Outliers'!$F$12,"High outlier",""))</f>
        <v/>
      </c>
      <c r="I51" s="3">
        <f>IF(AB51="",VLOOKUP(AX51,'3 -Impute_SE'!$B$10:$C$21,2,FALSE),AB51)</f>
        <v>1.0851428571428571E-2</v>
      </c>
      <c r="J51" s="3">
        <f>I51^2</f>
        <v>1.1775350204081632E-4</v>
      </c>
      <c r="K51" s="3">
        <f>1/J51</f>
        <v>8492.3164293948121</v>
      </c>
      <c r="L51" s="3">
        <f>K51/(VLOOKUP($AX51,'5_Weighting - FEM'!$B$9:$C$20,2,FALSE)/VLOOKUP($AX51,'5_Weighting - FEM'!$B$9:$D$20,3,FALSE))</f>
        <v>0.23810833702769349</v>
      </c>
      <c r="M51" s="3">
        <f>L51*Z51</f>
        <v>9.0433546403117984E-4</v>
      </c>
      <c r="N51" s="3">
        <f>K51*Z51</f>
        <v>32.253817798841496</v>
      </c>
      <c r="O51" s="3">
        <f>K51/(VLOOKUP($AX51,'5_Weighting - FEM'!$F$12:$G$20,2,FALSE)/(VLOOKUP($AX51,'5_Weighting - FEM'!$F$12:$H$21,3,FALSE)))</f>
        <v>8.8122581335700709E-2</v>
      </c>
      <c r="P51" s="3">
        <f>O51*$Z51</f>
        <v>3.3468956391299127E-4</v>
      </c>
      <c r="Q51" s="3">
        <f>K51/(VLOOKUP($AX51,'5_Weighting - FEM'!$F$12:$H$20,2,FALSE)/VLOOKUP($AX51,'5_Weighting - FEM'!$F$12:$H$20,3,FALSE))</f>
        <v>8.8122581335700709E-2</v>
      </c>
      <c r="R51" s="3">
        <f>Q51*$Z51</f>
        <v>3.3468956391299127E-4</v>
      </c>
      <c r="S51" s="3">
        <f>K51/(VLOOKUP($AX51,'5_Weighting - FEM'!$N$12:$O$23,2,FALSE)/VLOOKUP($AX51,'5_Weighting - FEM'!$N$12:$P$23,3,FALSE))</f>
        <v>0.84029420765961438</v>
      </c>
      <c r="T51" s="3">
        <f>S51*$Z51</f>
        <v>3.1914374006912151E-3</v>
      </c>
      <c r="U51" s="3">
        <f>K51/(VLOOKUP($AX51,'5_Weighting - FEM'!$R$12:$S$23,2,FALSE)/(VLOOKUP($AX51,'5_Weighting - FEM'!$R$12:$T$23,3,FALSE)))</f>
        <v>37.188055357529521</v>
      </c>
      <c r="V51" s="3">
        <f>U51*$Z51</f>
        <v>0.14124023424789711</v>
      </c>
      <c r="W51" s="3">
        <f>K51/(VLOOKUP($AX51,'5_Weighting - FEM'!$V$12:$W$23,2,FALSE)/(VLOOKUP($AX51,'5_Weighting - FEM'!$V$12:$X$23,3,FALSE)))</f>
        <v>0.92469591373148796</v>
      </c>
      <c r="X51" s="3">
        <f>W51*$Z51</f>
        <v>3.511995080352191E-3</v>
      </c>
      <c r="Y51" s="3" t="s">
        <v>367</v>
      </c>
      <c r="Z51" s="6">
        <v>3.7979999999999997E-3</v>
      </c>
      <c r="AA51" s="3" t="s">
        <v>355</v>
      </c>
      <c r="AB51" s="3">
        <v>1.0851428571428571E-2</v>
      </c>
      <c r="AC51" s="3" t="s">
        <v>26</v>
      </c>
      <c r="AD51" s="3" t="s">
        <v>53</v>
      </c>
      <c r="AE51" s="3" t="s">
        <v>6</v>
      </c>
      <c r="AF51" s="3" t="s">
        <v>54</v>
      </c>
      <c r="AG51" s="3" t="s">
        <v>7</v>
      </c>
      <c r="AH51" s="3" t="s">
        <v>356</v>
      </c>
      <c r="AI51" s="3" t="s">
        <v>28</v>
      </c>
      <c r="AJ51" s="3" t="s">
        <v>10</v>
      </c>
      <c r="AK51" s="3" t="s">
        <v>11</v>
      </c>
      <c r="AL51" s="4" t="s">
        <v>108</v>
      </c>
      <c r="AM51" s="4" t="s">
        <v>363</v>
      </c>
      <c r="AN51" s="4">
        <v>2010</v>
      </c>
      <c r="AO51" s="3" t="s">
        <v>14</v>
      </c>
      <c r="AP51" s="3" t="s">
        <v>14</v>
      </c>
      <c r="AQ51" s="3">
        <v>473</v>
      </c>
      <c r="AR51" s="3">
        <v>1</v>
      </c>
      <c r="AS51" s="3">
        <v>0</v>
      </c>
      <c r="AT51" s="3">
        <v>0</v>
      </c>
      <c r="AU51" s="3">
        <v>0</v>
      </c>
      <c r="AV51" s="4" t="s">
        <v>15</v>
      </c>
      <c r="AW51" s="4" t="s">
        <v>87</v>
      </c>
      <c r="AX51" s="4" t="s">
        <v>88</v>
      </c>
      <c r="AY51" s="4" t="s">
        <v>33</v>
      </c>
      <c r="AZ51" s="4"/>
      <c r="BA51" s="3">
        <v>0.42199999999999999</v>
      </c>
      <c r="BB51" s="3"/>
      <c r="BC51" s="3"/>
      <c r="BD51" s="3" t="s">
        <v>20</v>
      </c>
      <c r="BE51" s="3">
        <v>0.35</v>
      </c>
      <c r="BF51" s="3"/>
    </row>
    <row r="52" spans="1:58" x14ac:dyDescent="0.35">
      <c r="A52" s="2">
        <v>91</v>
      </c>
      <c r="B52" s="3" t="s">
        <v>879</v>
      </c>
      <c r="C52" s="3">
        <v>91.1</v>
      </c>
      <c r="D52" s="3" t="s">
        <v>883</v>
      </c>
      <c r="E52" s="3" t="s">
        <v>884</v>
      </c>
      <c r="F52" s="3"/>
      <c r="G52" s="3"/>
      <c r="H52" s="3" t="str">
        <f>IF(Z52&lt;'2 - Outliers'!$F$11,"Low outlier",IF(Z52&gt;'2 - Outliers'!$F$12,"High outlier",""))</f>
        <v/>
      </c>
      <c r="I52" s="3">
        <f>IF(AB52="",VLOOKUP(AX52,'3 -Impute_SE'!$B$10:$C$21,2,FALSE),AB52)</f>
        <v>1.1194029850746268E-2</v>
      </c>
      <c r="J52" s="3">
        <f>I52^2</f>
        <v>1.2530630429939853E-4</v>
      </c>
      <c r="K52" s="3">
        <f>1/J52</f>
        <v>7980.4444444444443</v>
      </c>
      <c r="L52" s="3">
        <f>K52/(VLOOKUP($AX52,'5_Weighting - FEM'!$B$9:$C$20,2,FALSE)/VLOOKUP($AX52,'5_Weighting - FEM'!$B$9:$D$20,3,FALSE))</f>
        <v>1.1299928465700765E-6</v>
      </c>
      <c r="M52" s="3">
        <f>L52*Z52</f>
        <v>2.3729849777971608E-7</v>
      </c>
      <c r="N52" s="3">
        <f>K52*Z52</f>
        <v>1675.8933333333332</v>
      </c>
      <c r="O52" s="3">
        <f>K52/(VLOOKUP($AX52,'5_Weighting - FEM'!$F$12:$G$20,2,FALSE)/(VLOOKUP($AX52,'5_Weighting - FEM'!$F$12:$H$21,3,FALSE)))</f>
        <v>2.4072705625952615</v>
      </c>
      <c r="P52" s="3">
        <f>O52*$Z52</f>
        <v>0.50552681814500489</v>
      </c>
      <c r="Q52" s="3">
        <f>K52/(VLOOKUP($AX52,'5_Weighting - FEM'!$F$12:$H$20,2,FALSE)/VLOOKUP($AX52,'5_Weighting - FEM'!$F$12:$H$20,3,FALSE))</f>
        <v>2.4072705625952615</v>
      </c>
      <c r="R52" s="3">
        <f>Q52*$Z52</f>
        <v>0.50552681814500489</v>
      </c>
      <c r="S52" s="3">
        <f>K52/(VLOOKUP($AX52,'5_Weighting - FEM'!$N$12:$O$23,2,FALSE)/VLOOKUP($AX52,'5_Weighting - FEM'!$N$12:$P$23,3,FALSE))</f>
        <v>6.3869168900231065E-7</v>
      </c>
      <c r="T52" s="3">
        <f>S52*$Z52</f>
        <v>1.3412525469048523E-7</v>
      </c>
      <c r="U52" s="3">
        <f>K52/(VLOOKUP($AX52,'5_Weighting - FEM'!$R$12:$S$23,2,FALSE)/(VLOOKUP($AX52,'5_Weighting - FEM'!$R$12:$T$23,3,FALSE)))</f>
        <v>7.4759774579048694E-3</v>
      </c>
      <c r="V52" s="3">
        <f>U52*$Z52</f>
        <v>1.5699552661600225E-3</v>
      </c>
      <c r="W52" s="3">
        <f>K52/(VLOOKUP($AX52,'5_Weighting - FEM'!$V$12:$W$23,2,FALSE)/(VLOOKUP($AX52,'5_Weighting - FEM'!$V$12:$X$23,3,FALSE)))</f>
        <v>7.3702925697446665E-7</v>
      </c>
      <c r="X52" s="3">
        <f>W52*$Z52</f>
        <v>1.5477614396463799E-7</v>
      </c>
      <c r="Y52" s="3" t="s">
        <v>64</v>
      </c>
      <c r="Z52" s="6">
        <v>0.21</v>
      </c>
      <c r="AA52" s="3" t="s">
        <v>4</v>
      </c>
      <c r="AB52" s="3">
        <v>1.1194029850746268E-2</v>
      </c>
      <c r="AC52" s="3" t="s">
        <v>26</v>
      </c>
      <c r="AD52" s="3" t="s">
        <v>5</v>
      </c>
      <c r="AE52" s="3" t="s">
        <v>6</v>
      </c>
      <c r="AF52" s="3" t="s">
        <v>5</v>
      </c>
      <c r="AG52" s="3" t="s">
        <v>7</v>
      </c>
      <c r="AH52" s="3" t="s">
        <v>8</v>
      </c>
      <c r="AI52" s="3" t="s">
        <v>28</v>
      </c>
      <c r="AJ52" s="3" t="s">
        <v>10</v>
      </c>
      <c r="AK52" s="3" t="s">
        <v>11</v>
      </c>
      <c r="AL52" s="4" t="s">
        <v>12</v>
      </c>
      <c r="AM52" s="4" t="s">
        <v>882</v>
      </c>
      <c r="AN52" s="4" t="s">
        <v>585</v>
      </c>
      <c r="AO52" s="3" t="s">
        <v>1951</v>
      </c>
      <c r="AP52" s="3" t="s">
        <v>14</v>
      </c>
      <c r="AQ52" s="3">
        <v>23196</v>
      </c>
      <c r="AR52" s="3">
        <v>0</v>
      </c>
      <c r="AS52" s="3">
        <v>0</v>
      </c>
      <c r="AT52" s="3">
        <v>1</v>
      </c>
      <c r="AU52" s="3">
        <v>1</v>
      </c>
      <c r="AV52" s="4" t="s">
        <v>97</v>
      </c>
      <c r="AW52" s="4" t="s">
        <v>854</v>
      </c>
      <c r="AX52" s="4" t="s">
        <v>705</v>
      </c>
      <c r="AY52" s="4" t="s">
        <v>33</v>
      </c>
      <c r="AZ52" s="4"/>
      <c r="BA52" s="3" t="s">
        <v>20</v>
      </c>
      <c r="BB52" s="3"/>
      <c r="BC52" s="3"/>
      <c r="BD52" s="3" t="s">
        <v>20</v>
      </c>
      <c r="BE52" s="3">
        <v>18.760000000000002</v>
      </c>
      <c r="BF52" s="3"/>
    </row>
    <row r="53" spans="1:58" x14ac:dyDescent="0.35">
      <c r="A53" s="2">
        <v>91</v>
      </c>
      <c r="B53" s="3" t="s">
        <v>879</v>
      </c>
      <c r="C53" s="3">
        <v>91.1</v>
      </c>
      <c r="D53" s="3" t="s">
        <v>885</v>
      </c>
      <c r="E53" s="3" t="s">
        <v>886</v>
      </c>
      <c r="F53" s="3"/>
      <c r="G53" s="3"/>
      <c r="H53" s="3" t="str">
        <f>IF(Z53&lt;'2 - Outliers'!$F$11,"Low outlier",IF(Z53&gt;'2 - Outliers'!$F$12,"High outlier",""))</f>
        <v/>
      </c>
      <c r="I53" s="3">
        <f>IF(AB53="",VLOOKUP(AX53,'3 -Impute_SE'!$B$10:$C$21,2,FALSE),AB53)</f>
        <v>1.1212255772646538E-2</v>
      </c>
      <c r="J53" s="3">
        <f>I53^2</f>
        <v>1.2571467951124561E-4</v>
      </c>
      <c r="K53" s="3">
        <f>1/J53</f>
        <v>7954.5205372022328</v>
      </c>
      <c r="L53" s="3">
        <f>K53/(VLOOKUP($AX53,'5_Weighting - FEM'!$B$9:$C$20,2,FALSE)/VLOOKUP($AX53,'5_Weighting - FEM'!$B$9:$D$20,3,FALSE))</f>
        <v>1.1263221450267261E-6</v>
      </c>
      <c r="M53" s="3">
        <f>L53*Z53</f>
        <v>2.2751707329539868E-7</v>
      </c>
      <c r="N53" s="3">
        <f>K53*Z53</f>
        <v>1606.813148514851</v>
      </c>
      <c r="O53" s="3">
        <f>K53/(VLOOKUP($AX53,'5_Weighting - FEM'!$F$12:$G$20,2,FALSE)/(VLOOKUP($AX53,'5_Weighting - FEM'!$F$12:$H$21,3,FALSE)))</f>
        <v>2.3994507150659588</v>
      </c>
      <c r="P53" s="3">
        <f>O53*$Z53</f>
        <v>0.48468904444332372</v>
      </c>
      <c r="Q53" s="3">
        <f>K53/(VLOOKUP($AX53,'5_Weighting - FEM'!$F$12:$H$20,2,FALSE)/VLOOKUP($AX53,'5_Weighting - FEM'!$F$12:$H$20,3,FALSE))</f>
        <v>2.3994507150659588</v>
      </c>
      <c r="R53" s="3">
        <f>Q53*$Z53</f>
        <v>0.48468904444332372</v>
      </c>
      <c r="S53" s="3">
        <f>K53/(VLOOKUP($AX53,'5_Weighting - FEM'!$N$12:$O$23,2,FALSE)/VLOOKUP($AX53,'5_Weighting - FEM'!$N$12:$P$23,3,FALSE))</f>
        <v>6.3661694439161501E-7</v>
      </c>
      <c r="T53" s="3">
        <f>S53*$Z53</f>
        <v>1.2859662276710623E-7</v>
      </c>
      <c r="U53" s="3">
        <f>K53/(VLOOKUP($AX53,'5_Weighting - FEM'!$R$12:$S$23,2,FALSE)/(VLOOKUP($AX53,'5_Weighting - FEM'!$R$12:$T$23,3,FALSE)))</f>
        <v>7.4516922758560795E-3</v>
      </c>
      <c r="V53" s="3">
        <f>U53*$Z53</f>
        <v>1.5052418397229282E-3</v>
      </c>
      <c r="W53" s="3">
        <f>K53/(VLOOKUP($AX53,'5_Weighting - FEM'!$V$12:$W$23,2,FALSE)/(VLOOKUP($AX53,'5_Weighting - FEM'!$V$12:$X$23,3,FALSE)))</f>
        <v>7.3463506975524441E-7</v>
      </c>
      <c r="X53" s="3">
        <f>W53*$Z53</f>
        <v>1.4839628409055939E-7</v>
      </c>
      <c r="Y53" s="3" t="s">
        <v>64</v>
      </c>
      <c r="Z53" s="6">
        <v>0.20200000000000001</v>
      </c>
      <c r="AA53" s="3" t="s">
        <v>4</v>
      </c>
      <c r="AB53" s="3">
        <v>1.1212255772646538E-2</v>
      </c>
      <c r="AC53" s="3" t="s">
        <v>26</v>
      </c>
      <c r="AD53" s="3" t="s">
        <v>5</v>
      </c>
      <c r="AE53" s="3" t="s">
        <v>6</v>
      </c>
      <c r="AF53" s="3" t="s">
        <v>5</v>
      </c>
      <c r="AG53" s="3" t="s">
        <v>7</v>
      </c>
      <c r="AH53" s="3" t="s">
        <v>8</v>
      </c>
      <c r="AI53" s="3" t="s">
        <v>28</v>
      </c>
      <c r="AJ53" s="3" t="s">
        <v>10</v>
      </c>
      <c r="AK53" s="3" t="s">
        <v>11</v>
      </c>
      <c r="AL53" s="4" t="s">
        <v>12</v>
      </c>
      <c r="AM53" s="4" t="s">
        <v>882</v>
      </c>
      <c r="AN53" s="4" t="s">
        <v>585</v>
      </c>
      <c r="AO53" s="3" t="s">
        <v>1951</v>
      </c>
      <c r="AP53" s="3" t="s">
        <v>14</v>
      </c>
      <c r="AQ53" s="3">
        <v>92784</v>
      </c>
      <c r="AR53" s="3">
        <v>0</v>
      </c>
      <c r="AS53" s="3">
        <v>0</v>
      </c>
      <c r="AT53" s="3">
        <v>1</v>
      </c>
      <c r="AU53" s="3">
        <v>1</v>
      </c>
      <c r="AV53" s="4" t="s">
        <v>97</v>
      </c>
      <c r="AW53" s="4" t="s">
        <v>854</v>
      </c>
      <c r="AX53" s="4" t="s">
        <v>705</v>
      </c>
      <c r="AY53" s="4" t="s">
        <v>33</v>
      </c>
      <c r="AZ53" s="4"/>
      <c r="BA53" s="3" t="s">
        <v>20</v>
      </c>
      <c r="BB53" s="3"/>
      <c r="BC53" s="3"/>
      <c r="BD53" s="3" t="s">
        <v>20</v>
      </c>
      <c r="BE53" s="3">
        <v>18.015999999999998</v>
      </c>
      <c r="BF53" s="3"/>
    </row>
    <row r="54" spans="1:58" x14ac:dyDescent="0.35">
      <c r="A54" s="2">
        <v>91</v>
      </c>
      <c r="B54" s="3" t="s">
        <v>879</v>
      </c>
      <c r="C54" s="3">
        <v>91.1</v>
      </c>
      <c r="D54" s="3" t="s">
        <v>880</v>
      </c>
      <c r="E54" s="3" t="s">
        <v>881</v>
      </c>
      <c r="F54" s="3"/>
      <c r="G54" s="3"/>
      <c r="H54" s="3" t="str">
        <f>IF(Z54&lt;'2 - Outliers'!$F$11,"Low outlier",IF(Z54&gt;'2 - Outliers'!$F$12,"High outlier",""))</f>
        <v/>
      </c>
      <c r="I54" s="3">
        <f>IF(AB54="",VLOOKUP(AX54,'3 -Impute_SE'!$B$10:$C$21,2,FALSE),AB54)</f>
        <v>1.174573929064947E-2</v>
      </c>
      <c r="J54" s="3">
        <f>I54^2</f>
        <v>1.379623914839067E-4</v>
      </c>
      <c r="K54" s="3">
        <f>1/J54</f>
        <v>7248.3521722414471</v>
      </c>
      <c r="L54" s="3">
        <f>K54/(VLOOKUP($AX54,'5_Weighting - FEM'!$B$9:$C$20,2,FALSE)/VLOOKUP($AX54,'5_Weighting - FEM'!$B$9:$D$20,3,FALSE))</f>
        <v>1.0263320747449544E-6</v>
      </c>
      <c r="M54" s="3">
        <f>L54*Z54</f>
        <v>2.6171467905996338E-7</v>
      </c>
      <c r="N54" s="3">
        <f>K54*Z54</f>
        <v>1848.329803921569</v>
      </c>
      <c r="O54" s="3">
        <f>K54/(VLOOKUP($AX54,'5_Weighting - FEM'!$F$12:$G$20,2,FALSE)/(VLOOKUP($AX54,'5_Weighting - FEM'!$F$12:$H$21,3,FALSE)))</f>
        <v>2.1864377269999205</v>
      </c>
      <c r="P54" s="3">
        <f>O54*$Z54</f>
        <v>0.55754162038497967</v>
      </c>
      <c r="Q54" s="3">
        <f>K54/(VLOOKUP($AX54,'5_Weighting - FEM'!$F$12:$H$20,2,FALSE)/VLOOKUP($AX54,'5_Weighting - FEM'!$F$12:$H$20,3,FALSE))</f>
        <v>2.1864377269999205</v>
      </c>
      <c r="R54" s="3">
        <f>Q54*$Z54</f>
        <v>0.55754162038497967</v>
      </c>
      <c r="S54" s="3">
        <f>K54/(VLOOKUP($AX54,'5_Weighting - FEM'!$N$12:$O$23,2,FALSE)/VLOOKUP($AX54,'5_Weighting - FEM'!$N$12:$P$23,3,FALSE))</f>
        <v>5.8010081062530793E-7</v>
      </c>
      <c r="T54" s="3">
        <f>S54*$Z54</f>
        <v>1.4792570670945353E-7</v>
      </c>
      <c r="U54" s="3">
        <f>K54/(VLOOKUP($AX54,'5_Weighting - FEM'!$R$12:$S$23,2,FALSE)/(VLOOKUP($AX54,'5_Weighting - FEM'!$R$12:$T$23,3,FALSE)))</f>
        <v>6.7901628567010423E-3</v>
      </c>
      <c r="V54" s="3">
        <f>U54*$Z54</f>
        <v>1.7314915284587658E-3</v>
      </c>
      <c r="W54" s="3">
        <f>K54/(VLOOKUP($AX54,'5_Weighting - FEM'!$V$12:$W$23,2,FALSE)/(VLOOKUP($AX54,'5_Weighting - FEM'!$V$12:$X$23,3,FALSE)))</f>
        <v>6.6941730538771693E-7</v>
      </c>
      <c r="X54" s="3">
        <f>W54*$Z54</f>
        <v>1.7070141287386782E-7</v>
      </c>
      <c r="Y54" s="3" t="s">
        <v>64</v>
      </c>
      <c r="Z54" s="6">
        <v>0.255</v>
      </c>
      <c r="AA54" s="3" t="s">
        <v>4</v>
      </c>
      <c r="AB54" s="3">
        <v>1.174573929064947E-2</v>
      </c>
      <c r="AC54" s="3" t="s">
        <v>26</v>
      </c>
      <c r="AD54" s="3" t="s">
        <v>5</v>
      </c>
      <c r="AE54" s="3" t="s">
        <v>6</v>
      </c>
      <c r="AF54" s="3" t="s">
        <v>5</v>
      </c>
      <c r="AG54" s="3" t="s">
        <v>7</v>
      </c>
      <c r="AH54" s="3" t="s">
        <v>8</v>
      </c>
      <c r="AI54" s="3" t="s">
        <v>28</v>
      </c>
      <c r="AJ54" s="3" t="s">
        <v>10</v>
      </c>
      <c r="AK54" s="3" t="s">
        <v>11</v>
      </c>
      <c r="AL54" s="4" t="s">
        <v>12</v>
      </c>
      <c r="AM54" s="4" t="s">
        <v>882</v>
      </c>
      <c r="AN54" s="4" t="s">
        <v>585</v>
      </c>
      <c r="AO54" s="3" t="s">
        <v>1951</v>
      </c>
      <c r="AP54" s="3" t="s">
        <v>14</v>
      </c>
      <c r="AQ54" s="3">
        <v>23196</v>
      </c>
      <c r="AR54" s="3">
        <v>0</v>
      </c>
      <c r="AS54" s="3">
        <v>0</v>
      </c>
      <c r="AT54" s="3">
        <v>1</v>
      </c>
      <c r="AU54" s="3">
        <v>1</v>
      </c>
      <c r="AV54" s="4" t="s">
        <v>97</v>
      </c>
      <c r="AW54" s="4" t="s">
        <v>854</v>
      </c>
      <c r="AX54" s="4" t="s">
        <v>705</v>
      </c>
      <c r="AY54" s="4" t="s">
        <v>33</v>
      </c>
      <c r="AZ54" s="4"/>
      <c r="BA54" s="3" t="s">
        <v>20</v>
      </c>
      <c r="BB54" s="3"/>
      <c r="BC54" s="3"/>
      <c r="BD54" s="3" t="s">
        <v>20</v>
      </c>
      <c r="BE54" s="3">
        <v>21.71</v>
      </c>
      <c r="BF54" s="3"/>
    </row>
    <row r="55" spans="1:58" x14ac:dyDescent="0.35">
      <c r="A55" s="2">
        <v>3</v>
      </c>
      <c r="B55" s="3" t="s">
        <v>120</v>
      </c>
      <c r="C55" s="3">
        <v>3.1</v>
      </c>
      <c r="D55" s="3" t="s">
        <v>121</v>
      </c>
      <c r="E55" s="3" t="s">
        <v>122</v>
      </c>
      <c r="F55" s="3">
        <v>1</v>
      </c>
      <c r="G55" s="3"/>
      <c r="H55" s="3" t="str">
        <f>IF(Z55&lt;'2 - Outliers'!$F$11,"Low outlier",IF(Z55&gt;'2 - Outliers'!$F$12,"High outlier",""))</f>
        <v/>
      </c>
      <c r="I55" s="3">
        <f>IF(AB55="",VLOOKUP(AX55,'3 -Impute_SE'!$B$10:$C$21,2,FALSE),AB55)</f>
        <v>1.1914507772020725E-2</v>
      </c>
      <c r="J55" s="3">
        <f>I55^2</f>
        <v>1.4195549544954227E-4</v>
      </c>
      <c r="K55" s="3">
        <f>1/J55</f>
        <v>7044.4613421496424</v>
      </c>
      <c r="L55" s="3">
        <f>K55/(VLOOKUP($AX55,'5_Weighting - FEM'!$B$9:$C$20,2,FALSE)/VLOOKUP($AX55,'5_Weighting - FEM'!$B$9:$D$20,3,FALSE))</f>
        <v>8.8775620295866702</v>
      </c>
      <c r="M55" s="3">
        <f>L55*Z55</f>
        <v>4.5364341971187887</v>
      </c>
      <c r="N55" s="3">
        <f>K55*Z55</f>
        <v>3599.7197458384671</v>
      </c>
      <c r="O55" s="3">
        <f>K55/(VLOOKUP($AX55,'5_Weighting - FEM'!$F$12:$G$20,2,FALSE)/(VLOOKUP($AX55,'5_Weighting - FEM'!$F$12:$H$21,3,FALSE)))</f>
        <v>4.8618695587061946</v>
      </c>
      <c r="P55" s="3">
        <f>O55*$Z55</f>
        <v>2.4844153444988657</v>
      </c>
      <c r="Q55" s="3">
        <f>K55/(VLOOKUP($AX55,'5_Weighting - FEM'!$F$12:$H$20,2,FALSE)/VLOOKUP($AX55,'5_Weighting - FEM'!$F$12:$H$20,3,FALSE))</f>
        <v>4.8618695587061946</v>
      </c>
      <c r="R55" s="3">
        <f>Q55*$Z55</f>
        <v>2.4844153444988657</v>
      </c>
      <c r="S55" s="3">
        <f>K55/(VLOOKUP($AX55,'5_Weighting - FEM'!$N$12:$O$23,2,FALSE)/VLOOKUP($AX55,'5_Weighting - FEM'!$N$12:$P$23,3,FALSE))</f>
        <v>13.842014166354545</v>
      </c>
      <c r="T55" s="3">
        <f>S55*$Z55</f>
        <v>7.073269239007173</v>
      </c>
      <c r="U55" s="3">
        <f>K55/(VLOOKUP($AX55,'5_Weighting - FEM'!$R$12:$S$23,2,FALSE)/(VLOOKUP($AX55,'5_Weighting - FEM'!$R$12:$T$23,3,FALSE)))</f>
        <v>7.4578271646571412</v>
      </c>
      <c r="V55" s="3">
        <f>U55*$Z55</f>
        <v>3.8109496811397992</v>
      </c>
      <c r="W55" s="3">
        <f>K55/(VLOOKUP($AX55,'5_Weighting - FEM'!$V$12:$W$23,2,FALSE)/(VLOOKUP($AX55,'5_Weighting - FEM'!$V$12:$X$23,3,FALSE)))</f>
        <v>13.772465983776266</v>
      </c>
      <c r="X55" s="3">
        <f>W55*$Z55</f>
        <v>7.0377301177096721</v>
      </c>
      <c r="Y55" s="3" t="s">
        <v>123</v>
      </c>
      <c r="Z55" s="6">
        <v>0.51100000000000001</v>
      </c>
      <c r="AA55" s="3" t="s">
        <v>4</v>
      </c>
      <c r="AB55" s="3">
        <v>1.1914507772020725E-2</v>
      </c>
      <c r="AC55" s="3" t="s">
        <v>26</v>
      </c>
      <c r="AD55" s="3" t="s">
        <v>5</v>
      </c>
      <c r="AE55" s="3" t="s">
        <v>6</v>
      </c>
      <c r="AF55" s="3" t="s">
        <v>5</v>
      </c>
      <c r="AG55" s="3" t="s">
        <v>55</v>
      </c>
      <c r="AH55" s="3" t="s">
        <v>37</v>
      </c>
      <c r="AI55" s="3" t="s">
        <v>95</v>
      </c>
      <c r="AJ55" s="3" t="s">
        <v>57</v>
      </c>
      <c r="AK55" s="3" t="s">
        <v>11</v>
      </c>
      <c r="AL55" s="3" t="s">
        <v>12</v>
      </c>
      <c r="AM55" s="3" t="s">
        <v>124</v>
      </c>
      <c r="AN55" s="3">
        <v>1994</v>
      </c>
      <c r="AO55" s="3" t="s">
        <v>30</v>
      </c>
      <c r="AP55" s="3" t="s">
        <v>30</v>
      </c>
      <c r="AQ55" s="3">
        <v>1960</v>
      </c>
      <c r="AR55" s="3">
        <v>0</v>
      </c>
      <c r="AS55" s="3">
        <v>0</v>
      </c>
      <c r="AT55" s="3">
        <v>1</v>
      </c>
      <c r="AU55" s="3">
        <v>1</v>
      </c>
      <c r="AV55" s="3" t="s">
        <v>15</v>
      </c>
      <c r="AW55" s="3" t="s">
        <v>31</v>
      </c>
      <c r="AX55" s="3" t="s">
        <v>32</v>
      </c>
      <c r="AY55" s="3" t="s">
        <v>89</v>
      </c>
      <c r="AZ55" s="4" t="s">
        <v>59</v>
      </c>
      <c r="BA55" s="3">
        <v>3.8600000000000002E-2</v>
      </c>
      <c r="BB55" s="3">
        <v>1.0393546586272466</v>
      </c>
      <c r="BC55" s="3"/>
      <c r="BD55" s="3" t="s">
        <v>60</v>
      </c>
      <c r="BE55" s="3">
        <v>42.888888888888893</v>
      </c>
      <c r="BF55" s="3" t="s">
        <v>125</v>
      </c>
    </row>
    <row r="56" spans="1:58" x14ac:dyDescent="0.35">
      <c r="A56" s="2">
        <v>128</v>
      </c>
      <c r="B56" s="3" t="s">
        <v>691</v>
      </c>
      <c r="C56" s="3">
        <v>128.1</v>
      </c>
      <c r="D56" s="3" t="s">
        <v>701</v>
      </c>
      <c r="E56" s="3" t="s">
        <v>693</v>
      </c>
      <c r="F56" s="3">
        <v>1</v>
      </c>
      <c r="G56" s="3"/>
      <c r="H56" s="3" t="str">
        <f>IF(Z56&lt;'2 - Outliers'!$F$11,"Low outlier",IF(Z56&gt;'2 - Outliers'!$F$12,"High outlier",""))</f>
        <v/>
      </c>
      <c r="I56" s="3">
        <f>IF(AB56="",VLOOKUP(AX56,'3 -Impute_SE'!$B$10:$C$21,2,FALSE),AB56)</f>
        <v>1.2129181861111369E-2</v>
      </c>
      <c r="J56" s="3">
        <f>I56^2</f>
        <v>1.4711705261991306E-4</v>
      </c>
      <c r="K56" s="3">
        <f>1/J56</f>
        <v>6797.3085525548704</v>
      </c>
      <c r="L56" s="3">
        <f>K56/(VLOOKUP($AX56,'5_Weighting - FEM'!$B$9:$C$20,2,FALSE)/VLOOKUP($AX56,'5_Weighting - FEM'!$B$9:$D$20,3,FALSE))</f>
        <v>9.6246645080821803E-7</v>
      </c>
      <c r="M56" s="3">
        <f>L56*Z56</f>
        <v>2.7900694174800348E-8</v>
      </c>
      <c r="N56" s="3">
        <f>K56*Z56</f>
        <v>197.04544192406144</v>
      </c>
      <c r="O56" s="3">
        <f>K56/(VLOOKUP($AX56,'5_Weighting - FEM'!$F$12:$G$20,2,FALSE)/(VLOOKUP($AX56,'5_Weighting - FEM'!$F$12:$H$21,3,FALSE)))</f>
        <v>2.0503821431691511</v>
      </c>
      <c r="P56" s="3">
        <f>O56*$Z56</f>
        <v>5.9438004379264671E-2</v>
      </c>
      <c r="Q56" s="3">
        <f>K56/(VLOOKUP($AX56,'5_Weighting - FEM'!$F$12:$H$20,2,FALSE)/VLOOKUP($AX56,'5_Weighting - FEM'!$F$12:$H$20,3,FALSE))</f>
        <v>2.0503821431691511</v>
      </c>
      <c r="R56" s="3">
        <f>Q56*$Z56</f>
        <v>5.9438004379264671E-2</v>
      </c>
      <c r="S56" s="3">
        <f>K56/(VLOOKUP($AX56,'5_Weighting - FEM'!$N$12:$O$23,2,FALSE)/VLOOKUP($AX56,'5_Weighting - FEM'!$N$12:$P$23,3,FALSE))</f>
        <v>5.4400284474423729E-7</v>
      </c>
      <c r="T56" s="3">
        <f>S56*$Z56</f>
        <v>1.576995955410684E-8</v>
      </c>
      <c r="U56" s="3">
        <f>K56/(VLOOKUP($AX56,'5_Weighting - FEM'!$R$12:$S$23,2,FALSE)/(VLOOKUP($AX56,'5_Weighting - FEM'!$R$12:$T$23,3,FALSE)))</f>
        <v>6.3676310094107503E-3</v>
      </c>
      <c r="V56" s="3">
        <f>U56*$Z56</f>
        <v>1.8458962934485241E-4</v>
      </c>
      <c r="W56" s="3">
        <f>K56/(VLOOKUP($AX56,'5_Weighting - FEM'!$V$12:$W$23,2,FALSE)/(VLOOKUP($AX56,'5_Weighting - FEM'!$V$12:$X$23,3,FALSE)))</f>
        <v>6.2776143694644319E-7</v>
      </c>
      <c r="X56" s="3">
        <f>W56*$Z56</f>
        <v>1.8198015995537258E-8</v>
      </c>
      <c r="Y56" s="3" t="s">
        <v>24</v>
      </c>
      <c r="Z56" s="6">
        <v>2.8988744648056172E-2</v>
      </c>
      <c r="AA56" s="3" t="s">
        <v>47</v>
      </c>
      <c r="AB56" s="3">
        <v>1.2129181861111369E-2</v>
      </c>
      <c r="AC56" s="3" t="s">
        <v>26</v>
      </c>
      <c r="AD56" s="3" t="s">
        <v>5</v>
      </c>
      <c r="AE56" s="3" t="s">
        <v>6</v>
      </c>
      <c r="AF56" s="3" t="s">
        <v>5</v>
      </c>
      <c r="AG56" s="3" t="s">
        <v>7</v>
      </c>
      <c r="AH56" s="3"/>
      <c r="AI56" s="3" t="s">
        <v>694</v>
      </c>
      <c r="AJ56" s="3" t="s">
        <v>336</v>
      </c>
      <c r="AK56" s="3" t="s">
        <v>337</v>
      </c>
      <c r="AL56" s="4" t="s">
        <v>338</v>
      </c>
      <c r="AM56" s="4" t="s">
        <v>339</v>
      </c>
      <c r="AN56" s="4">
        <v>2010</v>
      </c>
      <c r="AO56" s="3" t="s">
        <v>14</v>
      </c>
      <c r="AP56" s="3" t="s">
        <v>14</v>
      </c>
      <c r="AQ56" s="3">
        <v>55</v>
      </c>
      <c r="AR56" s="3">
        <v>1</v>
      </c>
      <c r="AS56" s="3">
        <v>0</v>
      </c>
      <c r="AT56" s="3">
        <v>0</v>
      </c>
      <c r="AU56" s="3">
        <v>0</v>
      </c>
      <c r="AV56" s="4" t="s">
        <v>97</v>
      </c>
      <c r="AW56" s="4" t="s">
        <v>702</v>
      </c>
      <c r="AX56" s="3" t="s">
        <v>703</v>
      </c>
      <c r="AY56" s="4" t="s">
        <v>33</v>
      </c>
      <c r="AZ56" s="4"/>
      <c r="BA56" s="3">
        <v>141.05439999999999</v>
      </c>
      <c r="BB56" s="3"/>
      <c r="BC56" s="3"/>
      <c r="BD56" s="3"/>
      <c r="BE56" s="3">
        <v>2.39</v>
      </c>
      <c r="BF56" s="3"/>
    </row>
    <row r="57" spans="1:58" x14ac:dyDescent="0.35">
      <c r="A57" s="2">
        <v>72</v>
      </c>
      <c r="B57" s="3" t="s">
        <v>274</v>
      </c>
      <c r="C57" s="3">
        <v>72.2</v>
      </c>
      <c r="D57" s="3" t="s">
        <v>418</v>
      </c>
      <c r="E57" s="3" t="s">
        <v>322</v>
      </c>
      <c r="F57" s="3"/>
      <c r="G57" s="3"/>
      <c r="H57" s="3" t="str">
        <f>IF(Z57&lt;'2 - Outliers'!$F$11,"Low outlier",IF(Z57&gt;'2 - Outliers'!$F$12,"High outlier",""))</f>
        <v/>
      </c>
      <c r="I57" s="3">
        <f>IF(AB57="",VLOOKUP(AX57,'3 -Impute_SE'!$B$10:$C$21,2,FALSE),AB57)</f>
        <v>1.2348825587206395E-2</v>
      </c>
      <c r="J57" s="3">
        <f>I57^2</f>
        <v>1.5249349338324338E-4</v>
      </c>
      <c r="K57" s="3">
        <f>1/J57</f>
        <v>6557.6568403926676</v>
      </c>
      <c r="L57" s="3">
        <f>K57/(VLOOKUP($AX57,'5_Weighting - FEM'!$B$9:$C$20,2,FALSE)/VLOOKUP($AX57,'5_Weighting - FEM'!$B$9:$D$20,3,FALSE))</f>
        <v>1.0426712501088911E-2</v>
      </c>
      <c r="M57" s="3">
        <f>L57*Z57</f>
        <v>5.2133562505444553E-4</v>
      </c>
      <c r="N57" s="3">
        <f>K57*Z57</f>
        <v>327.88284201963342</v>
      </c>
      <c r="O57" s="3">
        <f>K57/(VLOOKUP($AX57,'5_Weighting - FEM'!$F$12:$G$20,2,FALSE)/(VLOOKUP($AX57,'5_Weighting - FEM'!$F$12:$H$21,3,FALSE)))</f>
        <v>0.27979751450485252</v>
      </c>
      <c r="P57" s="3">
        <f>O57*$Z57</f>
        <v>1.3989875725242627E-2</v>
      </c>
      <c r="Q57" s="3">
        <f>K57/(VLOOKUP($AX57,'5_Weighting - FEM'!$F$12:$H$20,2,FALSE)/VLOOKUP($AX57,'5_Weighting - FEM'!$F$12:$H$20,3,FALSE))</f>
        <v>0.27979751450485252</v>
      </c>
      <c r="R57" s="3">
        <f>Q57*$Z57</f>
        <v>1.3989875725242627E-2</v>
      </c>
      <c r="S57" s="3">
        <f>K57/(VLOOKUP($AX57,'5_Weighting - FEM'!$N$12:$O$23,2,FALSE)/VLOOKUP($AX57,'5_Weighting - FEM'!$N$12:$P$23,3,FALSE))</f>
        <v>8.2099608698955311E-3</v>
      </c>
      <c r="T57" s="3">
        <f>S57*$Z57</f>
        <v>4.104980434947766E-4</v>
      </c>
      <c r="U57" s="3">
        <f>K57/(VLOOKUP($AX57,'5_Weighting - FEM'!$R$12:$S$23,2,FALSE)/(VLOOKUP($AX57,'5_Weighting - FEM'!$R$12:$T$23,3,FALSE)))</f>
        <v>1.1263914255402288</v>
      </c>
      <c r="V57" s="3">
        <f>U57*$Z57</f>
        <v>5.631957127701144E-2</v>
      </c>
      <c r="W57" s="3">
        <f>K57/(VLOOKUP($AX57,'5_Weighting - FEM'!$V$12:$W$23,2,FALSE)/(VLOOKUP($AX57,'5_Weighting - FEM'!$V$12:$X$23,3,FALSE)))</f>
        <v>7.6450401480411033E-3</v>
      </c>
      <c r="X57" s="3">
        <f>W57*$Z57</f>
        <v>3.8225200740205518E-4</v>
      </c>
      <c r="Y57" s="3" t="s">
        <v>277</v>
      </c>
      <c r="Z57" s="6">
        <v>0.05</v>
      </c>
      <c r="AA57" s="3" t="s">
        <v>4</v>
      </c>
      <c r="AB57" s="3">
        <v>1.2348825587206395E-2</v>
      </c>
      <c r="AC57" s="3" t="s">
        <v>26</v>
      </c>
      <c r="AD57" s="3" t="s">
        <v>5</v>
      </c>
      <c r="AE57" s="3" t="s">
        <v>6</v>
      </c>
      <c r="AF57" s="3" t="s">
        <v>5</v>
      </c>
      <c r="AG57" s="3" t="s">
        <v>201</v>
      </c>
      <c r="AH57" s="3" t="s">
        <v>84</v>
      </c>
      <c r="AI57" s="3" t="s">
        <v>38</v>
      </c>
      <c r="AJ57" s="3" t="s">
        <v>10</v>
      </c>
      <c r="AK57" s="3" t="s">
        <v>11</v>
      </c>
      <c r="AL57" s="4" t="s">
        <v>12</v>
      </c>
      <c r="AM57" s="4" t="s">
        <v>40</v>
      </c>
      <c r="AN57" s="4">
        <v>2009</v>
      </c>
      <c r="AO57" s="3" t="s">
        <v>30</v>
      </c>
      <c r="AP57" s="3" t="s">
        <v>14</v>
      </c>
      <c r="AQ57" s="3">
        <v>10491</v>
      </c>
      <c r="AR57" s="3">
        <v>0</v>
      </c>
      <c r="AS57" s="3">
        <v>0</v>
      </c>
      <c r="AT57" s="3">
        <v>1</v>
      </c>
      <c r="AU57" s="3">
        <v>1</v>
      </c>
      <c r="AV57" s="4" t="s">
        <v>15</v>
      </c>
      <c r="AW57" s="4" t="s">
        <v>16</v>
      </c>
      <c r="AX57" s="4" t="s">
        <v>17</v>
      </c>
      <c r="AY57" s="4" t="s">
        <v>18</v>
      </c>
      <c r="AZ57" s="4"/>
      <c r="BA57" s="3">
        <v>1.0005000000000001E-3</v>
      </c>
      <c r="BB57" s="3"/>
      <c r="BC57" s="3">
        <v>1.0010010006670835</v>
      </c>
      <c r="BD57" s="3" t="s">
        <v>19</v>
      </c>
      <c r="BE57" s="3">
        <v>4.0489680291380017</v>
      </c>
      <c r="BF57" s="3" t="s">
        <v>91</v>
      </c>
    </row>
    <row r="58" spans="1:58" x14ac:dyDescent="0.35">
      <c r="A58" s="2">
        <v>110</v>
      </c>
      <c r="B58" s="3" t="s">
        <v>819</v>
      </c>
      <c r="C58" s="3">
        <v>110.4</v>
      </c>
      <c r="D58" s="3" t="s">
        <v>860</v>
      </c>
      <c r="E58" s="3" t="s">
        <v>826</v>
      </c>
      <c r="F58" s="3">
        <v>1</v>
      </c>
      <c r="G58" s="3"/>
      <c r="H58" s="3" t="str">
        <f>IF(Z58&lt;'2 - Outliers'!$F$11,"Low outlier",IF(Z58&gt;'2 - Outliers'!$F$12,"High outlier",""))</f>
        <v/>
      </c>
      <c r="I58" s="3">
        <f>IF(AB58="",VLOOKUP(AX58,'3 -Impute_SE'!$B$10:$C$21,2,FALSE),AB58)</f>
        <v>1.2521961465975258E-2</v>
      </c>
      <c r="J58" s="3">
        <f>I58^2</f>
        <v>1.5679951895536924E-4</v>
      </c>
      <c r="K58" s="3">
        <f>1/J58</f>
        <v>6377.5705860719881</v>
      </c>
      <c r="L58" s="3">
        <f>K58/(VLOOKUP($AX58,'5_Weighting - FEM'!$B$9:$C$20,2,FALSE)/VLOOKUP($AX58,'5_Weighting - FEM'!$B$9:$D$20,3,FALSE))</f>
        <v>9.0303355795853334E-7</v>
      </c>
      <c r="M58" s="3">
        <f>L58*Z58</f>
        <v>1.1952293245907928E-7</v>
      </c>
      <c r="N58" s="3">
        <f>K58*Z58</f>
        <v>844.11695633474528</v>
      </c>
      <c r="O58" s="3">
        <f>K58/(VLOOKUP($AX58,'5_Weighting - FEM'!$F$12:$G$20,2,FALSE)/(VLOOKUP($AX58,'5_Weighting - FEM'!$F$12:$H$21,3,FALSE)))</f>
        <v>1.923769789966036</v>
      </c>
      <c r="P58" s="3">
        <f>O58*$Z58</f>
        <v>0.25462465336585655</v>
      </c>
      <c r="Q58" s="3">
        <f>K58/(VLOOKUP($AX58,'5_Weighting - FEM'!$F$12:$H$20,2,FALSE)/VLOOKUP($AX58,'5_Weighting - FEM'!$F$12:$H$20,3,FALSE))</f>
        <v>1.923769789966036</v>
      </c>
      <c r="R58" s="3">
        <f>Q58*$Z58</f>
        <v>0.25462465336585655</v>
      </c>
      <c r="S58" s="3">
        <f>K58/(VLOOKUP($AX58,'5_Weighting - FEM'!$N$12:$O$23,2,FALSE)/VLOOKUP($AX58,'5_Weighting - FEM'!$N$12:$P$23,3,FALSE))</f>
        <v>5.1041033587864742E-7</v>
      </c>
      <c r="T58" s="3">
        <f>S58*$Z58</f>
        <v>6.7556448554972622E-8</v>
      </c>
      <c r="U58" s="3">
        <f>K58/(VLOOKUP($AX58,'5_Weighting - FEM'!$R$12:$S$23,2,FALSE)/(VLOOKUP($AX58,'5_Weighting - FEM'!$R$12:$T$23,3,FALSE)))</f>
        <v>5.9744258943952161E-3</v>
      </c>
      <c r="V58" s="3">
        <f>U58*$Z58</f>
        <v>7.9075788088305335E-4</v>
      </c>
      <c r="W58" s="3">
        <f>K58/(VLOOKUP($AX58,'5_Weighting - FEM'!$V$12:$W$23,2,FALSE)/(VLOOKUP($AX58,'5_Weighting - FEM'!$V$12:$X$23,3,FALSE)))</f>
        <v>5.8899678371009225E-7</v>
      </c>
      <c r="X58" s="3">
        <f>W58*$Z58</f>
        <v>7.7957925458656041E-8</v>
      </c>
      <c r="Y58" s="3" t="s">
        <v>640</v>
      </c>
      <c r="Z58" s="6">
        <v>0.13235713269535848</v>
      </c>
      <c r="AA58" s="3" t="s">
        <v>822</v>
      </c>
      <c r="AB58" s="3">
        <v>1.2521961465975258E-2</v>
      </c>
      <c r="AC58" s="3" t="s">
        <v>26</v>
      </c>
      <c r="AD58" s="3" t="s">
        <v>5</v>
      </c>
      <c r="AE58" s="3" t="s">
        <v>6</v>
      </c>
      <c r="AF58" s="3" t="s">
        <v>5</v>
      </c>
      <c r="AG58" s="3" t="s">
        <v>55</v>
      </c>
      <c r="AH58" s="3" t="s">
        <v>37</v>
      </c>
      <c r="AI58" s="3" t="s">
        <v>56</v>
      </c>
      <c r="AJ58" s="3" t="s">
        <v>10</v>
      </c>
      <c r="AK58" s="3" t="s">
        <v>74</v>
      </c>
      <c r="AL58" s="4" t="s">
        <v>12</v>
      </c>
      <c r="AM58" s="4" t="s">
        <v>40</v>
      </c>
      <c r="AN58" s="4" t="s">
        <v>823</v>
      </c>
      <c r="AO58" s="3" t="s">
        <v>1951</v>
      </c>
      <c r="AP58" s="3" t="s">
        <v>30</v>
      </c>
      <c r="AQ58" s="3">
        <v>25372</v>
      </c>
      <c r="AR58" s="3">
        <v>1</v>
      </c>
      <c r="AS58" s="3">
        <v>0</v>
      </c>
      <c r="AT58" s="3">
        <v>1</v>
      </c>
      <c r="AU58" s="3">
        <v>1</v>
      </c>
      <c r="AV58" s="4" t="s">
        <v>97</v>
      </c>
      <c r="AW58" s="4" t="s">
        <v>852</v>
      </c>
      <c r="AX58" s="3" t="s">
        <v>705</v>
      </c>
      <c r="AY58" s="4" t="s">
        <v>58</v>
      </c>
      <c r="AZ58" s="4" t="s">
        <v>59</v>
      </c>
      <c r="BA58" s="3">
        <v>0.154</v>
      </c>
      <c r="BB58" s="3">
        <v>1.1664908867784396</v>
      </c>
      <c r="BC58" s="3"/>
      <c r="BD58" s="3" t="s">
        <v>60</v>
      </c>
      <c r="BE58" s="3">
        <v>10.57</v>
      </c>
      <c r="BF58" s="3"/>
    </row>
    <row r="59" spans="1:58" x14ac:dyDescent="0.35">
      <c r="A59" s="2">
        <v>93</v>
      </c>
      <c r="B59" s="3" t="s">
        <v>492</v>
      </c>
      <c r="C59" s="3">
        <v>93.1</v>
      </c>
      <c r="D59" s="3" t="s">
        <v>493</v>
      </c>
      <c r="E59" s="3" t="s">
        <v>494</v>
      </c>
      <c r="F59" s="3"/>
      <c r="G59" s="3"/>
      <c r="H59" s="3" t="str">
        <f>IF(Z59&lt;'2 - Outliers'!$F$11,"Low outlier",IF(Z59&gt;'2 - Outliers'!$F$12,"High outlier",""))</f>
        <v/>
      </c>
      <c r="I59" s="3">
        <f>IF(AB59="",VLOOKUP(AX59,'3 -Impute_SE'!$B$10:$C$21,2,FALSE),AB59)</f>
        <v>1.3006765463539002E-2</v>
      </c>
      <c r="J59" s="3">
        <f>I59^2</f>
        <v>1.6917594782351095E-4</v>
      </c>
      <c r="K59" s="3">
        <f>1/J59</f>
        <v>5911.0057479519946</v>
      </c>
      <c r="L59" s="3">
        <f>K59/(VLOOKUP($AX59,'5_Weighting - FEM'!$B$9:$C$20,2,FALSE)/VLOOKUP($AX59,'5_Weighting - FEM'!$B$9:$D$20,3,FALSE))</f>
        <v>10.319511013491573</v>
      </c>
      <c r="M59" s="3">
        <f>L59*Z59</f>
        <v>0.37582568646249914</v>
      </c>
      <c r="N59" s="3">
        <f>K59*Z59</f>
        <v>215.27258316827908</v>
      </c>
      <c r="O59" s="3">
        <f>K59/(VLOOKUP($AX59,'5_Weighting - FEM'!$F$12:$G$20,2,FALSE)/(VLOOKUP($AX59,'5_Weighting - FEM'!$F$12:$H$21,3,FALSE)))</f>
        <v>338.7302311853901</v>
      </c>
      <c r="P59" s="3">
        <f>O59*$Z59</f>
        <v>12.336197082828399</v>
      </c>
      <c r="Q59" s="3">
        <f>K59/(VLOOKUP($AX59,'5_Weighting - FEM'!$F$12:$H$20,2,FALSE)/VLOOKUP($AX59,'5_Weighting - FEM'!$F$12:$H$20,3,FALSE))</f>
        <v>338.7302311853901</v>
      </c>
      <c r="R59" s="3">
        <f>Q59*$Z59</f>
        <v>12.336197082828399</v>
      </c>
      <c r="S59" s="3">
        <f>K59/(VLOOKUP($AX59,'5_Weighting - FEM'!$N$12:$O$23,2,FALSE)/VLOOKUP($AX59,'5_Weighting - FEM'!$N$12:$P$23,3,FALSE))</f>
        <v>5.6529942898901329</v>
      </c>
      <c r="T59" s="3">
        <f>S59*$Z59</f>
        <v>0.20587607850691328</v>
      </c>
      <c r="U59" s="3">
        <f>K59/(VLOOKUP($AX59,'5_Weighting - FEM'!$R$12:$S$23,2,FALSE)/(VLOOKUP($AX59,'5_Weighting - FEM'!$R$12:$T$23,3,FALSE)))</f>
        <v>9.1889064506134162</v>
      </c>
      <c r="V59" s="3">
        <f>U59*$Z59</f>
        <v>0.33465026299468215</v>
      </c>
      <c r="W59" s="3">
        <f>K59/(VLOOKUP($AX59,'5_Weighting - FEM'!$V$12:$W$23,2,FALSE)/(VLOOKUP($AX59,'5_Weighting - FEM'!$V$12:$X$23,3,FALSE)))</f>
        <v>7.794698010943077</v>
      </c>
      <c r="X59" s="3">
        <f>W59*$Z59</f>
        <v>0.28387466488486157</v>
      </c>
      <c r="Y59" s="3" t="s">
        <v>46</v>
      </c>
      <c r="Z59" s="6">
        <v>3.6418943297909206E-2</v>
      </c>
      <c r="AA59" s="3" t="s">
        <v>25</v>
      </c>
      <c r="AB59" s="3">
        <v>1.3006765463539002E-2</v>
      </c>
      <c r="AC59" s="3" t="s">
        <v>26</v>
      </c>
      <c r="AD59" s="3" t="s">
        <v>5</v>
      </c>
      <c r="AE59" s="3" t="s">
        <v>143</v>
      </c>
      <c r="AF59" s="3" t="s">
        <v>53</v>
      </c>
      <c r="AG59" s="3" t="s">
        <v>7</v>
      </c>
      <c r="AH59" s="3" t="s">
        <v>37</v>
      </c>
      <c r="AI59" s="3" t="s">
        <v>28</v>
      </c>
      <c r="AJ59" s="3" t="s">
        <v>10</v>
      </c>
      <c r="AK59" s="3" t="s">
        <v>11</v>
      </c>
      <c r="AL59" s="4" t="s">
        <v>12</v>
      </c>
      <c r="AM59" s="4" t="s">
        <v>29</v>
      </c>
      <c r="AN59" s="4" t="s">
        <v>495</v>
      </c>
      <c r="AO59" s="3" t="s">
        <v>1951</v>
      </c>
      <c r="AP59" s="3" t="s">
        <v>14</v>
      </c>
      <c r="AQ59" s="3">
        <v>50</v>
      </c>
      <c r="AR59" s="3">
        <v>1</v>
      </c>
      <c r="AS59" s="3">
        <v>0</v>
      </c>
      <c r="AT59" s="3">
        <v>1</v>
      </c>
      <c r="AU59" s="3">
        <v>1</v>
      </c>
      <c r="AV59" s="4" t="s">
        <v>346</v>
      </c>
      <c r="AW59" s="4" t="s">
        <v>496</v>
      </c>
      <c r="AX59" s="4" t="s">
        <v>348</v>
      </c>
      <c r="AY59" s="4" t="s">
        <v>33</v>
      </c>
      <c r="AZ59" s="4"/>
      <c r="BA59" s="3">
        <v>-1786.76</v>
      </c>
      <c r="BB59" s="3"/>
      <c r="BC59" s="3"/>
      <c r="BD59" s="3" t="s">
        <v>20</v>
      </c>
      <c r="BE59" s="3">
        <v>-2.8</v>
      </c>
      <c r="BF59" s="3"/>
    </row>
    <row r="60" spans="1:58" x14ac:dyDescent="0.35">
      <c r="A60" s="2">
        <v>65</v>
      </c>
      <c r="B60" s="3" t="s">
        <v>351</v>
      </c>
      <c r="C60" s="3">
        <v>65.099999999999994</v>
      </c>
      <c r="D60" s="3" t="s">
        <v>686</v>
      </c>
      <c r="E60" s="3" t="s">
        <v>375</v>
      </c>
      <c r="F60" s="3"/>
      <c r="G60" s="3" t="s">
        <v>1958</v>
      </c>
      <c r="H60" s="3" t="str">
        <f>IF(Z60&lt;'2 - Outliers'!$F$11,"Low outlier",IF(Z60&gt;'2 - Outliers'!$F$12,"High outlier",""))</f>
        <v/>
      </c>
      <c r="I60" s="3">
        <f>IF(AB60="",VLOOKUP(AX60,'3 -Impute_SE'!$B$10:$C$21,2,FALSE),AB60)</f>
        <v>1.3663157894736841E-2</v>
      </c>
      <c r="J60" s="3">
        <f>I60^2</f>
        <v>1.8668188365650966E-4</v>
      </c>
      <c r="K60" s="3">
        <f>1/J60</f>
        <v>5356.7061806595912</v>
      </c>
      <c r="L60" s="3">
        <f>K60/(VLOOKUP($AX60,'5_Weighting - FEM'!$B$9:$C$20,2,FALSE)/VLOOKUP($AX60,'5_Weighting - FEM'!$B$9:$D$20,3,FALSE))</f>
        <v>8.5171939700338407E-3</v>
      </c>
      <c r="M60" s="3">
        <f>L60*Z60</f>
        <v>2.2110635546207848E-5</v>
      </c>
      <c r="N60" s="3">
        <f>K60*Z60</f>
        <v>13.906009244992298</v>
      </c>
      <c r="O60" s="3">
        <f>K60/(VLOOKUP($AX60,'5_Weighting - FEM'!$F$12:$G$20,2,FALSE)/(VLOOKUP($AX60,'5_Weighting - FEM'!$F$12:$H$21,3,FALSE)))</f>
        <v>0.22855619190826526</v>
      </c>
      <c r="P60" s="3">
        <f>O60*$Z60</f>
        <v>5.9333187419385652E-4</v>
      </c>
      <c r="Q60" s="3">
        <f>K60/(VLOOKUP($AX60,'5_Weighting - FEM'!$F$12:$H$20,2,FALSE)/VLOOKUP($AX60,'5_Weighting - FEM'!$F$12:$H$20,3,FALSE))</f>
        <v>0.22855619190826526</v>
      </c>
      <c r="R60" s="3">
        <f>Q60*$Z60</f>
        <v>5.9333187419385652E-4</v>
      </c>
      <c r="S60" s="3">
        <f>K60/(VLOOKUP($AX60,'5_Weighting - FEM'!$N$12:$O$23,2,FALSE)/VLOOKUP($AX60,'5_Weighting - FEM'!$N$12:$P$23,3,FALSE))</f>
        <v>6.7064119402913732E-3</v>
      </c>
      <c r="T60" s="3">
        <f>S60*$Z60</f>
        <v>1.7409845396996404E-5</v>
      </c>
      <c r="U60" s="3">
        <f>K60/(VLOOKUP($AX60,'5_Weighting - FEM'!$R$12:$S$23,2,FALSE)/(VLOOKUP($AX60,'5_Weighting - FEM'!$R$12:$T$23,3,FALSE)))</f>
        <v>0.92010729714731676</v>
      </c>
      <c r="V60" s="3">
        <f>U60*$Z60</f>
        <v>2.3885985433944341E-3</v>
      </c>
      <c r="W60" s="3">
        <f>K60/(VLOOKUP($AX60,'5_Weighting - FEM'!$V$12:$W$23,2,FALSE)/(VLOOKUP($AX60,'5_Weighting - FEM'!$V$12:$X$23,3,FALSE)))</f>
        <v>6.2449491959006356E-3</v>
      </c>
      <c r="X60" s="3">
        <f>W60*$Z60</f>
        <v>1.6211888112558048E-5</v>
      </c>
      <c r="Y60" s="3" t="s">
        <v>367</v>
      </c>
      <c r="Z60" s="6">
        <v>2.5959999999999998E-3</v>
      </c>
      <c r="AA60" s="3" t="s">
        <v>355</v>
      </c>
      <c r="AB60" s="3">
        <v>1.3663157894736841E-2</v>
      </c>
      <c r="AC60" s="3" t="s">
        <v>26</v>
      </c>
      <c r="AD60" s="3" t="s">
        <v>53</v>
      </c>
      <c r="AE60" s="3" t="s">
        <v>6</v>
      </c>
      <c r="AF60" s="3" t="s">
        <v>54</v>
      </c>
      <c r="AG60" s="3" t="s">
        <v>7</v>
      </c>
      <c r="AH60" s="3" t="s">
        <v>356</v>
      </c>
      <c r="AI60" s="3" t="s">
        <v>28</v>
      </c>
      <c r="AJ60" s="3" t="s">
        <v>10</v>
      </c>
      <c r="AK60" s="3" t="s">
        <v>11</v>
      </c>
      <c r="AL60" s="3" t="s">
        <v>108</v>
      </c>
      <c r="AM60" s="3" t="s">
        <v>357</v>
      </c>
      <c r="AN60" s="3">
        <v>2010</v>
      </c>
      <c r="AO60" s="3" t="s">
        <v>14</v>
      </c>
      <c r="AP60" s="3" t="s">
        <v>14</v>
      </c>
      <c r="AQ60" s="3">
        <v>473</v>
      </c>
      <c r="AR60" s="3">
        <v>1</v>
      </c>
      <c r="AS60" s="3">
        <v>0</v>
      </c>
      <c r="AT60" s="3">
        <v>0</v>
      </c>
      <c r="AU60" s="3">
        <v>0</v>
      </c>
      <c r="AV60" s="3" t="s">
        <v>15</v>
      </c>
      <c r="AW60" s="3" t="s">
        <v>634</v>
      </c>
      <c r="AX60" s="3" t="s">
        <v>17</v>
      </c>
      <c r="AY60" s="3" t="s">
        <v>33</v>
      </c>
      <c r="AZ60" s="4"/>
      <c r="BA60" s="3">
        <v>0.11799999999999999</v>
      </c>
      <c r="BB60" s="3"/>
      <c r="BC60" s="3"/>
      <c r="BD60" s="3" t="s">
        <v>20</v>
      </c>
      <c r="BE60" s="3">
        <v>0.19</v>
      </c>
      <c r="BF60" s="3"/>
    </row>
    <row r="61" spans="1:58" x14ac:dyDescent="0.35">
      <c r="A61" s="2">
        <v>104</v>
      </c>
      <c r="B61" s="3" t="s">
        <v>426</v>
      </c>
      <c r="C61" s="3">
        <v>104.1</v>
      </c>
      <c r="D61" s="3" t="s">
        <v>729</v>
      </c>
      <c r="E61" s="3" t="s">
        <v>428</v>
      </c>
      <c r="F61" s="3"/>
      <c r="G61" s="3"/>
      <c r="H61" s="3" t="str">
        <f>IF(Z61&lt;'2 - Outliers'!$F$11,"Low outlier",IF(Z61&gt;'2 - Outliers'!$F$12,"High outlier",""))</f>
        <v/>
      </c>
      <c r="I61" s="3">
        <f>IF(AB61="",VLOOKUP(AX61,'3 -Impute_SE'!$B$10:$C$21,2,FALSE),AB61)</f>
        <v>1.4376595527417544E-2</v>
      </c>
      <c r="J61" s="3">
        <f>I61^2</f>
        <v>2.0668649895896215E-4</v>
      </c>
      <c r="K61" s="3">
        <f>1/J61</f>
        <v>4838.2453863062974</v>
      </c>
      <c r="L61" s="3">
        <f>K61/(VLOOKUP($AX61,'5_Weighting - FEM'!$B$9:$C$20,2,FALSE)/VLOOKUP($AX61,'5_Weighting - FEM'!$B$9:$D$20,3,FALSE))</f>
        <v>4.6911677842806046E-2</v>
      </c>
      <c r="M61" s="3">
        <f>L61*Z61</f>
        <v>6.6046951234886636E-3</v>
      </c>
      <c r="N61" s="3">
        <f>K61*Z61</f>
        <v>681.17656793806361</v>
      </c>
      <c r="O61" s="3">
        <f>K61/(VLOOKUP($AX61,'5_Weighting - FEM'!$F$12:$G$20,2,FALSE)/(VLOOKUP($AX61,'5_Weighting - FEM'!$F$12:$H$21,3,FALSE)))</f>
        <v>27.474424802239767</v>
      </c>
      <c r="P61" s="3">
        <f>O61*$Z61</f>
        <v>3.8681242679073367</v>
      </c>
      <c r="Q61" s="3">
        <f>K61/(VLOOKUP($AX61,'5_Weighting - FEM'!$F$12:$H$20,2,FALSE)/VLOOKUP($AX61,'5_Weighting - FEM'!$F$12:$H$20,3,FALSE))</f>
        <v>27.474424802239767</v>
      </c>
      <c r="R61" s="3">
        <f>Q61*$Z61</f>
        <v>3.8681242679073367</v>
      </c>
      <c r="S61" s="3">
        <f>K61/(VLOOKUP($AX61,'5_Weighting - FEM'!$N$12:$O$23,2,FALSE)/VLOOKUP($AX61,'5_Weighting - FEM'!$N$12:$P$23,3,FALSE))</f>
        <v>3.4636549950475271E-2</v>
      </c>
      <c r="T61" s="3">
        <f>S61*$Z61</f>
        <v>4.8764798675274132E-3</v>
      </c>
      <c r="U61" s="3">
        <f>K61/(VLOOKUP($AX61,'5_Weighting - FEM'!$R$12:$S$23,2,FALSE)/(VLOOKUP($AX61,'5_Weighting - FEM'!$R$12:$T$23,3,FALSE)))</f>
        <v>2.4593050087520992E-2</v>
      </c>
      <c r="V61" s="3">
        <f>U61*$Z61</f>
        <v>3.4624555218220805E-3</v>
      </c>
      <c r="W61" s="3">
        <f>K61/(VLOOKUP($AX61,'5_Weighting - FEM'!$V$12:$W$23,2,FALSE)/(VLOOKUP($AX61,'5_Weighting - FEM'!$V$12:$X$23,3,FALSE)))</f>
        <v>2.6853060127212967E-2</v>
      </c>
      <c r="X61" s="3">
        <f>W61*$Z61</f>
        <v>3.7806423353103137E-3</v>
      </c>
      <c r="Y61" s="3" t="s">
        <v>429</v>
      </c>
      <c r="Z61" s="6">
        <v>0.14079</v>
      </c>
      <c r="AA61" s="3" t="s">
        <v>355</v>
      </c>
      <c r="AB61" s="3">
        <v>1.4376595527417544E-2</v>
      </c>
      <c r="AC61" s="3" t="s">
        <v>26</v>
      </c>
      <c r="AD61" s="3" t="s">
        <v>5</v>
      </c>
      <c r="AE61" s="3" t="s">
        <v>6</v>
      </c>
      <c r="AF61" s="3" t="s">
        <v>5</v>
      </c>
      <c r="AG61" s="3" t="s">
        <v>7</v>
      </c>
      <c r="AH61" s="3" t="s">
        <v>8</v>
      </c>
      <c r="AI61" s="3" t="s">
        <v>28</v>
      </c>
      <c r="AJ61" s="3" t="s">
        <v>10</v>
      </c>
      <c r="AK61" s="3" t="s">
        <v>11</v>
      </c>
      <c r="AL61" s="4" t="s">
        <v>12</v>
      </c>
      <c r="AM61" s="4" t="s">
        <v>430</v>
      </c>
      <c r="AN61" s="4">
        <v>2010</v>
      </c>
      <c r="AO61" s="3" t="s">
        <v>14</v>
      </c>
      <c r="AP61" s="3" t="s">
        <v>14</v>
      </c>
      <c r="AQ61" s="3">
        <v>15</v>
      </c>
      <c r="AR61" s="3">
        <v>0</v>
      </c>
      <c r="AS61" s="3">
        <v>0</v>
      </c>
      <c r="AT61" s="3">
        <v>1</v>
      </c>
      <c r="AU61" s="3">
        <v>1</v>
      </c>
      <c r="AV61" s="4" t="s">
        <v>346</v>
      </c>
      <c r="AW61" s="4" t="s">
        <v>730</v>
      </c>
      <c r="AX61" s="4" t="s">
        <v>642</v>
      </c>
      <c r="AY61" s="4" t="s">
        <v>33</v>
      </c>
      <c r="AZ61" s="4"/>
      <c r="BA61" s="3">
        <v>0.247</v>
      </c>
      <c r="BB61" s="3"/>
      <c r="BC61" s="3">
        <v>1.28017911277827</v>
      </c>
      <c r="BD61" s="3" t="s">
        <v>19</v>
      </c>
      <c r="BE61" s="3">
        <v>9.7929999999999993</v>
      </c>
      <c r="BF61" s="3"/>
    </row>
    <row r="62" spans="1:58" x14ac:dyDescent="0.35">
      <c r="A62" s="2">
        <v>15</v>
      </c>
      <c r="B62" s="3" t="s">
        <v>153</v>
      </c>
      <c r="C62" s="3">
        <v>15.2</v>
      </c>
      <c r="D62" s="3" t="s">
        <v>174</v>
      </c>
      <c r="E62" s="3" t="s">
        <v>175</v>
      </c>
      <c r="F62" s="3"/>
      <c r="G62" s="3" t="s">
        <v>1958</v>
      </c>
      <c r="H62" s="3" t="str">
        <f>IF(Z62&lt;'2 - Outliers'!$F$11,"Low outlier",IF(Z62&gt;'2 - Outliers'!$F$12,"High outlier",""))</f>
        <v/>
      </c>
      <c r="I62" s="3">
        <f>IF(AB62="",VLOOKUP(AX62,'3 -Impute_SE'!$B$10:$C$21,2,FALSE),AB62)</f>
        <v>1.4377150722642808E-2</v>
      </c>
      <c r="J62" s="3">
        <f>I62^2</f>
        <v>2.0670246290158863E-4</v>
      </c>
      <c r="K62" s="3">
        <f>1/J62</f>
        <v>4837.8717213258442</v>
      </c>
      <c r="L62" s="3">
        <f>K62/(VLOOKUP($AX62,'5_Weighting - FEM'!$B$9:$C$20,2,FALSE)/VLOOKUP($AX62,'5_Weighting - FEM'!$B$9:$D$20,3,FALSE))</f>
        <v>1.3011692816073995E-2</v>
      </c>
      <c r="M62" s="3">
        <f>L62*Z62</f>
        <v>5.4362852585557149E-3</v>
      </c>
      <c r="N62" s="3">
        <f>K62*Z62</f>
        <v>2021.2628051699378</v>
      </c>
      <c r="O62" s="3">
        <f>K62/(VLOOKUP($AX62,'5_Weighting - FEM'!$F$12:$G$20,2,FALSE)/(VLOOKUP($AX62,'5_Weighting - FEM'!$F$12:$H$21,3,FALSE)))</f>
        <v>1.2647121068430751</v>
      </c>
      <c r="P62" s="3">
        <f>O62*$Z62</f>
        <v>0.52839671823903678</v>
      </c>
      <c r="Q62" s="3">
        <f>K62/(VLOOKUP($AX62,'5_Weighting - FEM'!$F$12:$H$20,2,FALSE)/VLOOKUP($AX62,'5_Weighting - FEM'!$F$12:$H$20,3,FALSE))</f>
        <v>1.2647121068430751</v>
      </c>
      <c r="R62" s="3">
        <f>Q62*$Z62</f>
        <v>0.52839671823903678</v>
      </c>
      <c r="S62" s="3">
        <f>K62/(VLOOKUP($AX62,'5_Weighting - FEM'!$N$12:$O$23,2,FALSE)/VLOOKUP($AX62,'5_Weighting - FEM'!$N$12:$P$23,3,FALSE))</f>
        <v>8.4235537409652964E-3</v>
      </c>
      <c r="T62" s="3">
        <f>S62*$Z62</f>
        <v>3.5193607529753011E-3</v>
      </c>
      <c r="U62" s="3">
        <f>K62/(VLOOKUP($AX62,'5_Weighting - FEM'!$R$12:$S$23,2,FALSE)/(VLOOKUP($AX62,'5_Weighting - FEM'!$R$12:$T$23,3,FALSE)))</f>
        <v>2.4776450922096749</v>
      </c>
      <c r="V62" s="3">
        <f>U62*$Z62</f>
        <v>1.0351601195252023</v>
      </c>
      <c r="W62" s="3">
        <f>K62/(VLOOKUP($AX62,'5_Weighting - FEM'!$V$12:$W$23,2,FALSE)/(VLOOKUP($AX62,'5_Weighting - FEM'!$V$12:$X$23,3,FALSE)))</f>
        <v>7.5171574090341711E-3</v>
      </c>
      <c r="X62" s="3">
        <f>W62*$Z62</f>
        <v>3.1406683654944768E-3</v>
      </c>
      <c r="Y62" s="3" t="s">
        <v>156</v>
      </c>
      <c r="Z62" s="6">
        <v>0.4178</v>
      </c>
      <c r="AA62" s="3" t="s">
        <v>176</v>
      </c>
      <c r="AB62" s="3">
        <v>1.4377150722642808E-2</v>
      </c>
      <c r="AC62" s="3" t="s">
        <v>26</v>
      </c>
      <c r="AD62" s="3" t="s">
        <v>5</v>
      </c>
      <c r="AE62" s="3" t="s">
        <v>6</v>
      </c>
      <c r="AF62" s="3" t="s">
        <v>5</v>
      </c>
      <c r="AG62" s="3" t="s">
        <v>7</v>
      </c>
      <c r="AH62" s="3" t="s">
        <v>37</v>
      </c>
      <c r="AI62" s="3" t="s">
        <v>28</v>
      </c>
      <c r="AJ62" s="3" t="s">
        <v>57</v>
      </c>
      <c r="AK62" s="3" t="s">
        <v>39</v>
      </c>
      <c r="AL62" s="4" t="s">
        <v>12</v>
      </c>
      <c r="AM62" s="4" t="s">
        <v>29</v>
      </c>
      <c r="AN62" s="4">
        <v>2000</v>
      </c>
      <c r="AO62" s="3" t="s">
        <v>30</v>
      </c>
      <c r="AP62" s="3" t="s">
        <v>30</v>
      </c>
      <c r="AQ62" s="3">
        <v>3307</v>
      </c>
      <c r="AR62" s="3">
        <v>0</v>
      </c>
      <c r="AS62" s="3">
        <v>0</v>
      </c>
      <c r="AT62" s="3">
        <v>1</v>
      </c>
      <c r="AU62" s="3">
        <v>1</v>
      </c>
      <c r="AV62" s="4" t="s">
        <v>15</v>
      </c>
      <c r="AW62" s="4" t="s">
        <v>41</v>
      </c>
      <c r="AX62" s="4" t="s">
        <v>42</v>
      </c>
      <c r="AY62" s="4" t="s">
        <v>33</v>
      </c>
      <c r="AZ62" s="4"/>
      <c r="BA62" s="3">
        <v>0.4178</v>
      </c>
      <c r="BB62" s="3"/>
      <c r="BC62" s="3"/>
      <c r="BD62" s="3" t="s">
        <v>20</v>
      </c>
      <c r="BE62" s="3">
        <v>29.06</v>
      </c>
      <c r="BF62" s="3"/>
    </row>
    <row r="63" spans="1:58" x14ac:dyDescent="0.35">
      <c r="A63" s="2">
        <v>72</v>
      </c>
      <c r="B63" s="3" t="s">
        <v>274</v>
      </c>
      <c r="C63" s="3">
        <v>72.099999999999994</v>
      </c>
      <c r="D63" s="3" t="s">
        <v>449</v>
      </c>
      <c r="E63" s="3" t="s">
        <v>450</v>
      </c>
      <c r="F63" s="3"/>
      <c r="G63" s="3"/>
      <c r="H63" s="3" t="str">
        <f>IF(Z63&lt;'2 - Outliers'!$F$11,"Low outlier",IF(Z63&gt;'2 - Outliers'!$F$12,"High outlier",""))</f>
        <v/>
      </c>
      <c r="I63" s="3">
        <f>IF(AB63="",VLOOKUP(AX63,'3 -Impute_SE'!$B$10:$C$21,2,FALSE),AB63)</f>
        <v>1.4633995165389142E-2</v>
      </c>
      <c r="J63" s="3">
        <f>I63^2</f>
        <v>2.1415381450063279E-4</v>
      </c>
      <c r="K63" s="3">
        <f>1/J63</f>
        <v>4669.5409200710046</v>
      </c>
      <c r="L63" s="3">
        <f>K63/(VLOOKUP($AX63,'5_Weighting - FEM'!$B$9:$C$20,2,FALSE)/VLOOKUP($AX63,'5_Weighting - FEM'!$B$9:$D$20,3,FALSE))</f>
        <v>1.2558958886036817E-2</v>
      </c>
      <c r="M63" s="3">
        <f>L63*Z63</f>
        <v>3.7676876658110451E-4</v>
      </c>
      <c r="N63" s="3">
        <f>K63*Z63</f>
        <v>140.08622760213012</v>
      </c>
      <c r="O63" s="3">
        <f>K63/(VLOOKUP($AX63,'5_Weighting - FEM'!$F$12:$G$20,2,FALSE)/(VLOOKUP($AX63,'5_Weighting - FEM'!$F$12:$H$21,3,FALSE)))</f>
        <v>1.2207072190402113</v>
      </c>
      <c r="P63" s="3">
        <f>O63*$Z63</f>
        <v>3.6621216571206337E-2</v>
      </c>
      <c r="Q63" s="3">
        <f>K63/(VLOOKUP($AX63,'5_Weighting - FEM'!$F$12:$H$20,2,FALSE)/VLOOKUP($AX63,'5_Weighting - FEM'!$F$12:$H$20,3,FALSE))</f>
        <v>1.2207072190402113</v>
      </c>
      <c r="R63" s="3">
        <f>Q63*$Z63</f>
        <v>3.6621216571206337E-2</v>
      </c>
      <c r="S63" s="3">
        <f>K63/(VLOOKUP($AX63,'5_Weighting - FEM'!$N$12:$O$23,2,FALSE)/VLOOKUP($AX63,'5_Weighting - FEM'!$N$12:$P$23,3,FALSE))</f>
        <v>8.1304613167946741E-3</v>
      </c>
      <c r="T63" s="3">
        <f>S63*$Z63</f>
        <v>2.439138395038402E-4</v>
      </c>
      <c r="U63" s="3">
        <f>K63/(VLOOKUP($AX63,'5_Weighting - FEM'!$R$12:$S$23,2,FALSE)/(VLOOKUP($AX63,'5_Weighting - FEM'!$R$12:$T$23,3,FALSE)))</f>
        <v>2.3914369396126736</v>
      </c>
      <c r="V63" s="3">
        <f>U63*$Z63</f>
        <v>7.17431081883802E-2</v>
      </c>
      <c r="W63" s="3">
        <f>K63/(VLOOKUP($AX63,'5_Weighting - FEM'!$V$12:$W$23,2,FALSE)/(VLOOKUP($AX63,'5_Weighting - FEM'!$V$12:$X$23,3,FALSE)))</f>
        <v>7.255602493420432E-3</v>
      </c>
      <c r="X63" s="3">
        <f>W63*$Z63</f>
        <v>2.1766807480261296E-4</v>
      </c>
      <c r="Y63" s="3" t="s">
        <v>277</v>
      </c>
      <c r="Z63" s="6">
        <v>0.03</v>
      </c>
      <c r="AA63" s="3" t="s">
        <v>4</v>
      </c>
      <c r="AB63" s="3">
        <v>1.4633995165389142E-2</v>
      </c>
      <c r="AC63" s="3" t="s">
        <v>26</v>
      </c>
      <c r="AD63" s="3" t="s">
        <v>5</v>
      </c>
      <c r="AE63" s="3" t="s">
        <v>6</v>
      </c>
      <c r="AF63" s="3" t="s">
        <v>5</v>
      </c>
      <c r="AG63" s="3" t="s">
        <v>201</v>
      </c>
      <c r="AH63" s="3" t="s">
        <v>84</v>
      </c>
      <c r="AI63" s="3" t="s">
        <v>38</v>
      </c>
      <c r="AJ63" s="3" t="s">
        <v>10</v>
      </c>
      <c r="AK63" s="3" t="s">
        <v>11</v>
      </c>
      <c r="AL63" s="4" t="s">
        <v>12</v>
      </c>
      <c r="AM63" s="4" t="s">
        <v>40</v>
      </c>
      <c r="AN63" s="4">
        <v>2009</v>
      </c>
      <c r="AO63" s="3" t="s">
        <v>30</v>
      </c>
      <c r="AP63" s="3" t="s">
        <v>14</v>
      </c>
      <c r="AQ63" s="3">
        <v>12851</v>
      </c>
      <c r="AR63" s="3">
        <v>0</v>
      </c>
      <c r="AS63" s="3">
        <v>0</v>
      </c>
      <c r="AT63" s="3">
        <v>1</v>
      </c>
      <c r="AU63" s="3">
        <v>1</v>
      </c>
      <c r="AV63" s="4" t="s">
        <v>15</v>
      </c>
      <c r="AW63" s="4" t="s">
        <v>41</v>
      </c>
      <c r="AX63" s="4" t="s">
        <v>42</v>
      </c>
      <c r="AY63" s="4" t="s">
        <v>18</v>
      </c>
      <c r="AZ63" s="4"/>
      <c r="BA63" s="3">
        <v>4.8401E-3</v>
      </c>
      <c r="BB63" s="3"/>
      <c r="BC63" s="3">
        <v>1.004851832204716</v>
      </c>
      <c r="BD63" s="3" t="s">
        <v>19</v>
      </c>
      <c r="BE63" s="3">
        <v>2.0500211774671753</v>
      </c>
      <c r="BF63" s="3" t="s">
        <v>91</v>
      </c>
    </row>
    <row r="64" spans="1:58" x14ac:dyDescent="0.35">
      <c r="A64" s="3">
        <v>104</v>
      </c>
      <c r="B64" s="3" t="s">
        <v>426</v>
      </c>
      <c r="C64" s="3">
        <v>104.1</v>
      </c>
      <c r="D64" s="3" t="s">
        <v>427</v>
      </c>
      <c r="E64" s="3" t="s">
        <v>428</v>
      </c>
      <c r="F64" s="3"/>
      <c r="G64" s="3"/>
      <c r="H64" s="3" t="str">
        <f>IF(Z64&lt;'2 - Outliers'!$F$11,"Low outlier",IF(Z64&gt;'2 - Outliers'!$F$12,"High outlier",""))</f>
        <v/>
      </c>
      <c r="I64" s="3">
        <f>IF(AB64="",VLOOKUP(AX64,'3 -Impute_SE'!$B$10:$C$21,2,FALSE),AB64)</f>
        <v>1.4746376811594204E-2</v>
      </c>
      <c r="J64" s="3">
        <f>I64^2</f>
        <v>2.1745562906952322E-4</v>
      </c>
      <c r="K64" s="3">
        <f>1/J64</f>
        <v>4598.6392915139841</v>
      </c>
      <c r="L64" s="3">
        <f>K64/(VLOOKUP($AX64,'5_Weighting - FEM'!$B$9:$C$20,2,FALSE)/VLOOKUP($AX64,'5_Weighting - FEM'!$B$9:$D$20,3,FALSE))</f>
        <v>1.236826548528445E-2</v>
      </c>
      <c r="M64" s="3">
        <f>L64*Z64</f>
        <v>5.0338840525107707E-4</v>
      </c>
      <c r="N64" s="3">
        <f>K64*Z64</f>
        <v>187.16461916461915</v>
      </c>
      <c r="O64" s="3">
        <f>K64/(VLOOKUP($AX64,'5_Weighting - FEM'!$F$12:$G$20,2,FALSE)/(VLOOKUP($AX64,'5_Weighting - FEM'!$F$12:$H$21,3,FALSE)))</f>
        <v>1.2021721785934629</v>
      </c>
      <c r="P64" s="3">
        <f>O64*$Z64</f>
        <v>4.8928407668753941E-2</v>
      </c>
      <c r="Q64" s="3">
        <f>K64/(VLOOKUP($AX64,'5_Weighting - FEM'!$F$12:$H$20,2,FALSE)/VLOOKUP($AX64,'5_Weighting - FEM'!$F$12:$H$20,3,FALSE))</f>
        <v>1.2021721785934629</v>
      </c>
      <c r="R64" s="3">
        <f>Q64*$Z64</f>
        <v>4.8928407668753941E-2</v>
      </c>
      <c r="S64" s="3">
        <f>K64/(VLOOKUP($AX64,'5_Weighting - FEM'!$N$12:$O$23,2,FALSE)/VLOOKUP($AX64,'5_Weighting - FEM'!$N$12:$P$23,3,FALSE))</f>
        <v>8.0070095775021024E-3</v>
      </c>
      <c r="T64" s="3">
        <f>S64*$Z64</f>
        <v>3.2588528980433557E-4</v>
      </c>
      <c r="U64" s="3">
        <f>K64/(VLOOKUP($AX64,'5_Weighting - FEM'!$R$12:$S$23,2,FALSE)/(VLOOKUP($AX64,'5_Weighting - FEM'!$R$12:$T$23,3,FALSE)))</f>
        <v>2.3551257097696814</v>
      </c>
      <c r="V64" s="3">
        <f>U64*$Z64</f>
        <v>9.5853616387626031E-2</v>
      </c>
      <c r="W64" s="3">
        <f>K64/(VLOOKUP($AX64,'5_Weighting - FEM'!$V$12:$W$23,2,FALSE)/(VLOOKUP($AX64,'5_Weighting - FEM'!$V$12:$X$23,3,FALSE)))</f>
        <v>7.1454344829561256E-3</v>
      </c>
      <c r="X64" s="3">
        <f>W64*$Z64</f>
        <v>2.9081918345631432E-4</v>
      </c>
      <c r="Y64" s="3" t="s">
        <v>429</v>
      </c>
      <c r="Z64" s="6">
        <v>4.07E-2</v>
      </c>
      <c r="AA64" s="3" t="s">
        <v>355</v>
      </c>
      <c r="AB64" s="3">
        <v>1.4746376811594204E-2</v>
      </c>
      <c r="AC64" s="3" t="s">
        <v>26</v>
      </c>
      <c r="AD64" s="3" t="s">
        <v>5</v>
      </c>
      <c r="AE64" s="3" t="s">
        <v>6</v>
      </c>
      <c r="AF64" s="3" t="s">
        <v>5</v>
      </c>
      <c r="AG64" s="3" t="s">
        <v>7</v>
      </c>
      <c r="AH64" s="3" t="s">
        <v>8</v>
      </c>
      <c r="AI64" s="3" t="s">
        <v>28</v>
      </c>
      <c r="AJ64" s="3" t="s">
        <v>10</v>
      </c>
      <c r="AK64" s="3" t="s">
        <v>11</v>
      </c>
      <c r="AL64" s="4" t="s">
        <v>12</v>
      </c>
      <c r="AM64" s="4" t="s">
        <v>430</v>
      </c>
      <c r="AN64" s="4">
        <v>2010</v>
      </c>
      <c r="AO64" s="3" t="s">
        <v>14</v>
      </c>
      <c r="AP64" s="3" t="s">
        <v>14</v>
      </c>
      <c r="AQ64" s="3">
        <v>15</v>
      </c>
      <c r="AR64" s="3">
        <v>0</v>
      </c>
      <c r="AS64" s="3">
        <v>0</v>
      </c>
      <c r="AT64" s="3">
        <v>1</v>
      </c>
      <c r="AU64" s="3">
        <v>1</v>
      </c>
      <c r="AV64" s="4" t="s">
        <v>15</v>
      </c>
      <c r="AW64" s="4" t="s">
        <v>194</v>
      </c>
      <c r="AX64" s="4" t="s">
        <v>42</v>
      </c>
      <c r="AY64" s="4" t="s">
        <v>33</v>
      </c>
      <c r="AZ64" s="4"/>
      <c r="BA64" s="3">
        <v>1.0999999999999999E-2</v>
      </c>
      <c r="BB64" s="3"/>
      <c r="BC64" s="3">
        <v>1.0110607224447195</v>
      </c>
      <c r="BD64" s="3" t="s">
        <v>19</v>
      </c>
      <c r="BE64" s="3">
        <v>2.76</v>
      </c>
      <c r="BF64" s="3"/>
    </row>
    <row r="65" spans="1:58" x14ac:dyDescent="0.35">
      <c r="A65" s="3">
        <v>65</v>
      </c>
      <c r="B65" s="3" t="s">
        <v>351</v>
      </c>
      <c r="C65" s="3">
        <v>65.900000000000006</v>
      </c>
      <c r="D65" s="3" t="s">
        <v>685</v>
      </c>
      <c r="E65" s="3" t="s">
        <v>366</v>
      </c>
      <c r="F65" s="3"/>
      <c r="G65" s="3" t="s">
        <v>1958</v>
      </c>
      <c r="H65" s="3" t="str">
        <f>IF(Z65&lt;'2 - Outliers'!$F$11,"Low outlier",IF(Z65&gt;'2 - Outliers'!$F$12,"High outlier",""))</f>
        <v/>
      </c>
      <c r="I65" s="3">
        <f>IF(AB65="",VLOOKUP(AX65,'3 -Impute_SE'!$B$10:$C$21,2,FALSE),AB65)</f>
        <v>1.6048E-2</v>
      </c>
      <c r="J65" s="3">
        <f>I65^2</f>
        <v>2.57538304E-4</v>
      </c>
      <c r="K65" s="3">
        <f>1/J65</f>
        <v>3882.9175484513557</v>
      </c>
      <c r="L65" s="3">
        <f>K65/(VLOOKUP($AX65,'5_Weighting - FEM'!$B$9:$C$20,2,FALSE)/VLOOKUP($AX65,'5_Weighting - FEM'!$B$9:$D$20,3,FALSE))</f>
        <v>6.1738614765195583E-3</v>
      </c>
      <c r="M65" s="3">
        <f>L65*Z65</f>
        <v>1.4861719346277881E-4</v>
      </c>
      <c r="N65" s="3">
        <f>K65*Z65</f>
        <v>93.469591226321029</v>
      </c>
      <c r="O65" s="3">
        <f>K65/(VLOOKUP($AX65,'5_Weighting - FEM'!$F$12:$G$20,2,FALSE)/(VLOOKUP($AX65,'5_Weighting - FEM'!$F$12:$H$21,3,FALSE)))</f>
        <v>0.16567360957224317</v>
      </c>
      <c r="P65" s="3">
        <f>O65*$Z65</f>
        <v>3.9880951296230377E-3</v>
      </c>
      <c r="Q65" s="3">
        <f>K65/(VLOOKUP($AX65,'5_Weighting - FEM'!$F$12:$H$20,2,FALSE)/VLOOKUP($AX65,'5_Weighting - FEM'!$F$12:$H$20,3,FALSE))</f>
        <v>0.16567360957224317</v>
      </c>
      <c r="R65" s="3">
        <f>Q65*$Z65</f>
        <v>3.9880951296230377E-3</v>
      </c>
      <c r="S65" s="3">
        <f>K65/(VLOOKUP($AX65,'5_Weighting - FEM'!$N$12:$O$23,2,FALSE)/VLOOKUP($AX65,'5_Weighting - FEM'!$N$12:$P$23,3,FALSE))</f>
        <v>4.8612792510666731E-3</v>
      </c>
      <c r="T65" s="3">
        <f>S65*$Z65</f>
        <v>1.1702071413167696E-4</v>
      </c>
      <c r="U65" s="3">
        <f>K65/(VLOOKUP($AX65,'5_Weighting - FEM'!$R$12:$S$23,2,FALSE)/(VLOOKUP($AX65,'5_Weighting - FEM'!$R$12:$T$23,3,FALSE)))</f>
        <v>0.66695850958761049</v>
      </c>
      <c r="V65" s="3">
        <f>U65*$Z65</f>
        <v>1.605502524279296E-2</v>
      </c>
      <c r="W65" s="3">
        <f>K65/(VLOOKUP($AX65,'5_Weighting - FEM'!$V$12:$W$23,2,FALSE)/(VLOOKUP($AX65,'5_Weighting - FEM'!$V$12:$X$23,3,FALSE)))</f>
        <v>4.5267785844778103E-3</v>
      </c>
      <c r="X65" s="3">
        <f>W65*$Z65</f>
        <v>1.0896861408554984E-4</v>
      </c>
      <c r="Y65" s="3" t="s">
        <v>367</v>
      </c>
      <c r="Z65" s="6">
        <v>2.4072E-2</v>
      </c>
      <c r="AA65" s="3" t="s">
        <v>355</v>
      </c>
      <c r="AB65" s="3">
        <v>1.6048E-2</v>
      </c>
      <c r="AC65" s="3" t="s">
        <v>26</v>
      </c>
      <c r="AD65" s="3" t="s">
        <v>53</v>
      </c>
      <c r="AE65" s="3" t="s">
        <v>6</v>
      </c>
      <c r="AF65" s="3" t="s">
        <v>54</v>
      </c>
      <c r="AG65" s="3" t="s">
        <v>7</v>
      </c>
      <c r="AH65" s="3" t="s">
        <v>356</v>
      </c>
      <c r="AI65" s="3" t="s">
        <v>28</v>
      </c>
      <c r="AJ65" s="3" t="s">
        <v>10</v>
      </c>
      <c r="AK65" s="3" t="s">
        <v>11</v>
      </c>
      <c r="AL65" s="4" t="s">
        <v>108</v>
      </c>
      <c r="AM65" s="4" t="s">
        <v>357</v>
      </c>
      <c r="AN65" s="4">
        <v>2010</v>
      </c>
      <c r="AO65" s="3" t="s">
        <v>14</v>
      </c>
      <c r="AP65" s="3" t="s">
        <v>14</v>
      </c>
      <c r="AQ65" s="3">
        <v>473</v>
      </c>
      <c r="AR65" s="3">
        <v>1</v>
      </c>
      <c r="AS65" s="3">
        <v>0</v>
      </c>
      <c r="AT65" s="3">
        <v>0</v>
      </c>
      <c r="AU65" s="3">
        <v>0</v>
      </c>
      <c r="AV65" s="4" t="s">
        <v>15</v>
      </c>
      <c r="AW65" s="4" t="s">
        <v>634</v>
      </c>
      <c r="AX65" s="4" t="s">
        <v>17</v>
      </c>
      <c r="AY65" s="4" t="s">
        <v>33</v>
      </c>
      <c r="AZ65" s="4"/>
      <c r="BA65" s="3">
        <v>1.4159999999999999</v>
      </c>
      <c r="BB65" s="3"/>
      <c r="BC65" s="3"/>
      <c r="BD65" s="3" t="s">
        <v>20</v>
      </c>
      <c r="BE65" s="3">
        <v>1.5</v>
      </c>
      <c r="BF65" s="3"/>
    </row>
    <row r="66" spans="1:58" x14ac:dyDescent="0.35">
      <c r="A66" s="3">
        <v>177</v>
      </c>
      <c r="B66" s="3" t="s">
        <v>1253</v>
      </c>
      <c r="C66" s="3">
        <v>177.1</v>
      </c>
      <c r="D66" s="3" t="s">
        <v>1254</v>
      </c>
      <c r="E66" s="3" t="s">
        <v>1255</v>
      </c>
      <c r="F66" s="3"/>
      <c r="G66" s="3"/>
      <c r="H66" s="3" t="str">
        <f>IF(Z66&lt;'2 - Outliers'!$F$11,"Low outlier",IF(Z66&gt;'2 - Outliers'!$F$12,"High outlier",""))</f>
        <v/>
      </c>
      <c r="I66" s="3">
        <f>IF(AB66="",VLOOKUP(AX66,'3 -Impute_SE'!$B$10:$C$21,2,FALSE),AB66)</f>
        <v>1.7102396514161219E-2</v>
      </c>
      <c r="J66" s="3">
        <f>I66^2</f>
        <v>2.9249196652759383E-4</v>
      </c>
      <c r="K66" s="3">
        <f>1/J66</f>
        <v>3418.8973183496291</v>
      </c>
      <c r="L66" s="3">
        <f>K66/(VLOOKUP($AX66,'5_Weighting - FEM'!$B$9:$C$20,2,FALSE)/VLOOKUP($AX66,'5_Weighting - FEM'!$B$9:$D$20,3,FALSE))</f>
        <v>5.4360666129398844E-3</v>
      </c>
      <c r="M66" s="3">
        <f>L66*Z66</f>
        <v>-4.2673122911578094E-4</v>
      </c>
      <c r="N66" s="3">
        <f>K66*Z66</f>
        <v>-268.38343949044588</v>
      </c>
      <c r="O66" s="3">
        <f>K66/(VLOOKUP($AX66,'5_Weighting - FEM'!$F$12:$G$20,2,FALSE)/(VLOOKUP($AX66,'5_Weighting - FEM'!$F$12:$H$21,3,FALSE)))</f>
        <v>0.14587511901038286</v>
      </c>
      <c r="P66" s="3">
        <f>O66*$Z66</f>
        <v>-1.1451196842315055E-2</v>
      </c>
      <c r="Q66" s="3">
        <f>K66/(VLOOKUP($AX66,'5_Weighting - FEM'!$F$12:$H$20,2,FALSE)/VLOOKUP($AX66,'5_Weighting - FEM'!$F$12:$H$20,3,FALSE))</f>
        <v>0.14587511901038286</v>
      </c>
      <c r="R66" s="3">
        <f>Q66*$Z66</f>
        <v>-1.1451196842315055E-2</v>
      </c>
      <c r="S66" s="3">
        <f>K66/(VLOOKUP($AX66,'5_Weighting - FEM'!$N$12:$O$23,2,FALSE)/VLOOKUP($AX66,'5_Weighting - FEM'!$N$12:$P$23,3,FALSE))</f>
        <v>4.2803418789691457E-3</v>
      </c>
      <c r="T66" s="3">
        <f>S66*$Z66</f>
        <v>-3.3600683749907792E-4</v>
      </c>
      <c r="U66" s="3">
        <f>K66/(VLOOKUP($AX66,'5_Weighting - FEM'!$R$12:$S$23,2,FALSE)/(VLOOKUP($AX66,'5_Weighting - FEM'!$R$12:$T$23,3,FALSE)))</f>
        <v>0.58725497809990734</v>
      </c>
      <c r="V66" s="3">
        <f>U66*$Z66</f>
        <v>-4.6099515780842724E-2</v>
      </c>
      <c r="W66" s="3">
        <f>K66/(VLOOKUP($AX66,'5_Weighting - FEM'!$V$12:$W$23,2,FALSE)/(VLOOKUP($AX66,'5_Weighting - FEM'!$V$12:$X$23,3,FALSE)))</f>
        <v>3.9858150398805981E-3</v>
      </c>
      <c r="X66" s="3">
        <f>W66*$Z66</f>
        <v>-3.1288648063062694E-4</v>
      </c>
      <c r="Y66" s="3" t="s">
        <v>367</v>
      </c>
      <c r="Z66" s="91">
        <v>-7.85E-2</v>
      </c>
      <c r="AA66" s="3" t="s">
        <v>237</v>
      </c>
      <c r="AB66" s="13">
        <v>1.7102396514161219E-2</v>
      </c>
      <c r="AC66" s="3" t="s">
        <v>26</v>
      </c>
      <c r="AD66" s="3" t="s">
        <v>5</v>
      </c>
      <c r="AE66" s="3" t="s">
        <v>1309</v>
      </c>
      <c r="AF66" s="3" t="s">
        <v>53</v>
      </c>
      <c r="AG66" s="3" t="s">
        <v>7</v>
      </c>
      <c r="AH66" s="3" t="s">
        <v>1313</v>
      </c>
      <c r="AI66" s="3" t="s">
        <v>38</v>
      </c>
      <c r="AJ66" s="3" t="s">
        <v>10</v>
      </c>
      <c r="AK66" s="3" t="s">
        <v>11</v>
      </c>
      <c r="AL66" s="4" t="s">
        <v>338</v>
      </c>
      <c r="AM66" s="4" t="s">
        <v>1338</v>
      </c>
      <c r="AN66" s="4">
        <v>2014</v>
      </c>
      <c r="AO66" s="3" t="s">
        <v>14</v>
      </c>
      <c r="AP66" s="3" t="s">
        <v>1951</v>
      </c>
      <c r="AQ66" s="3">
        <v>491</v>
      </c>
      <c r="AR66" s="3">
        <v>1</v>
      </c>
      <c r="AS66" s="3">
        <v>0</v>
      </c>
      <c r="AT66" s="3">
        <v>1</v>
      </c>
      <c r="AU66" s="3">
        <v>1</v>
      </c>
      <c r="AV66" s="4" t="s">
        <v>15</v>
      </c>
      <c r="AW66" s="92" t="s">
        <v>1386</v>
      </c>
      <c r="AX66" s="3" t="s">
        <v>17</v>
      </c>
      <c r="AY66" s="4" t="s">
        <v>33</v>
      </c>
      <c r="AZ66" s="4"/>
      <c r="BA66" s="3">
        <v>-7.85E-2</v>
      </c>
      <c r="BB66" s="3"/>
      <c r="BC66" s="3"/>
      <c r="BD66" s="3"/>
      <c r="BE66" s="13">
        <v>-4.59</v>
      </c>
      <c r="BF66" s="13" t="s">
        <v>1300</v>
      </c>
    </row>
    <row r="67" spans="1:58" x14ac:dyDescent="0.35">
      <c r="A67" s="2">
        <v>65</v>
      </c>
      <c r="B67" s="3" t="s">
        <v>351</v>
      </c>
      <c r="C67" s="3">
        <v>65.2</v>
      </c>
      <c r="D67" s="3" t="s">
        <v>387</v>
      </c>
      <c r="E67" s="3" t="s">
        <v>388</v>
      </c>
      <c r="F67" s="3"/>
      <c r="G67" s="3"/>
      <c r="H67" s="3" t="str">
        <f>IF(Z67&lt;'2 - Outliers'!$F$11,"Low outlier",IF(Z67&gt;'2 - Outliers'!$F$12,"High outlier",""))</f>
        <v/>
      </c>
      <c r="I67" s="3">
        <f>IF(AB67="",VLOOKUP(AX67,'3 -Impute_SE'!$B$10:$C$21,2,FALSE),AB67)</f>
        <v>1.7634042553191492E-2</v>
      </c>
      <c r="J67" s="3">
        <f>I67^2</f>
        <v>3.1095945676776828E-4</v>
      </c>
      <c r="K67" s="3">
        <f>1/J67</f>
        <v>3215.8533153948206</v>
      </c>
      <c r="L67" s="3">
        <f>K67/(VLOOKUP($AX67,'5_Weighting - FEM'!$B$9:$C$20,2,FALSE)/VLOOKUP($AX67,'5_Weighting - FEM'!$B$9:$D$20,3,FALSE))</f>
        <v>5.6142787067138809</v>
      </c>
      <c r="M67" s="3">
        <f>L67*Z67</f>
        <v>-4.6531141921244648E-2</v>
      </c>
      <c r="N67" s="3">
        <f>K67*Z67</f>
        <v>-26.652992277992272</v>
      </c>
      <c r="O67" s="3">
        <f>K67/(VLOOKUP($AX67,'5_Weighting - FEM'!$F$12:$G$20,2,FALSE)/(VLOOKUP($AX67,'5_Weighting - FEM'!$F$12:$H$21,3,FALSE)))</f>
        <v>184.28449969946425</v>
      </c>
      <c r="P67" s="3">
        <f>O67*$Z67</f>
        <v>-1.5273499335091598</v>
      </c>
      <c r="Q67" s="3">
        <f>K67/(VLOOKUP($AX67,'5_Weighting - FEM'!$F$12:$H$20,2,FALSE)/VLOOKUP($AX67,'5_Weighting - FEM'!$F$12:$H$20,3,FALSE))</f>
        <v>184.28449969946425</v>
      </c>
      <c r="R67" s="3">
        <f>Q67*$Z67</f>
        <v>-1.5273499335091598</v>
      </c>
      <c r="S67" s="3">
        <f>K67/(VLOOKUP($AX67,'5_Weighting - FEM'!$N$12:$O$23,2,FALSE)/VLOOKUP($AX67,'5_Weighting - FEM'!$N$12:$P$23,3,FALSE))</f>
        <v>3.0754834632583092</v>
      </c>
      <c r="T67" s="3">
        <f>S67*$Z67</f>
        <v>-2.5489606943484868E-2</v>
      </c>
      <c r="U67" s="3">
        <f>K67/(VLOOKUP($AX67,'5_Weighting - FEM'!$R$12:$S$23,2,FALSE)/(VLOOKUP($AX67,'5_Weighting - FEM'!$R$12:$T$23,3,FALSE)))</f>
        <v>4.9991789103396416</v>
      </c>
      <c r="V67" s="3">
        <f>U67*$Z67</f>
        <v>-4.1433194808894951E-2</v>
      </c>
      <c r="W67" s="3">
        <f>K67/(VLOOKUP($AX67,'5_Weighting - FEM'!$V$12:$W$23,2,FALSE)/(VLOOKUP($AX67,'5_Weighting - FEM'!$V$12:$X$23,3,FALSE)))</f>
        <v>4.2406667341979185</v>
      </c>
      <c r="X67" s="3">
        <f>W67*$Z67</f>
        <v>-3.5146645893032347E-2</v>
      </c>
      <c r="Y67" s="3" t="s">
        <v>367</v>
      </c>
      <c r="Z67" s="6">
        <v>-8.2880000000000002E-3</v>
      </c>
      <c r="AA67" s="3" t="s">
        <v>355</v>
      </c>
      <c r="AB67" s="3">
        <v>1.7634042553191492E-2</v>
      </c>
      <c r="AC67" s="3" t="s">
        <v>26</v>
      </c>
      <c r="AD67" s="3" t="s">
        <v>53</v>
      </c>
      <c r="AE67" s="3" t="s">
        <v>143</v>
      </c>
      <c r="AF67" s="3" t="s">
        <v>54</v>
      </c>
      <c r="AG67" s="3" t="s">
        <v>7</v>
      </c>
      <c r="AH67" s="3" t="s">
        <v>356</v>
      </c>
      <c r="AI67" s="3" t="s">
        <v>28</v>
      </c>
      <c r="AJ67" s="3" t="s">
        <v>10</v>
      </c>
      <c r="AK67" s="3" t="s">
        <v>11</v>
      </c>
      <c r="AL67" s="4" t="s">
        <v>108</v>
      </c>
      <c r="AM67" s="4" t="s">
        <v>363</v>
      </c>
      <c r="AN67" s="4">
        <v>2010</v>
      </c>
      <c r="AO67" s="3" t="s">
        <v>14</v>
      </c>
      <c r="AP67" s="3" t="s">
        <v>14</v>
      </c>
      <c r="AQ67" s="3">
        <v>473</v>
      </c>
      <c r="AR67" s="3">
        <v>1</v>
      </c>
      <c r="AS67" s="3">
        <v>0</v>
      </c>
      <c r="AT67" s="3">
        <v>0</v>
      </c>
      <c r="AU67" s="3">
        <v>0</v>
      </c>
      <c r="AV67" s="4" t="s">
        <v>346</v>
      </c>
      <c r="AW67" s="4" t="s">
        <v>358</v>
      </c>
      <c r="AX67" s="4" t="s">
        <v>348</v>
      </c>
      <c r="AY67" s="4" t="s">
        <v>33</v>
      </c>
      <c r="AZ67" s="4"/>
      <c r="BA67" s="3">
        <v>-0.112</v>
      </c>
      <c r="BB67" s="3"/>
      <c r="BC67" s="3"/>
      <c r="BD67" s="3" t="s">
        <v>20</v>
      </c>
      <c r="BE67" s="3">
        <v>-0.47</v>
      </c>
      <c r="BF67" s="3"/>
    </row>
    <row r="68" spans="1:58" x14ac:dyDescent="0.35">
      <c r="A68" s="2">
        <v>65</v>
      </c>
      <c r="B68" s="3" t="s">
        <v>351</v>
      </c>
      <c r="C68" s="3">
        <v>65.7</v>
      </c>
      <c r="D68" s="3" t="s">
        <v>684</v>
      </c>
      <c r="E68" s="3" t="s">
        <v>353</v>
      </c>
      <c r="F68" s="3"/>
      <c r="G68" s="3"/>
      <c r="H68" s="3" t="str">
        <f>IF(Z68&lt;'2 - Outliers'!$F$11,"Low outlier",IF(Z68&gt;'2 - Outliers'!$F$12,"High outlier",""))</f>
        <v/>
      </c>
      <c r="I68" s="3">
        <f>IF(AB68="",VLOOKUP(AX68,'3 -Impute_SE'!$B$10:$C$21,2,FALSE),AB68)</f>
        <v>1.8147846889952156E-2</v>
      </c>
      <c r="J68" s="3">
        <f>I68^2</f>
        <v>3.2934434674114613E-4</v>
      </c>
      <c r="K68" s="3">
        <f>1/J68</f>
        <v>3036.3357072771232</v>
      </c>
      <c r="L68" s="3">
        <f>K68/(VLOOKUP($AX68,'5_Weighting - FEM'!$B$9:$C$20,2,FALSE)/VLOOKUP($AX68,'5_Weighting - FEM'!$B$9:$D$20,3,FALSE))</f>
        <v>4.8277914272002835E-3</v>
      </c>
      <c r="M68" s="3">
        <f>L68*Z68</f>
        <v>1.8311330104227959E-4</v>
      </c>
      <c r="N68" s="3">
        <f>K68*Z68</f>
        <v>115.16517704131402</v>
      </c>
      <c r="O68" s="3">
        <f>K68/(VLOOKUP($AX68,'5_Weighting - FEM'!$F$12:$G$20,2,FALSE)/(VLOOKUP($AX68,'5_Weighting - FEM'!$F$12:$H$21,3,FALSE)))</f>
        <v>0.12955224781899408</v>
      </c>
      <c r="P68" s="3">
        <f>O68*$Z68</f>
        <v>4.9137872075266271E-3</v>
      </c>
      <c r="Q68" s="3">
        <f>K68/(VLOOKUP($AX68,'5_Weighting - FEM'!$F$12:$H$20,2,FALSE)/VLOOKUP($AX68,'5_Weighting - FEM'!$F$12:$H$20,3,FALSE))</f>
        <v>0.12955224781899408</v>
      </c>
      <c r="R68" s="3">
        <f>Q68*$Z68</f>
        <v>4.9137872075266271E-3</v>
      </c>
      <c r="S68" s="3">
        <f>K68/(VLOOKUP($AX68,'5_Weighting - FEM'!$N$12:$O$23,2,FALSE)/VLOOKUP($AX68,'5_Weighting - FEM'!$N$12:$P$23,3,FALSE))</f>
        <v>3.8013878968267377E-3</v>
      </c>
      <c r="T68" s="3">
        <f>S68*$Z68</f>
        <v>1.4418284153874136E-4</v>
      </c>
      <c r="U68" s="3">
        <f>K68/(VLOOKUP($AX68,'5_Weighting - FEM'!$R$12:$S$23,2,FALSE)/(VLOOKUP($AX68,'5_Weighting - FEM'!$R$12:$T$23,3,FALSE)))</f>
        <v>0.52154337882885993</v>
      </c>
      <c r="V68" s="3">
        <f>U68*$Z68</f>
        <v>1.9781618815599832E-2</v>
      </c>
      <c r="W68" s="3">
        <f>K68/(VLOOKUP($AX68,'5_Weighting - FEM'!$V$12:$W$23,2,FALSE)/(VLOOKUP($AX68,'5_Weighting - FEM'!$V$12:$X$23,3,FALSE)))</f>
        <v>3.539817491223651E-3</v>
      </c>
      <c r="X68" s="3">
        <f>W68*$Z68</f>
        <v>1.3426173762462189E-4</v>
      </c>
      <c r="Y68" s="3" t="s">
        <v>354</v>
      </c>
      <c r="Z68" s="6">
        <v>3.7929000000000004E-2</v>
      </c>
      <c r="AA68" s="3" t="s">
        <v>355</v>
      </c>
      <c r="AB68" s="3">
        <v>1.8147846889952156E-2</v>
      </c>
      <c r="AC68" s="3" t="s">
        <v>26</v>
      </c>
      <c r="AD68" s="3" t="s">
        <v>5</v>
      </c>
      <c r="AE68" s="3" t="s">
        <v>6</v>
      </c>
      <c r="AF68" s="3" t="s">
        <v>5</v>
      </c>
      <c r="AG68" s="3" t="s">
        <v>7</v>
      </c>
      <c r="AH68" s="3" t="s">
        <v>356</v>
      </c>
      <c r="AI68" s="3" t="s">
        <v>28</v>
      </c>
      <c r="AJ68" s="3" t="s">
        <v>10</v>
      </c>
      <c r="AK68" s="3" t="s">
        <v>11</v>
      </c>
      <c r="AL68" s="4" t="s">
        <v>108</v>
      </c>
      <c r="AM68" s="4" t="s">
        <v>357</v>
      </c>
      <c r="AN68" s="4">
        <v>2010</v>
      </c>
      <c r="AO68" s="3" t="s">
        <v>14</v>
      </c>
      <c r="AP68" s="3" t="s">
        <v>14</v>
      </c>
      <c r="AQ68" s="3">
        <v>473</v>
      </c>
      <c r="AR68" s="3">
        <v>1</v>
      </c>
      <c r="AS68" s="3">
        <v>0</v>
      </c>
      <c r="AT68" s="3">
        <v>0</v>
      </c>
      <c r="AU68" s="3">
        <v>0</v>
      </c>
      <c r="AV68" s="4" t="s">
        <v>15</v>
      </c>
      <c r="AW68" s="4" t="s">
        <v>634</v>
      </c>
      <c r="AX68" s="4" t="s">
        <v>17</v>
      </c>
      <c r="AY68" s="4" t="s">
        <v>33</v>
      </c>
      <c r="AZ68" s="4"/>
      <c r="BA68" s="3">
        <v>0.80700000000000005</v>
      </c>
      <c r="BB68" s="3"/>
      <c r="BC68" s="3"/>
      <c r="BD68" s="3" t="s">
        <v>20</v>
      </c>
      <c r="BE68" s="3">
        <v>2.09</v>
      </c>
      <c r="BF68" s="3"/>
    </row>
    <row r="69" spans="1:58" x14ac:dyDescent="0.35">
      <c r="A69" s="2">
        <v>65</v>
      </c>
      <c r="B69" s="3" t="s">
        <v>351</v>
      </c>
      <c r="C69" s="3">
        <v>65.8</v>
      </c>
      <c r="D69" s="3" t="s">
        <v>681</v>
      </c>
      <c r="E69" s="3" t="s">
        <v>394</v>
      </c>
      <c r="F69" s="3"/>
      <c r="G69" s="3" t="s">
        <v>1958</v>
      </c>
      <c r="H69" s="3" t="str">
        <f>IF(Z69&lt;'2 - Outliers'!$F$11,"Low outlier",IF(Z69&gt;'2 - Outliers'!$F$12,"High outlier",""))</f>
        <v/>
      </c>
      <c r="I69" s="3">
        <f>IF(AB69="",VLOOKUP(AX69,'3 -Impute_SE'!$B$10:$C$21,2,FALSE),AB69)</f>
        <v>1.8416494845360825E-2</v>
      </c>
      <c r="J69" s="3">
        <f>I69^2</f>
        <v>3.3916728238920184E-4</v>
      </c>
      <c r="K69" s="3">
        <f>1/J69</f>
        <v>2948.3975958874425</v>
      </c>
      <c r="L69" s="3">
        <f>K69/(VLOOKUP($AX69,'5_Weighting - FEM'!$B$9:$C$20,2,FALSE)/VLOOKUP($AX69,'5_Weighting - FEM'!$B$9:$D$20,3,FALSE))</f>
        <v>4.6879693188366465E-3</v>
      </c>
      <c r="M69" s="3">
        <f>L69*Z69</f>
        <v>2.5123765173509359E-4</v>
      </c>
      <c r="N69" s="3">
        <f>K69*Z69</f>
        <v>158.01052395879984</v>
      </c>
      <c r="O69" s="3">
        <f>K69/(VLOOKUP($AX69,'5_Weighting - FEM'!$F$12:$G$20,2,FALSE)/(VLOOKUP($AX69,'5_Weighting - FEM'!$F$12:$H$21,3,FALSE)))</f>
        <v>0.1258001660013657</v>
      </c>
      <c r="P69" s="3">
        <f>O69*$Z69</f>
        <v>6.7418824963451918E-3</v>
      </c>
      <c r="Q69" s="3">
        <f>K69/(VLOOKUP($AX69,'5_Weighting - FEM'!$F$12:$H$20,2,FALSE)/VLOOKUP($AX69,'5_Weighting - FEM'!$F$12:$H$20,3,FALSE))</f>
        <v>0.1258001660013657</v>
      </c>
      <c r="R69" s="3">
        <f>Q69*$Z69</f>
        <v>6.7418824963451918E-3</v>
      </c>
      <c r="S69" s="3">
        <f>K69/(VLOOKUP($AX69,'5_Weighting - FEM'!$N$12:$O$23,2,FALSE)/VLOOKUP($AX69,'5_Weighting - FEM'!$N$12:$P$23,3,FALSE))</f>
        <v>3.6912924052428017E-3</v>
      </c>
      <c r="T69" s="3">
        <f>S69*$Z69</f>
        <v>1.9782374258177224E-4</v>
      </c>
      <c r="U69" s="3">
        <f>K69/(VLOOKUP($AX69,'5_Weighting - FEM'!$R$12:$S$23,2,FALSE)/(VLOOKUP($AX69,'5_Weighting - FEM'!$R$12:$T$23,3,FALSE)))</f>
        <v>0.50643848129329339</v>
      </c>
      <c r="V69" s="3">
        <f>U69*$Z69</f>
        <v>2.7141051089470184E-2</v>
      </c>
      <c r="W69" s="3">
        <f>K69/(VLOOKUP($AX69,'5_Weighting - FEM'!$V$12:$W$23,2,FALSE)/(VLOOKUP($AX69,'5_Weighting - FEM'!$V$12:$X$23,3,FALSE)))</f>
        <v>3.4372975807617362E-3</v>
      </c>
      <c r="X69" s="3">
        <f>W69*$Z69</f>
        <v>1.8421165194818298E-4</v>
      </c>
      <c r="Y69" s="3" t="s">
        <v>354</v>
      </c>
      <c r="Z69" s="6">
        <v>5.3592000000000008E-2</v>
      </c>
      <c r="AA69" s="3" t="s">
        <v>355</v>
      </c>
      <c r="AB69" s="3">
        <v>1.8416494845360825E-2</v>
      </c>
      <c r="AC69" s="3" t="s">
        <v>26</v>
      </c>
      <c r="AD69" s="3" t="s">
        <v>5</v>
      </c>
      <c r="AE69" s="3" t="s">
        <v>6</v>
      </c>
      <c r="AF69" s="3" t="s">
        <v>5</v>
      </c>
      <c r="AG69" s="3" t="s">
        <v>7</v>
      </c>
      <c r="AH69" s="3" t="s">
        <v>356</v>
      </c>
      <c r="AI69" s="3" t="s">
        <v>28</v>
      </c>
      <c r="AJ69" s="3" t="s">
        <v>10</v>
      </c>
      <c r="AK69" s="3" t="s">
        <v>11</v>
      </c>
      <c r="AL69" s="4" t="s">
        <v>108</v>
      </c>
      <c r="AM69" s="4" t="s">
        <v>357</v>
      </c>
      <c r="AN69" s="4">
        <v>2010</v>
      </c>
      <c r="AO69" s="3" t="s">
        <v>14</v>
      </c>
      <c r="AP69" s="3" t="s">
        <v>14</v>
      </c>
      <c r="AQ69" s="3">
        <v>473</v>
      </c>
      <c r="AR69" s="3">
        <v>1</v>
      </c>
      <c r="AS69" s="3">
        <v>0</v>
      </c>
      <c r="AT69" s="3">
        <v>0</v>
      </c>
      <c r="AU69" s="3">
        <v>0</v>
      </c>
      <c r="AV69" s="4" t="s">
        <v>15</v>
      </c>
      <c r="AW69" s="4" t="s">
        <v>634</v>
      </c>
      <c r="AX69" s="4" t="s">
        <v>17</v>
      </c>
      <c r="AY69" s="4" t="s">
        <v>33</v>
      </c>
      <c r="AZ69" s="4"/>
      <c r="BA69" s="3">
        <v>1.6240000000000001</v>
      </c>
      <c r="BB69" s="3"/>
      <c r="BC69" s="3"/>
      <c r="BD69" s="3" t="s">
        <v>20</v>
      </c>
      <c r="BE69" s="3">
        <v>2.91</v>
      </c>
      <c r="BF69" s="3"/>
    </row>
    <row r="70" spans="1:58" x14ac:dyDescent="0.35">
      <c r="A70" s="2">
        <v>113</v>
      </c>
      <c r="B70" s="3" t="s">
        <v>499</v>
      </c>
      <c r="C70" s="3">
        <v>113.1</v>
      </c>
      <c r="D70" s="3" t="s">
        <v>945</v>
      </c>
      <c r="E70" s="3" t="s">
        <v>501</v>
      </c>
      <c r="F70" s="3"/>
      <c r="G70" s="3"/>
      <c r="H70" s="3" t="str">
        <f>IF(Z70&lt;'2 - Outliers'!$F$11,"Low outlier",IF(Z70&gt;'2 - Outliers'!$F$12,"High outlier",""))</f>
        <v/>
      </c>
      <c r="I70" s="3">
        <f>IF(AB70="",VLOOKUP(AX70,'3 -Impute_SE'!$B$10:$C$21,2,FALSE),AB70)</f>
        <v>1.8708913010243081E-2</v>
      </c>
      <c r="J70" s="3">
        <f>I70^2</f>
        <v>3.5002342602484282E-4</v>
      </c>
      <c r="K70" s="3">
        <f>1/J70</f>
        <v>2856.9516370856427</v>
      </c>
      <c r="L70" s="3">
        <f>K70/(VLOOKUP($AX70,'5_Weighting - FEM'!$B$9:$C$20,2,FALSE)/VLOOKUP($AX70,'5_Weighting - FEM'!$B$9:$D$20,3,FALSE))</f>
        <v>2.7701032938670021E-2</v>
      </c>
      <c r="M70" s="3">
        <f>L70*Z70</f>
        <v>3.3899139058697443E-3</v>
      </c>
      <c r="N70" s="3">
        <f>K70*Z70</f>
        <v>349.61945658835555</v>
      </c>
      <c r="O70" s="3">
        <f>K70/(VLOOKUP($AX70,'5_Weighting - FEM'!$F$12:$G$20,2,FALSE)/(VLOOKUP($AX70,'5_Weighting - FEM'!$F$12:$H$21,3,FALSE)))</f>
        <v>16.223464634287584</v>
      </c>
      <c r="P70" s="3">
        <f>O70*$Z70</f>
        <v>1.9853464846209432</v>
      </c>
      <c r="Q70" s="3">
        <f>K70/(VLOOKUP($AX70,'5_Weighting - FEM'!$F$12:$H$20,2,FALSE)/VLOOKUP($AX70,'5_Weighting - FEM'!$F$12:$H$20,3,FALSE))</f>
        <v>16.223464634287584</v>
      </c>
      <c r="R70" s="3">
        <f>Q70*$Z70</f>
        <v>1.9853464846209432</v>
      </c>
      <c r="S70" s="3">
        <f>K70/(VLOOKUP($AX70,'5_Weighting - FEM'!$N$12:$O$23,2,FALSE)/VLOOKUP($AX70,'5_Weighting - FEM'!$N$12:$P$23,3,FALSE))</f>
        <v>2.045265177414967E-2</v>
      </c>
      <c r="T70" s="3">
        <f>S70*$Z70</f>
        <v>2.5028932608615662E-3</v>
      </c>
      <c r="U70" s="3">
        <f>K70/(VLOOKUP($AX70,'5_Weighting - FEM'!$R$12:$S$23,2,FALSE)/(VLOOKUP($AX70,'5_Weighting - FEM'!$R$12:$T$23,3,FALSE)))</f>
        <v>1.452203207950814E-2</v>
      </c>
      <c r="V70" s="3">
        <f>U70*$Z70</f>
        <v>1.7771336757298089E-3</v>
      </c>
      <c r="W70" s="3">
        <f>K70/(VLOOKUP($AX70,'5_Weighting - FEM'!$V$12:$W$23,2,FALSE)/(VLOOKUP($AX70,'5_Weighting - FEM'!$V$12:$X$23,3,FALSE)))</f>
        <v>1.5856552937214635E-2</v>
      </c>
      <c r="X70" s="3">
        <f>W70*$Z70</f>
        <v>1.9404456656916412E-3</v>
      </c>
      <c r="Y70" s="3" t="s">
        <v>502</v>
      </c>
      <c r="Z70" s="6">
        <v>0.12237500000000001</v>
      </c>
      <c r="AA70" s="3" t="s">
        <v>72</v>
      </c>
      <c r="AB70" s="3">
        <v>1.8708913010243081E-2</v>
      </c>
      <c r="AC70" s="3" t="s">
        <v>26</v>
      </c>
      <c r="AD70" s="3" t="s">
        <v>5</v>
      </c>
      <c r="AE70" s="3" t="s">
        <v>6</v>
      </c>
      <c r="AF70" s="3" t="s">
        <v>5</v>
      </c>
      <c r="AG70" s="3" t="s">
        <v>83</v>
      </c>
      <c r="AH70" s="3" t="s">
        <v>503</v>
      </c>
      <c r="AI70" s="3" t="s">
        <v>95</v>
      </c>
      <c r="AJ70" s="3" t="s">
        <v>57</v>
      </c>
      <c r="AK70" s="3" t="s">
        <v>11</v>
      </c>
      <c r="AL70" s="4" t="s">
        <v>12</v>
      </c>
      <c r="AM70" s="4" t="s">
        <v>504</v>
      </c>
      <c r="AN70" s="4" t="s">
        <v>13</v>
      </c>
      <c r="AO70" s="3" t="s">
        <v>1951</v>
      </c>
      <c r="AP70" s="3" t="s">
        <v>14</v>
      </c>
      <c r="AQ70" s="3">
        <v>62011</v>
      </c>
      <c r="AR70" s="3">
        <v>1</v>
      </c>
      <c r="AS70" s="3">
        <v>0</v>
      </c>
      <c r="AT70" s="3">
        <v>1</v>
      </c>
      <c r="AU70" s="3">
        <v>1</v>
      </c>
      <c r="AV70" s="4" t="s">
        <v>346</v>
      </c>
      <c r="AW70" s="4" t="s">
        <v>798</v>
      </c>
      <c r="AX70" s="4" t="s">
        <v>642</v>
      </c>
      <c r="AY70" s="4" t="s">
        <v>98</v>
      </c>
      <c r="AZ70" s="4" t="s">
        <v>90</v>
      </c>
      <c r="BA70" s="3">
        <v>0.625</v>
      </c>
      <c r="BB70" s="3">
        <v>1.8682459574322223</v>
      </c>
      <c r="BC70" s="3"/>
      <c r="BD70" s="3" t="s">
        <v>60</v>
      </c>
      <c r="BE70" s="3">
        <v>6.5410000000000004</v>
      </c>
      <c r="BF70" s="3"/>
    </row>
    <row r="71" spans="1:58" x14ac:dyDescent="0.35">
      <c r="A71" s="2">
        <v>65</v>
      </c>
      <c r="B71" s="3" t="s">
        <v>351</v>
      </c>
      <c r="C71" s="3">
        <v>65.3</v>
      </c>
      <c r="D71" s="3" t="s">
        <v>683</v>
      </c>
      <c r="E71" s="3" t="s">
        <v>381</v>
      </c>
      <c r="F71" s="3"/>
      <c r="G71" s="3" t="s">
        <v>1958</v>
      </c>
      <c r="H71" s="3" t="str">
        <f>IF(Z71&lt;'2 - Outliers'!$F$11,"Low outlier",IF(Z71&gt;'2 - Outliers'!$F$12,"High outlier",""))</f>
        <v/>
      </c>
      <c r="I71" s="3">
        <f>IF(AB71="",VLOOKUP(AX71,'3 -Impute_SE'!$B$10:$C$21,2,FALSE),AB71)</f>
        <v>1.8853333333333333E-2</v>
      </c>
      <c r="J71" s="3">
        <f>I71^2</f>
        <v>3.5544817777777776E-4</v>
      </c>
      <c r="K71" s="3">
        <f>1/J71</f>
        <v>2813.3496315887401</v>
      </c>
      <c r="L71" s="3">
        <f>K71/(VLOOKUP($AX71,'5_Weighting - FEM'!$B$9:$C$20,2,FALSE)/VLOOKUP($AX71,'5_Weighting - FEM'!$B$9:$D$20,3,FALSE))</f>
        <v>4.4732422704606943E-3</v>
      </c>
      <c r="M71" s="3">
        <f>L71*Z71</f>
        <v>1.8975493711294265E-4</v>
      </c>
      <c r="N71" s="3">
        <f>K71*Z71</f>
        <v>119.34229137199435</v>
      </c>
      <c r="O71" s="3">
        <f>K71/(VLOOKUP($AX71,'5_Weighting - FEM'!$F$12:$G$20,2,FALSE)/(VLOOKUP($AX71,'5_Weighting - FEM'!$F$12:$H$21,3,FALSE)))</f>
        <v>0.12003803393660607</v>
      </c>
      <c r="P71" s="3">
        <f>O71*$Z71</f>
        <v>5.0920133995908294E-3</v>
      </c>
      <c r="Q71" s="3">
        <f>K71/(VLOOKUP($AX71,'5_Weighting - FEM'!$F$12:$H$20,2,FALSE)/VLOOKUP($AX71,'5_Weighting - FEM'!$F$12:$H$20,3,FALSE))</f>
        <v>0.12003803393660607</v>
      </c>
      <c r="R71" s="3">
        <f>Q71*$Z71</f>
        <v>5.0920133995908294E-3</v>
      </c>
      <c r="S71" s="3">
        <f>K71/(VLOOKUP($AX71,'5_Weighting - FEM'!$N$12:$O$23,2,FALSE)/VLOOKUP($AX71,'5_Weighting - FEM'!$N$12:$P$23,3,FALSE))</f>
        <v>3.5222169977554823E-3</v>
      </c>
      <c r="T71" s="3">
        <f>S71*$Z71</f>
        <v>1.4941244504478756E-4</v>
      </c>
      <c r="U71" s="3">
        <f>K71/(VLOOKUP($AX71,'5_Weighting - FEM'!$R$12:$S$23,2,FALSE)/(VLOOKUP($AX71,'5_Weighting - FEM'!$R$12:$T$23,3,FALSE)))</f>
        <v>0.48324164853349733</v>
      </c>
      <c r="V71" s="3">
        <f>U71*$Z71</f>
        <v>2.0499110730790956E-2</v>
      </c>
      <c r="W71" s="3">
        <f>K71/(VLOOKUP($AX71,'5_Weighting - FEM'!$V$12:$W$23,2,FALSE)/(VLOOKUP($AX71,'5_Weighting - FEM'!$V$12:$X$23,3,FALSE)))</f>
        <v>3.2798561143807382E-3</v>
      </c>
      <c r="X71" s="3">
        <f>W71*$Z71</f>
        <v>1.391314963720309E-4</v>
      </c>
      <c r="Y71" s="3" t="s">
        <v>354</v>
      </c>
      <c r="Z71" s="6">
        <v>4.2419999999999999E-2</v>
      </c>
      <c r="AA71" s="3" t="s">
        <v>355</v>
      </c>
      <c r="AB71" s="3">
        <v>1.8853333333333333E-2</v>
      </c>
      <c r="AC71" s="3" t="s">
        <v>26</v>
      </c>
      <c r="AD71" s="3" t="s">
        <v>5</v>
      </c>
      <c r="AE71" s="3" t="s">
        <v>6</v>
      </c>
      <c r="AF71" s="3" t="s">
        <v>5</v>
      </c>
      <c r="AG71" s="3" t="s">
        <v>7</v>
      </c>
      <c r="AH71" s="3" t="s">
        <v>356</v>
      </c>
      <c r="AI71" s="3" t="s">
        <v>28</v>
      </c>
      <c r="AJ71" s="3" t="s">
        <v>10</v>
      </c>
      <c r="AK71" s="3" t="s">
        <v>11</v>
      </c>
      <c r="AL71" s="4" t="s">
        <v>108</v>
      </c>
      <c r="AM71" s="4" t="s">
        <v>363</v>
      </c>
      <c r="AN71" s="4">
        <v>2010</v>
      </c>
      <c r="AO71" s="3" t="s">
        <v>14</v>
      </c>
      <c r="AP71" s="3" t="s">
        <v>14</v>
      </c>
      <c r="AQ71" s="3">
        <v>473</v>
      </c>
      <c r="AR71" s="3">
        <v>1</v>
      </c>
      <c r="AS71" s="3">
        <v>0</v>
      </c>
      <c r="AT71" s="3">
        <v>0</v>
      </c>
      <c r="AU71" s="3">
        <v>0</v>
      </c>
      <c r="AV71" s="4" t="s">
        <v>15</v>
      </c>
      <c r="AW71" s="4" t="s">
        <v>634</v>
      </c>
      <c r="AX71" s="4" t="s">
        <v>17</v>
      </c>
      <c r="AY71" s="4" t="s">
        <v>33</v>
      </c>
      <c r="AZ71" s="4"/>
      <c r="BA71" s="3">
        <v>1.5149999999999999</v>
      </c>
      <c r="BB71" s="3"/>
      <c r="BC71" s="3"/>
      <c r="BD71" s="3" t="s">
        <v>20</v>
      </c>
      <c r="BE71" s="3">
        <v>2.25</v>
      </c>
      <c r="BF71" s="3"/>
    </row>
    <row r="72" spans="1:58" x14ac:dyDescent="0.35">
      <c r="A72" s="2">
        <v>65</v>
      </c>
      <c r="B72" s="3" t="s">
        <v>351</v>
      </c>
      <c r="C72" s="3">
        <v>65.599999999999994</v>
      </c>
      <c r="D72" s="3" t="s">
        <v>682</v>
      </c>
      <c r="E72" s="3" t="s">
        <v>385</v>
      </c>
      <c r="F72" s="3"/>
      <c r="G72" s="3" t="s">
        <v>1958</v>
      </c>
      <c r="H72" s="3" t="str">
        <f>IF(Z72&lt;'2 - Outliers'!$F$11,"Low outlier",IF(Z72&gt;'2 - Outliers'!$F$12,"High outlier",""))</f>
        <v/>
      </c>
      <c r="I72" s="3">
        <f>IF(AB72="",VLOOKUP(AX72,'3 -Impute_SE'!$B$10:$C$21,2,FALSE),AB72)</f>
        <v>1.9616157205240174E-2</v>
      </c>
      <c r="J72" s="3">
        <f>I72^2</f>
        <v>3.8479362350069598E-4</v>
      </c>
      <c r="K72" s="3">
        <f>1/J72</f>
        <v>2598.7956632503588</v>
      </c>
      <c r="L72" s="3">
        <f>K72/(VLOOKUP($AX72,'5_Weighting - FEM'!$B$9:$C$20,2,FALSE)/VLOOKUP($AX72,'5_Weighting - FEM'!$B$9:$D$20,3,FALSE))</f>
        <v>4.1321002134301404E-3</v>
      </c>
      <c r="M72" s="3">
        <f>L72*Z72</f>
        <v>1.8561807368749534E-4</v>
      </c>
      <c r="N72" s="3">
        <f>K72*Z72</f>
        <v>116.74049998886937</v>
      </c>
      <c r="O72" s="3">
        <f>K72/(VLOOKUP($AX72,'5_Weighting - FEM'!$F$12:$G$20,2,FALSE)/(VLOOKUP($AX72,'5_Weighting - FEM'!$F$12:$H$21,3,FALSE)))</f>
        <v>0.11088359531175157</v>
      </c>
      <c r="P72" s="3">
        <f>O72*$Z72</f>
        <v>4.981001984999193E-3</v>
      </c>
      <c r="Q72" s="3">
        <f>K72/(VLOOKUP($AX72,'5_Weighting - FEM'!$F$12:$H$20,2,FALSE)/VLOOKUP($AX72,'5_Weighting - FEM'!$F$12:$H$20,3,FALSE))</f>
        <v>0.11088359531175157</v>
      </c>
      <c r="R72" s="3">
        <f>Q72*$Z72</f>
        <v>4.981001984999193E-3</v>
      </c>
      <c r="S72" s="3">
        <f>K72/(VLOOKUP($AX72,'5_Weighting - FEM'!$N$12:$O$23,2,FALSE)/VLOOKUP($AX72,'5_Weighting - FEM'!$N$12:$P$23,3,FALSE))</f>
        <v>3.2536028071365295E-3</v>
      </c>
      <c r="T72" s="3">
        <f>S72*$Z72</f>
        <v>1.4615509169938005E-4</v>
      </c>
      <c r="U72" s="3">
        <f>K72/(VLOOKUP($AX72,'5_Weighting - FEM'!$R$12:$S$23,2,FALSE)/(VLOOKUP($AX72,'5_Weighting - FEM'!$R$12:$T$23,3,FALSE)))</f>
        <v>0.4463882790855298</v>
      </c>
      <c r="V72" s="3">
        <f>U72*$Z72</f>
        <v>2.0052207884801086E-2</v>
      </c>
      <c r="W72" s="3">
        <f>K72/(VLOOKUP($AX72,'5_Weighting - FEM'!$V$12:$W$23,2,FALSE)/(VLOOKUP($AX72,'5_Weighting - FEM'!$V$12:$X$23,3,FALSE)))</f>
        <v>3.0297250474781512E-3</v>
      </c>
      <c r="X72" s="3">
        <f>W72*$Z72</f>
        <v>1.3609827885776603E-4</v>
      </c>
      <c r="Y72" s="3" t="s">
        <v>354</v>
      </c>
      <c r="Z72" s="6">
        <v>4.4921000000000003E-2</v>
      </c>
      <c r="AA72" s="3" t="s">
        <v>355</v>
      </c>
      <c r="AB72" s="3">
        <v>1.9616157205240174E-2</v>
      </c>
      <c r="AC72" s="3" t="s">
        <v>26</v>
      </c>
      <c r="AD72" s="3" t="s">
        <v>5</v>
      </c>
      <c r="AE72" s="3" t="s">
        <v>6</v>
      </c>
      <c r="AF72" s="3" t="s">
        <v>5</v>
      </c>
      <c r="AG72" s="3" t="s">
        <v>7</v>
      </c>
      <c r="AH72" s="3" t="s">
        <v>356</v>
      </c>
      <c r="AI72" s="3" t="s">
        <v>28</v>
      </c>
      <c r="AJ72" s="3" t="s">
        <v>10</v>
      </c>
      <c r="AK72" s="3" t="s">
        <v>11</v>
      </c>
      <c r="AL72" s="4" t="s">
        <v>108</v>
      </c>
      <c r="AM72" s="4" t="s">
        <v>357</v>
      </c>
      <c r="AN72" s="4">
        <v>2010</v>
      </c>
      <c r="AO72" s="3" t="s">
        <v>14</v>
      </c>
      <c r="AP72" s="3" t="s">
        <v>14</v>
      </c>
      <c r="AQ72" s="3">
        <v>473</v>
      </c>
      <c r="AR72" s="3">
        <v>1</v>
      </c>
      <c r="AS72" s="3">
        <v>0</v>
      </c>
      <c r="AT72" s="3">
        <v>0</v>
      </c>
      <c r="AU72" s="3">
        <v>0</v>
      </c>
      <c r="AV72" s="4" t="s">
        <v>15</v>
      </c>
      <c r="AW72" s="4" t="s">
        <v>634</v>
      </c>
      <c r="AX72" s="3" t="s">
        <v>17</v>
      </c>
      <c r="AY72" s="4" t="s">
        <v>33</v>
      </c>
      <c r="AZ72" s="4"/>
      <c r="BA72" s="3">
        <v>1.5489999999999999</v>
      </c>
      <c r="BB72" s="3"/>
      <c r="BC72" s="3"/>
      <c r="BD72" s="3" t="s">
        <v>20</v>
      </c>
      <c r="BE72" s="3">
        <v>2.29</v>
      </c>
      <c r="BF72" s="3"/>
    </row>
    <row r="73" spans="1:58" x14ac:dyDescent="0.35">
      <c r="A73" s="2">
        <v>110</v>
      </c>
      <c r="B73" s="3" t="s">
        <v>819</v>
      </c>
      <c r="C73" s="3">
        <v>110.4</v>
      </c>
      <c r="D73" s="3" t="s">
        <v>825</v>
      </c>
      <c r="E73" s="3" t="s">
        <v>826</v>
      </c>
      <c r="F73" s="3">
        <v>1</v>
      </c>
      <c r="G73" s="3"/>
      <c r="H73" s="3" t="str">
        <f>IF(Z73&lt;'2 - Outliers'!$F$11,"Low outlier",IF(Z73&gt;'2 - Outliers'!$F$12,"High outlier",""))</f>
        <v/>
      </c>
      <c r="I73" s="3">
        <f>IF(AB73="",VLOOKUP(AX73,'3 -Impute_SE'!$B$10:$C$21,2,FALSE),AB73)</f>
        <v>1.9778878258022964E-2</v>
      </c>
      <c r="J73" s="3">
        <f>I73^2</f>
        <v>3.912040251456935E-4</v>
      </c>
      <c r="K73" s="96">
        <f>1/J73</f>
        <v>2556.2109173789217</v>
      </c>
      <c r="L73" s="3">
        <f>K73/(VLOOKUP($AX73,'5_Weighting - FEM'!$B$9:$C$20,2,FALSE)/VLOOKUP($AX73,'5_Weighting - FEM'!$B$9:$D$20,3,FALSE))</f>
        <v>4.064390219915625E-3</v>
      </c>
      <c r="M73" s="3">
        <f>L73*Z73</f>
        <v>1.2050322994986268E-3</v>
      </c>
      <c r="N73" s="3">
        <f>K73*Z73</f>
        <v>757.87917820463667</v>
      </c>
      <c r="O73" s="3">
        <f>K73/(VLOOKUP($AX73,'5_Weighting - FEM'!$F$12:$G$20,2,FALSE)/(VLOOKUP($AX73,'5_Weighting - FEM'!$F$12:$H$21,3,FALSE)))</f>
        <v>0.10906661916605631</v>
      </c>
      <c r="P73" s="3">
        <f>O73*$Z73</f>
        <v>3.2336658583668736E-2</v>
      </c>
      <c r="Q73" s="3">
        <f>K73/(VLOOKUP($AX73,'5_Weighting - FEM'!$F$12:$H$20,2,FALSE)/VLOOKUP($AX73,'5_Weighting - FEM'!$F$12:$H$20,3,FALSE))</f>
        <v>0.10906661916605631</v>
      </c>
      <c r="R73" s="3">
        <f>Q73*$Z73</f>
        <v>3.2336658583668736E-2</v>
      </c>
      <c r="S73" s="3">
        <f>K73/(VLOOKUP($AX73,'5_Weighting - FEM'!$N$12:$O$23,2,FALSE)/VLOOKUP($AX73,'5_Weighting - FEM'!$N$12:$P$23,3,FALSE))</f>
        <v>3.2002881696420174E-3</v>
      </c>
      <c r="T73" s="3">
        <f>S73*$Z73</f>
        <v>9.4883867036812963E-4</v>
      </c>
      <c r="U73" s="3">
        <f>K73/(VLOOKUP($AX73,'5_Weighting - FEM'!$R$12:$S$23,2,FALSE)/(VLOOKUP($AX73,'5_Weighting - FEM'!$R$12:$T$23,3,FALSE)))</f>
        <v>0.43907360956623792</v>
      </c>
      <c r="V73" s="3">
        <f>U73*$Z73</f>
        <v>0.1301789082141207</v>
      </c>
      <c r="W73" s="3">
        <f>K73/(VLOOKUP($AX73,'5_Weighting - FEM'!$V$12:$W$23,2,FALSE)/(VLOOKUP($AX73,'5_Weighting - FEM'!$V$12:$X$23,3,FALSE)))</f>
        <v>2.9800789467740209E-3</v>
      </c>
      <c r="X73" s="3">
        <f>W73*$Z73</f>
        <v>8.8354985412623444E-4</v>
      </c>
      <c r="Y73" s="3" t="s">
        <v>640</v>
      </c>
      <c r="Z73" s="6">
        <v>0.29648538508776423</v>
      </c>
      <c r="AA73" s="3" t="s">
        <v>822</v>
      </c>
      <c r="AB73" s="3">
        <v>1.9778878258022964E-2</v>
      </c>
      <c r="AC73" s="3" t="s">
        <v>26</v>
      </c>
      <c r="AD73" s="3" t="s">
        <v>5</v>
      </c>
      <c r="AE73" s="3" t="s">
        <v>6</v>
      </c>
      <c r="AF73" s="3" t="s">
        <v>5</v>
      </c>
      <c r="AG73" s="3" t="s">
        <v>55</v>
      </c>
      <c r="AH73" s="3" t="s">
        <v>37</v>
      </c>
      <c r="AI73" s="3" t="s">
        <v>56</v>
      </c>
      <c r="AJ73" s="3" t="s">
        <v>10</v>
      </c>
      <c r="AK73" s="3" t="s">
        <v>74</v>
      </c>
      <c r="AL73" s="4" t="s">
        <v>12</v>
      </c>
      <c r="AM73" s="4" t="s">
        <v>40</v>
      </c>
      <c r="AN73" s="4" t="s">
        <v>823</v>
      </c>
      <c r="AO73" s="3" t="s">
        <v>1951</v>
      </c>
      <c r="AP73" s="3" t="s">
        <v>30</v>
      </c>
      <c r="AQ73" s="3">
        <v>25372</v>
      </c>
      <c r="AR73" s="3">
        <v>1</v>
      </c>
      <c r="AS73" s="3">
        <v>0</v>
      </c>
      <c r="AT73" s="3">
        <v>1</v>
      </c>
      <c r="AU73" s="3">
        <v>1</v>
      </c>
      <c r="AV73" s="4" t="s">
        <v>15</v>
      </c>
      <c r="AW73" s="4" t="s">
        <v>824</v>
      </c>
      <c r="AX73" s="3" t="s">
        <v>17</v>
      </c>
      <c r="AY73" s="4" t="s">
        <v>58</v>
      </c>
      <c r="AZ73" s="4" t="s">
        <v>59</v>
      </c>
      <c r="BA73" s="3">
        <v>1.4E-2</v>
      </c>
      <c r="BB73" s="3">
        <v>1.0140984589384923</v>
      </c>
      <c r="BC73" s="3"/>
      <c r="BD73" s="3" t="s">
        <v>60</v>
      </c>
      <c r="BE73" s="3">
        <v>14.99</v>
      </c>
      <c r="BF73" s="3"/>
    </row>
    <row r="74" spans="1:58" x14ac:dyDescent="0.35">
      <c r="A74" s="2">
        <v>154</v>
      </c>
      <c r="B74" s="3" t="s">
        <v>1189</v>
      </c>
      <c r="C74" s="3">
        <v>154.1</v>
      </c>
      <c r="D74" s="3" t="s">
        <v>1192</v>
      </c>
      <c r="E74" s="3" t="s">
        <v>1191</v>
      </c>
      <c r="F74" s="3"/>
      <c r="G74" s="3"/>
      <c r="H74" s="3" t="str">
        <f>IF(Z74&lt;'2 - Outliers'!$F$11,"Low outlier",IF(Z74&gt;'2 - Outliers'!$F$12,"High outlier",""))</f>
        <v/>
      </c>
      <c r="I74" s="3">
        <f>IF(AB74="",VLOOKUP(AX74,'3 -Impute_SE'!$B$10:$C$21,2,FALSE),AB74)</f>
        <v>0.02</v>
      </c>
      <c r="J74" s="3">
        <f>I74^2</f>
        <v>4.0000000000000002E-4</v>
      </c>
      <c r="K74" s="3">
        <f>1/J74</f>
        <v>2500</v>
      </c>
      <c r="L74" s="3">
        <f>K74/(VLOOKUP($AX74,'5_Weighting - FEM'!$B$9:$C$20,2,FALSE)/VLOOKUP($AX74,'5_Weighting - FEM'!$B$9:$D$20,3,FALSE))</f>
        <v>2.4271576275226638</v>
      </c>
      <c r="M74" s="3">
        <f>L74*Z74</f>
        <v>-0.19417261020181312</v>
      </c>
      <c r="N74" s="3">
        <f>K74*Z74</f>
        <v>-200</v>
      </c>
      <c r="O74" s="3">
        <f>K74/(VLOOKUP($AX74,'5_Weighting - FEM'!$F$12:$G$20,2,FALSE)/(VLOOKUP($AX74,'5_Weighting - FEM'!$F$12:$H$21,3,FALSE)))</f>
        <v>42.517978240718747</v>
      </c>
      <c r="P74" s="3">
        <f>O74*$Z74</f>
        <v>-3.4014382592574997</v>
      </c>
      <c r="Q74" s="3">
        <f>K74/(VLOOKUP($AX74,'5_Weighting - FEM'!$F$12:$H$20,2,FALSE)/VLOOKUP($AX74,'5_Weighting - FEM'!$F$12:$H$20,3,FALSE))</f>
        <v>42.517978240718747</v>
      </c>
      <c r="R74" s="3">
        <f>Q74*$Z74</f>
        <v>-3.4014382592574997</v>
      </c>
      <c r="S74" s="3">
        <f>K74/(VLOOKUP($AX74,'5_Weighting - FEM'!$N$12:$O$23,2,FALSE)/VLOOKUP($AX74,'5_Weighting - FEM'!$N$12:$P$23,3,FALSE))</f>
        <v>1.7496800256085325</v>
      </c>
      <c r="T74" s="3">
        <f>S74*$Z74</f>
        <v>-0.13997440204868261</v>
      </c>
      <c r="U74" s="3">
        <f>K74/(VLOOKUP($AX74,'5_Weighting - FEM'!$R$12:$S$23,2,FALSE)/(VLOOKUP($AX74,'5_Weighting - FEM'!$R$12:$T$23,3,FALSE)))</f>
        <v>1.199556872218732</v>
      </c>
      <c r="V74" s="3">
        <f>U74*$Z74</f>
        <v>-9.5964549777498562E-2</v>
      </c>
      <c r="W74" s="3">
        <f>K74/(VLOOKUP($AX74,'5_Weighting - FEM'!$V$12:$W$23,2,FALSE)/(VLOOKUP($AX74,'5_Weighting - FEM'!$V$12:$X$23,3,FALSE)))</f>
        <v>1.5398020283186988</v>
      </c>
      <c r="X74" s="3">
        <f>W74*$Z74</f>
        <v>-0.1231841622654959</v>
      </c>
      <c r="Y74" s="3" t="s">
        <v>1299</v>
      </c>
      <c r="Z74" s="6">
        <v>-0.08</v>
      </c>
      <c r="AA74" s="3" t="s">
        <v>4</v>
      </c>
      <c r="AB74" s="3">
        <v>0.02</v>
      </c>
      <c r="AC74" s="3" t="s">
        <v>1305</v>
      </c>
      <c r="AD74" s="3" t="s">
        <v>5</v>
      </c>
      <c r="AE74" s="3" t="s">
        <v>143</v>
      </c>
      <c r="AF74" s="3" t="s">
        <v>53</v>
      </c>
      <c r="AG74" s="3" t="s">
        <v>102</v>
      </c>
      <c r="AH74" s="3" t="s">
        <v>37</v>
      </c>
      <c r="AI74" s="3" t="s">
        <v>1312</v>
      </c>
      <c r="AJ74" s="3" t="s">
        <v>10</v>
      </c>
      <c r="AK74" s="3" t="s">
        <v>191</v>
      </c>
      <c r="AL74" s="4" t="s">
        <v>75</v>
      </c>
      <c r="AM74" s="4" t="s">
        <v>75</v>
      </c>
      <c r="AN74" s="4">
        <v>2011</v>
      </c>
      <c r="AO74" s="3" t="s">
        <v>14</v>
      </c>
      <c r="AP74" s="3" t="s">
        <v>1951</v>
      </c>
      <c r="AQ74" s="3">
        <v>4768</v>
      </c>
      <c r="AR74" s="3">
        <v>1</v>
      </c>
      <c r="AS74" s="3">
        <v>0</v>
      </c>
      <c r="AT74" s="3">
        <v>1</v>
      </c>
      <c r="AU74" s="3">
        <v>1</v>
      </c>
      <c r="AV74" s="4" t="s">
        <v>1347</v>
      </c>
      <c r="AW74" s="4" t="s">
        <v>1352</v>
      </c>
      <c r="AX74" s="4" t="s">
        <v>465</v>
      </c>
      <c r="AY74" s="4" t="s">
        <v>1397</v>
      </c>
      <c r="AZ74" s="4"/>
      <c r="BA74" s="3">
        <v>-0.04</v>
      </c>
      <c r="BB74" s="3"/>
      <c r="BC74" s="3"/>
      <c r="BD74" s="3"/>
      <c r="BE74" s="3">
        <v>-4</v>
      </c>
      <c r="BF74" s="3" t="s">
        <v>125</v>
      </c>
    </row>
    <row r="75" spans="1:58" x14ac:dyDescent="0.35">
      <c r="A75" s="2">
        <v>32</v>
      </c>
      <c r="B75" s="3" t="s">
        <v>43</v>
      </c>
      <c r="C75" s="3">
        <v>32.1</v>
      </c>
      <c r="D75" s="3" t="s">
        <v>292</v>
      </c>
      <c r="E75" s="3" t="s">
        <v>45</v>
      </c>
      <c r="F75" s="3"/>
      <c r="G75" s="3"/>
      <c r="H75" s="3" t="str">
        <f>IF(Z75&lt;'2 - Outliers'!$F$11,"Low outlier",IF(Z75&gt;'2 - Outliers'!$F$12,"High outlier",""))</f>
        <v/>
      </c>
      <c r="I75" s="3">
        <f>IF(AB75="",VLOOKUP(AX75,'3 -Impute_SE'!$B$10:$C$21,2,FALSE),AB75)</f>
        <v>2.0315119604762753E-2</v>
      </c>
      <c r="J75" s="3">
        <f>I75^2</f>
        <v>4.1270408455581597E-4</v>
      </c>
      <c r="K75" s="3">
        <f>1/J75</f>
        <v>2423.0436223481465</v>
      </c>
      <c r="L75" s="3">
        <f>K75/(VLOOKUP($AX75,'5_Weighting - FEM'!$B$9:$C$20,2,FALSE)/VLOOKUP($AX75,'5_Weighting - FEM'!$B$9:$D$20,3,FALSE))</f>
        <v>3.8526534466095004E-3</v>
      </c>
      <c r="M75" s="3">
        <f>L75*Z75</f>
        <v>7.5762567865539105E-4</v>
      </c>
      <c r="N75" s="3">
        <f>K75*Z75</f>
        <v>476.49239523702261</v>
      </c>
      <c r="O75" s="3">
        <f>K75/(VLOOKUP($AX75,'5_Weighting - FEM'!$F$12:$G$20,2,FALSE)/(VLOOKUP($AX75,'5_Weighting - FEM'!$F$12:$H$21,3,FALSE)))</f>
        <v>0.10338473018195475</v>
      </c>
      <c r="P75" s="3">
        <f>O75*$Z75</f>
        <v>2.0330644178660554E-2</v>
      </c>
      <c r="Q75" s="3">
        <f>K75/(VLOOKUP($AX75,'5_Weighting - FEM'!$F$12:$H$20,2,FALSE)/VLOOKUP($AX75,'5_Weighting - FEM'!$F$12:$H$20,3,FALSE))</f>
        <v>0.10338473018195475</v>
      </c>
      <c r="R75" s="3">
        <f>Q75*$Z75</f>
        <v>2.0330644178660554E-2</v>
      </c>
      <c r="S75" s="3">
        <f>K75/(VLOOKUP($AX75,'5_Weighting - FEM'!$N$12:$O$23,2,FALSE)/VLOOKUP($AX75,'5_Weighting - FEM'!$N$12:$P$23,3,FALSE))</f>
        <v>3.0335672954086789E-3</v>
      </c>
      <c r="T75" s="3">
        <f>S75*$Z75</f>
        <v>5.9655209397393603E-4</v>
      </c>
      <c r="U75" s="3">
        <f>K75/(VLOOKUP($AX75,'5_Weighting - FEM'!$R$12:$S$23,2,FALSE)/(VLOOKUP($AX75,'5_Weighting - FEM'!$R$12:$T$23,3,FALSE)))</f>
        <v>0.41619981440801651</v>
      </c>
      <c r="V75" s="3">
        <f>U75*$Z75</f>
        <v>8.1845842408851899E-2</v>
      </c>
      <c r="W75" s="3">
        <f>K75/(VLOOKUP($AX75,'5_Weighting - FEM'!$V$12:$W$23,2,FALSE)/(VLOOKUP($AX75,'5_Weighting - FEM'!$V$12:$X$23,3,FALSE)))</f>
        <v>2.8248300001311607E-3</v>
      </c>
      <c r="X75" s="3">
        <f>W75*$Z75</f>
        <v>5.5550383017681341E-4</v>
      </c>
      <c r="Y75" s="3" t="s">
        <v>46</v>
      </c>
      <c r="Z75" s="6">
        <v>0.19665035777410345</v>
      </c>
      <c r="AA75" s="3" t="s">
        <v>25</v>
      </c>
      <c r="AB75" s="3">
        <v>2.0315119604762753E-2</v>
      </c>
      <c r="AC75" s="3" t="s">
        <v>26</v>
      </c>
      <c r="AD75" s="3" t="s">
        <v>5</v>
      </c>
      <c r="AE75" s="3" t="s">
        <v>6</v>
      </c>
      <c r="AF75" s="3" t="s">
        <v>5</v>
      </c>
      <c r="AG75" s="3" t="s">
        <v>7</v>
      </c>
      <c r="AH75" s="3" t="s">
        <v>48</v>
      </c>
      <c r="AI75" s="3" t="s">
        <v>28</v>
      </c>
      <c r="AJ75" s="3" t="s">
        <v>10</v>
      </c>
      <c r="AK75" s="3" t="s">
        <v>11</v>
      </c>
      <c r="AL75" s="4" t="s">
        <v>12</v>
      </c>
      <c r="AM75" s="4" t="s">
        <v>49</v>
      </c>
      <c r="AN75" s="4">
        <v>2000</v>
      </c>
      <c r="AO75" s="3" t="s">
        <v>30</v>
      </c>
      <c r="AP75" s="3" t="s">
        <v>14</v>
      </c>
      <c r="AQ75" s="3" t="s">
        <v>50</v>
      </c>
      <c r="AR75" s="3">
        <v>0</v>
      </c>
      <c r="AS75" s="3">
        <v>0</v>
      </c>
      <c r="AT75" s="3">
        <v>1</v>
      </c>
      <c r="AU75" s="3">
        <v>1</v>
      </c>
      <c r="AV75" s="4" t="s">
        <v>15</v>
      </c>
      <c r="AW75" s="4" t="s">
        <v>16</v>
      </c>
      <c r="AX75" s="4" t="s">
        <v>17</v>
      </c>
      <c r="AY75" s="4" t="s">
        <v>33</v>
      </c>
      <c r="AZ75" s="4"/>
      <c r="BA75" s="3">
        <v>0.78920000000000001</v>
      </c>
      <c r="BB75" s="3"/>
      <c r="BC75" s="3"/>
      <c r="BD75" s="3" t="s">
        <v>20</v>
      </c>
      <c r="BE75" s="3">
        <v>9.68</v>
      </c>
      <c r="BF75" s="3"/>
    </row>
    <row r="76" spans="1:58" x14ac:dyDescent="0.35">
      <c r="A76" s="2">
        <v>113</v>
      </c>
      <c r="B76" s="3" t="s">
        <v>499</v>
      </c>
      <c r="C76" s="3">
        <v>113.2</v>
      </c>
      <c r="D76" s="3" t="s">
        <v>946</v>
      </c>
      <c r="E76" s="3" t="s">
        <v>506</v>
      </c>
      <c r="F76" s="3"/>
      <c r="G76" s="3"/>
      <c r="H76" s="3" t="str">
        <f>IF(Z76&lt;'2 - Outliers'!$F$11,"Low outlier",IF(Z76&gt;'2 - Outliers'!$F$12,"High outlier",""))</f>
        <v/>
      </c>
      <c r="I76" s="3">
        <f>IF(AB76="",VLOOKUP(AX76,'3 -Impute_SE'!$B$10:$C$21,2,FALSE),AB76)</f>
        <v>2.033601841196778E-2</v>
      </c>
      <c r="J76" s="3">
        <f>I76^2</f>
        <v>4.1355364485189258E-4</v>
      </c>
      <c r="K76" s="3">
        <f>1/J76</f>
        <v>2418.0659811573746</v>
      </c>
      <c r="L76" s="3">
        <f>K76/(VLOOKUP($AX76,'5_Weighting - FEM'!$B$9:$C$20,2,FALSE)/VLOOKUP($AX76,'5_Weighting - FEM'!$B$9:$D$20,3,FALSE))</f>
        <v>2.3445593030845532E-2</v>
      </c>
      <c r="M76" s="3">
        <f>L76*Z76</f>
        <v>2.0716526002055109E-3</v>
      </c>
      <c r="N76" s="3">
        <f>K76*Z76</f>
        <v>213.6603100950656</v>
      </c>
      <c r="O76" s="3">
        <f>K76/(VLOOKUP($AX76,'5_Weighting - FEM'!$F$12:$G$20,2,FALSE)/(VLOOKUP($AX76,'5_Weighting - FEM'!$F$12:$H$21,3,FALSE)))</f>
        <v>13.731211764122907</v>
      </c>
      <c r="P76" s="3">
        <f>O76*$Z76</f>
        <v>1.2132898714778999</v>
      </c>
      <c r="Q76" s="3">
        <f>K76/(VLOOKUP($AX76,'5_Weighting - FEM'!$F$12:$H$20,2,FALSE)/VLOOKUP($AX76,'5_Weighting - FEM'!$F$12:$H$20,3,FALSE))</f>
        <v>13.731211764122907</v>
      </c>
      <c r="R76" s="3">
        <f>Q76*$Z76</f>
        <v>1.2132898714778999</v>
      </c>
      <c r="S76" s="3">
        <f>K76/(VLOOKUP($AX76,'5_Weighting - FEM'!$N$12:$O$23,2,FALSE)/VLOOKUP($AX76,'5_Weighting - FEM'!$N$12:$P$23,3,FALSE))</f>
        <v>1.7310710072074912E-2</v>
      </c>
      <c r="T76" s="3">
        <f>S76*$Z76</f>
        <v>1.5295743419685391E-3</v>
      </c>
      <c r="U76" s="3">
        <f>K76/(VLOOKUP($AX76,'5_Weighting - FEM'!$R$12:$S$23,2,FALSE)/(VLOOKUP($AX76,'5_Weighting - FEM'!$R$12:$T$23,3,FALSE)))</f>
        <v>1.2291153722348458E-2</v>
      </c>
      <c r="V76" s="3">
        <f>U76*$Z76</f>
        <v>1.0860463429067098E-3</v>
      </c>
      <c r="W76" s="3">
        <f>K76/(VLOOKUP($AX76,'5_Weighting - FEM'!$V$12:$W$23,2,FALSE)/(VLOOKUP($AX76,'5_Weighting - FEM'!$V$12:$X$23,3,FALSE)))</f>
        <v>1.3420665137689336E-2</v>
      </c>
      <c r="X76" s="3">
        <f>W76*$Z76</f>
        <v>1.1858499715662297E-3</v>
      </c>
      <c r="Y76" s="3" t="s">
        <v>507</v>
      </c>
      <c r="Z76" s="6">
        <v>8.8359999999999994E-2</v>
      </c>
      <c r="AA76" s="3" t="s">
        <v>134</v>
      </c>
      <c r="AB76" s="3">
        <v>2.033601841196778E-2</v>
      </c>
      <c r="AC76" s="3" t="s">
        <v>26</v>
      </c>
      <c r="AD76" s="3" t="s">
        <v>5</v>
      </c>
      <c r="AE76" s="3" t="s">
        <v>6</v>
      </c>
      <c r="AF76" s="3" t="s">
        <v>5</v>
      </c>
      <c r="AG76" s="3" t="s">
        <v>7</v>
      </c>
      <c r="AH76" s="3" t="s">
        <v>37</v>
      </c>
      <c r="AI76" s="3" t="s">
        <v>9</v>
      </c>
      <c r="AJ76" s="3" t="s">
        <v>57</v>
      </c>
      <c r="AK76" s="3" t="s">
        <v>11</v>
      </c>
      <c r="AL76" s="4" t="s">
        <v>12</v>
      </c>
      <c r="AM76" s="4" t="s">
        <v>504</v>
      </c>
      <c r="AN76" s="4" t="s">
        <v>13</v>
      </c>
      <c r="AO76" s="3" t="s">
        <v>1951</v>
      </c>
      <c r="AP76" s="3" t="s">
        <v>14</v>
      </c>
      <c r="AQ76" s="3">
        <v>6719</v>
      </c>
      <c r="AR76" s="3">
        <v>1</v>
      </c>
      <c r="AS76" s="3">
        <v>0</v>
      </c>
      <c r="AT76" s="3">
        <v>1</v>
      </c>
      <c r="AU76" s="3">
        <v>1</v>
      </c>
      <c r="AV76" s="4" t="s">
        <v>346</v>
      </c>
      <c r="AW76" s="4" t="s">
        <v>798</v>
      </c>
      <c r="AX76" s="4" t="s">
        <v>642</v>
      </c>
      <c r="AY76" s="4" t="s">
        <v>18</v>
      </c>
      <c r="AZ76" s="4"/>
      <c r="BA76" s="3">
        <v>0.188</v>
      </c>
      <c r="BB76" s="3"/>
      <c r="BC76" s="3">
        <v>1.2068335153496053</v>
      </c>
      <c r="BD76" s="3" t="s">
        <v>19</v>
      </c>
      <c r="BE76" s="3">
        <v>4.3449999999999998</v>
      </c>
      <c r="BF76" s="3"/>
    </row>
    <row r="77" spans="1:58" x14ac:dyDescent="0.35">
      <c r="A77" s="2">
        <v>15</v>
      </c>
      <c r="B77" s="3" t="s">
        <v>153</v>
      </c>
      <c r="C77" s="3">
        <v>15.3</v>
      </c>
      <c r="D77" s="3" t="s">
        <v>184</v>
      </c>
      <c r="E77" s="3" t="s">
        <v>185</v>
      </c>
      <c r="F77" s="3"/>
      <c r="G77" s="3" t="s">
        <v>1958</v>
      </c>
      <c r="H77" s="3" t="str">
        <f>IF(Z77&lt;'2 - Outliers'!$F$11,"Low outlier",IF(Z77&gt;'2 - Outliers'!$F$12,"High outlier",""))</f>
        <v/>
      </c>
      <c r="I77" s="3">
        <f>IF(AB77="",VLOOKUP(AX77,'3 -Impute_SE'!$B$10:$C$21,2,FALSE),AB77)</f>
        <v>2.0450272142503709E-2</v>
      </c>
      <c r="J77" s="3">
        <f>I77^2</f>
        <v>4.1821363070246325E-4</v>
      </c>
      <c r="K77" s="3">
        <f>1/J77</f>
        <v>2391.1224469664567</v>
      </c>
      <c r="L77" s="3">
        <f>K77/(VLOOKUP($AX77,'5_Weighting - FEM'!$B$9:$C$20,2,FALSE)/VLOOKUP($AX77,'5_Weighting - FEM'!$B$9:$D$20,3,FALSE))</f>
        <v>6.4310408703892128E-3</v>
      </c>
      <c r="M77" s="3">
        <f>L77*Z77</f>
        <v>2.6579491917318615E-3</v>
      </c>
      <c r="N77" s="3">
        <f>K77*Z77</f>
        <v>988.25090733123659</v>
      </c>
      <c r="O77" s="3">
        <f>K77/(VLOOKUP($AX77,'5_Weighting - FEM'!$F$12:$G$20,2,FALSE)/(VLOOKUP($AX77,'5_Weighting - FEM'!$F$12:$H$21,3,FALSE)))</f>
        <v>0.62508509564076475</v>
      </c>
      <c r="P77" s="3">
        <f>O77*$Z77</f>
        <v>0.25834767002832809</v>
      </c>
      <c r="Q77" s="3">
        <f>K77/(VLOOKUP($AX77,'5_Weighting - FEM'!$F$12:$H$20,2,FALSE)/VLOOKUP($AX77,'5_Weighting - FEM'!$F$12:$H$20,3,FALSE))</f>
        <v>0.62508509564076475</v>
      </c>
      <c r="R77" s="3">
        <f>Q77*$Z77</f>
        <v>0.25834767002832809</v>
      </c>
      <c r="S77" s="3">
        <f>K77/(VLOOKUP($AX77,'5_Weighting - FEM'!$N$12:$O$23,2,FALSE)/VLOOKUP($AX77,'5_Weighting - FEM'!$N$12:$P$23,3,FALSE))</f>
        <v>4.163349008297069E-3</v>
      </c>
      <c r="T77" s="3">
        <f>S77*$Z77</f>
        <v>1.7207121451291785E-3</v>
      </c>
      <c r="U77" s="3">
        <f>K77/(VLOOKUP($AX77,'5_Weighting - FEM'!$R$12:$S$23,2,FALSE)/(VLOOKUP($AX77,'5_Weighting - FEM'!$R$12:$T$23,3,FALSE)))</f>
        <v>1.2245783139481898</v>
      </c>
      <c r="V77" s="3">
        <f>U77*$Z77</f>
        <v>0.50611821715478689</v>
      </c>
      <c r="W77" s="3">
        <f>K77/(VLOOKUP($AX77,'5_Weighting - FEM'!$V$12:$W$23,2,FALSE)/(VLOOKUP($AX77,'5_Weighting - FEM'!$V$12:$X$23,3,FALSE)))</f>
        <v>3.7153618064920137E-3</v>
      </c>
      <c r="X77" s="3">
        <f>W77*$Z77</f>
        <v>1.5355590346231493E-3</v>
      </c>
      <c r="Y77" s="3" t="s">
        <v>156</v>
      </c>
      <c r="Z77" s="6">
        <v>0.4133</v>
      </c>
      <c r="AA77" s="3" t="s">
        <v>157</v>
      </c>
      <c r="AB77" s="3">
        <v>2.0450272142503709E-2</v>
      </c>
      <c r="AC77" s="3" t="s">
        <v>26</v>
      </c>
      <c r="AD77" s="3" t="s">
        <v>5</v>
      </c>
      <c r="AE77" s="3" t="s">
        <v>6</v>
      </c>
      <c r="AF77" s="3" t="s">
        <v>5</v>
      </c>
      <c r="AG77" s="3" t="s">
        <v>7</v>
      </c>
      <c r="AH77" s="3" t="s">
        <v>37</v>
      </c>
      <c r="AI77" s="3" t="s">
        <v>28</v>
      </c>
      <c r="AJ77" s="3" t="s">
        <v>57</v>
      </c>
      <c r="AK77" s="3" t="s">
        <v>39</v>
      </c>
      <c r="AL77" s="4" t="s">
        <v>12</v>
      </c>
      <c r="AM77" s="4" t="s">
        <v>140</v>
      </c>
      <c r="AN77" s="4">
        <v>2000</v>
      </c>
      <c r="AO77" s="3" t="s">
        <v>30</v>
      </c>
      <c r="AP77" s="3" t="s">
        <v>30</v>
      </c>
      <c r="AQ77" s="3">
        <v>1430</v>
      </c>
      <c r="AR77" s="3">
        <v>0</v>
      </c>
      <c r="AS77" s="3">
        <v>0</v>
      </c>
      <c r="AT77" s="3">
        <v>1</v>
      </c>
      <c r="AU77" s="3">
        <v>1</v>
      </c>
      <c r="AV77" s="4" t="s">
        <v>15</v>
      </c>
      <c r="AW77" s="4" t="s">
        <v>41</v>
      </c>
      <c r="AX77" s="4" t="s">
        <v>42</v>
      </c>
      <c r="AY77" s="4" t="s">
        <v>33</v>
      </c>
      <c r="AZ77" s="4"/>
      <c r="BA77" s="3">
        <v>0.4133</v>
      </c>
      <c r="BB77" s="3"/>
      <c r="BC77" s="3"/>
      <c r="BD77" s="3" t="s">
        <v>20</v>
      </c>
      <c r="BE77" s="3">
        <v>20.21</v>
      </c>
      <c r="BF77" s="3"/>
    </row>
    <row r="78" spans="1:58" x14ac:dyDescent="0.35">
      <c r="A78" s="2">
        <v>51</v>
      </c>
      <c r="B78" s="3" t="s">
        <v>21</v>
      </c>
      <c r="C78" s="3">
        <v>51.1</v>
      </c>
      <c r="D78" s="3" t="s">
        <v>22</v>
      </c>
      <c r="E78" s="3" t="s">
        <v>23</v>
      </c>
      <c r="F78" s="3"/>
      <c r="G78" s="3"/>
      <c r="H78" s="3" t="str">
        <f>IF(Z78&lt;'2 - Outliers'!$F$11,"Low outlier",IF(Z78&gt;'2 - Outliers'!$F$12,"High outlier",""))</f>
        <v>High outlier</v>
      </c>
      <c r="I78" s="3">
        <f>IF(AB78="",VLOOKUP(AX78,'3 -Impute_SE'!$B$10:$C$21,2,FALSE),AB78)</f>
        <v>2.0737327188940089E-2</v>
      </c>
      <c r="J78" s="3">
        <f>I78^2</f>
        <v>4.3003673894115383E-4</v>
      </c>
      <c r="K78" s="3">
        <f>1/J78</f>
        <v>2325.3827160493834</v>
      </c>
      <c r="L78" s="3">
        <f>K78/(VLOOKUP($AX78,'5_Weighting - FEM'!$B$9:$C$20,2,FALSE)/VLOOKUP($AX78,'5_Weighting - FEM'!$B$9:$D$20,3,FALSE))</f>
        <v>2.9304908213120551</v>
      </c>
      <c r="M78" s="3">
        <f>L78*Z78</f>
        <v>3.5094886808879049</v>
      </c>
      <c r="N78" s="3">
        <f>K78*Z78</f>
        <v>2784.8250748159107</v>
      </c>
      <c r="O78" s="3">
        <f>K78/(VLOOKUP($AX78,'5_Weighting - FEM'!$F$12:$G$20,2,FALSE)/(VLOOKUP($AX78,'5_Weighting - FEM'!$F$12:$H$21,3,FALSE)))</f>
        <v>1.6049073009820862</v>
      </c>
      <c r="P78" s="3">
        <f>O78*$Z78</f>
        <v>1.922000221160638</v>
      </c>
      <c r="Q78" s="3">
        <f>K78/(VLOOKUP($AX78,'5_Weighting - FEM'!$F$12:$H$20,2,FALSE)/VLOOKUP($AX78,'5_Weighting - FEM'!$F$12:$H$20,3,FALSE))</f>
        <v>1.6049073009820862</v>
      </c>
      <c r="R78" s="3">
        <f>Q78*$Z78</f>
        <v>1.922000221160638</v>
      </c>
      <c r="S78" s="3">
        <f>K78/(VLOOKUP($AX78,'5_Weighting - FEM'!$N$12:$O$23,2,FALSE)/VLOOKUP($AX78,'5_Weighting - FEM'!$N$12:$P$23,3,FALSE))</f>
        <v>4.569260719078529</v>
      </c>
      <c r="T78" s="3">
        <f>S78*$Z78</f>
        <v>5.4720419722905689</v>
      </c>
      <c r="U78" s="3">
        <f>K78/(VLOOKUP($AX78,'5_Weighting - FEM'!$R$12:$S$23,2,FALSE)/(VLOOKUP($AX78,'5_Weighting - FEM'!$R$12:$T$23,3,FALSE)))</f>
        <v>2.461835127721097</v>
      </c>
      <c r="V78" s="3">
        <f>U78*$Z78</f>
        <v>2.9482373574134484</v>
      </c>
      <c r="W78" s="3">
        <f>K78/(VLOOKUP($AX78,'5_Weighting - FEM'!$V$12:$W$23,2,FALSE)/(VLOOKUP($AX78,'5_Weighting - FEM'!$V$12:$X$23,3,FALSE)))</f>
        <v>4.5463028045063378</v>
      </c>
      <c r="X78" s="3">
        <f>W78*$Z78</f>
        <v>5.4445480996798965</v>
      </c>
      <c r="Y78" s="3" t="s">
        <v>24</v>
      </c>
      <c r="Z78" s="6">
        <v>1.1975770936953891</v>
      </c>
      <c r="AA78" s="3" t="s">
        <v>25</v>
      </c>
      <c r="AB78" s="3">
        <v>2.0737327188940089E-2</v>
      </c>
      <c r="AC78" s="3" t="s">
        <v>26</v>
      </c>
      <c r="AD78" s="3" t="s">
        <v>5</v>
      </c>
      <c r="AE78" s="3" t="s">
        <v>6</v>
      </c>
      <c r="AF78" s="3" t="s">
        <v>5</v>
      </c>
      <c r="AG78" s="3" t="s">
        <v>7</v>
      </c>
      <c r="AH78" s="3" t="s">
        <v>27</v>
      </c>
      <c r="AI78" s="3" t="s">
        <v>28</v>
      </c>
      <c r="AJ78" s="3" t="s">
        <v>10</v>
      </c>
      <c r="AK78" s="3" t="s">
        <v>11</v>
      </c>
      <c r="AL78" s="4" t="s">
        <v>12</v>
      </c>
      <c r="AM78" s="4" t="s">
        <v>29</v>
      </c>
      <c r="AN78" s="4">
        <v>2008</v>
      </c>
      <c r="AO78" s="3" t="str">
        <f>IF(AN78&lt;2010,"Pre-2010",IF(AN78&lt;2018,"2010 - 2017","2018 - 2019"))</f>
        <v>Pre-2010</v>
      </c>
      <c r="AP78" s="3" t="s">
        <v>30</v>
      </c>
      <c r="AQ78" s="3">
        <v>69</v>
      </c>
      <c r="AR78" s="3">
        <v>0</v>
      </c>
      <c r="AS78" s="3">
        <v>0</v>
      </c>
      <c r="AT78" s="3">
        <v>0</v>
      </c>
      <c r="AU78" s="3">
        <v>0</v>
      </c>
      <c r="AV78" s="4" t="s">
        <v>15</v>
      </c>
      <c r="AW78" s="4" t="s">
        <v>31</v>
      </c>
      <c r="AX78" s="4" t="s">
        <v>32</v>
      </c>
      <c r="AY78" s="4" t="s">
        <v>33</v>
      </c>
      <c r="AZ78" s="4"/>
      <c r="BA78" s="3">
        <v>3.5999999999999997E-2</v>
      </c>
      <c r="BB78" s="3"/>
      <c r="BC78" s="3"/>
      <c r="BD78" s="3" t="s">
        <v>20</v>
      </c>
      <c r="BE78" s="3">
        <v>1.736</v>
      </c>
      <c r="BF78" s="3"/>
    </row>
    <row r="79" spans="1:58" x14ac:dyDescent="0.35">
      <c r="A79" s="2">
        <v>65</v>
      </c>
      <c r="B79" s="3" t="s">
        <v>351</v>
      </c>
      <c r="C79" s="3">
        <v>65.2</v>
      </c>
      <c r="D79" s="3" t="s">
        <v>635</v>
      </c>
      <c r="E79" s="3" t="s">
        <v>388</v>
      </c>
      <c r="F79" s="3"/>
      <c r="G79" s="3"/>
      <c r="H79" s="3" t="str">
        <f>IF(Z79&lt;'2 - Outliers'!$F$11,"Low outlier",IF(Z79&gt;'2 - Outliers'!$F$12,"High outlier",""))</f>
        <v/>
      </c>
      <c r="I79" s="3">
        <f>IF(AB79="",VLOOKUP(AX79,'3 -Impute_SE'!$B$10:$C$21,2,FALSE),AB79)</f>
        <v>2.1901079136690649E-2</v>
      </c>
      <c r="J79" s="3">
        <f>I79^2</f>
        <v>4.7965726735158643E-4</v>
      </c>
      <c r="K79" s="3">
        <f>1/J79</f>
        <v>2084.8219511433044</v>
      </c>
      <c r="L79" s="3">
        <f>K79/(VLOOKUP($AX79,'5_Weighting - FEM'!$B$9:$C$20,2,FALSE)/VLOOKUP($AX79,'5_Weighting - FEM'!$B$9:$D$20,3,FALSE))</f>
        <v>3.3148790230427523E-3</v>
      </c>
      <c r="M79" s="3">
        <f>L79*Z79</f>
        <v>2.0182640931795797E-4</v>
      </c>
      <c r="N79" s="3">
        <f>K79*Z79</f>
        <v>126.93438449536009</v>
      </c>
      <c r="O79" s="3">
        <f>K79/(VLOOKUP($AX79,'5_Weighting - FEM'!$F$12:$G$20,2,FALSE)/(VLOOKUP($AX79,'5_Weighting - FEM'!$F$12:$H$21,3,FALSE)))</f>
        <v>8.8953724525805522E-2</v>
      </c>
      <c r="P79" s="3">
        <f>O79*$Z79</f>
        <v>5.4159475177536697E-3</v>
      </c>
      <c r="Q79" s="3">
        <f>K79/(VLOOKUP($AX79,'5_Weighting - FEM'!$F$12:$H$20,2,FALSE)/VLOOKUP($AX79,'5_Weighting - FEM'!$F$12:$H$20,3,FALSE))</f>
        <v>8.8953724525805522E-2</v>
      </c>
      <c r="R79" s="3">
        <f>Q79*$Z79</f>
        <v>5.4159475177536697E-3</v>
      </c>
      <c r="S79" s="3">
        <f>K79/(VLOOKUP($AX79,'5_Weighting - FEM'!$N$12:$O$23,2,FALSE)/VLOOKUP($AX79,'5_Weighting - FEM'!$N$12:$P$23,3,FALSE))</f>
        <v>2.6101253932892393E-3</v>
      </c>
      <c r="T79" s="3">
        <f>S79*$Z79</f>
        <v>1.5891748457041535E-4</v>
      </c>
      <c r="U79" s="3">
        <f>K79/(VLOOKUP($AX79,'5_Weighting - FEM'!$R$12:$S$23,2,FALSE)/(VLOOKUP($AX79,'5_Weighting - FEM'!$R$12:$T$23,3,FALSE)))</f>
        <v>0.35810436970124404</v>
      </c>
      <c r="V79" s="3">
        <f>U79*$Z79</f>
        <v>2.1803184549260245E-2</v>
      </c>
      <c r="W79" s="3">
        <f>K79/(VLOOKUP($AX79,'5_Weighting - FEM'!$V$12:$W$23,2,FALSE)/(VLOOKUP($AX79,'5_Weighting - FEM'!$V$12:$X$23,3,FALSE)))</f>
        <v>2.4305247904758557E-3</v>
      </c>
      <c r="X79" s="3">
        <f>W79*$Z79</f>
        <v>1.4798250186812248E-4</v>
      </c>
      <c r="Y79" s="3" t="s">
        <v>354</v>
      </c>
      <c r="Z79" s="6">
        <v>6.0885000000000002E-2</v>
      </c>
      <c r="AA79" s="3" t="s">
        <v>355</v>
      </c>
      <c r="AB79" s="3">
        <v>2.1901079136690649E-2</v>
      </c>
      <c r="AC79" s="3" t="s">
        <v>26</v>
      </c>
      <c r="AD79" s="3" t="s">
        <v>5</v>
      </c>
      <c r="AE79" s="3" t="s">
        <v>6</v>
      </c>
      <c r="AF79" s="3" t="s">
        <v>5</v>
      </c>
      <c r="AG79" s="3" t="s">
        <v>7</v>
      </c>
      <c r="AH79" s="3" t="s">
        <v>356</v>
      </c>
      <c r="AI79" s="3" t="s">
        <v>28</v>
      </c>
      <c r="AJ79" s="3" t="s">
        <v>10</v>
      </c>
      <c r="AK79" s="3" t="s">
        <v>11</v>
      </c>
      <c r="AL79" s="4" t="s">
        <v>108</v>
      </c>
      <c r="AM79" s="4" t="s">
        <v>363</v>
      </c>
      <c r="AN79" s="4">
        <v>2010</v>
      </c>
      <c r="AO79" s="3" t="s">
        <v>14</v>
      </c>
      <c r="AP79" s="3" t="s">
        <v>14</v>
      </c>
      <c r="AQ79" s="3">
        <v>473</v>
      </c>
      <c r="AR79" s="3">
        <v>1</v>
      </c>
      <c r="AS79" s="3">
        <v>0</v>
      </c>
      <c r="AT79" s="3">
        <v>0</v>
      </c>
      <c r="AU79" s="3">
        <v>0</v>
      </c>
      <c r="AV79" s="4" t="s">
        <v>15</v>
      </c>
      <c r="AW79" s="4" t="s">
        <v>634</v>
      </c>
      <c r="AX79" s="4" t="s">
        <v>17</v>
      </c>
      <c r="AY79" s="4" t="s">
        <v>33</v>
      </c>
      <c r="AZ79" s="4"/>
      <c r="BA79" s="3">
        <v>1.107</v>
      </c>
      <c r="BB79" s="3"/>
      <c r="BC79" s="3"/>
      <c r="BD79" s="3" t="s">
        <v>20</v>
      </c>
      <c r="BE79" s="3">
        <v>2.78</v>
      </c>
      <c r="BF79" s="3"/>
    </row>
    <row r="80" spans="1:58" x14ac:dyDescent="0.35">
      <c r="A80" s="2">
        <v>102</v>
      </c>
      <c r="B80" s="3" t="s">
        <v>257</v>
      </c>
      <c r="C80" s="3">
        <v>102.1</v>
      </c>
      <c r="D80" s="3" t="s">
        <v>258</v>
      </c>
      <c r="E80" s="3" t="s">
        <v>259</v>
      </c>
      <c r="F80" s="3"/>
      <c r="G80" s="3"/>
      <c r="H80" s="3" t="str">
        <f>IF(Z80&lt;'2 - Outliers'!$F$11,"Low outlier",IF(Z80&gt;'2 - Outliers'!$F$12,"High outlier",""))</f>
        <v/>
      </c>
      <c r="I80" s="3">
        <f>IF(AB80="",VLOOKUP(AX80,'3 -Impute_SE'!$B$10:$C$21,2,FALSE),AB80)</f>
        <v>2.1978021978021976E-2</v>
      </c>
      <c r="J80" s="3">
        <f>I80^2</f>
        <v>4.8303345006641703E-4</v>
      </c>
      <c r="K80" s="3">
        <f>1/J80</f>
        <v>2070.2500000000005</v>
      </c>
      <c r="L80" s="3">
        <f>K80/(VLOOKUP($AX80,'5_Weighting - FEM'!$B$9:$C$20,2,FALSE)/VLOOKUP($AX80,'5_Weighting - FEM'!$B$9:$D$20,3,FALSE))</f>
        <v>2.6089677974076948</v>
      </c>
      <c r="M80" s="3">
        <f>L80*Z80</f>
        <v>0.2087174237926156</v>
      </c>
      <c r="N80" s="3">
        <f>K80*Z80</f>
        <v>165.62000000000003</v>
      </c>
      <c r="O80" s="3">
        <f>K80/(VLOOKUP($AX80,'5_Weighting - FEM'!$F$12:$G$20,2,FALSE)/(VLOOKUP($AX80,'5_Weighting - FEM'!$F$12:$H$21,3,FALSE)))</f>
        <v>1.4288225834510782</v>
      </c>
      <c r="P80" s="3">
        <f>O80*$Z80</f>
        <v>0.11430580667608625</v>
      </c>
      <c r="Q80" s="3">
        <f>K80/(VLOOKUP($AX80,'5_Weighting - FEM'!$F$12:$H$20,2,FALSE)/VLOOKUP($AX80,'5_Weighting - FEM'!$F$12:$H$20,3,FALSE))</f>
        <v>1.4288225834510782</v>
      </c>
      <c r="R80" s="3">
        <f>Q80*$Z80</f>
        <v>0.11430580667608625</v>
      </c>
      <c r="S80" s="3">
        <f>K80/(VLOOKUP($AX80,'5_Weighting - FEM'!$N$12:$O$23,2,FALSE)/VLOOKUP($AX80,'5_Weighting - FEM'!$N$12:$P$23,3,FALSE))</f>
        <v>4.0679376940339473</v>
      </c>
      <c r="T80" s="3">
        <f>S80*$Z80</f>
        <v>0.32543501552271581</v>
      </c>
      <c r="U80" s="3">
        <f>K80/(VLOOKUP($AX80,'5_Weighting - FEM'!$R$12:$S$23,2,FALSE)/(VLOOKUP($AX80,'5_Weighting - FEM'!$R$12:$T$23,3,FALSE)))</f>
        <v>2.1917313386689705</v>
      </c>
      <c r="V80" s="3">
        <f>U80*$Z80</f>
        <v>0.17533850709351764</v>
      </c>
      <c r="W80" s="3">
        <f>K80/(VLOOKUP($AX80,'5_Weighting - FEM'!$V$12:$W$23,2,FALSE)/(VLOOKUP($AX80,'5_Weighting - FEM'!$V$12:$X$23,3,FALSE)))</f>
        <v>4.047498640146153</v>
      </c>
      <c r="X80" s="3">
        <f>W80*$Z80</f>
        <v>0.32379989121169223</v>
      </c>
      <c r="Y80" s="3" t="s">
        <v>64</v>
      </c>
      <c r="Z80" s="6">
        <v>0.08</v>
      </c>
      <c r="AA80" s="3" t="s">
        <v>4</v>
      </c>
      <c r="AB80" s="3">
        <v>2.1978021978021976E-2</v>
      </c>
      <c r="AC80" s="3" t="s">
        <v>26</v>
      </c>
      <c r="AD80" s="3" t="s">
        <v>5</v>
      </c>
      <c r="AE80" s="3" t="s">
        <v>6</v>
      </c>
      <c r="AF80" s="3" t="s">
        <v>5</v>
      </c>
      <c r="AG80" s="3" t="s">
        <v>7</v>
      </c>
      <c r="AH80" s="3" t="s">
        <v>65</v>
      </c>
      <c r="AI80" s="3" t="s">
        <v>28</v>
      </c>
      <c r="AJ80" s="3" t="s">
        <v>10</v>
      </c>
      <c r="AK80" s="3" t="s">
        <v>11</v>
      </c>
      <c r="AL80" s="4" t="s">
        <v>66</v>
      </c>
      <c r="AM80" s="4" t="s">
        <v>67</v>
      </c>
      <c r="AN80" s="4" t="s">
        <v>260</v>
      </c>
      <c r="AO80" s="3" t="s">
        <v>1951</v>
      </c>
      <c r="AP80" s="3" t="s">
        <v>14</v>
      </c>
      <c r="AQ80" s="3">
        <v>1824</v>
      </c>
      <c r="AR80" s="3">
        <v>1</v>
      </c>
      <c r="AS80" s="3">
        <v>0</v>
      </c>
      <c r="AT80" s="3">
        <v>1</v>
      </c>
      <c r="AU80" s="3">
        <v>1</v>
      </c>
      <c r="AV80" s="4" t="s">
        <v>15</v>
      </c>
      <c r="AW80" s="4" t="s">
        <v>261</v>
      </c>
      <c r="AX80" s="4" t="s">
        <v>32</v>
      </c>
      <c r="AY80" s="4" t="s">
        <v>262</v>
      </c>
      <c r="AZ80" s="4"/>
      <c r="BA80" s="3">
        <v>2E-3</v>
      </c>
      <c r="BB80" s="3"/>
      <c r="BC80" s="3"/>
      <c r="BD80" s="3" t="s">
        <v>20</v>
      </c>
      <c r="BE80" s="3">
        <v>3.64</v>
      </c>
      <c r="BF80" s="3"/>
    </row>
    <row r="81" spans="1:58" x14ac:dyDescent="0.35">
      <c r="A81" s="2">
        <v>65</v>
      </c>
      <c r="B81" s="3" t="s">
        <v>351</v>
      </c>
      <c r="C81" s="3">
        <v>65.099999999999994</v>
      </c>
      <c r="D81" s="3" t="s">
        <v>389</v>
      </c>
      <c r="E81" s="3" t="s">
        <v>378</v>
      </c>
      <c r="F81" s="3"/>
      <c r="G81" s="3" t="s">
        <v>1958</v>
      </c>
      <c r="H81" s="3" t="str">
        <f>IF(Z81&lt;'2 - Outliers'!$F$11,"Low outlier",IF(Z81&gt;'2 - Outliers'!$F$12,"High outlier",""))</f>
        <v/>
      </c>
      <c r="I81" s="3">
        <f>IF(AB81="",VLOOKUP(AX81,'3 -Impute_SE'!$B$10:$C$21,2,FALSE),AB81)</f>
        <v>2.2195588235294116E-2</v>
      </c>
      <c r="J81" s="3">
        <f>I81^2</f>
        <v>4.9264413711072662E-4</v>
      </c>
      <c r="K81" s="3">
        <f>1/J81</f>
        <v>2029.8627846559355</v>
      </c>
      <c r="L81" s="3">
        <f>K81/(VLOOKUP($AX81,'5_Weighting - FEM'!$B$9:$C$20,2,FALSE)/VLOOKUP($AX81,'5_Weighting - FEM'!$B$9:$D$20,3,FALSE))</f>
        <v>3.543760952929413</v>
      </c>
      <c r="M81" s="3">
        <f>L81*Z81</f>
        <v>-5.3485984062563628E-2</v>
      </c>
      <c r="N81" s="3">
        <f>K81*Z81</f>
        <v>-30.636719008812033</v>
      </c>
      <c r="O81" s="3">
        <f>K81/(VLOOKUP($AX81,'5_Weighting - FEM'!$F$12:$G$20,2,FALSE)/(VLOOKUP($AX81,'5_Weighting - FEM'!$F$12:$H$21,3,FALSE)))</f>
        <v>116.32130294567068</v>
      </c>
      <c r="P81" s="3">
        <f>O81*$Z81</f>
        <v>-1.7556374253590077</v>
      </c>
      <c r="Q81" s="3">
        <f>K81/(VLOOKUP($AX81,'5_Weighting - FEM'!$F$12:$H$20,2,FALSE)/VLOOKUP($AX81,'5_Weighting - FEM'!$F$12:$H$20,3,FALSE))</f>
        <v>116.32130294567068</v>
      </c>
      <c r="R81" s="3">
        <f>Q81*$Z81</f>
        <v>-1.7556374253590077</v>
      </c>
      <c r="S81" s="3">
        <f>K81/(VLOOKUP($AX81,'5_Weighting - FEM'!$N$12:$O$23,2,FALSE)/VLOOKUP($AX81,'5_Weighting - FEM'!$N$12:$P$23,3,FALSE))</f>
        <v>1.9412606280912854</v>
      </c>
      <c r="T81" s="3">
        <f>S81*$Z81</f>
        <v>-2.9299446659781771E-2</v>
      </c>
      <c r="U81" s="3">
        <f>K81/(VLOOKUP($AX81,'5_Weighting - FEM'!$R$12:$S$23,2,FALSE)/(VLOOKUP($AX81,'5_Weighting - FEM'!$R$12:$T$23,3,FALSE)))</f>
        <v>3.1555068682258569</v>
      </c>
      <c r="V81" s="3">
        <f>U81*$Z81</f>
        <v>-4.7626065162132858E-2</v>
      </c>
      <c r="W81" s="3">
        <f>K81/(VLOOKUP($AX81,'5_Weighting - FEM'!$V$12:$W$23,2,FALSE)/(VLOOKUP($AX81,'5_Weighting - FEM'!$V$12:$X$23,3,FALSE)))</f>
        <v>2.6767301682166278</v>
      </c>
      <c r="X81" s="3">
        <f>W81*$Z81</f>
        <v>-4.0399888428893561E-2</v>
      </c>
      <c r="Y81" s="3" t="s">
        <v>367</v>
      </c>
      <c r="Z81" s="6">
        <v>-1.5093000000000001E-2</v>
      </c>
      <c r="AA81" s="3" t="s">
        <v>355</v>
      </c>
      <c r="AB81" s="3">
        <v>2.2195588235294116E-2</v>
      </c>
      <c r="AC81" s="3" t="s">
        <v>26</v>
      </c>
      <c r="AD81" s="3" t="s">
        <v>53</v>
      </c>
      <c r="AE81" s="3" t="s">
        <v>143</v>
      </c>
      <c r="AF81" s="3" t="s">
        <v>54</v>
      </c>
      <c r="AG81" s="3" t="s">
        <v>7</v>
      </c>
      <c r="AH81" s="3" t="s">
        <v>356</v>
      </c>
      <c r="AI81" s="3" t="s">
        <v>28</v>
      </c>
      <c r="AJ81" s="3" t="s">
        <v>10</v>
      </c>
      <c r="AK81" s="3" t="s">
        <v>11</v>
      </c>
      <c r="AL81" s="4" t="s">
        <v>108</v>
      </c>
      <c r="AM81" s="4" t="s">
        <v>363</v>
      </c>
      <c r="AN81" s="4">
        <v>2010</v>
      </c>
      <c r="AO81" s="3" t="s">
        <v>14</v>
      </c>
      <c r="AP81" s="3" t="s">
        <v>14</v>
      </c>
      <c r="AQ81" s="3">
        <v>473</v>
      </c>
      <c r="AR81" s="3">
        <v>1</v>
      </c>
      <c r="AS81" s="3">
        <v>0</v>
      </c>
      <c r="AT81" s="3">
        <v>0</v>
      </c>
      <c r="AU81" s="3">
        <v>0</v>
      </c>
      <c r="AV81" s="4" t="s">
        <v>346</v>
      </c>
      <c r="AW81" s="4" t="s">
        <v>358</v>
      </c>
      <c r="AX81" s="4" t="s">
        <v>348</v>
      </c>
      <c r="AY81" s="4" t="s">
        <v>33</v>
      </c>
      <c r="AZ81" s="4"/>
      <c r="BA81" s="3">
        <v>-0.129</v>
      </c>
      <c r="BB81" s="3"/>
      <c r="BC81" s="3"/>
      <c r="BD81" s="3" t="s">
        <v>20</v>
      </c>
      <c r="BE81" s="3">
        <v>-0.68</v>
      </c>
      <c r="BF81" s="3"/>
    </row>
    <row r="82" spans="1:58" x14ac:dyDescent="0.35">
      <c r="A82" s="2">
        <v>65</v>
      </c>
      <c r="B82" s="3" t="s">
        <v>351</v>
      </c>
      <c r="C82" s="3">
        <v>65.400000000000006</v>
      </c>
      <c r="D82" s="3" t="s">
        <v>688</v>
      </c>
      <c r="E82" s="3" t="s">
        <v>362</v>
      </c>
      <c r="F82" s="3"/>
      <c r="G82" s="3" t="s">
        <v>1958</v>
      </c>
      <c r="H82" s="3" t="str">
        <f>IF(Z82&lt;'2 - Outliers'!$F$11,"Low outlier",IF(Z82&gt;'2 - Outliers'!$F$12,"High outlier",""))</f>
        <v/>
      </c>
      <c r="I82" s="3">
        <f>IF(AB82="",VLOOKUP(AX82,'3 -Impute_SE'!$B$10:$C$21,2,FALSE),AB82)</f>
        <v>2.2285714285714287E-2</v>
      </c>
      <c r="J82" s="3">
        <f>I82^2</f>
        <v>4.9665306122448989E-4</v>
      </c>
      <c r="K82" s="3">
        <f>1/J82</f>
        <v>2013.4779750164362</v>
      </c>
      <c r="L82" s="3">
        <f>K82/(VLOOKUP($AX82,'5_Weighting - FEM'!$B$9:$C$20,2,FALSE)/VLOOKUP($AX82,'5_Weighting - FEM'!$B$9:$D$20,3,FALSE))</f>
        <v>3.2014416862218668E-3</v>
      </c>
      <c r="M82" s="3">
        <f>L82*Z82</f>
        <v>4.9942490305061129E-6</v>
      </c>
      <c r="N82" s="3">
        <f>K82*Z82</f>
        <v>3.141025641025641</v>
      </c>
      <c r="O82" s="3">
        <f>K82/(VLOOKUP($AX82,'5_Weighting - FEM'!$F$12:$G$20,2,FALSE)/(VLOOKUP($AX82,'5_Weighting - FEM'!$F$12:$H$21,3,FALSE)))</f>
        <v>8.5909669662758439E-2</v>
      </c>
      <c r="P82" s="3">
        <f>O82*$Z82</f>
        <v>1.3401908467390318E-4</v>
      </c>
      <c r="Q82" s="3">
        <f>K82/(VLOOKUP($AX82,'5_Weighting - FEM'!$F$12:$H$20,2,FALSE)/VLOOKUP($AX82,'5_Weighting - FEM'!$F$12:$H$20,3,FALSE))</f>
        <v>8.5909669662758439E-2</v>
      </c>
      <c r="R82" s="3">
        <f>Q82*$Z82</f>
        <v>1.3401908467390318E-4</v>
      </c>
      <c r="S82" s="3">
        <f>K82/(VLOOKUP($AX82,'5_Weighting - FEM'!$N$12:$O$23,2,FALSE)/VLOOKUP($AX82,'5_Weighting - FEM'!$N$12:$P$23,3,FALSE))</f>
        <v>2.520805188441607E-3</v>
      </c>
      <c r="T82" s="3">
        <f>S82*$Z82</f>
        <v>3.9324560939689073E-6</v>
      </c>
      <c r="U82" s="3">
        <f>K82/(VLOOKUP($AX82,'5_Weighting - FEM'!$R$12:$S$23,2,FALSE)/(VLOOKUP($AX82,'5_Weighting - FEM'!$R$12:$T$23,3,FALSE)))</f>
        <v>0.34584980302763335</v>
      </c>
      <c r="V82" s="3">
        <f>U82*$Z82</f>
        <v>5.3952569272310805E-4</v>
      </c>
      <c r="W82" s="3">
        <f>K82/(VLOOKUP($AX82,'5_Weighting - FEM'!$V$12:$W$23,2,FALSE)/(VLOOKUP($AX82,'5_Weighting - FEM'!$V$12:$X$23,3,FALSE)))</f>
        <v>2.3473506361878227E-3</v>
      </c>
      <c r="X82" s="3">
        <f>W82*$Z82</f>
        <v>3.661866992453004E-6</v>
      </c>
      <c r="Y82" s="3" t="s">
        <v>367</v>
      </c>
      <c r="Z82" s="6">
        <v>1.5600000000000002E-3</v>
      </c>
      <c r="AA82" s="3" t="s">
        <v>355</v>
      </c>
      <c r="AB82" s="3">
        <v>2.2285714285714287E-2</v>
      </c>
      <c r="AC82" s="3" t="s">
        <v>26</v>
      </c>
      <c r="AD82" s="3" t="s">
        <v>53</v>
      </c>
      <c r="AE82" s="3" t="s">
        <v>6</v>
      </c>
      <c r="AF82" s="3" t="s">
        <v>54</v>
      </c>
      <c r="AG82" s="3" t="s">
        <v>7</v>
      </c>
      <c r="AH82" s="3" t="s">
        <v>356</v>
      </c>
      <c r="AI82" s="3" t="s">
        <v>28</v>
      </c>
      <c r="AJ82" s="3" t="s">
        <v>10</v>
      </c>
      <c r="AK82" s="3" t="s">
        <v>11</v>
      </c>
      <c r="AL82" s="4" t="s">
        <v>108</v>
      </c>
      <c r="AM82" s="4" t="s">
        <v>363</v>
      </c>
      <c r="AN82" s="4">
        <v>2010</v>
      </c>
      <c r="AO82" s="3" t="s">
        <v>14</v>
      </c>
      <c r="AP82" s="3" t="s">
        <v>14</v>
      </c>
      <c r="AQ82" s="3">
        <v>473</v>
      </c>
      <c r="AR82" s="3">
        <v>1</v>
      </c>
      <c r="AS82" s="3">
        <v>0</v>
      </c>
      <c r="AT82" s="3">
        <v>0</v>
      </c>
      <c r="AU82" s="3">
        <v>0</v>
      </c>
      <c r="AV82" s="4" t="s">
        <v>15</v>
      </c>
      <c r="AW82" s="4" t="s">
        <v>634</v>
      </c>
      <c r="AX82" s="4" t="s">
        <v>17</v>
      </c>
      <c r="AY82" s="4" t="s">
        <v>33</v>
      </c>
      <c r="AZ82" s="4"/>
      <c r="BA82" s="3">
        <v>0.19500000000000001</v>
      </c>
      <c r="BB82" s="3"/>
      <c r="BC82" s="3"/>
      <c r="BD82" s="3" t="s">
        <v>20</v>
      </c>
      <c r="BE82" s="3">
        <v>7.0000000000000007E-2</v>
      </c>
      <c r="BF82" s="3"/>
    </row>
    <row r="83" spans="1:58" x14ac:dyDescent="0.35">
      <c r="A83" s="2">
        <v>65</v>
      </c>
      <c r="B83" s="3" t="s">
        <v>351</v>
      </c>
      <c r="C83" s="3">
        <v>65.8</v>
      </c>
      <c r="D83" s="3" t="s">
        <v>393</v>
      </c>
      <c r="E83" s="3" t="s">
        <v>394</v>
      </c>
      <c r="F83" s="3"/>
      <c r="G83" s="3" t="s">
        <v>1958</v>
      </c>
      <c r="H83" s="3" t="str">
        <f>IF(Z83&lt;'2 - Outliers'!$F$11,"Low outlier",IF(Z83&gt;'2 - Outliers'!$F$12,"High outlier",""))</f>
        <v/>
      </c>
      <c r="I83" s="3">
        <f>IF(AB83="",VLOOKUP(AX83,'3 -Impute_SE'!$B$10:$C$21,2,FALSE),AB83)</f>
        <v>2.3108E-2</v>
      </c>
      <c r="J83" s="3">
        <f>I83^2</f>
        <v>5.3397966400000002E-4</v>
      </c>
      <c r="K83" s="3">
        <f>1/J83</f>
        <v>1872.7304940961196</v>
      </c>
      <c r="L83" s="3">
        <f>K83/(VLOOKUP($AX83,'5_Weighting - FEM'!$B$9:$C$20,2,FALSE)/VLOOKUP($AX83,'5_Weighting - FEM'!$B$9:$D$20,3,FALSE))</f>
        <v>3.26943734842793</v>
      </c>
      <c r="M83" s="3">
        <f>L83*Z83</f>
        <v>-0.11332523737120891</v>
      </c>
      <c r="N83" s="3">
        <f>K83*Z83</f>
        <v>-64.912584386359697</v>
      </c>
      <c r="O83" s="3">
        <f>K83/(VLOOKUP($AX83,'5_Weighting - FEM'!$F$12:$G$20,2,FALSE)/(VLOOKUP($AX83,'5_Weighting - FEM'!$F$12:$H$21,3,FALSE)))</f>
        <v>107.3168357910824</v>
      </c>
      <c r="P83" s="3">
        <f>O83*$Z83</f>
        <v>-3.7198161621904977</v>
      </c>
      <c r="Q83" s="3">
        <f>K83/(VLOOKUP($AX83,'5_Weighting - FEM'!$F$12:$H$20,2,FALSE)/VLOOKUP($AX83,'5_Weighting - FEM'!$F$12:$H$20,3,FALSE))</f>
        <v>107.3168357910824</v>
      </c>
      <c r="R83" s="3">
        <f>Q83*$Z83</f>
        <v>-3.7198161621904977</v>
      </c>
      <c r="S83" s="3">
        <f>K83/(VLOOKUP($AX83,'5_Weighting - FEM'!$N$12:$O$23,2,FALSE)/VLOOKUP($AX83,'5_Weighting - FEM'!$N$12:$P$23,3,FALSE))</f>
        <v>1.7909870572019733</v>
      </c>
      <c r="T83" s="3">
        <f>S83*$Z83</f>
        <v>-6.2079193376734794E-2</v>
      </c>
      <c r="U83" s="3">
        <f>K83/(VLOOKUP($AX83,'5_Weighting - FEM'!$R$12:$S$23,2,FALSE)/(VLOOKUP($AX83,'5_Weighting - FEM'!$R$12:$T$23,3,FALSE)))</f>
        <v>2.91123812955562</v>
      </c>
      <c r="V83" s="3">
        <f>U83*$Z83</f>
        <v>-0.10090933604665689</v>
      </c>
      <c r="W83" s="3">
        <f>K83/(VLOOKUP($AX83,'5_Weighting - FEM'!$V$12:$W$23,2,FALSE)/(VLOOKUP($AX83,'5_Weighting - FEM'!$V$12:$X$23,3,FALSE)))</f>
        <v>2.4695236783386765</v>
      </c>
      <c r="X83" s="3">
        <f>W83*$Z83</f>
        <v>-8.5598629738575197E-2</v>
      </c>
      <c r="Y83" s="3" t="s">
        <v>367</v>
      </c>
      <c r="Z83" s="6">
        <v>-3.4661999999999998E-2</v>
      </c>
      <c r="AA83" s="3" t="s">
        <v>355</v>
      </c>
      <c r="AB83" s="3">
        <v>2.3108E-2</v>
      </c>
      <c r="AC83" s="3" t="s">
        <v>26</v>
      </c>
      <c r="AD83" s="3" t="s">
        <v>53</v>
      </c>
      <c r="AE83" s="3" t="s">
        <v>143</v>
      </c>
      <c r="AF83" s="3" t="s">
        <v>54</v>
      </c>
      <c r="AG83" s="3" t="s">
        <v>7</v>
      </c>
      <c r="AH83" s="3" t="s">
        <v>356</v>
      </c>
      <c r="AI83" s="3" t="s">
        <v>28</v>
      </c>
      <c r="AJ83" s="3" t="s">
        <v>10</v>
      </c>
      <c r="AK83" s="3" t="s">
        <v>11</v>
      </c>
      <c r="AL83" s="4" t="s">
        <v>108</v>
      </c>
      <c r="AM83" s="4" t="s">
        <v>357</v>
      </c>
      <c r="AN83" s="4">
        <v>2010</v>
      </c>
      <c r="AO83" s="3" t="s">
        <v>14</v>
      </c>
      <c r="AP83" s="3" t="s">
        <v>14</v>
      </c>
      <c r="AQ83" s="3">
        <v>473</v>
      </c>
      <c r="AR83" s="3">
        <v>1</v>
      </c>
      <c r="AS83" s="3">
        <v>0</v>
      </c>
      <c r="AT83" s="3">
        <v>0</v>
      </c>
      <c r="AU83" s="3">
        <v>0</v>
      </c>
      <c r="AV83" s="4" t="s">
        <v>346</v>
      </c>
      <c r="AW83" s="4" t="s">
        <v>358</v>
      </c>
      <c r="AX83" s="4" t="s">
        <v>348</v>
      </c>
      <c r="AY83" s="4" t="s">
        <v>33</v>
      </c>
      <c r="AZ83" s="4"/>
      <c r="BA83" s="3">
        <v>-0.318</v>
      </c>
      <c r="BB83" s="3"/>
      <c r="BC83" s="3"/>
      <c r="BD83" s="3" t="s">
        <v>20</v>
      </c>
      <c r="BE83" s="3">
        <v>-1.5</v>
      </c>
      <c r="BF83" s="3"/>
    </row>
    <row r="84" spans="1:58" x14ac:dyDescent="0.35">
      <c r="A84" s="2">
        <v>65</v>
      </c>
      <c r="B84" s="3" t="s">
        <v>351</v>
      </c>
      <c r="C84" s="3">
        <v>65.099999999999994</v>
      </c>
      <c r="D84" s="3" t="s">
        <v>633</v>
      </c>
      <c r="E84" s="3" t="s">
        <v>378</v>
      </c>
      <c r="F84" s="3"/>
      <c r="G84" s="3" t="s">
        <v>1958</v>
      </c>
      <c r="H84" s="3" t="str">
        <f>IF(Z84&lt;'2 - Outliers'!$F$11,"Low outlier",IF(Z84&gt;'2 - Outliers'!$F$12,"High outlier",""))</f>
        <v/>
      </c>
      <c r="I84" s="3">
        <f>IF(AB84="",VLOOKUP(AX84,'3 -Impute_SE'!$B$10:$C$21,2,FALSE),AB84)</f>
        <v>2.4579245283018872E-2</v>
      </c>
      <c r="J84" s="3">
        <f>I84^2</f>
        <v>6.0413929868280544E-4</v>
      </c>
      <c r="K84" s="3">
        <f>1/J84</f>
        <v>1655.2473944010642</v>
      </c>
      <c r="L84" s="3">
        <f>K84/(VLOOKUP($AX84,'5_Weighting - FEM'!$B$9:$C$20,2,FALSE)/VLOOKUP($AX84,'5_Weighting - FEM'!$B$9:$D$20,3,FALSE))</f>
        <v>2.6318529803647027E-3</v>
      </c>
      <c r="M84" s="3">
        <f>L84*Z84</f>
        <v>1.7142574387605494E-4</v>
      </c>
      <c r="N84" s="3">
        <f>K84*Z84</f>
        <v>107.81453903431334</v>
      </c>
      <c r="O84" s="3">
        <f>K84/(VLOOKUP($AX84,'5_Weighting - FEM'!$F$12:$G$20,2,FALSE)/(VLOOKUP($AX84,'5_Weighting - FEM'!$F$12:$H$21,3,FALSE)))</f>
        <v>7.0624937857577633E-2</v>
      </c>
      <c r="P84" s="3">
        <f>O84*$Z84</f>
        <v>4.6001553273533197E-3</v>
      </c>
      <c r="Q84" s="3">
        <f>K84/(VLOOKUP($AX84,'5_Weighting - FEM'!$F$12:$H$20,2,FALSE)/VLOOKUP($AX84,'5_Weighting - FEM'!$F$12:$H$20,3,FALSE))</f>
        <v>7.0624937857577633E-2</v>
      </c>
      <c r="R84" s="3">
        <f>Q84*$Z84</f>
        <v>4.6001553273533197E-3</v>
      </c>
      <c r="S84" s="3">
        <f>K84/(VLOOKUP($AX84,'5_Weighting - FEM'!$N$12:$O$23,2,FALSE)/VLOOKUP($AX84,'5_Weighting - FEM'!$N$12:$P$23,3,FALSE))</f>
        <v>2.0723128197747448E-3</v>
      </c>
      <c r="T84" s="3">
        <f>S84*$Z84</f>
        <v>1.3498009551602804E-4</v>
      </c>
      <c r="U84" s="3">
        <f>K84/(VLOOKUP($AX84,'5_Weighting - FEM'!$R$12:$S$23,2,FALSE)/(VLOOKUP($AX84,'5_Weighting - FEM'!$R$12:$T$23,3,FALSE)))</f>
        <v>0.28431748070695351</v>
      </c>
      <c r="V84" s="3">
        <f>U84*$Z84</f>
        <v>1.8519019105847419E-2</v>
      </c>
      <c r="W84" s="3">
        <f>K84/(VLOOKUP($AX84,'5_Weighting - FEM'!$V$12:$W$23,2,FALSE)/(VLOOKUP($AX84,'5_Weighting - FEM'!$V$12:$X$23,3,FALSE)))</f>
        <v>1.9297186621889204E-3</v>
      </c>
      <c r="X84" s="3">
        <f>W84*$Z84</f>
        <v>1.2569222506167535E-4</v>
      </c>
      <c r="Y84" s="3" t="s">
        <v>354</v>
      </c>
      <c r="Z84" s="6">
        <v>6.5135000000000012E-2</v>
      </c>
      <c r="AA84" s="3" t="s">
        <v>355</v>
      </c>
      <c r="AB84" s="3">
        <v>2.4579245283018872E-2</v>
      </c>
      <c r="AC84" s="3" t="s">
        <v>26</v>
      </c>
      <c r="AD84" s="3" t="s">
        <v>5</v>
      </c>
      <c r="AE84" s="3" t="s">
        <v>6</v>
      </c>
      <c r="AF84" s="3" t="s">
        <v>5</v>
      </c>
      <c r="AG84" s="3" t="s">
        <v>7</v>
      </c>
      <c r="AH84" s="3" t="s">
        <v>356</v>
      </c>
      <c r="AI84" s="3" t="s">
        <v>28</v>
      </c>
      <c r="AJ84" s="3" t="s">
        <v>10</v>
      </c>
      <c r="AK84" s="3" t="s">
        <v>11</v>
      </c>
      <c r="AL84" s="4" t="s">
        <v>108</v>
      </c>
      <c r="AM84" s="4" t="s">
        <v>363</v>
      </c>
      <c r="AN84" s="4">
        <v>2010</v>
      </c>
      <c r="AO84" s="3" t="s">
        <v>14</v>
      </c>
      <c r="AP84" s="3" t="s">
        <v>14</v>
      </c>
      <c r="AQ84" s="3">
        <v>473</v>
      </c>
      <c r="AR84" s="3">
        <v>1</v>
      </c>
      <c r="AS84" s="3">
        <v>0</v>
      </c>
      <c r="AT84" s="3">
        <v>0</v>
      </c>
      <c r="AU84" s="3">
        <v>0</v>
      </c>
      <c r="AV84" s="4" t="s">
        <v>15</v>
      </c>
      <c r="AW84" s="4" t="s">
        <v>634</v>
      </c>
      <c r="AX84" s="4" t="s">
        <v>17</v>
      </c>
      <c r="AY84" s="4" t="s">
        <v>33</v>
      </c>
      <c r="AZ84" s="4"/>
      <c r="BA84" s="3">
        <v>1.861</v>
      </c>
      <c r="BB84" s="3"/>
      <c r="BC84" s="3"/>
      <c r="BD84" s="3" t="s">
        <v>20</v>
      </c>
      <c r="BE84" s="3">
        <v>2.65</v>
      </c>
      <c r="BF84" s="3"/>
    </row>
    <row r="85" spans="1:58" x14ac:dyDescent="0.35">
      <c r="A85" s="2">
        <v>65</v>
      </c>
      <c r="B85" s="3" t="s">
        <v>351</v>
      </c>
      <c r="C85" s="3">
        <v>65.5</v>
      </c>
      <c r="D85" s="3" t="s">
        <v>935</v>
      </c>
      <c r="E85" s="3" t="s">
        <v>369</v>
      </c>
      <c r="F85" s="3"/>
      <c r="G85" s="3" t="s">
        <v>1958</v>
      </c>
      <c r="H85" s="3" t="str">
        <f>IF(Z85&lt;'2 - Outliers'!$F$11,"Low outlier",IF(Z85&gt;'2 - Outliers'!$F$12,"High outlier",""))</f>
        <v/>
      </c>
      <c r="I85" s="3">
        <f>IF(AB85="",VLOOKUP(AX85,'3 -Impute_SE'!$B$10:$C$21,2,FALSE),AB85)</f>
        <v>2.5392857142857141E-2</v>
      </c>
      <c r="J85" s="3">
        <f>I85^2</f>
        <v>6.4479719387755085E-4</v>
      </c>
      <c r="K85" s="3">
        <f>1/J85</f>
        <v>1550.8752356479754</v>
      </c>
      <c r="L85" s="3">
        <f>K85/(VLOOKUP($AX85,'5_Weighting - FEM'!$B$9:$C$20,2,FALSE)/VLOOKUP($AX85,'5_Weighting - FEM'!$B$9:$D$20,3,FALSE))</f>
        <v>4.1711548641015896E-3</v>
      </c>
      <c r="M85" s="3">
        <f>L85*Z85</f>
        <v>8.8970733251286902E-5</v>
      </c>
      <c r="N85" s="3">
        <f>K85*Z85</f>
        <v>33.080168776371309</v>
      </c>
      <c r="O85" s="3">
        <f>K85/(VLOOKUP($AX85,'5_Weighting - FEM'!$F$12:$G$20,2,FALSE)/(VLOOKUP($AX85,'5_Weighting - FEM'!$F$12:$H$21,3,FALSE)))</f>
        <v>0.40542841970798815</v>
      </c>
      <c r="P85" s="3">
        <f>O85*$Z85</f>
        <v>8.6477881923713862E-3</v>
      </c>
      <c r="Q85" s="3">
        <f>K85/(VLOOKUP($AX85,'5_Weighting - FEM'!$F$12:$H$20,2,FALSE)/VLOOKUP($AX85,'5_Weighting - FEM'!$F$12:$H$20,3,FALSE))</f>
        <v>0.40542841970798815</v>
      </c>
      <c r="R85" s="3">
        <f>Q85*$Z85</f>
        <v>8.6477881923713862E-3</v>
      </c>
      <c r="S85" s="3">
        <f>K85/(VLOOKUP($AX85,'5_Weighting - FEM'!$N$12:$O$23,2,FALSE)/VLOOKUP($AX85,'5_Weighting - FEM'!$N$12:$P$23,3,FALSE))</f>
        <v>2.7003363556387795E-3</v>
      </c>
      <c r="T85" s="3">
        <f>S85*$Z85</f>
        <v>5.759817446577516E-5</v>
      </c>
      <c r="U85" s="3">
        <f>K85/(VLOOKUP($AX85,'5_Weighting - FEM'!$R$12:$S$23,2,FALSE)/(VLOOKUP($AX85,'5_Weighting - FEM'!$R$12:$T$23,3,FALSE)))</f>
        <v>0.79425802038001669</v>
      </c>
      <c r="V85" s="3">
        <f>U85*$Z85</f>
        <v>1.6941523574705755E-2</v>
      </c>
      <c r="W85" s="3">
        <f>K85/(VLOOKUP($AX85,'5_Weighting - FEM'!$V$12:$W$23,2,FALSE)/(VLOOKUP($AX85,'5_Weighting - FEM'!$V$12:$X$23,3,FALSE)))</f>
        <v>2.409773127457751E-3</v>
      </c>
      <c r="X85" s="3">
        <f>W85*$Z85</f>
        <v>5.1400460808673821E-5</v>
      </c>
      <c r="Y85" s="3" t="s">
        <v>367</v>
      </c>
      <c r="Z85" s="6">
        <v>2.1329999999999998E-2</v>
      </c>
      <c r="AA85" s="3" t="s">
        <v>355</v>
      </c>
      <c r="AB85" s="3">
        <v>2.5392857142857141E-2</v>
      </c>
      <c r="AC85" s="3" t="s">
        <v>26</v>
      </c>
      <c r="AD85" s="3" t="s">
        <v>53</v>
      </c>
      <c r="AE85" s="3" t="s">
        <v>6</v>
      </c>
      <c r="AF85" s="3" t="s">
        <v>54</v>
      </c>
      <c r="AG85" s="3" t="s">
        <v>7</v>
      </c>
      <c r="AH85" s="3" t="s">
        <v>356</v>
      </c>
      <c r="AI85" s="3" t="s">
        <v>28</v>
      </c>
      <c r="AJ85" s="3" t="s">
        <v>10</v>
      </c>
      <c r="AK85" s="3" t="s">
        <v>11</v>
      </c>
      <c r="AL85" s="4" t="s">
        <v>108</v>
      </c>
      <c r="AM85" s="4" t="s">
        <v>363</v>
      </c>
      <c r="AN85" s="4">
        <v>2010</v>
      </c>
      <c r="AO85" s="3" t="s">
        <v>14</v>
      </c>
      <c r="AP85" s="3" t="s">
        <v>14</v>
      </c>
      <c r="AQ85" s="3">
        <v>473</v>
      </c>
      <c r="AR85" s="3">
        <v>1</v>
      </c>
      <c r="AS85" s="3">
        <v>0</v>
      </c>
      <c r="AT85" s="3">
        <v>0</v>
      </c>
      <c r="AU85" s="3">
        <v>0</v>
      </c>
      <c r="AV85" s="4" t="s">
        <v>15</v>
      </c>
      <c r="AW85" s="4" t="s">
        <v>771</v>
      </c>
      <c r="AX85" s="4" t="s">
        <v>42</v>
      </c>
      <c r="AY85" s="4" t="s">
        <v>33</v>
      </c>
      <c r="AZ85" s="4"/>
      <c r="BA85" s="3">
        <v>1.1850000000000001</v>
      </c>
      <c r="BB85" s="3"/>
      <c r="BC85" s="3"/>
      <c r="BD85" s="3" t="s">
        <v>20</v>
      </c>
      <c r="BE85" s="3">
        <v>0.84</v>
      </c>
      <c r="BF85" s="3"/>
    </row>
    <row r="86" spans="1:58" x14ac:dyDescent="0.35">
      <c r="A86" s="2">
        <v>76</v>
      </c>
      <c r="B86" s="3" t="s">
        <v>976</v>
      </c>
      <c r="C86" s="3">
        <v>76.099999999999994</v>
      </c>
      <c r="D86" s="3" t="s">
        <v>977</v>
      </c>
      <c r="E86" s="3" t="s">
        <v>978</v>
      </c>
      <c r="F86" s="3"/>
      <c r="G86" s="3"/>
      <c r="H86" s="3" t="str">
        <f>IF(Z86&lt;'2 - Outliers'!$F$11,"Low outlier",IF(Z86&gt;'2 - Outliers'!$F$12,"High outlier",""))</f>
        <v/>
      </c>
      <c r="I86" s="3">
        <f>IF(AB86="",VLOOKUP(AX86,'3 -Impute_SE'!$B$10:$C$21,2,FALSE),AB86)</f>
        <v>2.5924228998389812E-2</v>
      </c>
      <c r="J86" s="3">
        <f>I86^2</f>
        <v>6.7206564916095525E-4</v>
      </c>
      <c r="K86" s="3">
        <f>1/J86</f>
        <v>1487.9498769926072</v>
      </c>
      <c r="L86" s="3">
        <f>K86/(VLOOKUP($AX86,'5_Weighting - FEM'!$B$9:$C$20,2,FALSE)/VLOOKUP($AX86,'5_Weighting - FEM'!$B$9:$D$20,3,FALSE))</f>
        <v>1.4445955573256064</v>
      </c>
      <c r="M86" s="3">
        <f>L86*Z86</f>
        <v>0.14980010415266232</v>
      </c>
      <c r="N86" s="3">
        <f>K86*Z86</f>
        <v>154.29581339712919</v>
      </c>
      <c r="O86" s="3">
        <f>K86/(VLOOKUP($AX86,'5_Weighting - FEM'!$F$12:$G$20,2,FALSE)/(VLOOKUP($AX86,'5_Weighting - FEM'!$F$12:$H$21,3,FALSE)))</f>
        <v>25.305848197300723</v>
      </c>
      <c r="P86" s="3">
        <f>O86*$Z86</f>
        <v>2.6241384146612559</v>
      </c>
      <c r="Q86" s="3">
        <f>K86/(VLOOKUP($AX86,'5_Weighting - FEM'!$F$12:$H$20,2,FALSE)/VLOOKUP($AX86,'5_Weighting - FEM'!$F$12:$H$20,3,FALSE))</f>
        <v>25.305848197300723</v>
      </c>
      <c r="R86" s="3">
        <f>Q86*$Z86</f>
        <v>2.6241384146612559</v>
      </c>
      <c r="S86" s="3">
        <f>K86/(VLOOKUP($AX86,'5_Weighting - FEM'!$N$12:$O$23,2,FALSE)/VLOOKUP($AX86,'5_Weighting - FEM'!$N$12:$P$23,3,FALSE))</f>
        <v>1.041374471552255</v>
      </c>
      <c r="T86" s="3">
        <f>S86*$Z86</f>
        <v>0.10798732109439135</v>
      </c>
      <c r="U86" s="3">
        <f>K86/(VLOOKUP($AX86,'5_Weighting - FEM'!$R$12:$S$23,2,FALSE)/(VLOOKUP($AX86,'5_Weighting - FEM'!$R$12:$T$23,3,FALSE)))</f>
        <v>0.71395220018539951</v>
      </c>
      <c r="V86" s="3">
        <f>U86*$Z86</f>
        <v>7.4034641326042164E-2</v>
      </c>
      <c r="W86" s="3">
        <f>K86/(VLOOKUP($AX86,'5_Weighting - FEM'!$V$12:$W$23,2,FALSE)/(VLOOKUP($AX86,'5_Weighting - FEM'!$V$12:$X$23,3,FALSE)))</f>
        <v>0.91645929545190996</v>
      </c>
      <c r="X86" s="3">
        <f>W86*$Z86</f>
        <v>9.5034002571993209E-2</v>
      </c>
      <c r="Y86" s="3" t="s">
        <v>24</v>
      </c>
      <c r="Z86" s="6">
        <v>0.10369691599355925</v>
      </c>
      <c r="AA86" s="3" t="s">
        <v>25</v>
      </c>
      <c r="AB86" s="3">
        <v>2.5924228998389812E-2</v>
      </c>
      <c r="AC86" s="3" t="s">
        <v>26</v>
      </c>
      <c r="AD86" s="3" t="s">
        <v>5</v>
      </c>
      <c r="AE86" s="3" t="s">
        <v>6</v>
      </c>
      <c r="AF86" s="3" t="s">
        <v>5</v>
      </c>
      <c r="AG86" s="3" t="s">
        <v>7</v>
      </c>
      <c r="AH86" s="3" t="s">
        <v>8</v>
      </c>
      <c r="AI86" s="3" t="s">
        <v>28</v>
      </c>
      <c r="AJ86" s="3" t="s">
        <v>10</v>
      </c>
      <c r="AK86" s="3" t="s">
        <v>11</v>
      </c>
      <c r="AL86" s="4" t="s">
        <v>12</v>
      </c>
      <c r="AM86" s="4" t="s">
        <v>979</v>
      </c>
      <c r="AN86" s="4">
        <v>2012</v>
      </c>
      <c r="AO86" s="3" t="s">
        <v>14</v>
      </c>
      <c r="AP86" s="3" t="s">
        <v>14</v>
      </c>
      <c r="AQ86" s="3">
        <v>18</v>
      </c>
      <c r="AR86" s="3">
        <v>0</v>
      </c>
      <c r="AS86" s="3">
        <v>0</v>
      </c>
      <c r="AT86" s="3">
        <v>1</v>
      </c>
      <c r="AU86" s="3">
        <v>1</v>
      </c>
      <c r="AV86" s="4" t="s">
        <v>330</v>
      </c>
      <c r="AW86" s="4" t="s">
        <v>980</v>
      </c>
      <c r="AX86" s="4" t="s">
        <v>465</v>
      </c>
      <c r="AY86" s="4" t="s">
        <v>33</v>
      </c>
      <c r="AZ86" s="4"/>
      <c r="BA86" s="3">
        <v>0.04</v>
      </c>
      <c r="BB86" s="3"/>
      <c r="BC86" s="3"/>
      <c r="BD86" s="3" t="s">
        <v>20</v>
      </c>
      <c r="BE86" s="3">
        <v>4</v>
      </c>
      <c r="BF86" s="3"/>
    </row>
    <row r="87" spans="1:58" x14ac:dyDescent="0.35">
      <c r="A87" s="2">
        <v>21</v>
      </c>
      <c r="B87" s="3" t="s">
        <v>438</v>
      </c>
      <c r="C87" s="3">
        <v>21.2</v>
      </c>
      <c r="D87" s="3" t="s">
        <v>751</v>
      </c>
      <c r="E87" s="3" t="s">
        <v>440</v>
      </c>
      <c r="F87" s="3"/>
      <c r="G87" s="3"/>
      <c r="H87" s="3" t="str">
        <f>IF(Z87&lt;'2 - Outliers'!$F$11,"Low outlier",IF(Z87&gt;'2 - Outliers'!$F$12,"High outlier",""))</f>
        <v/>
      </c>
      <c r="I87" s="3">
        <f>IF(AB87="",VLOOKUP(AX87,'3 -Impute_SE'!$B$10:$C$21,2,FALSE),AB87)</f>
        <v>2.6526526526526529E-2</v>
      </c>
      <c r="J87" s="3">
        <f>I87^2</f>
        <v>7.0365660956251558E-4</v>
      </c>
      <c r="K87" s="3">
        <f>1/J87</f>
        <v>1421.1477394090421</v>
      </c>
      <c r="L87" s="3">
        <f>K87/(VLOOKUP($AX87,'5_Weighting - FEM'!$B$9:$C$20,2,FALSE)/VLOOKUP($AX87,'5_Weighting - FEM'!$B$9:$D$20,3,FALSE))</f>
        <v>3.8222464125982915E-3</v>
      </c>
      <c r="M87" s="3">
        <f>L87*Z87</f>
        <v>1.0128952993385472E-3</v>
      </c>
      <c r="N87" s="3">
        <f>K87*Z87</f>
        <v>376.60415094339618</v>
      </c>
      <c r="O87" s="3">
        <f>K87/(VLOOKUP($AX87,'5_Weighting - FEM'!$F$12:$G$20,2,FALSE)/(VLOOKUP($AX87,'5_Weighting - FEM'!$F$12:$H$21,3,FALSE)))</f>
        <v>0.3715151734429849</v>
      </c>
      <c r="P87" s="3">
        <f>O87*$Z87</f>
        <v>9.8451520962391001E-2</v>
      </c>
      <c r="Q87" s="3">
        <f>K87/(VLOOKUP($AX87,'5_Weighting - FEM'!$F$12:$H$20,2,FALSE)/VLOOKUP($AX87,'5_Weighting - FEM'!$F$12:$H$20,3,FALSE))</f>
        <v>0.3715151734429849</v>
      </c>
      <c r="R87" s="3">
        <f>Q87*$Z87</f>
        <v>9.8451520962391001E-2</v>
      </c>
      <c r="S87" s="3">
        <f>K87/(VLOOKUP($AX87,'5_Weighting - FEM'!$N$12:$O$23,2,FALSE)/VLOOKUP($AX87,'5_Weighting - FEM'!$N$12:$P$23,3,FALSE))</f>
        <v>2.4744588212195638E-3</v>
      </c>
      <c r="T87" s="3">
        <f>S87*$Z87</f>
        <v>6.5573158762318449E-4</v>
      </c>
      <c r="U87" s="3">
        <f>K87/(VLOOKUP($AX87,'5_Weighting - FEM'!$R$12:$S$23,2,FALSE)/(VLOOKUP($AX87,'5_Weighting - FEM'!$R$12:$T$23,3,FALSE)))</f>
        <v>0.72781998462884234</v>
      </c>
      <c r="V87" s="3">
        <f>U87*$Z87</f>
        <v>0.19287229592664323</v>
      </c>
      <c r="W87" s="3">
        <f>K87/(VLOOKUP($AX87,'5_Weighting - FEM'!$V$12:$W$23,2,FALSE)/(VLOOKUP($AX87,'5_Weighting - FEM'!$V$12:$X$23,3,FALSE)))</f>
        <v>2.2082006043151374E-3</v>
      </c>
      <c r="X87" s="3">
        <f>W87*$Z87</f>
        <v>5.8517316014351144E-4</v>
      </c>
      <c r="Y87" s="3" t="s">
        <v>266</v>
      </c>
      <c r="Z87" s="6">
        <v>0.26500000000000001</v>
      </c>
      <c r="AA87" s="3" t="s">
        <v>157</v>
      </c>
      <c r="AB87" s="3">
        <v>2.6526526526526529E-2</v>
      </c>
      <c r="AC87" s="3" t="s">
        <v>26</v>
      </c>
      <c r="AD87" s="3" t="s">
        <v>5</v>
      </c>
      <c r="AE87" s="3" t="s">
        <v>6</v>
      </c>
      <c r="AF87" s="3" t="s">
        <v>5</v>
      </c>
      <c r="AG87" s="3" t="s">
        <v>7</v>
      </c>
      <c r="AH87" s="3" t="s">
        <v>8</v>
      </c>
      <c r="AI87" s="3" t="s">
        <v>28</v>
      </c>
      <c r="AJ87" s="3" t="s">
        <v>10</v>
      </c>
      <c r="AK87" s="3" t="s">
        <v>11</v>
      </c>
      <c r="AL87" s="4" t="s">
        <v>12</v>
      </c>
      <c r="AM87" s="4" t="s">
        <v>752</v>
      </c>
      <c r="AN87" s="4" t="s">
        <v>442</v>
      </c>
      <c r="AO87" s="3" t="s">
        <v>1951</v>
      </c>
      <c r="AP87" s="3" t="s">
        <v>30</v>
      </c>
      <c r="AQ87" s="3">
        <v>868</v>
      </c>
      <c r="AR87" s="3">
        <v>1</v>
      </c>
      <c r="AS87" s="3">
        <v>0</v>
      </c>
      <c r="AT87" s="3">
        <v>0</v>
      </c>
      <c r="AU87" s="3">
        <v>0</v>
      </c>
      <c r="AV87" s="4" t="s">
        <v>15</v>
      </c>
      <c r="AW87" s="4" t="s">
        <v>462</v>
      </c>
      <c r="AX87" s="4" t="s">
        <v>42</v>
      </c>
      <c r="AY87" s="4" t="s">
        <v>33</v>
      </c>
      <c r="AZ87" s="4"/>
      <c r="BA87" s="3">
        <v>0.26500000000000001</v>
      </c>
      <c r="BB87" s="3"/>
      <c r="BC87" s="3"/>
      <c r="BD87" s="3" t="s">
        <v>20</v>
      </c>
      <c r="BE87" s="3">
        <v>9.99</v>
      </c>
      <c r="BF87" s="3"/>
    </row>
    <row r="88" spans="1:58" x14ac:dyDescent="0.35">
      <c r="A88" s="2">
        <v>52</v>
      </c>
      <c r="B88" s="3" t="s">
        <v>341</v>
      </c>
      <c r="C88" s="3">
        <v>52.1</v>
      </c>
      <c r="D88" s="3" t="s">
        <v>444</v>
      </c>
      <c r="E88" s="3" t="s">
        <v>343</v>
      </c>
      <c r="F88" s="3"/>
      <c r="G88" s="3"/>
      <c r="H88" s="3" t="str">
        <f>IF(Z88&lt;'2 - Outliers'!$F$11,"Low outlier",IF(Z88&gt;'2 - Outliers'!$F$12,"High outlier",""))</f>
        <v/>
      </c>
      <c r="I88" s="3">
        <f>IF(AB88="",VLOOKUP(AX88,'3 -Impute_SE'!$B$10:$C$21,2,FALSE),AB88)</f>
        <v>2.6562500000000003E-2</v>
      </c>
      <c r="J88" s="3">
        <f>I88^2</f>
        <v>7.0556640625000014E-4</v>
      </c>
      <c r="K88" s="3">
        <f>1/J88</f>
        <v>1417.3010380622834</v>
      </c>
      <c r="L88" s="3">
        <f>K88/(VLOOKUP($AX88,'5_Weighting - FEM'!$B$9:$C$20,2,FALSE)/VLOOKUP($AX88,'5_Weighting - FEM'!$B$9:$D$20,3,FALSE))</f>
        <v>3.9738414841977716E-2</v>
      </c>
      <c r="M88" s="3">
        <f>L88*Z88</f>
        <v>5.0666478923521588E-3</v>
      </c>
      <c r="N88" s="3">
        <f>K88*Z88</f>
        <v>180.70588235294113</v>
      </c>
      <c r="O88" s="3">
        <f>K88/(VLOOKUP($AX88,'5_Weighting - FEM'!$F$12:$G$20,2,FALSE)/(VLOOKUP($AX88,'5_Weighting - FEM'!$F$12:$H$21,3,FALSE)))</f>
        <v>1.4706968003630676E-2</v>
      </c>
      <c r="P88" s="3">
        <f>O88*$Z88</f>
        <v>1.8751384204629114E-3</v>
      </c>
      <c r="Q88" s="3">
        <f>K88/(VLOOKUP($AX88,'5_Weighting - FEM'!$F$12:$H$20,2,FALSE)/VLOOKUP($AX88,'5_Weighting - FEM'!$F$12:$H$20,3,FALSE))</f>
        <v>1.4706968003630676E-2</v>
      </c>
      <c r="R88" s="3">
        <f>Q88*$Z88</f>
        <v>1.8751384204629114E-3</v>
      </c>
      <c r="S88" s="3">
        <f>K88/(VLOOKUP($AX88,'5_Weighting - FEM'!$N$12:$O$23,2,FALSE)/VLOOKUP($AX88,'5_Weighting - FEM'!$N$12:$P$23,3,FALSE))</f>
        <v>0.14023851592145231</v>
      </c>
      <c r="T88" s="3">
        <f>S88*$Z88</f>
        <v>1.788041077998517E-2</v>
      </c>
      <c r="U88" s="3">
        <f>K88/(VLOOKUP($AX88,'5_Weighting - FEM'!$R$12:$S$23,2,FALSE)/(VLOOKUP($AX88,'5_Weighting - FEM'!$R$12:$T$23,3,FALSE)))</f>
        <v>6.2063949100281324</v>
      </c>
      <c r="V88" s="3">
        <f>U88*$Z88</f>
        <v>0.79131535102858686</v>
      </c>
      <c r="W88" s="3">
        <f>K88/(VLOOKUP($AX88,'5_Weighting - FEM'!$V$12:$W$23,2,FALSE)/(VLOOKUP($AX88,'5_Weighting - FEM'!$V$12:$X$23,3,FALSE)))</f>
        <v>0.15432449901268985</v>
      </c>
      <c r="X88" s="3">
        <f>W88*$Z88</f>
        <v>1.9676373624117956E-2</v>
      </c>
      <c r="Y88" s="3" t="s">
        <v>445</v>
      </c>
      <c r="Z88" s="6">
        <v>0.1275</v>
      </c>
      <c r="AA88" s="3" t="s">
        <v>4</v>
      </c>
      <c r="AB88" s="3">
        <v>2.6562500000000003E-2</v>
      </c>
      <c r="AC88" s="3" t="s">
        <v>26</v>
      </c>
      <c r="AD88" s="3" t="s">
        <v>5</v>
      </c>
      <c r="AE88" s="3" t="s">
        <v>6</v>
      </c>
      <c r="AF88" s="3" t="s">
        <v>5</v>
      </c>
      <c r="AG88" s="3" t="s">
        <v>7</v>
      </c>
      <c r="AH88" s="3" t="s">
        <v>344</v>
      </c>
      <c r="AI88" s="3" t="s">
        <v>28</v>
      </c>
      <c r="AJ88" s="3" t="s">
        <v>10</v>
      </c>
      <c r="AK88" s="3" t="s">
        <v>182</v>
      </c>
      <c r="AL88" s="4" t="s">
        <v>96</v>
      </c>
      <c r="AM88" s="4" t="s">
        <v>345</v>
      </c>
      <c r="AN88" s="4">
        <v>2012</v>
      </c>
      <c r="AO88" s="3" t="s">
        <v>14</v>
      </c>
      <c r="AP88" s="3" t="s">
        <v>14</v>
      </c>
      <c r="AQ88" s="3">
        <v>342</v>
      </c>
      <c r="AR88" s="3">
        <v>1</v>
      </c>
      <c r="AS88" s="3">
        <v>0</v>
      </c>
      <c r="AT88" s="3">
        <v>0</v>
      </c>
      <c r="AU88" s="3">
        <v>0</v>
      </c>
      <c r="AV88" s="4" t="s">
        <v>15</v>
      </c>
      <c r="AW88" s="4" t="s">
        <v>87</v>
      </c>
      <c r="AX88" s="4" t="s">
        <v>88</v>
      </c>
      <c r="AY88" s="4" t="s">
        <v>349</v>
      </c>
      <c r="AZ88" s="4"/>
      <c r="BA88" s="3">
        <v>2.4000000000000001E-4</v>
      </c>
      <c r="BB88" s="3"/>
      <c r="BC88" s="3"/>
      <c r="BD88" s="3" t="s">
        <v>20</v>
      </c>
      <c r="BE88" s="3">
        <v>4.8</v>
      </c>
      <c r="BF88" s="3" t="s">
        <v>125</v>
      </c>
    </row>
    <row r="89" spans="1:58" x14ac:dyDescent="0.35">
      <c r="A89" s="2">
        <v>55</v>
      </c>
      <c r="B89" s="3" t="s">
        <v>571</v>
      </c>
      <c r="C89" s="3">
        <v>55.1</v>
      </c>
      <c r="D89" s="3" t="s">
        <v>1012</v>
      </c>
      <c r="E89" s="3" t="s">
        <v>572</v>
      </c>
      <c r="F89" s="3"/>
      <c r="G89" s="3"/>
      <c r="H89" s="3" t="str">
        <f>IF(Z89&lt;'2 - Outliers'!$F$11,"Low outlier",IF(Z89&gt;'2 - Outliers'!$F$12,"High outlier",""))</f>
        <v/>
      </c>
      <c r="I89" s="3">
        <f>IF(AB89="",VLOOKUP(AX89,'3 -Impute_SE'!$B$10:$C$21,2,FALSE),AB89)</f>
        <v>2.729376E-2</v>
      </c>
      <c r="J89" s="3">
        <f>I89^2</f>
        <v>7.4494933493759997E-4</v>
      </c>
      <c r="K89" s="3">
        <f>1/J89</f>
        <v>1342.373169691821</v>
      </c>
      <c r="L89" s="3">
        <f>K89/(VLOOKUP($AX89,'5_Weighting - FEM'!$B$9:$C$20,2,FALSE)/VLOOKUP($AX89,'5_Weighting - FEM'!$B$9:$D$20,3,FALSE))</f>
        <v>4.2774115006931367E-2</v>
      </c>
      <c r="M89" s="3">
        <f>L89*Z89</f>
        <v>9.1062381478503474E-3</v>
      </c>
      <c r="N89" s="3">
        <f>K89*Z89</f>
        <v>285.7796067672611</v>
      </c>
      <c r="O89" s="3" t="e">
        <f>K89/(VLOOKUP($AX89,'5_Weighting - FEM'!$F$12:$G$20,2,FALSE)/(VLOOKUP($AX89,'5_Weighting - FEM'!$F$12:$H$21,3,FALSE)))</f>
        <v>#N/A</v>
      </c>
      <c r="P89" s="3" t="e">
        <f>O89*$Z89</f>
        <v>#N/A</v>
      </c>
      <c r="Q89" s="3" t="e">
        <f>K89/(VLOOKUP($AX89,'5_Weighting - FEM'!$F$12:$H$20,2,FALSE)/VLOOKUP($AX89,'5_Weighting - FEM'!$F$12:$H$20,3,FALSE))</f>
        <v>#N/A</v>
      </c>
      <c r="R89" s="3" t="e">
        <f>Q89*$Z89</f>
        <v>#N/A</v>
      </c>
      <c r="S89" s="3">
        <f>K89/(VLOOKUP($AX89,'5_Weighting - FEM'!$N$12:$O$23,2,FALSE)/VLOOKUP($AX89,'5_Weighting - FEM'!$N$12:$P$23,3,FALSE))</f>
        <v>4.2774115006931367E-2</v>
      </c>
      <c r="T89" s="3">
        <f>S89*$Z89</f>
        <v>9.1062381478503474E-3</v>
      </c>
      <c r="U89" s="3">
        <f>K89/(VLOOKUP($AX89,'5_Weighting - FEM'!$R$12:$S$23,2,FALSE)/(VLOOKUP($AX89,'5_Weighting - FEM'!$R$12:$T$23,3,FALSE)))</f>
        <v>4.2774115006931367E-2</v>
      </c>
      <c r="V89" s="3">
        <f>U89*$Z89</f>
        <v>9.1062381478503474E-3</v>
      </c>
      <c r="W89" s="3">
        <f>K89/(VLOOKUP($AX89,'5_Weighting - FEM'!$V$12:$W$23,2,FALSE)/(VLOOKUP($AX89,'5_Weighting - FEM'!$V$12:$X$23,3,FALSE)))</f>
        <v>4.2774115006931367E-2</v>
      </c>
      <c r="X89" s="3">
        <f>W89*$Z89</f>
        <v>9.1062381478503474E-3</v>
      </c>
      <c r="Y89" s="3" t="s">
        <v>573</v>
      </c>
      <c r="Z89" s="6">
        <v>0.21289132799999999</v>
      </c>
      <c r="AA89" s="3" t="s">
        <v>72</v>
      </c>
      <c r="AB89" s="3">
        <v>2.729376E-2</v>
      </c>
      <c r="AC89" s="3" t="s">
        <v>26</v>
      </c>
      <c r="AD89" s="3" t="s">
        <v>5</v>
      </c>
      <c r="AE89" s="3" t="s">
        <v>6</v>
      </c>
      <c r="AF89" s="3" t="s">
        <v>5</v>
      </c>
      <c r="AG89" s="3" t="s">
        <v>548</v>
      </c>
      <c r="AH89" s="3" t="s">
        <v>37</v>
      </c>
      <c r="AI89" s="3" t="s">
        <v>56</v>
      </c>
      <c r="AJ89" s="3" t="s">
        <v>10</v>
      </c>
      <c r="AK89" s="3" t="s">
        <v>11</v>
      </c>
      <c r="AL89" s="4" t="s">
        <v>12</v>
      </c>
      <c r="AM89" s="4" t="s">
        <v>13</v>
      </c>
      <c r="AN89" s="4" t="s">
        <v>151</v>
      </c>
      <c r="AO89" s="3" t="s">
        <v>1951</v>
      </c>
      <c r="AP89" s="3" t="s">
        <v>14</v>
      </c>
      <c r="AQ89" s="3">
        <v>1000</v>
      </c>
      <c r="AR89" s="3">
        <v>1</v>
      </c>
      <c r="AS89" s="3">
        <v>0</v>
      </c>
      <c r="AT89" s="3">
        <v>1</v>
      </c>
      <c r="AU89" s="3">
        <v>1</v>
      </c>
      <c r="AV89" s="3" t="s">
        <v>330</v>
      </c>
      <c r="AW89" s="4" t="s">
        <v>1013</v>
      </c>
      <c r="AX89" s="4" t="s">
        <v>1014</v>
      </c>
      <c r="AY89" s="4" t="s">
        <v>58</v>
      </c>
      <c r="AZ89" s="4" t="s">
        <v>59</v>
      </c>
      <c r="BA89" s="3">
        <v>0.28079999999999999</v>
      </c>
      <c r="BB89" s="3">
        <v>1.3241887397017764</v>
      </c>
      <c r="BC89" s="3"/>
      <c r="BD89" s="3" t="s">
        <v>60</v>
      </c>
      <c r="BE89" s="3">
        <v>7.8</v>
      </c>
      <c r="BF89" s="3"/>
    </row>
    <row r="90" spans="1:58" x14ac:dyDescent="0.35">
      <c r="A90" s="2">
        <v>65</v>
      </c>
      <c r="B90" s="3" t="s">
        <v>351</v>
      </c>
      <c r="C90" s="3">
        <v>65.099999999999994</v>
      </c>
      <c r="D90" s="3" t="s">
        <v>968</v>
      </c>
      <c r="E90" s="3" t="s">
        <v>375</v>
      </c>
      <c r="F90" s="3"/>
      <c r="G90" s="3" t="s">
        <v>1958</v>
      </c>
      <c r="H90" s="3" t="str">
        <f>IF(Z90&lt;'2 - Outliers'!$F$11,"Low outlier",IF(Z90&gt;'2 - Outliers'!$F$12,"High outlier",""))</f>
        <v/>
      </c>
      <c r="I90" s="3">
        <f>IF(AB90="",VLOOKUP(AX90,'3 -Impute_SE'!$B$10:$C$21,2,FALSE),AB90)</f>
        <v>2.7941176470588233E-2</v>
      </c>
      <c r="J90" s="3">
        <f>I90^2</f>
        <v>7.8070934256055347E-4</v>
      </c>
      <c r="K90" s="3">
        <f>1/J90</f>
        <v>1280.886426592798</v>
      </c>
      <c r="L90" s="3">
        <f>K90/(VLOOKUP($AX90,'5_Weighting - FEM'!$B$9:$C$20,2,FALSE)/VLOOKUP($AX90,'5_Weighting - FEM'!$B$9:$D$20,3,FALSE))</f>
        <v>3.4450067457631262E-3</v>
      </c>
      <c r="M90" s="3">
        <f>L90*Z90</f>
        <v>6.545512816949939E-5</v>
      </c>
      <c r="N90" s="3">
        <f>K90*Z90</f>
        <v>24.336842105263162</v>
      </c>
      <c r="O90" s="3">
        <f>K90/(VLOOKUP($AX90,'5_Weighting - FEM'!$F$12:$G$20,2,FALSE)/(VLOOKUP($AX90,'5_Weighting - FEM'!$F$12:$H$21,3,FALSE)))</f>
        <v>0.33484818625139545</v>
      </c>
      <c r="P90" s="3">
        <f>O90*$Z90</f>
        <v>6.3621155387765136E-3</v>
      </c>
      <c r="Q90" s="3">
        <f>K90/(VLOOKUP($AX90,'5_Weighting - FEM'!$F$12:$H$20,2,FALSE)/VLOOKUP($AX90,'5_Weighting - FEM'!$F$12:$H$20,3,FALSE))</f>
        <v>0.33484818625139545</v>
      </c>
      <c r="R90" s="3">
        <f>Q90*$Z90</f>
        <v>6.3621155387765136E-3</v>
      </c>
      <c r="S90" s="3">
        <f>K90/(VLOOKUP($AX90,'5_Weighting - FEM'!$N$12:$O$23,2,FALSE)/VLOOKUP($AX90,'5_Weighting - FEM'!$N$12:$P$23,3,FALSE))</f>
        <v>2.2302401287152118E-3</v>
      </c>
      <c r="T90" s="3">
        <f>S90*$Z90</f>
        <v>4.2374562445589022E-5</v>
      </c>
      <c r="U90" s="3">
        <f>K90/(VLOOKUP($AX90,'5_Weighting - FEM'!$R$12:$S$23,2,FALSE)/(VLOOKUP($AX90,'5_Weighting - FEM'!$R$12:$T$23,3,FALSE)))</f>
        <v>0.6559872091143204</v>
      </c>
      <c r="V90" s="3">
        <f>U90*$Z90</f>
        <v>1.2463756973172087E-2</v>
      </c>
      <c r="W90" s="3">
        <f>K90/(VLOOKUP($AX90,'5_Weighting - FEM'!$V$12:$W$23,2,FALSE)/(VLOOKUP($AX90,'5_Weighting - FEM'!$V$12:$X$23,3,FALSE)))</f>
        <v>1.9902604794892289E-3</v>
      </c>
      <c r="X90" s="3">
        <f>W90*$Z90</f>
        <v>3.7814949110295348E-5</v>
      </c>
      <c r="Y90" s="3" t="s">
        <v>367</v>
      </c>
      <c r="Z90" s="6">
        <v>1.9E-2</v>
      </c>
      <c r="AA90" s="3" t="s">
        <v>355</v>
      </c>
      <c r="AB90" s="3">
        <v>2.7941176470588233E-2</v>
      </c>
      <c r="AC90" s="3" t="s">
        <v>26</v>
      </c>
      <c r="AD90" s="3" t="s">
        <v>53</v>
      </c>
      <c r="AE90" s="3" t="s">
        <v>6</v>
      </c>
      <c r="AF90" s="3" t="s">
        <v>54</v>
      </c>
      <c r="AG90" s="3" t="s">
        <v>7</v>
      </c>
      <c r="AH90" s="3" t="s">
        <v>356</v>
      </c>
      <c r="AI90" s="3" t="s">
        <v>28</v>
      </c>
      <c r="AJ90" s="3" t="s">
        <v>10</v>
      </c>
      <c r="AK90" s="3" t="s">
        <v>11</v>
      </c>
      <c r="AL90" s="4" t="s">
        <v>108</v>
      </c>
      <c r="AM90" s="4" t="s">
        <v>357</v>
      </c>
      <c r="AN90" s="4">
        <v>2010</v>
      </c>
      <c r="AO90" s="3" t="s">
        <v>14</v>
      </c>
      <c r="AP90" s="3" t="s">
        <v>14</v>
      </c>
      <c r="AQ90" s="3">
        <v>473</v>
      </c>
      <c r="AR90" s="3">
        <v>1</v>
      </c>
      <c r="AS90" s="3">
        <v>0</v>
      </c>
      <c r="AT90" s="3">
        <v>0</v>
      </c>
      <c r="AU90" s="3">
        <v>0</v>
      </c>
      <c r="AV90" s="4" t="s">
        <v>15</v>
      </c>
      <c r="AW90" s="4" t="s">
        <v>771</v>
      </c>
      <c r="AX90" s="4" t="s">
        <v>42</v>
      </c>
      <c r="AY90" s="4" t="s">
        <v>33</v>
      </c>
      <c r="AZ90" s="4"/>
      <c r="BA90" s="3">
        <v>0.5</v>
      </c>
      <c r="BB90" s="3"/>
      <c r="BC90" s="3"/>
      <c r="BD90" s="3" t="s">
        <v>20</v>
      </c>
      <c r="BE90" s="3">
        <v>0.68</v>
      </c>
      <c r="BF90" s="3"/>
    </row>
    <row r="91" spans="1:58" x14ac:dyDescent="0.35">
      <c r="A91" s="2">
        <v>177</v>
      </c>
      <c r="B91" s="3" t="s">
        <v>1253</v>
      </c>
      <c r="C91" s="3">
        <v>177.1</v>
      </c>
      <c r="D91" s="3" t="s">
        <v>1256</v>
      </c>
      <c r="E91" s="3" t="s">
        <v>1255</v>
      </c>
      <c r="F91" s="3"/>
      <c r="G91" s="3"/>
      <c r="H91" s="3" t="str">
        <f>IF(Z91&lt;'2 - Outliers'!$F$11,"Low outlier",IF(Z91&gt;'2 - Outliers'!$F$12,"High outlier",""))</f>
        <v/>
      </c>
      <c r="I91" s="3">
        <f>IF(AB91="",VLOOKUP(AX91,'3 -Impute_SE'!$B$10:$C$21,2,FALSE),AB91)</f>
        <v>2.8279183381088823E-2</v>
      </c>
      <c r="J91" s="3">
        <f>I91^2</f>
        <v>7.9971221270125033E-4</v>
      </c>
      <c r="K91" s="3">
        <f>1/J91</f>
        <v>1250.4498294733075</v>
      </c>
      <c r="L91" s="3">
        <f>K91/(VLOOKUP($AX91,'5_Weighting - FEM'!$B$9:$C$20,2,FALSE)/VLOOKUP($AX91,'5_Weighting - FEM'!$B$9:$D$20,3,FALSE))</f>
        <v>1.2124374618300912E-2</v>
      </c>
      <c r="M91" s="3">
        <f>L91*Z91</f>
        <v>-1.1966072721097067E-3</v>
      </c>
      <c r="N91" s="3">
        <f>K91*Z91</f>
        <v>-123.41233312747893</v>
      </c>
      <c r="O91" s="3">
        <f>K91/(VLOOKUP($AX91,'5_Weighting - FEM'!$F$12:$G$20,2,FALSE)/(VLOOKUP($AX91,'5_Weighting - FEM'!$F$12:$H$21,3,FALSE)))</f>
        <v>7.1007952399591199</v>
      </c>
      <c r="P91" s="3">
        <f>O91*$Z91</f>
        <v>-0.70080837069085933</v>
      </c>
      <c r="Q91" s="3">
        <f>K91/(VLOOKUP($AX91,'5_Weighting - FEM'!$F$12:$H$20,2,FALSE)/VLOOKUP($AX91,'5_Weighting - FEM'!$F$12:$H$20,3,FALSE))</f>
        <v>7.1007952399591199</v>
      </c>
      <c r="R91" s="3">
        <f>Q91*$Z91</f>
        <v>-0.70080837069085933</v>
      </c>
      <c r="S91" s="3">
        <f>K91/(VLOOKUP($AX91,'5_Weighting - FEM'!$N$12:$O$23,2,FALSE)/VLOOKUP($AX91,'5_Weighting - FEM'!$N$12:$P$23,3,FALSE))</f>
        <v>8.9518543440767866E-3</v>
      </c>
      <c r="T91" s="3">
        <f>S91*$Z91</f>
        <v>-8.8349744578333485E-4</v>
      </c>
      <c r="U91" s="3">
        <f>K91/(VLOOKUP($AX91,'5_Weighting - FEM'!$R$12:$S$23,2,FALSE)/(VLOOKUP($AX91,'5_Weighting - FEM'!$R$12:$T$23,3,FALSE)))</f>
        <v>6.3561007829837837E-3</v>
      </c>
      <c r="V91" s="3">
        <f>U91*$Z91</f>
        <v>-6.2731123531107561E-4</v>
      </c>
      <c r="W91" s="3">
        <f>K91/(VLOOKUP($AX91,'5_Weighting - FEM'!$V$12:$W$23,2,FALSE)/(VLOOKUP($AX91,'5_Weighting - FEM'!$V$12:$X$23,3,FALSE)))</f>
        <v>6.9402028578267241E-3</v>
      </c>
      <c r="X91" s="3">
        <f>W91*$Z91</f>
        <v>-6.8495880992135096E-4</v>
      </c>
      <c r="Y91" s="3" t="s">
        <v>367</v>
      </c>
      <c r="Z91" s="6">
        <v>-9.869435E-2</v>
      </c>
      <c r="AA91" s="3" t="s">
        <v>355</v>
      </c>
      <c r="AB91" s="3">
        <v>2.8279183381088823E-2</v>
      </c>
      <c r="AC91" s="3" t="s">
        <v>26</v>
      </c>
      <c r="AD91" s="3" t="s">
        <v>5</v>
      </c>
      <c r="AE91" s="3" t="s">
        <v>1309</v>
      </c>
      <c r="AF91" s="3" t="s">
        <v>53</v>
      </c>
      <c r="AG91" s="3" t="s">
        <v>7</v>
      </c>
      <c r="AH91" s="3" t="s">
        <v>1313</v>
      </c>
      <c r="AI91" s="3" t="s">
        <v>38</v>
      </c>
      <c r="AJ91" s="3" t="s">
        <v>10</v>
      </c>
      <c r="AK91" s="3" t="s">
        <v>11</v>
      </c>
      <c r="AL91" s="4" t="s">
        <v>338</v>
      </c>
      <c r="AM91" s="4" t="s">
        <v>1338</v>
      </c>
      <c r="AN91" s="4">
        <v>2014</v>
      </c>
      <c r="AO91" s="3" t="s">
        <v>14</v>
      </c>
      <c r="AP91" s="3" t="s">
        <v>1951</v>
      </c>
      <c r="AQ91" s="3">
        <v>491</v>
      </c>
      <c r="AR91" s="3">
        <v>1</v>
      </c>
      <c r="AS91" s="3">
        <v>0</v>
      </c>
      <c r="AT91" s="3">
        <v>1</v>
      </c>
      <c r="AU91" s="3">
        <v>1</v>
      </c>
      <c r="AV91" s="4" t="s">
        <v>346</v>
      </c>
      <c r="AW91" s="4" t="s">
        <v>1387</v>
      </c>
      <c r="AX91" s="3" t="s">
        <v>642</v>
      </c>
      <c r="AY91" s="4" t="s">
        <v>33</v>
      </c>
      <c r="AZ91" s="4"/>
      <c r="BA91" s="3">
        <v>-0.17330000000000001</v>
      </c>
      <c r="BB91" s="3"/>
      <c r="BC91" s="3"/>
      <c r="BD91" s="3"/>
      <c r="BE91" s="3">
        <v>-3.49</v>
      </c>
      <c r="BF91" s="3" t="s">
        <v>1300</v>
      </c>
    </row>
    <row r="92" spans="1:58" x14ac:dyDescent="0.35">
      <c r="A92" s="2">
        <v>65</v>
      </c>
      <c r="B92" s="3" t="s">
        <v>351</v>
      </c>
      <c r="C92" s="3">
        <v>65.7</v>
      </c>
      <c r="D92" s="3" t="s">
        <v>382</v>
      </c>
      <c r="E92" s="3" t="s">
        <v>353</v>
      </c>
      <c r="F92" s="3"/>
      <c r="G92" s="3"/>
      <c r="H92" s="3" t="str">
        <f>IF(Z92&lt;'2 - Outliers'!$F$11,"Low outlier",IF(Z92&gt;'2 - Outliers'!$F$12,"High outlier",""))</f>
        <v/>
      </c>
      <c r="I92" s="3">
        <f>IF(AB92="",VLOOKUP(AX92,'3 -Impute_SE'!$B$10:$C$21,2,FALSE),AB92)</f>
        <v>2.9177777777777778E-2</v>
      </c>
      <c r="J92" s="3">
        <f>I92^2</f>
        <v>8.5134271604938271E-4</v>
      </c>
      <c r="K92" s="3">
        <f>1/J92</f>
        <v>1174.6150887863994</v>
      </c>
      <c r="L92" s="3">
        <f>K92/(VLOOKUP($AX92,'5_Weighting - FEM'!$B$9:$C$20,2,FALSE)/VLOOKUP($AX92,'5_Weighting - FEM'!$B$9:$D$20,3,FALSE))</f>
        <v>2.0506583586971456</v>
      </c>
      <c r="M92" s="3">
        <f>L92*Z92</f>
        <v>2.1540115399754818E-2</v>
      </c>
      <c r="N92" s="3">
        <f>K92*Z92</f>
        <v>12.338156892612339</v>
      </c>
      <c r="O92" s="3">
        <f>K92/(VLOOKUP($AX92,'5_Weighting - FEM'!$F$12:$G$20,2,FALSE)/(VLOOKUP($AX92,'5_Weighting - FEM'!$F$12:$H$21,3,FALSE)))</f>
        <v>67.31132696264396</v>
      </c>
      <c r="P92" s="3">
        <f>O92*$Z92</f>
        <v>0.70703817841561212</v>
      </c>
      <c r="Q92" s="3">
        <f>K92/(VLOOKUP($AX92,'5_Weighting - FEM'!$F$12:$H$20,2,FALSE)/VLOOKUP($AX92,'5_Weighting - FEM'!$F$12:$H$20,3,FALSE))</f>
        <v>67.31132696264396</v>
      </c>
      <c r="R92" s="3">
        <f>Q92*$Z92</f>
        <v>0.70703817841561212</v>
      </c>
      <c r="S92" s="3">
        <f>K92/(VLOOKUP($AX92,'5_Weighting - FEM'!$N$12:$O$23,2,FALSE)/VLOOKUP($AX92,'5_Weighting - FEM'!$N$12:$P$23,3,FALSE))</f>
        <v>1.1233439236679683</v>
      </c>
      <c r="T92" s="3">
        <f>S92*$Z92</f>
        <v>1.1799604574208339E-2</v>
      </c>
      <c r="U92" s="3">
        <f>K92/(VLOOKUP($AX92,'5_Weighting - FEM'!$R$12:$S$23,2,FALSE)/(VLOOKUP($AX92,'5_Weighting - FEM'!$R$12:$T$23,3,FALSE)))</f>
        <v>1.825988440305075</v>
      </c>
      <c r="V92" s="3">
        <f>U92*$Z92</f>
        <v>1.9180182576964508E-2</v>
      </c>
      <c r="W92" s="3">
        <f>K92/(VLOOKUP($AX92,'5_Weighting - FEM'!$V$12:$W$23,2,FALSE)/(VLOOKUP($AX92,'5_Weighting - FEM'!$V$12:$X$23,3,FALSE)))</f>
        <v>1.5489360502414167</v>
      </c>
      <c r="X92" s="3">
        <f>W92*$Z92</f>
        <v>1.627002427173584E-2</v>
      </c>
      <c r="Y92" s="3" t="s">
        <v>367</v>
      </c>
      <c r="Z92" s="6">
        <v>1.0503999999999999E-2</v>
      </c>
      <c r="AA92" s="3" t="s">
        <v>355</v>
      </c>
      <c r="AB92" s="3">
        <v>2.9177777777777778E-2</v>
      </c>
      <c r="AC92" s="3" t="s">
        <v>26</v>
      </c>
      <c r="AD92" s="3" t="s">
        <v>53</v>
      </c>
      <c r="AE92" s="3" t="s">
        <v>6</v>
      </c>
      <c r="AF92" s="3" t="s">
        <v>54</v>
      </c>
      <c r="AG92" s="3" t="s">
        <v>7</v>
      </c>
      <c r="AH92" s="3" t="s">
        <v>356</v>
      </c>
      <c r="AI92" s="3" t="s">
        <v>28</v>
      </c>
      <c r="AJ92" s="3" t="s">
        <v>10</v>
      </c>
      <c r="AK92" s="3" t="s">
        <v>11</v>
      </c>
      <c r="AL92" s="4" t="s">
        <v>108</v>
      </c>
      <c r="AM92" s="4" t="s">
        <v>357</v>
      </c>
      <c r="AN92" s="4">
        <v>2010</v>
      </c>
      <c r="AO92" s="3" t="s">
        <v>14</v>
      </c>
      <c r="AP92" s="3" t="s">
        <v>14</v>
      </c>
      <c r="AQ92" s="3">
        <v>473</v>
      </c>
      <c r="AR92" s="3">
        <v>1</v>
      </c>
      <c r="AS92" s="3">
        <v>0</v>
      </c>
      <c r="AT92" s="3">
        <v>0</v>
      </c>
      <c r="AU92" s="3">
        <v>0</v>
      </c>
      <c r="AV92" s="4" t="s">
        <v>346</v>
      </c>
      <c r="AW92" s="4" t="s">
        <v>376</v>
      </c>
      <c r="AX92" s="4" t="s">
        <v>348</v>
      </c>
      <c r="AY92" s="4" t="s">
        <v>33</v>
      </c>
      <c r="AZ92" s="4"/>
      <c r="BA92" s="3">
        <v>5.1999999999999998E-2</v>
      </c>
      <c r="BB92" s="3"/>
      <c r="BC92" s="3"/>
      <c r="BD92" s="3" t="s">
        <v>20</v>
      </c>
      <c r="BE92" s="3">
        <v>0.36</v>
      </c>
      <c r="BF92" s="3"/>
    </row>
    <row r="93" spans="1:58" x14ac:dyDescent="0.35">
      <c r="A93" s="2">
        <v>110</v>
      </c>
      <c r="B93" s="3" t="s">
        <v>819</v>
      </c>
      <c r="C93" s="3">
        <v>110.2</v>
      </c>
      <c r="D93" s="3" t="s">
        <v>865</v>
      </c>
      <c r="E93" s="3" t="s">
        <v>828</v>
      </c>
      <c r="F93" s="3">
        <v>1</v>
      </c>
      <c r="G93" s="3"/>
      <c r="H93" s="3" t="str">
        <f>IF(Z93&lt;'2 - Outliers'!$F$11,"Low outlier",IF(Z93&gt;'2 - Outliers'!$F$12,"High outlier",""))</f>
        <v/>
      </c>
      <c r="I93" s="3">
        <f>IF(AB93="",VLOOKUP(AX93,'3 -Impute_SE'!$B$10:$C$21,2,FALSE),AB93)</f>
        <v>2.960109065147035E-2</v>
      </c>
      <c r="J93" s="3">
        <f>I93^2</f>
        <v>8.7622456775656539E-4</v>
      </c>
      <c r="K93" s="3">
        <f>1/J93</f>
        <v>1141.2599427111957</v>
      </c>
      <c r="L93" s="3">
        <f>K93/(VLOOKUP($AX93,'5_Weighting - FEM'!$B$9:$C$20,2,FALSE)/VLOOKUP($AX93,'5_Weighting - FEM'!$B$9:$D$20,3,FALSE))</f>
        <v>1.6159696121165125E-7</v>
      </c>
      <c r="M93" s="3">
        <f>L93*Z93</f>
        <v>1.5020021375180633E-8</v>
      </c>
      <c r="N93" s="3">
        <f>K93*Z93</f>
        <v>106.07717252620994</v>
      </c>
      <c r="O93" s="3">
        <f>K93/(VLOOKUP($AX93,'5_Weighting - FEM'!$F$12:$G$20,2,FALSE)/(VLOOKUP($AX93,'5_Weighting - FEM'!$F$12:$H$21,3,FALSE)))</f>
        <v>0.34425669942108966</v>
      </c>
      <c r="P93" s="3">
        <f>O93*$Z93</f>
        <v>3.1997773628190521E-2</v>
      </c>
      <c r="Q93" s="3">
        <f>K93/(VLOOKUP($AX93,'5_Weighting - FEM'!$F$12:$H$20,2,FALSE)/VLOOKUP($AX93,'5_Weighting - FEM'!$F$12:$H$20,3,FALSE))</f>
        <v>0.34425669942108966</v>
      </c>
      <c r="R93" s="3">
        <f>Q93*$Z93</f>
        <v>3.1997773628190521E-2</v>
      </c>
      <c r="S93" s="3">
        <f>K93/(VLOOKUP($AX93,'5_Weighting - FEM'!$N$12:$O$23,2,FALSE)/VLOOKUP($AX93,'5_Weighting - FEM'!$N$12:$P$23,3,FALSE))</f>
        <v>9.1337424309535044E-8</v>
      </c>
      <c r="T93" s="3">
        <f>S93*$Z93</f>
        <v>8.4895783633352457E-9</v>
      </c>
      <c r="U93" s="3">
        <f>K93/(VLOOKUP($AX93,'5_Weighting - FEM'!$R$12:$S$23,2,FALSE)/(VLOOKUP($AX93,'5_Weighting - FEM'!$R$12:$T$23,3,FALSE)))</f>
        <v>1.0691175992407595E-3</v>
      </c>
      <c r="V93" s="3">
        <f>U93*$Z93</f>
        <v>9.9371727492733353E-5</v>
      </c>
      <c r="W93" s="3">
        <f>K93/(VLOOKUP($AX93,'5_Weighting - FEM'!$V$12:$W$23,2,FALSE)/(VLOOKUP($AX93,'5_Weighting - FEM'!$V$12:$X$23,3,FALSE)))</f>
        <v>1.0540039134997208E-7</v>
      </c>
      <c r="X93" s="3">
        <f>W93*$Z93</f>
        <v>9.7966949326200613E-9</v>
      </c>
      <c r="Y93" s="3" t="s">
        <v>640</v>
      </c>
      <c r="Z93" s="6">
        <v>9.2947424645616908E-2</v>
      </c>
      <c r="AA93" s="3" t="s">
        <v>822</v>
      </c>
      <c r="AB93" s="3">
        <v>2.960109065147035E-2</v>
      </c>
      <c r="AC93" s="3" t="s">
        <v>26</v>
      </c>
      <c r="AD93" s="3" t="s">
        <v>5</v>
      </c>
      <c r="AE93" s="3" t="s">
        <v>6</v>
      </c>
      <c r="AF93" s="3" t="s">
        <v>5</v>
      </c>
      <c r="AG93" s="3" t="s">
        <v>55</v>
      </c>
      <c r="AH93" s="3" t="s">
        <v>37</v>
      </c>
      <c r="AI93" s="3" t="s">
        <v>56</v>
      </c>
      <c r="AJ93" s="3" t="s">
        <v>10</v>
      </c>
      <c r="AK93" s="3" t="s">
        <v>74</v>
      </c>
      <c r="AL93" s="4" t="s">
        <v>12</v>
      </c>
      <c r="AM93" s="4" t="s">
        <v>40</v>
      </c>
      <c r="AN93" s="4" t="s">
        <v>823</v>
      </c>
      <c r="AO93" s="3" t="s">
        <v>1951</v>
      </c>
      <c r="AP93" s="3" t="s">
        <v>30</v>
      </c>
      <c r="AQ93" s="3">
        <v>8489</v>
      </c>
      <c r="AR93" s="3">
        <v>1</v>
      </c>
      <c r="AS93" s="3">
        <v>0</v>
      </c>
      <c r="AT93" s="3">
        <v>1</v>
      </c>
      <c r="AU93" s="3">
        <v>1</v>
      </c>
      <c r="AV93" s="4" t="s">
        <v>97</v>
      </c>
      <c r="AW93" s="4" t="s">
        <v>852</v>
      </c>
      <c r="AX93" s="4" t="s">
        <v>705</v>
      </c>
      <c r="AY93" s="4" t="s">
        <v>58</v>
      </c>
      <c r="AZ93" s="4" t="s">
        <v>59</v>
      </c>
      <c r="BA93" s="3">
        <v>0.125</v>
      </c>
      <c r="BB93" s="3">
        <v>1.1331484530668263</v>
      </c>
      <c r="BC93" s="3"/>
      <c r="BD93" s="3" t="s">
        <v>60</v>
      </c>
      <c r="BE93" s="3">
        <v>3.14</v>
      </c>
      <c r="BF93" s="3"/>
    </row>
    <row r="94" spans="1:58" x14ac:dyDescent="0.35">
      <c r="A94" s="2">
        <v>65</v>
      </c>
      <c r="B94" s="3" t="s">
        <v>351</v>
      </c>
      <c r="C94" s="3">
        <v>65.900000000000006</v>
      </c>
      <c r="D94" s="3" t="s">
        <v>888</v>
      </c>
      <c r="E94" s="3" t="s">
        <v>366</v>
      </c>
      <c r="F94" s="3"/>
      <c r="G94" s="3" t="s">
        <v>1958</v>
      </c>
      <c r="H94" s="3" t="str">
        <f>IF(Z94&lt;'2 - Outliers'!$F$11,"Low outlier",IF(Z94&gt;'2 - Outliers'!$F$12,"High outlier",""))</f>
        <v/>
      </c>
      <c r="I94" s="3">
        <f>IF(AB94="",VLOOKUP(AX94,'3 -Impute_SE'!$B$10:$C$21,2,FALSE),AB94)</f>
        <v>3.1050399999999995E-2</v>
      </c>
      <c r="J94" s="3">
        <f>I94^2</f>
        <v>9.6412734015999973E-4</v>
      </c>
      <c r="K94" s="3">
        <f>1/J94</f>
        <v>1037.2073878063111</v>
      </c>
      <c r="L94" s="3">
        <f>K94/(VLOOKUP($AX94,'5_Weighting - FEM'!$B$9:$C$20,2,FALSE)/VLOOKUP($AX94,'5_Weighting - FEM'!$B$9:$D$20,3,FALSE))</f>
        <v>2.789620042467693E-3</v>
      </c>
      <c r="M94" s="3">
        <f>L94*Z94</f>
        <v>1.0827352270829855E-4</v>
      </c>
      <c r="N94" s="3">
        <f>K94*Z94</f>
        <v>40.257130342926345</v>
      </c>
      <c r="O94" s="3">
        <f>K94/(VLOOKUP($AX94,'5_Weighting - FEM'!$F$12:$G$20,2,FALSE)/(VLOOKUP($AX94,'5_Weighting - FEM'!$F$12:$H$21,3,FALSE)))</f>
        <v>0.27114582945292004</v>
      </c>
      <c r="P94" s="3">
        <f>O94*$Z94</f>
        <v>1.0523983078556183E-2</v>
      </c>
      <c r="Q94" s="3">
        <f>K94/(VLOOKUP($AX94,'5_Weighting - FEM'!$F$12:$H$20,2,FALSE)/VLOOKUP($AX94,'5_Weighting - FEM'!$F$12:$H$20,3,FALSE))</f>
        <v>0.27114582945292004</v>
      </c>
      <c r="R94" s="3">
        <f>Q94*$Z94</f>
        <v>1.0523983078556183E-2</v>
      </c>
      <c r="S94" s="3">
        <f>K94/(VLOOKUP($AX94,'5_Weighting - FEM'!$N$12:$O$23,2,FALSE)/VLOOKUP($AX94,'5_Weighting - FEM'!$N$12:$P$23,3,FALSE))</f>
        <v>1.8059536661956554E-3</v>
      </c>
      <c r="T94" s="3">
        <f>S94*$Z94</f>
        <v>7.0094479646051958E-5</v>
      </c>
      <c r="U94" s="3">
        <f>K94/(VLOOKUP($AX94,'5_Weighting - FEM'!$R$12:$S$23,2,FALSE)/(VLOOKUP($AX94,'5_Weighting - FEM'!$R$12:$T$23,3,FALSE)))</f>
        <v>0.53119056106300555</v>
      </c>
      <c r="V94" s="3">
        <f>U94*$Z94</f>
        <v>2.0617099246538432E-2</v>
      </c>
      <c r="W94" s="3">
        <f>K94/(VLOOKUP($AX94,'5_Weighting - FEM'!$V$12:$W$23,2,FALSE)/(VLOOKUP($AX94,'5_Weighting - FEM'!$V$12:$X$23,3,FALSE)))</f>
        <v>1.6116283459075311E-3</v>
      </c>
      <c r="X94" s="3">
        <f>W94*$Z94</f>
        <v>6.2552130989708995E-5</v>
      </c>
      <c r="Y94" s="3" t="s">
        <v>367</v>
      </c>
      <c r="Z94" s="6">
        <v>3.8812999999999993E-2</v>
      </c>
      <c r="AA94" s="3" t="s">
        <v>355</v>
      </c>
      <c r="AB94" s="3">
        <v>3.1050399999999995E-2</v>
      </c>
      <c r="AC94" s="3" t="s">
        <v>26</v>
      </c>
      <c r="AD94" s="3" t="s">
        <v>53</v>
      </c>
      <c r="AE94" s="3" t="s">
        <v>6</v>
      </c>
      <c r="AF94" s="3" t="s">
        <v>54</v>
      </c>
      <c r="AG94" s="3" t="s">
        <v>7</v>
      </c>
      <c r="AH94" s="3" t="s">
        <v>356</v>
      </c>
      <c r="AI94" s="3" t="s">
        <v>28</v>
      </c>
      <c r="AJ94" s="3" t="s">
        <v>10</v>
      </c>
      <c r="AK94" s="3" t="s">
        <v>11</v>
      </c>
      <c r="AL94" s="4" t="s">
        <v>108</v>
      </c>
      <c r="AM94" s="4" t="s">
        <v>357</v>
      </c>
      <c r="AN94" s="4">
        <v>2010</v>
      </c>
      <c r="AO94" s="3" t="s">
        <v>14</v>
      </c>
      <c r="AP94" s="3" t="s">
        <v>14</v>
      </c>
      <c r="AQ94" s="3">
        <v>473</v>
      </c>
      <c r="AR94" s="3">
        <v>1</v>
      </c>
      <c r="AS94" s="3">
        <v>0</v>
      </c>
      <c r="AT94" s="3">
        <v>0</v>
      </c>
      <c r="AU94" s="3">
        <v>0</v>
      </c>
      <c r="AV94" s="4" t="s">
        <v>15</v>
      </c>
      <c r="AW94" s="4" t="s">
        <v>771</v>
      </c>
      <c r="AX94" s="4" t="s">
        <v>42</v>
      </c>
      <c r="AY94" s="4" t="s">
        <v>33</v>
      </c>
      <c r="AZ94" s="4"/>
      <c r="BA94" s="3">
        <v>1.0489999999999999</v>
      </c>
      <c r="BB94" s="3"/>
      <c r="BC94" s="3"/>
      <c r="BD94" s="3" t="s">
        <v>20</v>
      </c>
      <c r="BE94" s="3">
        <v>1.25</v>
      </c>
      <c r="BF94" s="3"/>
    </row>
    <row r="95" spans="1:58" x14ac:dyDescent="0.35">
      <c r="A95" s="2">
        <v>72</v>
      </c>
      <c r="B95" s="3" t="s">
        <v>274</v>
      </c>
      <c r="C95" s="3">
        <v>72.2</v>
      </c>
      <c r="D95" s="3" t="s">
        <v>321</v>
      </c>
      <c r="E95" s="3" t="s">
        <v>322</v>
      </c>
      <c r="F95" s="3"/>
      <c r="G95" s="3"/>
      <c r="H95" s="3" t="str">
        <f>IF(Z95&lt;'2 - Outliers'!$F$11,"Low outlier",IF(Z95&gt;'2 - Outliers'!$F$12,"High outlier",""))</f>
        <v/>
      </c>
      <c r="I95" s="3">
        <f>IF(AB95="",VLOOKUP(AX95,'3 -Impute_SE'!$B$10:$C$21,2,FALSE),AB95)</f>
        <v>3.2161159794204051E-2</v>
      </c>
      <c r="J95" s="3">
        <f>I95^2</f>
        <v>1.0343401993083271E-3</v>
      </c>
      <c r="K95" s="3">
        <f>1/J95</f>
        <v>966.79989878447077</v>
      </c>
      <c r="L95" s="3">
        <f>K95/(VLOOKUP($AX95,'5_Weighting - FEM'!$B$9:$C$20,2,FALSE)/VLOOKUP($AX95,'5_Weighting - FEM'!$B$9:$D$20,3,FALSE))</f>
        <v>2.600255654184115E-3</v>
      </c>
      <c r="M95" s="3">
        <f>L95*Z95</f>
        <v>3.3803323504393495E-4</v>
      </c>
      <c r="N95" s="3">
        <f>K95*Z95</f>
        <v>125.68398684198121</v>
      </c>
      <c r="O95" s="3">
        <f>K95/(VLOOKUP($AX95,'5_Weighting - FEM'!$F$12:$G$20,2,FALSE)/(VLOOKUP($AX95,'5_Weighting - FEM'!$F$12:$H$21,3,FALSE)))</f>
        <v>0.25273996652236286</v>
      </c>
      <c r="P95" s="3">
        <f>O95*$Z95</f>
        <v>3.285619564790717E-2</v>
      </c>
      <c r="Q95" s="3">
        <f>K95/(VLOOKUP($AX95,'5_Weighting - FEM'!$F$12:$H$20,2,FALSE)/VLOOKUP($AX95,'5_Weighting - FEM'!$F$12:$H$20,3,FALSE))</f>
        <v>0.25273996652236286</v>
      </c>
      <c r="R95" s="3">
        <f>Q95*$Z95</f>
        <v>3.285619564790717E-2</v>
      </c>
      <c r="S95" s="3">
        <f>K95/(VLOOKUP($AX95,'5_Weighting - FEM'!$N$12:$O$23,2,FALSE)/VLOOKUP($AX95,'5_Weighting - FEM'!$N$12:$P$23,3,FALSE))</f>
        <v>1.6833623074939495E-3</v>
      </c>
      <c r="T95" s="3">
        <f>S95*$Z95</f>
        <v>2.1883709997421344E-4</v>
      </c>
      <c r="U95" s="3">
        <f>K95/(VLOOKUP($AX95,'5_Weighting - FEM'!$R$12:$S$23,2,FALSE)/(VLOOKUP($AX95,'5_Weighting - FEM'!$R$12:$T$23,3,FALSE)))</f>
        <v>0.49513239754023197</v>
      </c>
      <c r="V95" s="3">
        <f>U95*$Z95</f>
        <v>6.4367211680230157E-2</v>
      </c>
      <c r="W95" s="3">
        <f>K95/(VLOOKUP($AX95,'5_Weighting - FEM'!$V$12:$W$23,2,FALSE)/(VLOOKUP($AX95,'5_Weighting - FEM'!$V$12:$X$23,3,FALSE)))</f>
        <v>1.5022281368406044E-3</v>
      </c>
      <c r="X95" s="3">
        <f>W95*$Z95</f>
        <v>1.9528965778927858E-4</v>
      </c>
      <c r="Y95" s="3" t="s">
        <v>277</v>
      </c>
      <c r="Z95" s="6">
        <v>0.13</v>
      </c>
      <c r="AA95" s="3" t="s">
        <v>4</v>
      </c>
      <c r="AB95" s="3">
        <v>3.2161159794204051E-2</v>
      </c>
      <c r="AC95" s="3" t="s">
        <v>26</v>
      </c>
      <c r="AD95" s="3" t="s">
        <v>5</v>
      </c>
      <c r="AE95" s="3" t="s">
        <v>6</v>
      </c>
      <c r="AF95" s="3" t="s">
        <v>5</v>
      </c>
      <c r="AG95" s="3" t="s">
        <v>201</v>
      </c>
      <c r="AH95" s="3" t="s">
        <v>84</v>
      </c>
      <c r="AI95" s="3" t="s">
        <v>38</v>
      </c>
      <c r="AJ95" s="3" t="s">
        <v>10</v>
      </c>
      <c r="AK95" s="3" t="s">
        <v>11</v>
      </c>
      <c r="AL95" s="4" t="s">
        <v>12</v>
      </c>
      <c r="AM95" s="4" t="s">
        <v>40</v>
      </c>
      <c r="AN95" s="4">
        <v>2009</v>
      </c>
      <c r="AO95" s="3" t="s">
        <v>30</v>
      </c>
      <c r="AP95" s="3" t="s">
        <v>14</v>
      </c>
      <c r="AQ95" s="3">
        <v>10491</v>
      </c>
      <c r="AR95" s="3">
        <v>0</v>
      </c>
      <c r="AS95" s="3">
        <v>0</v>
      </c>
      <c r="AT95" s="3">
        <v>1</v>
      </c>
      <c r="AU95" s="3">
        <v>1</v>
      </c>
      <c r="AV95" s="4" t="s">
        <v>15</v>
      </c>
      <c r="AW95" s="4" t="s">
        <v>41</v>
      </c>
      <c r="AX95" s="4" t="s">
        <v>42</v>
      </c>
      <c r="AY95" s="4" t="s">
        <v>18</v>
      </c>
      <c r="AZ95" s="4"/>
      <c r="BA95" s="3">
        <v>1.9844899999999999E-2</v>
      </c>
      <c r="BB95" s="3"/>
      <c r="BC95" s="3">
        <v>1.02004311906927</v>
      </c>
      <c r="BD95" s="3" t="s">
        <v>19</v>
      </c>
      <c r="BE95" s="3">
        <v>4.0421427843975968</v>
      </c>
      <c r="BF95" s="3" t="s">
        <v>91</v>
      </c>
    </row>
    <row r="96" spans="1:58" x14ac:dyDescent="0.35">
      <c r="A96" s="2">
        <v>160</v>
      </c>
      <c r="B96" s="3" t="s">
        <v>1202</v>
      </c>
      <c r="C96" s="3">
        <v>160.1</v>
      </c>
      <c r="D96" s="3" t="s">
        <v>1205</v>
      </c>
      <c r="E96" s="3" t="s">
        <v>1204</v>
      </c>
      <c r="F96" s="3"/>
      <c r="G96" s="3"/>
      <c r="H96" s="3" t="str">
        <f>IF(Z96&lt;'2 - Outliers'!$F$11,"Low outlier",IF(Z96&gt;'2 - Outliers'!$F$12,"High outlier",""))</f>
        <v/>
      </c>
      <c r="I96" s="3">
        <f>IF(AB96="",VLOOKUP(AX96,'3 -Impute_SE'!$B$10:$C$21,2,FALSE),AB96)</f>
        <v>3.2303598367695502E-2</v>
      </c>
      <c r="J96" s="3">
        <f>I96^2</f>
        <v>1.0435224675013795E-3</v>
      </c>
      <c r="K96" s="3">
        <f>1/J96</f>
        <v>958.29273555979091</v>
      </c>
      <c r="L96" s="3">
        <f>K96/(VLOOKUP($AX96,'5_Weighting - FEM'!$B$9:$C$20,2,FALSE)/VLOOKUP($AX96,'5_Weighting - FEM'!$B$9:$D$20,3,FALSE))</f>
        <v>2.6868698493153258E-2</v>
      </c>
      <c r="M96" s="3">
        <f>L96*Z96</f>
        <v>1.2080206664124982E-2</v>
      </c>
      <c r="N96" s="3">
        <f>K96*Z96</f>
        <v>430.84983417569936</v>
      </c>
      <c r="O96" s="3">
        <f>K96/(VLOOKUP($AX96,'5_Weighting - FEM'!$F$12:$G$20,2,FALSE)/(VLOOKUP($AX96,'5_Weighting - FEM'!$F$12:$H$21,3,FALSE)))</f>
        <v>9.9439570151293542E-3</v>
      </c>
      <c r="P96" s="3">
        <f>O96*$Z96</f>
        <v>4.4708178117577419E-3</v>
      </c>
      <c r="Q96" s="3">
        <f>K96/(VLOOKUP($AX96,'5_Weighting - FEM'!$F$12:$H$20,2,FALSE)/VLOOKUP($AX96,'5_Weighting - FEM'!$F$12:$H$20,3,FALSE))</f>
        <v>9.9439570151293542E-3</v>
      </c>
      <c r="R96" s="3">
        <f>Q96*$Z96</f>
        <v>4.4708178117577419E-3</v>
      </c>
      <c r="S96" s="3">
        <f>K96/(VLOOKUP($AX96,'5_Weighting - FEM'!$N$12:$O$23,2,FALSE)/VLOOKUP($AX96,'5_Weighting - FEM'!$N$12:$P$23,3,FALSE))</f>
        <v>9.4820752574167014E-2</v>
      </c>
      <c r="T96" s="3">
        <f>S96*$Z96</f>
        <v>4.2631550889436855E-2</v>
      </c>
      <c r="U96" s="3">
        <f>K96/(VLOOKUP($AX96,'5_Weighting - FEM'!$R$12:$S$23,2,FALSE)/(VLOOKUP($AX96,'5_Weighting - FEM'!$R$12:$T$23,3,FALSE)))</f>
        <v>4.1963866508040022</v>
      </c>
      <c r="V96" s="3">
        <f>U96*$Z96</f>
        <v>1.8867016575888624</v>
      </c>
      <c r="W96" s="3">
        <f>K96/(VLOOKUP($AX96,'5_Weighting - FEM'!$V$12:$W$23,2,FALSE)/(VLOOKUP($AX96,'5_Weighting - FEM'!$V$12:$X$23,3,FALSE)))</f>
        <v>0.10434483737128672</v>
      </c>
      <c r="X96" s="3">
        <f>W96*$Z96</f>
        <v>4.6913593529692571E-2</v>
      </c>
      <c r="Y96" s="3" t="s">
        <v>24</v>
      </c>
      <c r="Z96" s="6">
        <v>0.44960148208158601</v>
      </c>
      <c r="AA96" s="3" t="s">
        <v>25</v>
      </c>
      <c r="AB96" s="3">
        <v>3.2303598367695502E-2</v>
      </c>
      <c r="AC96" s="3" t="s">
        <v>26</v>
      </c>
      <c r="AD96" s="3" t="s">
        <v>1308</v>
      </c>
      <c r="AE96" s="3" t="s">
        <v>1307</v>
      </c>
      <c r="AF96" s="3" t="s">
        <v>5</v>
      </c>
      <c r="AG96" s="3" t="s">
        <v>7</v>
      </c>
      <c r="AH96" s="3" t="s">
        <v>1314</v>
      </c>
      <c r="AI96" s="3" t="s">
        <v>38</v>
      </c>
      <c r="AJ96" s="3" t="s">
        <v>10</v>
      </c>
      <c r="AK96" s="3" t="s">
        <v>11</v>
      </c>
      <c r="AL96" s="4" t="s">
        <v>12</v>
      </c>
      <c r="AM96" s="4" t="s">
        <v>1333</v>
      </c>
      <c r="AN96" s="4">
        <v>2015</v>
      </c>
      <c r="AO96" s="3" t="s">
        <v>14</v>
      </c>
      <c r="AP96" s="3" t="s">
        <v>1951</v>
      </c>
      <c r="AQ96" s="3">
        <v>2124</v>
      </c>
      <c r="AR96" s="3">
        <v>1</v>
      </c>
      <c r="AS96" s="3">
        <v>0</v>
      </c>
      <c r="AT96" s="3">
        <v>0</v>
      </c>
      <c r="AU96" s="3">
        <v>0</v>
      </c>
      <c r="AV96" s="4" t="s">
        <v>15</v>
      </c>
      <c r="AW96" s="4" t="s">
        <v>1361</v>
      </c>
      <c r="AX96" s="4" t="s">
        <v>88</v>
      </c>
      <c r="AY96" s="4" t="s">
        <v>1398</v>
      </c>
      <c r="AZ96" s="4"/>
      <c r="BA96" s="3">
        <v>50.317</v>
      </c>
      <c r="BB96" s="3"/>
      <c r="BC96" s="3"/>
      <c r="BD96" s="3"/>
      <c r="BE96" s="3">
        <v>13.917999999999999</v>
      </c>
      <c r="BF96" s="3" t="s">
        <v>1300</v>
      </c>
    </row>
    <row r="97" spans="1:58" x14ac:dyDescent="0.35">
      <c r="A97" s="2">
        <v>15</v>
      </c>
      <c r="B97" s="3" t="s">
        <v>153</v>
      </c>
      <c r="C97" s="7">
        <v>15.4</v>
      </c>
      <c r="D97" s="3" t="s">
        <v>154</v>
      </c>
      <c r="E97" s="3" t="s">
        <v>155</v>
      </c>
      <c r="F97" s="3"/>
      <c r="G97" s="3" t="s">
        <v>1958</v>
      </c>
      <c r="H97" s="3" t="str">
        <f>IF(Z97&lt;'2 - Outliers'!$F$11,"Low outlier",IF(Z97&gt;'2 - Outliers'!$F$12,"High outlier",""))</f>
        <v/>
      </c>
      <c r="I97" s="3">
        <f>IF(AB97="",VLOOKUP(AX97,'3 -Impute_SE'!$B$10:$C$21,2,FALSE),AB97)</f>
        <v>3.292877906976744E-2</v>
      </c>
      <c r="J97" s="3">
        <f>I97^2</f>
        <v>1.0843044910255543E-3</v>
      </c>
      <c r="K97" s="3">
        <f>1/J97</f>
        <v>922.25016891167013</v>
      </c>
      <c r="L97" s="3">
        <f>K97/(VLOOKUP($AX97,'5_Weighting - FEM'!$B$9:$C$20,2,FALSE)/VLOOKUP($AX97,'5_Weighting - FEM'!$B$9:$D$20,3,FALSE))</f>
        <v>2.4804369749105984E-3</v>
      </c>
      <c r="M97" s="3">
        <f>L97*Z97</f>
        <v>1.1238859933319922E-3</v>
      </c>
      <c r="N97" s="3">
        <f>K97*Z97</f>
        <v>417.87155153387772</v>
      </c>
      <c r="O97" s="3">
        <f>K97/(VLOOKUP($AX97,'5_Weighting - FEM'!$F$12:$G$20,2,FALSE)/(VLOOKUP($AX97,'5_Weighting - FEM'!$F$12:$H$21,3,FALSE)))</f>
        <v>0.24109381590651341</v>
      </c>
      <c r="P97" s="3">
        <f>O97*$Z97</f>
        <v>0.10923960798724122</v>
      </c>
      <c r="Q97" s="3">
        <f>K97/(VLOOKUP($AX97,'5_Weighting - FEM'!$F$12:$H$20,2,FALSE)/VLOOKUP($AX97,'5_Weighting - FEM'!$F$12:$H$20,3,FALSE))</f>
        <v>0.24109381590651341</v>
      </c>
      <c r="R97" s="3">
        <f>Q97*$Z97</f>
        <v>0.10923960798724122</v>
      </c>
      <c r="S97" s="3">
        <f>K97/(VLOOKUP($AX97,'5_Weighting - FEM'!$N$12:$O$23,2,FALSE)/VLOOKUP($AX97,'5_Weighting - FEM'!$N$12:$P$23,3,FALSE))</f>
        <v>1.6057936853093623E-3</v>
      </c>
      <c r="T97" s="3">
        <f>S97*$Z97</f>
        <v>7.2758511881367211E-4</v>
      </c>
      <c r="U97" s="3">
        <f>K97/(VLOOKUP($AX97,'5_Weighting - FEM'!$R$12:$S$23,2,FALSE)/(VLOOKUP($AX97,'5_Weighting - FEM'!$R$12:$T$23,3,FALSE)))</f>
        <v>0.47231690636214813</v>
      </c>
      <c r="V97" s="3">
        <f>U97*$Z97</f>
        <v>0.21400679027268932</v>
      </c>
      <c r="W97" s="3">
        <f>K97/(VLOOKUP($AX97,'5_Weighting - FEM'!$V$12:$W$23,2,FALSE)/(VLOOKUP($AX97,'5_Weighting - FEM'!$V$12:$X$23,3,FALSE)))</f>
        <v>1.4330061005250123E-3</v>
      </c>
      <c r="X97" s="3">
        <f>W97*$Z97</f>
        <v>6.4929506414788311E-4</v>
      </c>
      <c r="Y97" s="3" t="s">
        <v>156</v>
      </c>
      <c r="Z97" s="6">
        <v>0.4531</v>
      </c>
      <c r="AA97" s="3" t="s">
        <v>157</v>
      </c>
      <c r="AB97" s="3">
        <v>3.292877906976744E-2</v>
      </c>
      <c r="AC97" s="3" t="s">
        <v>26</v>
      </c>
      <c r="AD97" s="3" t="s">
        <v>5</v>
      </c>
      <c r="AE97" s="3" t="s">
        <v>6</v>
      </c>
      <c r="AF97" s="3" t="s">
        <v>5</v>
      </c>
      <c r="AG97" s="3" t="s">
        <v>7</v>
      </c>
      <c r="AH97" s="3" t="s">
        <v>37</v>
      </c>
      <c r="AI97" s="3" t="s">
        <v>28</v>
      </c>
      <c r="AJ97" s="3" t="s">
        <v>57</v>
      </c>
      <c r="AK97" s="3" t="s">
        <v>39</v>
      </c>
      <c r="AL97" s="4" t="s">
        <v>12</v>
      </c>
      <c r="AM97" s="4" t="s">
        <v>158</v>
      </c>
      <c r="AN97" s="4">
        <v>2000</v>
      </c>
      <c r="AO97" s="3" t="s">
        <v>30</v>
      </c>
      <c r="AP97" s="3" t="s">
        <v>30</v>
      </c>
      <c r="AQ97" s="3">
        <v>593</v>
      </c>
      <c r="AR97" s="3">
        <v>0</v>
      </c>
      <c r="AS97" s="3">
        <v>0</v>
      </c>
      <c r="AT97" s="3">
        <v>1</v>
      </c>
      <c r="AU97" s="3">
        <v>1</v>
      </c>
      <c r="AV97" s="4" t="s">
        <v>15</v>
      </c>
      <c r="AW97" s="4" t="s">
        <v>41</v>
      </c>
      <c r="AX97" s="4" t="s">
        <v>42</v>
      </c>
      <c r="AY97" s="4" t="s">
        <v>33</v>
      </c>
      <c r="AZ97" s="4"/>
      <c r="BA97" s="3">
        <v>0.4531</v>
      </c>
      <c r="BB97" s="3"/>
      <c r="BC97" s="3"/>
      <c r="BD97" s="3" t="s">
        <v>20</v>
      </c>
      <c r="BE97" s="3">
        <v>13.76</v>
      </c>
      <c r="BF97" s="3"/>
    </row>
    <row r="98" spans="1:58" x14ac:dyDescent="0.35">
      <c r="A98" s="2">
        <v>65</v>
      </c>
      <c r="B98" s="3" t="s">
        <v>351</v>
      </c>
      <c r="C98" s="3">
        <v>65.599999999999994</v>
      </c>
      <c r="D98" s="3" t="s">
        <v>384</v>
      </c>
      <c r="E98" s="3" t="s">
        <v>385</v>
      </c>
      <c r="F98" s="3"/>
      <c r="G98" s="3" t="s">
        <v>1958</v>
      </c>
      <c r="H98" s="3" t="str">
        <f>IF(Z98&lt;'2 - Outliers'!$F$11,"Low outlier",IF(Z98&gt;'2 - Outliers'!$F$12,"High outlier",""))</f>
        <v/>
      </c>
      <c r="I98" s="3">
        <f>IF(AB98="",VLOOKUP(AX98,'3 -Impute_SE'!$B$10:$C$21,2,FALSE),AB98)</f>
        <v>3.3814285714285706E-2</v>
      </c>
      <c r="J98" s="3">
        <f>I98^2</f>
        <v>1.1434059183673465E-3</v>
      </c>
      <c r="K98" s="3">
        <f>1/J98</f>
        <v>874.58004540319871</v>
      </c>
      <c r="L98" s="3">
        <f>K98/(VLOOKUP($AX98,'5_Weighting - FEM'!$B$9:$C$20,2,FALSE)/VLOOKUP($AX98,'5_Weighting - FEM'!$B$9:$D$20,3,FALSE))</f>
        <v>1.5268532624664208</v>
      </c>
      <c r="M98" s="3">
        <f>L98*Z98</f>
        <v>7.2281233445160359E-3</v>
      </c>
      <c r="N98" s="3">
        <f>K98*Z98</f>
        <v>4.1402619349387422</v>
      </c>
      <c r="O98" s="3">
        <f>K98/(VLOOKUP($AX98,'5_Weighting - FEM'!$F$12:$G$20,2,FALSE)/(VLOOKUP($AX98,'5_Weighting - FEM'!$F$12:$H$21,3,FALSE)))</f>
        <v>50.117816426112597</v>
      </c>
      <c r="P98" s="3">
        <f>O98*$Z98</f>
        <v>0.23725774296121702</v>
      </c>
      <c r="Q98" s="3">
        <f>K98/(VLOOKUP($AX98,'5_Weighting - FEM'!$F$12:$H$20,2,FALSE)/VLOOKUP($AX98,'5_Weighting - FEM'!$F$12:$H$20,3,FALSE))</f>
        <v>50.117816426112597</v>
      </c>
      <c r="R98" s="3">
        <f>Q98*$Z98</f>
        <v>0.23725774296121702</v>
      </c>
      <c r="S98" s="3">
        <f>K98/(VLOOKUP($AX98,'5_Weighting - FEM'!$N$12:$O$23,2,FALSE)/VLOOKUP($AX98,'5_Weighting - FEM'!$N$12:$P$23,3,FALSE))</f>
        <v>0.83640520979515165</v>
      </c>
      <c r="T98" s="3">
        <f>S98*$Z98</f>
        <v>3.9595422631702477E-3</v>
      </c>
      <c r="U98" s="3">
        <f>K98/(VLOOKUP($AX98,'5_Weighting - FEM'!$R$12:$S$23,2,FALSE)/(VLOOKUP($AX98,'5_Weighting - FEM'!$R$12:$T$23,3,FALSE)))</f>
        <v>1.3595713764223012</v>
      </c>
      <c r="V98" s="3">
        <f>U98*$Z98</f>
        <v>6.4362108959831734E-3</v>
      </c>
      <c r="W98" s="3">
        <f>K98/(VLOOKUP($AX98,'5_Weighting - FEM'!$V$12:$W$23,2,FALSE)/(VLOOKUP($AX98,'5_Weighting - FEM'!$V$12:$X$23,3,FALSE)))</f>
        <v>1.1532872121934168</v>
      </c>
      <c r="X98" s="3">
        <f>W98*$Z98</f>
        <v>5.4596616625236342E-3</v>
      </c>
      <c r="Y98" s="3" t="s">
        <v>367</v>
      </c>
      <c r="Z98" s="6">
        <v>4.7339999999999995E-3</v>
      </c>
      <c r="AA98" s="3" t="s">
        <v>355</v>
      </c>
      <c r="AB98" s="3">
        <v>3.3814285714285706E-2</v>
      </c>
      <c r="AC98" s="3" t="s">
        <v>26</v>
      </c>
      <c r="AD98" s="3" t="s">
        <v>53</v>
      </c>
      <c r="AE98" s="3" t="s">
        <v>6</v>
      </c>
      <c r="AF98" s="3" t="s">
        <v>54</v>
      </c>
      <c r="AG98" s="3" t="s">
        <v>7</v>
      </c>
      <c r="AH98" s="3" t="s">
        <v>356</v>
      </c>
      <c r="AI98" s="3" t="s">
        <v>28</v>
      </c>
      <c r="AJ98" s="3" t="s">
        <v>10</v>
      </c>
      <c r="AK98" s="3" t="s">
        <v>11</v>
      </c>
      <c r="AL98" s="3" t="s">
        <v>108</v>
      </c>
      <c r="AM98" s="3" t="s">
        <v>357</v>
      </c>
      <c r="AN98" s="3">
        <v>2010</v>
      </c>
      <c r="AO98" s="3" t="s">
        <v>14</v>
      </c>
      <c r="AP98" s="3" t="s">
        <v>14</v>
      </c>
      <c r="AQ98" s="3">
        <v>473</v>
      </c>
      <c r="AR98" s="3">
        <v>1</v>
      </c>
      <c r="AS98" s="3">
        <v>0</v>
      </c>
      <c r="AT98" s="3">
        <v>0</v>
      </c>
      <c r="AU98" s="3">
        <v>0</v>
      </c>
      <c r="AV98" s="3" t="s">
        <v>346</v>
      </c>
      <c r="AW98" s="3" t="s">
        <v>376</v>
      </c>
      <c r="AX98" s="3" t="s">
        <v>348</v>
      </c>
      <c r="AY98" s="3" t="s">
        <v>33</v>
      </c>
      <c r="AZ98" s="4"/>
      <c r="BA98" s="3">
        <v>1.7999999999999999E-2</v>
      </c>
      <c r="BB98" s="3"/>
      <c r="BC98" s="3"/>
      <c r="BD98" s="3" t="s">
        <v>20</v>
      </c>
      <c r="BE98" s="3">
        <v>0.14000000000000001</v>
      </c>
      <c r="BF98" s="3"/>
    </row>
    <row r="99" spans="1:58" x14ac:dyDescent="0.35">
      <c r="A99" s="2">
        <v>72</v>
      </c>
      <c r="B99" s="3" t="s">
        <v>274</v>
      </c>
      <c r="C99" s="3">
        <v>72.400000000000006</v>
      </c>
      <c r="D99" s="3" t="s">
        <v>370</v>
      </c>
      <c r="E99" s="3" t="s">
        <v>371</v>
      </c>
      <c r="F99" s="3"/>
      <c r="G99" s="3"/>
      <c r="H99" s="3" t="str">
        <f>IF(Z99&lt;'2 - Outliers'!$F$11,"Low outlier",IF(Z99&gt;'2 - Outliers'!$F$12,"High outlier",""))</f>
        <v/>
      </c>
      <c r="I99" s="3">
        <f>IF(AB99="",VLOOKUP(AX99,'3 -Impute_SE'!$B$10:$C$21,2,FALSE),AB99)</f>
        <v>3.4187648600865699E-2</v>
      </c>
      <c r="J99" s="3">
        <f>I99^2</f>
        <v>1.1687953168562743E-3</v>
      </c>
      <c r="K99" s="3">
        <f>1/J99</f>
        <v>855.5817991209226</v>
      </c>
      <c r="L99" s="3">
        <f>K99/(VLOOKUP($AX99,'5_Weighting - FEM'!$B$9:$C$20,2,FALSE)/VLOOKUP($AX99,'5_Weighting - FEM'!$B$9:$D$20,3,FALSE))</f>
        <v>1.3603800347784115E-3</v>
      </c>
      <c r="M99" s="3">
        <f>L99*Z99</f>
        <v>1.4964180382562526E-4</v>
      </c>
      <c r="N99" s="3">
        <f>K99*Z99</f>
        <v>94.113997903301481</v>
      </c>
      <c r="O99" s="3">
        <f>K99/(VLOOKUP($AX99,'5_Weighting - FEM'!$F$12:$G$20,2,FALSE)/(VLOOKUP($AX99,'5_Weighting - FEM'!$F$12:$H$21,3,FALSE)))</f>
        <v>3.6505365662789037E-2</v>
      </c>
      <c r="P99" s="3">
        <f>O99*$Z99</f>
        <v>4.015590222906794E-3</v>
      </c>
      <c r="Q99" s="3">
        <f>K99/(VLOOKUP($AX99,'5_Weighting - FEM'!$F$12:$H$20,2,FALSE)/VLOOKUP($AX99,'5_Weighting - FEM'!$F$12:$H$20,3,FALSE))</f>
        <v>3.6505365662789037E-2</v>
      </c>
      <c r="R99" s="3">
        <f>Q99*$Z99</f>
        <v>4.015590222906794E-3</v>
      </c>
      <c r="S99" s="3">
        <f>K99/(VLOOKUP($AX99,'5_Weighting - FEM'!$N$12:$O$23,2,FALSE)/VLOOKUP($AX99,'5_Weighting - FEM'!$N$12:$P$23,3,FALSE))</f>
        <v>1.0711589921129487E-3</v>
      </c>
      <c r="T99" s="3">
        <f>S99*$Z99</f>
        <v>1.1782748913242435E-4</v>
      </c>
      <c r="U99" s="3">
        <f>K99/(VLOOKUP($AX99,'5_Weighting - FEM'!$R$12:$S$23,2,FALSE)/(VLOOKUP($AX99,'5_Weighting - FEM'!$R$12:$T$23,3,FALSE)))</f>
        <v>0.1469610298059425</v>
      </c>
      <c r="V99" s="3">
        <f>U99*$Z99</f>
        <v>1.6165713278653675E-2</v>
      </c>
      <c r="W99" s="3">
        <f>K99/(VLOOKUP($AX99,'5_Weighting - FEM'!$V$12:$W$23,2,FALSE)/(VLOOKUP($AX99,'5_Weighting - FEM'!$V$12:$X$23,3,FALSE)))</f>
        <v>9.974534141406863E-4</v>
      </c>
      <c r="X99" s="3">
        <f>W99*$Z99</f>
        <v>1.0971987555547549E-4</v>
      </c>
      <c r="Y99" s="3" t="s">
        <v>277</v>
      </c>
      <c r="Z99" s="6">
        <v>0.11</v>
      </c>
      <c r="AA99" s="3" t="s">
        <v>4</v>
      </c>
      <c r="AB99" s="3">
        <v>3.4187648600865699E-2</v>
      </c>
      <c r="AC99" s="3" t="s">
        <v>26</v>
      </c>
      <c r="AD99" s="3" t="s">
        <v>5</v>
      </c>
      <c r="AE99" s="3" t="s">
        <v>6</v>
      </c>
      <c r="AF99" s="3" t="s">
        <v>5</v>
      </c>
      <c r="AG99" s="3" t="s">
        <v>201</v>
      </c>
      <c r="AH99" s="3" t="s">
        <v>84</v>
      </c>
      <c r="AI99" s="3" t="s">
        <v>38</v>
      </c>
      <c r="AJ99" s="3" t="s">
        <v>10</v>
      </c>
      <c r="AK99" s="3" t="s">
        <v>11</v>
      </c>
      <c r="AL99" s="4" t="s">
        <v>12</v>
      </c>
      <c r="AM99" s="4" t="s">
        <v>40</v>
      </c>
      <c r="AN99" s="4">
        <v>2009</v>
      </c>
      <c r="AO99" s="3" t="s">
        <v>30</v>
      </c>
      <c r="AP99" s="3" t="s">
        <v>14</v>
      </c>
      <c r="AQ99" s="3">
        <v>1605</v>
      </c>
      <c r="AR99" s="3">
        <v>0</v>
      </c>
      <c r="AS99" s="3">
        <v>0</v>
      </c>
      <c r="AT99" s="3">
        <v>1</v>
      </c>
      <c r="AU99" s="3">
        <v>1</v>
      </c>
      <c r="AV99" s="4" t="s">
        <v>15</v>
      </c>
      <c r="AW99" s="4" t="s">
        <v>16</v>
      </c>
      <c r="AX99" s="4" t="s">
        <v>17</v>
      </c>
      <c r="AY99" s="4" t="s">
        <v>18</v>
      </c>
      <c r="AZ99" s="4"/>
      <c r="BA99" s="3">
        <v>1.6402999999999999E-3</v>
      </c>
      <c r="BB99" s="6"/>
      <c r="BC99" s="6">
        <v>1.0016416460279076</v>
      </c>
      <c r="BD99" s="3" t="s">
        <v>19</v>
      </c>
      <c r="BE99" s="3">
        <v>3.2175362887406824</v>
      </c>
      <c r="BF99" s="3" t="s">
        <v>91</v>
      </c>
    </row>
    <row r="100" spans="1:58" x14ac:dyDescent="0.35">
      <c r="A100" s="2">
        <v>70</v>
      </c>
      <c r="B100" s="3" t="s">
        <v>177</v>
      </c>
      <c r="C100" s="3">
        <v>70.099999999999994</v>
      </c>
      <c r="D100" s="3" t="s">
        <v>278</v>
      </c>
      <c r="E100" s="3" t="s">
        <v>279</v>
      </c>
      <c r="F100" s="3"/>
      <c r="G100" s="3"/>
      <c r="H100" s="3" t="str">
        <f>IF(Z100&lt;'2 - Outliers'!$F$11,"Low outlier",IF(Z100&gt;'2 - Outliers'!$F$12,"High outlier",""))</f>
        <v/>
      </c>
      <c r="I100" s="3">
        <f>IF(AB100="",VLOOKUP(AX100,'3 -Impute_SE'!$B$10:$C$21,2,FALSE),AB100)</f>
        <v>3.4387203231752414E-2</v>
      </c>
      <c r="J100" s="3">
        <f>I100^2</f>
        <v>1.1824797461018437E-3</v>
      </c>
      <c r="K100" s="3">
        <f>1/J100</f>
        <v>845.68044678701233</v>
      </c>
      <c r="L100" s="3">
        <f>K100/(VLOOKUP($AX100,'5_Weighting - FEM'!$B$9:$C$20,2,FALSE)/VLOOKUP($AX100,'5_Weighting - FEM'!$B$9:$D$20,3,FALSE))</f>
        <v>2.2744989590458143E-3</v>
      </c>
      <c r="M100" s="3">
        <f>L100*Z100</f>
        <v>4.7084622088980869E-4</v>
      </c>
      <c r="N100" s="3">
        <f>K100*Z100</f>
        <v>175.06512406456073</v>
      </c>
      <c r="O100" s="3">
        <f>K100/(VLOOKUP($AX100,'5_Weighting - FEM'!$F$12:$G$20,2,FALSE)/(VLOOKUP($AX100,'5_Weighting - FEM'!$F$12:$H$21,3,FALSE)))</f>
        <v>0.22107702749896016</v>
      </c>
      <c r="P100" s="3">
        <f>O100*$Z100</f>
        <v>4.5765368460360327E-2</v>
      </c>
      <c r="Q100" s="3">
        <f>K100/(VLOOKUP($AX100,'5_Weighting - FEM'!$F$12:$H$20,2,FALSE)/VLOOKUP($AX100,'5_Weighting - FEM'!$F$12:$H$20,3,FALSE))</f>
        <v>0.22107702749896016</v>
      </c>
      <c r="R100" s="3">
        <f>Q100*$Z100</f>
        <v>4.5765368460360327E-2</v>
      </c>
      <c r="S100" s="3">
        <f>K100/(VLOOKUP($AX100,'5_Weighting - FEM'!$N$12:$O$23,2,FALSE)/VLOOKUP($AX100,'5_Weighting - FEM'!$N$12:$P$23,3,FALSE))</f>
        <v>1.4724728354809852E-3</v>
      </c>
      <c r="T100" s="3">
        <f>S100*$Z100</f>
        <v>3.0481802033445465E-4</v>
      </c>
      <c r="U100" s="3">
        <f>K100/(VLOOKUP($AX100,'5_Weighting - FEM'!$R$12:$S$23,2,FALSE)/(VLOOKUP($AX100,'5_Weighting - FEM'!$R$12:$T$23,3,FALSE)))</f>
        <v>0.43310284547712213</v>
      </c>
      <c r="V100" s="3">
        <f>U100*$Z100</f>
        <v>8.9657037317385807E-2</v>
      </c>
      <c r="W100" s="3">
        <f>K100/(VLOOKUP($AX100,'5_Weighting - FEM'!$V$12:$W$23,2,FALSE)/(VLOOKUP($AX100,'5_Weighting - FEM'!$V$12:$X$23,3,FALSE)))</f>
        <v>1.3140309215346696E-3</v>
      </c>
      <c r="X100" s="3">
        <f>W100*$Z100</f>
        <v>2.7201880707674995E-4</v>
      </c>
      <c r="Y100" s="3" t="s">
        <v>226</v>
      </c>
      <c r="Z100" s="6">
        <v>0.20701096345514952</v>
      </c>
      <c r="AA100" s="3" t="s">
        <v>25</v>
      </c>
      <c r="AB100" s="3">
        <v>3.4387203231752414E-2</v>
      </c>
      <c r="AC100" s="3" t="s">
        <v>26</v>
      </c>
      <c r="AD100" s="3" t="s">
        <v>5</v>
      </c>
      <c r="AE100" s="3" t="s">
        <v>6</v>
      </c>
      <c r="AF100" s="3" t="s">
        <v>5</v>
      </c>
      <c r="AG100" s="3" t="s">
        <v>7</v>
      </c>
      <c r="AH100" s="3" t="s">
        <v>48</v>
      </c>
      <c r="AI100" s="3" t="s">
        <v>28</v>
      </c>
      <c r="AJ100" s="3" t="s">
        <v>10</v>
      </c>
      <c r="AK100" s="3" t="s">
        <v>182</v>
      </c>
      <c r="AL100" s="4" t="s">
        <v>12</v>
      </c>
      <c r="AM100" s="4" t="s">
        <v>13</v>
      </c>
      <c r="AN100" s="4">
        <v>2009</v>
      </c>
      <c r="AO100" s="3" t="s">
        <v>30</v>
      </c>
      <c r="AP100" s="3" t="s">
        <v>14</v>
      </c>
      <c r="AQ100" s="3">
        <v>1449</v>
      </c>
      <c r="AR100" s="3">
        <v>0</v>
      </c>
      <c r="AS100" s="3">
        <v>0</v>
      </c>
      <c r="AT100" s="3">
        <v>0</v>
      </c>
      <c r="AU100" s="3">
        <v>0</v>
      </c>
      <c r="AV100" s="4" t="s">
        <v>15</v>
      </c>
      <c r="AW100" s="4" t="s">
        <v>41</v>
      </c>
      <c r="AX100" s="3" t="s">
        <v>42</v>
      </c>
      <c r="AY100" s="4" t="s">
        <v>33</v>
      </c>
      <c r="AZ100" s="4"/>
      <c r="BA100" s="3">
        <v>0.33800000000000002</v>
      </c>
      <c r="BB100" s="3"/>
      <c r="BC100" s="3"/>
      <c r="BD100" s="3" t="s">
        <v>20</v>
      </c>
      <c r="BE100" s="3">
        <v>6.02</v>
      </c>
      <c r="BF100" s="3"/>
    </row>
    <row r="101" spans="1:58" x14ac:dyDescent="0.35">
      <c r="A101" s="2">
        <v>128</v>
      </c>
      <c r="B101" s="3" t="s">
        <v>691</v>
      </c>
      <c r="C101" s="3">
        <v>128.1</v>
      </c>
      <c r="D101" s="3" t="s">
        <v>692</v>
      </c>
      <c r="E101" s="3" t="s">
        <v>693</v>
      </c>
      <c r="F101" s="3"/>
      <c r="G101" s="3"/>
      <c r="H101" s="3" t="str">
        <f>IF(Z101&lt;'2 - Outliers'!$F$11,"Low outlier",IF(Z101&gt;'2 - Outliers'!$F$12,"High outlier",""))</f>
        <v/>
      </c>
      <c r="I101" s="3">
        <f>IF(AB101="",VLOOKUP(AX101,'3 -Impute_SE'!$B$10:$C$21,2,FALSE),AB101)</f>
        <v>3.4439017243834052E-2</v>
      </c>
      <c r="J101" s="3">
        <f>I101^2</f>
        <v>1.1860459087210992E-3</v>
      </c>
      <c r="K101" s="3">
        <f>1/J101</f>
        <v>843.13768349682982</v>
      </c>
      <c r="L101" s="3">
        <f>K101/(VLOOKUP($AX101,'5_Weighting - FEM'!$B$9:$C$20,2,FALSE)/VLOOKUP($AX101,'5_Weighting - FEM'!$B$9:$D$20,3,FALSE))</f>
        <v>1.3405938185885819E-3</v>
      </c>
      <c r="M101" s="3">
        <f>L101*Z101</f>
        <v>1.5328019566936035E-4</v>
      </c>
      <c r="N101" s="3">
        <f>K101*Z101</f>
        <v>96.402286293300406</v>
      </c>
      <c r="O101" s="3">
        <f>K101/(VLOOKUP($AX101,'5_Weighting - FEM'!$F$12:$G$20,2,FALSE)/(VLOOKUP($AX101,'5_Weighting - FEM'!$F$12:$H$21,3,FALSE)))</f>
        <v>3.5974408842910116E-2</v>
      </c>
      <c r="P101" s="3">
        <f>O101*$Z101</f>
        <v>4.1132253111060219E-3</v>
      </c>
      <c r="Q101" s="3">
        <f>K101/(VLOOKUP($AX101,'5_Weighting - FEM'!$F$12:$H$20,2,FALSE)/VLOOKUP($AX101,'5_Weighting - FEM'!$F$12:$H$20,3,FALSE))</f>
        <v>3.5974408842910116E-2</v>
      </c>
      <c r="R101" s="3">
        <f>Q101*$Z101</f>
        <v>4.1132253111060219E-3</v>
      </c>
      <c r="S101" s="3">
        <f>K101/(VLOOKUP($AX101,'5_Weighting - FEM'!$N$12:$O$23,2,FALSE)/VLOOKUP($AX101,'5_Weighting - FEM'!$N$12:$P$23,3,FALSE))</f>
        <v>1.0555793872600453E-3</v>
      </c>
      <c r="T101" s="3">
        <f>S101*$Z101</f>
        <v>1.2069234751068047E-4</v>
      </c>
      <c r="U101" s="3">
        <f>K101/(VLOOKUP($AX101,'5_Weighting - FEM'!$R$12:$S$23,2,FALSE)/(VLOOKUP($AX101,'5_Weighting - FEM'!$R$12:$T$23,3,FALSE)))</f>
        <v>0.14482353687537769</v>
      </c>
      <c r="V101" s="3">
        <f>U101*$Z101</f>
        <v>1.655876654209704E-2</v>
      </c>
      <c r="W101" s="3">
        <f>K101/(VLOOKUP($AX101,'5_Weighting - FEM'!$V$12:$W$23,2,FALSE)/(VLOOKUP($AX101,'5_Weighting - FEM'!$V$12:$X$23,3,FALSE)))</f>
        <v>9.8294582921079859E-4</v>
      </c>
      <c r="X101" s="3">
        <f>W101*$Z101</f>
        <v>1.1238760536165889E-4</v>
      </c>
      <c r="Y101" s="3" t="s">
        <v>24</v>
      </c>
      <c r="Z101" s="6">
        <v>0.11433753724952904</v>
      </c>
      <c r="AA101" s="3" t="s">
        <v>47</v>
      </c>
      <c r="AB101" s="3">
        <v>3.4439017243834052E-2</v>
      </c>
      <c r="AC101" s="3" t="s">
        <v>26</v>
      </c>
      <c r="AD101" s="3" t="s">
        <v>5</v>
      </c>
      <c r="AE101" s="3" t="s">
        <v>6</v>
      </c>
      <c r="AF101" s="3" t="s">
        <v>5</v>
      </c>
      <c r="AG101" s="3" t="s">
        <v>7</v>
      </c>
      <c r="AH101" s="3"/>
      <c r="AI101" s="3" t="s">
        <v>694</v>
      </c>
      <c r="AJ101" s="3" t="s">
        <v>336</v>
      </c>
      <c r="AK101" s="3" t="s">
        <v>337</v>
      </c>
      <c r="AL101" s="4" t="s">
        <v>338</v>
      </c>
      <c r="AM101" s="4" t="s">
        <v>339</v>
      </c>
      <c r="AN101" s="4">
        <v>2010</v>
      </c>
      <c r="AO101" s="3" t="s">
        <v>14</v>
      </c>
      <c r="AP101" s="3" t="s">
        <v>14</v>
      </c>
      <c r="AQ101" s="3">
        <v>55</v>
      </c>
      <c r="AR101" s="3">
        <v>1</v>
      </c>
      <c r="AS101" s="3">
        <v>0</v>
      </c>
      <c r="AT101" s="3">
        <v>0</v>
      </c>
      <c r="AU101" s="3">
        <v>0</v>
      </c>
      <c r="AV101" s="4" t="s">
        <v>15</v>
      </c>
      <c r="AW101" s="4" t="s">
        <v>695</v>
      </c>
      <c r="AX101" s="4" t="s">
        <v>696</v>
      </c>
      <c r="AY101" s="4" t="s">
        <v>33</v>
      </c>
      <c r="AZ101" s="4"/>
      <c r="BA101" s="3">
        <v>0.24060000000000001</v>
      </c>
      <c r="BB101" s="3"/>
      <c r="BC101" s="3"/>
      <c r="BD101" s="3"/>
      <c r="BE101" s="3">
        <v>3.32</v>
      </c>
      <c r="BF101" s="3"/>
    </row>
    <row r="102" spans="1:58" x14ac:dyDescent="0.35">
      <c r="A102" s="2">
        <v>65</v>
      </c>
      <c r="B102" s="3" t="s">
        <v>351</v>
      </c>
      <c r="C102" s="3">
        <v>65.2</v>
      </c>
      <c r="D102" s="3" t="s">
        <v>436</v>
      </c>
      <c r="E102" s="3" t="s">
        <v>388</v>
      </c>
      <c r="F102" s="3"/>
      <c r="G102" s="3"/>
      <c r="H102" s="3" t="str">
        <f>IF(Z102&lt;'2 - Outliers'!$F$11,"Low outlier",IF(Z102&gt;'2 - Outliers'!$F$12,"High outlier",""))</f>
        <v/>
      </c>
      <c r="I102" s="3">
        <f>IF(AB102="",VLOOKUP(AX102,'3 -Impute_SE'!$B$10:$C$21,2,FALSE),AB102)</f>
        <v>3.4474999999999999E-2</v>
      </c>
      <c r="J102" s="3">
        <f>I102^2</f>
        <v>1.1885256249999998E-3</v>
      </c>
      <c r="K102" s="3">
        <f>1/J102</f>
        <v>841.378577765204</v>
      </c>
      <c r="L102" s="3">
        <f>K102/(VLOOKUP($AX102,'5_Weighting - FEM'!$B$9:$C$20,2,FALSE)/VLOOKUP($AX102,'5_Weighting - FEM'!$B$9:$D$20,3,FALSE))</f>
        <v>1.4688897067596649</v>
      </c>
      <c r="M102" s="3">
        <f>L102*Z102</f>
        <v>6.076796716864734E-3</v>
      </c>
      <c r="N102" s="3">
        <f>K102*Z102</f>
        <v>3.4807831762146488</v>
      </c>
      <c r="O102" s="3">
        <f>K102/(VLOOKUP($AX102,'5_Weighting - FEM'!$F$12:$G$20,2,FALSE)/(VLOOKUP($AX102,'5_Weighting - FEM'!$F$12:$H$21,3,FALSE)))</f>
        <v>48.215206060252477</v>
      </c>
      <c r="P102" s="3">
        <f>O102*$Z102</f>
        <v>0.19946630747126451</v>
      </c>
      <c r="Q102" s="3">
        <f>K102/(VLOOKUP($AX102,'5_Weighting - FEM'!$F$12:$H$20,2,FALSE)/VLOOKUP($AX102,'5_Weighting - FEM'!$F$12:$H$20,3,FALSE))</f>
        <v>48.215206060252477</v>
      </c>
      <c r="R102" s="3">
        <f>Q102*$Z102</f>
        <v>0.19946630747126451</v>
      </c>
      <c r="S102" s="3">
        <f>K102/(VLOOKUP($AX102,'5_Weighting - FEM'!$N$12:$O$23,2,FALSE)/VLOOKUP($AX102,'5_Weighting - FEM'!$N$12:$P$23,3,FALSE))</f>
        <v>0.80465296407307896</v>
      </c>
      <c r="T102" s="3">
        <f>S102*$Z102</f>
        <v>3.3288493123703276E-3</v>
      </c>
      <c r="U102" s="3">
        <f>K102/(VLOOKUP($AX102,'5_Weighting - FEM'!$R$12:$S$23,2,FALSE)/(VLOOKUP($AX102,'5_Weighting - FEM'!$R$12:$T$23,3,FALSE)))</f>
        <v>1.3079583019037548</v>
      </c>
      <c r="V102" s="3">
        <f>U102*$Z102</f>
        <v>5.4110234949758338E-3</v>
      </c>
      <c r="W102" s="3">
        <f>K102/(VLOOKUP($AX102,'5_Weighting - FEM'!$V$12:$W$23,2,FALSE)/(VLOOKUP($AX102,'5_Weighting - FEM'!$V$12:$X$23,3,FALSE)))</f>
        <v>1.1095052527784841</v>
      </c>
      <c r="X102" s="3">
        <f>W102*$Z102</f>
        <v>4.5900232307445887E-3</v>
      </c>
      <c r="Y102" s="3" t="s">
        <v>367</v>
      </c>
      <c r="Z102" s="6">
        <v>4.1370000000000001E-3</v>
      </c>
      <c r="AA102" s="3" t="s">
        <v>355</v>
      </c>
      <c r="AB102" s="3">
        <v>3.4474999999999999E-2</v>
      </c>
      <c r="AC102" s="3" t="s">
        <v>26</v>
      </c>
      <c r="AD102" s="3" t="s">
        <v>53</v>
      </c>
      <c r="AE102" s="3" t="s">
        <v>6</v>
      </c>
      <c r="AF102" s="3" t="s">
        <v>54</v>
      </c>
      <c r="AG102" s="3" t="s">
        <v>7</v>
      </c>
      <c r="AH102" s="3" t="s">
        <v>356</v>
      </c>
      <c r="AI102" s="3" t="s">
        <v>28</v>
      </c>
      <c r="AJ102" s="3" t="s">
        <v>10</v>
      </c>
      <c r="AK102" s="3" t="s">
        <v>11</v>
      </c>
      <c r="AL102" s="4" t="s">
        <v>108</v>
      </c>
      <c r="AM102" s="4" t="s">
        <v>363</v>
      </c>
      <c r="AN102" s="4">
        <v>2010</v>
      </c>
      <c r="AO102" s="3" t="s">
        <v>14</v>
      </c>
      <c r="AP102" s="3" t="s">
        <v>14</v>
      </c>
      <c r="AQ102" s="3">
        <v>473</v>
      </c>
      <c r="AR102" s="3">
        <v>1</v>
      </c>
      <c r="AS102" s="3">
        <v>0</v>
      </c>
      <c r="AT102" s="3">
        <v>0</v>
      </c>
      <c r="AU102" s="3">
        <v>0</v>
      </c>
      <c r="AV102" s="4" t="s">
        <v>346</v>
      </c>
      <c r="AW102" s="4" t="s">
        <v>376</v>
      </c>
      <c r="AX102" s="4" t="s">
        <v>348</v>
      </c>
      <c r="AY102" s="4" t="s">
        <v>33</v>
      </c>
      <c r="AZ102" s="4"/>
      <c r="BA102" s="3">
        <v>2.1000000000000001E-2</v>
      </c>
      <c r="BB102" s="3"/>
      <c r="BC102" s="3"/>
      <c r="BD102" s="3" t="s">
        <v>20</v>
      </c>
      <c r="BE102" s="3">
        <v>0.12</v>
      </c>
      <c r="BF102" s="3"/>
    </row>
    <row r="103" spans="1:58" x14ac:dyDescent="0.35">
      <c r="A103" s="2">
        <v>65</v>
      </c>
      <c r="B103" s="3" t="s">
        <v>351</v>
      </c>
      <c r="C103" s="3">
        <v>65.599999999999994</v>
      </c>
      <c r="D103" s="3" t="s">
        <v>850</v>
      </c>
      <c r="E103" s="3" t="s">
        <v>385</v>
      </c>
      <c r="F103" s="3"/>
      <c r="G103" s="3" t="s">
        <v>1958</v>
      </c>
      <c r="H103" s="3" t="str">
        <f>IF(Z103&lt;'2 - Outliers'!$F$11,"Low outlier",IF(Z103&gt;'2 - Outliers'!$F$12,"High outlier",""))</f>
        <v/>
      </c>
      <c r="I103" s="3">
        <f>IF(AB103="",VLOOKUP(AX103,'3 -Impute_SE'!$B$10:$C$21,2,FALSE),AB103)</f>
        <v>3.4512750455373407E-2</v>
      </c>
      <c r="J103" s="3">
        <f>I103^2</f>
        <v>1.1911299439948772E-3</v>
      </c>
      <c r="K103" s="3">
        <f>1/J103</f>
        <v>839.53896469611448</v>
      </c>
      <c r="L103" s="3">
        <f>K103/(VLOOKUP($AX103,'5_Weighting - FEM'!$B$9:$C$20,2,FALSE)/VLOOKUP($AX103,'5_Weighting - FEM'!$B$9:$D$20,3,FALSE))</f>
        <v>2.257981142326961E-3</v>
      </c>
      <c r="M103" s="3">
        <f>L103*Z103</f>
        <v>4.2783097694240097E-4</v>
      </c>
      <c r="N103" s="3">
        <f>K103*Z103</f>
        <v>159.07164533579629</v>
      </c>
      <c r="O103" s="3">
        <f>K103/(VLOOKUP($AX103,'5_Weighting - FEM'!$F$12:$G$20,2,FALSE)/(VLOOKUP($AX103,'5_Weighting - FEM'!$F$12:$H$21,3,FALSE)))</f>
        <v>0.21947152673297671</v>
      </c>
      <c r="P103" s="3">
        <f>O103*$Z103</f>
        <v>4.1584367527730766E-2</v>
      </c>
      <c r="Q103" s="3">
        <f>K103/(VLOOKUP($AX103,'5_Weighting - FEM'!$F$12:$H$20,2,FALSE)/VLOOKUP($AX103,'5_Weighting - FEM'!$F$12:$H$20,3,FALSE))</f>
        <v>0.21947152673297671</v>
      </c>
      <c r="R103" s="3">
        <f>Q103*$Z103</f>
        <v>4.1584367527730766E-2</v>
      </c>
      <c r="S103" s="3">
        <f>K103/(VLOOKUP($AX103,'5_Weighting - FEM'!$N$12:$O$23,2,FALSE)/VLOOKUP($AX103,'5_Weighting - FEM'!$N$12:$P$23,3,FALSE))</f>
        <v>1.4617794753793089E-3</v>
      </c>
      <c r="T103" s="3">
        <f>S103*$Z103</f>
        <v>2.7697066609749457E-4</v>
      </c>
      <c r="U103" s="3">
        <f>K103/(VLOOKUP($AX103,'5_Weighting - FEM'!$R$12:$S$23,2,FALSE)/(VLOOKUP($AX103,'5_Weighting - FEM'!$R$12:$T$23,3,FALSE)))</f>
        <v>0.42995757544147173</v>
      </c>
      <c r="V103" s="3">
        <f>U103*$Z103</f>
        <v>8.1466211606772851E-2</v>
      </c>
      <c r="W103" s="3">
        <f>K103/(VLOOKUP($AX103,'5_Weighting - FEM'!$V$12:$W$23,2,FALSE)/(VLOOKUP($AX103,'5_Weighting - FEM'!$V$12:$X$23,3,FALSE)))</f>
        <v>1.3044881948438116E-3</v>
      </c>
      <c r="X103" s="3">
        <f>W103*$Z103</f>
        <v>2.4716790071803121E-4</v>
      </c>
      <c r="Y103" s="3" t="s">
        <v>354</v>
      </c>
      <c r="Z103" s="6">
        <v>0.189475</v>
      </c>
      <c r="AA103" s="3" t="s">
        <v>355</v>
      </c>
      <c r="AB103" s="3">
        <v>3.4512750455373407E-2</v>
      </c>
      <c r="AC103" s="3" t="s">
        <v>26</v>
      </c>
      <c r="AD103" s="3" t="s">
        <v>5</v>
      </c>
      <c r="AE103" s="3" t="s">
        <v>6</v>
      </c>
      <c r="AF103" s="3" t="s">
        <v>5</v>
      </c>
      <c r="AG103" s="3" t="s">
        <v>7</v>
      </c>
      <c r="AH103" s="3" t="s">
        <v>356</v>
      </c>
      <c r="AI103" s="3" t="s">
        <v>28</v>
      </c>
      <c r="AJ103" s="3" t="s">
        <v>10</v>
      </c>
      <c r="AK103" s="3" t="s">
        <v>11</v>
      </c>
      <c r="AL103" s="4" t="s">
        <v>108</v>
      </c>
      <c r="AM103" s="4" t="s">
        <v>357</v>
      </c>
      <c r="AN103" s="4">
        <v>2010</v>
      </c>
      <c r="AO103" s="3" t="s">
        <v>14</v>
      </c>
      <c r="AP103" s="3" t="s">
        <v>14</v>
      </c>
      <c r="AQ103" s="3">
        <v>473</v>
      </c>
      <c r="AR103" s="3">
        <v>1</v>
      </c>
      <c r="AS103" s="3">
        <v>0</v>
      </c>
      <c r="AT103" s="3">
        <v>0</v>
      </c>
      <c r="AU103" s="3">
        <v>0</v>
      </c>
      <c r="AV103" s="4" t="s">
        <v>15</v>
      </c>
      <c r="AW103" s="4" t="s">
        <v>771</v>
      </c>
      <c r="AX103" s="4" t="s">
        <v>42</v>
      </c>
      <c r="AY103" s="4" t="s">
        <v>33</v>
      </c>
      <c r="AZ103" s="4"/>
      <c r="BA103" s="3">
        <v>2.915</v>
      </c>
      <c r="BB103" s="3"/>
      <c r="BC103" s="3"/>
      <c r="BD103" s="3" t="s">
        <v>20</v>
      </c>
      <c r="BE103" s="3">
        <v>5.49</v>
      </c>
      <c r="BF103" s="3"/>
    </row>
    <row r="104" spans="1:58" x14ac:dyDescent="0.35">
      <c r="A104" s="2">
        <v>110</v>
      </c>
      <c r="B104" s="3" t="s">
        <v>819</v>
      </c>
      <c r="C104" s="3">
        <v>110.3</v>
      </c>
      <c r="D104" s="3" t="s">
        <v>861</v>
      </c>
      <c r="E104" s="3" t="s">
        <v>830</v>
      </c>
      <c r="F104" s="3">
        <v>1</v>
      </c>
      <c r="G104" s="3"/>
      <c r="H104" s="3" t="str">
        <f>IF(Z104&lt;'2 - Outliers'!$F$11,"Low outlier",IF(Z104&gt;'2 - Outliers'!$F$12,"High outlier",""))</f>
        <v/>
      </c>
      <c r="I104" s="3">
        <f>IF(AB104="",VLOOKUP(AX104,'3 -Impute_SE'!$B$10:$C$21,2,FALSE),AB104)</f>
        <v>3.453900589968345E-2</v>
      </c>
      <c r="J104" s="3">
        <f>I104^2</f>
        <v>1.1929429285383682E-3</v>
      </c>
      <c r="K104" s="3">
        <f>1/J104</f>
        <v>838.2630686492538</v>
      </c>
      <c r="L104" s="3">
        <f>K104/(VLOOKUP($AX104,'5_Weighting - FEM'!$B$9:$C$20,2,FALSE)/VLOOKUP($AX104,'5_Weighting - FEM'!$B$9:$D$20,3,FALSE))</f>
        <v>1.1869404990056028E-7</v>
      </c>
      <c r="M104" s="3">
        <f>L104*Z104</f>
        <v>1.2626689428500142E-8</v>
      </c>
      <c r="N104" s="3">
        <f>K104*Z104</f>
        <v>89.17454106657506</v>
      </c>
      <c r="O104" s="3">
        <f>K104/(VLOOKUP($AX104,'5_Weighting - FEM'!$F$12:$G$20,2,FALSE)/(VLOOKUP($AX104,'5_Weighting - FEM'!$F$12:$H$21,3,FALSE)))</f>
        <v>0.25285885052114998</v>
      </c>
      <c r="P104" s="3">
        <f>O104*$Z104</f>
        <v>2.6899159456206499E-2</v>
      </c>
      <c r="Q104" s="3">
        <f>K104/(VLOOKUP($AX104,'5_Weighting - FEM'!$F$12:$H$20,2,FALSE)/VLOOKUP($AX104,'5_Weighting - FEM'!$F$12:$H$20,3,FALSE))</f>
        <v>0.25285885052114998</v>
      </c>
      <c r="R104" s="3">
        <f>Q104*$Z104</f>
        <v>2.6899159456206499E-2</v>
      </c>
      <c r="S104" s="3">
        <f>K104/(VLOOKUP($AX104,'5_Weighting - FEM'!$N$12:$O$23,2,FALSE)/VLOOKUP($AX104,'5_Weighting - FEM'!$N$12:$P$23,3,FALSE))</f>
        <v>6.7087949658814138E-8</v>
      </c>
      <c r="T104" s="3">
        <f>S104*$Z104</f>
        <v>7.1368253543154197E-9</v>
      </c>
      <c r="U104" s="3">
        <f>K104/(VLOOKUP($AX104,'5_Weighting - FEM'!$R$12:$S$23,2,FALSE)/(VLOOKUP($AX104,'5_Weighting - FEM'!$R$12:$T$23,3,FALSE)))</f>
        <v>7.8527403437769901E-4</v>
      </c>
      <c r="V104" s="3">
        <f>U104*$Z104</f>
        <v>8.3537560279217874E-5</v>
      </c>
      <c r="W104" s="3">
        <f>K104/(VLOOKUP($AX104,'5_Weighting - FEM'!$V$12:$W$23,2,FALSE)/(VLOOKUP($AX104,'5_Weighting - FEM'!$V$12:$X$23,3,FALSE)))</f>
        <v>7.741729310148785E-8</v>
      </c>
      <c r="X104" s="3">
        <f>W104*$Z104</f>
        <v>8.2356623369630206E-9</v>
      </c>
      <c r="Y104" s="3" t="s">
        <v>640</v>
      </c>
      <c r="Z104" s="6">
        <v>0.10638013817102503</v>
      </c>
      <c r="AA104" s="3" t="s">
        <v>822</v>
      </c>
      <c r="AB104" s="3">
        <v>3.453900589968345E-2</v>
      </c>
      <c r="AC104" s="3" t="s">
        <v>26</v>
      </c>
      <c r="AD104" s="3" t="s">
        <v>5</v>
      </c>
      <c r="AE104" s="3" t="s">
        <v>6</v>
      </c>
      <c r="AF104" s="3" t="s">
        <v>5</v>
      </c>
      <c r="AG104" s="3" t="s">
        <v>55</v>
      </c>
      <c r="AH104" s="3" t="s">
        <v>37</v>
      </c>
      <c r="AI104" s="3" t="s">
        <v>56</v>
      </c>
      <c r="AJ104" s="3" t="s">
        <v>10</v>
      </c>
      <c r="AK104" s="3" t="s">
        <v>831</v>
      </c>
      <c r="AL104" s="4" t="s">
        <v>12</v>
      </c>
      <c r="AM104" s="4" t="s">
        <v>40</v>
      </c>
      <c r="AN104" s="4" t="s">
        <v>823</v>
      </c>
      <c r="AO104" s="3" t="s">
        <v>1951</v>
      </c>
      <c r="AP104" s="3" t="s">
        <v>30</v>
      </c>
      <c r="AQ104" s="3">
        <v>4224</v>
      </c>
      <c r="AR104" s="3">
        <v>1</v>
      </c>
      <c r="AS104" s="3">
        <v>0</v>
      </c>
      <c r="AT104" s="3">
        <v>1</v>
      </c>
      <c r="AU104" s="3">
        <v>1</v>
      </c>
      <c r="AV104" s="4" t="s">
        <v>97</v>
      </c>
      <c r="AW104" s="4" t="s">
        <v>852</v>
      </c>
      <c r="AX104" s="3" t="s">
        <v>705</v>
      </c>
      <c r="AY104" s="4" t="s">
        <v>58</v>
      </c>
      <c r="AZ104" s="4" t="s">
        <v>59</v>
      </c>
      <c r="BA104" s="3">
        <v>0.108</v>
      </c>
      <c r="BB104" s="3">
        <v>1.1140477453864677</v>
      </c>
      <c r="BC104" s="3"/>
      <c r="BD104" s="3" t="s">
        <v>60</v>
      </c>
      <c r="BE104" s="3">
        <v>3.08</v>
      </c>
      <c r="BF104" s="3"/>
    </row>
    <row r="105" spans="1:58" x14ac:dyDescent="0.35">
      <c r="A105" s="2">
        <v>65</v>
      </c>
      <c r="B105" s="3" t="s">
        <v>351</v>
      </c>
      <c r="C105" s="3">
        <v>65.3</v>
      </c>
      <c r="D105" s="3" t="s">
        <v>398</v>
      </c>
      <c r="E105" s="3" t="s">
        <v>381</v>
      </c>
      <c r="F105" s="3"/>
      <c r="G105" s="3" t="s">
        <v>1958</v>
      </c>
      <c r="H105" s="3" t="str">
        <f>IF(Z105&lt;'2 - Outliers'!$F$11,"Low outlier",IF(Z105&gt;'2 - Outliers'!$F$12,"High outlier",""))</f>
        <v/>
      </c>
      <c r="I105" s="3">
        <f>IF(AB105="",VLOOKUP(AX105,'3 -Impute_SE'!$B$10:$C$21,2,FALSE),AB105)</f>
        <v>3.4643452380952379E-2</v>
      </c>
      <c r="J105" s="3">
        <f>I105^2</f>
        <v>1.200168792871315E-3</v>
      </c>
      <c r="K105" s="3">
        <f>1/J105</f>
        <v>833.21613254713452</v>
      </c>
      <c r="L105" s="3">
        <f>K105/(VLOOKUP($AX105,'5_Weighting - FEM'!$B$9:$C$20,2,FALSE)/VLOOKUP($AX105,'5_Weighting - FEM'!$B$9:$D$20,3,FALSE))</f>
        <v>1.4546396033226865</v>
      </c>
      <c r="M105" s="3">
        <f>L105*Z105</f>
        <v>-8.4661479552983671E-2</v>
      </c>
      <c r="N105" s="3">
        <f>K105*Z105</f>
        <v>-48.494012130375772</v>
      </c>
      <c r="O105" s="3">
        <f>K105/(VLOOKUP($AX105,'5_Weighting - FEM'!$F$12:$G$20,2,FALSE)/(VLOOKUP($AX105,'5_Weighting - FEM'!$F$12:$H$21,3,FALSE)))</f>
        <v>47.747457072406768</v>
      </c>
      <c r="P105" s="3">
        <f>O105*$Z105</f>
        <v>-2.7789497490711459</v>
      </c>
      <c r="Q105" s="3">
        <f>K105/(VLOOKUP($AX105,'5_Weighting - FEM'!$F$12:$H$20,2,FALSE)/VLOOKUP($AX105,'5_Weighting - FEM'!$F$12:$H$20,3,FALSE))</f>
        <v>47.747457072406768</v>
      </c>
      <c r="R105" s="3">
        <f>Q105*$Z105</f>
        <v>-2.7789497490711459</v>
      </c>
      <c r="S105" s="3">
        <f>K105/(VLOOKUP($AX105,'5_Weighting - FEM'!$N$12:$O$23,2,FALSE)/VLOOKUP($AX105,'5_Weighting - FEM'!$N$12:$P$23,3,FALSE))</f>
        <v>0.79684680414415732</v>
      </c>
      <c r="T105" s="3">
        <f>S105*$Z105</f>
        <v>-4.6377280847994098E-2</v>
      </c>
      <c r="U105" s="3">
        <f>K105/(VLOOKUP($AX105,'5_Weighting - FEM'!$R$12:$S$23,2,FALSE)/(VLOOKUP($AX105,'5_Weighting - FEM'!$R$12:$T$23,3,FALSE)))</f>
        <v>1.2952694383303969</v>
      </c>
      <c r="V105" s="3">
        <f>U105*$Z105</f>
        <v>-7.5385976580267425E-2</v>
      </c>
      <c r="W105" s="3">
        <f>K105/(VLOOKUP($AX105,'5_Weighting - FEM'!$V$12:$W$23,2,FALSE)/(VLOOKUP($AX105,'5_Weighting - FEM'!$V$12:$X$23,3,FALSE)))</f>
        <v>1.098741636869675</v>
      </c>
      <c r="X105" s="3">
        <f>W105*$Z105</f>
        <v>-6.394786200745195E-2</v>
      </c>
      <c r="Y105" s="3" t="s">
        <v>354</v>
      </c>
      <c r="Z105" s="6">
        <v>-5.8200999999999996E-2</v>
      </c>
      <c r="AA105" s="3" t="s">
        <v>355</v>
      </c>
      <c r="AB105" s="3">
        <v>3.4643452380952379E-2</v>
      </c>
      <c r="AC105" s="3" t="s">
        <v>26</v>
      </c>
      <c r="AD105" s="3" t="s">
        <v>5</v>
      </c>
      <c r="AE105" s="3" t="s">
        <v>143</v>
      </c>
      <c r="AF105" s="3" t="s">
        <v>53</v>
      </c>
      <c r="AG105" s="3" t="s">
        <v>7</v>
      </c>
      <c r="AH105" s="3" t="s">
        <v>356</v>
      </c>
      <c r="AI105" s="3" t="s">
        <v>28</v>
      </c>
      <c r="AJ105" s="3" t="s">
        <v>10</v>
      </c>
      <c r="AK105" s="3" t="s">
        <v>11</v>
      </c>
      <c r="AL105" s="4" t="s">
        <v>108</v>
      </c>
      <c r="AM105" s="4" t="s">
        <v>363</v>
      </c>
      <c r="AN105" s="4">
        <v>2010</v>
      </c>
      <c r="AO105" s="3" t="s">
        <v>14</v>
      </c>
      <c r="AP105" s="3" t="s">
        <v>14</v>
      </c>
      <c r="AQ105" s="3">
        <v>473</v>
      </c>
      <c r="AR105" s="3">
        <v>1</v>
      </c>
      <c r="AS105" s="3">
        <v>0</v>
      </c>
      <c r="AT105" s="3">
        <v>0</v>
      </c>
      <c r="AU105" s="3">
        <v>0</v>
      </c>
      <c r="AV105" s="4" t="s">
        <v>346</v>
      </c>
      <c r="AW105" s="4" t="s">
        <v>358</v>
      </c>
      <c r="AX105" s="3" t="s">
        <v>348</v>
      </c>
      <c r="AY105" s="4" t="s">
        <v>33</v>
      </c>
      <c r="AZ105" s="4"/>
      <c r="BA105" s="3">
        <v>-0.48099999999999998</v>
      </c>
      <c r="BB105" s="3"/>
      <c r="BC105" s="3"/>
      <c r="BD105" s="3" t="s">
        <v>20</v>
      </c>
      <c r="BE105" s="3">
        <v>-1.68</v>
      </c>
      <c r="BF105" s="3"/>
    </row>
    <row r="106" spans="1:58" x14ac:dyDescent="0.35">
      <c r="A106" s="2">
        <v>9</v>
      </c>
      <c r="B106" s="3" t="s">
        <v>611</v>
      </c>
      <c r="C106" s="3">
        <v>9.1</v>
      </c>
      <c r="D106" s="3" t="s">
        <v>612</v>
      </c>
      <c r="E106" s="3" t="s">
        <v>613</v>
      </c>
      <c r="F106" s="3">
        <v>1</v>
      </c>
      <c r="G106" s="3"/>
      <c r="H106" s="3" t="str">
        <f>IF(Z106&lt;'2 - Outliers'!$F$11,"Low outlier",IF(Z106&gt;'2 - Outliers'!$F$12,"High outlier",""))</f>
        <v/>
      </c>
      <c r="I106" s="3">
        <f>IF(AB106="",VLOOKUP(AX106,'3 -Impute_SE'!$B$10:$C$21,2,FALSE),AB106)</f>
        <v>3.507240887132191E-2</v>
      </c>
      <c r="J106" s="3">
        <f>I106^2</f>
        <v>1.2300738640371798E-3</v>
      </c>
      <c r="K106" s="96">
        <f>1/J106</f>
        <v>812.95931019779334</v>
      </c>
      <c r="L106" s="3">
        <f>K106/(VLOOKUP($AX106,'5_Weighting - FEM'!$B$9:$C$20,2,FALSE)/VLOOKUP($AX106,'5_Weighting - FEM'!$B$9:$D$20,3,FALSE))</f>
        <v>1.2926100295922748E-3</v>
      </c>
      <c r="M106" s="3">
        <f>L106*Z106</f>
        <v>9.1757933677320323E-5</v>
      </c>
      <c r="N106" s="3">
        <f>K106*Z106</f>
        <v>57.709181237761776</v>
      </c>
      <c r="O106" s="3">
        <f>K106/(VLOOKUP($AX106,'5_Weighting - FEM'!$F$12:$G$20,2,FALSE)/(VLOOKUP($AX106,'5_Weighting - FEM'!$F$12:$H$21,3,FALSE)))</f>
        <v>3.4686779122968199E-2</v>
      </c>
      <c r="P106" s="3">
        <f>O106*$Z106</f>
        <v>2.4622949732558664E-3</v>
      </c>
      <c r="Q106" s="3">
        <f>K106/(VLOOKUP($AX106,'5_Weighting - FEM'!$F$12:$H$20,2,FALSE)/VLOOKUP($AX106,'5_Weighting - FEM'!$F$12:$H$20,3,FALSE))</f>
        <v>3.4686779122968199E-2</v>
      </c>
      <c r="R106" s="3">
        <f>Q106*$Z106</f>
        <v>2.4622949732558664E-3</v>
      </c>
      <c r="S106" s="3">
        <f>K106/(VLOOKUP($AX106,'5_Weighting - FEM'!$N$12:$O$23,2,FALSE)/VLOOKUP($AX106,'5_Weighting - FEM'!$N$12:$P$23,3,FALSE))</f>
        <v>1.0177971016155658E-3</v>
      </c>
      <c r="T106" s="3">
        <f>S106*$Z106</f>
        <v>7.2249910498116781E-5</v>
      </c>
      <c r="U106" s="3">
        <f>K106/(VLOOKUP($AX106,'5_Weighting - FEM'!$R$12:$S$23,2,FALSE)/(VLOOKUP($AX106,'5_Weighting - FEM'!$R$12:$T$23,3,FALSE)))</f>
        <v>0.13963987726217483</v>
      </c>
      <c r="V106" s="3">
        <f>U106*$Z106</f>
        <v>9.912553905042332E-3</v>
      </c>
      <c r="W106" s="3">
        <f>K106/(VLOOKUP($AX106,'5_Weighting - FEM'!$V$12:$W$23,2,FALSE)/(VLOOKUP($AX106,'5_Weighting - FEM'!$V$12:$X$23,3,FALSE)))</f>
        <v>9.4776331187433334E-4</v>
      </c>
      <c r="X106" s="3">
        <f>W106*$Z106</f>
        <v>6.7278452991884687E-5</v>
      </c>
      <c r="Y106" s="3" t="s">
        <v>24</v>
      </c>
      <c r="Z106" s="6">
        <v>7.0986555555555553E-2</v>
      </c>
      <c r="AA106" s="3" t="s">
        <v>25</v>
      </c>
      <c r="AB106" s="3">
        <v>3.507240887132191E-2</v>
      </c>
      <c r="AC106" s="3" t="s">
        <v>26</v>
      </c>
      <c r="AD106" s="3" t="s">
        <v>5</v>
      </c>
      <c r="AE106" s="3" t="s">
        <v>6</v>
      </c>
      <c r="AF106" s="3" t="s">
        <v>5</v>
      </c>
      <c r="AG106" s="3" t="s">
        <v>7</v>
      </c>
      <c r="AH106" s="3" t="s">
        <v>614</v>
      </c>
      <c r="AI106" s="3" t="s">
        <v>28</v>
      </c>
      <c r="AJ106" s="3" t="s">
        <v>10</v>
      </c>
      <c r="AK106" s="3" t="s">
        <v>182</v>
      </c>
      <c r="AL106" s="4" t="s">
        <v>12</v>
      </c>
      <c r="AM106" s="4" t="s">
        <v>13</v>
      </c>
      <c r="AN106" s="4">
        <v>2000</v>
      </c>
      <c r="AO106" s="3" t="s">
        <v>30</v>
      </c>
      <c r="AP106" s="3" t="s">
        <v>30</v>
      </c>
      <c r="AQ106" s="3">
        <v>268</v>
      </c>
      <c r="AR106" s="3">
        <v>1</v>
      </c>
      <c r="AS106" s="3">
        <v>0</v>
      </c>
      <c r="AT106" s="3">
        <v>0</v>
      </c>
      <c r="AU106" s="3">
        <v>0</v>
      </c>
      <c r="AV106" s="4" t="s">
        <v>15</v>
      </c>
      <c r="AW106" s="4" t="s">
        <v>16</v>
      </c>
      <c r="AX106" s="4" t="s">
        <v>17</v>
      </c>
      <c r="AY106" s="4" t="s">
        <v>33</v>
      </c>
      <c r="AZ106" s="4"/>
      <c r="BA106" s="3">
        <v>2.2939999999999999E-2</v>
      </c>
      <c r="BB106" s="3"/>
      <c r="BC106" s="3"/>
      <c r="BD106" s="3" t="s">
        <v>20</v>
      </c>
      <c r="BE106" s="3">
        <v>2.024</v>
      </c>
      <c r="BF106" s="3"/>
    </row>
    <row r="107" spans="1:58" x14ac:dyDescent="0.35">
      <c r="A107" s="2">
        <v>160</v>
      </c>
      <c r="B107" s="3" t="s">
        <v>1202</v>
      </c>
      <c r="C107" s="3">
        <v>160.19999999999999</v>
      </c>
      <c r="D107" s="3" t="s">
        <v>1213</v>
      </c>
      <c r="E107" s="3" t="s">
        <v>1210</v>
      </c>
      <c r="F107" s="3"/>
      <c r="G107" s="3"/>
      <c r="H107" s="3" t="str">
        <f>IF(Z107&lt;'2 - Outliers'!$F$11,"Low outlier",IF(Z107&gt;'2 - Outliers'!$F$12,"High outlier",""))</f>
        <v>Low outlier</v>
      </c>
      <c r="I107" s="3">
        <f>IF(AB107="",VLOOKUP(AX107,'3 -Impute_SE'!$B$10:$C$21,2,FALSE),AB107)</f>
        <v>3.5497378021226746E-2</v>
      </c>
      <c r="J107" s="3">
        <f>I107^2</f>
        <v>1.2600638463818716E-3</v>
      </c>
      <c r="K107" s="3">
        <f>1/J107</f>
        <v>793.61058002845255</v>
      </c>
      <c r="L107" s="3">
        <f>K107/(VLOOKUP($AX107,'5_Weighting - FEM'!$B$9:$C$20,2,FALSE)/VLOOKUP($AX107,'5_Weighting - FEM'!$B$9:$D$20,3,FALSE))</f>
        <v>1.1237147061637233E-7</v>
      </c>
      <c r="M107" s="3">
        <f>L107*Z107</f>
        <v>-5.9418543741646002E-8</v>
      </c>
      <c r="N107" s="3">
        <f>K107*Z107</f>
        <v>-419.63662755858985</v>
      </c>
      <c r="O107" s="3">
        <f>K107/(VLOOKUP($AX107,'5_Weighting - FEM'!$F$12:$G$20,2,FALSE)/(VLOOKUP($AX107,'5_Weighting - FEM'!$F$12:$H$21,3,FALSE)))</f>
        <v>0.23938959800623474</v>
      </c>
      <c r="P107" s="3">
        <f>O107*$Z107</f>
        <v>-0.12658178470395556</v>
      </c>
      <c r="Q107" s="3">
        <f>K107/(VLOOKUP($AX107,'5_Weighting - FEM'!$F$12:$H$20,2,FALSE)/VLOOKUP($AX107,'5_Weighting - FEM'!$F$12:$H$20,3,FALSE))</f>
        <v>0.23938959800623474</v>
      </c>
      <c r="R107" s="3">
        <f>Q107*$Z107</f>
        <v>-0.12658178470395556</v>
      </c>
      <c r="S107" s="3">
        <f>K107/(VLOOKUP($AX107,'5_Weighting - FEM'!$N$12:$O$23,2,FALSE)/VLOOKUP($AX107,'5_Weighting - FEM'!$N$12:$P$23,3,FALSE))</f>
        <v>6.3514317441471965E-8</v>
      </c>
      <c r="T107" s="3">
        <f>S107*$Z107</f>
        <v>-3.358439849915995E-8</v>
      </c>
      <c r="U107" s="3">
        <f>K107/(VLOOKUP($AX107,'5_Weighting - FEM'!$R$12:$S$23,2,FALSE)/(VLOOKUP($AX107,'5_Weighting - FEM'!$R$12:$T$23,3,FALSE)))</f>
        <v>7.434441587746113E-4</v>
      </c>
      <c r="V107" s="3">
        <f>U107*$Z107</f>
        <v>-3.9311018201789312E-4</v>
      </c>
      <c r="W107" s="3">
        <f>K107/(VLOOKUP($AX107,'5_Weighting - FEM'!$V$12:$W$23,2,FALSE)/(VLOOKUP($AX107,'5_Weighting - FEM'!$V$12:$X$23,3,FALSE)))</f>
        <v>7.3293438754859279E-8</v>
      </c>
      <c r="X107" s="3">
        <f>W107*$Z107</f>
        <v>-3.8755294139549545E-8</v>
      </c>
      <c r="Y107" s="3" t="s">
        <v>24</v>
      </c>
      <c r="Z107" s="6">
        <v>-0.52876894300419364</v>
      </c>
      <c r="AA107" s="3" t="s">
        <v>25</v>
      </c>
      <c r="AB107" s="3">
        <v>3.5497378021226746E-2</v>
      </c>
      <c r="AC107" s="3" t="s">
        <v>26</v>
      </c>
      <c r="AD107" s="3" t="s">
        <v>5</v>
      </c>
      <c r="AE107" s="3" t="s">
        <v>1309</v>
      </c>
      <c r="AF107" s="3" t="s">
        <v>53</v>
      </c>
      <c r="AG107" s="3" t="s">
        <v>7</v>
      </c>
      <c r="AH107" s="3" t="s">
        <v>1315</v>
      </c>
      <c r="AI107" s="3" t="s">
        <v>38</v>
      </c>
      <c r="AJ107" s="3" t="s">
        <v>10</v>
      </c>
      <c r="AK107" s="3" t="s">
        <v>11</v>
      </c>
      <c r="AL107" s="4" t="s">
        <v>12</v>
      </c>
      <c r="AM107" s="4" t="s">
        <v>1333</v>
      </c>
      <c r="AN107" s="4">
        <v>2015</v>
      </c>
      <c r="AO107" s="3" t="s">
        <v>14</v>
      </c>
      <c r="AP107" s="3" t="s">
        <v>1951</v>
      </c>
      <c r="AQ107" s="3">
        <v>2124</v>
      </c>
      <c r="AR107" s="3">
        <v>1</v>
      </c>
      <c r="AS107" s="3">
        <v>0</v>
      </c>
      <c r="AT107" s="3">
        <v>0</v>
      </c>
      <c r="AU107" s="3">
        <v>0</v>
      </c>
      <c r="AV107" s="4" t="s">
        <v>97</v>
      </c>
      <c r="AW107" s="4" t="s">
        <v>1364</v>
      </c>
      <c r="AX107" s="4" t="s">
        <v>705</v>
      </c>
      <c r="AY107" s="4" t="s">
        <v>1398</v>
      </c>
      <c r="AZ107" s="4"/>
      <c r="BA107" s="3">
        <v>-38.290999999999997</v>
      </c>
      <c r="BB107" s="3"/>
      <c r="BC107" s="3"/>
      <c r="BD107" s="3"/>
      <c r="BE107" s="3">
        <v>-14.896000000000001</v>
      </c>
      <c r="BF107" s="3" t="s">
        <v>1300</v>
      </c>
    </row>
    <row r="108" spans="1:58" x14ac:dyDescent="0.35">
      <c r="A108" s="2">
        <v>160</v>
      </c>
      <c r="B108" s="3" t="s">
        <v>1202</v>
      </c>
      <c r="C108" s="3">
        <v>160.1</v>
      </c>
      <c r="D108" s="3" t="s">
        <v>1207</v>
      </c>
      <c r="E108" s="3" t="s">
        <v>1204</v>
      </c>
      <c r="F108" s="3"/>
      <c r="G108" s="3"/>
      <c r="H108" s="3" t="str">
        <f>IF(Z108&lt;'2 - Outliers'!$F$11,"Low outlier",IF(Z108&gt;'2 - Outliers'!$F$12,"High outlier",""))</f>
        <v/>
      </c>
      <c r="I108" s="3">
        <f>IF(AB108="",VLOOKUP(AX108,'3 -Impute_SE'!$B$10:$C$21,2,FALSE),AB108)</f>
        <v>3.5907338487459362E-2</v>
      </c>
      <c r="J108" s="3">
        <f>I108^2</f>
        <v>1.2893369572529803E-3</v>
      </c>
      <c r="K108" s="3">
        <f>1/J108</f>
        <v>775.59244259201853</v>
      </c>
      <c r="L108" s="3">
        <f>K108/(VLOOKUP($AX108,'5_Weighting - FEM'!$B$9:$C$20,2,FALSE)/VLOOKUP($AX108,'5_Weighting - FEM'!$B$9:$D$20,3,FALSE))</f>
        <v>7.5201524311211141E-3</v>
      </c>
      <c r="M108" s="3">
        <f>L108*Z108</f>
        <v>5.4246057270662439E-3</v>
      </c>
      <c r="N108" s="3">
        <f>K108*Z108</f>
        <v>559.46780926177757</v>
      </c>
      <c r="O108" s="3">
        <f>K108/(VLOOKUP($AX108,'5_Weighting - FEM'!$F$12:$G$20,2,FALSE)/(VLOOKUP($AX108,'5_Weighting - FEM'!$F$12:$H$21,3,FALSE)))</f>
        <v>4.4042735619591946</v>
      </c>
      <c r="P108" s="3">
        <f>O108*$Z108</f>
        <v>3.1769898026134191</v>
      </c>
      <c r="Q108" s="3">
        <f>K108/(VLOOKUP($AX108,'5_Weighting - FEM'!$F$12:$H$20,2,FALSE)/VLOOKUP($AX108,'5_Weighting - FEM'!$F$12:$H$20,3,FALSE))</f>
        <v>4.4042735619591946</v>
      </c>
      <c r="R108" s="3">
        <f>Q108*$Z108</f>
        <v>3.1769898026134191</v>
      </c>
      <c r="S108" s="3">
        <f>K108/(VLOOKUP($AX108,'5_Weighting - FEM'!$N$12:$O$23,2,FALSE)/VLOOKUP($AX108,'5_Weighting - FEM'!$N$12:$P$23,3,FALSE))</f>
        <v>5.5523943566571487E-3</v>
      </c>
      <c r="T108" s="3">
        <f>S108*$Z108</f>
        <v>4.0051781532255987E-3</v>
      </c>
      <c r="U108" s="3">
        <f>K108/(VLOOKUP($AX108,'5_Weighting - FEM'!$R$12:$S$23,2,FALSE)/(VLOOKUP($AX108,'5_Weighting - FEM'!$R$12:$T$23,3,FALSE)))</f>
        <v>3.9423762676762918E-3</v>
      </c>
      <c r="V108" s="3">
        <f>U108*$Z108</f>
        <v>2.8438036430464518E-3</v>
      </c>
      <c r="W108" s="3">
        <f>K108/(VLOOKUP($AX108,'5_Weighting - FEM'!$V$12:$W$23,2,FALSE)/(VLOOKUP($AX108,'5_Weighting - FEM'!$V$12:$X$23,3,FALSE)))</f>
        <v>4.3046660167510853E-3</v>
      </c>
      <c r="X108" s="3">
        <f>W108*$Z108</f>
        <v>3.1051386446556586E-3</v>
      </c>
      <c r="Y108" s="3" t="s">
        <v>24</v>
      </c>
      <c r="Z108" s="6">
        <v>0.72134252287457112</v>
      </c>
      <c r="AA108" s="3" t="s">
        <v>25</v>
      </c>
      <c r="AB108" s="3">
        <v>3.5907338487459362E-2</v>
      </c>
      <c r="AC108" s="3" t="s">
        <v>26</v>
      </c>
      <c r="AD108" s="3" t="s">
        <v>5</v>
      </c>
      <c r="AE108" s="3" t="s">
        <v>1307</v>
      </c>
      <c r="AF108" s="3" t="s">
        <v>5</v>
      </c>
      <c r="AG108" s="3" t="s">
        <v>7</v>
      </c>
      <c r="AH108" s="3" t="s">
        <v>1314</v>
      </c>
      <c r="AI108" s="3" t="s">
        <v>38</v>
      </c>
      <c r="AJ108" s="3" t="s">
        <v>10</v>
      </c>
      <c r="AK108" s="3" t="s">
        <v>11</v>
      </c>
      <c r="AL108" s="4" t="s">
        <v>12</v>
      </c>
      <c r="AM108" s="4" t="s">
        <v>1333</v>
      </c>
      <c r="AN108" s="4">
        <v>2015</v>
      </c>
      <c r="AO108" s="3" t="s">
        <v>14</v>
      </c>
      <c r="AP108" s="3" t="s">
        <v>1951</v>
      </c>
      <c r="AQ108" s="3">
        <v>2124</v>
      </c>
      <c r="AR108" s="3">
        <v>1</v>
      </c>
      <c r="AS108" s="3">
        <v>0</v>
      </c>
      <c r="AT108" s="3">
        <v>0</v>
      </c>
      <c r="AU108" s="3">
        <v>0</v>
      </c>
      <c r="AV108" s="4" t="s">
        <v>346</v>
      </c>
      <c r="AW108" s="4" t="s">
        <v>1363</v>
      </c>
      <c r="AX108" s="4" t="s">
        <v>642</v>
      </c>
      <c r="AY108" s="4" t="s">
        <v>1398</v>
      </c>
      <c r="AZ108" s="4"/>
      <c r="BA108" s="3">
        <v>347.96899999999999</v>
      </c>
      <c r="BB108" s="3"/>
      <c r="BC108" s="3"/>
      <c r="BD108" s="3"/>
      <c r="BE108" s="3">
        <v>20.088999999999999</v>
      </c>
      <c r="BF108" s="3" t="s">
        <v>1300</v>
      </c>
    </row>
    <row r="109" spans="1:58" x14ac:dyDescent="0.35">
      <c r="A109" s="2">
        <v>73</v>
      </c>
      <c r="B109" s="3" t="s">
        <v>758</v>
      </c>
      <c r="C109" s="3">
        <v>73.150000000000006</v>
      </c>
      <c r="D109" s="3" t="s">
        <v>759</v>
      </c>
      <c r="E109" s="3" t="s">
        <v>760</v>
      </c>
      <c r="F109" s="3"/>
      <c r="G109" s="3"/>
      <c r="H109" s="3" t="str">
        <f>IF(Z109&lt;'2 - Outliers'!$F$11,"Low outlier",IF(Z109&gt;'2 - Outliers'!$F$12,"High outlier",""))</f>
        <v/>
      </c>
      <c r="I109" s="3">
        <f>IF(AB109="",VLOOKUP(AX109,'3 -Impute_SE'!$B$10:$C$21,2,FALSE),AB109)</f>
        <v>3.6100723041562928E-2</v>
      </c>
      <c r="J109" s="3">
        <f>I109^2</f>
        <v>1.3032622041236324E-3</v>
      </c>
      <c r="K109" s="3">
        <f>1/J109</f>
        <v>767.30530267502195</v>
      </c>
      <c r="L109" s="3">
        <f>K109/(VLOOKUP($AX109,'5_Weighting - FEM'!$B$9:$C$20,2,FALSE)/VLOOKUP($AX109,'5_Weighting - FEM'!$B$9:$D$20,3,FALSE))</f>
        <v>7.4398002358553013E-3</v>
      </c>
      <c r="M109" s="3">
        <f>L109*Z109</f>
        <v>3.7064339156285016E-4</v>
      </c>
      <c r="N109" s="3">
        <f>K109*Z109</f>
        <v>38.22638118386714</v>
      </c>
      <c r="O109" s="3">
        <f>K109/(VLOOKUP($AX109,'5_Weighting - FEM'!$F$12:$G$20,2,FALSE)/(VLOOKUP($AX109,'5_Weighting - FEM'!$F$12:$H$21,3,FALSE)))</f>
        <v>4.3572142699440404</v>
      </c>
      <c r="P109" s="3">
        <f>O109*$Z109</f>
        <v>0.21707204811695394</v>
      </c>
      <c r="Q109" s="3">
        <f>K109/(VLOOKUP($AX109,'5_Weighting - FEM'!$F$12:$H$20,2,FALSE)/VLOOKUP($AX109,'5_Weighting - FEM'!$F$12:$H$20,3,FALSE))</f>
        <v>4.3572142699440404</v>
      </c>
      <c r="R109" s="3">
        <f>Q109*$Z109</f>
        <v>0.21707204811695394</v>
      </c>
      <c r="S109" s="3">
        <f>K109/(VLOOKUP($AX109,'5_Weighting - FEM'!$N$12:$O$23,2,FALSE)/VLOOKUP($AX109,'5_Weighting - FEM'!$N$12:$P$23,3,FALSE))</f>
        <v>5.4930674906627048E-3</v>
      </c>
      <c r="T109" s="3">
        <f>S109*$Z109</f>
        <v>2.7365911721805773E-4</v>
      </c>
      <c r="U109" s="3">
        <f>K109/(VLOOKUP($AX109,'5_Weighting - FEM'!$R$12:$S$23,2,FALSE)/(VLOOKUP($AX109,'5_Weighting - FEM'!$R$12:$T$23,3,FALSE)))</f>
        <v>3.9002523093425901E-3</v>
      </c>
      <c r="V109" s="3">
        <f>U109*$Z109</f>
        <v>1.943066612082744E-4</v>
      </c>
      <c r="W109" s="3">
        <f>K109/(VLOOKUP($AX109,'5_Weighting - FEM'!$V$12:$W$23,2,FALSE)/(VLOOKUP($AX109,'5_Weighting - FEM'!$V$12:$X$23,3,FALSE)))</f>
        <v>4.2586710229660287E-3</v>
      </c>
      <c r="X109" s="3">
        <f>W109*$Z109</f>
        <v>2.1216272231281197E-4</v>
      </c>
      <c r="Y109" s="3" t="s">
        <v>24</v>
      </c>
      <c r="Z109" s="6">
        <v>4.9818997797356837E-2</v>
      </c>
      <c r="AA109" s="3" t="s">
        <v>25</v>
      </c>
      <c r="AB109" s="3">
        <v>3.6100723041562928E-2</v>
      </c>
      <c r="AC109" s="3" t="s">
        <v>26</v>
      </c>
      <c r="AD109" s="3" t="s">
        <v>53</v>
      </c>
      <c r="AE109" s="3" t="s">
        <v>6</v>
      </c>
      <c r="AF109" s="3" t="s">
        <v>54</v>
      </c>
      <c r="AG109" s="3" t="s">
        <v>7</v>
      </c>
      <c r="AH109" s="3" t="s">
        <v>761</v>
      </c>
      <c r="AI109" s="3" t="s">
        <v>28</v>
      </c>
      <c r="AJ109" s="3" t="s">
        <v>10</v>
      </c>
      <c r="AK109" s="3" t="s">
        <v>182</v>
      </c>
      <c r="AL109" s="4" t="s">
        <v>12</v>
      </c>
      <c r="AM109" s="4" t="s">
        <v>158</v>
      </c>
      <c r="AN109" s="4">
        <v>2011</v>
      </c>
      <c r="AO109" s="3" t="s">
        <v>14</v>
      </c>
      <c r="AP109" s="3" t="s">
        <v>14</v>
      </c>
      <c r="AQ109" s="3">
        <v>53</v>
      </c>
      <c r="AR109" s="3">
        <v>0</v>
      </c>
      <c r="AS109" s="3">
        <v>0</v>
      </c>
      <c r="AT109" s="3">
        <v>1</v>
      </c>
      <c r="AU109" s="3">
        <v>1</v>
      </c>
      <c r="AV109" s="4" t="s">
        <v>346</v>
      </c>
      <c r="AW109" s="4" t="s">
        <v>762</v>
      </c>
      <c r="AX109" s="4" t="s">
        <v>642</v>
      </c>
      <c r="AY109" s="4" t="s">
        <v>33</v>
      </c>
      <c r="AZ109" s="4"/>
      <c r="BA109" s="3">
        <v>1206.2840000000001</v>
      </c>
      <c r="BB109" s="3"/>
      <c r="BC109" s="3"/>
      <c r="BD109" s="3" t="s">
        <v>20</v>
      </c>
      <c r="BE109" s="3">
        <v>1.38</v>
      </c>
      <c r="BF109" s="3"/>
    </row>
    <row r="110" spans="1:58" x14ac:dyDescent="0.35">
      <c r="A110" s="2">
        <v>15</v>
      </c>
      <c r="B110" s="3" t="s">
        <v>153</v>
      </c>
      <c r="C110" s="3">
        <v>15.5</v>
      </c>
      <c r="D110" s="3" t="s">
        <v>221</v>
      </c>
      <c r="E110" s="3" t="s">
        <v>222</v>
      </c>
      <c r="F110" s="3"/>
      <c r="G110" s="3" t="s">
        <v>1958</v>
      </c>
      <c r="H110" s="3" t="str">
        <f>IF(Z110&lt;'2 - Outliers'!$F$11,"Low outlier",IF(Z110&gt;'2 - Outliers'!$F$12,"High outlier",""))</f>
        <v/>
      </c>
      <c r="I110" s="3">
        <f>IF(AB110="",VLOOKUP(AX110,'3 -Impute_SE'!$B$10:$C$21,2,FALSE),AB110)</f>
        <v>3.6766826923076923E-2</v>
      </c>
      <c r="J110" s="3">
        <f>I110^2</f>
        <v>1.351799561991494E-3</v>
      </c>
      <c r="K110" s="3">
        <f>1/J110</f>
        <v>739.7546412330413</v>
      </c>
      <c r="L110" s="3">
        <f>K110/(VLOOKUP($AX110,'5_Weighting - FEM'!$B$9:$C$20,2,FALSE)/VLOOKUP($AX110,'5_Weighting - FEM'!$B$9:$D$20,3,FALSE))</f>
        <v>1.9896063197705977E-3</v>
      </c>
      <c r="M110" s="3">
        <f>L110*Z110</f>
        <v>6.0862057321782589E-4</v>
      </c>
      <c r="N110" s="3">
        <f>K110*Z110</f>
        <v>226.29094475318735</v>
      </c>
      <c r="O110" s="3">
        <f>K110/(VLOOKUP($AX110,'5_Weighting - FEM'!$F$12:$G$20,2,FALSE)/(VLOOKUP($AX110,'5_Weighting - FEM'!$F$12:$H$21,3,FALSE)))</f>
        <v>0.1933859979661435</v>
      </c>
      <c r="P110" s="3">
        <f>O110*$Z110</f>
        <v>5.9156776777843298E-2</v>
      </c>
      <c r="Q110" s="3">
        <f>K110/(VLOOKUP($AX110,'5_Weighting - FEM'!$F$12:$H$20,2,FALSE)/VLOOKUP($AX110,'5_Weighting - FEM'!$F$12:$H$20,3,FALSE))</f>
        <v>0.1933859979661435</v>
      </c>
      <c r="R110" s="3">
        <f>Q110*$Z110</f>
        <v>5.9156776777843298E-2</v>
      </c>
      <c r="S110" s="3">
        <f>K110/(VLOOKUP($AX110,'5_Weighting - FEM'!$N$12:$O$23,2,FALSE)/VLOOKUP($AX110,'5_Weighting - FEM'!$N$12:$P$23,3,FALSE))</f>
        <v>1.2880380742809957E-3</v>
      </c>
      <c r="T110" s="3">
        <f>S110*$Z110</f>
        <v>3.9401084692255658E-4</v>
      </c>
      <c r="U110" s="3">
        <f>K110/(VLOOKUP($AX110,'5_Weighting - FEM'!$R$12:$S$23,2,FALSE)/(VLOOKUP($AX110,'5_Weighting - FEM'!$R$12:$T$23,3,FALSE)))</f>
        <v>0.37885449674305782</v>
      </c>
      <c r="V110" s="3">
        <f>U110*$Z110</f>
        <v>0.11589159055370139</v>
      </c>
      <c r="W110" s="3">
        <f>K110/(VLOOKUP($AX110,'5_Weighting - FEM'!$V$12:$W$23,2,FALSE)/(VLOOKUP($AX110,'5_Weighting - FEM'!$V$12:$X$23,3,FALSE)))</f>
        <v>1.1494418212247245E-3</v>
      </c>
      <c r="X110" s="3">
        <f>W110*$Z110</f>
        <v>3.5161425311264324E-4</v>
      </c>
      <c r="Y110" s="3" t="s">
        <v>156</v>
      </c>
      <c r="Z110" s="6">
        <v>0.30590000000000001</v>
      </c>
      <c r="AA110" s="3" t="s">
        <v>157</v>
      </c>
      <c r="AB110" s="3">
        <v>3.6766826923076923E-2</v>
      </c>
      <c r="AC110" s="3" t="s">
        <v>26</v>
      </c>
      <c r="AD110" s="3" t="s">
        <v>5</v>
      </c>
      <c r="AE110" s="3" t="s">
        <v>6</v>
      </c>
      <c r="AF110" s="3" t="s">
        <v>5</v>
      </c>
      <c r="AG110" s="3" t="s">
        <v>7</v>
      </c>
      <c r="AH110" s="3" t="s">
        <v>37</v>
      </c>
      <c r="AI110" s="3" t="s">
        <v>28</v>
      </c>
      <c r="AJ110" s="3" t="s">
        <v>57</v>
      </c>
      <c r="AK110" s="3" t="s">
        <v>39</v>
      </c>
      <c r="AL110" s="4" t="s">
        <v>12</v>
      </c>
      <c r="AM110" s="4" t="s">
        <v>223</v>
      </c>
      <c r="AN110" s="4">
        <v>2000</v>
      </c>
      <c r="AO110" s="3" t="s">
        <v>30</v>
      </c>
      <c r="AP110" s="3" t="s">
        <v>30</v>
      </c>
      <c r="AQ110" s="3">
        <v>397</v>
      </c>
      <c r="AR110" s="3">
        <v>0</v>
      </c>
      <c r="AS110" s="3">
        <v>0</v>
      </c>
      <c r="AT110" s="3">
        <v>1</v>
      </c>
      <c r="AU110" s="3">
        <v>1</v>
      </c>
      <c r="AV110" s="4" t="s">
        <v>15</v>
      </c>
      <c r="AW110" s="4" t="s">
        <v>41</v>
      </c>
      <c r="AX110" s="4" t="s">
        <v>42</v>
      </c>
      <c r="AY110" s="4" t="s">
        <v>33</v>
      </c>
      <c r="AZ110" s="4"/>
      <c r="BA110" s="3">
        <v>0.30590000000000001</v>
      </c>
      <c r="BB110" s="3"/>
      <c r="BC110" s="3"/>
      <c r="BD110" s="3" t="s">
        <v>20</v>
      </c>
      <c r="BE110" s="3">
        <v>8.32</v>
      </c>
      <c r="BF110" s="3"/>
    </row>
    <row r="111" spans="1:58" x14ac:dyDescent="0.35">
      <c r="A111" s="2">
        <v>160</v>
      </c>
      <c r="B111" s="3" t="s">
        <v>1202</v>
      </c>
      <c r="C111" s="3">
        <v>160.19999999999999</v>
      </c>
      <c r="D111" s="3" t="s">
        <v>1211</v>
      </c>
      <c r="E111" s="3" t="s">
        <v>1210</v>
      </c>
      <c r="F111" s="3"/>
      <c r="G111" s="3"/>
      <c r="H111" s="3" t="str">
        <f>IF(Z111&lt;'2 - Outliers'!$F$11,"Low outlier",IF(Z111&gt;'2 - Outliers'!$F$12,"High outlier",""))</f>
        <v/>
      </c>
      <c r="I111" s="3">
        <f>IF(AB111="",VLOOKUP(AX111,'3 -Impute_SE'!$B$10:$C$21,2,FALSE),AB111)</f>
        <v>3.6965224234214548E-2</v>
      </c>
      <c r="J111" s="3">
        <f>I111^2</f>
        <v>1.3664278026857626E-3</v>
      </c>
      <c r="K111" s="3">
        <f>1/J111</f>
        <v>731.83522615279367</v>
      </c>
      <c r="L111" s="3">
        <f>K111/(VLOOKUP($AX111,'5_Weighting - FEM'!$B$9:$C$20,2,FALSE)/VLOOKUP($AX111,'5_Weighting - FEM'!$B$9:$D$20,3,FALSE))</f>
        <v>2.0519262338643884E-2</v>
      </c>
      <c r="M111" s="3">
        <f>L111*Z111</f>
        <v>1.2566813643308508E-2</v>
      </c>
      <c r="N111" s="3">
        <f>K111*Z111</f>
        <v>448.20504523451172</v>
      </c>
      <c r="O111" s="3">
        <f>K111/(VLOOKUP($AX111,'5_Weighting - FEM'!$F$12:$G$20,2,FALSE)/(VLOOKUP($AX111,'5_Weighting - FEM'!$F$12:$H$21,3,FALSE)))</f>
        <v>7.5940657389725079E-3</v>
      </c>
      <c r="P111" s="3">
        <f>O111*$Z111</f>
        <v>4.6509083690095552E-3</v>
      </c>
      <c r="Q111" s="3">
        <f>K111/(VLOOKUP($AX111,'5_Weighting - FEM'!$F$12:$H$20,2,FALSE)/VLOOKUP($AX111,'5_Weighting - FEM'!$F$12:$H$20,3,FALSE))</f>
        <v>7.5940657389725079E-3</v>
      </c>
      <c r="R111" s="3">
        <f>Q111*$Z111</f>
        <v>4.6509083690095552E-3</v>
      </c>
      <c r="S111" s="3">
        <f>K111/(VLOOKUP($AX111,'5_Weighting - FEM'!$N$12:$O$23,2,FALSE)/VLOOKUP($AX111,'5_Weighting - FEM'!$N$12:$P$23,3,FALSE))</f>
        <v>7.2413328755494819E-2</v>
      </c>
      <c r="T111" s="3">
        <f>S111*$Z111</f>
        <v>4.4348807122960091E-2</v>
      </c>
      <c r="U111" s="3">
        <f>K111/(VLOOKUP($AX111,'5_Weighting - FEM'!$R$12:$S$23,2,FALSE)/(VLOOKUP($AX111,'5_Weighting - FEM'!$R$12:$T$23,3,FALSE)))</f>
        <v>3.2047238381930718</v>
      </c>
      <c r="V111" s="3">
        <f>U111*$Z111</f>
        <v>1.9627005390439562</v>
      </c>
      <c r="W111" s="3">
        <f>K111/(VLOOKUP($AX111,'5_Weighting - FEM'!$V$12:$W$23,2,FALSE)/(VLOOKUP($AX111,'5_Weighting - FEM'!$V$12:$X$23,3,FALSE)))</f>
        <v>7.9686743749428704E-2</v>
      </c>
      <c r="X111" s="3">
        <f>W111*$Z111</f>
        <v>4.8803336202549501E-2</v>
      </c>
      <c r="Y111" s="3" t="s">
        <v>24</v>
      </c>
      <c r="Z111" s="6">
        <v>0.61243983511246669</v>
      </c>
      <c r="AA111" s="3" t="s">
        <v>25</v>
      </c>
      <c r="AB111" s="3">
        <v>3.6965224234214548E-2</v>
      </c>
      <c r="AC111" s="3" t="s">
        <v>26</v>
      </c>
      <c r="AD111" s="3" t="s">
        <v>5</v>
      </c>
      <c r="AE111" s="3" t="s">
        <v>1307</v>
      </c>
      <c r="AF111" s="3" t="s">
        <v>5</v>
      </c>
      <c r="AG111" s="3" t="s">
        <v>7</v>
      </c>
      <c r="AH111" s="3" t="s">
        <v>1315</v>
      </c>
      <c r="AI111" s="3" t="s">
        <v>38</v>
      </c>
      <c r="AJ111" s="3" t="s">
        <v>10</v>
      </c>
      <c r="AK111" s="3" t="s">
        <v>11</v>
      </c>
      <c r="AL111" s="4" t="s">
        <v>12</v>
      </c>
      <c r="AM111" s="4" t="s">
        <v>1333</v>
      </c>
      <c r="AN111" s="4">
        <v>2015</v>
      </c>
      <c r="AO111" s="3" t="s">
        <v>14</v>
      </c>
      <c r="AP111" s="3" t="s">
        <v>1951</v>
      </c>
      <c r="AQ111" s="3">
        <v>2124</v>
      </c>
      <c r="AR111" s="3">
        <v>1</v>
      </c>
      <c r="AS111" s="3">
        <v>0</v>
      </c>
      <c r="AT111" s="3">
        <v>0</v>
      </c>
      <c r="AU111" s="3">
        <v>0</v>
      </c>
      <c r="AV111" s="4" t="s">
        <v>15</v>
      </c>
      <c r="AW111" s="4" t="s">
        <v>1361</v>
      </c>
      <c r="AX111" s="4" t="s">
        <v>88</v>
      </c>
      <c r="AY111" s="4" t="s">
        <v>1398</v>
      </c>
      <c r="AZ111" s="4"/>
      <c r="BA111" s="3">
        <v>68.540999999999997</v>
      </c>
      <c r="BB111" s="3"/>
      <c r="BC111" s="3"/>
      <c r="BD111" s="3"/>
      <c r="BE111" s="3">
        <v>16.568000000000001</v>
      </c>
      <c r="BF111" s="3" t="s">
        <v>1300</v>
      </c>
    </row>
    <row r="112" spans="1:58" x14ac:dyDescent="0.35">
      <c r="A112" s="2">
        <v>160</v>
      </c>
      <c r="B112" s="3" t="s">
        <v>1202</v>
      </c>
      <c r="C112" s="3">
        <v>160.19999999999999</v>
      </c>
      <c r="D112" s="3" t="s">
        <v>1212</v>
      </c>
      <c r="E112" s="3" t="s">
        <v>1210</v>
      </c>
      <c r="F112" s="3"/>
      <c r="G112" s="3"/>
      <c r="H112" s="3" t="str">
        <f>IF(Z112&lt;'2 - Outliers'!$F$11,"Low outlier",IF(Z112&gt;'2 - Outliers'!$F$12,"High outlier",""))</f>
        <v>High outlier</v>
      </c>
      <c r="I112" s="3">
        <f>IF(AB112="",VLOOKUP(AX112,'3 -Impute_SE'!$B$10:$C$21,2,FALSE),AB112)</f>
        <v>3.7352885434314108E-2</v>
      </c>
      <c r="J112" s="3">
        <f>I112^2</f>
        <v>1.3952380502689949E-3</v>
      </c>
      <c r="K112" s="3">
        <f>1/J112</f>
        <v>716.72357258835143</v>
      </c>
      <c r="L112" s="3">
        <f>K112/(VLOOKUP($AX112,'5_Weighting - FEM'!$B$9:$C$20,2,FALSE)/VLOOKUP($AX112,'5_Weighting - FEM'!$B$9:$D$20,3,FALSE))</f>
        <v>6.9493592521727432E-3</v>
      </c>
      <c r="M112" s="3">
        <f>L112*Z112</f>
        <v>7.7504984356106385E-3</v>
      </c>
      <c r="N112" s="3">
        <f>K112*Z112</f>
        <v>799.34922437266493</v>
      </c>
      <c r="O112" s="3">
        <f>K112/(VLOOKUP($AX112,'5_Weighting - FEM'!$F$12:$G$20,2,FALSE)/(VLOOKUP($AX112,'5_Weighting - FEM'!$F$12:$H$21,3,FALSE)))</f>
        <v>4.0699812280717325</v>
      </c>
      <c r="P112" s="3">
        <f>O112*$Z112</f>
        <v>4.5391786489196333</v>
      </c>
      <c r="Q112" s="3">
        <f>K112/(VLOOKUP($AX112,'5_Weighting - FEM'!$F$12:$H$20,2,FALSE)/VLOOKUP($AX112,'5_Weighting - FEM'!$F$12:$H$20,3,FALSE))</f>
        <v>4.0699812280717325</v>
      </c>
      <c r="R112" s="3">
        <f>Q112*$Z112</f>
        <v>4.5391786489196333</v>
      </c>
      <c r="S112" s="3">
        <f>K112/(VLOOKUP($AX112,'5_Weighting - FEM'!$N$12:$O$23,2,FALSE)/VLOOKUP($AX112,'5_Weighting - FEM'!$N$12:$P$23,3,FALSE))</f>
        <v>5.1309575766663937E-3</v>
      </c>
      <c r="T112" s="3">
        <f>S112*$Z112</f>
        <v>5.7224669538711763E-3</v>
      </c>
      <c r="U112" s="3">
        <f>K112/(VLOOKUP($AX112,'5_Weighting - FEM'!$R$12:$S$23,2,FALSE)/(VLOOKUP($AX112,'5_Weighting - FEM'!$R$12:$T$23,3,FALSE)))</f>
        <v>3.6431427743331139E-3</v>
      </c>
      <c r="V112" s="3">
        <f>U112*$Z112</f>
        <v>4.0631332110722083E-3</v>
      </c>
      <c r="W112" s="3">
        <f>K112/(VLOOKUP($AX112,'5_Weighting - FEM'!$V$12:$W$23,2,FALSE)/(VLOOKUP($AX112,'5_Weighting - FEM'!$V$12:$X$23,3,FALSE)))</f>
        <v>3.977934075807427E-3</v>
      </c>
      <c r="X112" s="3">
        <f>W112*$Z112</f>
        <v>4.4365200751232273E-3</v>
      </c>
      <c r="Y112" s="3" t="s">
        <v>24</v>
      </c>
      <c r="Z112" s="6">
        <v>1.1152824532977506</v>
      </c>
      <c r="AA112" s="3" t="s">
        <v>25</v>
      </c>
      <c r="AB112" s="3">
        <v>3.7352885434314108E-2</v>
      </c>
      <c r="AC112" s="3" t="s">
        <v>26</v>
      </c>
      <c r="AD112" s="3" t="s">
        <v>5</v>
      </c>
      <c r="AE112" s="3" t="s">
        <v>1307</v>
      </c>
      <c r="AF112" s="3" t="s">
        <v>5</v>
      </c>
      <c r="AG112" s="3" t="s">
        <v>7</v>
      </c>
      <c r="AH112" s="3" t="s">
        <v>1315</v>
      </c>
      <c r="AI112" s="3" t="s">
        <v>38</v>
      </c>
      <c r="AJ112" s="3" t="s">
        <v>10</v>
      </c>
      <c r="AK112" s="3" t="s">
        <v>11</v>
      </c>
      <c r="AL112" s="4" t="s">
        <v>12</v>
      </c>
      <c r="AM112" s="4" t="s">
        <v>1333</v>
      </c>
      <c r="AN112" s="4">
        <v>2015</v>
      </c>
      <c r="AO112" s="3" t="str">
        <f>IF(AN112&lt;2010,"Pre-2010",IF(AN112&lt;2018,"2010 - 2017","2018 - 2019"))</f>
        <v>2010 - 2017</v>
      </c>
      <c r="AP112" s="3" t="s">
        <v>1951</v>
      </c>
      <c r="AQ112" s="3">
        <v>2124</v>
      </c>
      <c r="AR112" s="3">
        <v>1</v>
      </c>
      <c r="AS112" s="3">
        <v>0</v>
      </c>
      <c r="AT112" s="3">
        <v>0</v>
      </c>
      <c r="AU112" s="3">
        <v>0</v>
      </c>
      <c r="AV112" s="3" t="s">
        <v>346</v>
      </c>
      <c r="AW112" s="4" t="s">
        <v>1363</v>
      </c>
      <c r="AX112" s="4" t="s">
        <v>642</v>
      </c>
      <c r="AY112" s="4" t="s">
        <v>1398</v>
      </c>
      <c r="AZ112" s="4"/>
      <c r="BA112" s="3">
        <v>538.00199999999995</v>
      </c>
      <c r="BB112" s="3"/>
      <c r="BC112" s="3"/>
      <c r="BD112" s="3"/>
      <c r="BE112" s="3">
        <v>29.858000000000001</v>
      </c>
      <c r="BF112" s="3" t="s">
        <v>1300</v>
      </c>
    </row>
    <row r="113" spans="1:58" x14ac:dyDescent="0.35">
      <c r="A113" s="2">
        <v>31</v>
      </c>
      <c r="B113" s="3" t="s">
        <v>162</v>
      </c>
      <c r="C113" s="3">
        <v>31.1</v>
      </c>
      <c r="D113" s="3" t="s">
        <v>731</v>
      </c>
      <c r="E113" s="3" t="s">
        <v>164</v>
      </c>
      <c r="F113" s="3">
        <v>1</v>
      </c>
      <c r="G113" s="3"/>
      <c r="H113" s="3" t="str">
        <f>IF(Z113&lt;'2 - Outliers'!$F$11,"Low outlier",IF(Z113&gt;'2 - Outliers'!$F$12,"High outlier",""))</f>
        <v/>
      </c>
      <c r="I113" s="3">
        <f>IF(AB113="",VLOOKUP(AX113,'3 -Impute_SE'!$B$10:$C$21,2,FALSE),AB113)</f>
        <v>3.7499999999999999E-2</v>
      </c>
      <c r="J113" s="3">
        <f>I113^2</f>
        <v>1.4062499999999999E-3</v>
      </c>
      <c r="K113" s="96">
        <f>1/J113</f>
        <v>711.11111111111109</v>
      </c>
      <c r="L113" s="3">
        <f>K113/(VLOOKUP($AX113,'5_Weighting - FEM'!$B$9:$C$20,2,FALSE)/VLOOKUP($AX113,'5_Weighting - FEM'!$B$9:$D$20,3,FALSE))</f>
        <v>6.8949407670188803E-3</v>
      </c>
      <c r="M113" s="3">
        <f>L113*Z113</f>
        <v>6.2054466903169918E-4</v>
      </c>
      <c r="N113" s="3">
        <f>K113*Z113</f>
        <v>63.999999999999993</v>
      </c>
      <c r="O113" s="3">
        <f>K113/(VLOOKUP($AX113,'5_Weighting - FEM'!$F$12:$G$20,2,FALSE)/(VLOOKUP($AX113,'5_Weighting - FEM'!$F$12:$H$21,3,FALSE)))</f>
        <v>4.0381103454479739</v>
      </c>
      <c r="P113" s="3">
        <f>O113*$Z113</f>
        <v>0.36342993109031763</v>
      </c>
      <c r="Q113" s="3">
        <f>K113/(VLOOKUP($AX113,'5_Weighting - FEM'!$F$12:$H$20,2,FALSE)/VLOOKUP($AX113,'5_Weighting - FEM'!$F$12:$H$20,3,FALSE))</f>
        <v>4.0381103454479739</v>
      </c>
      <c r="R113" s="3">
        <f>Q113*$Z113</f>
        <v>0.36342993109031763</v>
      </c>
      <c r="S113" s="3">
        <f>K113/(VLOOKUP($AX113,'5_Weighting - FEM'!$N$12:$O$23,2,FALSE)/VLOOKUP($AX113,'5_Weighting - FEM'!$N$12:$P$23,3,FALSE))</f>
        <v>5.0907784855331178E-3</v>
      </c>
      <c r="T113" s="3">
        <f>S113*$Z113</f>
        <v>4.5817006369798058E-4</v>
      </c>
      <c r="U113" s="3">
        <f>K113/(VLOOKUP($AX113,'5_Weighting - FEM'!$R$12:$S$23,2,FALSE)/(VLOOKUP($AX113,'5_Weighting - FEM'!$R$12:$T$23,3,FALSE)))</f>
        <v>3.6146143440441681E-3</v>
      </c>
      <c r="V113" s="3">
        <f>U113*$Z113</f>
        <v>3.2531529096397509E-4</v>
      </c>
      <c r="W113" s="3">
        <f>K113/(VLOOKUP($AX113,'5_Weighting - FEM'!$V$12:$W$23,2,FALSE)/(VLOOKUP($AX113,'5_Weighting - FEM'!$V$12:$X$23,3,FALSE)))</f>
        <v>3.9467839886422407E-3</v>
      </c>
      <c r="X113" s="3">
        <f>W113*$Z113</f>
        <v>3.5521055897780166E-4</v>
      </c>
      <c r="Y113" s="3" t="s">
        <v>94</v>
      </c>
      <c r="Z113" s="6">
        <v>0.09</v>
      </c>
      <c r="AA113" s="3" t="s">
        <v>4</v>
      </c>
      <c r="AB113" s="3">
        <v>3.7499999999999999E-2</v>
      </c>
      <c r="AC113" s="3" t="s">
        <v>26</v>
      </c>
      <c r="AD113" s="3" t="s">
        <v>5</v>
      </c>
      <c r="AE113" s="3" t="s">
        <v>6</v>
      </c>
      <c r="AF113" s="3" t="s">
        <v>5</v>
      </c>
      <c r="AG113" s="3" t="s">
        <v>55</v>
      </c>
      <c r="AH113" s="3" t="s">
        <v>165</v>
      </c>
      <c r="AI113" s="3" t="s">
        <v>95</v>
      </c>
      <c r="AJ113" s="3" t="s">
        <v>57</v>
      </c>
      <c r="AK113" s="3" t="s">
        <v>39</v>
      </c>
      <c r="AL113" s="3" t="s">
        <v>12</v>
      </c>
      <c r="AM113" s="3" t="s">
        <v>166</v>
      </c>
      <c r="AN113" s="3">
        <v>1999</v>
      </c>
      <c r="AO113" s="3" t="s">
        <v>30</v>
      </c>
      <c r="AP113" s="3" t="s">
        <v>30</v>
      </c>
      <c r="AQ113" s="3">
        <v>8707</v>
      </c>
      <c r="AR113" s="3">
        <v>0</v>
      </c>
      <c r="AS113" s="3">
        <v>0</v>
      </c>
      <c r="AT113" s="3">
        <v>0</v>
      </c>
      <c r="AU113" s="3">
        <v>0</v>
      </c>
      <c r="AV113" s="3" t="s">
        <v>346</v>
      </c>
      <c r="AW113" s="3" t="s">
        <v>680</v>
      </c>
      <c r="AX113" s="3" t="s">
        <v>642</v>
      </c>
      <c r="AY113" s="3" t="s">
        <v>168</v>
      </c>
      <c r="AZ113" s="3" t="s">
        <v>99</v>
      </c>
      <c r="BA113" s="3">
        <v>0.19159999999999999</v>
      </c>
      <c r="BB113" s="3">
        <v>1.2111859456788328</v>
      </c>
      <c r="BC113" s="3"/>
      <c r="BD113" s="3" t="s">
        <v>60</v>
      </c>
      <c r="BE113" s="3">
        <v>2.4</v>
      </c>
      <c r="BF113" s="3"/>
    </row>
    <row r="114" spans="1:58" x14ac:dyDescent="0.35">
      <c r="A114" s="2">
        <v>65</v>
      </c>
      <c r="B114" s="3" t="s">
        <v>351</v>
      </c>
      <c r="C114" s="3">
        <v>65.8</v>
      </c>
      <c r="D114" s="3" t="s">
        <v>395</v>
      </c>
      <c r="E114" s="3" t="s">
        <v>394</v>
      </c>
      <c r="F114" s="3"/>
      <c r="G114" s="3" t="s">
        <v>1958</v>
      </c>
      <c r="H114" s="3" t="str">
        <f>IF(Z114&lt;'2 - Outliers'!$F$11,"Low outlier",IF(Z114&gt;'2 - Outliers'!$F$12,"High outlier",""))</f>
        <v/>
      </c>
      <c r="I114" s="3">
        <f>IF(AB114="",VLOOKUP(AX114,'3 -Impute_SE'!$B$10:$C$21,2,FALSE),AB114)</f>
        <v>3.7514285714285708E-2</v>
      </c>
      <c r="J114" s="3">
        <f>I114^2</f>
        <v>1.4073216326530608E-3</v>
      </c>
      <c r="K114" s="3">
        <f>1/J114</f>
        <v>710.56962161152569</v>
      </c>
      <c r="L114" s="3">
        <f>K114/(VLOOKUP($AX114,'5_Weighting - FEM'!$B$9:$C$20,2,FALSE)/VLOOKUP($AX114,'5_Weighting - FEM'!$B$9:$D$20,3,FALSE))</f>
        <v>1.240521723162471</v>
      </c>
      <c r="M114" s="3">
        <f>L114*Z114</f>
        <v>-5.2121760720394379E-2</v>
      </c>
      <c r="N114" s="3">
        <f>K114*Z114</f>
        <v>-29.855293221629861</v>
      </c>
      <c r="O114" s="3">
        <f>K114/(VLOOKUP($AX114,'5_Weighting - FEM'!$F$12:$G$20,2,FALSE)/(VLOOKUP($AX114,'5_Weighting - FEM'!$F$12:$H$21,3,FALSE)))</f>
        <v>40.719197792216725</v>
      </c>
      <c r="P114" s="3">
        <f>O114*$Z114</f>
        <v>-1.7108578144377777</v>
      </c>
      <c r="Q114" s="3">
        <f>K114/(VLOOKUP($AX114,'5_Weighting - FEM'!$F$12:$H$20,2,FALSE)/VLOOKUP($AX114,'5_Weighting - FEM'!$F$12:$H$20,3,FALSE))</f>
        <v>40.719197792216725</v>
      </c>
      <c r="R114" s="3">
        <f>Q114*$Z114</f>
        <v>-1.7108578144377777</v>
      </c>
      <c r="S114" s="3">
        <f>K114/(VLOOKUP($AX114,'5_Weighting - FEM'!$N$12:$O$23,2,FALSE)/VLOOKUP($AX114,'5_Weighting - FEM'!$N$12:$P$23,3,FALSE))</f>
        <v>0.67955373160161059</v>
      </c>
      <c r="T114" s="3">
        <f>S114*$Z114</f>
        <v>-2.8552129586973268E-2</v>
      </c>
      <c r="U114" s="3">
        <f>K114/(VLOOKUP($AX114,'5_Weighting - FEM'!$R$12:$S$23,2,FALSE)/(VLOOKUP($AX114,'5_Weighting - FEM'!$R$12:$T$23,3,FALSE)))</f>
        <v>1.1046102910487494</v>
      </c>
      <c r="V114" s="3">
        <f>U114*$Z114</f>
        <v>-4.641130598870425E-2</v>
      </c>
      <c r="W114" s="3">
        <f>K114/(VLOOKUP($AX114,'5_Weighting - FEM'!$V$12:$W$23,2,FALSE)/(VLOOKUP($AX114,'5_Weighting - FEM'!$V$12:$X$23,3,FALSE)))</f>
        <v>0.93701069705962259</v>
      </c>
      <c r="X114" s="3">
        <f>W114*$Z114</f>
        <v>-3.9369441447657104E-2</v>
      </c>
      <c r="Y114" s="3" t="s">
        <v>367</v>
      </c>
      <c r="Z114" s="6">
        <v>-4.2015999999999998E-2</v>
      </c>
      <c r="AA114" s="3" t="s">
        <v>355</v>
      </c>
      <c r="AB114" s="3">
        <v>3.7514285714285708E-2</v>
      </c>
      <c r="AC114" s="3" t="s">
        <v>26</v>
      </c>
      <c r="AD114" s="3" t="s">
        <v>53</v>
      </c>
      <c r="AE114" s="3" t="s">
        <v>143</v>
      </c>
      <c r="AF114" s="3" t="s">
        <v>54</v>
      </c>
      <c r="AG114" s="3" t="s">
        <v>7</v>
      </c>
      <c r="AH114" s="3" t="s">
        <v>356</v>
      </c>
      <c r="AI114" s="3" t="s">
        <v>28</v>
      </c>
      <c r="AJ114" s="3" t="s">
        <v>10</v>
      </c>
      <c r="AK114" s="3" t="s">
        <v>11</v>
      </c>
      <c r="AL114" s="4" t="s">
        <v>108</v>
      </c>
      <c r="AM114" s="4" t="s">
        <v>357</v>
      </c>
      <c r="AN114" s="4">
        <v>2010</v>
      </c>
      <c r="AO114" s="3" t="s">
        <v>14</v>
      </c>
      <c r="AP114" s="3" t="s">
        <v>14</v>
      </c>
      <c r="AQ114" s="3">
        <v>473</v>
      </c>
      <c r="AR114" s="3">
        <v>1</v>
      </c>
      <c r="AS114" s="3">
        <v>0</v>
      </c>
      <c r="AT114" s="3">
        <v>0</v>
      </c>
      <c r="AU114" s="3">
        <v>0</v>
      </c>
      <c r="AV114" s="4" t="s">
        <v>346</v>
      </c>
      <c r="AW114" s="4" t="s">
        <v>376</v>
      </c>
      <c r="AX114" s="4" t="s">
        <v>348</v>
      </c>
      <c r="AY114" s="4" t="s">
        <v>33</v>
      </c>
      <c r="AZ114" s="4"/>
      <c r="BA114" s="3">
        <v>-0.20200000000000001</v>
      </c>
      <c r="BB114" s="3"/>
      <c r="BC114" s="3"/>
      <c r="BD114" s="3" t="s">
        <v>20</v>
      </c>
      <c r="BE114" s="3">
        <v>-1.1200000000000001</v>
      </c>
      <c r="BF114" s="3"/>
    </row>
    <row r="115" spans="1:58" x14ac:dyDescent="0.35">
      <c r="A115" s="2">
        <v>65</v>
      </c>
      <c r="B115" s="3" t="s">
        <v>351</v>
      </c>
      <c r="C115" s="3">
        <v>65.5</v>
      </c>
      <c r="D115" s="3" t="s">
        <v>929</v>
      </c>
      <c r="E115" s="3" t="s">
        <v>369</v>
      </c>
      <c r="F115" s="3"/>
      <c r="G115" s="3" t="s">
        <v>1958</v>
      </c>
      <c r="H115" s="3" t="str">
        <f>IF(Z115&lt;'2 - Outliers'!$F$11,"Low outlier",IF(Z115&gt;'2 - Outliers'!$F$12,"High outlier",""))</f>
        <v/>
      </c>
      <c r="I115" s="3">
        <f>IF(AB115="",VLOOKUP(AX115,'3 -Impute_SE'!$B$10:$C$21,2,FALSE),AB115)</f>
        <v>3.7551724137931029E-2</v>
      </c>
      <c r="J115" s="3">
        <f>I115^2</f>
        <v>1.410131985731272E-3</v>
      </c>
      <c r="K115" s="3">
        <f>1/J115</f>
        <v>709.15347649632668</v>
      </c>
      <c r="L115" s="3">
        <f>K115/(VLOOKUP($AX115,'5_Weighting - FEM'!$B$9:$C$20,2,FALSE)/VLOOKUP($AX115,'5_Weighting - FEM'!$B$9:$D$20,3,FALSE))</f>
        <v>1.9073029892351849E-3</v>
      </c>
      <c r="M115" s="3">
        <f>L115*Z115</f>
        <v>6.231158865831348E-5</v>
      </c>
      <c r="N115" s="3">
        <f>K115*Z115</f>
        <v>23.16804407713499</v>
      </c>
      <c r="O115" s="3">
        <f>K115/(VLOOKUP($AX115,'5_Weighting - FEM'!$F$12:$G$20,2,FALSE)/(VLOOKUP($AX115,'5_Weighting - FEM'!$F$12:$H$21,3,FALSE)))</f>
        <v>0.1853862687969261</v>
      </c>
      <c r="P115" s="3">
        <f>O115*$Z115</f>
        <v>6.0565694015955749E-3</v>
      </c>
      <c r="Q115" s="3">
        <f>K115/(VLOOKUP($AX115,'5_Weighting - FEM'!$F$12:$H$20,2,FALSE)/VLOOKUP($AX115,'5_Weighting - FEM'!$F$12:$H$20,3,FALSE))</f>
        <v>0.1853862687969261</v>
      </c>
      <c r="R115" s="3">
        <f>Q115*$Z115</f>
        <v>6.0565694015955749E-3</v>
      </c>
      <c r="S115" s="3">
        <f>K115/(VLOOKUP($AX115,'5_Weighting - FEM'!$N$12:$O$23,2,FALSE)/VLOOKUP($AX115,'5_Weighting - FEM'!$N$12:$P$23,3,FALSE))</f>
        <v>1.2347562655551528E-3</v>
      </c>
      <c r="T115" s="3">
        <f>S115*$Z115</f>
        <v>4.0339487195686837E-5</v>
      </c>
      <c r="U115" s="3">
        <f>K115/(VLOOKUP($AX115,'5_Weighting - FEM'!$R$12:$S$23,2,FALSE)/(VLOOKUP($AX115,'5_Weighting - FEM'!$R$12:$T$23,3,FALSE)))</f>
        <v>0.36318255875189459</v>
      </c>
      <c r="V115" s="3">
        <f>U115*$Z115</f>
        <v>1.1865174194424396E-2</v>
      </c>
      <c r="W115" s="3">
        <f>K115/(VLOOKUP($AX115,'5_Weighting - FEM'!$V$12:$W$23,2,FALSE)/(VLOOKUP($AX115,'5_Weighting - FEM'!$V$12:$X$23,3,FALSE)))</f>
        <v>1.1018932739551355E-3</v>
      </c>
      <c r="X115" s="3">
        <f>W115*$Z115</f>
        <v>3.5998853260114274E-5</v>
      </c>
      <c r="Y115" s="3" t="s">
        <v>354</v>
      </c>
      <c r="Z115" s="6">
        <v>3.2669999999999998E-2</v>
      </c>
      <c r="AA115" s="3" t="s">
        <v>355</v>
      </c>
      <c r="AB115" s="3">
        <v>3.7551724137931029E-2</v>
      </c>
      <c r="AC115" s="3" t="s">
        <v>26</v>
      </c>
      <c r="AD115" s="3" t="s">
        <v>5</v>
      </c>
      <c r="AE115" s="3" t="s">
        <v>6</v>
      </c>
      <c r="AF115" s="3" t="s">
        <v>5</v>
      </c>
      <c r="AG115" s="3" t="s">
        <v>7</v>
      </c>
      <c r="AH115" s="3" t="s">
        <v>356</v>
      </c>
      <c r="AI115" s="3" t="s">
        <v>28</v>
      </c>
      <c r="AJ115" s="3" t="s">
        <v>10</v>
      </c>
      <c r="AK115" s="3" t="s">
        <v>11</v>
      </c>
      <c r="AL115" s="4" t="s">
        <v>108</v>
      </c>
      <c r="AM115" s="4" t="s">
        <v>363</v>
      </c>
      <c r="AN115" s="4">
        <v>2010</v>
      </c>
      <c r="AO115" s="3" t="s">
        <v>14</v>
      </c>
      <c r="AP115" s="3" t="s">
        <v>14</v>
      </c>
      <c r="AQ115" s="3">
        <v>473</v>
      </c>
      <c r="AR115" s="3">
        <v>1</v>
      </c>
      <c r="AS115" s="3">
        <v>0</v>
      </c>
      <c r="AT115" s="3">
        <v>0</v>
      </c>
      <c r="AU115" s="3">
        <v>0</v>
      </c>
      <c r="AV115" s="4" t="s">
        <v>15</v>
      </c>
      <c r="AW115" s="4" t="s">
        <v>556</v>
      </c>
      <c r="AX115" s="4" t="s">
        <v>42</v>
      </c>
      <c r="AY115" s="4" t="s">
        <v>33</v>
      </c>
      <c r="AZ115" s="4"/>
      <c r="BA115" s="3">
        <v>0.36299999999999999</v>
      </c>
      <c r="BB115" s="3"/>
      <c r="BC115" s="3"/>
      <c r="BD115" s="3" t="s">
        <v>20</v>
      </c>
      <c r="BE115" s="3">
        <v>0.87</v>
      </c>
      <c r="BF115" s="3"/>
    </row>
    <row r="116" spans="1:58" x14ac:dyDescent="0.35">
      <c r="A116" s="2">
        <v>65</v>
      </c>
      <c r="B116" s="3" t="s">
        <v>351</v>
      </c>
      <c r="C116" s="3">
        <v>65.8</v>
      </c>
      <c r="D116" s="3" t="s">
        <v>887</v>
      </c>
      <c r="E116" s="3" t="s">
        <v>394</v>
      </c>
      <c r="F116" s="3"/>
      <c r="G116" s="3" t="s">
        <v>1958</v>
      </c>
      <c r="H116" s="3" t="str">
        <f>IF(Z116&lt;'2 - Outliers'!$F$11,"Low outlier",IF(Z116&gt;'2 - Outliers'!$F$12,"High outlier",""))</f>
        <v/>
      </c>
      <c r="I116" s="3">
        <f>IF(AB116="",VLOOKUP(AX116,'3 -Impute_SE'!$B$10:$C$21,2,FALSE),AB116)</f>
        <v>3.8117676767676759E-2</v>
      </c>
      <c r="J116" s="3">
        <f>I116^2</f>
        <v>1.4529572821650844E-3</v>
      </c>
      <c r="K116" s="3">
        <f>1/J116</f>
        <v>688.25148011913848</v>
      </c>
      <c r="L116" s="3">
        <f>K116/(VLOOKUP($AX116,'5_Weighting - FEM'!$B$9:$C$20,2,FALSE)/VLOOKUP($AX116,'5_Weighting - FEM'!$B$9:$D$20,3,FALSE))</f>
        <v>1.8510860467925421E-3</v>
      </c>
      <c r="M116" s="3">
        <f>L116*Z116</f>
        <v>1.3970701720957351E-4</v>
      </c>
      <c r="N116" s="3">
        <f>K116*Z116</f>
        <v>51.944403959031725</v>
      </c>
      <c r="O116" s="3">
        <f>K116/(VLOOKUP($AX116,'5_Weighting - FEM'!$F$12:$G$20,2,FALSE)/(VLOOKUP($AX116,'5_Weighting - FEM'!$F$12:$H$21,3,FALSE)))</f>
        <v>0.17992208756225389</v>
      </c>
      <c r="P116" s="3">
        <f>O116*$Z116</f>
        <v>1.3579259714585986E-2</v>
      </c>
      <c r="Q116" s="3">
        <f>K116/(VLOOKUP($AX116,'5_Weighting - FEM'!$F$12:$H$20,2,FALSE)/VLOOKUP($AX116,'5_Weighting - FEM'!$F$12:$H$20,3,FALSE))</f>
        <v>0.17992208756225389</v>
      </c>
      <c r="R116" s="3">
        <f>Q116*$Z116</f>
        <v>1.3579259714585986E-2</v>
      </c>
      <c r="S116" s="3">
        <f>K116/(VLOOKUP($AX116,'5_Weighting - FEM'!$N$12:$O$23,2,FALSE)/VLOOKUP($AX116,'5_Weighting - FEM'!$N$12:$P$23,3,FALSE))</f>
        <v>1.1983623510574664E-3</v>
      </c>
      <c r="T116" s="3">
        <f>S116*$Z116</f>
        <v>9.0444001721360146E-5</v>
      </c>
      <c r="U116" s="3">
        <f>K116/(VLOOKUP($AX116,'5_Weighting - FEM'!$R$12:$S$23,2,FALSE)/(VLOOKUP($AX116,'5_Weighting - FEM'!$R$12:$T$23,3,FALSE)))</f>
        <v>0.35247790767298337</v>
      </c>
      <c r="V116" s="3">
        <f>U116*$Z116</f>
        <v>2.6602565125803068E-2</v>
      </c>
      <c r="W116" s="3">
        <f>K116/(VLOOKUP($AX116,'5_Weighting - FEM'!$V$12:$W$23,2,FALSE)/(VLOOKUP($AX116,'5_Weighting - FEM'!$V$12:$X$23,3,FALSE)))</f>
        <v>1.0694154394896684E-3</v>
      </c>
      <c r="X116" s="3">
        <f>W116*$Z116</f>
        <v>8.0711991464603729E-5</v>
      </c>
      <c r="Y116" s="3" t="s">
        <v>354</v>
      </c>
      <c r="Z116" s="6">
        <v>7.5472999999999985E-2</v>
      </c>
      <c r="AA116" s="3" t="s">
        <v>355</v>
      </c>
      <c r="AB116" s="3">
        <v>3.8117676767676759E-2</v>
      </c>
      <c r="AC116" s="3" t="s">
        <v>26</v>
      </c>
      <c r="AD116" s="3" t="s">
        <v>5</v>
      </c>
      <c r="AE116" s="3" t="s">
        <v>6</v>
      </c>
      <c r="AF116" s="3" t="s">
        <v>5</v>
      </c>
      <c r="AG116" s="3" t="s">
        <v>7</v>
      </c>
      <c r="AH116" s="3" t="s">
        <v>356</v>
      </c>
      <c r="AI116" s="3" t="s">
        <v>28</v>
      </c>
      <c r="AJ116" s="3" t="s">
        <v>10</v>
      </c>
      <c r="AK116" s="3" t="s">
        <v>11</v>
      </c>
      <c r="AL116" s="4" t="s">
        <v>108</v>
      </c>
      <c r="AM116" s="4" t="s">
        <v>357</v>
      </c>
      <c r="AN116" s="4">
        <v>2010</v>
      </c>
      <c r="AO116" s="3" t="s">
        <v>14</v>
      </c>
      <c r="AP116" s="3" t="s">
        <v>14</v>
      </c>
      <c r="AQ116" s="3">
        <v>473</v>
      </c>
      <c r="AR116" s="3">
        <v>1</v>
      </c>
      <c r="AS116" s="3">
        <v>0</v>
      </c>
      <c r="AT116" s="3">
        <v>0</v>
      </c>
      <c r="AU116" s="3">
        <v>0</v>
      </c>
      <c r="AV116" s="4" t="s">
        <v>15</v>
      </c>
      <c r="AW116" s="4" t="s">
        <v>771</v>
      </c>
      <c r="AX116" s="4" t="s">
        <v>42</v>
      </c>
      <c r="AY116" s="4" t="s">
        <v>33</v>
      </c>
      <c r="AZ116" s="4"/>
      <c r="BA116" s="3">
        <v>1.0629999999999999</v>
      </c>
      <c r="BB116" s="3"/>
      <c r="BC116" s="3"/>
      <c r="BD116" s="3" t="s">
        <v>20</v>
      </c>
      <c r="BE116" s="3">
        <v>1.98</v>
      </c>
      <c r="BF116" s="3"/>
    </row>
    <row r="117" spans="1:58" x14ac:dyDescent="0.35">
      <c r="A117" s="2">
        <v>72</v>
      </c>
      <c r="B117" s="3" t="s">
        <v>274</v>
      </c>
      <c r="C117" s="3">
        <v>72.3</v>
      </c>
      <c r="D117" s="3" t="s">
        <v>564</v>
      </c>
      <c r="E117" s="3" t="s">
        <v>276</v>
      </c>
      <c r="F117" s="3"/>
      <c r="G117" s="3"/>
      <c r="H117" s="3" t="str">
        <f>IF(Z117&lt;'2 - Outliers'!$F$11,"Low outlier",IF(Z117&gt;'2 - Outliers'!$F$12,"High outlier",""))</f>
        <v/>
      </c>
      <c r="I117" s="3">
        <f>IF(AB117="",VLOOKUP(AX117,'3 -Impute_SE'!$B$10:$C$21,2,FALSE),AB117)</f>
        <v>3.8144732508351757E-2</v>
      </c>
      <c r="J117" s="3">
        <f>I117^2</f>
        <v>1.4550206181337074E-3</v>
      </c>
      <c r="K117" s="3">
        <f>1/J117</f>
        <v>687.27548430389743</v>
      </c>
      <c r="L117" s="3">
        <f>K117/(VLOOKUP($AX117,'5_Weighting - FEM'!$B$9:$C$20,2,FALSE)/VLOOKUP($AX117,'5_Weighting - FEM'!$B$9:$D$20,3,FALSE))</f>
        <v>1.0927720157211348E-3</v>
      </c>
      <c r="M117" s="3">
        <f>L117*Z117</f>
        <v>-6.5566320943268085E-5</v>
      </c>
      <c r="N117" s="3">
        <f>K117*Z117</f>
        <v>-41.236529058233842</v>
      </c>
      <c r="O117" s="3">
        <f>K117/(VLOOKUP($AX117,'5_Weighting - FEM'!$F$12:$G$20,2,FALSE)/(VLOOKUP($AX117,'5_Weighting - FEM'!$F$12:$H$21,3,FALSE)))</f>
        <v>2.932418956476451E-2</v>
      </c>
      <c r="P117" s="3">
        <f>O117*$Z117</f>
        <v>-1.7594513738858706E-3</v>
      </c>
      <c r="Q117" s="3">
        <f>K117/(VLOOKUP($AX117,'5_Weighting - FEM'!$F$12:$H$20,2,FALSE)/VLOOKUP($AX117,'5_Weighting - FEM'!$F$12:$H$20,3,FALSE))</f>
        <v>2.932418956476451E-2</v>
      </c>
      <c r="R117" s="3">
        <f>Q117*$Z117</f>
        <v>-1.7594513738858706E-3</v>
      </c>
      <c r="S117" s="3">
        <f>K117/(VLOOKUP($AX117,'5_Weighting - FEM'!$N$12:$O$23,2,FALSE)/VLOOKUP($AX117,'5_Weighting - FEM'!$N$12:$P$23,3,FALSE))</f>
        <v>8.6044527341196293E-4</v>
      </c>
      <c r="T117" s="3">
        <f>S117*$Z117</f>
        <v>-5.1626716404717772E-5</v>
      </c>
      <c r="U117" s="3">
        <f>K117/(VLOOKUP($AX117,'5_Weighting - FEM'!$R$12:$S$23,2,FALSE)/(VLOOKUP($AX117,'5_Weighting - FEM'!$R$12:$T$23,3,FALSE)))</f>
        <v>0.11805149786666225</v>
      </c>
      <c r="V117" s="3">
        <f>U117*$Z117</f>
        <v>-7.0830898719997345E-3</v>
      </c>
      <c r="W117" s="3">
        <f>K117/(VLOOKUP($AX117,'5_Weighting - FEM'!$V$12:$W$23,2,FALSE)/(VLOOKUP($AX117,'5_Weighting - FEM'!$V$12:$X$23,3,FALSE)))</f>
        <v>8.0123873483338112E-4</v>
      </c>
      <c r="X117" s="3">
        <f>W117*$Z117</f>
        <v>-4.8074324090002862E-5</v>
      </c>
      <c r="Y117" s="3" t="s">
        <v>277</v>
      </c>
      <c r="Z117" s="6">
        <v>-0.06</v>
      </c>
      <c r="AA117" s="3" t="s">
        <v>4</v>
      </c>
      <c r="AB117" s="3">
        <v>3.8144732508351757E-2</v>
      </c>
      <c r="AC117" s="3" t="s">
        <v>26</v>
      </c>
      <c r="AD117" s="3" t="s">
        <v>53</v>
      </c>
      <c r="AE117" s="3" t="s">
        <v>143</v>
      </c>
      <c r="AF117" s="3" t="s">
        <v>54</v>
      </c>
      <c r="AG117" s="3" t="s">
        <v>201</v>
      </c>
      <c r="AH117" s="3" t="s">
        <v>84</v>
      </c>
      <c r="AI117" s="3" t="s">
        <v>38</v>
      </c>
      <c r="AJ117" s="3" t="s">
        <v>10</v>
      </c>
      <c r="AK117" s="3" t="s">
        <v>11</v>
      </c>
      <c r="AL117" s="4" t="s">
        <v>12</v>
      </c>
      <c r="AM117" s="4" t="s">
        <v>40</v>
      </c>
      <c r="AN117" s="4">
        <v>2009</v>
      </c>
      <c r="AO117" s="3" t="s">
        <v>30</v>
      </c>
      <c r="AP117" s="3" t="s">
        <v>14</v>
      </c>
      <c r="AQ117" s="3">
        <v>1298</v>
      </c>
      <c r="AR117" s="3">
        <v>0</v>
      </c>
      <c r="AS117" s="3">
        <v>0</v>
      </c>
      <c r="AT117" s="3">
        <v>1</v>
      </c>
      <c r="AU117" s="3">
        <v>1</v>
      </c>
      <c r="AV117" s="4" t="s">
        <v>15</v>
      </c>
      <c r="AW117" s="4" t="s">
        <v>16</v>
      </c>
      <c r="AX117" s="4" t="s">
        <v>17</v>
      </c>
      <c r="AY117" s="4" t="s">
        <v>18</v>
      </c>
      <c r="AZ117" s="4"/>
      <c r="BA117" s="3">
        <v>-4.2506000000000002E-3</v>
      </c>
      <c r="BB117" s="3"/>
      <c r="BC117" s="3">
        <v>0.99575842101407974</v>
      </c>
      <c r="BD117" s="3" t="s">
        <v>19</v>
      </c>
      <c r="BE117" s="3">
        <v>-1.5729563704992044</v>
      </c>
      <c r="BF117" s="3" t="s">
        <v>91</v>
      </c>
    </row>
    <row r="118" spans="1:58" x14ac:dyDescent="0.35">
      <c r="A118" s="2">
        <v>65</v>
      </c>
      <c r="B118" s="3" t="s">
        <v>351</v>
      </c>
      <c r="C118" s="3">
        <v>65.400000000000006</v>
      </c>
      <c r="D118" s="3" t="s">
        <v>889</v>
      </c>
      <c r="E118" s="3" t="s">
        <v>362</v>
      </c>
      <c r="F118" s="3"/>
      <c r="G118" s="3" t="s">
        <v>1958</v>
      </c>
      <c r="H118" s="3" t="str">
        <f>IF(Z118&lt;'2 - Outliers'!$F$11,"Low outlier",IF(Z118&gt;'2 - Outliers'!$F$12,"High outlier",""))</f>
        <v/>
      </c>
      <c r="I118" s="3">
        <f>IF(AB118="",VLOOKUP(AX118,'3 -Impute_SE'!$B$10:$C$21,2,FALSE),AB118)</f>
        <v>3.8204444444444444E-2</v>
      </c>
      <c r="J118" s="3">
        <f>I118^2</f>
        <v>1.459579575308642E-3</v>
      </c>
      <c r="K118" s="3">
        <f>1/J118</f>
        <v>685.12879798865401</v>
      </c>
      <c r="L118" s="3">
        <f>K118/(VLOOKUP($AX118,'5_Weighting - FEM'!$B$9:$C$20,2,FALSE)/VLOOKUP($AX118,'5_Weighting - FEM'!$B$9:$D$20,3,FALSE))</f>
        <v>1.8426874403423131E-3</v>
      </c>
      <c r="M118" s="3">
        <f>L118*Z118</f>
        <v>6.335896494873009E-5</v>
      </c>
      <c r="N118" s="3">
        <f>K118*Z118</f>
        <v>23.557468590041879</v>
      </c>
      <c r="O118" s="3">
        <f>K118/(VLOOKUP($AX118,'5_Weighting - FEM'!$F$12:$G$20,2,FALSE)/(VLOOKUP($AX118,'5_Weighting - FEM'!$F$12:$H$21,3,FALSE)))</f>
        <v>0.17910575878717758</v>
      </c>
      <c r="P118" s="3">
        <f>O118*$Z118</f>
        <v>6.1583724101383136E-3</v>
      </c>
      <c r="Q118" s="3">
        <f>K118/(VLOOKUP($AX118,'5_Weighting - FEM'!$F$12:$H$20,2,FALSE)/VLOOKUP($AX118,'5_Weighting - FEM'!$F$12:$H$20,3,FALSE))</f>
        <v>0.17910575878717758</v>
      </c>
      <c r="R118" s="3">
        <f>Q118*$Z118</f>
        <v>6.1583724101383136E-3</v>
      </c>
      <c r="S118" s="3">
        <f>K118/(VLOOKUP($AX118,'5_Weighting - FEM'!$N$12:$O$23,2,FALSE)/VLOOKUP($AX118,'5_Weighting - FEM'!$N$12:$P$23,3,FALSE))</f>
        <v>1.1929252327837147E-3</v>
      </c>
      <c r="T118" s="3">
        <f>S118*$Z118</f>
        <v>4.1017541204035245E-5</v>
      </c>
      <c r="U118" s="3">
        <f>K118/(VLOOKUP($AX118,'5_Weighting - FEM'!$R$12:$S$23,2,FALSE)/(VLOOKUP($AX118,'5_Weighting - FEM'!$R$12:$T$23,3,FALSE)))</f>
        <v>0.35087867178977039</v>
      </c>
      <c r="V118" s="3">
        <f>U118*$Z118</f>
        <v>1.2064612250819465E-2</v>
      </c>
      <c r="W118" s="3">
        <f>K118/(VLOOKUP($AX118,'5_Weighting - FEM'!$V$12:$W$23,2,FALSE)/(VLOOKUP($AX118,'5_Weighting - FEM'!$V$12:$X$23,3,FALSE)))</f>
        <v>1.0645633693097678E-3</v>
      </c>
      <c r="X118" s="3">
        <f>W118*$Z118</f>
        <v>3.6603946890347057E-5</v>
      </c>
      <c r="Y118" s="3" t="s">
        <v>367</v>
      </c>
      <c r="Z118" s="6">
        <v>3.4383999999999998E-2</v>
      </c>
      <c r="AA118" s="3" t="s">
        <v>355</v>
      </c>
      <c r="AB118" s="3">
        <v>3.8204444444444444E-2</v>
      </c>
      <c r="AC118" s="3" t="s">
        <v>26</v>
      </c>
      <c r="AD118" s="3" t="s">
        <v>53</v>
      </c>
      <c r="AE118" s="3" t="s">
        <v>6</v>
      </c>
      <c r="AF118" s="3" t="s">
        <v>54</v>
      </c>
      <c r="AG118" s="3" t="s">
        <v>7</v>
      </c>
      <c r="AH118" s="3" t="s">
        <v>356</v>
      </c>
      <c r="AI118" s="3" t="s">
        <v>28</v>
      </c>
      <c r="AJ118" s="3" t="s">
        <v>10</v>
      </c>
      <c r="AK118" s="3" t="s">
        <v>11</v>
      </c>
      <c r="AL118" s="4" t="s">
        <v>108</v>
      </c>
      <c r="AM118" s="4" t="s">
        <v>363</v>
      </c>
      <c r="AN118" s="4">
        <v>2010</v>
      </c>
      <c r="AO118" s="3" t="s">
        <v>14</v>
      </c>
      <c r="AP118" s="3" t="s">
        <v>14</v>
      </c>
      <c r="AQ118" s="3">
        <v>473</v>
      </c>
      <c r="AR118" s="3">
        <v>1</v>
      </c>
      <c r="AS118" s="3">
        <v>0</v>
      </c>
      <c r="AT118" s="3">
        <v>0</v>
      </c>
      <c r="AU118" s="3">
        <v>0</v>
      </c>
      <c r="AV118" s="4" t="s">
        <v>15</v>
      </c>
      <c r="AW118" s="4" t="s">
        <v>771</v>
      </c>
      <c r="AX118" s="4" t="s">
        <v>42</v>
      </c>
      <c r="AY118" s="4" t="s">
        <v>33</v>
      </c>
      <c r="AZ118" s="4"/>
      <c r="BA118" s="3">
        <v>1.228</v>
      </c>
      <c r="BB118" s="3"/>
      <c r="BC118" s="3"/>
      <c r="BD118" s="3" t="s">
        <v>20</v>
      </c>
      <c r="BE118" s="3">
        <v>0.9</v>
      </c>
      <c r="BF118" s="3"/>
    </row>
    <row r="119" spans="1:58" x14ac:dyDescent="0.35">
      <c r="A119" s="2">
        <v>62</v>
      </c>
      <c r="B119" s="3" t="s">
        <v>280</v>
      </c>
      <c r="C119" s="3">
        <v>62.1</v>
      </c>
      <c r="D119" s="3" t="s">
        <v>281</v>
      </c>
      <c r="E119" s="3" t="s">
        <v>282</v>
      </c>
      <c r="F119" s="3"/>
      <c r="G119" s="3"/>
      <c r="H119" s="3" t="str">
        <f>IF(Z119&lt;'2 - Outliers'!$F$11,"Low outlier",IF(Z119&gt;'2 - Outliers'!$F$12,"High outlier",""))</f>
        <v/>
      </c>
      <c r="I119" s="3">
        <f>IF(AB119="",VLOOKUP(AX119,'3 -Impute_SE'!$B$10:$C$21,2,FALSE),AB119)</f>
        <v>3.8405759702725015E-2</v>
      </c>
      <c r="J119" s="3">
        <f>I119^2</f>
        <v>1.4750023783434566E-3</v>
      </c>
      <c r="K119" s="3">
        <f>1/J119</f>
        <v>677.96500851956489</v>
      </c>
      <c r="L119" s="3">
        <f>K119/(VLOOKUP($AX119,'5_Weighting - FEM'!$B$9:$C$20,2,FALSE)/VLOOKUP($AX119,'5_Weighting - FEM'!$B$9:$D$20,3,FALSE))</f>
        <v>1.0779683050948599E-3</v>
      </c>
      <c r="M119" s="3">
        <f>L119*Z119</f>
        <v>2.1486699488473389E-4</v>
      </c>
      <c r="N119" s="3">
        <f>K119*Z119</f>
        <v>135.13598064906273</v>
      </c>
      <c r="O119" s="3">
        <f>K119/(VLOOKUP($AX119,'5_Weighting - FEM'!$F$12:$G$20,2,FALSE)/(VLOOKUP($AX119,'5_Weighting - FEM'!$F$12:$H$21,3,FALSE)))</f>
        <v>2.8926936697358005E-2</v>
      </c>
      <c r="P119" s="3">
        <f>O119*$Z119</f>
        <v>5.7658874848229352E-3</v>
      </c>
      <c r="Q119" s="3">
        <f>K119/(VLOOKUP($AX119,'5_Weighting - FEM'!$F$12:$H$20,2,FALSE)/VLOOKUP($AX119,'5_Weighting - FEM'!$F$12:$H$20,3,FALSE))</f>
        <v>2.8926936697358005E-2</v>
      </c>
      <c r="R119" s="3">
        <f>Q119*$Z119</f>
        <v>5.7658874848229352E-3</v>
      </c>
      <c r="S119" s="3">
        <f>K119/(VLOOKUP($AX119,'5_Weighting - FEM'!$N$12:$O$23,2,FALSE)/VLOOKUP($AX119,'5_Weighting - FEM'!$N$12:$P$23,3,FALSE))</f>
        <v>8.4878887788381529E-4</v>
      </c>
      <c r="T119" s="3">
        <f>S119*$Z119</f>
        <v>1.6918560093140387E-4</v>
      </c>
      <c r="U119" s="3">
        <f>K119/(VLOOKUP($AX119,'5_Weighting - FEM'!$R$12:$S$23,2,FALSE)/(VLOOKUP($AX119,'5_Weighting - FEM'!$R$12:$T$23,3,FALSE)))</f>
        <v>0.1164522619892106</v>
      </c>
      <c r="V119" s="3">
        <f>U119*$Z119</f>
        <v>2.3211951096233321E-2</v>
      </c>
      <c r="W119" s="3">
        <f>K119/(VLOOKUP($AX119,'5_Weighting - FEM'!$V$12:$W$23,2,FALSE)/(VLOOKUP($AX119,'5_Weighting - FEM'!$V$12:$X$23,3,FALSE)))</f>
        <v>7.9038440638939315E-4</v>
      </c>
      <c r="X119" s="3">
        <f>W119*$Z119</f>
        <v>1.5754407750392862E-4</v>
      </c>
      <c r="Y119" s="3" t="s">
        <v>283</v>
      </c>
      <c r="Z119" s="6">
        <v>0.19932589285714283</v>
      </c>
      <c r="AA119" s="3" t="s">
        <v>25</v>
      </c>
      <c r="AB119" s="3">
        <v>3.8405759702725015E-2</v>
      </c>
      <c r="AC119" s="3" t="s">
        <v>26</v>
      </c>
      <c r="AD119" s="3" t="s">
        <v>5</v>
      </c>
      <c r="AE119" s="3" t="s">
        <v>6</v>
      </c>
      <c r="AF119" s="3" t="s">
        <v>5</v>
      </c>
      <c r="AG119" s="3" t="s">
        <v>7</v>
      </c>
      <c r="AH119" s="3" t="s">
        <v>284</v>
      </c>
      <c r="AI119" s="3" t="s">
        <v>28</v>
      </c>
      <c r="AJ119" s="3" t="s">
        <v>10</v>
      </c>
      <c r="AK119" s="3" t="s">
        <v>11</v>
      </c>
      <c r="AL119" s="3" t="s">
        <v>13</v>
      </c>
      <c r="AM119" s="3" t="s">
        <v>13</v>
      </c>
      <c r="AN119" s="3" t="s">
        <v>285</v>
      </c>
      <c r="AO119" s="3" t="s">
        <v>1951</v>
      </c>
      <c r="AP119" s="3" t="s">
        <v>14</v>
      </c>
      <c r="AQ119" s="3">
        <v>91</v>
      </c>
      <c r="AR119" s="3">
        <v>0</v>
      </c>
      <c r="AS119" s="3">
        <v>0</v>
      </c>
      <c r="AT119" s="3">
        <v>0</v>
      </c>
      <c r="AU119" s="3">
        <v>0</v>
      </c>
      <c r="AV119" s="3" t="s">
        <v>15</v>
      </c>
      <c r="AW119" s="3" t="s">
        <v>16</v>
      </c>
      <c r="AX119" s="3" t="s">
        <v>17</v>
      </c>
      <c r="AY119" s="3" t="s">
        <v>33</v>
      </c>
      <c r="AZ119" s="3"/>
      <c r="BA119" s="3">
        <v>0.3</v>
      </c>
      <c r="BB119" s="3"/>
      <c r="BC119" s="3"/>
      <c r="BD119" s="3" t="s">
        <v>20</v>
      </c>
      <c r="BE119" s="3">
        <v>5.19</v>
      </c>
      <c r="BF119" s="3"/>
    </row>
    <row r="120" spans="1:58" x14ac:dyDescent="0.35">
      <c r="A120" s="2">
        <v>21</v>
      </c>
      <c r="B120" s="3" t="s">
        <v>438</v>
      </c>
      <c r="C120" s="3">
        <v>21.1</v>
      </c>
      <c r="D120" s="3" t="s">
        <v>753</v>
      </c>
      <c r="E120" s="3" t="s">
        <v>440</v>
      </c>
      <c r="F120" s="3"/>
      <c r="G120" s="3"/>
      <c r="H120" s="3" t="str">
        <f>IF(Z120&lt;'2 - Outliers'!$F$11,"Low outlier",IF(Z120&gt;'2 - Outliers'!$F$12,"High outlier",""))</f>
        <v/>
      </c>
      <c r="I120" s="3">
        <f>IF(AB120="",VLOOKUP(AX120,'3 -Impute_SE'!$B$10:$C$21,2,FALSE),AB120)</f>
        <v>3.9038128249566727E-2</v>
      </c>
      <c r="J120" s="3">
        <f>I120^2</f>
        <v>1.5239754572296197E-3</v>
      </c>
      <c r="K120" s="3">
        <f>1/J120</f>
        <v>656.1785462200711</v>
      </c>
      <c r="L120" s="3">
        <f>K120/(VLOOKUP($AX120,'5_Weighting - FEM'!$B$9:$C$20,2,FALSE)/VLOOKUP($AX120,'5_Weighting - FEM'!$B$9:$D$20,3,FALSE))</f>
        <v>1.7648243210495243E-3</v>
      </c>
      <c r="M120" s="3">
        <f>L120*Z120</f>
        <v>3.1802134265312428E-4</v>
      </c>
      <c r="N120" s="3">
        <f>K120*Z120</f>
        <v>118.24337402885681</v>
      </c>
      <c r="O120" s="3">
        <f>K120/(VLOOKUP($AX120,'5_Weighting - FEM'!$F$12:$G$20,2,FALSE)/(VLOOKUP($AX120,'5_Weighting - FEM'!$F$12:$H$21,3,FALSE)))</f>
        <v>0.17153760981239496</v>
      </c>
      <c r="P120" s="3">
        <f>O120*$Z120</f>
        <v>3.0911077288193572E-2</v>
      </c>
      <c r="Q120" s="3">
        <f>K120/(VLOOKUP($AX120,'5_Weighting - FEM'!$F$12:$H$20,2,FALSE)/VLOOKUP($AX120,'5_Weighting - FEM'!$F$12:$H$20,3,FALSE))</f>
        <v>0.17153760981239496</v>
      </c>
      <c r="R120" s="3">
        <f>Q120*$Z120</f>
        <v>3.0911077288193572E-2</v>
      </c>
      <c r="S120" s="3">
        <f>K120/(VLOOKUP($AX120,'5_Weighting - FEM'!$N$12:$O$23,2,FALSE)/VLOOKUP($AX120,'5_Weighting - FEM'!$N$12:$P$23,3,FALSE))</f>
        <v>1.1425179430426173E-3</v>
      </c>
      <c r="T120" s="3">
        <f>S120*$Z120</f>
        <v>2.0588173333627963E-4</v>
      </c>
      <c r="U120" s="3">
        <f>K120/(VLOOKUP($AX120,'5_Weighting - FEM'!$R$12:$S$23,2,FALSE)/(VLOOKUP($AX120,'5_Weighting - FEM'!$R$12:$T$23,3,FALSE)))</f>
        <v>0.3360522246774012</v>
      </c>
      <c r="V120" s="3">
        <f>U120*$Z120</f>
        <v>6.0556610886867694E-2</v>
      </c>
      <c r="W120" s="3">
        <f>K120/(VLOOKUP($AX120,'5_Weighting - FEM'!$V$12:$W$23,2,FALSE)/(VLOOKUP($AX120,'5_Weighting - FEM'!$V$12:$X$23,3,FALSE)))</f>
        <v>1.0195800352919805E-3</v>
      </c>
      <c r="X120" s="3">
        <f>W120*$Z120</f>
        <v>1.8372832235961489E-4</v>
      </c>
      <c r="Y120" s="3" t="s">
        <v>266</v>
      </c>
      <c r="Z120" s="6">
        <v>0.1802</v>
      </c>
      <c r="AA120" s="3" t="s">
        <v>157</v>
      </c>
      <c r="AB120" s="3">
        <v>3.9038128249566727E-2</v>
      </c>
      <c r="AC120" s="3" t="s">
        <v>26</v>
      </c>
      <c r="AD120" s="3" t="s">
        <v>5</v>
      </c>
      <c r="AE120" s="3" t="s">
        <v>6</v>
      </c>
      <c r="AF120" s="3" t="s">
        <v>5</v>
      </c>
      <c r="AG120" s="3" t="s">
        <v>7</v>
      </c>
      <c r="AH120" s="3" t="s">
        <v>8</v>
      </c>
      <c r="AI120" s="3" t="s">
        <v>28</v>
      </c>
      <c r="AJ120" s="3" t="s">
        <v>10</v>
      </c>
      <c r="AK120" s="3" t="s">
        <v>11</v>
      </c>
      <c r="AL120" s="4" t="s">
        <v>12</v>
      </c>
      <c r="AM120" s="4" t="s">
        <v>441</v>
      </c>
      <c r="AN120" s="4" t="s">
        <v>442</v>
      </c>
      <c r="AO120" s="3" t="s">
        <v>1951</v>
      </c>
      <c r="AP120" s="3" t="s">
        <v>30</v>
      </c>
      <c r="AQ120" s="3">
        <v>348</v>
      </c>
      <c r="AR120" s="3">
        <v>1</v>
      </c>
      <c r="AS120" s="3">
        <v>0</v>
      </c>
      <c r="AT120" s="3">
        <v>0</v>
      </c>
      <c r="AU120" s="3">
        <v>0</v>
      </c>
      <c r="AV120" s="4" t="s">
        <v>15</v>
      </c>
      <c r="AW120" s="4" t="s">
        <v>754</v>
      </c>
      <c r="AX120" s="4" t="s">
        <v>42</v>
      </c>
      <c r="AY120" s="4" t="s">
        <v>33</v>
      </c>
      <c r="AZ120" s="4"/>
      <c r="BA120" s="3">
        <v>0.1802</v>
      </c>
      <c r="BB120" s="3"/>
      <c r="BC120" s="3"/>
      <c r="BD120" s="3" t="s">
        <v>20</v>
      </c>
      <c r="BE120" s="3">
        <v>4.6159999999999997</v>
      </c>
      <c r="BF120" s="3"/>
    </row>
    <row r="121" spans="1:58" x14ac:dyDescent="0.35">
      <c r="A121" s="2">
        <v>21</v>
      </c>
      <c r="B121" s="3" t="s">
        <v>438</v>
      </c>
      <c r="C121" s="3">
        <v>21.1</v>
      </c>
      <c r="D121" s="3" t="s">
        <v>615</v>
      </c>
      <c r="E121" s="3" t="s">
        <v>440</v>
      </c>
      <c r="F121" s="3"/>
      <c r="G121" s="3"/>
      <c r="H121" s="3" t="str">
        <f>IF(Z121&lt;'2 - Outliers'!$F$11,"Low outlier",IF(Z121&gt;'2 - Outliers'!$F$12,"High outlier",""))</f>
        <v/>
      </c>
      <c r="I121" s="3">
        <f>IF(AB121="",VLOOKUP(AX121,'3 -Impute_SE'!$B$10:$C$21,2,FALSE),AB121)</f>
        <v>3.9358273784503295E-2</v>
      </c>
      <c r="J121" s="3">
        <f>I121^2</f>
        <v>1.5490737152959193E-3</v>
      </c>
      <c r="K121" s="3">
        <f>1/J121</f>
        <v>645.54707121150147</v>
      </c>
      <c r="L121" s="3">
        <f>K121/(VLOOKUP($AX121,'5_Weighting - FEM'!$B$9:$C$20,2,FALSE)/VLOOKUP($AX121,'5_Weighting - FEM'!$B$9:$D$20,3,FALSE))</f>
        <v>1.0264235963038367E-3</v>
      </c>
      <c r="M121" s="3">
        <f>L121*Z121</f>
        <v>2.8832238820174769E-4</v>
      </c>
      <c r="N121" s="3">
        <f>K121*Z121</f>
        <v>181.33417230331077</v>
      </c>
      <c r="O121" s="3">
        <f>K121/(VLOOKUP($AX121,'5_Weighting - FEM'!$F$12:$G$20,2,FALSE)/(VLOOKUP($AX121,'5_Weighting - FEM'!$F$12:$H$21,3,FALSE)))</f>
        <v>2.7543750827017901E-2</v>
      </c>
      <c r="P121" s="3">
        <f>O121*$Z121</f>
        <v>7.7370396073093281E-3</v>
      </c>
      <c r="Q121" s="3">
        <f>K121/(VLOOKUP($AX121,'5_Weighting - FEM'!$F$12:$H$20,2,FALSE)/VLOOKUP($AX121,'5_Weighting - FEM'!$F$12:$H$20,3,FALSE))</f>
        <v>2.7543750827017901E-2</v>
      </c>
      <c r="R121" s="3">
        <f>Q121*$Z121</f>
        <v>7.7370396073093281E-3</v>
      </c>
      <c r="S121" s="3">
        <f>K121/(VLOOKUP($AX121,'5_Weighting - FEM'!$N$12:$O$23,2,FALSE)/VLOOKUP($AX121,'5_Weighting - FEM'!$N$12:$P$23,3,FALSE))</f>
        <v>8.0820273511060027E-4</v>
      </c>
      <c r="T121" s="3">
        <f>S121*$Z121</f>
        <v>2.2702414829256761E-4</v>
      </c>
      <c r="U121" s="3">
        <f>K121/(VLOOKUP($AX121,'5_Weighting - FEM'!$R$12:$S$23,2,FALSE)/(VLOOKUP($AX121,'5_Weighting - FEM'!$R$12:$T$23,3,FALSE)))</f>
        <v>0.11088391837101713</v>
      </c>
      <c r="V121" s="3">
        <f>U121*$Z121</f>
        <v>3.114729267041871E-2</v>
      </c>
      <c r="W121" s="3">
        <f>K121/(VLOOKUP($AX121,'5_Weighting - FEM'!$V$12:$W$23,2,FALSE)/(VLOOKUP($AX121,'5_Weighting - FEM'!$V$12:$X$23,3,FALSE)))</f>
        <v>7.5259096304996034E-4</v>
      </c>
      <c r="X121" s="3">
        <f>W121*$Z121</f>
        <v>2.1140280152073384E-4</v>
      </c>
      <c r="Y121" s="3" t="s">
        <v>266</v>
      </c>
      <c r="Z121" s="6">
        <v>0.28089999999999998</v>
      </c>
      <c r="AA121" s="3" t="s">
        <v>157</v>
      </c>
      <c r="AB121" s="3">
        <v>3.9358273784503295E-2</v>
      </c>
      <c r="AC121" s="3" t="s">
        <v>26</v>
      </c>
      <c r="AD121" s="3" t="s">
        <v>5</v>
      </c>
      <c r="AE121" s="3" t="s">
        <v>6</v>
      </c>
      <c r="AF121" s="3" t="s">
        <v>5</v>
      </c>
      <c r="AG121" s="3" t="s">
        <v>7</v>
      </c>
      <c r="AH121" s="3" t="s">
        <v>8</v>
      </c>
      <c r="AI121" s="3" t="s">
        <v>28</v>
      </c>
      <c r="AJ121" s="3" t="s">
        <v>10</v>
      </c>
      <c r="AK121" s="3" t="s">
        <v>11</v>
      </c>
      <c r="AL121" s="4" t="s">
        <v>12</v>
      </c>
      <c r="AM121" s="4" t="s">
        <v>441</v>
      </c>
      <c r="AN121" s="4" t="s">
        <v>442</v>
      </c>
      <c r="AO121" s="3" t="s">
        <v>1951</v>
      </c>
      <c r="AP121" s="3" t="s">
        <v>30</v>
      </c>
      <c r="AQ121" s="3">
        <v>348</v>
      </c>
      <c r="AR121" s="3">
        <v>1</v>
      </c>
      <c r="AS121" s="3">
        <v>0</v>
      </c>
      <c r="AT121" s="3">
        <v>0</v>
      </c>
      <c r="AU121" s="3">
        <v>0</v>
      </c>
      <c r="AV121" s="4" t="s">
        <v>15</v>
      </c>
      <c r="AW121" s="4" t="s">
        <v>443</v>
      </c>
      <c r="AX121" s="4" t="s">
        <v>17</v>
      </c>
      <c r="AY121" s="4" t="s">
        <v>33</v>
      </c>
      <c r="AZ121" s="4"/>
      <c r="BA121" s="3">
        <v>0.28089999999999998</v>
      </c>
      <c r="BB121" s="3"/>
      <c r="BC121" s="3"/>
      <c r="BD121" s="3" t="s">
        <v>20</v>
      </c>
      <c r="BE121" s="3">
        <v>7.1369999999999996</v>
      </c>
      <c r="BF121" s="3"/>
    </row>
    <row r="122" spans="1:58" x14ac:dyDescent="0.35">
      <c r="A122" s="2">
        <v>177</v>
      </c>
      <c r="B122" s="3" t="s">
        <v>1253</v>
      </c>
      <c r="C122" s="3">
        <v>177.3</v>
      </c>
      <c r="D122" s="3" t="s">
        <v>1260</v>
      </c>
      <c r="E122" s="3" t="s">
        <v>1261</v>
      </c>
      <c r="F122" s="3"/>
      <c r="G122" s="3"/>
      <c r="H122" s="3" t="str">
        <f>IF(Z122&lt;'2 - Outliers'!$F$11,"Low outlier",IF(Z122&gt;'2 - Outliers'!$F$12,"High outlier",""))</f>
        <v/>
      </c>
      <c r="I122" s="3">
        <f>IF(AB122="",VLOOKUP(AX122,'3 -Impute_SE'!$B$10:$C$21,2,FALSE),AB122)</f>
        <v>4.0343716433941995E-2</v>
      </c>
      <c r="J122" s="3">
        <f>I122^2</f>
        <v>1.6276154557023214E-3</v>
      </c>
      <c r="K122" s="3">
        <f>1/J122</f>
        <v>614.39573856129107</v>
      </c>
      <c r="L122" s="3">
        <f>K122/(VLOOKUP($AX122,'5_Weighting - FEM'!$B$9:$C$20,2,FALSE)/VLOOKUP($AX122,'5_Weighting - FEM'!$B$9:$D$20,3,FALSE))</f>
        <v>9.7689279628257789E-4</v>
      </c>
      <c r="M122" s="3">
        <f>L122*Z122</f>
        <v>3.6692093428373622E-4</v>
      </c>
      <c r="N122" s="3">
        <f>K122*Z122</f>
        <v>230.76703940362091</v>
      </c>
      <c r="O122" s="3">
        <f>K122/(VLOOKUP($AX122,'5_Weighting - FEM'!$F$12:$G$20,2,FALSE)/(VLOOKUP($AX122,'5_Weighting - FEM'!$F$12:$H$21,3,FALSE)))</f>
        <v>2.6214607558136389E-2</v>
      </c>
      <c r="P122" s="3">
        <f>O122*$Z122</f>
        <v>9.8462065988360273E-3</v>
      </c>
      <c r="Q122" s="3">
        <f>K122/(VLOOKUP($AX122,'5_Weighting - FEM'!$F$12:$H$20,2,FALSE)/VLOOKUP($AX122,'5_Weighting - FEM'!$F$12:$H$20,3,FALSE))</f>
        <v>2.6214607558136389E-2</v>
      </c>
      <c r="R122" s="3">
        <f>Q122*$Z122</f>
        <v>9.8462065988360273E-3</v>
      </c>
      <c r="S122" s="3">
        <f>K122/(VLOOKUP($AX122,'5_Weighting - FEM'!$N$12:$O$23,2,FALSE)/VLOOKUP($AX122,'5_Weighting - FEM'!$N$12:$P$23,3,FALSE))</f>
        <v>7.6920233781503026E-4</v>
      </c>
      <c r="T122" s="3">
        <f>S122*$Z122</f>
        <v>2.8891239808332537E-4</v>
      </c>
      <c r="U122" s="3">
        <f>K122/(VLOOKUP($AX122,'5_Weighting - FEM'!$R$12:$S$23,2,FALSE)/(VLOOKUP($AX122,'5_Weighting - FEM'!$R$12:$T$23,3,FALSE)))</f>
        <v>0.10553313609537013</v>
      </c>
      <c r="V122" s="3">
        <f>U122*$Z122</f>
        <v>3.9638245917421017E-2</v>
      </c>
      <c r="W122" s="3">
        <f>K122/(VLOOKUP($AX122,'5_Weighting - FEM'!$V$12:$W$23,2,FALSE)/(VLOOKUP($AX122,'5_Weighting - FEM'!$V$12:$X$23,3,FALSE)))</f>
        <v>7.1627415133317313E-4</v>
      </c>
      <c r="X122" s="3">
        <f>W122*$Z122</f>
        <v>2.6903257124073982E-4</v>
      </c>
      <c r="Y122" s="3" t="s">
        <v>367</v>
      </c>
      <c r="Z122" s="6">
        <v>0.37559999999999999</v>
      </c>
      <c r="AA122" s="3" t="s">
        <v>237</v>
      </c>
      <c r="AB122" s="3">
        <v>4.0343716433941995E-2</v>
      </c>
      <c r="AC122" s="3" t="s">
        <v>26</v>
      </c>
      <c r="AD122" s="3" t="s">
        <v>5</v>
      </c>
      <c r="AE122" s="3" t="s">
        <v>1307</v>
      </c>
      <c r="AF122" s="3" t="s">
        <v>5</v>
      </c>
      <c r="AG122" s="3" t="s">
        <v>7</v>
      </c>
      <c r="AH122" s="3" t="s">
        <v>1313</v>
      </c>
      <c r="AI122" s="3" t="s">
        <v>38</v>
      </c>
      <c r="AJ122" s="3" t="s">
        <v>10</v>
      </c>
      <c r="AK122" s="3" t="s">
        <v>11</v>
      </c>
      <c r="AL122" s="4" t="s">
        <v>338</v>
      </c>
      <c r="AM122" s="4" t="s">
        <v>1338</v>
      </c>
      <c r="AN122" s="4">
        <v>2014</v>
      </c>
      <c r="AO122" s="3" t="s">
        <v>14</v>
      </c>
      <c r="AP122" s="3" t="s">
        <v>1951</v>
      </c>
      <c r="AQ122" s="3">
        <v>491</v>
      </c>
      <c r="AR122" s="3">
        <v>1</v>
      </c>
      <c r="AS122" s="3">
        <v>0</v>
      </c>
      <c r="AT122" s="3">
        <v>1</v>
      </c>
      <c r="AU122" s="3">
        <v>1</v>
      </c>
      <c r="AV122" s="4" t="s">
        <v>15</v>
      </c>
      <c r="AW122" s="4" t="s">
        <v>1386</v>
      </c>
      <c r="AX122" s="4" t="s">
        <v>17</v>
      </c>
      <c r="AY122" s="4" t="s">
        <v>33</v>
      </c>
      <c r="AZ122" s="4"/>
      <c r="BA122" s="3">
        <v>0.37559999999999999</v>
      </c>
      <c r="BB122" s="3"/>
      <c r="BC122" s="3"/>
      <c r="BD122" s="3"/>
      <c r="BE122" s="3">
        <v>9.31</v>
      </c>
      <c r="BF122" s="3" t="s">
        <v>1300</v>
      </c>
    </row>
    <row r="123" spans="1:58" x14ac:dyDescent="0.35">
      <c r="A123" s="2">
        <v>70</v>
      </c>
      <c r="B123" s="3" t="s">
        <v>177</v>
      </c>
      <c r="C123" s="3">
        <v>70.13</v>
      </c>
      <c r="D123" s="3" t="s">
        <v>969</v>
      </c>
      <c r="E123" s="3" t="s">
        <v>690</v>
      </c>
      <c r="F123" s="3"/>
      <c r="G123" s="3"/>
      <c r="H123" s="3" t="str">
        <f>IF(Z123&lt;'2 - Outliers'!$F$11,"Low outlier",IF(Z123&gt;'2 - Outliers'!$F$12,"High outlier",""))</f>
        <v/>
      </c>
      <c r="I123" s="3">
        <f>IF(AB123="",VLOOKUP(AX123,'3 -Impute_SE'!$B$10:$C$21,2,FALSE),AB123)</f>
        <v>4.0616740088105729E-2</v>
      </c>
      <c r="J123" s="3">
        <f>I123^2</f>
        <v>1.6497195753847351E-3</v>
      </c>
      <c r="K123" s="3">
        <f>1/J123</f>
        <v>606.16362618282415</v>
      </c>
      <c r="L123" s="3">
        <f>K123/(VLOOKUP($AX123,'5_Weighting - FEM'!$B$9:$C$20,2,FALSE)/VLOOKUP($AX123,'5_Weighting - FEM'!$B$9:$D$20,3,FALSE))</f>
        <v>1.6303067452989189E-3</v>
      </c>
      <c r="M123" s="3">
        <f>L123*Z123</f>
        <v>1.5031428191656033E-4</v>
      </c>
      <c r="N123" s="3">
        <f>K123*Z123</f>
        <v>55.888286334056389</v>
      </c>
      <c r="O123" s="3">
        <f>K123/(VLOOKUP($AX123,'5_Weighting - FEM'!$F$12:$G$20,2,FALSE)/(VLOOKUP($AX123,'5_Weighting - FEM'!$F$12:$H$21,3,FALSE)))</f>
        <v>0.15846275406228028</v>
      </c>
      <c r="P123" s="3">
        <f>O123*$Z123</f>
        <v>1.4610265924542242E-2</v>
      </c>
      <c r="Q123" s="3">
        <f>K123/(VLOOKUP($AX123,'5_Weighting - FEM'!$F$12:$H$20,2,FALSE)/VLOOKUP($AX123,'5_Weighting - FEM'!$F$12:$H$20,3,FALSE))</f>
        <v>0.15846275406228028</v>
      </c>
      <c r="R123" s="3">
        <f>Q123*$Z123</f>
        <v>1.4610265924542242E-2</v>
      </c>
      <c r="S123" s="3">
        <f>K123/(VLOOKUP($AX123,'5_Weighting - FEM'!$N$12:$O$23,2,FALSE)/VLOOKUP($AX123,'5_Weighting - FEM'!$N$12:$P$23,3,FALSE))</f>
        <v>1.0554334994996679E-3</v>
      </c>
      <c r="T123" s="3">
        <f>S123*$Z123</f>
        <v>9.7310968653869384E-5</v>
      </c>
      <c r="U123" s="3">
        <f>K123/(VLOOKUP($AX123,'5_Weighting - FEM'!$R$12:$S$23,2,FALSE)/(VLOOKUP($AX123,'5_Weighting - FEM'!$R$12:$T$23,3,FALSE)))</f>
        <v>0.31043781646122315</v>
      </c>
      <c r="V123" s="3">
        <f>U123*$Z123</f>
        <v>2.8622366677724775E-2</v>
      </c>
      <c r="W123" s="3">
        <f>K123/(VLOOKUP($AX123,'5_Weighting - FEM'!$V$12:$W$23,2,FALSE)/(VLOOKUP($AX123,'5_Weighting - FEM'!$V$12:$X$23,3,FALSE)))</f>
        <v>9.4186610479173028E-4</v>
      </c>
      <c r="X123" s="3">
        <f>W123*$Z123</f>
        <v>8.6840054861797534E-5</v>
      </c>
      <c r="Y123" s="3" t="s">
        <v>156</v>
      </c>
      <c r="Z123" s="6">
        <v>9.2200000000000004E-2</v>
      </c>
      <c r="AA123" s="3" t="s">
        <v>157</v>
      </c>
      <c r="AB123" s="3">
        <v>4.0616740088105729E-2</v>
      </c>
      <c r="AC123" s="3" t="s">
        <v>26</v>
      </c>
      <c r="AD123" s="3" t="s">
        <v>5</v>
      </c>
      <c r="AE123" s="3" t="s">
        <v>6</v>
      </c>
      <c r="AF123" s="3" t="s">
        <v>5</v>
      </c>
      <c r="AG123" s="3" t="s">
        <v>7</v>
      </c>
      <c r="AH123" s="3" t="s">
        <v>48</v>
      </c>
      <c r="AI123" s="3" t="s">
        <v>28</v>
      </c>
      <c r="AJ123" s="3" t="s">
        <v>10</v>
      </c>
      <c r="AK123" s="3" t="s">
        <v>182</v>
      </c>
      <c r="AL123" s="4" t="s">
        <v>12</v>
      </c>
      <c r="AM123" s="4" t="s">
        <v>13</v>
      </c>
      <c r="AN123" s="4">
        <v>2009</v>
      </c>
      <c r="AO123" s="3" t="s">
        <v>30</v>
      </c>
      <c r="AP123" s="3" t="s">
        <v>14</v>
      </c>
      <c r="AQ123" s="3">
        <v>1449</v>
      </c>
      <c r="AR123" s="3">
        <v>1</v>
      </c>
      <c r="AS123" s="3">
        <v>0</v>
      </c>
      <c r="AT123" s="3">
        <v>0</v>
      </c>
      <c r="AU123" s="3">
        <v>0</v>
      </c>
      <c r="AV123" s="4" t="s">
        <v>15</v>
      </c>
      <c r="AW123" s="4" t="s">
        <v>41</v>
      </c>
      <c r="AX123" s="4" t="s">
        <v>42</v>
      </c>
      <c r="AY123" s="4" t="s">
        <v>33</v>
      </c>
      <c r="AZ123" s="4"/>
      <c r="BA123" s="3">
        <v>9.2200000000000004E-2</v>
      </c>
      <c r="BB123" s="3"/>
      <c r="BC123" s="3"/>
      <c r="BD123" s="3" t="s">
        <v>20</v>
      </c>
      <c r="BE123" s="3">
        <v>2.27</v>
      </c>
      <c r="BF123" s="3"/>
    </row>
    <row r="124" spans="1:58" x14ac:dyDescent="0.35">
      <c r="A124" s="2">
        <v>65</v>
      </c>
      <c r="B124" s="3" t="s">
        <v>351</v>
      </c>
      <c r="C124" s="3">
        <v>65.099999999999994</v>
      </c>
      <c r="D124" s="3" t="s">
        <v>377</v>
      </c>
      <c r="E124" s="3" t="s">
        <v>378</v>
      </c>
      <c r="F124" s="3"/>
      <c r="G124" s="3" t="s">
        <v>1958</v>
      </c>
      <c r="H124" s="3" t="str">
        <f>IF(Z124&lt;'2 - Outliers'!$F$11,"Low outlier",IF(Z124&gt;'2 - Outliers'!$F$12,"High outlier",""))</f>
        <v/>
      </c>
      <c r="I124" s="3">
        <f>IF(AB124="",VLOOKUP(AX124,'3 -Impute_SE'!$B$10:$C$21,2,FALSE),AB124)</f>
        <v>4.126363636363637E-2</v>
      </c>
      <c r="J124" s="3">
        <f>I124^2</f>
        <v>1.7026876859504137E-3</v>
      </c>
      <c r="K124" s="3">
        <f>1/J124</f>
        <v>587.30676697283775</v>
      </c>
      <c r="L124" s="3">
        <f>K124/(VLOOKUP($AX124,'5_Weighting - FEM'!$B$9:$C$20,2,FALSE)/VLOOKUP($AX124,'5_Weighting - FEM'!$B$9:$D$20,3,FALSE))</f>
        <v>1.0253278221179543</v>
      </c>
      <c r="M124" s="3">
        <f>L124*Z124</f>
        <v>1.8615851938373579E-2</v>
      </c>
      <c r="N124" s="3">
        <f>K124*Z124</f>
        <v>10.663141661158843</v>
      </c>
      <c r="O124" s="3">
        <f>K124/(VLOOKUP($AX124,'5_Weighting - FEM'!$F$12:$G$20,2,FALSE)/(VLOOKUP($AX124,'5_Weighting - FEM'!$F$12:$H$21,3,FALSE)))</f>
        <v>33.655618931241989</v>
      </c>
      <c r="P124" s="3">
        <f>O124*$Z124</f>
        <v>0.61105141731562962</v>
      </c>
      <c r="Q124" s="3">
        <f>K124/(VLOOKUP($AX124,'5_Weighting - FEM'!$F$12:$H$20,2,FALSE)/VLOOKUP($AX124,'5_Weighting - FEM'!$F$12:$H$20,3,FALSE))</f>
        <v>33.655618931241989</v>
      </c>
      <c r="R124" s="3">
        <f>Q124*$Z124</f>
        <v>0.61105141731562962</v>
      </c>
      <c r="S124" s="3">
        <f>K124/(VLOOKUP($AX124,'5_Weighting - FEM'!$N$12:$O$23,2,FALSE)/VLOOKUP($AX124,'5_Weighting - FEM'!$N$12:$P$23,3,FALSE))</f>
        <v>0.56167121834750244</v>
      </c>
      <c r="T124" s="3">
        <f>S124*$Z124</f>
        <v>1.0197702640317255E-2</v>
      </c>
      <c r="U124" s="3">
        <f>K124/(VLOOKUP($AX124,'5_Weighting - FEM'!$R$12:$S$23,2,FALSE)/(VLOOKUP($AX124,'5_Weighting - FEM'!$R$12:$T$23,3,FALSE)))</f>
        <v>0.91299301161996571</v>
      </c>
      <c r="V124" s="3">
        <f>U124*$Z124</f>
        <v>1.6576301118972098E-2</v>
      </c>
      <c r="W124" s="3">
        <f>K124/(VLOOKUP($AX124,'5_Weighting - FEM'!$V$12:$W$23,2,FALSE)/(VLOOKUP($AX124,'5_Weighting - FEM'!$V$12:$X$23,3,FALSE)))</f>
        <v>0.77446699995558288</v>
      </c>
      <c r="X124" s="3">
        <f>W124*$Z124</f>
        <v>1.4061222851193564E-2</v>
      </c>
      <c r="Y124" s="3" t="s">
        <v>367</v>
      </c>
      <c r="Z124" s="6">
        <v>1.8156000000000002E-2</v>
      </c>
      <c r="AA124" s="3" t="s">
        <v>355</v>
      </c>
      <c r="AB124" s="3">
        <v>4.126363636363637E-2</v>
      </c>
      <c r="AC124" s="3" t="s">
        <v>26</v>
      </c>
      <c r="AD124" s="3" t="s">
        <v>53</v>
      </c>
      <c r="AE124" s="3" t="s">
        <v>6</v>
      </c>
      <c r="AF124" s="3" t="s">
        <v>54</v>
      </c>
      <c r="AG124" s="3" t="s">
        <v>7</v>
      </c>
      <c r="AH124" s="3" t="s">
        <v>356</v>
      </c>
      <c r="AI124" s="3" t="s">
        <v>28</v>
      </c>
      <c r="AJ124" s="3" t="s">
        <v>10</v>
      </c>
      <c r="AK124" s="3" t="s">
        <v>11</v>
      </c>
      <c r="AL124" s="4" t="s">
        <v>108</v>
      </c>
      <c r="AM124" s="4" t="s">
        <v>363</v>
      </c>
      <c r="AN124" s="4">
        <v>2010</v>
      </c>
      <c r="AO124" s="3" t="s">
        <v>14</v>
      </c>
      <c r="AP124" s="3" t="s">
        <v>14</v>
      </c>
      <c r="AQ124" s="3">
        <v>473</v>
      </c>
      <c r="AR124" s="3">
        <v>1</v>
      </c>
      <c r="AS124" s="3">
        <v>0</v>
      </c>
      <c r="AT124" s="3">
        <v>0</v>
      </c>
      <c r="AU124" s="3">
        <v>0</v>
      </c>
      <c r="AV124" s="4" t="s">
        <v>346</v>
      </c>
      <c r="AW124" s="4" t="s">
        <v>376</v>
      </c>
      <c r="AX124" s="4" t="s">
        <v>348</v>
      </c>
      <c r="AY124" s="4" t="s">
        <v>33</v>
      </c>
      <c r="AZ124" s="4"/>
      <c r="BA124" s="3">
        <v>6.8000000000000005E-2</v>
      </c>
      <c r="BB124" s="3"/>
      <c r="BC124" s="3"/>
      <c r="BD124" s="3" t="s">
        <v>20</v>
      </c>
      <c r="BE124" s="3">
        <v>0.44</v>
      </c>
      <c r="BF124" s="3"/>
    </row>
    <row r="125" spans="1:58" x14ac:dyDescent="0.35">
      <c r="A125" s="2">
        <v>177</v>
      </c>
      <c r="B125" s="3" t="s">
        <v>1253</v>
      </c>
      <c r="C125" s="3">
        <v>177.3</v>
      </c>
      <c r="D125" s="3" t="s">
        <v>1262</v>
      </c>
      <c r="E125" s="3" t="s">
        <v>1261</v>
      </c>
      <c r="F125" s="3"/>
      <c r="G125" s="3"/>
      <c r="H125" s="3" t="str">
        <f>IF(Z125&lt;'2 - Outliers'!$F$11,"Low outlier",IF(Z125&gt;'2 - Outliers'!$F$12,"High outlier",""))</f>
        <v/>
      </c>
      <c r="I125" s="3">
        <f>IF(AB125="",VLOOKUP(AX125,'3 -Impute_SE'!$B$10:$C$21,2,FALSE),AB125)</f>
        <v>4.1372950268817196E-2</v>
      </c>
      <c r="J125" s="3">
        <f>I125^2</f>
        <v>1.711721013946021E-3</v>
      </c>
      <c r="K125" s="3">
        <f>1/J125</f>
        <v>584.20735146243578</v>
      </c>
      <c r="L125" s="3">
        <f>K125/(VLOOKUP($AX125,'5_Weighting - FEM'!$B$9:$C$20,2,FALSE)/VLOOKUP($AX125,'5_Weighting - FEM'!$B$9:$D$20,3,FALSE))</f>
        <v>5.6644805868616057E-3</v>
      </c>
      <c r="M125" s="3">
        <f>L125*Z125</f>
        <v>1.7436106757246583E-3</v>
      </c>
      <c r="N125" s="3">
        <f>K125*Z125</f>
        <v>179.8276398385718</v>
      </c>
      <c r="O125" s="3">
        <f>K125/(VLOOKUP($AX125,'5_Weighting - FEM'!$F$12:$G$20,2,FALSE)/(VLOOKUP($AX125,'5_Weighting - FEM'!$F$12:$H$21,3,FALSE)))</f>
        <v>3.3174755856945319</v>
      </c>
      <c r="P125" s="3">
        <f>O125*$Z125</f>
        <v>1.0211679180416657</v>
      </c>
      <c r="Q125" s="3">
        <f>K125/(VLOOKUP($AX125,'5_Weighting - FEM'!$F$12:$H$20,2,FALSE)/VLOOKUP($AX125,'5_Weighting - FEM'!$F$12:$H$20,3,FALSE))</f>
        <v>3.3174755856945319</v>
      </c>
      <c r="R125" s="3">
        <f>Q125*$Z125</f>
        <v>1.0211679180416657</v>
      </c>
      <c r="S125" s="3">
        <f>K125/(VLOOKUP($AX125,'5_Weighting - FEM'!$N$12:$O$23,2,FALSE)/VLOOKUP($AX125,'5_Weighting - FEM'!$N$12:$P$23,3,FALSE))</f>
        <v>4.182286241130824E-3</v>
      </c>
      <c r="T125" s="3">
        <f>S125*$Z125</f>
        <v>1.2873693937421242E-3</v>
      </c>
      <c r="U125" s="3">
        <f>K125/(VLOOKUP($AX125,'5_Weighting - FEM'!$R$12:$S$23,2,FALSE)/(VLOOKUP($AX125,'5_Weighting - FEM'!$R$12:$T$23,3,FALSE)))</f>
        <v>2.9695560081921184E-3</v>
      </c>
      <c r="V125" s="3">
        <f>U125*$Z125</f>
        <v>9.1407314027265477E-4</v>
      </c>
      <c r="W125" s="3">
        <f>K125/(VLOOKUP($AX125,'5_Weighting - FEM'!$V$12:$W$23,2,FALSE)/(VLOOKUP($AX125,'5_Weighting - FEM'!$V$12:$X$23,3,FALSE)))</f>
        <v>3.2424471854986384E-3</v>
      </c>
      <c r="X125" s="3">
        <f>W125*$Z125</f>
        <v>9.9807306979246687E-4</v>
      </c>
      <c r="Y125" s="3" t="s">
        <v>367</v>
      </c>
      <c r="Z125" s="6">
        <v>0.30781474999999997</v>
      </c>
      <c r="AA125" s="3" t="s">
        <v>355</v>
      </c>
      <c r="AB125" s="3">
        <v>4.1372950268817196E-2</v>
      </c>
      <c r="AC125" s="3" t="s">
        <v>26</v>
      </c>
      <c r="AD125" s="3" t="s">
        <v>5</v>
      </c>
      <c r="AE125" s="3" t="s">
        <v>1307</v>
      </c>
      <c r="AF125" s="3" t="s">
        <v>5</v>
      </c>
      <c r="AG125" s="3" t="s">
        <v>7</v>
      </c>
      <c r="AH125" s="3" t="s">
        <v>1313</v>
      </c>
      <c r="AI125" s="3" t="s">
        <v>38</v>
      </c>
      <c r="AJ125" s="3" t="s">
        <v>10</v>
      </c>
      <c r="AK125" s="3" t="s">
        <v>11</v>
      </c>
      <c r="AL125" s="4" t="s">
        <v>338</v>
      </c>
      <c r="AM125" s="4" t="s">
        <v>1338</v>
      </c>
      <c r="AN125" s="4">
        <v>2014</v>
      </c>
      <c r="AO125" s="3" t="s">
        <v>14</v>
      </c>
      <c r="AP125" s="3" t="s">
        <v>1951</v>
      </c>
      <c r="AQ125" s="3">
        <v>491</v>
      </c>
      <c r="AR125" s="3">
        <v>1</v>
      </c>
      <c r="AS125" s="3">
        <v>0</v>
      </c>
      <c r="AT125" s="3">
        <v>1</v>
      </c>
      <c r="AU125" s="3">
        <v>1</v>
      </c>
      <c r="AV125" s="4" t="s">
        <v>346</v>
      </c>
      <c r="AW125" s="4" t="s">
        <v>1387</v>
      </c>
      <c r="AX125" s="4" t="s">
        <v>642</v>
      </c>
      <c r="AY125" s="4" t="s">
        <v>33</v>
      </c>
      <c r="AZ125" s="4"/>
      <c r="BA125" s="3">
        <v>0.54049999999999998</v>
      </c>
      <c r="BB125" s="3"/>
      <c r="BC125" s="3"/>
      <c r="BD125" s="3"/>
      <c r="BE125" s="3">
        <v>7.44</v>
      </c>
      <c r="BF125" s="3" t="s">
        <v>1300</v>
      </c>
    </row>
    <row r="126" spans="1:58" x14ac:dyDescent="0.35">
      <c r="A126" s="2">
        <v>86</v>
      </c>
      <c r="B126" s="3" t="s">
        <v>582</v>
      </c>
      <c r="C126" s="3">
        <v>86.4</v>
      </c>
      <c r="D126" s="3" t="s">
        <v>851</v>
      </c>
      <c r="E126" s="3" t="s">
        <v>801</v>
      </c>
      <c r="F126" s="3"/>
      <c r="G126" s="3"/>
      <c r="H126" s="3" t="str">
        <f>IF(Z126&lt;'2 - Outliers'!$F$11,"Low outlier",IF(Z126&gt;'2 - Outliers'!$F$12,"High outlier",""))</f>
        <v/>
      </c>
      <c r="I126" s="3">
        <f>IF(AB126="",VLOOKUP(AX126,'3 -Impute_SE'!$B$10:$C$21,2,FALSE),AB126)</f>
        <v>4.1892191067381762E-2</v>
      </c>
      <c r="J126" s="3">
        <f>I126^2</f>
        <v>1.7549556724260203E-3</v>
      </c>
      <c r="K126" s="3">
        <f>1/J126</f>
        <v>569.81496211674528</v>
      </c>
      <c r="L126" s="3">
        <f>K126/(VLOOKUP($AX126,'5_Weighting - FEM'!$B$9:$C$20,2,FALSE)/VLOOKUP($AX126,'5_Weighting - FEM'!$B$9:$D$20,3,FALSE))</f>
        <v>8.0683079187245107E-8</v>
      </c>
      <c r="M126" s="3">
        <f>L126*Z126</f>
        <v>8.3910402354734901E-9</v>
      </c>
      <c r="N126" s="3">
        <f>K126*Z126</f>
        <v>59.260756060141503</v>
      </c>
      <c r="O126" s="3">
        <f>K126/(VLOOKUP($AX126,'5_Weighting - FEM'!$F$12:$G$20,2,FALSE)/(VLOOKUP($AX126,'5_Weighting - FEM'!$F$12:$H$21,3,FALSE)))</f>
        <v>0.17188250528889754</v>
      </c>
      <c r="P126" s="3">
        <f>O126*$Z126</f>
        <v>1.7875780550045343E-2</v>
      </c>
      <c r="Q126" s="3">
        <f>K126/(VLOOKUP($AX126,'5_Weighting - FEM'!$F$12:$H$20,2,FALSE)/VLOOKUP($AX126,'5_Weighting - FEM'!$F$12:$H$20,3,FALSE))</f>
        <v>0.17188250528889754</v>
      </c>
      <c r="R126" s="3">
        <f>Q126*$Z126</f>
        <v>1.7875780550045343E-2</v>
      </c>
      <c r="S126" s="3">
        <f>K126/(VLOOKUP($AX126,'5_Weighting - FEM'!$N$12:$O$23,2,FALSE)/VLOOKUP($AX126,'5_Weighting - FEM'!$N$12:$P$23,3,FALSE))</f>
        <v>4.5603485257827267E-8</v>
      </c>
      <c r="T126" s="3">
        <f>S126*$Z126</f>
        <v>4.7427624668140352E-9</v>
      </c>
      <c r="U126" s="3">
        <f>K126/(VLOOKUP($AX126,'5_Weighting - FEM'!$R$12:$S$23,2,FALSE)/(VLOOKUP($AX126,'5_Weighting - FEM'!$R$12:$T$23,3,FALSE)))</f>
        <v>5.3379530947392716E-4</v>
      </c>
      <c r="V126" s="3">
        <f>U126*$Z126</f>
        <v>5.5514712185288422E-5</v>
      </c>
      <c r="W126" s="3">
        <f>K126/(VLOOKUP($AX126,'5_Weighting - FEM'!$V$12:$W$23,2,FALSE)/(VLOOKUP($AX126,'5_Weighting - FEM'!$V$12:$X$23,3,FALSE)))</f>
        <v>5.2624925975670361E-8</v>
      </c>
      <c r="X126" s="3">
        <f>W126*$Z126</f>
        <v>5.4729923014697176E-9</v>
      </c>
      <c r="Y126" s="3"/>
      <c r="Z126" s="6">
        <v>0.104</v>
      </c>
      <c r="AA126" s="3" t="s">
        <v>4</v>
      </c>
      <c r="AB126" s="3"/>
      <c r="AC126" s="3"/>
      <c r="AD126" s="3" t="s">
        <v>53</v>
      </c>
      <c r="AE126" s="3" t="s">
        <v>6</v>
      </c>
      <c r="AF126" s="3" t="s">
        <v>54</v>
      </c>
      <c r="AG126" s="3" t="s">
        <v>7</v>
      </c>
      <c r="AH126" s="3" t="s">
        <v>8</v>
      </c>
      <c r="AI126" s="3" t="s">
        <v>28</v>
      </c>
      <c r="AJ126" s="3" t="s">
        <v>10</v>
      </c>
      <c r="AK126" s="3" t="s">
        <v>107</v>
      </c>
      <c r="AL126" s="4" t="s">
        <v>12</v>
      </c>
      <c r="AM126" s="4" t="s">
        <v>232</v>
      </c>
      <c r="AN126" s="4" t="s">
        <v>585</v>
      </c>
      <c r="AO126" s="3" t="s">
        <v>1951</v>
      </c>
      <c r="AP126" s="3" t="s">
        <v>14</v>
      </c>
      <c r="AQ126" s="3">
        <v>120</v>
      </c>
      <c r="AR126" s="3">
        <v>1</v>
      </c>
      <c r="AS126" s="3">
        <v>0</v>
      </c>
      <c r="AT126" s="3">
        <v>1</v>
      </c>
      <c r="AU126" s="3">
        <v>1</v>
      </c>
      <c r="AV126" s="4" t="s">
        <v>97</v>
      </c>
      <c r="AW126" s="4" t="s">
        <v>852</v>
      </c>
      <c r="AX126" s="4" t="s">
        <v>705</v>
      </c>
      <c r="AY126" s="4" t="s">
        <v>33</v>
      </c>
      <c r="AZ126" s="4"/>
      <c r="BA126" s="3">
        <v>0.09</v>
      </c>
      <c r="BB126" s="3"/>
      <c r="BC126" s="3"/>
      <c r="BD126" s="3" t="s">
        <v>20</v>
      </c>
      <c r="BE126" s="3" t="s">
        <v>20</v>
      </c>
      <c r="BF126" s="3"/>
    </row>
    <row r="127" spans="1:58" x14ac:dyDescent="0.35">
      <c r="A127" s="2">
        <v>58</v>
      </c>
      <c r="B127" s="3" t="s">
        <v>740</v>
      </c>
      <c r="C127" s="3">
        <v>58.1</v>
      </c>
      <c r="D127" s="3" t="s">
        <v>894</v>
      </c>
      <c r="E127" s="3" t="s">
        <v>742</v>
      </c>
      <c r="F127" s="3"/>
      <c r="G127" s="3"/>
      <c r="H127" s="3" t="str">
        <f>IF(Z127&lt;'2 - Outliers'!$F$11,"Low outlier",IF(Z127&gt;'2 - Outliers'!$F$12,"High outlier",""))</f>
        <v/>
      </c>
      <c r="I127" s="3">
        <f>IF(AB127="",VLOOKUP(AX127,'3 -Impute_SE'!$B$10:$C$21,2,FALSE),AB127)</f>
        <v>4.1892191067381762E-2</v>
      </c>
      <c r="J127" s="3">
        <f>I127^2</f>
        <v>1.7549556724260203E-3</v>
      </c>
      <c r="K127" s="3">
        <f>1/J127</f>
        <v>569.81496211674528</v>
      </c>
      <c r="L127" s="3">
        <f>K127/(VLOOKUP($AX127,'5_Weighting - FEM'!$B$9:$C$20,2,FALSE)/VLOOKUP($AX127,'5_Weighting - FEM'!$B$9:$D$20,3,FALSE))</f>
        <v>8.0683079187245107E-8</v>
      </c>
      <c r="M127" s="3">
        <f>L127*Z127</f>
        <v>4.8638301658483481E-9</v>
      </c>
      <c r="N127" s="3">
        <f>K127*Z127</f>
        <v>34.350240838766766</v>
      </c>
      <c r="O127" s="3">
        <f>K127/(VLOOKUP($AX127,'5_Weighting - FEM'!$F$12:$G$20,2,FALSE)/(VLOOKUP($AX127,'5_Weighting - FEM'!$F$12:$H$21,3,FALSE)))</f>
        <v>0.17188250528889754</v>
      </c>
      <c r="P127" s="3">
        <f>O127*$Z127</f>
        <v>1.0361618850286634E-2</v>
      </c>
      <c r="Q127" s="3">
        <f>K127/(VLOOKUP($AX127,'5_Weighting - FEM'!$F$12:$H$20,2,FALSE)/VLOOKUP($AX127,'5_Weighting - FEM'!$F$12:$H$20,3,FALSE))</f>
        <v>0.17188250528889754</v>
      </c>
      <c r="R127" s="3">
        <f>Q127*$Z127</f>
        <v>1.0361618850286634E-2</v>
      </c>
      <c r="S127" s="3">
        <f>K127/(VLOOKUP($AX127,'5_Weighting - FEM'!$N$12:$O$23,2,FALSE)/VLOOKUP($AX127,'5_Weighting - FEM'!$N$12:$P$23,3,FALSE))</f>
        <v>4.5603485257827267E-8</v>
      </c>
      <c r="T127" s="3">
        <f>S127*$Z127</f>
        <v>2.7491217427396532E-9</v>
      </c>
      <c r="U127" s="3">
        <f>K127/(VLOOKUP($AX127,'5_Weighting - FEM'!$R$12:$S$23,2,FALSE)/(VLOOKUP($AX127,'5_Weighting - FEM'!$R$12:$T$23,3,FALSE)))</f>
        <v>5.3379530947392716E-4</v>
      </c>
      <c r="V127" s="3">
        <f>U127*$Z127</f>
        <v>3.217886271522071E-5</v>
      </c>
      <c r="W127" s="3">
        <f>K127/(VLOOKUP($AX127,'5_Weighting - FEM'!$V$12:$W$23,2,FALSE)/(VLOOKUP($AX127,'5_Weighting - FEM'!$V$12:$X$23,3,FALSE)))</f>
        <v>5.2624925975670361E-8</v>
      </c>
      <c r="X127" s="3">
        <f>W127*$Z127</f>
        <v>3.1723963068140488E-9</v>
      </c>
      <c r="Y127" s="3" t="s">
        <v>895</v>
      </c>
      <c r="Z127" s="6">
        <v>6.0283150009193667E-2</v>
      </c>
      <c r="AA127" s="3" t="s">
        <v>72</v>
      </c>
      <c r="AB127" s="3"/>
      <c r="AC127" s="3"/>
      <c r="AD127" s="3" t="s">
        <v>5</v>
      </c>
      <c r="AE127" s="3" t="s">
        <v>6</v>
      </c>
      <c r="AF127" s="3" t="s">
        <v>5</v>
      </c>
      <c r="AG127" s="3" t="s">
        <v>83</v>
      </c>
      <c r="AH127" s="3" t="s">
        <v>84</v>
      </c>
      <c r="AI127" s="3" t="s">
        <v>56</v>
      </c>
      <c r="AJ127" s="3" t="s">
        <v>57</v>
      </c>
      <c r="AK127" s="3" t="s">
        <v>182</v>
      </c>
      <c r="AL127" s="4" t="s">
        <v>66</v>
      </c>
      <c r="AM127" s="4" t="s">
        <v>744</v>
      </c>
      <c r="AN127" s="4">
        <v>2009</v>
      </c>
      <c r="AO127" s="3" t="s">
        <v>30</v>
      </c>
      <c r="AP127" s="3" t="s">
        <v>14</v>
      </c>
      <c r="AQ127" s="3">
        <v>16890</v>
      </c>
      <c r="AR127" s="3">
        <v>0</v>
      </c>
      <c r="AS127" s="3">
        <v>0</v>
      </c>
      <c r="AT127" s="3">
        <v>1</v>
      </c>
      <c r="AU127" s="3">
        <v>1</v>
      </c>
      <c r="AV127" s="4" t="s">
        <v>97</v>
      </c>
      <c r="AW127" s="4" t="s">
        <v>896</v>
      </c>
      <c r="AX127" s="3" t="s">
        <v>705</v>
      </c>
      <c r="AY127" s="4" t="s">
        <v>746</v>
      </c>
      <c r="AZ127" s="4" t="s">
        <v>90</v>
      </c>
      <c r="BA127" s="3">
        <v>8.6359830674748214E-2</v>
      </c>
      <c r="BB127" s="3">
        <v>1.22</v>
      </c>
      <c r="BC127" s="3"/>
      <c r="BD127" s="3" t="s">
        <v>4</v>
      </c>
      <c r="BE127" s="3" t="s">
        <v>20</v>
      </c>
      <c r="BF127" s="3"/>
    </row>
    <row r="128" spans="1:58" x14ac:dyDescent="0.35">
      <c r="A128" s="2">
        <v>106</v>
      </c>
      <c r="B128" s="3" t="s">
        <v>468</v>
      </c>
      <c r="C128" s="3">
        <v>106.1</v>
      </c>
      <c r="D128" s="3" t="s">
        <v>913</v>
      </c>
      <c r="E128" s="3" t="s">
        <v>470</v>
      </c>
      <c r="F128" s="3"/>
      <c r="G128" s="3"/>
      <c r="H128" s="3" t="str">
        <f>IF(Z128&lt;'2 - Outliers'!$F$11,"Low outlier",IF(Z128&gt;'2 - Outliers'!$F$12,"High outlier",""))</f>
        <v/>
      </c>
      <c r="I128" s="3">
        <f>IF(AB128="",VLOOKUP(AX128,'3 -Impute_SE'!$B$10:$C$21,2,FALSE),AB128)</f>
        <v>4.1892191067381762E-2</v>
      </c>
      <c r="J128" s="3">
        <f>I128^2</f>
        <v>1.7549556724260203E-3</v>
      </c>
      <c r="K128" s="3">
        <f>1/J128</f>
        <v>569.81496211674528</v>
      </c>
      <c r="L128" s="3">
        <f>K128/(VLOOKUP($AX128,'5_Weighting - FEM'!$B$9:$C$20,2,FALSE)/VLOOKUP($AX128,'5_Weighting - FEM'!$B$9:$D$20,3,FALSE))</f>
        <v>8.0683079187245107E-8</v>
      </c>
      <c r="M128" s="3">
        <f>L128*Z128</f>
        <v>-1.3256709894788149E-9</v>
      </c>
      <c r="N128" s="3">
        <f>K128*Z128</f>
        <v>-9.3623988109833505</v>
      </c>
      <c r="O128" s="3">
        <f>K128/(VLOOKUP($AX128,'5_Weighting - FEM'!$F$12:$G$20,2,FALSE)/(VLOOKUP($AX128,'5_Weighting - FEM'!$F$12:$H$21,3,FALSE)))</f>
        <v>0.17188250528889754</v>
      </c>
      <c r="P128" s="3">
        <f>O128*$Z128</f>
        <v>-2.824131814945059E-3</v>
      </c>
      <c r="Q128" s="3">
        <f>K128/(VLOOKUP($AX128,'5_Weighting - FEM'!$F$12:$H$20,2,FALSE)/VLOOKUP($AX128,'5_Weighting - FEM'!$F$12:$H$20,3,FALSE))</f>
        <v>0.17188250528889754</v>
      </c>
      <c r="R128" s="3">
        <f>Q128*$Z128</f>
        <v>-2.824131814945059E-3</v>
      </c>
      <c r="S128" s="3">
        <f>K128/(VLOOKUP($AX128,'5_Weighting - FEM'!$N$12:$O$23,2,FALSE)/VLOOKUP($AX128,'5_Weighting - FEM'!$N$12:$P$23,3,FALSE))</f>
        <v>4.5603485257827267E-8</v>
      </c>
      <c r="T128" s="3">
        <f>S128*$Z128</f>
        <v>-7.4929239233823848E-10</v>
      </c>
      <c r="U128" s="3">
        <f>K128/(VLOOKUP($AX128,'5_Weighting - FEM'!$R$12:$S$23,2,FALSE)/(VLOOKUP($AX128,'5_Weighting - FEM'!$R$12:$T$23,3,FALSE)))</f>
        <v>5.3379530947392716E-4</v>
      </c>
      <c r="V128" s="3">
        <f>U128*$Z128</f>
        <v>-8.7705744899398801E-6</v>
      </c>
      <c r="W128" s="3">
        <f>K128/(VLOOKUP($AX128,'5_Weighting - FEM'!$V$12:$W$23,2,FALSE)/(VLOOKUP($AX128,'5_Weighting - FEM'!$V$12:$X$23,3,FALSE)))</f>
        <v>5.2624925975670361E-8</v>
      </c>
      <c r="X128" s="3">
        <f>W128*$Z128</f>
        <v>-8.6465884039345073E-10</v>
      </c>
      <c r="Y128" s="3" t="s">
        <v>471</v>
      </c>
      <c r="Z128" s="6">
        <v>-1.643059490084986E-2</v>
      </c>
      <c r="AA128" s="3" t="s">
        <v>472</v>
      </c>
      <c r="AB128" s="3"/>
      <c r="AC128" s="3"/>
      <c r="AD128" s="3" t="s">
        <v>53</v>
      </c>
      <c r="AE128" s="3" t="s">
        <v>143</v>
      </c>
      <c r="AF128" s="3" t="s">
        <v>54</v>
      </c>
      <c r="AG128" s="3" t="s">
        <v>7</v>
      </c>
      <c r="AH128" s="3" t="s">
        <v>473</v>
      </c>
      <c r="AI128" s="3" t="s">
        <v>28</v>
      </c>
      <c r="AJ128" s="3" t="s">
        <v>57</v>
      </c>
      <c r="AK128" s="3" t="s">
        <v>11</v>
      </c>
      <c r="AL128" s="4" t="s">
        <v>474</v>
      </c>
      <c r="AM128" s="4" t="s">
        <v>13</v>
      </c>
      <c r="AN128" s="4">
        <v>2012</v>
      </c>
      <c r="AO128" s="3" t="s">
        <v>14</v>
      </c>
      <c r="AP128" s="3" t="s">
        <v>14</v>
      </c>
      <c r="AQ128" s="3">
        <v>779</v>
      </c>
      <c r="AR128" s="3">
        <v>0</v>
      </c>
      <c r="AS128" s="3">
        <v>1</v>
      </c>
      <c r="AT128" s="3">
        <v>1</v>
      </c>
      <c r="AU128" s="3">
        <v>1</v>
      </c>
      <c r="AV128" s="4" t="s">
        <v>97</v>
      </c>
      <c r="AW128" s="4" t="s">
        <v>852</v>
      </c>
      <c r="AX128" s="4" t="s">
        <v>705</v>
      </c>
      <c r="AY128" s="4" t="s">
        <v>475</v>
      </c>
      <c r="AZ128" s="4"/>
      <c r="BA128" s="3">
        <v>-5.8000000000000003E-2</v>
      </c>
      <c r="BB128" s="3"/>
      <c r="BC128" s="3"/>
      <c r="BD128" s="3" t="s">
        <v>20</v>
      </c>
      <c r="BE128" s="3" t="s">
        <v>20</v>
      </c>
      <c r="BF128" s="3"/>
    </row>
    <row r="129" spans="1:58" x14ac:dyDescent="0.35">
      <c r="A129" s="2">
        <v>108</v>
      </c>
      <c r="B129" s="3" t="s">
        <v>239</v>
      </c>
      <c r="C129" s="3">
        <v>108.1</v>
      </c>
      <c r="D129" s="3" t="s">
        <v>856</v>
      </c>
      <c r="E129" s="3" t="s">
        <v>240</v>
      </c>
      <c r="F129" s="3"/>
      <c r="G129" s="3"/>
      <c r="H129" s="3" t="str">
        <f>IF(Z129&lt;'2 - Outliers'!$F$11,"Low outlier",IF(Z129&gt;'2 - Outliers'!$F$12,"High outlier",""))</f>
        <v/>
      </c>
      <c r="I129" s="3">
        <f>IF(AB129="",VLOOKUP(AX129,'3 -Impute_SE'!$B$10:$C$21,2,FALSE),AB129)</f>
        <v>4.1892191067381762E-2</v>
      </c>
      <c r="J129" s="3">
        <f>I129^2</f>
        <v>1.7549556724260203E-3</v>
      </c>
      <c r="K129" s="3">
        <f>1/J129</f>
        <v>569.81496211674528</v>
      </c>
      <c r="L129" s="3">
        <f>K129/(VLOOKUP($AX129,'5_Weighting - FEM'!$B$9:$C$20,2,FALSE)/VLOOKUP($AX129,'5_Weighting - FEM'!$B$9:$D$20,3,FALSE))</f>
        <v>8.0683079187245107E-8</v>
      </c>
      <c r="M129" s="3">
        <f>L129*Z129</f>
        <v>-2.3672415433537716E-8</v>
      </c>
      <c r="N129" s="3">
        <f>K129*Z129</f>
        <v>-167.18370988505305</v>
      </c>
      <c r="O129" s="3">
        <f>K129/(VLOOKUP($AX129,'5_Weighting - FEM'!$F$12:$G$20,2,FALSE)/(VLOOKUP($AX129,'5_Weighting - FEM'!$F$12:$H$21,3,FALSE)))</f>
        <v>0.17188250528889754</v>
      </c>
      <c r="P129" s="3">
        <f>O129*$Z129</f>
        <v>-5.0430327051762536E-2</v>
      </c>
      <c r="Q129" s="3">
        <f>K129/(VLOOKUP($AX129,'5_Weighting - FEM'!$F$12:$H$20,2,FALSE)/VLOOKUP($AX129,'5_Weighting - FEM'!$F$12:$H$20,3,FALSE))</f>
        <v>0.17188250528889754</v>
      </c>
      <c r="R129" s="3">
        <f>Q129*$Z129</f>
        <v>-5.0430327051762536E-2</v>
      </c>
      <c r="S129" s="3">
        <f>K129/(VLOOKUP($AX129,'5_Weighting - FEM'!$N$12:$O$23,2,FALSE)/VLOOKUP($AX129,'5_Weighting - FEM'!$N$12:$P$23,3,FALSE))</f>
        <v>4.5603485257827267E-8</v>
      </c>
      <c r="T129" s="3">
        <f>S129*$Z129</f>
        <v>-1.338006257464652E-8</v>
      </c>
      <c r="U129" s="3">
        <f>K129/(VLOOKUP($AX129,'5_Weighting - FEM'!$R$12:$S$23,2,FALSE)/(VLOOKUP($AX129,'5_Weighting - FEM'!$R$12:$T$23,3,FALSE)))</f>
        <v>5.3379530947392716E-4</v>
      </c>
      <c r="V129" s="3">
        <f>U129*$Z129</f>
        <v>-1.5661554379965023E-4</v>
      </c>
      <c r="W129" s="3">
        <f>K129/(VLOOKUP($AX129,'5_Weighting - FEM'!$V$12:$W$23,2,FALSE)/(VLOOKUP($AX129,'5_Weighting - FEM'!$V$12:$X$23,3,FALSE)))</f>
        <v>5.2624925975670361E-8</v>
      </c>
      <c r="X129" s="3">
        <f>W129*$Z129</f>
        <v>-1.5440153281261685E-8</v>
      </c>
      <c r="Y129" s="3" t="s">
        <v>149</v>
      </c>
      <c r="Z129" s="6">
        <v>-0.29339999999999999</v>
      </c>
      <c r="AA129" s="3" t="s">
        <v>134</v>
      </c>
      <c r="AB129" s="3"/>
      <c r="AC129" s="3"/>
      <c r="AD129" s="3" t="s">
        <v>53</v>
      </c>
      <c r="AE129" s="3" t="s">
        <v>143</v>
      </c>
      <c r="AF129" s="3" t="s">
        <v>54</v>
      </c>
      <c r="AG129" s="3" t="s">
        <v>7</v>
      </c>
      <c r="AH129" s="3" t="s">
        <v>37</v>
      </c>
      <c r="AI129" s="3" t="s">
        <v>38</v>
      </c>
      <c r="AJ129" s="3" t="s">
        <v>10</v>
      </c>
      <c r="AK129" s="3" t="s">
        <v>39</v>
      </c>
      <c r="AL129" s="4" t="s">
        <v>12</v>
      </c>
      <c r="AM129" s="4" t="s">
        <v>241</v>
      </c>
      <c r="AN129" s="4">
        <v>2000</v>
      </c>
      <c r="AO129" s="3" t="s">
        <v>30</v>
      </c>
      <c r="AP129" s="3" t="s">
        <v>14</v>
      </c>
      <c r="AQ129" s="3">
        <v>40436</v>
      </c>
      <c r="AR129" s="3">
        <v>1</v>
      </c>
      <c r="AS129" s="3">
        <v>0</v>
      </c>
      <c r="AT129" s="3">
        <v>1</v>
      </c>
      <c r="AU129" s="3">
        <v>1</v>
      </c>
      <c r="AV129" s="4" t="s">
        <v>97</v>
      </c>
      <c r="AW129" s="4" t="s">
        <v>852</v>
      </c>
      <c r="AX129" s="3" t="s">
        <v>705</v>
      </c>
      <c r="AY129" s="4" t="s">
        <v>18</v>
      </c>
      <c r="AZ129" s="4"/>
      <c r="BA129" s="3">
        <v>-0.1956</v>
      </c>
      <c r="BB129" s="3"/>
      <c r="BC129" s="3">
        <v>0.8223411053418056</v>
      </c>
      <c r="BD129" s="3" t="s">
        <v>19</v>
      </c>
      <c r="BE129" s="3" t="s">
        <v>20</v>
      </c>
      <c r="BF129" s="3"/>
    </row>
    <row r="130" spans="1:58" x14ac:dyDescent="0.35">
      <c r="A130" s="2">
        <v>108</v>
      </c>
      <c r="B130" s="3" t="s">
        <v>239</v>
      </c>
      <c r="C130" s="3">
        <v>108.1</v>
      </c>
      <c r="D130" s="3" t="s">
        <v>898</v>
      </c>
      <c r="E130" s="3" t="s">
        <v>240</v>
      </c>
      <c r="F130" s="3"/>
      <c r="G130" s="3"/>
      <c r="H130" s="3" t="str">
        <f>IF(Z130&lt;'2 - Outliers'!$F$11,"Low outlier",IF(Z130&gt;'2 - Outliers'!$F$12,"High outlier",""))</f>
        <v>Low outlier</v>
      </c>
      <c r="I130" s="3">
        <f>IF(AB130="",VLOOKUP(AX130,'3 -Impute_SE'!$B$10:$C$21,2,FALSE),AB130)</f>
        <v>4.1892191067381762E-2</v>
      </c>
      <c r="J130" s="3">
        <f>I130^2</f>
        <v>1.7549556724260203E-3</v>
      </c>
      <c r="K130" s="3">
        <f>1/J130</f>
        <v>569.81496211674528</v>
      </c>
      <c r="L130" s="3">
        <f>K130/(VLOOKUP($AX130,'5_Weighting - FEM'!$B$9:$C$20,2,FALSE)/VLOOKUP($AX130,'5_Weighting - FEM'!$B$9:$D$20,3,FALSE))</f>
        <v>8.0683079187245107E-8</v>
      </c>
      <c r="M130" s="3">
        <f>L130*Z130</f>
        <v>-5.2855485175564272E-8</v>
      </c>
      <c r="N130" s="3">
        <f>K130*Z130</f>
        <v>-373.28578168267984</v>
      </c>
      <c r="O130" s="3">
        <f>K130/(VLOOKUP($AX130,'5_Weighting - FEM'!$F$12:$G$20,2,FALSE)/(VLOOKUP($AX130,'5_Weighting - FEM'!$F$12:$H$21,3,FALSE)))</f>
        <v>0.17188250528889754</v>
      </c>
      <c r="P130" s="3">
        <f>O130*$Z130</f>
        <v>-0.11260022921475678</v>
      </c>
      <c r="Q130" s="3">
        <f>K130/(VLOOKUP($AX130,'5_Weighting - FEM'!$F$12:$H$20,2,FALSE)/VLOOKUP($AX130,'5_Weighting - FEM'!$F$12:$H$20,3,FALSE))</f>
        <v>0.17188250528889754</v>
      </c>
      <c r="R130" s="3">
        <f>Q130*$Z130</f>
        <v>-0.11260022921475678</v>
      </c>
      <c r="S130" s="3">
        <f>K130/(VLOOKUP($AX130,'5_Weighting - FEM'!$N$12:$O$23,2,FALSE)/VLOOKUP($AX130,'5_Weighting - FEM'!$N$12:$P$23,3,FALSE))</f>
        <v>4.5603485257827267E-8</v>
      </c>
      <c r="T130" s="3">
        <f>S130*$Z130</f>
        <v>-2.9874843192402641E-8</v>
      </c>
      <c r="U130" s="3">
        <f>K130/(VLOOKUP($AX130,'5_Weighting - FEM'!$R$12:$S$23,2,FALSE)/(VLOOKUP($AX130,'5_Weighting - FEM'!$R$12:$T$23,3,FALSE)))</f>
        <v>5.3379530947392716E-4</v>
      </c>
      <c r="V130" s="3">
        <f>U130*$Z130</f>
        <v>-3.4968930723636968E-4</v>
      </c>
      <c r="W130" s="3">
        <f>K130/(VLOOKUP($AX130,'5_Weighting - FEM'!$V$12:$W$23,2,FALSE)/(VLOOKUP($AX130,'5_Weighting - FEM'!$V$12:$X$23,3,FALSE)))</f>
        <v>5.2624925975670361E-8</v>
      </c>
      <c r="X130" s="3">
        <f>W130*$Z130</f>
        <v>-3.4474589006661657E-8</v>
      </c>
      <c r="Y130" s="3" t="s">
        <v>3</v>
      </c>
      <c r="Z130" s="6">
        <v>-0.65510000000000002</v>
      </c>
      <c r="AA130" s="3" t="s">
        <v>4</v>
      </c>
      <c r="AB130" s="3"/>
      <c r="AC130" s="3"/>
      <c r="AD130" s="3" t="s">
        <v>5</v>
      </c>
      <c r="AE130" s="3" t="s">
        <v>143</v>
      </c>
      <c r="AF130" s="3" t="s">
        <v>53</v>
      </c>
      <c r="AG130" s="3" t="s">
        <v>7</v>
      </c>
      <c r="AH130" s="3" t="s">
        <v>37</v>
      </c>
      <c r="AI130" s="3" t="s">
        <v>38</v>
      </c>
      <c r="AJ130" s="3" t="s">
        <v>10</v>
      </c>
      <c r="AK130" s="3" t="s">
        <v>39</v>
      </c>
      <c r="AL130" s="4" t="s">
        <v>12</v>
      </c>
      <c r="AM130" s="4" t="s">
        <v>241</v>
      </c>
      <c r="AN130" s="4">
        <v>2000</v>
      </c>
      <c r="AO130" s="3" t="s">
        <v>30</v>
      </c>
      <c r="AP130" s="3" t="s">
        <v>30</v>
      </c>
      <c r="AQ130" s="3">
        <v>40436</v>
      </c>
      <c r="AR130" s="3">
        <v>1</v>
      </c>
      <c r="AS130" s="3">
        <v>0</v>
      </c>
      <c r="AT130" s="3">
        <v>1</v>
      </c>
      <c r="AU130" s="3">
        <v>1</v>
      </c>
      <c r="AV130" s="4" t="s">
        <v>97</v>
      </c>
      <c r="AW130" s="4" t="s">
        <v>852</v>
      </c>
      <c r="AX130" s="3" t="s">
        <v>705</v>
      </c>
      <c r="AY130" s="4" t="s">
        <v>18</v>
      </c>
      <c r="AZ130" s="4"/>
      <c r="BA130" s="3">
        <v>-0.45269999999999999</v>
      </c>
      <c r="BB130" s="3"/>
      <c r="BC130" s="3">
        <v>0.63590887767667914</v>
      </c>
      <c r="BD130" s="3" t="s">
        <v>19</v>
      </c>
      <c r="BE130" s="3" t="s">
        <v>20</v>
      </c>
      <c r="BF130" s="3"/>
    </row>
    <row r="131" spans="1:58" x14ac:dyDescent="0.35">
      <c r="A131" s="2">
        <v>65</v>
      </c>
      <c r="B131" s="3" t="s">
        <v>351</v>
      </c>
      <c r="C131" s="3">
        <v>65.599999999999994</v>
      </c>
      <c r="D131" s="3" t="s">
        <v>855</v>
      </c>
      <c r="E131" s="3" t="s">
        <v>385</v>
      </c>
      <c r="F131" s="3"/>
      <c r="G131" s="3" t="s">
        <v>1958</v>
      </c>
      <c r="H131" s="3" t="str">
        <f>IF(Z131&lt;'2 - Outliers'!$F$11,"Low outlier",IF(Z131&gt;'2 - Outliers'!$F$12,"High outlier",""))</f>
        <v/>
      </c>
      <c r="I131" s="3">
        <f>IF(AB131="",VLOOKUP(AX131,'3 -Impute_SE'!$B$10:$C$21,2,FALSE),AB131)</f>
        <v>4.1897297297297284E-2</v>
      </c>
      <c r="J131" s="3">
        <f>I131^2</f>
        <v>1.7553835208181142E-3</v>
      </c>
      <c r="K131" s="3">
        <f>1/J131</f>
        <v>569.67607827031429</v>
      </c>
      <c r="L131" s="3">
        <f>K131/(VLOOKUP($AX131,'5_Weighting - FEM'!$B$9:$C$20,2,FALSE)/VLOOKUP($AX131,'5_Weighting - FEM'!$B$9:$D$20,3,FALSE))</f>
        <v>1.532171699064322E-3</v>
      </c>
      <c r="M131" s="3">
        <f>L131*Z131</f>
        <v>2.8502070814674137E-4</v>
      </c>
      <c r="N131" s="3">
        <f>K131*Z131</f>
        <v>105.97342278415692</v>
      </c>
      <c r="O131" s="3">
        <f>K131/(VLOOKUP($AX131,'5_Weighting - FEM'!$F$12:$G$20,2,FALSE)/(VLOOKUP($AX131,'5_Weighting - FEM'!$F$12:$H$21,3,FALSE)))</f>
        <v>0.14892421185775043</v>
      </c>
      <c r="P131" s="3">
        <f>O131*$Z131</f>
        <v>2.7703477586626161E-2</v>
      </c>
      <c r="Q131" s="3">
        <f>K131/(VLOOKUP($AX131,'5_Weighting - FEM'!$F$12:$H$20,2,FALSE)/VLOOKUP($AX131,'5_Weighting - FEM'!$F$12:$H$20,3,FALSE))</f>
        <v>0.14892421185775043</v>
      </c>
      <c r="R131" s="3">
        <f>Q131*$Z131</f>
        <v>2.7703477586626161E-2</v>
      </c>
      <c r="S131" s="3">
        <f>K131/(VLOOKUP($AX131,'5_Weighting - FEM'!$N$12:$O$23,2,FALSE)/VLOOKUP($AX131,'5_Weighting - FEM'!$N$12:$P$23,3,FALSE))</f>
        <v>9.919025010727727E-4</v>
      </c>
      <c r="T131" s="3">
        <f>S131*$Z131</f>
        <v>1.8451767085956143E-4</v>
      </c>
      <c r="U131" s="3">
        <f>K131/(VLOOKUP($AX131,'5_Weighting - FEM'!$R$12:$S$23,2,FALSE)/(VLOOKUP($AX131,'5_Weighting - FEM'!$R$12:$T$23,3,FALSE)))</f>
        <v>0.2917512536047322</v>
      </c>
      <c r="V131" s="3">
        <f>U131*$Z131</f>
        <v>5.4272735200566691E-2</v>
      </c>
      <c r="W131" s="3">
        <f>K131/(VLOOKUP($AX131,'5_Weighting - FEM'!$V$12:$W$23,2,FALSE)/(VLOOKUP($AX131,'5_Weighting - FEM'!$V$12:$X$23,3,FALSE)))</f>
        <v>8.8517120733941747E-4</v>
      </c>
      <c r="X131" s="3">
        <f>W131*$Z131</f>
        <v>1.6466308867410778E-4</v>
      </c>
      <c r="Y131" s="3" t="s">
        <v>354</v>
      </c>
      <c r="Z131" s="6">
        <v>0.18602399999999997</v>
      </c>
      <c r="AA131" s="3" t="s">
        <v>355</v>
      </c>
      <c r="AB131" s="3">
        <v>4.1897297297297284E-2</v>
      </c>
      <c r="AC131" s="3" t="s">
        <v>26</v>
      </c>
      <c r="AD131" s="3" t="s">
        <v>5</v>
      </c>
      <c r="AE131" s="3" t="s">
        <v>6</v>
      </c>
      <c r="AF131" s="3" t="s">
        <v>5</v>
      </c>
      <c r="AG131" s="3" t="s">
        <v>7</v>
      </c>
      <c r="AH131" s="3" t="s">
        <v>356</v>
      </c>
      <c r="AI131" s="3" t="s">
        <v>28</v>
      </c>
      <c r="AJ131" s="3" t="s">
        <v>10</v>
      </c>
      <c r="AK131" s="3" t="s">
        <v>11</v>
      </c>
      <c r="AL131" s="3" t="s">
        <v>108</v>
      </c>
      <c r="AM131" s="3" t="s">
        <v>357</v>
      </c>
      <c r="AN131" s="3">
        <v>2010</v>
      </c>
      <c r="AO131" s="3" t="s">
        <v>14</v>
      </c>
      <c r="AP131" s="3" t="s">
        <v>14</v>
      </c>
      <c r="AQ131" s="3">
        <v>473</v>
      </c>
      <c r="AR131" s="3">
        <v>1</v>
      </c>
      <c r="AS131" s="3">
        <v>0</v>
      </c>
      <c r="AT131" s="3">
        <v>0</v>
      </c>
      <c r="AU131" s="3">
        <v>0</v>
      </c>
      <c r="AV131" s="3" t="s">
        <v>15</v>
      </c>
      <c r="AW131" s="3" t="s">
        <v>556</v>
      </c>
      <c r="AX131" s="3" t="s">
        <v>42</v>
      </c>
      <c r="AY131" s="3" t="s">
        <v>33</v>
      </c>
      <c r="AZ131" s="4"/>
      <c r="BA131" s="3">
        <v>2.0219999999999998</v>
      </c>
      <c r="BB131" s="3"/>
      <c r="BC131" s="3"/>
      <c r="BD131" s="3" t="s">
        <v>20</v>
      </c>
      <c r="BE131" s="3">
        <v>4.4400000000000004</v>
      </c>
      <c r="BF131" s="3"/>
    </row>
    <row r="132" spans="1:58" x14ac:dyDescent="0.35">
      <c r="A132" s="2">
        <v>67</v>
      </c>
      <c r="B132" s="3" t="s">
        <v>247</v>
      </c>
      <c r="C132" s="3">
        <v>67.099999999999994</v>
      </c>
      <c r="D132" s="3" t="s">
        <v>248</v>
      </c>
      <c r="E132" s="3" t="s">
        <v>249</v>
      </c>
      <c r="F132" s="3"/>
      <c r="G132" s="3"/>
      <c r="H132" s="3" t="str">
        <f>IF(Z132&lt;'2 - Outliers'!$F$11,"Low outlier",IF(Z132&gt;'2 - Outliers'!$F$12,"High outlier",""))</f>
        <v/>
      </c>
      <c r="I132" s="3">
        <f>IF(AB132="",VLOOKUP(AX132,'3 -Impute_SE'!$B$10:$C$21,2,FALSE),AB132)</f>
        <v>4.2394822006472495E-2</v>
      </c>
      <c r="J132" s="3">
        <f>I132^2</f>
        <v>1.7973209329604845E-3</v>
      </c>
      <c r="K132" s="3">
        <f>1/J132</f>
        <v>556.38366062583759</v>
      </c>
      <c r="L132" s="3">
        <f>K132/(VLOOKUP($AX132,'5_Weighting - FEM'!$B$9:$C$20,2,FALSE)/VLOOKUP($AX132,'5_Weighting - FEM'!$B$9:$D$20,3,FALSE))</f>
        <v>0.70116510256086062</v>
      </c>
      <c r="M132" s="3">
        <f>L132*Z132</f>
        <v>9.1852628435472747E-2</v>
      </c>
      <c r="N132" s="3">
        <f>K132*Z132</f>
        <v>72.886259541984728</v>
      </c>
      <c r="O132" s="3">
        <f>K132/(VLOOKUP($AX132,'5_Weighting - FEM'!$F$12:$G$20,2,FALSE)/(VLOOKUP($AX132,'5_Weighting - FEM'!$F$12:$H$21,3,FALSE)))</f>
        <v>0.38399881143116871</v>
      </c>
      <c r="P132" s="3">
        <f>O132*$Z132</f>
        <v>5.0303844297483101E-2</v>
      </c>
      <c r="Q132" s="3">
        <f>K132/(VLOOKUP($AX132,'5_Weighting - FEM'!$F$12:$H$20,2,FALSE)/VLOOKUP($AX132,'5_Weighting - FEM'!$F$12:$H$20,3,FALSE))</f>
        <v>0.38399881143116871</v>
      </c>
      <c r="R132" s="3">
        <f>Q132*$Z132</f>
        <v>5.0303844297483101E-2</v>
      </c>
      <c r="S132" s="3">
        <f>K132/(VLOOKUP($AX132,'5_Weighting - FEM'!$N$12:$O$23,2,FALSE)/VLOOKUP($AX132,'5_Weighting - FEM'!$N$12:$P$23,3,FALSE))</f>
        <v>1.0932660622651544</v>
      </c>
      <c r="T132" s="3">
        <f>S132*$Z132</f>
        <v>0.14321785415673524</v>
      </c>
      <c r="U132" s="3">
        <f>K132/(VLOOKUP($AX132,'5_Weighting - FEM'!$R$12:$S$23,2,FALSE)/(VLOOKUP($AX132,'5_Weighting - FEM'!$R$12:$T$23,3,FALSE)))</f>
        <v>0.58903200353436014</v>
      </c>
      <c r="V132" s="3">
        <f>U132*$Z132</f>
        <v>7.7163192463001185E-2</v>
      </c>
      <c r="W132" s="3">
        <f>K132/(VLOOKUP($AX132,'5_Weighting - FEM'!$V$12:$W$23,2,FALSE)/(VLOOKUP($AX132,'5_Weighting - FEM'!$V$12:$X$23,3,FALSE)))</f>
        <v>1.0877730273071444</v>
      </c>
      <c r="X132" s="3">
        <f>W132*$Z132</f>
        <v>0.14249826657723594</v>
      </c>
      <c r="Y132" s="3" t="s">
        <v>250</v>
      </c>
      <c r="Z132" s="6">
        <v>0.13100000000000001</v>
      </c>
      <c r="AA132" s="3" t="s">
        <v>157</v>
      </c>
      <c r="AB132" s="3">
        <v>4.2394822006472495E-2</v>
      </c>
      <c r="AC132" s="3" t="s">
        <v>26</v>
      </c>
      <c r="AD132" s="3" t="s">
        <v>5</v>
      </c>
      <c r="AE132" s="3" t="s">
        <v>6</v>
      </c>
      <c r="AF132" s="3" t="s">
        <v>5</v>
      </c>
      <c r="AG132" s="3" t="s">
        <v>7</v>
      </c>
      <c r="AH132" s="3" t="s">
        <v>251</v>
      </c>
      <c r="AI132" s="3" t="s">
        <v>28</v>
      </c>
      <c r="AJ132" s="3" t="s">
        <v>10</v>
      </c>
      <c r="AK132" s="3" t="s">
        <v>11</v>
      </c>
      <c r="AL132" s="4" t="s">
        <v>252</v>
      </c>
      <c r="AM132" s="4" t="s">
        <v>253</v>
      </c>
      <c r="AN132" s="4">
        <v>2012</v>
      </c>
      <c r="AO132" s="3" t="s">
        <v>14</v>
      </c>
      <c r="AP132" s="3" t="s">
        <v>14</v>
      </c>
      <c r="AQ132" s="3">
        <v>1232</v>
      </c>
      <c r="AR132" s="3">
        <v>1</v>
      </c>
      <c r="AS132" s="3">
        <v>0</v>
      </c>
      <c r="AT132" s="3">
        <v>1</v>
      </c>
      <c r="AU132" s="3">
        <v>1</v>
      </c>
      <c r="AV132" s="4" t="s">
        <v>15</v>
      </c>
      <c r="AW132" s="4" t="s">
        <v>254</v>
      </c>
      <c r="AX132" s="4" t="s">
        <v>32</v>
      </c>
      <c r="AY132" s="4" t="s">
        <v>33</v>
      </c>
      <c r="AZ132" s="4"/>
      <c r="BA132" s="3">
        <v>0.13100000000000001</v>
      </c>
      <c r="BB132" s="3"/>
      <c r="BC132" s="3"/>
      <c r="BD132" s="3" t="s">
        <v>20</v>
      </c>
      <c r="BE132" s="3">
        <v>3.09</v>
      </c>
      <c r="BF132" s="3"/>
    </row>
    <row r="133" spans="1:58" x14ac:dyDescent="0.35">
      <c r="A133" s="2">
        <v>67</v>
      </c>
      <c r="B133" s="3" t="s">
        <v>247</v>
      </c>
      <c r="C133" s="3">
        <v>67.2</v>
      </c>
      <c r="D133" s="3" t="s">
        <v>255</v>
      </c>
      <c r="E133" s="3" t="s">
        <v>256</v>
      </c>
      <c r="F133" s="3"/>
      <c r="G133" s="3"/>
      <c r="H133" s="3" t="str">
        <f>IF(Z133&lt;'2 - Outliers'!$F$11,"Low outlier",IF(Z133&gt;'2 - Outliers'!$F$12,"High outlier",""))</f>
        <v/>
      </c>
      <c r="I133" s="3">
        <f>IF(AB133="",VLOOKUP(AX133,'3 -Impute_SE'!$B$10:$C$21,2,FALSE),AB133)</f>
        <v>4.2481203007518793E-2</v>
      </c>
      <c r="J133" s="3">
        <f>I133^2</f>
        <v>1.8046526089660238E-3</v>
      </c>
      <c r="K133" s="3">
        <f>1/J133</f>
        <v>554.12326728796313</v>
      </c>
      <c r="L133" s="3">
        <f>K133/(VLOOKUP($AX133,'5_Weighting - FEM'!$B$9:$C$20,2,FALSE)/VLOOKUP($AX133,'5_Weighting - FEM'!$B$9:$D$20,3,FALSE))</f>
        <v>0.69831651257028482</v>
      </c>
      <c r="M133" s="3">
        <f>L133*Z133</f>
        <v>7.8909765920442188E-2</v>
      </c>
      <c r="N133" s="3">
        <f>K133*Z133</f>
        <v>62.615929203539835</v>
      </c>
      <c r="O133" s="3">
        <f>K133/(VLOOKUP($AX133,'5_Weighting - FEM'!$F$12:$G$20,2,FALSE)/(VLOOKUP($AX133,'5_Weighting - FEM'!$F$12:$H$21,3,FALSE)))</f>
        <v>0.38243875779096226</v>
      </c>
      <c r="P133" s="3">
        <f>O133*$Z133</f>
        <v>4.3215579630378739E-2</v>
      </c>
      <c r="Q133" s="3">
        <f>K133/(VLOOKUP($AX133,'5_Weighting - FEM'!$F$12:$H$20,2,FALSE)/VLOOKUP($AX133,'5_Weighting - FEM'!$F$12:$H$20,3,FALSE))</f>
        <v>0.38243875779096226</v>
      </c>
      <c r="R133" s="3">
        <f>Q133*$Z133</f>
        <v>4.3215579630378739E-2</v>
      </c>
      <c r="S133" s="3">
        <f>K133/(VLOOKUP($AX133,'5_Weighting - FEM'!$N$12:$O$23,2,FALSE)/VLOOKUP($AX133,'5_Weighting - FEM'!$N$12:$P$23,3,FALSE))</f>
        <v>1.0888245024233563</v>
      </c>
      <c r="T133" s="3">
        <f>S133*$Z133</f>
        <v>0.12303716877383926</v>
      </c>
      <c r="U133" s="3">
        <f>K133/(VLOOKUP($AX133,'5_Weighting - FEM'!$R$12:$S$23,2,FALSE)/(VLOOKUP($AX133,'5_Weighting - FEM'!$R$12:$T$23,3,FALSE)))</f>
        <v>0.58663897133228882</v>
      </c>
      <c r="V133" s="3">
        <f>U133*$Z133</f>
        <v>6.6290203760548644E-2</v>
      </c>
      <c r="W133" s="3">
        <f>K133/(VLOOKUP($AX133,'5_Weighting - FEM'!$V$12:$W$23,2,FALSE)/(VLOOKUP($AX133,'5_Weighting - FEM'!$V$12:$X$23,3,FALSE)))</f>
        <v>1.0833537837562486</v>
      </c>
      <c r="X133" s="3">
        <f>W133*$Z133</f>
        <v>0.12241897756445609</v>
      </c>
      <c r="Y133" s="3" t="s">
        <v>250</v>
      </c>
      <c r="Z133" s="6">
        <v>0.113</v>
      </c>
      <c r="AA133" s="3" t="s">
        <v>157</v>
      </c>
      <c r="AB133" s="3">
        <v>4.2481203007518793E-2</v>
      </c>
      <c r="AC133" s="3" t="s">
        <v>26</v>
      </c>
      <c r="AD133" s="3" t="s">
        <v>5</v>
      </c>
      <c r="AE133" s="3" t="s">
        <v>6</v>
      </c>
      <c r="AF133" s="3" t="s">
        <v>5</v>
      </c>
      <c r="AG133" s="3" t="s">
        <v>7</v>
      </c>
      <c r="AH133" s="3" t="s">
        <v>251</v>
      </c>
      <c r="AI133" s="3" t="s">
        <v>28</v>
      </c>
      <c r="AJ133" s="3" t="s">
        <v>10</v>
      </c>
      <c r="AK133" s="3" t="s">
        <v>11</v>
      </c>
      <c r="AL133" s="4" t="s">
        <v>252</v>
      </c>
      <c r="AM133" s="4" t="s">
        <v>253</v>
      </c>
      <c r="AN133" s="4">
        <v>2013</v>
      </c>
      <c r="AO133" s="3" t="s">
        <v>14</v>
      </c>
      <c r="AP133" s="3" t="s">
        <v>14</v>
      </c>
      <c r="AQ133" s="3">
        <v>1284</v>
      </c>
      <c r="AR133" s="3">
        <v>1</v>
      </c>
      <c r="AS133" s="3">
        <v>0</v>
      </c>
      <c r="AT133" s="3">
        <v>1</v>
      </c>
      <c r="AU133" s="3">
        <v>1</v>
      </c>
      <c r="AV133" s="4" t="s">
        <v>15</v>
      </c>
      <c r="AW133" s="4" t="s">
        <v>254</v>
      </c>
      <c r="AX133" s="4" t="s">
        <v>32</v>
      </c>
      <c r="AY133" s="4" t="s">
        <v>33</v>
      </c>
      <c r="AZ133" s="4"/>
      <c r="BA133" s="3">
        <v>0.113</v>
      </c>
      <c r="BB133" s="3"/>
      <c r="BC133" s="3"/>
      <c r="BD133" s="3" t="s">
        <v>20</v>
      </c>
      <c r="BE133" s="3">
        <v>2.66</v>
      </c>
      <c r="BF133" s="3"/>
    </row>
    <row r="134" spans="1:58" x14ac:dyDescent="0.35">
      <c r="A134" s="2">
        <v>65</v>
      </c>
      <c r="B134" s="3" t="s">
        <v>351</v>
      </c>
      <c r="C134" s="3">
        <v>65.7</v>
      </c>
      <c r="D134" s="3" t="s">
        <v>352</v>
      </c>
      <c r="E134" s="3" t="s">
        <v>353</v>
      </c>
      <c r="F134" s="3"/>
      <c r="G134" s="3"/>
      <c r="H134" s="3" t="str">
        <f>IF(Z134&lt;'2 - Outliers'!$F$11,"Low outlier",IF(Z134&gt;'2 - Outliers'!$F$12,"High outlier",""))</f>
        <v/>
      </c>
      <c r="I134" s="3">
        <f>IF(AB134="",VLOOKUP(AX134,'3 -Impute_SE'!$B$10:$C$21,2,FALSE),AB134)</f>
        <v>4.2483690280065892E-2</v>
      </c>
      <c r="J134" s="3">
        <f>I134^2</f>
        <v>1.8048639398125651E-3</v>
      </c>
      <c r="K134" s="3">
        <f>1/J134</f>
        <v>554.05838520096415</v>
      </c>
      <c r="L134" s="3">
        <f>K134/(VLOOKUP($AX134,'5_Weighting - FEM'!$B$9:$C$20,2,FALSE)/VLOOKUP($AX134,'5_Weighting - FEM'!$B$9:$D$20,3,FALSE))</f>
        <v>0.96728236310372484</v>
      </c>
      <c r="M134" s="3">
        <f>L134*Z134</f>
        <v>0.24943890666773613</v>
      </c>
      <c r="N134" s="3">
        <f>K134*Z134</f>
        <v>142.87836014208384</v>
      </c>
      <c r="O134" s="3">
        <f>K134/(VLOOKUP($AX134,'5_Weighting - FEM'!$F$12:$G$20,2,FALSE)/(VLOOKUP($AX134,'5_Weighting - FEM'!$F$12:$H$21,3,FALSE)))</f>
        <v>31.750320150568509</v>
      </c>
      <c r="P134" s="3">
        <f>O134*$Z134</f>
        <v>8.1876455591480042</v>
      </c>
      <c r="Q134" s="3">
        <f>K134/(VLOOKUP($AX134,'5_Weighting - FEM'!$F$12:$H$20,2,FALSE)/VLOOKUP($AX134,'5_Weighting - FEM'!$F$12:$H$20,3,FALSE))</f>
        <v>31.750320150568509</v>
      </c>
      <c r="R134" s="3">
        <f>Q134*$Z134</f>
        <v>8.1876455591480042</v>
      </c>
      <c r="S134" s="3">
        <f>K134/(VLOOKUP($AX134,'5_Weighting - FEM'!$N$12:$O$23,2,FALSE)/VLOOKUP($AX134,'5_Weighting - FEM'!$N$12:$P$23,3,FALSE))</f>
        <v>0.52987410626220133</v>
      </c>
      <c r="T134" s="3">
        <f>S134*$Z134</f>
        <v>0.13664181502647144</v>
      </c>
      <c r="U134" s="3">
        <f>K134/(VLOOKUP($AX134,'5_Weighting - FEM'!$R$12:$S$23,2,FALSE)/(VLOOKUP($AX134,'5_Weighting - FEM'!$R$12:$T$23,3,FALSE)))</f>
        <v>0.86130700711186992</v>
      </c>
      <c r="V134" s="3">
        <f>U134*$Z134</f>
        <v>0.22211040576598057</v>
      </c>
      <c r="W134" s="3">
        <f>K134/(VLOOKUP($AX134,'5_Weighting - FEM'!$V$12:$W$23,2,FALSE)/(VLOOKUP($AX134,'5_Weighting - FEM'!$V$12:$X$23,3,FALSE)))</f>
        <v>0.73062317602526583</v>
      </c>
      <c r="X134" s="3">
        <f>W134*$Z134</f>
        <v>0.18841018214069144</v>
      </c>
      <c r="Y134" s="3" t="s">
        <v>354</v>
      </c>
      <c r="Z134" s="6">
        <v>0.25787599999999999</v>
      </c>
      <c r="AA134" s="3" t="s">
        <v>355</v>
      </c>
      <c r="AB134" s="3">
        <v>4.2483690280065892E-2</v>
      </c>
      <c r="AC134" s="3" t="s">
        <v>26</v>
      </c>
      <c r="AD134" s="3" t="s">
        <v>5</v>
      </c>
      <c r="AE134" s="3" t="s">
        <v>6</v>
      </c>
      <c r="AF134" s="3" t="s">
        <v>5</v>
      </c>
      <c r="AG134" s="3" t="s">
        <v>7</v>
      </c>
      <c r="AH134" s="3" t="s">
        <v>356</v>
      </c>
      <c r="AI134" s="3" t="s">
        <v>28</v>
      </c>
      <c r="AJ134" s="3" t="s">
        <v>10</v>
      </c>
      <c r="AK134" s="3" t="s">
        <v>11</v>
      </c>
      <c r="AL134" s="3" t="s">
        <v>108</v>
      </c>
      <c r="AM134" s="3" t="s">
        <v>357</v>
      </c>
      <c r="AN134" s="3">
        <v>2010</v>
      </c>
      <c r="AO134" s="3" t="s">
        <v>14</v>
      </c>
      <c r="AP134" s="3" t="s">
        <v>14</v>
      </c>
      <c r="AQ134" s="3">
        <v>473</v>
      </c>
      <c r="AR134" s="3">
        <v>1</v>
      </c>
      <c r="AS134" s="3">
        <v>0</v>
      </c>
      <c r="AT134" s="3">
        <v>0</v>
      </c>
      <c r="AU134" s="3">
        <v>0</v>
      </c>
      <c r="AV134" s="3" t="s">
        <v>346</v>
      </c>
      <c r="AW134" s="3" t="s">
        <v>358</v>
      </c>
      <c r="AX134" s="3" t="s">
        <v>348</v>
      </c>
      <c r="AY134" s="3" t="s">
        <v>33</v>
      </c>
      <c r="AZ134" s="4"/>
      <c r="BA134" s="3">
        <v>2.8029999999999999</v>
      </c>
      <c r="BB134" s="3"/>
      <c r="BC134" s="3"/>
      <c r="BD134" s="3" t="s">
        <v>20</v>
      </c>
      <c r="BE134" s="3">
        <v>6.07</v>
      </c>
      <c r="BF134" s="3"/>
    </row>
    <row r="135" spans="1:58" x14ac:dyDescent="0.35">
      <c r="A135" s="2">
        <v>65</v>
      </c>
      <c r="B135" s="3" t="s">
        <v>351</v>
      </c>
      <c r="C135" s="3">
        <v>65.900000000000006</v>
      </c>
      <c r="D135" s="3" t="s">
        <v>859</v>
      </c>
      <c r="E135" s="3" t="s">
        <v>366</v>
      </c>
      <c r="F135" s="3"/>
      <c r="G135" s="3" t="s">
        <v>1958</v>
      </c>
      <c r="H135" s="3" t="str">
        <f>IF(Z135&lt;'2 - Outliers'!$F$11,"Low outlier",IF(Z135&gt;'2 - Outliers'!$F$12,"High outlier",""))</f>
        <v/>
      </c>
      <c r="I135" s="3">
        <f>IF(AB135="",VLOOKUP(AX135,'3 -Impute_SE'!$B$10:$C$21,2,FALSE),AB135)</f>
        <v>4.2832281553398056E-2</v>
      </c>
      <c r="J135" s="3">
        <f>I135^2</f>
        <v>1.8346043430695635E-3</v>
      </c>
      <c r="K135" s="3">
        <f>1/J135</f>
        <v>545.07665578009733</v>
      </c>
      <c r="L135" s="3">
        <f>K135/(VLOOKUP($AX135,'5_Weighting - FEM'!$B$9:$C$20,2,FALSE)/VLOOKUP($AX135,'5_Weighting - FEM'!$B$9:$D$20,3,FALSE))</f>
        <v>1.466010348095759E-3</v>
      </c>
      <c r="M135" s="3">
        <f>L135*Z135</f>
        <v>2.5870538011811046E-4</v>
      </c>
      <c r="N135" s="3">
        <f>K135*Z135</f>
        <v>96.189132368857983</v>
      </c>
      <c r="O135" s="3">
        <f>K135/(VLOOKUP($AX135,'5_Weighting - FEM'!$F$12:$G$20,2,FALSE)/(VLOOKUP($AX135,'5_Weighting - FEM'!$F$12:$H$21,3,FALSE)))</f>
        <v>0.14249345278913275</v>
      </c>
      <c r="P135" s="3">
        <f>O135*$Z135</f>
        <v>2.5145677120245465E-2</v>
      </c>
      <c r="Q135" s="3">
        <f>K135/(VLOOKUP($AX135,'5_Weighting - FEM'!$F$12:$H$20,2,FALSE)/VLOOKUP($AX135,'5_Weighting - FEM'!$F$12:$H$20,3,FALSE))</f>
        <v>0.14249345278913275</v>
      </c>
      <c r="R135" s="3">
        <f>Q135*$Z135</f>
        <v>2.5145677120245465E-2</v>
      </c>
      <c r="S135" s="3">
        <f>K135/(VLOOKUP($AX135,'5_Weighting - FEM'!$N$12:$O$23,2,FALSE)/VLOOKUP($AX135,'5_Weighting - FEM'!$N$12:$P$23,3,FALSE))</f>
        <v>9.4907074172090116E-4</v>
      </c>
      <c r="T135" s="3">
        <f>S135*$Z135</f>
        <v>1.674815647207457E-4</v>
      </c>
      <c r="U135" s="3">
        <f>K135/(VLOOKUP($AX135,'5_Weighting - FEM'!$R$12:$S$23,2,FALSE)/(VLOOKUP($AX135,'5_Weighting - FEM'!$R$12:$T$23,3,FALSE)))</f>
        <v>0.27915301993611086</v>
      </c>
      <c r="V135" s="3">
        <f>U135*$Z135</f>
        <v>4.9261854275105543E-2</v>
      </c>
      <c r="W135" s="3">
        <f>K135/(VLOOKUP($AX135,'5_Weighting - FEM'!$V$12:$W$23,2,FALSE)/(VLOOKUP($AX135,'5_Weighting - FEM'!$V$12:$X$23,3,FALSE)))</f>
        <v>8.4694825690128175E-4</v>
      </c>
      <c r="X135" s="3">
        <f>W135*$Z135</f>
        <v>1.4946011194711227E-4</v>
      </c>
      <c r="Y135" s="3" t="s">
        <v>354</v>
      </c>
      <c r="Z135" s="6">
        <v>0.17646899999999999</v>
      </c>
      <c r="AA135" s="3" t="s">
        <v>355</v>
      </c>
      <c r="AB135" s="3">
        <v>4.2832281553398056E-2</v>
      </c>
      <c r="AC135" s="3" t="s">
        <v>26</v>
      </c>
      <c r="AD135" s="3" t="s">
        <v>5</v>
      </c>
      <c r="AE135" s="3" t="s">
        <v>6</v>
      </c>
      <c r="AF135" s="3" t="s">
        <v>5</v>
      </c>
      <c r="AG135" s="3" t="s">
        <v>7</v>
      </c>
      <c r="AH135" s="3" t="s">
        <v>356</v>
      </c>
      <c r="AI135" s="3" t="s">
        <v>28</v>
      </c>
      <c r="AJ135" s="3" t="s">
        <v>10</v>
      </c>
      <c r="AK135" s="3" t="s">
        <v>11</v>
      </c>
      <c r="AL135" s="3" t="s">
        <v>108</v>
      </c>
      <c r="AM135" s="3" t="s">
        <v>357</v>
      </c>
      <c r="AN135" s="3">
        <v>2010</v>
      </c>
      <c r="AO135" s="3" t="s">
        <v>14</v>
      </c>
      <c r="AP135" s="3" t="s">
        <v>14</v>
      </c>
      <c r="AQ135" s="3">
        <v>473</v>
      </c>
      <c r="AR135" s="3">
        <v>1</v>
      </c>
      <c r="AS135" s="3">
        <v>0</v>
      </c>
      <c r="AT135" s="3">
        <v>0</v>
      </c>
      <c r="AU135" s="3">
        <v>0</v>
      </c>
      <c r="AV135" s="3" t="s">
        <v>15</v>
      </c>
      <c r="AW135" s="3" t="s">
        <v>556</v>
      </c>
      <c r="AX135" s="3" t="s">
        <v>42</v>
      </c>
      <c r="AY135" s="3" t="s">
        <v>33</v>
      </c>
      <c r="AZ135" s="4"/>
      <c r="BA135" s="3">
        <v>0.997</v>
      </c>
      <c r="BB135" s="3"/>
      <c r="BC135" s="3"/>
      <c r="BD135" s="3" t="s">
        <v>20</v>
      </c>
      <c r="BE135" s="3">
        <v>4.12</v>
      </c>
      <c r="BF135" s="3"/>
    </row>
    <row r="136" spans="1:58" x14ac:dyDescent="0.35">
      <c r="A136" s="2">
        <v>115</v>
      </c>
      <c r="B136" s="3" t="s">
        <v>476</v>
      </c>
      <c r="C136" s="3">
        <v>115.4</v>
      </c>
      <c r="D136" s="3" t="s">
        <v>482</v>
      </c>
      <c r="E136" s="3" t="s">
        <v>478</v>
      </c>
      <c r="F136" s="3">
        <v>1</v>
      </c>
      <c r="G136" s="3"/>
      <c r="H136" s="3" t="str">
        <f>IF(Z136&lt;'2 - Outliers'!$F$11,"Low outlier",IF(Z136&gt;'2 - Outliers'!$F$12,"High outlier",""))</f>
        <v/>
      </c>
      <c r="I136" s="3">
        <f>IF(AB136="",VLOOKUP(AX136,'3 -Impute_SE'!$B$10:$C$21,2,FALSE),AB136)</f>
        <v>4.3741588156123827E-2</v>
      </c>
      <c r="J136" s="3">
        <f>I136^2</f>
        <v>1.9133265344199522E-3</v>
      </c>
      <c r="K136" s="3">
        <f>1/J136</f>
        <v>522.64994082840224</v>
      </c>
      <c r="L136" s="3">
        <f>K136/(VLOOKUP($AX136,'5_Weighting - FEM'!$B$9:$C$20,2,FALSE)/VLOOKUP($AX136,'5_Weighting - FEM'!$B$9:$D$20,3,FALSE))</f>
        <v>3.722790077085052E-3</v>
      </c>
      <c r="M136" s="3">
        <f>L136*Z136</f>
        <v>4.8396271002105676E-4</v>
      </c>
      <c r="N136" s="3">
        <f>K136*Z136</f>
        <v>67.944492307692286</v>
      </c>
      <c r="O136" s="3">
        <f>K136/(VLOOKUP($AX136,'5_Weighting - FEM'!$F$12:$G$20,2,FALSE)/(VLOOKUP($AX136,'5_Weighting - FEM'!$F$12:$H$21,3,FALSE)))</f>
        <v>1.9016039142606733</v>
      </c>
      <c r="P136" s="3">
        <f>O136*$Z136</f>
        <v>0.24720850885388754</v>
      </c>
      <c r="Q136" s="3">
        <f>K136/(VLOOKUP($AX136,'5_Weighting - FEM'!$F$12:$H$20,2,FALSE)/VLOOKUP($AX136,'5_Weighting - FEM'!$F$12:$H$20,3,FALSE))</f>
        <v>1.9016039142606733</v>
      </c>
      <c r="R136" s="3">
        <f>Q136*$Z136</f>
        <v>0.24720850885388754</v>
      </c>
      <c r="S136" s="3">
        <f>K136/(VLOOKUP($AX136,'5_Weighting - FEM'!$N$12:$O$23,2,FALSE)/VLOOKUP($AX136,'5_Weighting - FEM'!$N$12:$P$23,3,FALSE))</f>
        <v>1.4124982155479049E-3</v>
      </c>
      <c r="T136" s="3">
        <f>S136*$Z136</f>
        <v>1.8362476802122766E-4</v>
      </c>
      <c r="U136" s="3">
        <f>K136/(VLOOKUP($AX136,'5_Weighting - FEM'!$R$12:$S$23,2,FALSE)/(VLOOKUP($AX136,'5_Weighting - FEM'!$R$12:$T$23,3,FALSE)))</f>
        <v>6.4594539714436794E-3</v>
      </c>
      <c r="V136" s="3">
        <f>U136*$Z136</f>
        <v>8.3972901628767834E-4</v>
      </c>
      <c r="W136" s="3">
        <f>K136/(VLOOKUP($AX136,'5_Weighting - FEM'!$V$12:$W$23,2,FALSE)/(VLOOKUP($AX136,'5_Weighting - FEM'!$V$12:$X$23,3,FALSE)))</f>
        <v>1.7651792903144517E-3</v>
      </c>
      <c r="X136" s="3">
        <f>W136*$Z136</f>
        <v>2.2947330774087874E-4</v>
      </c>
      <c r="Y136" s="3" t="s">
        <v>479</v>
      </c>
      <c r="Z136" s="6">
        <v>0.13</v>
      </c>
      <c r="AA136" s="3" t="s">
        <v>4</v>
      </c>
      <c r="AB136" s="3">
        <v>4.3741588156123827E-2</v>
      </c>
      <c r="AC136" s="3" t="s">
        <v>26</v>
      </c>
      <c r="AD136" s="3" t="s">
        <v>5</v>
      </c>
      <c r="AE136" s="3" t="s">
        <v>6</v>
      </c>
      <c r="AF136" s="3" t="s">
        <v>5</v>
      </c>
      <c r="AG136" s="3" t="s">
        <v>102</v>
      </c>
      <c r="AH136" s="3" t="s">
        <v>37</v>
      </c>
      <c r="AI136" s="3" t="s">
        <v>480</v>
      </c>
      <c r="AJ136" s="3" t="s">
        <v>10</v>
      </c>
      <c r="AK136" s="3" t="s">
        <v>11</v>
      </c>
      <c r="AL136" s="4" t="s">
        <v>12</v>
      </c>
      <c r="AM136" s="4" t="s">
        <v>223</v>
      </c>
      <c r="AN136" s="4">
        <v>2003</v>
      </c>
      <c r="AO136" s="3" t="s">
        <v>30</v>
      </c>
      <c r="AP136" s="3" t="s">
        <v>30</v>
      </c>
      <c r="AQ136" s="3">
        <v>22</v>
      </c>
      <c r="AR136" s="3">
        <v>1</v>
      </c>
      <c r="AS136" s="3">
        <v>1</v>
      </c>
      <c r="AT136" s="3">
        <v>0</v>
      </c>
      <c r="AU136" s="3">
        <v>1</v>
      </c>
      <c r="AV136" s="4" t="s">
        <v>330</v>
      </c>
      <c r="AW136" s="4" t="s">
        <v>483</v>
      </c>
      <c r="AX136" s="3" t="s">
        <v>332</v>
      </c>
      <c r="AY136" s="4" t="s">
        <v>33</v>
      </c>
      <c r="AZ136" s="4"/>
      <c r="BA136" s="3">
        <v>1.6E-2</v>
      </c>
      <c r="BB136" s="3"/>
      <c r="BC136" s="3">
        <v>1.0161286854060949</v>
      </c>
      <c r="BD136" s="3" t="s">
        <v>19</v>
      </c>
      <c r="BE136" s="3">
        <v>2.972</v>
      </c>
      <c r="BF136" s="3"/>
    </row>
    <row r="137" spans="1:58" x14ac:dyDescent="0.35">
      <c r="A137" s="2">
        <v>110</v>
      </c>
      <c r="B137" s="3" t="s">
        <v>819</v>
      </c>
      <c r="C137" s="3">
        <v>110.3</v>
      </c>
      <c r="D137" s="3" t="s">
        <v>858</v>
      </c>
      <c r="E137" s="3" t="s">
        <v>830</v>
      </c>
      <c r="F137" s="3">
        <v>1</v>
      </c>
      <c r="G137" s="3"/>
      <c r="H137" s="3" t="str">
        <f>IF(Z137&lt;'2 - Outliers'!$F$11,"Low outlier",IF(Z137&gt;'2 - Outliers'!$F$12,"High outlier",""))</f>
        <v/>
      </c>
      <c r="I137" s="3">
        <f>IF(AB137="",VLOOKUP(AX137,'3 -Impute_SE'!$B$10:$C$21,2,FALSE),AB137)</f>
        <v>4.3978604725881665E-2</v>
      </c>
      <c r="J137" s="3">
        <f>I137^2</f>
        <v>1.934117673635341E-3</v>
      </c>
      <c r="K137" s="3">
        <f>1/J137</f>
        <v>517.03162306583636</v>
      </c>
      <c r="L137" s="3">
        <f>K137/(VLOOKUP($AX137,'5_Weighting - FEM'!$B$9:$C$20,2,FALSE)/VLOOKUP($AX137,'5_Weighting - FEM'!$B$9:$D$20,3,FALSE))</f>
        <v>7.3209210286731477E-8</v>
      </c>
      <c r="M137" s="3">
        <f>L137*Z137</f>
        <v>1.2492199015397161E-8</v>
      </c>
      <c r="N137" s="3">
        <f>K137*Z137</f>
        <v>88.224718000582612</v>
      </c>
      <c r="O137" s="3">
        <f>K137/(VLOOKUP($AX137,'5_Weighting - FEM'!$F$12:$G$20,2,FALSE)/(VLOOKUP($AX137,'5_Weighting - FEM'!$F$12:$H$21,3,FALSE)))</f>
        <v>0.15596061282071638</v>
      </c>
      <c r="P137" s="3">
        <f>O137*$Z137</f>
        <v>2.6612648958908403E-2</v>
      </c>
      <c r="Q137" s="3">
        <f>K137/(VLOOKUP($AX137,'5_Weighting - FEM'!$F$12:$H$20,2,FALSE)/VLOOKUP($AX137,'5_Weighting - FEM'!$F$12:$H$20,3,FALSE))</f>
        <v>0.15596061282071638</v>
      </c>
      <c r="R137" s="3">
        <f>Q137*$Z137</f>
        <v>2.6612648958908403E-2</v>
      </c>
      <c r="S137" s="3">
        <f>K137/(VLOOKUP($AX137,'5_Weighting - FEM'!$N$12:$O$23,2,FALSE)/VLOOKUP($AX137,'5_Weighting - FEM'!$N$12:$P$23,3,FALSE))</f>
        <v>4.1379124045329216E-8</v>
      </c>
      <c r="T137" s="3">
        <f>S137*$Z137</f>
        <v>7.0608090243359049E-9</v>
      </c>
      <c r="U137" s="3">
        <f>K137/(VLOOKUP($AX137,'5_Weighting - FEM'!$R$12:$S$23,2,FALSE)/(VLOOKUP($AX137,'5_Weighting - FEM'!$R$12:$T$23,3,FALSE)))</f>
        <v>4.8434855802485853E-4</v>
      </c>
      <c r="V137" s="3">
        <f>U137*$Z137</f>
        <v>8.2647778277752923E-5</v>
      </c>
      <c r="W137" s="3">
        <f>K137/(VLOOKUP($AX137,'5_Weighting - FEM'!$V$12:$W$23,2,FALSE)/(VLOOKUP($AX137,'5_Weighting - FEM'!$V$12:$X$23,3,FALSE)))</f>
        <v>4.7750151715647185E-8</v>
      </c>
      <c r="X137" s="3">
        <f>W137*$Z137</f>
        <v>8.147941985864912E-9</v>
      </c>
      <c r="Y137" s="3" t="s">
        <v>640</v>
      </c>
      <c r="Z137" s="6">
        <v>0.17063698633642085</v>
      </c>
      <c r="AA137" s="3" t="s">
        <v>822</v>
      </c>
      <c r="AB137" s="3">
        <v>4.3978604725881665E-2</v>
      </c>
      <c r="AC137" s="3" t="s">
        <v>26</v>
      </c>
      <c r="AD137" s="3" t="s">
        <v>5</v>
      </c>
      <c r="AE137" s="3" t="s">
        <v>6</v>
      </c>
      <c r="AF137" s="3" t="s">
        <v>5</v>
      </c>
      <c r="AG137" s="3" t="s">
        <v>55</v>
      </c>
      <c r="AH137" s="3" t="s">
        <v>37</v>
      </c>
      <c r="AI137" s="3" t="s">
        <v>56</v>
      </c>
      <c r="AJ137" s="3" t="s">
        <v>10</v>
      </c>
      <c r="AK137" s="3" t="s">
        <v>831</v>
      </c>
      <c r="AL137" s="4" t="s">
        <v>12</v>
      </c>
      <c r="AM137" s="4" t="s">
        <v>40</v>
      </c>
      <c r="AN137" s="4" t="s">
        <v>823</v>
      </c>
      <c r="AO137" s="3" t="s">
        <v>1951</v>
      </c>
      <c r="AP137" s="3" t="s">
        <v>30</v>
      </c>
      <c r="AQ137" s="3">
        <v>4224</v>
      </c>
      <c r="AR137" s="3">
        <v>1</v>
      </c>
      <c r="AS137" s="3">
        <v>0</v>
      </c>
      <c r="AT137" s="3">
        <v>1</v>
      </c>
      <c r="AU137" s="3">
        <v>1</v>
      </c>
      <c r="AV137" s="4" t="s">
        <v>97</v>
      </c>
      <c r="AW137" s="4" t="s">
        <v>852</v>
      </c>
      <c r="AX137" s="4" t="s">
        <v>705</v>
      </c>
      <c r="AY137" s="4" t="s">
        <v>58</v>
      </c>
      <c r="AZ137" s="4" t="s">
        <v>59</v>
      </c>
      <c r="BA137" s="3">
        <v>0.155</v>
      </c>
      <c r="BB137" s="3">
        <v>1.167657961105125</v>
      </c>
      <c r="BC137" s="3"/>
      <c r="BD137" s="3" t="s">
        <v>60</v>
      </c>
      <c r="BE137" s="3">
        <v>3.88</v>
      </c>
      <c r="BF137" s="3"/>
    </row>
    <row r="138" spans="1:58" x14ac:dyDescent="0.35">
      <c r="A138" s="2">
        <v>7</v>
      </c>
      <c r="B138" s="3" t="s">
        <v>599</v>
      </c>
      <c r="C138" s="3">
        <v>7.3</v>
      </c>
      <c r="D138" s="3" t="s">
        <v>605</v>
      </c>
      <c r="E138" s="3" t="s">
        <v>601</v>
      </c>
      <c r="F138" s="3"/>
      <c r="G138" s="3"/>
      <c r="H138" s="3" t="str">
        <f>IF(Z138&lt;'2 - Outliers'!$F$11,"Low outlier",IF(Z138&gt;'2 - Outliers'!$F$12,"High outlier",""))</f>
        <v/>
      </c>
      <c r="I138" s="3">
        <f>IF(AB138="",VLOOKUP(AX138,'3 -Impute_SE'!$B$10:$C$21,2,FALSE),AB138)</f>
        <v>4.430577083581734E-2</v>
      </c>
      <c r="J138" s="3">
        <f>I138^2</f>
        <v>1.9630013293559625E-3</v>
      </c>
      <c r="K138" s="3">
        <f>1/J138</f>
        <v>509.42400549880841</v>
      </c>
      <c r="L138" s="3">
        <f>K138/(VLOOKUP($AX138,'5_Weighting - FEM'!$B$9:$C$20,2,FALSE)/VLOOKUP($AX138,'5_Weighting - FEM'!$B$9:$D$20,3,FALSE))</f>
        <v>8.0998713042922143E-4</v>
      </c>
      <c r="M138" s="3">
        <f>L138*Z138</f>
        <v>3.0098514276402053E-4</v>
      </c>
      <c r="N138" s="3">
        <f>K138*Z138</f>
        <v>189.29813976331599</v>
      </c>
      <c r="O138" s="3">
        <f>K138/(VLOOKUP($AX138,'5_Weighting - FEM'!$F$12:$G$20,2,FALSE)/(VLOOKUP($AX138,'5_Weighting - FEM'!$F$12:$H$21,3,FALSE)))</f>
        <v>2.1735747087238251E-2</v>
      </c>
      <c r="P138" s="3">
        <f>O138*$Z138</f>
        <v>8.0768405995145804E-3</v>
      </c>
      <c r="Q138" s="3">
        <f>K138/(VLOOKUP($AX138,'5_Weighting - FEM'!$F$12:$H$20,2,FALSE)/VLOOKUP($AX138,'5_Weighting - FEM'!$F$12:$H$20,3,FALSE))</f>
        <v>2.1735747087238251E-2</v>
      </c>
      <c r="R138" s="3">
        <f>Q138*$Z138</f>
        <v>8.0768405995145804E-3</v>
      </c>
      <c r="S138" s="3">
        <f>K138/(VLOOKUP($AX138,'5_Weighting - FEM'!$N$12:$O$23,2,FALSE)/VLOOKUP($AX138,'5_Weighting - FEM'!$N$12:$P$23,3,FALSE))</f>
        <v>6.3778133762184283E-4</v>
      </c>
      <c r="T138" s="3">
        <f>S138*$Z138</f>
        <v>2.3699476170024465E-4</v>
      </c>
      <c r="U138" s="3">
        <f>K138/(VLOOKUP($AX138,'5_Weighting - FEM'!$R$12:$S$23,2,FALSE)/(VLOOKUP($AX138,'5_Weighting - FEM'!$R$12:$T$23,3,FALSE)))</f>
        <v>8.750241827595491E-2</v>
      </c>
      <c r="V138" s="3">
        <f>U138*$Z138</f>
        <v>3.2515242363207776E-2</v>
      </c>
      <c r="W138" s="3">
        <f>K138/(VLOOKUP($AX138,'5_Weighting - FEM'!$V$12:$W$23,2,FALSE)/(VLOOKUP($AX138,'5_Weighting - FEM'!$V$12:$X$23,3,FALSE)))</f>
        <v>5.9389612314344553E-4</v>
      </c>
      <c r="X138" s="3">
        <f>W138*$Z138</f>
        <v>2.2068734513918081E-4</v>
      </c>
      <c r="Y138" s="3" t="s">
        <v>602</v>
      </c>
      <c r="Z138" s="6">
        <v>0.37159250000000005</v>
      </c>
      <c r="AA138" s="3" t="s">
        <v>459</v>
      </c>
      <c r="AB138" s="3">
        <v>4.430577083581734E-2</v>
      </c>
      <c r="AC138" s="3" t="s">
        <v>26</v>
      </c>
      <c r="AD138" s="3" t="s">
        <v>5</v>
      </c>
      <c r="AE138" s="3" t="s">
        <v>6</v>
      </c>
      <c r="AF138" s="3" t="s">
        <v>5</v>
      </c>
      <c r="AG138" s="3" t="s">
        <v>55</v>
      </c>
      <c r="AH138" s="3" t="s">
        <v>603</v>
      </c>
      <c r="AI138" s="3" t="s">
        <v>56</v>
      </c>
      <c r="AJ138" s="3" t="s">
        <v>57</v>
      </c>
      <c r="AK138" s="3" t="s">
        <v>39</v>
      </c>
      <c r="AL138" s="3" t="s">
        <v>12</v>
      </c>
      <c r="AM138" s="3" t="s">
        <v>328</v>
      </c>
      <c r="AN138" s="3" t="s">
        <v>604</v>
      </c>
      <c r="AO138" s="3" t="s">
        <v>1951</v>
      </c>
      <c r="AP138" s="3" t="s">
        <v>30</v>
      </c>
      <c r="AQ138" s="3">
        <v>2127</v>
      </c>
      <c r="AR138" s="3">
        <v>1</v>
      </c>
      <c r="AS138" s="3">
        <v>0</v>
      </c>
      <c r="AT138" s="3">
        <v>1</v>
      </c>
      <c r="AU138" s="3">
        <v>1</v>
      </c>
      <c r="AV138" s="3" t="s">
        <v>15</v>
      </c>
      <c r="AW138" s="3" t="s">
        <v>16</v>
      </c>
      <c r="AX138" s="3" t="s">
        <v>17</v>
      </c>
      <c r="AY138" s="3" t="s">
        <v>58</v>
      </c>
      <c r="AZ138" s="4" t="s">
        <v>59</v>
      </c>
      <c r="BA138" s="3">
        <v>5.0000000000000001E-3</v>
      </c>
      <c r="BB138" s="3">
        <v>1.005012520859401</v>
      </c>
      <c r="BC138" s="3"/>
      <c r="BD138" s="3" t="s">
        <v>60</v>
      </c>
      <c r="BE138" s="3">
        <v>8.3870000000000005</v>
      </c>
      <c r="BF138" s="3"/>
    </row>
    <row r="139" spans="1:58" x14ac:dyDescent="0.35">
      <c r="A139" s="2">
        <v>103</v>
      </c>
      <c r="B139" s="3" t="s">
        <v>263</v>
      </c>
      <c r="C139" s="3">
        <v>103.1</v>
      </c>
      <c r="D139" s="3" t="s">
        <v>593</v>
      </c>
      <c r="E139" s="3" t="s">
        <v>265</v>
      </c>
      <c r="F139" s="3"/>
      <c r="G139" s="3"/>
      <c r="H139" s="3" t="str">
        <f>IF(Z139&lt;'2 - Outliers'!$F$11,"Low outlier",IF(Z139&gt;'2 - Outliers'!$F$12,"High outlier",""))</f>
        <v/>
      </c>
      <c r="I139" s="3">
        <f>IF(AB139="",VLOOKUP(AX139,'3 -Impute_SE'!$B$10:$C$21,2,FALSE),AB139)</f>
        <v>4.4400592007893432E-2</v>
      </c>
      <c r="J139" s="3">
        <f>I139^2</f>
        <v>1.9714125706514099E-3</v>
      </c>
      <c r="K139" s="3">
        <f>1/J139</f>
        <v>507.25049382716071</v>
      </c>
      <c r="L139" s="3">
        <f>K139/(VLOOKUP($AX139,'5_Weighting - FEM'!$B$9:$C$20,2,FALSE)/VLOOKUP($AX139,'5_Weighting - FEM'!$B$9:$D$20,3,FALSE))</f>
        <v>0.49247076206289242</v>
      </c>
      <c r="M139" s="3">
        <f>L139*Z139</f>
        <v>4.4322368585660313E-2</v>
      </c>
      <c r="N139" s="3">
        <f>K139*Z139</f>
        <v>45.652544444444459</v>
      </c>
      <c r="O139" s="3">
        <f>K139/(VLOOKUP($AX139,'5_Weighting - FEM'!$F$12:$G$20,2,FALSE)/(VLOOKUP($AX139,'5_Weighting - FEM'!$F$12:$H$21,3,FALSE)))</f>
        <v>8.6269061836548229</v>
      </c>
      <c r="P139" s="3">
        <f>O139*$Z139</f>
        <v>0.77642155652893408</v>
      </c>
      <c r="Q139" s="3">
        <f>K139/(VLOOKUP($AX139,'5_Weighting - FEM'!$F$12:$H$20,2,FALSE)/VLOOKUP($AX139,'5_Weighting - FEM'!$F$12:$H$20,3,FALSE))</f>
        <v>8.6269061836548229</v>
      </c>
      <c r="R139" s="3">
        <f>Q139*$Z139</f>
        <v>0.77642155652893408</v>
      </c>
      <c r="S139" s="3">
        <f>K139/(VLOOKUP($AX139,'5_Weighting - FEM'!$N$12:$O$23,2,FALSE)/VLOOKUP($AX139,'5_Weighting - FEM'!$N$12:$P$23,3,FALSE))</f>
        <v>0.35501042281177891</v>
      </c>
      <c r="T139" s="3">
        <f>S139*$Z139</f>
        <v>3.1950938053060103E-2</v>
      </c>
      <c r="U139" s="3">
        <f>K139/(VLOOKUP($AX139,'5_Weighting - FEM'!$R$12:$S$23,2,FALSE)/(VLOOKUP($AX139,'5_Weighting - FEM'!$R$12:$T$23,3,FALSE)))</f>
        <v>0.24339032632268642</v>
      </c>
      <c r="V139" s="3">
        <f>U139*$Z139</f>
        <v>2.1905129369041779E-2</v>
      </c>
      <c r="W139" s="3">
        <f>K139/(VLOOKUP($AX139,'5_Weighting - FEM'!$V$12:$W$23,2,FALSE)/(VLOOKUP($AX139,'5_Weighting - FEM'!$V$12:$X$23,3,FALSE)))</f>
        <v>0.31242613570428945</v>
      </c>
      <c r="X139" s="3">
        <f>W139*$Z139</f>
        <v>2.8118352213386051E-2</v>
      </c>
      <c r="Y139" s="3" t="s">
        <v>266</v>
      </c>
      <c r="Z139" s="6">
        <v>0.09</v>
      </c>
      <c r="AA139" s="3" t="s">
        <v>176</v>
      </c>
      <c r="AB139" s="3">
        <v>4.4400592007893432E-2</v>
      </c>
      <c r="AC139" s="3" t="s">
        <v>26</v>
      </c>
      <c r="AD139" s="3" t="s">
        <v>5</v>
      </c>
      <c r="AE139" s="3" t="s">
        <v>6</v>
      </c>
      <c r="AF139" s="3" t="s">
        <v>5</v>
      </c>
      <c r="AG139" s="3" t="s">
        <v>267</v>
      </c>
      <c r="AH139" s="3" t="s">
        <v>268</v>
      </c>
      <c r="AI139" s="3" t="s">
        <v>103</v>
      </c>
      <c r="AJ139" s="3" t="s">
        <v>10</v>
      </c>
      <c r="AK139" s="3" t="s">
        <v>39</v>
      </c>
      <c r="AL139" s="4" t="s">
        <v>12</v>
      </c>
      <c r="AM139" s="4" t="s">
        <v>13</v>
      </c>
      <c r="AN139" s="4">
        <v>2010</v>
      </c>
      <c r="AO139" s="3" t="s">
        <v>14</v>
      </c>
      <c r="AP139" s="3" t="s">
        <v>14</v>
      </c>
      <c r="AQ139" s="3">
        <v>4399</v>
      </c>
      <c r="AR139" s="3">
        <v>1</v>
      </c>
      <c r="AS139" s="3">
        <v>0</v>
      </c>
      <c r="AT139" s="3">
        <v>1</v>
      </c>
      <c r="AU139" s="3">
        <v>1</v>
      </c>
      <c r="AV139" s="4" t="s">
        <v>330</v>
      </c>
      <c r="AW139" s="4" t="s">
        <v>594</v>
      </c>
      <c r="AX139" s="4" t="s">
        <v>465</v>
      </c>
      <c r="AY139" s="4" t="s">
        <v>270</v>
      </c>
      <c r="AZ139" s="4"/>
      <c r="BA139" s="3">
        <v>0.09</v>
      </c>
      <c r="BB139" s="3"/>
      <c r="BC139" s="3"/>
      <c r="BD139" s="3" t="s">
        <v>20</v>
      </c>
      <c r="BE139" s="3">
        <v>2.0270000000000001</v>
      </c>
      <c r="BF139" s="3"/>
    </row>
    <row r="140" spans="1:58" x14ac:dyDescent="0.35">
      <c r="A140" s="2">
        <v>110</v>
      </c>
      <c r="B140" s="3" t="s">
        <v>819</v>
      </c>
      <c r="C140" s="3">
        <v>110.2</v>
      </c>
      <c r="D140" s="3" t="s">
        <v>827</v>
      </c>
      <c r="E140" s="3" t="s">
        <v>828</v>
      </c>
      <c r="F140" s="3">
        <v>1</v>
      </c>
      <c r="G140" s="3"/>
      <c r="H140" s="3" t="str">
        <f>IF(Z140&lt;'2 - Outliers'!$F$11,"Low outlier",IF(Z140&gt;'2 - Outliers'!$F$12,"High outlier",""))</f>
        <v/>
      </c>
      <c r="I140" s="3">
        <f>IF(AB140="",VLOOKUP(AX140,'3 -Impute_SE'!$B$10:$C$21,2,FALSE),AB140)</f>
        <v>4.4708591900305676E-2</v>
      </c>
      <c r="J140" s="3">
        <f>I140^2</f>
        <v>1.9988581897080783E-3</v>
      </c>
      <c r="K140" s="96">
        <f>1/J140</f>
        <v>500.28561563241476</v>
      </c>
      <c r="L140" s="3">
        <f>K140/(VLOOKUP($AX140,'5_Weighting - FEM'!$B$9:$C$20,2,FALSE)/VLOOKUP($AX140,'5_Weighting - FEM'!$B$9:$D$20,3,FALSE))</f>
        <v>7.954570374129413E-4</v>
      </c>
      <c r="M140" s="3">
        <f>L140*Z140</f>
        <v>2.1302694671892903E-4</v>
      </c>
      <c r="N140" s="3">
        <f>K140*Z140</f>
        <v>133.97872188318786</v>
      </c>
      <c r="O140" s="3">
        <f>K140/(VLOOKUP($AX140,'5_Weighting - FEM'!$F$12:$G$20,2,FALSE)/(VLOOKUP($AX140,'5_Weighting - FEM'!$F$12:$H$21,3,FALSE)))</f>
        <v>2.1345836661391664E-2</v>
      </c>
      <c r="P140" s="3">
        <f>O140*$Z140</f>
        <v>5.7165103773878121E-3</v>
      </c>
      <c r="Q140" s="3">
        <f>K140/(VLOOKUP($AX140,'5_Weighting - FEM'!$F$12:$H$20,2,FALSE)/VLOOKUP($AX140,'5_Weighting - FEM'!$F$12:$H$20,3,FALSE))</f>
        <v>2.1345836661391664E-2</v>
      </c>
      <c r="R140" s="3">
        <f>Q140*$Z140</f>
        <v>5.7165103773878121E-3</v>
      </c>
      <c r="S140" s="3">
        <f>K140/(VLOOKUP($AX140,'5_Weighting - FEM'!$N$12:$O$23,2,FALSE)/VLOOKUP($AX140,'5_Weighting - FEM'!$N$12:$P$23,3,FALSE))</f>
        <v>6.2634038774553769E-4</v>
      </c>
      <c r="T140" s="3">
        <f>S140*$Z140</f>
        <v>1.6773675275050283E-4</v>
      </c>
      <c r="U140" s="3">
        <f>K140/(VLOOKUP($AX140,'5_Weighting - FEM'!$R$12:$S$23,2,FALSE)/(VLOOKUP($AX140,'5_Weighting - FEM'!$R$12:$T$23,3,FALSE)))</f>
        <v>8.5932741142905486E-2</v>
      </c>
      <c r="V140" s="3">
        <f>U140*$Z140</f>
        <v>2.3013171809250284E-2</v>
      </c>
      <c r="W140" s="3">
        <f>K140/(VLOOKUP($AX140,'5_Weighting - FEM'!$V$12:$W$23,2,FALSE)/(VLOOKUP($AX140,'5_Weighting - FEM'!$V$12:$X$23,3,FALSE)))</f>
        <v>5.832424157114403E-4</v>
      </c>
      <c r="X140" s="3">
        <f>W140*$Z140</f>
        <v>1.5619492338651738E-4</v>
      </c>
      <c r="Y140" s="3" t="s">
        <v>640</v>
      </c>
      <c r="Z140" s="6">
        <v>0.26780446548283099</v>
      </c>
      <c r="AA140" s="3" t="s">
        <v>822</v>
      </c>
      <c r="AB140" s="3">
        <v>4.4708591900305676E-2</v>
      </c>
      <c r="AC140" s="3" t="s">
        <v>26</v>
      </c>
      <c r="AD140" s="3" t="s">
        <v>5</v>
      </c>
      <c r="AE140" s="3" t="s">
        <v>6</v>
      </c>
      <c r="AF140" s="3" t="s">
        <v>5</v>
      </c>
      <c r="AG140" s="3" t="s">
        <v>55</v>
      </c>
      <c r="AH140" s="3" t="s">
        <v>37</v>
      </c>
      <c r="AI140" s="3" t="s">
        <v>56</v>
      </c>
      <c r="AJ140" s="3" t="s">
        <v>10</v>
      </c>
      <c r="AK140" s="3" t="s">
        <v>74</v>
      </c>
      <c r="AL140" s="4" t="s">
        <v>12</v>
      </c>
      <c r="AM140" s="4" t="s">
        <v>40</v>
      </c>
      <c r="AN140" s="4" t="s">
        <v>823</v>
      </c>
      <c r="AO140" s="3" t="s">
        <v>1951</v>
      </c>
      <c r="AP140" s="3" t="s">
        <v>30</v>
      </c>
      <c r="AQ140" s="3">
        <v>8489</v>
      </c>
      <c r="AR140" s="3">
        <v>1</v>
      </c>
      <c r="AS140" s="3">
        <v>0</v>
      </c>
      <c r="AT140" s="3">
        <v>1</v>
      </c>
      <c r="AU140" s="3">
        <v>1</v>
      </c>
      <c r="AV140" s="4" t="s">
        <v>15</v>
      </c>
      <c r="AW140" s="4" t="s">
        <v>824</v>
      </c>
      <c r="AX140" s="4" t="s">
        <v>17</v>
      </c>
      <c r="AY140" s="4" t="s">
        <v>58</v>
      </c>
      <c r="AZ140" s="4" t="s">
        <v>59</v>
      </c>
      <c r="BA140" s="3">
        <v>1.2E-2</v>
      </c>
      <c r="BB140" s="3">
        <v>1.0120722888660778</v>
      </c>
      <c r="BC140" s="3"/>
      <c r="BD140" s="3" t="s">
        <v>60</v>
      </c>
      <c r="BE140" s="3">
        <v>5.99</v>
      </c>
      <c r="BF140" s="3"/>
    </row>
    <row r="141" spans="1:58" x14ac:dyDescent="0.35">
      <c r="A141" s="2">
        <v>65</v>
      </c>
      <c r="B141" s="3" t="s">
        <v>351</v>
      </c>
      <c r="C141" s="3">
        <v>65.7</v>
      </c>
      <c r="D141" s="3" t="s">
        <v>775</v>
      </c>
      <c r="E141" s="3" t="s">
        <v>353</v>
      </c>
      <c r="F141" s="3"/>
      <c r="G141" s="3"/>
      <c r="H141" s="3" t="str">
        <f>IF(Z141&lt;'2 - Outliers'!$F$11,"Low outlier",IF(Z141&gt;'2 - Outliers'!$F$12,"High outlier",""))</f>
        <v/>
      </c>
      <c r="I141" s="3">
        <f>IF(AB141="",VLOOKUP(AX141,'3 -Impute_SE'!$B$10:$C$21,2,FALSE),AB141)</f>
        <v>4.4792586490939042E-2</v>
      </c>
      <c r="J141" s="3">
        <f>I141^2</f>
        <v>2.0063758045482548E-3</v>
      </c>
      <c r="K141" s="3">
        <f>1/J141</f>
        <v>498.4111140759868</v>
      </c>
      <c r="L141" s="3">
        <f>K141/(VLOOKUP($AX141,'5_Weighting - FEM'!$B$9:$C$20,2,FALSE)/VLOOKUP($AX141,'5_Weighting - FEM'!$B$9:$D$20,3,FALSE))</f>
        <v>1.3405010893295572E-3</v>
      </c>
      <c r="M141" s="3">
        <f>L141*Z141</f>
        <v>3.6447018167890265E-4</v>
      </c>
      <c r="N141" s="3">
        <f>K141*Z141</f>
        <v>135.51349621723412</v>
      </c>
      <c r="O141" s="3">
        <f>K141/(VLOOKUP($AX141,'5_Weighting - FEM'!$F$12:$G$20,2,FALSE)/(VLOOKUP($AX141,'5_Weighting - FEM'!$F$12:$H$21,3,FALSE)))</f>
        <v>0.13029418853303032</v>
      </c>
      <c r="P141" s="3">
        <f>O141*$Z141</f>
        <v>3.5425817214434142E-2</v>
      </c>
      <c r="Q141" s="3">
        <f>K141/(VLOOKUP($AX141,'5_Weighting - FEM'!$F$12:$H$20,2,FALSE)/VLOOKUP($AX141,'5_Weighting - FEM'!$F$12:$H$20,3,FALSE))</f>
        <v>0.13029418853303032</v>
      </c>
      <c r="R141" s="3">
        <f>Q141*$Z141</f>
        <v>3.5425817214434142E-2</v>
      </c>
      <c r="S141" s="3">
        <f>K141/(VLOOKUP($AX141,'5_Weighting - FEM'!$N$12:$O$23,2,FALSE)/VLOOKUP($AX141,'5_Weighting - FEM'!$N$12:$P$23,3,FALSE))</f>
        <v>8.6781813292124001E-4</v>
      </c>
      <c r="T141" s="3">
        <f>S141*$Z141</f>
        <v>2.3595193997808886E-4</v>
      </c>
      <c r="U141" s="3">
        <f>K141/(VLOOKUP($AX141,'5_Weighting - FEM'!$R$12:$S$23,2,FALSE)/(VLOOKUP($AX141,'5_Weighting - FEM'!$R$12:$T$23,3,FALSE)))</f>
        <v>0.25525394674059237</v>
      </c>
      <c r="V141" s="3">
        <f>U141*$Z141</f>
        <v>6.94012508332464E-2</v>
      </c>
      <c r="W141" s="3">
        <f>K141/(VLOOKUP($AX141,'5_Weighting - FEM'!$V$12:$W$23,2,FALSE)/(VLOOKUP($AX141,'5_Weighting - FEM'!$V$12:$X$23,3,FALSE)))</f>
        <v>7.7443864052982668E-4</v>
      </c>
      <c r="X141" s="3">
        <f>W141*$Z141</f>
        <v>2.1056289641229511E-4</v>
      </c>
      <c r="Y141" s="3" t="s">
        <v>354</v>
      </c>
      <c r="Z141" s="6">
        <v>0.27189099999999999</v>
      </c>
      <c r="AA141" s="3" t="s">
        <v>355</v>
      </c>
      <c r="AB141" s="3">
        <v>4.4792586490939042E-2</v>
      </c>
      <c r="AC141" s="3" t="s">
        <v>26</v>
      </c>
      <c r="AD141" s="3" t="s">
        <v>5</v>
      </c>
      <c r="AE141" s="3" t="s">
        <v>6</v>
      </c>
      <c r="AF141" s="3" t="s">
        <v>5</v>
      </c>
      <c r="AG141" s="3" t="s">
        <v>7</v>
      </c>
      <c r="AH141" s="3" t="s">
        <v>356</v>
      </c>
      <c r="AI141" s="3" t="s">
        <v>28</v>
      </c>
      <c r="AJ141" s="3" t="s">
        <v>10</v>
      </c>
      <c r="AK141" s="3" t="s">
        <v>11</v>
      </c>
      <c r="AL141" s="4" t="s">
        <v>108</v>
      </c>
      <c r="AM141" s="4" t="s">
        <v>357</v>
      </c>
      <c r="AN141" s="4">
        <v>2010</v>
      </c>
      <c r="AO141" s="3" t="s">
        <v>14</v>
      </c>
      <c r="AP141" s="3" t="s">
        <v>14</v>
      </c>
      <c r="AQ141" s="3">
        <v>473</v>
      </c>
      <c r="AR141" s="3">
        <v>1</v>
      </c>
      <c r="AS141" s="3">
        <v>0</v>
      </c>
      <c r="AT141" s="3">
        <v>0</v>
      </c>
      <c r="AU141" s="3">
        <v>0</v>
      </c>
      <c r="AV141" s="4" t="s">
        <v>15</v>
      </c>
      <c r="AW141" s="4" t="s">
        <v>771</v>
      </c>
      <c r="AX141" s="4" t="s">
        <v>42</v>
      </c>
      <c r="AY141" s="4" t="s">
        <v>33</v>
      </c>
      <c r="AZ141" s="4"/>
      <c r="BA141" s="3">
        <v>2.8029999999999999</v>
      </c>
      <c r="BB141" s="3"/>
      <c r="BC141" s="3"/>
      <c r="BD141" s="3" t="s">
        <v>20</v>
      </c>
      <c r="BE141" s="3">
        <v>6.07</v>
      </c>
      <c r="BF141" s="3"/>
    </row>
    <row r="142" spans="1:58" x14ac:dyDescent="0.35">
      <c r="A142" s="2">
        <v>65</v>
      </c>
      <c r="B142" s="3" t="s">
        <v>351</v>
      </c>
      <c r="C142" s="3">
        <v>65.099999999999994</v>
      </c>
      <c r="D142" s="3" t="s">
        <v>864</v>
      </c>
      <c r="E142" s="3" t="s">
        <v>375</v>
      </c>
      <c r="F142" s="3"/>
      <c r="G142" s="3" t="s">
        <v>1958</v>
      </c>
      <c r="H142" s="3" t="str">
        <f>IF(Z142&lt;'2 - Outliers'!$F$11,"Low outlier",IF(Z142&gt;'2 - Outliers'!$F$12,"High outlier",""))</f>
        <v/>
      </c>
      <c r="I142" s="3">
        <f>IF(AB142="",VLOOKUP(AX142,'3 -Impute_SE'!$B$10:$C$21,2,FALSE),AB142)</f>
        <v>4.5050802139037428E-2</v>
      </c>
      <c r="J142" s="3">
        <f>I142^2</f>
        <v>2.0295747733706992E-3</v>
      </c>
      <c r="K142" s="3">
        <f>1/J142</f>
        <v>492.71404686372267</v>
      </c>
      <c r="L142" s="3">
        <f>K142/(VLOOKUP($AX142,'5_Weighting - FEM'!$B$9:$C$20,2,FALSE)/VLOOKUP($AX142,'5_Weighting - FEM'!$B$9:$D$20,3,FALSE))</f>
        <v>1.3251785481816095E-3</v>
      </c>
      <c r="M142" s="3">
        <f>L142*Z142</f>
        <v>1.1163966679155969E-4</v>
      </c>
      <c r="N142" s="3">
        <f>K142*Z142</f>
        <v>41.508694878034319</v>
      </c>
      <c r="O142" s="3">
        <f>K142/(VLOOKUP($AX142,'5_Weighting - FEM'!$F$12:$G$20,2,FALSE)/(VLOOKUP($AX142,'5_Weighting - FEM'!$F$12:$H$21,3,FALSE)))</f>
        <v>0.12880486630791052</v>
      </c>
      <c r="P142" s="3">
        <f>O142*$Z142</f>
        <v>1.0851165962109922E-2</v>
      </c>
      <c r="Q142" s="3">
        <f>K142/(VLOOKUP($AX142,'5_Weighting - FEM'!$F$12:$H$20,2,FALSE)/VLOOKUP($AX142,'5_Weighting - FEM'!$F$12:$H$20,3,FALSE))</f>
        <v>0.12880486630791052</v>
      </c>
      <c r="R142" s="3">
        <f>Q142*$Z142</f>
        <v>1.0851165962109922E-2</v>
      </c>
      <c r="S142" s="3">
        <f>K142/(VLOOKUP($AX142,'5_Weighting - FEM'!$N$12:$O$23,2,FALSE)/VLOOKUP($AX142,'5_Weighting - FEM'!$N$12:$P$23,3,FALSE))</f>
        <v>8.5789857436476664E-4</v>
      </c>
      <c r="T142" s="3">
        <f>S142*$Z142</f>
        <v>7.2273665397359761E-5</v>
      </c>
      <c r="U142" s="3">
        <f>K142/(VLOOKUP($AX142,'5_Weighting - FEM'!$R$12:$S$23,2,FALSE)/(VLOOKUP($AX142,'5_Weighting - FEM'!$R$12:$T$23,3,FALSE)))</f>
        <v>0.25233627727113683</v>
      </c>
      <c r="V142" s="3">
        <f>U142*$Z142</f>
        <v>2.1258069678706921E-2</v>
      </c>
      <c r="W142" s="3">
        <f>K142/(VLOOKUP($AX142,'5_Weighting - FEM'!$V$12:$W$23,2,FALSE)/(VLOOKUP($AX142,'5_Weighting - FEM'!$V$12:$X$23,3,FALSE)))</f>
        <v>7.655864523215994E-4</v>
      </c>
      <c r="X142" s="3">
        <f>W142*$Z142</f>
        <v>6.4496830675833146E-5</v>
      </c>
      <c r="Y142" s="3" t="s">
        <v>354</v>
      </c>
      <c r="Z142" s="6">
        <v>8.4245E-2</v>
      </c>
      <c r="AA142" s="3" t="s">
        <v>355</v>
      </c>
      <c r="AB142" s="3">
        <v>4.5050802139037428E-2</v>
      </c>
      <c r="AC142" s="3" t="s">
        <v>26</v>
      </c>
      <c r="AD142" s="3" t="s">
        <v>5</v>
      </c>
      <c r="AE142" s="3" t="s">
        <v>6</v>
      </c>
      <c r="AF142" s="3" t="s">
        <v>5</v>
      </c>
      <c r="AG142" s="3" t="s">
        <v>7</v>
      </c>
      <c r="AH142" s="3" t="s">
        <v>356</v>
      </c>
      <c r="AI142" s="3" t="s">
        <v>28</v>
      </c>
      <c r="AJ142" s="3" t="s">
        <v>10</v>
      </c>
      <c r="AK142" s="3" t="s">
        <v>11</v>
      </c>
      <c r="AL142" s="4" t="s">
        <v>108</v>
      </c>
      <c r="AM142" s="4" t="s">
        <v>357</v>
      </c>
      <c r="AN142" s="4">
        <v>2010</v>
      </c>
      <c r="AO142" s="3" t="s">
        <v>14</v>
      </c>
      <c r="AP142" s="3" t="s">
        <v>14</v>
      </c>
      <c r="AQ142" s="3">
        <v>473</v>
      </c>
      <c r="AR142" s="3">
        <v>1</v>
      </c>
      <c r="AS142" s="3">
        <v>0</v>
      </c>
      <c r="AT142" s="3">
        <v>0</v>
      </c>
      <c r="AU142" s="3">
        <v>0</v>
      </c>
      <c r="AV142" s="4" t="s">
        <v>15</v>
      </c>
      <c r="AW142" s="4" t="s">
        <v>556</v>
      </c>
      <c r="AX142" s="4" t="s">
        <v>42</v>
      </c>
      <c r="AY142" s="4" t="s">
        <v>33</v>
      </c>
      <c r="AZ142" s="4"/>
      <c r="BA142" s="3">
        <v>0.41499999999999998</v>
      </c>
      <c r="BB142" s="3"/>
      <c r="BC142" s="3"/>
      <c r="BD142" s="3" t="s">
        <v>20</v>
      </c>
      <c r="BE142" s="3">
        <v>1.87</v>
      </c>
      <c r="BF142" s="3"/>
    </row>
    <row r="143" spans="1:58" x14ac:dyDescent="0.35">
      <c r="A143" s="2">
        <v>177</v>
      </c>
      <c r="B143" s="3" t="s">
        <v>1253</v>
      </c>
      <c r="C143" s="3">
        <v>177.2</v>
      </c>
      <c r="D143" s="3" t="s">
        <v>1257</v>
      </c>
      <c r="E143" s="3" t="s">
        <v>1258</v>
      </c>
      <c r="F143" s="3"/>
      <c r="G143" s="3"/>
      <c r="H143" s="3" t="str">
        <f>IF(Z143&lt;'2 - Outliers'!$F$11,"Low outlier",IF(Z143&gt;'2 - Outliers'!$F$12,"High outlier",""))</f>
        <v/>
      </c>
      <c r="I143" s="3">
        <f>IF(AB143="",VLOOKUP(AX143,'3 -Impute_SE'!$B$10:$C$21,2,FALSE),AB143)</f>
        <v>4.5403508771929821E-2</v>
      </c>
      <c r="J143" s="3">
        <f>I143^2</f>
        <v>2.0614786088027082E-3</v>
      </c>
      <c r="K143" s="3">
        <f>1/J143</f>
        <v>485.08871046728581</v>
      </c>
      <c r="L143" s="3">
        <f>K143/(VLOOKUP($AX143,'5_Weighting - FEM'!$B$9:$C$20,2,FALSE)/VLOOKUP($AX143,'5_Weighting - FEM'!$B$9:$D$20,3,FALSE))</f>
        <v>7.712938698487135E-4</v>
      </c>
      <c r="M143" s="3">
        <f>L143*Z143</f>
        <v>1.9961085351684704E-4</v>
      </c>
      <c r="N143" s="3">
        <f>K143*Z143</f>
        <v>125.54095826893355</v>
      </c>
      <c r="O143" s="3">
        <f>K143/(VLOOKUP($AX143,'5_Weighting - FEM'!$F$12:$G$20,2,FALSE)/(VLOOKUP($AX143,'5_Weighting - FEM'!$F$12:$H$21,3,FALSE)))</f>
        <v>2.0697425743153617E-2</v>
      </c>
      <c r="P143" s="3">
        <f>O143*$Z143</f>
        <v>5.3564937823281557E-3</v>
      </c>
      <c r="Q143" s="3">
        <f>K143/(VLOOKUP($AX143,'5_Weighting - FEM'!$F$12:$H$20,2,FALSE)/VLOOKUP($AX143,'5_Weighting - FEM'!$F$12:$H$20,3,FALSE))</f>
        <v>2.0697425743153617E-2</v>
      </c>
      <c r="R143" s="3">
        <f>Q143*$Z143</f>
        <v>5.3564937823281557E-3</v>
      </c>
      <c r="S143" s="3">
        <f>K143/(VLOOKUP($AX143,'5_Weighting - FEM'!$N$12:$O$23,2,FALSE)/VLOOKUP($AX143,'5_Weighting - FEM'!$N$12:$P$23,3,FALSE))</f>
        <v>6.0731438504580651E-4</v>
      </c>
      <c r="T143" s="3">
        <f>S143*$Z143</f>
        <v>1.5717296284985472E-4</v>
      </c>
      <c r="U143" s="3">
        <f>K143/(VLOOKUP($AX143,'5_Weighting - FEM'!$R$12:$S$23,2,FALSE)/(VLOOKUP($AX143,'5_Weighting - FEM'!$R$12:$T$23,3,FALSE)))</f>
        <v>8.332240881088851E-2</v>
      </c>
      <c r="V143" s="3">
        <f>U143*$Z143</f>
        <v>2.1563839400257943E-2</v>
      </c>
      <c r="W143" s="3">
        <f>K143/(VLOOKUP($AX143,'5_Weighting - FEM'!$V$12:$W$23,2,FALSE)/(VLOOKUP($AX143,'5_Weighting - FEM'!$V$12:$X$23,3,FALSE)))</f>
        <v>5.6552557676406608E-4</v>
      </c>
      <c r="X143" s="3">
        <f>W143*$Z143</f>
        <v>1.4635801926654029E-4</v>
      </c>
      <c r="Y143" s="3" t="s">
        <v>367</v>
      </c>
      <c r="Z143" s="6">
        <v>0.25879999999999997</v>
      </c>
      <c r="AA143" s="3" t="s">
        <v>237</v>
      </c>
      <c r="AB143" s="3">
        <v>4.5403508771929821E-2</v>
      </c>
      <c r="AC143" s="3" t="s">
        <v>26</v>
      </c>
      <c r="AD143" s="3" t="s">
        <v>5</v>
      </c>
      <c r="AE143" s="3" t="s">
        <v>1307</v>
      </c>
      <c r="AF143" s="3" t="s">
        <v>5</v>
      </c>
      <c r="AG143" s="3" t="s">
        <v>7</v>
      </c>
      <c r="AH143" s="3" t="s">
        <v>1313</v>
      </c>
      <c r="AI143" s="3" t="s">
        <v>38</v>
      </c>
      <c r="AJ143" s="3" t="s">
        <v>10</v>
      </c>
      <c r="AK143" s="3" t="s">
        <v>11</v>
      </c>
      <c r="AL143" s="4" t="s">
        <v>338</v>
      </c>
      <c r="AM143" s="4" t="s">
        <v>1338</v>
      </c>
      <c r="AN143" s="4">
        <v>2014</v>
      </c>
      <c r="AO143" s="3" t="s">
        <v>14</v>
      </c>
      <c r="AP143" s="3" t="s">
        <v>1951</v>
      </c>
      <c r="AQ143" s="3">
        <v>491</v>
      </c>
      <c r="AR143" s="3">
        <v>1</v>
      </c>
      <c r="AS143" s="3">
        <v>0</v>
      </c>
      <c r="AT143" s="3">
        <v>1</v>
      </c>
      <c r="AU143" s="3">
        <v>1</v>
      </c>
      <c r="AV143" s="4" t="s">
        <v>15</v>
      </c>
      <c r="AW143" s="4" t="s">
        <v>1386</v>
      </c>
      <c r="AX143" s="3" t="s">
        <v>17</v>
      </c>
      <c r="AY143" s="4" t="s">
        <v>33</v>
      </c>
      <c r="AZ143" s="4"/>
      <c r="BA143" s="3">
        <v>0.25879999999999997</v>
      </c>
      <c r="BB143" s="3"/>
      <c r="BC143" s="3"/>
      <c r="BD143" s="3"/>
      <c r="BE143" s="3">
        <v>5.7</v>
      </c>
      <c r="BF143" s="3" t="s">
        <v>1300</v>
      </c>
    </row>
    <row r="144" spans="1:58" x14ac:dyDescent="0.35">
      <c r="A144" s="2">
        <v>150</v>
      </c>
      <c r="B144" s="3" t="s">
        <v>1177</v>
      </c>
      <c r="C144" s="3">
        <v>150.1</v>
      </c>
      <c r="D144" s="3" t="s">
        <v>1181</v>
      </c>
      <c r="E144" s="3" t="s">
        <v>1179</v>
      </c>
      <c r="F144" s="3"/>
      <c r="G144" s="3"/>
      <c r="H144" s="3" t="str">
        <f>IF(Z144&lt;'2 - Outliers'!$F$11,"Low outlier",IF(Z144&gt;'2 - Outliers'!$F$12,"High outlier",""))</f>
        <v/>
      </c>
      <c r="I144" s="3">
        <f>IF(AB144="",VLOOKUP(AX144,'3 -Impute_SE'!$B$10:$C$21,2,FALSE),AB144)</f>
        <v>4.5586743292623091E-2</v>
      </c>
      <c r="J144" s="3">
        <f>I144^2</f>
        <v>2.0781511640275163E-3</v>
      </c>
      <c r="K144" s="3">
        <f>1/J144</f>
        <v>481.19694914876715</v>
      </c>
      <c r="L144" s="3">
        <f>K144/(VLOOKUP($AX144,'5_Weighting - FEM'!$B$9:$C$20,2,FALSE)/VLOOKUP($AX144,'5_Weighting - FEM'!$B$9:$D$20,3,FALSE))</f>
        <v>1.3491843632677454E-2</v>
      </c>
      <c r="M144" s="3">
        <f>L144*Z144</f>
        <v>3.0408033052506758E-3</v>
      </c>
      <c r="N144" s="3">
        <f>K144*Z144</f>
        <v>108.45258166972513</v>
      </c>
      <c r="O144" s="3">
        <f>K144/(VLOOKUP($AX144,'5_Weighting - FEM'!$F$12:$G$20,2,FALSE)/(VLOOKUP($AX144,'5_Weighting - FEM'!$F$12:$H$21,3,FALSE)))</f>
        <v>4.9932568625301599E-3</v>
      </c>
      <c r="P144" s="3">
        <f>O144*$Z144</f>
        <v>1.1253845200794226E-3</v>
      </c>
      <c r="Q144" s="3">
        <f>K144/(VLOOKUP($AX144,'5_Weighting - FEM'!$F$12:$H$20,2,FALSE)/VLOOKUP($AX144,'5_Weighting - FEM'!$F$12:$H$20,3,FALSE))</f>
        <v>4.9932568625301599E-3</v>
      </c>
      <c r="R144" s="3">
        <f>Q144*$Z144</f>
        <v>1.1253845200794226E-3</v>
      </c>
      <c r="S144" s="3">
        <f>K144/(VLOOKUP($AX144,'5_Weighting - FEM'!$N$12:$O$23,2,FALSE)/VLOOKUP($AX144,'5_Weighting - FEM'!$N$12:$P$23,3,FALSE))</f>
        <v>4.7613276362807648E-2</v>
      </c>
      <c r="T144" s="3">
        <f>S144*$Z144</f>
        <v>1.0731121118775321E-2</v>
      </c>
      <c r="U144" s="3">
        <f>K144/(VLOOKUP($AX144,'5_Weighting - FEM'!$R$12:$S$23,2,FALSE)/(VLOOKUP($AX144,'5_Weighting - FEM'!$R$12:$T$23,3,FALSE)))</f>
        <v>2.1071728699225947</v>
      </c>
      <c r="V144" s="3">
        <f>U144*$Z144</f>
        <v>0.47491643114482285</v>
      </c>
      <c r="W144" s="3">
        <f>K144/(VLOOKUP($AX144,'5_Weighting - FEM'!$V$12:$W$23,2,FALSE)/(VLOOKUP($AX144,'5_Weighting - FEM'!$V$12:$X$23,3,FALSE)))</f>
        <v>5.23956986621179E-2</v>
      </c>
      <c r="X144" s="3">
        <f>W144*$Z144</f>
        <v>1.1808987563923352E-2</v>
      </c>
      <c r="Y144" s="3" t="s">
        <v>24</v>
      </c>
      <c r="Z144" s="6">
        <v>0.22538085883872855</v>
      </c>
      <c r="AA144" s="3" t="s">
        <v>1298</v>
      </c>
      <c r="AB144" s="3">
        <v>4.5586743292623091E-2</v>
      </c>
      <c r="AC144" s="3" t="s">
        <v>26</v>
      </c>
      <c r="AD144" s="3" t="s">
        <v>5</v>
      </c>
      <c r="AE144" s="3" t="s">
        <v>6</v>
      </c>
      <c r="AF144" s="3" t="s">
        <v>5</v>
      </c>
      <c r="AG144" s="3" t="s">
        <v>7</v>
      </c>
      <c r="AH144" s="3" t="s">
        <v>1310</v>
      </c>
      <c r="AI144" s="3" t="s">
        <v>694</v>
      </c>
      <c r="AJ144" s="3" t="s">
        <v>10</v>
      </c>
      <c r="AK144" s="3" t="s">
        <v>182</v>
      </c>
      <c r="AL144" s="4" t="s">
        <v>1330</v>
      </c>
      <c r="AM144" s="4" t="s">
        <v>1331</v>
      </c>
      <c r="AN144" s="4">
        <v>2015</v>
      </c>
      <c r="AO144" s="3" t="s">
        <v>14</v>
      </c>
      <c r="AP144" s="3" t="s">
        <v>1951</v>
      </c>
      <c r="AQ144" s="3">
        <v>108</v>
      </c>
      <c r="AR144" s="3">
        <v>1</v>
      </c>
      <c r="AS144" s="3">
        <v>0</v>
      </c>
      <c r="AT144" s="3">
        <v>0</v>
      </c>
      <c r="AU144" s="3">
        <v>0</v>
      </c>
      <c r="AV144" s="4" t="s">
        <v>15</v>
      </c>
      <c r="AW144" s="4" t="s">
        <v>1346</v>
      </c>
      <c r="AX144" s="4" t="s">
        <v>88</v>
      </c>
      <c r="AY144" s="4" t="s">
        <v>33</v>
      </c>
      <c r="AZ144" s="4"/>
      <c r="BA144" s="3">
        <v>1333</v>
      </c>
      <c r="BB144" s="3"/>
      <c r="BC144" s="3"/>
      <c r="BD144" s="3"/>
      <c r="BE144" s="3">
        <v>4.944</v>
      </c>
      <c r="BF144" s="3" t="s">
        <v>1300</v>
      </c>
    </row>
    <row r="145" spans="1:58" x14ac:dyDescent="0.35">
      <c r="A145" s="2">
        <v>65</v>
      </c>
      <c r="B145" s="3" t="s">
        <v>351</v>
      </c>
      <c r="C145" s="3">
        <v>65.099999999999994</v>
      </c>
      <c r="D145" s="3" t="s">
        <v>776</v>
      </c>
      <c r="E145" s="3" t="s">
        <v>378</v>
      </c>
      <c r="F145" s="3"/>
      <c r="G145" s="3" t="s">
        <v>1958</v>
      </c>
      <c r="H145" s="3" t="str">
        <f>IF(Z145&lt;'2 - Outliers'!$F$11,"Low outlier",IF(Z145&gt;'2 - Outliers'!$F$12,"High outlier",""))</f>
        <v/>
      </c>
      <c r="I145" s="3">
        <f>IF(AB145="",VLOOKUP(AX145,'3 -Impute_SE'!$B$10:$C$21,2,FALSE),AB145)</f>
        <v>4.5708865248226961E-2</v>
      </c>
      <c r="J145" s="3">
        <f>I145^2</f>
        <v>2.0893003622805702E-3</v>
      </c>
      <c r="K145" s="3">
        <f>1/J145</f>
        <v>478.62912296078514</v>
      </c>
      <c r="L145" s="3">
        <f>K145/(VLOOKUP($AX145,'5_Weighting - FEM'!$B$9:$C$20,2,FALSE)/VLOOKUP($AX145,'5_Weighting - FEM'!$B$9:$D$20,3,FALSE))</f>
        <v>1.2872964558650782E-3</v>
      </c>
      <c r="M145" s="3">
        <f>L145*Z145</f>
        <v>3.3186245172910544E-4</v>
      </c>
      <c r="N145" s="3">
        <f>K145*Z145</f>
        <v>123.3896306410445</v>
      </c>
      <c r="O145" s="3">
        <f>K145/(VLOOKUP($AX145,'5_Weighting - FEM'!$F$12:$G$20,2,FALSE)/(VLOOKUP($AX145,'5_Weighting - FEM'!$F$12:$H$21,3,FALSE)))</f>
        <v>0.12512279807416937</v>
      </c>
      <c r="P145" s="3">
        <f>O145*$Z145</f>
        <v>3.2256407097924718E-2</v>
      </c>
      <c r="Q145" s="3">
        <f>K145/(VLOOKUP($AX145,'5_Weighting - FEM'!$F$12:$H$20,2,FALSE)/VLOOKUP($AX145,'5_Weighting - FEM'!$F$12:$H$20,3,FALSE))</f>
        <v>0.12512279807416937</v>
      </c>
      <c r="R145" s="3">
        <f>Q145*$Z145</f>
        <v>3.2256407097924718E-2</v>
      </c>
      <c r="S145" s="3">
        <f>K145/(VLOOKUP($AX145,'5_Weighting - FEM'!$N$12:$O$23,2,FALSE)/VLOOKUP($AX145,'5_Weighting - FEM'!$N$12:$P$23,3,FALSE))</f>
        <v>8.3337433720676165E-4</v>
      </c>
      <c r="T145" s="3">
        <f>S145*$Z145</f>
        <v>2.1484223738322877E-4</v>
      </c>
      <c r="U145" s="3">
        <f>K145/(VLOOKUP($AX145,'5_Weighting - FEM'!$R$12:$S$23,2,FALSE)/(VLOOKUP($AX145,'5_Weighting - FEM'!$R$12:$T$23,3,FALSE)))</f>
        <v>0.24512288994041692</v>
      </c>
      <c r="V145" s="3">
        <f>U145*$Z145</f>
        <v>6.3192190780859608E-2</v>
      </c>
      <c r="W145" s="3">
        <f>K145/(VLOOKUP($AX145,'5_Weighting - FEM'!$V$12:$W$23,2,FALSE)/(VLOOKUP($AX145,'5_Weighting - FEM'!$V$12:$X$23,3,FALSE)))</f>
        <v>7.437010869850351E-4</v>
      </c>
      <c r="X145" s="3">
        <f>W145*$Z145</f>
        <v>1.9172465282256811E-4</v>
      </c>
      <c r="Y145" s="3" t="s">
        <v>354</v>
      </c>
      <c r="Z145" s="6">
        <v>0.25779800000000003</v>
      </c>
      <c r="AA145" s="3" t="s">
        <v>355</v>
      </c>
      <c r="AB145" s="3">
        <v>4.5708865248226961E-2</v>
      </c>
      <c r="AC145" s="3" t="s">
        <v>26</v>
      </c>
      <c r="AD145" s="3" t="s">
        <v>5</v>
      </c>
      <c r="AE145" s="3" t="s">
        <v>6</v>
      </c>
      <c r="AF145" s="3" t="s">
        <v>5</v>
      </c>
      <c r="AG145" s="3" t="s">
        <v>7</v>
      </c>
      <c r="AH145" s="3" t="s">
        <v>356</v>
      </c>
      <c r="AI145" s="3" t="s">
        <v>28</v>
      </c>
      <c r="AJ145" s="3" t="s">
        <v>10</v>
      </c>
      <c r="AK145" s="3" t="s">
        <v>11</v>
      </c>
      <c r="AL145" s="4" t="s">
        <v>108</v>
      </c>
      <c r="AM145" s="4" t="s">
        <v>363</v>
      </c>
      <c r="AN145" s="4">
        <v>2010</v>
      </c>
      <c r="AO145" s="3" t="s">
        <v>14</v>
      </c>
      <c r="AP145" s="3" t="s">
        <v>14</v>
      </c>
      <c r="AQ145" s="3">
        <v>473</v>
      </c>
      <c r="AR145" s="3">
        <v>1</v>
      </c>
      <c r="AS145" s="3">
        <v>0</v>
      </c>
      <c r="AT145" s="3">
        <v>0</v>
      </c>
      <c r="AU145" s="3">
        <v>0</v>
      </c>
      <c r="AV145" s="4" t="s">
        <v>15</v>
      </c>
      <c r="AW145" s="4" t="s">
        <v>771</v>
      </c>
      <c r="AX145" s="4" t="s">
        <v>42</v>
      </c>
      <c r="AY145" s="4" t="s">
        <v>33</v>
      </c>
      <c r="AZ145" s="4"/>
      <c r="BA145" s="3">
        <v>3.1059999999999999</v>
      </c>
      <c r="BB145" s="3"/>
      <c r="BC145" s="3"/>
      <c r="BD145" s="3" t="s">
        <v>20</v>
      </c>
      <c r="BE145" s="3">
        <v>5.64</v>
      </c>
      <c r="BF145" s="3"/>
    </row>
    <row r="146" spans="1:58" x14ac:dyDescent="0.35">
      <c r="A146" s="2">
        <v>7</v>
      </c>
      <c r="B146" s="3" t="s">
        <v>599</v>
      </c>
      <c r="C146" s="3">
        <v>7.3</v>
      </c>
      <c r="D146" s="3" t="s">
        <v>636</v>
      </c>
      <c r="E146" s="3" t="s">
        <v>601</v>
      </c>
      <c r="F146" s="3"/>
      <c r="G146" s="3"/>
      <c r="H146" s="3" t="str">
        <f>IF(Z146&lt;'2 - Outliers'!$F$11,"Low outlier",IF(Z146&gt;'2 - Outliers'!$F$12,"High outlier",""))</f>
        <v/>
      </c>
      <c r="I146" s="3">
        <f>IF(AB146="",VLOOKUP(AX146,'3 -Impute_SE'!$B$10:$C$21,2,FALSE),AB146)</f>
        <v>4.6323073919833424E-2</v>
      </c>
      <c r="J146" s="3">
        <f>I146^2</f>
        <v>2.1458271773823518E-3</v>
      </c>
      <c r="K146" s="3">
        <f>1/J146</f>
        <v>466.02075439266196</v>
      </c>
      <c r="L146" s="3">
        <f>K146/(VLOOKUP($AX146,'5_Weighting - FEM'!$B$9:$C$20,2,FALSE)/VLOOKUP($AX146,'5_Weighting - FEM'!$B$9:$D$20,3,FALSE))</f>
        <v>7.4097570883289716E-4</v>
      </c>
      <c r="M146" s="3">
        <f>L146*Z146</f>
        <v>2.6374771014408887E-4</v>
      </c>
      <c r="N146" s="3">
        <f>K146*Z146</f>
        <v>165.87845645342767</v>
      </c>
      <c r="O146" s="3">
        <f>K146/(VLOOKUP($AX146,'5_Weighting - FEM'!$F$12:$G$20,2,FALSE)/(VLOOKUP($AX146,'5_Weighting - FEM'!$F$12:$H$21,3,FALSE)))</f>
        <v>1.9883847532792733E-2</v>
      </c>
      <c r="P146" s="3">
        <f>O146*$Z146</f>
        <v>7.0775859358312094E-3</v>
      </c>
      <c r="Q146" s="3">
        <f>K146/(VLOOKUP($AX146,'5_Weighting - FEM'!$F$12:$H$20,2,FALSE)/VLOOKUP($AX146,'5_Weighting - FEM'!$F$12:$H$20,3,FALSE))</f>
        <v>1.9883847532792733E-2</v>
      </c>
      <c r="R146" s="3">
        <f>Q146*$Z146</f>
        <v>7.0775859358312094E-3</v>
      </c>
      <c r="S146" s="3">
        <f>K146/(VLOOKUP($AX146,'5_Weighting - FEM'!$N$12:$O$23,2,FALSE)/VLOOKUP($AX146,'5_Weighting - FEM'!$N$12:$P$23,3,FALSE))</f>
        <v>5.8344195971893093E-4</v>
      </c>
      <c r="T146" s="3">
        <f>S146*$Z146</f>
        <v>2.0767412351509448E-4</v>
      </c>
      <c r="U146" s="3">
        <f>K146/(VLOOKUP($AX146,'5_Weighting - FEM'!$R$12:$S$23,2,FALSE)/(VLOOKUP($AX146,'5_Weighting - FEM'!$R$12:$T$23,3,FALSE)))</f>
        <v>8.0047156270569866E-2</v>
      </c>
      <c r="V146" s="3">
        <f>U146*$Z146</f>
        <v>2.8492505109462402E-2</v>
      </c>
      <c r="W146" s="3">
        <f>K146/(VLOOKUP($AX146,'5_Weighting - FEM'!$V$12:$W$23,2,FALSE)/(VLOOKUP($AX146,'5_Weighting - FEM'!$V$12:$X$23,3,FALSE)))</f>
        <v>5.4329579358394244E-4</v>
      </c>
      <c r="X146" s="3">
        <f>W146*$Z146</f>
        <v>1.9338423619092679E-4</v>
      </c>
      <c r="Y146" s="3" t="s">
        <v>602</v>
      </c>
      <c r="Z146" s="6">
        <v>0.35594650000000005</v>
      </c>
      <c r="AA146" s="3" t="s">
        <v>459</v>
      </c>
      <c r="AB146" s="3">
        <v>4.6323073919833424E-2</v>
      </c>
      <c r="AC146" s="3" t="s">
        <v>26</v>
      </c>
      <c r="AD146" s="3" t="s">
        <v>5</v>
      </c>
      <c r="AE146" s="3" t="s">
        <v>6</v>
      </c>
      <c r="AF146" s="3" t="s">
        <v>5</v>
      </c>
      <c r="AG146" s="3" t="s">
        <v>55</v>
      </c>
      <c r="AH146" s="3" t="s">
        <v>603</v>
      </c>
      <c r="AI146" s="3" t="s">
        <v>56</v>
      </c>
      <c r="AJ146" s="3" t="s">
        <v>57</v>
      </c>
      <c r="AK146" s="3" t="s">
        <v>39</v>
      </c>
      <c r="AL146" s="4" t="s">
        <v>12</v>
      </c>
      <c r="AM146" s="4" t="s">
        <v>328</v>
      </c>
      <c r="AN146" s="4" t="s">
        <v>604</v>
      </c>
      <c r="AO146" s="3" t="s">
        <v>1951</v>
      </c>
      <c r="AP146" s="3" t="s">
        <v>30</v>
      </c>
      <c r="AQ146" s="3">
        <v>2127</v>
      </c>
      <c r="AR146" s="3">
        <v>1</v>
      </c>
      <c r="AS146" s="3">
        <v>0</v>
      </c>
      <c r="AT146" s="3">
        <v>1</v>
      </c>
      <c r="AU146" s="3">
        <v>1</v>
      </c>
      <c r="AV146" s="4" t="s">
        <v>15</v>
      </c>
      <c r="AW146" s="4" t="s">
        <v>16</v>
      </c>
      <c r="AX146" s="4" t="s">
        <v>17</v>
      </c>
      <c r="AY146" s="4" t="s">
        <v>58</v>
      </c>
      <c r="AZ146" s="4" t="s">
        <v>59</v>
      </c>
      <c r="BA146" s="3">
        <v>5.0000000000000001E-3</v>
      </c>
      <c r="BB146" s="3">
        <v>1.005012520859401</v>
      </c>
      <c r="BC146" s="3"/>
      <c r="BD146" s="3" t="s">
        <v>60</v>
      </c>
      <c r="BE146" s="3">
        <v>7.6840000000000002</v>
      </c>
      <c r="BF146" s="3"/>
    </row>
    <row r="147" spans="1:58" x14ac:dyDescent="0.35">
      <c r="A147" s="2">
        <v>154</v>
      </c>
      <c r="B147" s="3" t="s">
        <v>1189</v>
      </c>
      <c r="C147" s="3">
        <v>154.1</v>
      </c>
      <c r="D147" s="3" t="s">
        <v>1194</v>
      </c>
      <c r="E147" s="3" t="s">
        <v>1191</v>
      </c>
      <c r="F147" s="3"/>
      <c r="G147" s="3"/>
      <c r="H147" s="3" t="str">
        <f>IF(Z147&lt;'2 - Outliers'!$F$11,"Low outlier",IF(Z147&gt;'2 - Outliers'!$F$12,"High outlier",""))</f>
        <v/>
      </c>
      <c r="I147" s="3">
        <f>IF(AB147="",VLOOKUP(AX147,'3 -Impute_SE'!$B$10:$C$21,2,FALSE),AB147)</f>
        <v>4.6363636363636357E-2</v>
      </c>
      <c r="J147" s="3">
        <f>I147^2</f>
        <v>2.1495867768595036E-3</v>
      </c>
      <c r="K147" s="3">
        <f>1/J147</f>
        <v>465.20569011918502</v>
      </c>
      <c r="L147" s="3">
        <f>K147/(VLOOKUP($AX147,'5_Weighting - FEM'!$B$9:$C$20,2,FALSE)/VLOOKUP($AX147,'5_Weighting - FEM'!$B$9:$D$20,3,FALSE))</f>
        <v>0.81216216789963203</v>
      </c>
      <c r="M147" s="3">
        <f>L147*Z147</f>
        <v>7.5309582841602232E-2</v>
      </c>
      <c r="N147" s="3">
        <f>K147*Z147</f>
        <v>43.137254901960787</v>
      </c>
      <c r="O147" s="3">
        <f>K147/(VLOOKUP($AX147,'5_Weighting - FEM'!$F$12:$G$20,2,FALSE)/(VLOOKUP($AX147,'5_Weighting - FEM'!$F$12:$H$21,3,FALSE)))</f>
        <v>26.658615755436792</v>
      </c>
      <c r="P147" s="3">
        <f>O147*$Z147</f>
        <v>2.4719807336859567</v>
      </c>
      <c r="Q147" s="3">
        <f>K147/(VLOOKUP($AX147,'5_Weighting - FEM'!$F$12:$H$20,2,FALSE)/VLOOKUP($AX147,'5_Weighting - FEM'!$F$12:$H$20,3,FALSE))</f>
        <v>26.658615755436792</v>
      </c>
      <c r="R147" s="3">
        <f>Q147*$Z147</f>
        <v>2.4719807336859567</v>
      </c>
      <c r="S147" s="3">
        <f>K147/(VLOOKUP($AX147,'5_Weighting - FEM'!$N$12:$O$23,2,FALSE)/VLOOKUP($AX147,'5_Weighting - FEM'!$N$12:$P$23,3,FALSE))</f>
        <v>0.44489977205305692</v>
      </c>
      <c r="T147" s="3">
        <f>S147*$Z147</f>
        <v>4.1254342499465274E-2</v>
      </c>
      <c r="U147" s="3">
        <f>K147/(VLOOKUP($AX147,'5_Weighting - FEM'!$R$12:$S$23,2,FALSE)/(VLOOKUP($AX147,'5_Weighting - FEM'!$R$12:$T$23,3,FALSE)))</f>
        <v>0.72318176450417526</v>
      </c>
      <c r="V147" s="3">
        <f>U147*$Z147</f>
        <v>6.7058672708568967E-2</v>
      </c>
      <c r="W147" s="3">
        <f>K147/(VLOOKUP($AX147,'5_Weighting - FEM'!$V$12:$W$23,2,FALSE)/(VLOOKUP($AX147,'5_Weighting - FEM'!$V$12:$X$23,3,FALSE)))</f>
        <v>0.61345531066481751</v>
      </c>
      <c r="X147" s="3">
        <f>W147*$Z147</f>
        <v>5.6884037898010345E-2</v>
      </c>
      <c r="Y147" s="3" t="s">
        <v>130</v>
      </c>
      <c r="Z147" s="6">
        <v>9.2727272727272714E-2</v>
      </c>
      <c r="AA147" s="3" t="s">
        <v>25</v>
      </c>
      <c r="AB147" s="3">
        <v>4.6363636363636357E-2</v>
      </c>
      <c r="AC147" s="3" t="s">
        <v>1305</v>
      </c>
      <c r="AD147" s="3" t="s">
        <v>53</v>
      </c>
      <c r="AE147" s="3" t="s">
        <v>6</v>
      </c>
      <c r="AF147" s="3" t="s">
        <v>1306</v>
      </c>
      <c r="AG147" s="3" t="s">
        <v>102</v>
      </c>
      <c r="AH147" s="3" t="s">
        <v>37</v>
      </c>
      <c r="AI147" s="3" t="s">
        <v>1312</v>
      </c>
      <c r="AJ147" s="3" t="s">
        <v>10</v>
      </c>
      <c r="AK147" s="3" t="s">
        <v>191</v>
      </c>
      <c r="AL147" s="3" t="s">
        <v>75</v>
      </c>
      <c r="AM147" s="3" t="s">
        <v>75</v>
      </c>
      <c r="AN147" s="3">
        <v>2011</v>
      </c>
      <c r="AO147" s="3" t="s">
        <v>14</v>
      </c>
      <c r="AP147" s="3" t="s">
        <v>1951</v>
      </c>
      <c r="AQ147" s="3">
        <v>4768</v>
      </c>
      <c r="AR147" s="3">
        <v>1</v>
      </c>
      <c r="AS147" s="3">
        <v>0</v>
      </c>
      <c r="AT147" s="3">
        <v>1</v>
      </c>
      <c r="AU147" s="3">
        <v>1</v>
      </c>
      <c r="AV147" s="3" t="s">
        <v>346</v>
      </c>
      <c r="AW147" s="3" t="s">
        <v>1354</v>
      </c>
      <c r="AX147" s="3" t="s">
        <v>348</v>
      </c>
      <c r="AY147" s="3" t="s">
        <v>1397</v>
      </c>
      <c r="AZ147" s="4"/>
      <c r="BA147" s="3">
        <v>0.04</v>
      </c>
      <c r="BB147" s="3"/>
      <c r="BC147" s="3"/>
      <c r="BD147" s="3"/>
      <c r="BE147" s="3">
        <v>2</v>
      </c>
      <c r="BF147" s="3" t="s">
        <v>125</v>
      </c>
    </row>
    <row r="148" spans="1:58" x14ac:dyDescent="0.35">
      <c r="A148" s="2">
        <v>110</v>
      </c>
      <c r="B148" s="3" t="s">
        <v>819</v>
      </c>
      <c r="C148" s="3">
        <v>110.1</v>
      </c>
      <c r="D148" s="3" t="s">
        <v>857</v>
      </c>
      <c r="E148" s="3" t="s">
        <v>821</v>
      </c>
      <c r="F148" s="3">
        <v>1</v>
      </c>
      <c r="G148" s="3"/>
      <c r="H148" s="3" t="str">
        <f>IF(Z148&lt;'2 - Outliers'!$F$11,"Low outlier",IF(Z148&gt;'2 - Outliers'!$F$12,"High outlier",""))</f>
        <v/>
      </c>
      <c r="I148" s="3">
        <f>IF(AB148="",VLOOKUP(AX148,'3 -Impute_SE'!$B$10:$C$21,2,FALSE),AB148)</f>
        <v>4.6555416234905493E-2</v>
      </c>
      <c r="J148" s="3">
        <f>I148^2</f>
        <v>2.1674067808053021E-3</v>
      </c>
      <c r="K148" s="3">
        <f>1/J148</f>
        <v>461.38085792480956</v>
      </c>
      <c r="L148" s="3">
        <f>K148/(VLOOKUP($AX148,'5_Weighting - FEM'!$B$9:$C$20,2,FALSE)/VLOOKUP($AX148,'5_Weighting - FEM'!$B$9:$D$20,3,FALSE))</f>
        <v>6.532932753668129E-8</v>
      </c>
      <c r="M148" s="3">
        <f>L148*Z148</f>
        <v>1.3929767884040351E-8</v>
      </c>
      <c r="N148" s="3">
        <f>K148*Z148</f>
        <v>98.37738270646345</v>
      </c>
      <c r="O148" s="3">
        <f>K148/(VLOOKUP($AX148,'5_Weighting - FEM'!$F$12:$G$20,2,FALSE)/(VLOOKUP($AX148,'5_Weighting - FEM'!$F$12:$H$21,3,FALSE)))</f>
        <v>0.13917377223276436</v>
      </c>
      <c r="P148" s="3">
        <f>O148*$Z148</f>
        <v>2.9675161460374511E-2</v>
      </c>
      <c r="Q148" s="3">
        <f>K148/(VLOOKUP($AX148,'5_Weighting - FEM'!$F$12:$H$20,2,FALSE)/VLOOKUP($AX148,'5_Weighting - FEM'!$F$12:$H$20,3,FALSE))</f>
        <v>0.13917377223276436</v>
      </c>
      <c r="R148" s="3">
        <f>Q148*$Z148</f>
        <v>2.9675161460374511E-2</v>
      </c>
      <c r="S148" s="3">
        <f>K148/(VLOOKUP($AX148,'5_Weighting - FEM'!$N$12:$O$23,2,FALSE)/VLOOKUP($AX148,'5_Weighting - FEM'!$N$12:$P$23,3,FALSE))</f>
        <v>3.6925276715192497E-8</v>
      </c>
      <c r="T148" s="3">
        <f>S148*$Z148</f>
        <v>7.8733480519570164E-9</v>
      </c>
      <c r="U148" s="3">
        <f>K148/(VLOOKUP($AX148,'5_Weighting - FEM'!$R$12:$S$23,2,FALSE)/(VLOOKUP($AX148,'5_Weighting - FEM'!$R$12:$T$23,3,FALSE)))</f>
        <v>4.3221563878636908E-4</v>
      </c>
      <c r="V148" s="3">
        <f>U148*$Z148</f>
        <v>9.2158663668562185E-5</v>
      </c>
      <c r="W148" s="3">
        <f>K148/(VLOOKUP($AX148,'5_Weighting - FEM'!$V$12:$W$23,2,FALSE)/(VLOOKUP($AX148,'5_Weighting - FEM'!$V$12:$X$23,3,FALSE)))</f>
        <v>4.2610558004108369E-8</v>
      </c>
      <c r="X148" s="3">
        <f>W148*$Z148</f>
        <v>9.0855853685834483E-9</v>
      </c>
      <c r="Y148" s="3" t="s">
        <v>640</v>
      </c>
      <c r="Z148" s="6">
        <v>0.21322380635586716</v>
      </c>
      <c r="AA148" s="3" t="s">
        <v>822</v>
      </c>
      <c r="AB148" s="3">
        <v>4.6555416234905493E-2</v>
      </c>
      <c r="AC148" s="3" t="s">
        <v>26</v>
      </c>
      <c r="AD148" s="3" t="s">
        <v>5</v>
      </c>
      <c r="AE148" s="3" t="s">
        <v>6</v>
      </c>
      <c r="AF148" s="3" t="s">
        <v>5</v>
      </c>
      <c r="AG148" s="3" t="s">
        <v>55</v>
      </c>
      <c r="AH148" s="3" t="s">
        <v>37</v>
      </c>
      <c r="AI148" s="3" t="s">
        <v>56</v>
      </c>
      <c r="AJ148" s="3" t="s">
        <v>10</v>
      </c>
      <c r="AK148" s="3" t="s">
        <v>39</v>
      </c>
      <c r="AL148" s="4" t="s">
        <v>12</v>
      </c>
      <c r="AM148" s="4" t="s">
        <v>40</v>
      </c>
      <c r="AN148" s="4" t="s">
        <v>823</v>
      </c>
      <c r="AO148" s="3" t="s">
        <v>1951</v>
      </c>
      <c r="AP148" s="3" t="s">
        <v>30</v>
      </c>
      <c r="AQ148" s="3">
        <v>4140</v>
      </c>
      <c r="AR148" s="3">
        <v>1</v>
      </c>
      <c r="AS148" s="3">
        <v>0</v>
      </c>
      <c r="AT148" s="3">
        <v>1</v>
      </c>
      <c r="AU148" s="3">
        <v>1</v>
      </c>
      <c r="AV148" s="4" t="s">
        <v>97</v>
      </c>
      <c r="AW148" s="4" t="s">
        <v>852</v>
      </c>
      <c r="AX148" s="4" t="s">
        <v>705</v>
      </c>
      <c r="AY148" s="4" t="s">
        <v>58</v>
      </c>
      <c r="AZ148" s="4" t="s">
        <v>59</v>
      </c>
      <c r="BA148" s="3">
        <v>0.184</v>
      </c>
      <c r="BB148" s="3">
        <v>1.2020158230963014</v>
      </c>
      <c r="BC148" s="3"/>
      <c r="BD148" s="3" t="s">
        <v>60</v>
      </c>
      <c r="BE148" s="3">
        <v>4.58</v>
      </c>
      <c r="BF148" s="3"/>
    </row>
    <row r="149" spans="1:58" x14ac:dyDescent="0.35">
      <c r="A149" s="2">
        <v>110</v>
      </c>
      <c r="B149" s="3" t="s">
        <v>819</v>
      </c>
      <c r="C149" s="3">
        <v>110.1</v>
      </c>
      <c r="D149" s="3" t="s">
        <v>905</v>
      </c>
      <c r="E149" s="3" t="s">
        <v>821</v>
      </c>
      <c r="F149" s="3">
        <v>1</v>
      </c>
      <c r="G149" s="3"/>
      <c r="H149" s="3" t="str">
        <f>IF(Z149&lt;'2 - Outliers'!$F$11,"Low outlier",IF(Z149&gt;'2 - Outliers'!$F$12,"High outlier",""))</f>
        <v/>
      </c>
      <c r="I149" s="3">
        <f>IF(AB149="",VLOOKUP(AX149,'3 -Impute_SE'!$B$10:$C$21,2,FALSE),AB149)</f>
        <v>4.6614541754089703E-2</v>
      </c>
      <c r="J149" s="3">
        <f>I149^2</f>
        <v>2.1729155029437722E-3</v>
      </c>
      <c r="K149" s="3">
        <f>1/J149</f>
        <v>460.2111764793629</v>
      </c>
      <c r="L149" s="3">
        <f>K149/(VLOOKUP($AX149,'5_Weighting - FEM'!$B$9:$C$20,2,FALSE)/VLOOKUP($AX149,'5_Weighting - FEM'!$B$9:$D$20,3,FALSE))</f>
        <v>6.5163706226324245E-8</v>
      </c>
      <c r="M149" s="3">
        <f>L149*Z149</f>
        <v>-1.1664293010194789E-8</v>
      </c>
      <c r="N149" s="3">
        <f>K149*Z149</f>
        <v>-82.377727110512666</v>
      </c>
      <c r="O149" s="3">
        <f>K149/(VLOOKUP($AX149,'5_Weighting - FEM'!$F$12:$G$20,2,FALSE)/(VLOOKUP($AX149,'5_Weighting - FEM'!$F$12:$H$21,3,FALSE)))</f>
        <v>0.13882094229568012</v>
      </c>
      <c r="P149" s="3">
        <f>O149*$Z149</f>
        <v>-2.4848926506178783E-2</v>
      </c>
      <c r="Q149" s="3">
        <f>K149/(VLOOKUP($AX149,'5_Weighting - FEM'!$F$12:$H$20,2,FALSE)/VLOOKUP($AX149,'5_Weighting - FEM'!$F$12:$H$20,3,FALSE))</f>
        <v>0.13882094229568012</v>
      </c>
      <c r="R149" s="3">
        <f>Q149*$Z149</f>
        <v>-2.4848926506178783E-2</v>
      </c>
      <c r="S149" s="3">
        <f>K149/(VLOOKUP($AX149,'5_Weighting - FEM'!$N$12:$O$23,2,FALSE)/VLOOKUP($AX149,'5_Weighting - FEM'!$N$12:$P$23,3,FALSE))</f>
        <v>3.6831664658472138E-8</v>
      </c>
      <c r="T149" s="3">
        <f>S149*$Z149</f>
        <v>-6.592862093164721E-9</v>
      </c>
      <c r="U149" s="3">
        <f>K149/(VLOOKUP($AX149,'5_Weighting - FEM'!$R$12:$S$23,2,FALSE)/(VLOOKUP($AX149,'5_Weighting - FEM'!$R$12:$T$23,3,FALSE)))</f>
        <v>4.3111989628982474E-4</v>
      </c>
      <c r="V149" s="3">
        <f>U149*$Z149</f>
        <v>-7.7170392601424089E-5</v>
      </c>
      <c r="W149" s="3">
        <f>K149/(VLOOKUP($AX149,'5_Weighting - FEM'!$V$12:$W$23,2,FALSE)/(VLOOKUP($AX149,'5_Weighting - FEM'!$V$12:$X$23,3,FALSE)))</f>
        <v>4.2502532761575102E-8</v>
      </c>
      <c r="X149" s="3">
        <f>W149*$Z149</f>
        <v>-7.6079465781849912E-9</v>
      </c>
      <c r="Y149" s="3" t="s">
        <v>640</v>
      </c>
      <c r="Z149" s="6">
        <v>-0.17899984033570446</v>
      </c>
      <c r="AA149" s="3" t="s">
        <v>822</v>
      </c>
      <c r="AB149" s="3">
        <v>4.6614541754089703E-2</v>
      </c>
      <c r="AC149" s="3" t="s">
        <v>26</v>
      </c>
      <c r="AD149" s="3" t="s">
        <v>5</v>
      </c>
      <c r="AE149" s="3" t="s">
        <v>143</v>
      </c>
      <c r="AF149" s="3" t="s">
        <v>53</v>
      </c>
      <c r="AG149" s="3" t="s">
        <v>55</v>
      </c>
      <c r="AH149" s="3" t="s">
        <v>37</v>
      </c>
      <c r="AI149" s="3" t="s">
        <v>56</v>
      </c>
      <c r="AJ149" s="3" t="s">
        <v>10</v>
      </c>
      <c r="AK149" s="3" t="s">
        <v>39</v>
      </c>
      <c r="AL149" s="4" t="s">
        <v>12</v>
      </c>
      <c r="AM149" s="4" t="s">
        <v>40</v>
      </c>
      <c r="AN149" s="4" t="s">
        <v>823</v>
      </c>
      <c r="AO149" s="3" t="s">
        <v>1951</v>
      </c>
      <c r="AP149" s="3" t="s">
        <v>30</v>
      </c>
      <c r="AQ149" s="3">
        <v>4140</v>
      </c>
      <c r="AR149" s="3">
        <v>1</v>
      </c>
      <c r="AS149" s="3">
        <v>0</v>
      </c>
      <c r="AT149" s="3">
        <v>1</v>
      </c>
      <c r="AU149" s="3">
        <v>1</v>
      </c>
      <c r="AV149" s="4" t="s">
        <v>97</v>
      </c>
      <c r="AW149" s="4" t="s">
        <v>852</v>
      </c>
      <c r="AX149" s="4" t="s">
        <v>705</v>
      </c>
      <c r="AY149" s="4" t="s">
        <v>58</v>
      </c>
      <c r="AZ149" s="4" t="s">
        <v>59</v>
      </c>
      <c r="BA149" s="3">
        <v>-0.33100000000000002</v>
      </c>
      <c r="BB149" s="3">
        <v>0.7182051690405703</v>
      </c>
      <c r="BC149" s="3"/>
      <c r="BD149" s="3" t="s">
        <v>60</v>
      </c>
      <c r="BE149" s="3">
        <v>-3.84</v>
      </c>
      <c r="BF149" s="3"/>
    </row>
    <row r="150" spans="1:58" x14ac:dyDescent="0.35">
      <c r="A150" s="2">
        <v>103</v>
      </c>
      <c r="B150" s="3" t="s">
        <v>263</v>
      </c>
      <c r="C150" s="3">
        <v>103.1</v>
      </c>
      <c r="D150" s="3" t="s">
        <v>853</v>
      </c>
      <c r="E150" s="3" t="s">
        <v>265</v>
      </c>
      <c r="F150" s="3"/>
      <c r="G150" s="3"/>
      <c r="H150" s="3" t="str">
        <f>IF(Z150&lt;'2 - Outliers'!$F$11,"Low outlier",IF(Z150&gt;'2 - Outliers'!$F$12,"High outlier",""))</f>
        <v/>
      </c>
      <c r="I150" s="3">
        <f>IF(AB150="",VLOOKUP(AX150,'3 -Impute_SE'!$B$10:$C$21,2,FALSE),AB150)</f>
        <v>4.6661031276415896E-2</v>
      </c>
      <c r="J150" s="3">
        <f>I150^2</f>
        <v>2.1772518397786622E-3</v>
      </c>
      <c r="K150" s="3">
        <f>1/J150</f>
        <v>459.29459409787859</v>
      </c>
      <c r="L150" s="3">
        <f>K150/(VLOOKUP($AX150,'5_Weighting - FEM'!$B$9:$C$20,2,FALSE)/VLOOKUP($AX150,'5_Weighting - FEM'!$B$9:$D$20,3,FALSE))</f>
        <v>6.5033922535506068E-8</v>
      </c>
      <c r="M150" s="3">
        <f>L150*Z150</f>
        <v>1.7949362619799677E-8</v>
      </c>
      <c r="N150" s="3">
        <f>K150*Z150</f>
        <v>126.76530797101449</v>
      </c>
      <c r="O150" s="3">
        <f>K150/(VLOOKUP($AX150,'5_Weighting - FEM'!$F$12:$G$20,2,FALSE)/(VLOOKUP($AX150,'5_Weighting - FEM'!$F$12:$H$21,3,FALSE)))</f>
        <v>0.13854445872380627</v>
      </c>
      <c r="P150" s="3">
        <f>O150*$Z150</f>
        <v>3.8238270607770533E-2</v>
      </c>
      <c r="Q150" s="3">
        <f>K150/(VLOOKUP($AX150,'5_Weighting - FEM'!$F$12:$H$20,2,FALSE)/VLOOKUP($AX150,'5_Weighting - FEM'!$F$12:$H$20,3,FALSE))</f>
        <v>0.13854445872380627</v>
      </c>
      <c r="R150" s="3">
        <f>Q150*$Z150</f>
        <v>3.8238270607770533E-2</v>
      </c>
      <c r="S150" s="3">
        <f>K150/(VLOOKUP($AX150,'5_Weighting - FEM'!$N$12:$O$23,2,FALSE)/VLOOKUP($AX150,'5_Weighting - FEM'!$N$12:$P$23,3,FALSE))</f>
        <v>3.6758308650117556E-8</v>
      </c>
      <c r="T150" s="3">
        <f>S150*$Z150</f>
        <v>1.0145293187432446E-8</v>
      </c>
      <c r="U150" s="3">
        <f>K150/(VLOOKUP($AX150,'5_Weighting - FEM'!$R$12:$S$23,2,FALSE)/(VLOOKUP($AX150,'5_Weighting - FEM'!$R$12:$T$23,3,FALSE)))</f>
        <v>4.3026125373301076E-4</v>
      </c>
      <c r="V150" s="3">
        <f>U150*$Z150</f>
        <v>1.1875210603031099E-4</v>
      </c>
      <c r="W150" s="3">
        <f>K150/(VLOOKUP($AX150,'5_Weighting - FEM'!$V$12:$W$23,2,FALSE)/(VLOOKUP($AX150,'5_Weighting - FEM'!$V$12:$X$23,3,FALSE)))</f>
        <v>4.2417882334360921E-8</v>
      </c>
      <c r="X150" s="3">
        <f>W150*$Z150</f>
        <v>1.1707335524283615E-8</v>
      </c>
      <c r="Y150" s="3" t="s">
        <v>266</v>
      </c>
      <c r="Z150" s="6">
        <v>0.27600000000000002</v>
      </c>
      <c r="AA150" s="3" t="s">
        <v>176</v>
      </c>
      <c r="AB150" s="3">
        <v>4.6661031276415896E-2</v>
      </c>
      <c r="AC150" s="3" t="s">
        <v>26</v>
      </c>
      <c r="AD150" s="3" t="s">
        <v>5</v>
      </c>
      <c r="AE150" s="3" t="s">
        <v>6</v>
      </c>
      <c r="AF150" s="3" t="s">
        <v>5</v>
      </c>
      <c r="AG150" s="3" t="s">
        <v>267</v>
      </c>
      <c r="AH150" s="3" t="s">
        <v>268</v>
      </c>
      <c r="AI150" s="3" t="s">
        <v>103</v>
      </c>
      <c r="AJ150" s="3" t="s">
        <v>10</v>
      </c>
      <c r="AK150" s="3" t="s">
        <v>39</v>
      </c>
      <c r="AL150" s="4" t="s">
        <v>12</v>
      </c>
      <c r="AM150" s="4" t="s">
        <v>13</v>
      </c>
      <c r="AN150" s="4">
        <v>2010</v>
      </c>
      <c r="AO150" s="3" t="s">
        <v>14</v>
      </c>
      <c r="AP150" s="3" t="s">
        <v>14</v>
      </c>
      <c r="AQ150" s="3">
        <v>4399</v>
      </c>
      <c r="AR150" s="3">
        <v>1</v>
      </c>
      <c r="AS150" s="3">
        <v>0</v>
      </c>
      <c r="AT150" s="3">
        <v>1</v>
      </c>
      <c r="AU150" s="3">
        <v>1</v>
      </c>
      <c r="AV150" s="4" t="s">
        <v>97</v>
      </c>
      <c r="AW150" s="4" t="s">
        <v>854</v>
      </c>
      <c r="AX150" s="4" t="s">
        <v>705</v>
      </c>
      <c r="AY150" s="4" t="s">
        <v>270</v>
      </c>
      <c r="AZ150" s="4"/>
      <c r="BA150" s="3">
        <v>0.27600000000000002</v>
      </c>
      <c r="BB150" s="3"/>
      <c r="BC150" s="3"/>
      <c r="BD150" s="3" t="s">
        <v>20</v>
      </c>
      <c r="BE150" s="3">
        <v>5.915</v>
      </c>
      <c r="BF150" s="3"/>
    </row>
    <row r="151" spans="1:58" x14ac:dyDescent="0.35">
      <c r="A151" s="2">
        <v>102</v>
      </c>
      <c r="B151" s="3" t="s">
        <v>257</v>
      </c>
      <c r="C151" s="3">
        <v>102.1</v>
      </c>
      <c r="D151" s="3" t="s">
        <v>591</v>
      </c>
      <c r="E151" s="3" t="s">
        <v>259</v>
      </c>
      <c r="F151" s="3"/>
      <c r="G151" s="3"/>
      <c r="H151" s="3" t="str">
        <f>IF(Z151&lt;'2 - Outliers'!$F$11,"Low outlier",IF(Z151&gt;'2 - Outliers'!$F$12,"High outlier",""))</f>
        <v/>
      </c>
      <c r="I151" s="3">
        <f>IF(AB151="",VLOOKUP(AX151,'3 -Impute_SE'!$B$10:$C$21,2,FALSE),AB151)</f>
        <v>4.6808510638297871E-2</v>
      </c>
      <c r="J151" s="3">
        <f>I151^2</f>
        <v>2.191036668175645E-3</v>
      </c>
      <c r="K151" s="3">
        <f>1/J151</f>
        <v>456.40495867768595</v>
      </c>
      <c r="L151" s="3">
        <f>K151/(VLOOKUP($AX151,'5_Weighting - FEM'!$B$9:$C$20,2,FALSE)/VLOOKUP($AX151,'5_Weighting - FEM'!$B$9:$D$20,3,FALSE))</f>
        <v>0.44310671067748469</v>
      </c>
      <c r="M151" s="3">
        <f>L151*Z151</f>
        <v>9.7483476349046638E-2</v>
      </c>
      <c r="N151" s="3">
        <f>K151*Z151</f>
        <v>100.40909090909091</v>
      </c>
      <c r="O151" s="3">
        <f>K151/(VLOOKUP($AX151,'5_Weighting - FEM'!$F$12:$G$20,2,FALSE)/(VLOOKUP($AX151,'5_Weighting - FEM'!$F$12:$H$21,3,FALSE)))</f>
        <v>7.7621664408055961</v>
      </c>
      <c r="P151" s="3">
        <f>O151*$Z151</f>
        <v>1.7076766169772311</v>
      </c>
      <c r="Q151" s="3">
        <f>K151/(VLOOKUP($AX151,'5_Weighting - FEM'!$F$12:$H$20,2,FALSE)/VLOOKUP($AX151,'5_Weighting - FEM'!$F$12:$H$20,3,FALSE))</f>
        <v>7.7621664408055961</v>
      </c>
      <c r="R151" s="3">
        <f>Q151*$Z151</f>
        <v>1.7076766169772311</v>
      </c>
      <c r="S151" s="3">
        <f>K151/(VLOOKUP($AX151,'5_Weighting - FEM'!$N$12:$O$23,2,FALSE)/VLOOKUP($AX151,'5_Weighting - FEM'!$N$12:$P$23,3,FALSE))</f>
        <v>0.3194250559148139</v>
      </c>
      <c r="T151" s="3">
        <f>S151*$Z151</f>
        <v>7.0273512301259056E-2</v>
      </c>
      <c r="U151" s="3">
        <f>K151/(VLOOKUP($AX151,'5_Weighting - FEM'!$R$12:$S$23,2,FALSE)/(VLOOKUP($AX151,'5_Weighting - FEM'!$R$12:$T$23,3,FALSE)))</f>
        <v>0.21899348187860981</v>
      </c>
      <c r="V151" s="3">
        <f>U151*$Z151</f>
        <v>4.8178566013294157E-2</v>
      </c>
      <c r="W151" s="3">
        <f>K151/(VLOOKUP($AX151,'5_Weighting - FEM'!$V$12:$W$23,2,FALSE)/(VLOOKUP($AX151,'5_Weighting - FEM'!$V$12:$X$23,3,FALSE)))</f>
        <v>0.28110931244264509</v>
      </c>
      <c r="X151" s="3">
        <f>W151*$Z151</f>
        <v>6.1844048737381918E-2</v>
      </c>
      <c r="Y151" s="3" t="s">
        <v>64</v>
      </c>
      <c r="Z151" s="6">
        <v>0.22</v>
      </c>
      <c r="AA151" s="3" t="s">
        <v>4</v>
      </c>
      <c r="AB151" s="3">
        <v>4.6808510638297871E-2</v>
      </c>
      <c r="AC151" s="3" t="s">
        <v>26</v>
      </c>
      <c r="AD151" s="3" t="s">
        <v>5</v>
      </c>
      <c r="AE151" s="3" t="s">
        <v>6</v>
      </c>
      <c r="AF151" s="3" t="s">
        <v>5</v>
      </c>
      <c r="AG151" s="3" t="s">
        <v>7</v>
      </c>
      <c r="AH151" s="3" t="s">
        <v>65</v>
      </c>
      <c r="AI151" s="3" t="s">
        <v>28</v>
      </c>
      <c r="AJ151" s="3" t="s">
        <v>10</v>
      </c>
      <c r="AK151" s="3" t="s">
        <v>11</v>
      </c>
      <c r="AL151" s="4" t="s">
        <v>66</v>
      </c>
      <c r="AM151" s="4" t="s">
        <v>67</v>
      </c>
      <c r="AN151" s="4" t="s">
        <v>260</v>
      </c>
      <c r="AO151" s="3" t="s">
        <v>1951</v>
      </c>
      <c r="AP151" s="3" t="s">
        <v>14</v>
      </c>
      <c r="AQ151" s="3">
        <v>1824</v>
      </c>
      <c r="AR151" s="3">
        <v>1</v>
      </c>
      <c r="AS151" s="3">
        <v>0</v>
      </c>
      <c r="AT151" s="3">
        <v>1</v>
      </c>
      <c r="AU151" s="3">
        <v>1</v>
      </c>
      <c r="AV151" s="4" t="s">
        <v>330</v>
      </c>
      <c r="AW151" s="4" t="s">
        <v>592</v>
      </c>
      <c r="AX151" s="4" t="s">
        <v>465</v>
      </c>
      <c r="AY151" s="4" t="s">
        <v>262</v>
      </c>
      <c r="AZ151" s="4"/>
      <c r="BA151" s="3">
        <v>0.16</v>
      </c>
      <c r="BB151" s="3"/>
      <c r="BC151" s="3"/>
      <c r="BD151" s="3" t="s">
        <v>20</v>
      </c>
      <c r="BE151" s="3">
        <v>4.7</v>
      </c>
      <c r="BF151" s="3"/>
    </row>
    <row r="152" spans="1:58" x14ac:dyDescent="0.35">
      <c r="A152" s="2">
        <v>174</v>
      </c>
      <c r="B152" s="3" t="s">
        <v>1243</v>
      </c>
      <c r="C152" s="3">
        <v>174.1</v>
      </c>
      <c r="D152" s="3" t="s">
        <v>1244</v>
      </c>
      <c r="E152" s="3" t="s">
        <v>422</v>
      </c>
      <c r="F152" s="3"/>
      <c r="G152" s="3"/>
      <c r="H152" s="3" t="str">
        <f>IF(Z152&lt;'2 - Outliers'!$F$11,"Low outlier",IF(Z152&gt;'2 - Outliers'!$F$12,"High outlier",""))</f>
        <v/>
      </c>
      <c r="I152" s="3">
        <f>IF(AB152="",VLOOKUP(AX152,'3 -Impute_SE'!$B$10:$C$21,2,FALSE),AB152)</f>
        <v>4.6885330104119514E-2</v>
      </c>
      <c r="J152" s="3">
        <f>I152^2</f>
        <v>2.1982341789722557E-3</v>
      </c>
      <c r="K152" s="3">
        <f>1/J152</f>
        <v>454.91058667258636</v>
      </c>
      <c r="L152" s="3">
        <f>K152/(VLOOKUP($AX152,'5_Weighting - FEM'!$B$9:$C$20,2,FALSE)/VLOOKUP($AX152,'5_Weighting - FEM'!$B$9:$D$20,3,FALSE))</f>
        <v>0.57328683556508619</v>
      </c>
      <c r="M152" s="3">
        <f>L152*Z152</f>
        <v>2.0967507381324576E-2</v>
      </c>
      <c r="N152" s="3">
        <f>K152*Z152</f>
        <v>16.637990779080507</v>
      </c>
      <c r="O152" s="3">
        <f>K152/(VLOOKUP($AX152,'5_Weighting - FEM'!$F$12:$G$20,2,FALSE)/(VLOOKUP($AX152,'5_Weighting - FEM'!$F$12:$H$21,3,FALSE)))</f>
        <v>0.31396523110192986</v>
      </c>
      <c r="P152" s="3">
        <f>O152*$Z152</f>
        <v>1.1483027155368204E-2</v>
      </c>
      <c r="Q152" s="3">
        <f>K152/(VLOOKUP($AX152,'5_Weighting - FEM'!$F$12:$H$20,2,FALSE)/VLOOKUP($AX152,'5_Weighting - FEM'!$F$12:$H$20,3,FALSE))</f>
        <v>0.31396523110192986</v>
      </c>
      <c r="R152" s="3">
        <f>Q152*$Z152</f>
        <v>1.1483027155368204E-2</v>
      </c>
      <c r="S152" s="3">
        <f>K152/(VLOOKUP($AX152,'5_Weighting - FEM'!$N$12:$O$23,2,FALSE)/VLOOKUP($AX152,'5_Weighting - FEM'!$N$12:$P$23,3,FALSE))</f>
        <v>0.89387654773119718</v>
      </c>
      <c r="T152" s="3">
        <f>S152*$Z152</f>
        <v>3.269281963203035E-2</v>
      </c>
      <c r="U152" s="3">
        <f>K152/(VLOOKUP($AX152,'5_Weighting - FEM'!$R$12:$S$23,2,FALSE)/(VLOOKUP($AX152,'5_Weighting - FEM'!$R$12:$T$23,3,FALSE)))</f>
        <v>0.48160453525061914</v>
      </c>
      <c r="V152" s="3">
        <f>U152*$Z152</f>
        <v>1.7614300593163195E-2</v>
      </c>
      <c r="W152" s="3">
        <f>K152/(VLOOKUP($AX152,'5_Weighting - FEM'!$V$12:$W$23,2,FALSE)/(VLOOKUP($AX152,'5_Weighting - FEM'!$V$12:$X$23,3,FALSE)))</f>
        <v>0.88938533073077242</v>
      </c>
      <c r="X152" s="3">
        <f>W152*$Z152</f>
        <v>3.2528556963213419E-2</v>
      </c>
      <c r="Y152" s="3" t="s">
        <v>82</v>
      </c>
      <c r="Z152" s="6">
        <v>3.6574200000000001E-2</v>
      </c>
      <c r="AA152" s="3" t="s">
        <v>459</v>
      </c>
      <c r="AB152" s="3">
        <v>4.6885330104119514E-2</v>
      </c>
      <c r="AC152" s="3" t="s">
        <v>1305</v>
      </c>
      <c r="AD152" s="3" t="s">
        <v>5</v>
      </c>
      <c r="AE152" s="3" t="s">
        <v>1307</v>
      </c>
      <c r="AF152" s="3" t="s">
        <v>5</v>
      </c>
      <c r="AG152" s="3" t="s">
        <v>1320</v>
      </c>
      <c r="AH152" s="3" t="s">
        <v>37</v>
      </c>
      <c r="AI152" s="3" t="s">
        <v>1321</v>
      </c>
      <c r="AJ152" s="3" t="s">
        <v>57</v>
      </c>
      <c r="AK152" s="3" t="s">
        <v>11</v>
      </c>
      <c r="AL152" s="4" t="s">
        <v>12</v>
      </c>
      <c r="AM152" s="4" t="s">
        <v>13</v>
      </c>
      <c r="AN152" s="4">
        <v>2011</v>
      </c>
      <c r="AO152" s="3" t="s">
        <v>14</v>
      </c>
      <c r="AP152" s="3" t="s">
        <v>1951</v>
      </c>
      <c r="AQ152" s="3">
        <v>2209</v>
      </c>
      <c r="AR152" s="3">
        <v>1</v>
      </c>
      <c r="AS152" s="3">
        <v>0</v>
      </c>
      <c r="AT152" s="3">
        <v>0</v>
      </c>
      <c r="AU152" s="3">
        <v>0</v>
      </c>
      <c r="AV152" s="4" t="s">
        <v>15</v>
      </c>
      <c r="AW152" s="4" t="s">
        <v>1379</v>
      </c>
      <c r="AX152" s="4" t="s">
        <v>32</v>
      </c>
      <c r="AY152" s="4" t="s">
        <v>1402</v>
      </c>
      <c r="AZ152" s="4" t="s">
        <v>59</v>
      </c>
      <c r="BA152" s="3">
        <v>1E-3</v>
      </c>
      <c r="BB152" s="3"/>
      <c r="BC152" s="3"/>
      <c r="BD152" s="3"/>
      <c r="BE152" s="3">
        <v>1</v>
      </c>
      <c r="BF152" s="3" t="s">
        <v>125</v>
      </c>
    </row>
    <row r="153" spans="1:58" x14ac:dyDescent="0.35">
      <c r="A153" s="2">
        <v>9</v>
      </c>
      <c r="B153" s="3" t="s">
        <v>611</v>
      </c>
      <c r="C153" s="3">
        <v>9.1</v>
      </c>
      <c r="D153" s="3" t="s">
        <v>750</v>
      </c>
      <c r="E153" s="3" t="s">
        <v>613</v>
      </c>
      <c r="F153" s="3">
        <v>1</v>
      </c>
      <c r="G153" s="3"/>
      <c r="H153" s="3" t="str">
        <f>IF(Z153&lt;'2 - Outliers'!$F$11,"Low outlier",IF(Z153&gt;'2 - Outliers'!$F$12,"High outlier",""))</f>
        <v/>
      </c>
      <c r="I153" s="3">
        <f>IF(AB153="",VLOOKUP(AX153,'3 -Impute_SE'!$B$10:$C$21,2,FALSE),AB153)</f>
        <v>4.6932524201704955E-2</v>
      </c>
      <c r="J153" s="3">
        <f>I153^2</f>
        <v>2.2026618279436211E-3</v>
      </c>
      <c r="K153" s="3">
        <f>1/J153</f>
        <v>453.99615470414182</v>
      </c>
      <c r="L153" s="3">
        <f>K153/(VLOOKUP($AX153,'5_Weighting - FEM'!$B$9:$C$20,2,FALSE)/VLOOKUP($AX153,'5_Weighting - FEM'!$B$9:$D$20,3,FALSE))</f>
        <v>1.2210448819155925E-3</v>
      </c>
      <c r="M153" s="3">
        <f>L153*Z153</f>
        <v>1.3220659951460758E-4</v>
      </c>
      <c r="N153" s="3">
        <f>K153*Z153</f>
        <v>49.155676990333113</v>
      </c>
      <c r="O153" s="3">
        <f>K153/(VLOOKUP($AX153,'5_Weighting - FEM'!$F$12:$G$20,2,FALSE)/(VLOOKUP($AX153,'5_Weighting - FEM'!$F$12:$H$21,3,FALSE)))</f>
        <v>0.11868326950123728</v>
      </c>
      <c r="P153" s="3">
        <f>O153*$Z153</f>
        <v>1.2850233199797298E-2</v>
      </c>
      <c r="Q153" s="3">
        <f>K153/(VLOOKUP($AX153,'5_Weighting - FEM'!$F$12:$H$20,2,FALSE)/VLOOKUP($AX153,'5_Weighting - FEM'!$F$12:$H$20,3,FALSE))</f>
        <v>0.11868326950123728</v>
      </c>
      <c r="R153" s="3">
        <f>Q153*$Z153</f>
        <v>1.2850233199797298E-2</v>
      </c>
      <c r="S153" s="3">
        <f>K153/(VLOOKUP($AX153,'5_Weighting - FEM'!$N$12:$O$23,2,FALSE)/VLOOKUP($AX153,'5_Weighting - FEM'!$N$12:$P$23,3,FALSE))</f>
        <v>7.9048416899608789E-4</v>
      </c>
      <c r="T153" s="3">
        <f>S153*$Z153</f>
        <v>8.5588355924436416E-5</v>
      </c>
      <c r="U153" s="3">
        <f>K153/(VLOOKUP($AX153,'5_Weighting - FEM'!$R$12:$S$23,2,FALSE)/(VLOOKUP($AX153,'5_Weighting - FEM'!$R$12:$T$23,3,FALSE)))</f>
        <v>0.23250747629920882</v>
      </c>
      <c r="V153" s="3">
        <f>U153*$Z153</f>
        <v>2.5174359483836336E-2</v>
      </c>
      <c r="W153" s="3">
        <f>K153/(VLOOKUP($AX153,'5_Weighting - FEM'!$V$12:$W$23,2,FALSE)/(VLOOKUP($AX153,'5_Weighting - FEM'!$V$12:$X$23,3,FALSE)))</f>
        <v>7.0542601263350122E-4</v>
      </c>
      <c r="X153" s="3">
        <f>W153*$Z153</f>
        <v>7.6378825807871283E-5</v>
      </c>
      <c r="Y153" s="3" t="s">
        <v>24</v>
      </c>
      <c r="Z153" s="6">
        <v>0.10827333333333333</v>
      </c>
      <c r="AA153" s="3" t="s">
        <v>25</v>
      </c>
      <c r="AB153" s="3">
        <v>4.6932524201704955E-2</v>
      </c>
      <c r="AC153" s="3" t="s">
        <v>26</v>
      </c>
      <c r="AD153" s="3" t="s">
        <v>5</v>
      </c>
      <c r="AE153" s="3" t="s">
        <v>6</v>
      </c>
      <c r="AF153" s="3" t="s">
        <v>5</v>
      </c>
      <c r="AG153" s="3" t="s">
        <v>7</v>
      </c>
      <c r="AH153" s="3" t="s">
        <v>614</v>
      </c>
      <c r="AI153" s="3" t="s">
        <v>28</v>
      </c>
      <c r="AJ153" s="3" t="s">
        <v>10</v>
      </c>
      <c r="AK153" s="3" t="s">
        <v>182</v>
      </c>
      <c r="AL153" s="4" t="s">
        <v>12</v>
      </c>
      <c r="AM153" s="4" t="s">
        <v>13</v>
      </c>
      <c r="AN153" s="4">
        <v>2000</v>
      </c>
      <c r="AO153" s="3" t="s">
        <v>30</v>
      </c>
      <c r="AP153" s="3" t="s">
        <v>30</v>
      </c>
      <c r="AQ153" s="3">
        <v>268</v>
      </c>
      <c r="AR153" s="3">
        <v>1</v>
      </c>
      <c r="AS153" s="3">
        <v>0</v>
      </c>
      <c r="AT153" s="3">
        <v>0</v>
      </c>
      <c r="AU153" s="3">
        <v>0</v>
      </c>
      <c r="AV153" s="4" t="s">
        <v>15</v>
      </c>
      <c r="AW153" s="4" t="s">
        <v>41</v>
      </c>
      <c r="AX153" s="4" t="s">
        <v>42</v>
      </c>
      <c r="AY153" s="4" t="s">
        <v>33</v>
      </c>
      <c r="AZ153" s="4"/>
      <c r="BA153" s="3">
        <v>9.1560000000000002E-2</v>
      </c>
      <c r="BB153" s="3"/>
      <c r="BC153" s="3"/>
      <c r="BD153" s="3" t="s">
        <v>20</v>
      </c>
      <c r="BE153" s="3">
        <v>2.3069999999999999</v>
      </c>
      <c r="BF153" s="3"/>
    </row>
    <row r="154" spans="1:58" x14ac:dyDescent="0.35">
      <c r="A154" s="2">
        <v>65</v>
      </c>
      <c r="B154" s="3" t="s">
        <v>351</v>
      </c>
      <c r="C154" s="3">
        <v>65.3</v>
      </c>
      <c r="D154" s="3" t="s">
        <v>877</v>
      </c>
      <c r="E154" s="3" t="s">
        <v>381</v>
      </c>
      <c r="F154" s="3"/>
      <c r="G154" s="3" t="s">
        <v>1958</v>
      </c>
      <c r="H154" s="3" t="str">
        <f>IF(Z154&lt;'2 - Outliers'!$F$11,"Low outlier",IF(Z154&gt;'2 - Outliers'!$F$12,"High outlier",""))</f>
        <v/>
      </c>
      <c r="I154" s="3">
        <f>IF(AB154="",VLOOKUP(AX154,'3 -Impute_SE'!$B$10:$C$21,2,FALSE),AB154)</f>
        <v>4.7301818181818188E-2</v>
      </c>
      <c r="J154" s="3">
        <f>I154^2</f>
        <v>2.2374620033057857E-3</v>
      </c>
      <c r="K154" s="3">
        <f>1/J154</f>
        <v>446.93496404521227</v>
      </c>
      <c r="L154" s="3">
        <f>K154/(VLOOKUP($AX154,'5_Weighting - FEM'!$B$9:$C$20,2,FALSE)/VLOOKUP($AX154,'5_Weighting - FEM'!$B$9:$D$20,3,FALSE))</f>
        <v>1.2020534639818109E-3</v>
      </c>
      <c r="M154" s="3">
        <f>L154*Z154</f>
        <v>9.3817868756852386E-5</v>
      </c>
      <c r="N154" s="3">
        <f>K154*Z154</f>
        <v>34.882380073800732</v>
      </c>
      <c r="O154" s="3">
        <f>K154/(VLOOKUP($AX154,'5_Weighting - FEM'!$F$12:$G$20,2,FALSE)/(VLOOKUP($AX154,'5_Weighting - FEM'!$F$12:$H$21,3,FALSE)))</f>
        <v>0.11683733934238057</v>
      </c>
      <c r="P154" s="3">
        <f>O154*$Z154</f>
        <v>9.1189206609941197E-3</v>
      </c>
      <c r="Q154" s="3">
        <f>K154/(VLOOKUP($AX154,'5_Weighting - FEM'!$F$12:$H$20,2,FALSE)/VLOOKUP($AX154,'5_Weighting - FEM'!$F$12:$H$20,3,FALSE))</f>
        <v>0.11683733934238057</v>
      </c>
      <c r="R154" s="3">
        <f>Q154*$Z154</f>
        <v>9.1189206609941197E-3</v>
      </c>
      <c r="S154" s="3">
        <f>K154/(VLOOKUP($AX154,'5_Weighting - FEM'!$N$12:$O$23,2,FALSE)/VLOOKUP($AX154,'5_Weighting - FEM'!$N$12:$P$23,3,FALSE))</f>
        <v>7.7818944056653907E-4</v>
      </c>
      <c r="T154" s="3">
        <f>S154*$Z154</f>
        <v>6.0736129457337248E-5</v>
      </c>
      <c r="U154" s="3">
        <f>K154/(VLOOKUP($AX154,'5_Weighting - FEM'!$R$12:$S$23,2,FALSE)/(VLOOKUP($AX154,'5_Weighting - FEM'!$R$12:$T$23,3,FALSE)))</f>
        <v>0.22889119100083405</v>
      </c>
      <c r="V154" s="3">
        <f>U154*$Z154</f>
        <v>1.7864499675233098E-2</v>
      </c>
      <c r="W154" s="3">
        <f>K154/(VLOOKUP($AX154,'5_Weighting - FEM'!$V$12:$W$23,2,FALSE)/(VLOOKUP($AX154,'5_Weighting - FEM'!$V$12:$X$23,3,FALSE)))</f>
        <v>6.9445422901956357E-4</v>
      </c>
      <c r="X154" s="3">
        <f>W154*$Z154</f>
        <v>5.42007636665189E-5</v>
      </c>
      <c r="Y154" s="3" t="s">
        <v>354</v>
      </c>
      <c r="Z154" s="6">
        <v>7.8048000000000006E-2</v>
      </c>
      <c r="AA154" s="3" t="s">
        <v>355</v>
      </c>
      <c r="AB154" s="3">
        <v>4.7301818181818188E-2</v>
      </c>
      <c r="AC154" s="3" t="s">
        <v>26</v>
      </c>
      <c r="AD154" s="3" t="s">
        <v>5</v>
      </c>
      <c r="AE154" s="3" t="s">
        <v>6</v>
      </c>
      <c r="AF154" s="3" t="s">
        <v>5</v>
      </c>
      <c r="AG154" s="3" t="s">
        <v>7</v>
      </c>
      <c r="AH154" s="3" t="s">
        <v>356</v>
      </c>
      <c r="AI154" s="3" t="s">
        <v>28</v>
      </c>
      <c r="AJ154" s="3" t="s">
        <v>10</v>
      </c>
      <c r="AK154" s="3" t="s">
        <v>11</v>
      </c>
      <c r="AL154" s="4" t="s">
        <v>108</v>
      </c>
      <c r="AM154" s="4" t="s">
        <v>363</v>
      </c>
      <c r="AN154" s="4">
        <v>2010</v>
      </c>
      <c r="AO154" s="3" t="s">
        <v>14</v>
      </c>
      <c r="AP154" s="3" t="s">
        <v>14</v>
      </c>
      <c r="AQ154" s="3">
        <v>473</v>
      </c>
      <c r="AR154" s="3">
        <v>1</v>
      </c>
      <c r="AS154" s="3">
        <v>0</v>
      </c>
      <c r="AT154" s="3">
        <v>0</v>
      </c>
      <c r="AU154" s="3">
        <v>0</v>
      </c>
      <c r="AV154" s="4" t="s">
        <v>15</v>
      </c>
      <c r="AW154" s="4" t="s">
        <v>771</v>
      </c>
      <c r="AX154" s="4" t="s">
        <v>42</v>
      </c>
      <c r="AY154" s="4" t="s">
        <v>33</v>
      </c>
      <c r="AZ154" s="4"/>
      <c r="BA154" s="3">
        <v>1.0840000000000001</v>
      </c>
      <c r="BB154" s="3"/>
      <c r="BC154" s="3"/>
      <c r="BD154" s="3" t="s">
        <v>20</v>
      </c>
      <c r="BE154" s="3">
        <v>1.65</v>
      </c>
      <c r="BF154" s="3"/>
    </row>
    <row r="155" spans="1:58" x14ac:dyDescent="0.35">
      <c r="A155" s="2">
        <v>65</v>
      </c>
      <c r="B155" s="3" t="s">
        <v>351</v>
      </c>
      <c r="C155" s="3">
        <v>65.599999999999994</v>
      </c>
      <c r="D155" s="3" t="s">
        <v>390</v>
      </c>
      <c r="E155" s="3" t="s">
        <v>385</v>
      </c>
      <c r="F155" s="3"/>
      <c r="G155" s="3" t="s">
        <v>1958</v>
      </c>
      <c r="H155" s="3" t="str">
        <f>IF(Z155&lt;'2 - Outliers'!$F$11,"Low outlier",IF(Z155&gt;'2 - Outliers'!$F$12,"High outlier",""))</f>
        <v/>
      </c>
      <c r="I155" s="3">
        <f>IF(AB155="",VLOOKUP(AX155,'3 -Impute_SE'!$B$10:$C$21,2,FALSE),AB155)</f>
        <v>4.7418181818181825E-2</v>
      </c>
      <c r="J155" s="3">
        <f>I155^2</f>
        <v>2.2484839669421495E-3</v>
      </c>
      <c r="K155" s="3">
        <f>1/J155</f>
        <v>444.74410967669075</v>
      </c>
      <c r="L155" s="3">
        <f>K155/(VLOOKUP($AX155,'5_Weighting - FEM'!$B$9:$C$20,2,FALSE)/VLOOKUP($AX155,'5_Weighting - FEM'!$B$9:$D$20,3,FALSE))</f>
        <v>0.77644007360071809</v>
      </c>
      <c r="M155" s="3">
        <f>L155*Z155</f>
        <v>-1.2149734271704038E-2</v>
      </c>
      <c r="N155" s="3">
        <f>K155*Z155</f>
        <v>-6.9593558282208576</v>
      </c>
      <c r="O155" s="3">
        <f>K155/(VLOOKUP($AX155,'5_Weighting - FEM'!$F$12:$G$20,2,FALSE)/(VLOOKUP($AX155,'5_Weighting - FEM'!$F$12:$H$21,3,FALSE)))</f>
        <v>25.486064726179897</v>
      </c>
      <c r="P155" s="3">
        <f>O155*$Z155</f>
        <v>-0.39880594083526311</v>
      </c>
      <c r="Q155" s="3">
        <f>K155/(VLOOKUP($AX155,'5_Weighting - FEM'!$F$12:$H$20,2,FALSE)/VLOOKUP($AX155,'5_Weighting - FEM'!$F$12:$H$20,3,FALSE))</f>
        <v>25.486064726179897</v>
      </c>
      <c r="R155" s="3">
        <f>Q155*$Z155</f>
        <v>-0.39880594083526311</v>
      </c>
      <c r="S155" s="3">
        <f>K155/(VLOOKUP($AX155,'5_Weighting - FEM'!$N$12:$O$23,2,FALSE)/VLOOKUP($AX155,'5_Weighting - FEM'!$N$12:$P$23,3,FALSE))</f>
        <v>0.4253313259483269</v>
      </c>
      <c r="T155" s="3">
        <f>S155*$Z155</f>
        <v>-6.6555845884394204E-3</v>
      </c>
      <c r="U155" s="3">
        <f>K155/(VLOOKUP($AX155,'5_Weighting - FEM'!$R$12:$S$23,2,FALSE)/(VLOOKUP($AX155,'5_Weighting - FEM'!$R$12:$T$23,3,FALSE)))</f>
        <v>0.69137337917433106</v>
      </c>
      <c r="V155" s="3">
        <f>U155*$Z155</f>
        <v>-1.0818610637319934E-2</v>
      </c>
      <c r="W155" s="3">
        <f>K155/(VLOOKUP($AX155,'5_Weighting - FEM'!$V$12:$W$23,2,FALSE)/(VLOOKUP($AX155,'5_Weighting - FEM'!$V$12:$X$23,3,FALSE)))</f>
        <v>0.58647312739911495</v>
      </c>
      <c r="X155" s="3">
        <f>W155*$Z155</f>
        <v>-9.1771314975413517E-3</v>
      </c>
      <c r="Y155" s="3" t="s">
        <v>367</v>
      </c>
      <c r="Z155" s="6">
        <v>-1.5648000000000002E-2</v>
      </c>
      <c r="AA155" s="3" t="s">
        <v>355</v>
      </c>
      <c r="AB155" s="3">
        <v>4.7418181818181825E-2</v>
      </c>
      <c r="AC155" s="3" t="s">
        <v>26</v>
      </c>
      <c r="AD155" s="3" t="s">
        <v>53</v>
      </c>
      <c r="AE155" s="3" t="s">
        <v>143</v>
      </c>
      <c r="AF155" s="3" t="s">
        <v>54</v>
      </c>
      <c r="AG155" s="3" t="s">
        <v>7</v>
      </c>
      <c r="AH155" s="3" t="s">
        <v>356</v>
      </c>
      <c r="AI155" s="3" t="s">
        <v>28</v>
      </c>
      <c r="AJ155" s="3" t="s">
        <v>10</v>
      </c>
      <c r="AK155" s="3" t="s">
        <v>11</v>
      </c>
      <c r="AL155" s="4" t="s">
        <v>108</v>
      </c>
      <c r="AM155" s="4" t="s">
        <v>357</v>
      </c>
      <c r="AN155" s="4">
        <v>2010</v>
      </c>
      <c r="AO155" s="3" t="s">
        <v>14</v>
      </c>
      <c r="AP155" s="3" t="s">
        <v>14</v>
      </c>
      <c r="AQ155" s="3">
        <v>473</v>
      </c>
      <c r="AR155" s="3">
        <v>1</v>
      </c>
      <c r="AS155" s="3">
        <v>0</v>
      </c>
      <c r="AT155" s="3">
        <v>0</v>
      </c>
      <c r="AU155" s="3">
        <v>0</v>
      </c>
      <c r="AV155" s="4" t="s">
        <v>346</v>
      </c>
      <c r="AW155" s="4" t="s">
        <v>358</v>
      </c>
      <c r="AX155" s="4" t="s">
        <v>348</v>
      </c>
      <c r="AY155" s="4" t="s">
        <v>33</v>
      </c>
      <c r="AZ155" s="4"/>
      <c r="BA155" s="3">
        <v>-4.8000000000000001E-2</v>
      </c>
      <c r="BB155" s="3"/>
      <c r="BC155" s="3"/>
      <c r="BD155" s="3" t="s">
        <v>20</v>
      </c>
      <c r="BE155" s="3">
        <v>-0.33</v>
      </c>
      <c r="BF155" s="3"/>
    </row>
    <row r="156" spans="1:58" x14ac:dyDescent="0.35">
      <c r="A156" s="2">
        <v>25</v>
      </c>
      <c r="B156" s="3" t="s">
        <v>484</v>
      </c>
      <c r="C156" s="3">
        <v>25.5</v>
      </c>
      <c r="D156" s="3" t="s">
        <v>485</v>
      </c>
      <c r="E156" s="3" t="s">
        <v>486</v>
      </c>
      <c r="F156" s="3"/>
      <c r="G156" s="3"/>
      <c r="H156" s="3" t="str">
        <f>IF(Z156&lt;'2 - Outliers'!$F$11,"Low outlier",IF(Z156&gt;'2 - Outliers'!$F$12,"High outlier",""))</f>
        <v/>
      </c>
      <c r="I156" s="3">
        <f>IF(AB156="",VLOOKUP(AX156,'3 -Impute_SE'!$B$10:$C$21,2,FALSE),AB156)</f>
        <v>4.8120000000000003E-2</v>
      </c>
      <c r="J156" s="3">
        <f>I156^2</f>
        <v>2.3155344000000003E-3</v>
      </c>
      <c r="K156" s="3">
        <f>1/J156</f>
        <v>431.86574986750355</v>
      </c>
      <c r="L156" s="3">
        <f>K156/(VLOOKUP($AX156,'5_Weighting - FEM'!$B$9:$C$20,2,FALSE)/VLOOKUP($AX156,'5_Weighting - FEM'!$B$9:$D$20,3,FALSE))</f>
        <v>0.75395686489589486</v>
      </c>
      <c r="M156" s="3">
        <f>L156*Z156</f>
        <v>2.9024323471032371E-2</v>
      </c>
      <c r="N156" s="3">
        <f>K156*Z156</f>
        <v>16.625103906899419</v>
      </c>
      <c r="O156" s="3">
        <f>K156/(VLOOKUP($AX156,'5_Weighting - FEM'!$F$12:$G$20,2,FALSE)/(VLOOKUP($AX156,'5_Weighting - FEM'!$F$12:$H$21,3,FALSE)))</f>
        <v>24.748070215353032</v>
      </c>
      <c r="P156" s="3">
        <f>O156*$Z156</f>
        <v>0.95270171101023038</v>
      </c>
      <c r="Q156" s="3">
        <f>K156/(VLOOKUP($AX156,'5_Weighting - FEM'!$F$12:$H$20,2,FALSE)/VLOOKUP($AX156,'5_Weighting - FEM'!$F$12:$H$20,3,FALSE))</f>
        <v>24.748070215353032</v>
      </c>
      <c r="R156" s="3">
        <f>Q156*$Z156</f>
        <v>0.95270171101023038</v>
      </c>
      <c r="S156" s="3">
        <f>K156/(VLOOKUP($AX156,'5_Weighting - FEM'!$N$12:$O$23,2,FALSE)/VLOOKUP($AX156,'5_Weighting - FEM'!$N$12:$P$23,3,FALSE))</f>
        <v>0.41301509795451902</v>
      </c>
      <c r="T156" s="3">
        <f>S156*$Z156</f>
        <v>1.5899429210857165E-2</v>
      </c>
      <c r="U156" s="3">
        <f>K156/(VLOOKUP($AX156,'5_Weighting - FEM'!$R$12:$S$23,2,FALSE)/(VLOOKUP($AX156,'5_Weighting - FEM'!$R$12:$T$23,3,FALSE)))</f>
        <v>0.67135342849758506</v>
      </c>
      <c r="V156" s="3">
        <f>U156*$Z156</f>
        <v>2.5844421583443036E-2</v>
      </c>
      <c r="W156" s="3">
        <f>K156/(VLOOKUP($AX156,'5_Weighting - FEM'!$V$12:$W$23,2,FALSE)/(VLOOKUP($AX156,'5_Weighting - FEM'!$V$12:$X$23,3,FALSE)))</f>
        <v>0.56949075081731915</v>
      </c>
      <c r="X156" s="3">
        <f>W156*$Z156</f>
        <v>2.1923115943463519E-2</v>
      </c>
      <c r="Y156" s="3" t="s">
        <v>487</v>
      </c>
      <c r="Z156" s="6">
        <v>3.8496000000000002E-2</v>
      </c>
      <c r="AA156" s="3" t="s">
        <v>134</v>
      </c>
      <c r="AB156" s="3">
        <v>4.8120000000000003E-2</v>
      </c>
      <c r="AC156" s="3" t="s">
        <v>26</v>
      </c>
      <c r="AD156" s="3" t="s">
        <v>53</v>
      </c>
      <c r="AE156" s="3" t="s">
        <v>6</v>
      </c>
      <c r="AF156" s="3" t="s">
        <v>54</v>
      </c>
      <c r="AG156" s="3" t="s">
        <v>135</v>
      </c>
      <c r="AH156" s="3" t="s">
        <v>37</v>
      </c>
      <c r="AI156" s="3" t="s">
        <v>38</v>
      </c>
      <c r="AJ156" s="3" t="s">
        <v>10</v>
      </c>
      <c r="AK156" s="3" t="s">
        <v>39</v>
      </c>
      <c r="AL156" s="4" t="s">
        <v>12</v>
      </c>
      <c r="AM156" s="4" t="s">
        <v>140</v>
      </c>
      <c r="AN156" s="4">
        <v>2000</v>
      </c>
      <c r="AO156" s="3" t="s">
        <v>30</v>
      </c>
      <c r="AP156" s="3" t="s">
        <v>30</v>
      </c>
      <c r="AQ156" s="3">
        <v>1887</v>
      </c>
      <c r="AR156" s="3">
        <v>1</v>
      </c>
      <c r="AS156" s="3">
        <v>1</v>
      </c>
      <c r="AT156" s="3">
        <v>1</v>
      </c>
      <c r="AU156" s="3">
        <v>1</v>
      </c>
      <c r="AV156" s="4" t="s">
        <v>346</v>
      </c>
      <c r="AW156" s="4" t="s">
        <v>488</v>
      </c>
      <c r="AX156" s="4" t="s">
        <v>348</v>
      </c>
      <c r="AY156" s="4" t="s">
        <v>18</v>
      </c>
      <c r="AZ156" s="4"/>
      <c r="BA156" s="3">
        <v>9.6000000000000002E-2</v>
      </c>
      <c r="BB156" s="3"/>
      <c r="BC156" s="3">
        <v>1.1007590639939788</v>
      </c>
      <c r="BD156" s="3" t="s">
        <v>19</v>
      </c>
      <c r="BE156" s="3">
        <v>0.8</v>
      </c>
      <c r="BF156" s="3" t="s">
        <v>125</v>
      </c>
    </row>
    <row r="157" spans="1:58" x14ac:dyDescent="0.35">
      <c r="A157" s="2">
        <v>127</v>
      </c>
      <c r="B157" s="3" t="s">
        <v>647</v>
      </c>
      <c r="C157" s="3">
        <v>127.1</v>
      </c>
      <c r="D157" s="3" t="s">
        <v>712</v>
      </c>
      <c r="E157" s="3" t="s">
        <v>649</v>
      </c>
      <c r="F157" s="3"/>
      <c r="G157" s="3"/>
      <c r="H157" s="3" t="str">
        <f>IF(Z157&lt;'2 - Outliers'!$F$11,"Low outlier",IF(Z157&gt;'2 - Outliers'!$F$12,"High outlier",""))</f>
        <v/>
      </c>
      <c r="I157" s="3">
        <f>IF(AB157="",VLOOKUP(AX157,'3 -Impute_SE'!$B$10:$C$21,2,FALSE),AB157)</f>
        <v>4.9189337730145645E-2</v>
      </c>
      <c r="J157" s="3">
        <f>I157^2</f>
        <v>2.4195909463303297E-3</v>
      </c>
      <c r="K157" s="3">
        <f>1/J157</f>
        <v>413.29299959426987</v>
      </c>
      <c r="L157" s="3">
        <f>K157/(VLOOKUP($AX157,'5_Weighting - FEM'!$B$9:$C$20,2,FALSE)/VLOOKUP($AX157,'5_Weighting - FEM'!$B$9:$D$20,3,FALSE))</f>
        <v>0.72153231496852088</v>
      </c>
      <c r="M157" s="3">
        <f>L157*Z157</f>
        <v>0.12915428437936524</v>
      </c>
      <c r="N157" s="3">
        <f>K157*Z157</f>
        <v>73.979446927374298</v>
      </c>
      <c r="O157" s="3">
        <f>K157/(VLOOKUP($AX157,'5_Weighting - FEM'!$F$12:$G$20,2,FALSE)/(VLOOKUP($AX157,'5_Weighting - FEM'!$F$12:$H$21,3,FALSE)))</f>
        <v>23.683758613899982</v>
      </c>
      <c r="P157" s="3">
        <f>O157*$Z157</f>
        <v>4.2393927918880969</v>
      </c>
      <c r="Q157" s="3">
        <f>K157/(VLOOKUP($AX157,'5_Weighting - FEM'!$F$12:$H$20,2,FALSE)/VLOOKUP($AX157,'5_Weighting - FEM'!$F$12:$H$20,3,FALSE))</f>
        <v>23.683758613899982</v>
      </c>
      <c r="R157" s="3">
        <f>Q157*$Z157</f>
        <v>4.2393927918880969</v>
      </c>
      <c r="S157" s="3">
        <f>K157/(VLOOKUP($AX157,'5_Weighting - FEM'!$N$12:$O$23,2,FALSE)/VLOOKUP($AX157,'5_Weighting - FEM'!$N$12:$P$23,3,FALSE))</f>
        <v>0.39525303584207355</v>
      </c>
      <c r="T157" s="3">
        <f>S157*$Z157</f>
        <v>7.0750293415731164E-2</v>
      </c>
      <c r="U157" s="3">
        <f>K157/(VLOOKUP($AX157,'5_Weighting - FEM'!$R$12:$S$23,2,FALSE)/(VLOOKUP($AX157,'5_Weighting - FEM'!$R$12:$T$23,3,FALSE)))</f>
        <v>0.64248130891785371</v>
      </c>
      <c r="V157" s="3">
        <f>U157*$Z157</f>
        <v>0.1150041542962958</v>
      </c>
      <c r="W157" s="3">
        <f>K157/(VLOOKUP($AX157,'5_Weighting - FEM'!$V$12:$W$23,2,FALSE)/(VLOOKUP($AX157,'5_Weighting - FEM'!$V$12:$X$23,3,FALSE)))</f>
        <v>0.544999321475929</v>
      </c>
      <c r="X157" s="3">
        <f>W157*$Z157</f>
        <v>9.7554878544191287E-2</v>
      </c>
      <c r="Y157" s="3" t="s">
        <v>650</v>
      </c>
      <c r="Z157" s="6">
        <v>0.17899999999999999</v>
      </c>
      <c r="AA157" s="3" t="s">
        <v>4</v>
      </c>
      <c r="AB157" s="3">
        <v>4.9189337730145645E-2</v>
      </c>
      <c r="AC157" s="3" t="s">
        <v>26</v>
      </c>
      <c r="AD157" s="3" t="s">
        <v>5</v>
      </c>
      <c r="AE157" s="3" t="s">
        <v>6</v>
      </c>
      <c r="AF157" s="3" t="s">
        <v>5</v>
      </c>
      <c r="AG157" s="3" t="s">
        <v>7</v>
      </c>
      <c r="AH157" s="3"/>
      <c r="AI157" s="3" t="s">
        <v>38</v>
      </c>
      <c r="AJ157" s="3" t="s">
        <v>57</v>
      </c>
      <c r="AK157" s="3" t="s">
        <v>337</v>
      </c>
      <c r="AL157" s="3" t="s">
        <v>651</v>
      </c>
      <c r="AM157" s="3" t="s">
        <v>652</v>
      </c>
      <c r="AN157" s="3">
        <v>2012</v>
      </c>
      <c r="AO157" s="3" t="s">
        <v>14</v>
      </c>
      <c r="AP157" s="3" t="s">
        <v>14</v>
      </c>
      <c r="AQ157" s="3">
        <v>816</v>
      </c>
      <c r="AR157" s="3">
        <v>0</v>
      </c>
      <c r="AS157" s="3">
        <v>0</v>
      </c>
      <c r="AT157" s="3">
        <v>0</v>
      </c>
      <c r="AU157" s="3">
        <v>0</v>
      </c>
      <c r="AV157" s="3" t="s">
        <v>346</v>
      </c>
      <c r="AW157" s="3" t="s">
        <v>713</v>
      </c>
      <c r="AX157" s="3" t="s">
        <v>348</v>
      </c>
      <c r="AY157" s="3" t="s">
        <v>33</v>
      </c>
      <c r="AZ157" s="4"/>
      <c r="BA157" s="3">
        <v>0.29599999999999999</v>
      </c>
      <c r="BB157" s="3"/>
      <c r="BC157" s="3"/>
      <c r="BD157" s="3"/>
      <c r="BE157" s="3">
        <v>3.6389999999999998</v>
      </c>
      <c r="BF157" s="3"/>
    </row>
    <row r="158" spans="1:58" x14ac:dyDescent="0.35">
      <c r="A158" s="87">
        <v>131</v>
      </c>
      <c r="B158" s="80" t="s">
        <v>68</v>
      </c>
      <c r="C158" s="80">
        <v>131.1</v>
      </c>
      <c r="D158" s="80" t="s">
        <v>2036</v>
      </c>
      <c r="E158" s="80" t="s">
        <v>306</v>
      </c>
      <c r="F158" s="3">
        <v>1</v>
      </c>
      <c r="G158" s="3"/>
      <c r="H158" s="3"/>
      <c r="I158" s="3">
        <f>IF(AB158="",VLOOKUP(AX158,'3 -Impute_SE'!$B$10:$C$21,2,FALSE),AB158)</f>
        <v>4.9723756906077346E-2</v>
      </c>
      <c r="J158" s="3">
        <f>I158^2</f>
        <v>2.4724520008546744E-3</v>
      </c>
      <c r="K158" s="96">
        <f>1/J158</f>
        <v>404.45679012345687</v>
      </c>
      <c r="L158" s="3">
        <f>K158/(VLOOKUP($AX158,'5_Weighting - FEM'!$B$9:$C$20,2,FALSE)/VLOOKUP($AX158,'5_Weighting - FEM'!$B$9:$D$20,3,FALSE))</f>
        <v>6.4308864772466827E-4</v>
      </c>
      <c r="M158" s="3">
        <f>L158*Z158</f>
        <v>5.7877978295220144E-5</v>
      </c>
      <c r="N158" s="3">
        <f>K158*Z158</f>
        <v>36.401111111111113</v>
      </c>
      <c r="O158" s="3">
        <f>K158/(VLOOKUP($AX158,'5_Weighting - FEM'!$F$12:$G$20,2,FALSE)/(VLOOKUP($AX158,'5_Weighting - FEM'!$F$12:$H$21,3,FALSE)))</f>
        <v>1.7257079373854168E-2</v>
      </c>
      <c r="P158" s="3">
        <f>O158*$Z158</f>
        <v>1.553137143646875E-3</v>
      </c>
      <c r="Q158" s="3">
        <f>K158/(VLOOKUP($AX158,'5_Weighting - FEM'!$F$12:$H$20,2,FALSE)/VLOOKUP($AX158,'5_Weighting - FEM'!$F$12:$H$20,3,FALSE))</f>
        <v>1.7257079373854168E-2</v>
      </c>
      <c r="R158" s="3">
        <f>Q158*$Z158</f>
        <v>1.553137143646875E-3</v>
      </c>
      <c r="S158" s="3">
        <f>K158/(VLOOKUP($AX158,'5_Weighting - FEM'!$N$12:$O$23,2,FALSE)/VLOOKUP($AX158,'5_Weighting - FEM'!$N$12:$P$23,3,FALSE))</f>
        <v>5.063659934175965E-4</v>
      </c>
      <c r="T158" s="3">
        <f>S158*$Z158</f>
        <v>4.5572939407583681E-5</v>
      </c>
      <c r="U158" s="3">
        <f>K158/(VLOOKUP($AX158,'5_Weighting - FEM'!$R$12:$S$23,2,FALSE)/(VLOOKUP($AX158,'5_Weighting - FEM'!$R$12:$T$23,3,FALSE)))</f>
        <v>6.9472476447746859E-2</v>
      </c>
      <c r="V158" s="3">
        <f>U158*$Z158</f>
        <v>6.252522880297217E-3</v>
      </c>
      <c r="W158" s="3">
        <f>K158/(VLOOKUP($AX158,'5_Weighting - FEM'!$V$12:$W$23,2,FALSE)/(VLOOKUP($AX158,'5_Weighting - FEM'!$V$12:$X$23,3,FALSE)))</f>
        <v>4.7152336175866594E-4</v>
      </c>
      <c r="X158" s="3">
        <f>W158*$Z158</f>
        <v>4.243710255827993E-5</v>
      </c>
      <c r="Y158" s="3"/>
      <c r="Z158" s="80">
        <v>0.09</v>
      </c>
      <c r="AA158" s="80" t="s">
        <v>4</v>
      </c>
      <c r="AB158" s="84">
        <v>4.9723756906077346E-2</v>
      </c>
      <c r="AC158" s="80" t="s">
        <v>2049</v>
      </c>
      <c r="AD158" s="80" t="s">
        <v>5</v>
      </c>
      <c r="AE158" s="80" t="s">
        <v>6</v>
      </c>
      <c r="AF158" s="80" t="s">
        <v>5</v>
      </c>
      <c r="AG158" s="80" t="s">
        <v>55</v>
      </c>
      <c r="AH158" s="80" t="s">
        <v>37</v>
      </c>
      <c r="AI158" s="80" t="s">
        <v>73</v>
      </c>
      <c r="AJ158" s="80" t="s">
        <v>57</v>
      </c>
      <c r="AK158" s="80" t="s">
        <v>191</v>
      </c>
      <c r="AL158" s="80" t="s">
        <v>12</v>
      </c>
      <c r="AM158" s="80" t="s">
        <v>232</v>
      </c>
      <c r="AN158" s="80">
        <v>1991</v>
      </c>
      <c r="AO158" s="3" t="s">
        <v>30</v>
      </c>
      <c r="AP158" s="3" t="s">
        <v>30</v>
      </c>
      <c r="AQ158" s="80">
        <v>1619</v>
      </c>
      <c r="AR158" s="80">
        <v>0</v>
      </c>
      <c r="AS158" s="80">
        <v>0</v>
      </c>
      <c r="AT158" s="80">
        <v>1</v>
      </c>
      <c r="AU158" s="80">
        <v>1</v>
      </c>
      <c r="AV158" s="80" t="s">
        <v>15</v>
      </c>
      <c r="AW158" s="80" t="s">
        <v>2044</v>
      </c>
      <c r="AX158" s="80" t="s">
        <v>17</v>
      </c>
      <c r="AY158" s="80" t="s">
        <v>233</v>
      </c>
      <c r="AZ158" s="3" t="s">
        <v>78</v>
      </c>
      <c r="BA158" s="3"/>
      <c r="BB158" s="3"/>
      <c r="BC158" s="3"/>
      <c r="BD158" s="3"/>
      <c r="BE158" s="80">
        <v>1.81</v>
      </c>
      <c r="BF158" s="80"/>
    </row>
    <row r="159" spans="1:58" x14ac:dyDescent="0.35">
      <c r="A159" s="2">
        <v>65</v>
      </c>
      <c r="B159" s="3" t="s">
        <v>351</v>
      </c>
      <c r="C159" s="3">
        <v>65.8</v>
      </c>
      <c r="D159" s="3" t="s">
        <v>772</v>
      </c>
      <c r="E159" s="3" t="s">
        <v>394</v>
      </c>
      <c r="F159" s="3"/>
      <c r="G159" s="3" t="s">
        <v>1958</v>
      </c>
      <c r="H159" s="3" t="str">
        <f>IF(Z159&lt;'2 - Outliers'!$F$11,"Low outlier",IF(Z159&gt;'2 - Outliers'!$F$12,"High outlier",""))</f>
        <v/>
      </c>
      <c r="I159" s="3">
        <f>IF(AB159="",VLOOKUP(AX159,'3 -Impute_SE'!$B$10:$C$21,2,FALSE),AB159)</f>
        <v>4.9771103327495618E-2</v>
      </c>
      <c r="J159" s="3">
        <f>I159^2</f>
        <v>2.4771627264362456E-3</v>
      </c>
      <c r="K159" s="3">
        <f>1/J159</f>
        <v>403.68765012004025</v>
      </c>
      <c r="L159" s="3">
        <f>K159/(VLOOKUP($AX159,'5_Weighting - FEM'!$B$9:$C$20,2,FALSE)/VLOOKUP($AX159,'5_Weighting - FEM'!$B$9:$D$20,3,FALSE))</f>
        <v>1.0857376961547879E-3</v>
      </c>
      <c r="M159" s="3">
        <f>L159*Z159</f>
        <v>3.0855905308331761E-4</v>
      </c>
      <c r="N159" s="3">
        <f>K159*Z159</f>
        <v>114.72520435056458</v>
      </c>
      <c r="O159" s="3">
        <f>K159/(VLOOKUP($AX159,'5_Weighting - FEM'!$F$12:$G$20,2,FALSE)/(VLOOKUP($AX159,'5_Weighting - FEM'!$F$12:$H$21,3,FALSE)))</f>
        <v>0.10553166514095329</v>
      </c>
      <c r="P159" s="3">
        <f>O159*$Z159</f>
        <v>2.9991360511402936E-2</v>
      </c>
      <c r="Q159" s="3">
        <f>K159/(VLOOKUP($AX159,'5_Weighting - FEM'!$F$12:$H$20,2,FALSE)/VLOOKUP($AX159,'5_Weighting - FEM'!$F$12:$H$20,3,FALSE))</f>
        <v>0.10553166514095329</v>
      </c>
      <c r="R159" s="3">
        <f>Q159*$Z159</f>
        <v>2.9991360511402936E-2</v>
      </c>
      <c r="S159" s="3">
        <f>K159/(VLOOKUP($AX159,'5_Weighting - FEM'!$N$12:$O$23,2,FALSE)/VLOOKUP($AX159,'5_Weighting - FEM'!$N$12:$P$23,3,FALSE))</f>
        <v>7.0288854505183823E-4</v>
      </c>
      <c r="T159" s="3">
        <f>S159*$Z159</f>
        <v>1.9975600428391704E-4</v>
      </c>
      <c r="U159" s="3">
        <f>K159/(VLOOKUP($AX159,'5_Weighting - FEM'!$R$12:$S$23,2,FALSE)/(VLOOKUP($AX159,'5_Weighting - FEM'!$R$12:$T$23,3,FALSE)))</f>
        <v>0.20674271306049954</v>
      </c>
      <c r="V159" s="3">
        <f>U159*$Z159</f>
        <v>5.8754831852802544E-2</v>
      </c>
      <c r="W159" s="3">
        <f>K159/(VLOOKUP($AX159,'5_Weighting - FEM'!$V$12:$W$23,2,FALSE)/(VLOOKUP($AX159,'5_Weighting - FEM'!$V$12:$X$23,3,FALSE)))</f>
        <v>6.2725590607512244E-4</v>
      </c>
      <c r="X159" s="3">
        <f>W159*$Z159</f>
        <v>1.7826173771520726E-4</v>
      </c>
      <c r="Y159" s="3" t="s">
        <v>354</v>
      </c>
      <c r="Z159" s="6">
        <v>0.28419299999999997</v>
      </c>
      <c r="AA159" s="3" t="s">
        <v>355</v>
      </c>
      <c r="AB159" s="3">
        <v>4.9771103327495618E-2</v>
      </c>
      <c r="AC159" s="3" t="s">
        <v>26</v>
      </c>
      <c r="AD159" s="3" t="s">
        <v>5</v>
      </c>
      <c r="AE159" s="3" t="s">
        <v>6</v>
      </c>
      <c r="AF159" s="3" t="s">
        <v>5</v>
      </c>
      <c r="AG159" s="3" t="s">
        <v>7</v>
      </c>
      <c r="AH159" s="3" t="s">
        <v>356</v>
      </c>
      <c r="AI159" s="3" t="s">
        <v>28</v>
      </c>
      <c r="AJ159" s="3" t="s">
        <v>10</v>
      </c>
      <c r="AK159" s="3" t="s">
        <v>11</v>
      </c>
      <c r="AL159" s="3" t="s">
        <v>108</v>
      </c>
      <c r="AM159" s="3" t="s">
        <v>357</v>
      </c>
      <c r="AN159" s="3">
        <v>2010</v>
      </c>
      <c r="AO159" s="3" t="s">
        <v>14</v>
      </c>
      <c r="AP159" s="3" t="s">
        <v>14</v>
      </c>
      <c r="AQ159" s="3">
        <v>473</v>
      </c>
      <c r="AR159" s="3">
        <v>1</v>
      </c>
      <c r="AS159" s="3">
        <v>0</v>
      </c>
      <c r="AT159" s="3">
        <v>0</v>
      </c>
      <c r="AU159" s="3">
        <v>0</v>
      </c>
      <c r="AV159" s="3" t="s">
        <v>15</v>
      </c>
      <c r="AW159" s="3" t="s">
        <v>556</v>
      </c>
      <c r="AX159" s="3" t="s">
        <v>42</v>
      </c>
      <c r="AY159" s="3" t="s">
        <v>33</v>
      </c>
      <c r="AZ159" s="4"/>
      <c r="BA159" s="3">
        <v>1.0409999999999999</v>
      </c>
      <c r="BB159" s="3"/>
      <c r="BC159" s="3"/>
      <c r="BD159" s="3" t="s">
        <v>20</v>
      </c>
      <c r="BE159" s="3">
        <v>5.71</v>
      </c>
      <c r="BF159" s="3"/>
    </row>
    <row r="160" spans="1:58" x14ac:dyDescent="0.35">
      <c r="A160" s="2">
        <v>33</v>
      </c>
      <c r="B160" s="3" t="s">
        <v>0</v>
      </c>
      <c r="C160" s="3">
        <v>33.299999999999997</v>
      </c>
      <c r="D160" s="3" t="s">
        <v>1</v>
      </c>
      <c r="E160" s="3" t="s">
        <v>2</v>
      </c>
      <c r="F160" s="3"/>
      <c r="G160" s="3"/>
      <c r="H160" s="3" t="str">
        <f>IF(Z160&lt;'2 - Outliers'!$F$11,"Low outlier",IF(Z160&gt;'2 - Outliers'!$F$12,"High outlier",""))</f>
        <v>High outlier</v>
      </c>
      <c r="I160" s="3">
        <f>IF(AB160="",VLOOKUP(AX160,'3 -Impute_SE'!$B$10:$C$21,2,FALSE),AB160)</f>
        <v>4.9965372243354164E-2</v>
      </c>
      <c r="J160" s="3">
        <f>I160^2</f>
        <v>2.4965384234169469E-3</v>
      </c>
      <c r="K160" s="3">
        <f>1/J160</f>
        <v>400.55462019740361</v>
      </c>
      <c r="L160" s="3">
        <f>K160/(VLOOKUP($AX160,'5_Weighting - FEM'!$B$9:$C$20,2,FALSE)/VLOOKUP($AX160,'5_Weighting - FEM'!$B$9:$D$20,3,FALSE))</f>
        <v>6.3688417485583239E-4</v>
      </c>
      <c r="M160" s="3">
        <f>L160*Z160</f>
        <v>8.9482226567244453E-4</v>
      </c>
      <c r="N160" s="3">
        <f>K160*Z160</f>
        <v>562.77924137735204</v>
      </c>
      <c r="O160" s="3">
        <f>K160/(VLOOKUP($AX160,'5_Weighting - FEM'!$F$12:$G$20,2,FALSE)/(VLOOKUP($AX160,'5_Weighting - FEM'!$F$12:$H$21,3,FALSE)))</f>
        <v>1.7090584317302857E-2</v>
      </c>
      <c r="P160" s="3">
        <f>O160*$Z160</f>
        <v>2.4012270965810514E-2</v>
      </c>
      <c r="Q160" s="3">
        <f>K160/(VLOOKUP($AX160,'5_Weighting - FEM'!$F$12:$H$20,2,FALSE)/VLOOKUP($AX160,'5_Weighting - FEM'!$F$12:$H$20,3,FALSE))</f>
        <v>1.7090584317302857E-2</v>
      </c>
      <c r="R160" s="3">
        <f>Q160*$Z160</f>
        <v>2.4012270965810514E-2</v>
      </c>
      <c r="S160" s="3">
        <f>K160/(VLOOKUP($AX160,'5_Weighting - FEM'!$N$12:$O$23,2,FALSE)/VLOOKUP($AX160,'5_Weighting - FEM'!$N$12:$P$23,3,FALSE))</f>
        <v>5.0148061085179244E-4</v>
      </c>
      <c r="T160" s="3">
        <f>S160*$Z160</f>
        <v>7.0458025824676838E-4</v>
      </c>
      <c r="U160" s="3">
        <f>K160/(VLOOKUP($AX160,'5_Weighting - FEM'!$R$12:$S$23,2,FALSE)/(VLOOKUP($AX160,'5_Weighting - FEM'!$R$12:$T$23,3,FALSE)))</f>
        <v>6.8802211008019434E-2</v>
      </c>
      <c r="V160" s="3">
        <f>U160*$Z160</f>
        <v>9.6667106466267305E-2</v>
      </c>
      <c r="W160" s="3">
        <f>K160/(VLOOKUP($AX160,'5_Weighting - FEM'!$V$12:$W$23,2,FALSE)/(VLOOKUP($AX160,'5_Weighting - FEM'!$V$12:$X$23,3,FALSE)))</f>
        <v>4.6697413838890975E-4</v>
      </c>
      <c r="X160" s="3">
        <f>W160*$Z160</f>
        <v>6.5609866443641824E-4</v>
      </c>
      <c r="Y160" s="3" t="s">
        <v>3</v>
      </c>
      <c r="Z160" s="6">
        <v>1.405</v>
      </c>
      <c r="AA160" s="3" t="s">
        <v>4</v>
      </c>
      <c r="AB160" s="3"/>
      <c r="AC160" s="3"/>
      <c r="AD160" s="3" t="s">
        <v>5</v>
      </c>
      <c r="AE160" s="3" t="s">
        <v>6</v>
      </c>
      <c r="AF160" s="3" t="s">
        <v>5</v>
      </c>
      <c r="AG160" s="3" t="s">
        <v>7</v>
      </c>
      <c r="AH160" s="3" t="s">
        <v>8</v>
      </c>
      <c r="AI160" s="3" t="s">
        <v>9</v>
      </c>
      <c r="AJ160" s="3" t="s">
        <v>10</v>
      </c>
      <c r="AK160" s="3" t="s">
        <v>11</v>
      </c>
      <c r="AL160" s="4" t="s">
        <v>12</v>
      </c>
      <c r="AM160" s="4" t="s">
        <v>13</v>
      </c>
      <c r="AN160" s="4">
        <v>2012</v>
      </c>
      <c r="AO160" s="3" t="str">
        <f>IF(AN160&lt;2010,"Pre-2010",IF(AN160&lt;2018,"2010 - 2017","2018 - 2019"))</f>
        <v>2010 - 2017</v>
      </c>
      <c r="AP160" s="3" t="s">
        <v>14</v>
      </c>
      <c r="AQ160" s="3">
        <v>125</v>
      </c>
      <c r="AR160" s="3">
        <v>0</v>
      </c>
      <c r="AS160" s="3">
        <v>0</v>
      </c>
      <c r="AT160" s="3">
        <v>0</v>
      </c>
      <c r="AU160" s="3">
        <v>0</v>
      </c>
      <c r="AV160" s="4" t="s">
        <v>15</v>
      </c>
      <c r="AW160" s="4" t="s">
        <v>16</v>
      </c>
      <c r="AX160" s="4" t="s">
        <v>17</v>
      </c>
      <c r="AY160" s="4" t="s">
        <v>18</v>
      </c>
      <c r="AZ160" s="4"/>
      <c r="BA160" s="3">
        <v>2E-3</v>
      </c>
      <c r="BB160" s="3"/>
      <c r="BC160" s="3">
        <v>1.0020020013340003</v>
      </c>
      <c r="BD160" s="3" t="s">
        <v>19</v>
      </c>
      <c r="BE160" s="3" t="s">
        <v>20</v>
      </c>
      <c r="BF160" s="3"/>
    </row>
    <row r="161" spans="1:58" x14ac:dyDescent="0.35">
      <c r="A161" s="2">
        <v>19</v>
      </c>
      <c r="B161" s="3" t="s">
        <v>544</v>
      </c>
      <c r="C161" s="3">
        <v>19.100000000000001</v>
      </c>
      <c r="D161" s="3" t="s">
        <v>661</v>
      </c>
      <c r="E161" s="3" t="s">
        <v>546</v>
      </c>
      <c r="F161" s="3"/>
      <c r="G161" s="3"/>
      <c r="H161" s="3" t="str">
        <f>IF(Z161&lt;'2 - Outliers'!$F$11,"Low outlier",IF(Z161&gt;'2 - Outliers'!$F$12,"High outlier",""))</f>
        <v>Low outlier</v>
      </c>
      <c r="I161" s="3">
        <f>IF(AB161="",VLOOKUP(AX161,'3 -Impute_SE'!$B$10:$C$21,2,FALSE),AB161)</f>
        <v>4.9965372243354164E-2</v>
      </c>
      <c r="J161" s="3">
        <f>I161^2</f>
        <v>2.4965384234169469E-3</v>
      </c>
      <c r="K161" s="3">
        <f>1/J161</f>
        <v>400.55462019740361</v>
      </c>
      <c r="L161" s="3">
        <f>K161/(VLOOKUP($AX161,'5_Weighting - FEM'!$B$9:$C$20,2,FALSE)/VLOOKUP($AX161,'5_Weighting - FEM'!$B$9:$D$20,3,FALSE))</f>
        <v>6.3688417485583239E-4</v>
      </c>
      <c r="M161" s="3">
        <f>L161*Z161</f>
        <v>-1.7467959538109087E-3</v>
      </c>
      <c r="N161" s="3">
        <f>K161*Z161</f>
        <v>-1098.6097903900247</v>
      </c>
      <c r="O161" s="3">
        <f>K161/(VLOOKUP($AX161,'5_Weighting - FEM'!$F$12:$G$20,2,FALSE)/(VLOOKUP($AX161,'5_Weighting - FEM'!$F$12:$H$21,3,FALSE)))</f>
        <v>1.7090584317302857E-2</v>
      </c>
      <c r="P161" s="3">
        <f>O161*$Z161</f>
        <v>-4.6874713978388008E-2</v>
      </c>
      <c r="Q161" s="3">
        <f>K161/(VLOOKUP($AX161,'5_Weighting - FEM'!$F$12:$H$20,2,FALSE)/VLOOKUP($AX161,'5_Weighting - FEM'!$F$12:$H$20,3,FALSE))</f>
        <v>1.7090584317302857E-2</v>
      </c>
      <c r="R161" s="3">
        <f>Q161*$Z161</f>
        <v>-4.6874713978388008E-2</v>
      </c>
      <c r="S161" s="3">
        <f>K161/(VLOOKUP($AX161,'5_Weighting - FEM'!$N$12:$O$23,2,FALSE)/VLOOKUP($AX161,'5_Weighting - FEM'!$N$12:$P$23,3,FALSE))</f>
        <v>5.0148061085179244E-4</v>
      </c>
      <c r="T161" s="3">
        <f>S161*$Z161</f>
        <v>-1.3754216803217401E-3</v>
      </c>
      <c r="U161" s="3">
        <f>K161/(VLOOKUP($AX161,'5_Weighting - FEM'!$R$12:$S$23,2,FALSE)/(VLOOKUP($AX161,'5_Weighting - FEM'!$R$12:$T$23,3,FALSE)))</f>
        <v>6.8802211008019434E-2</v>
      </c>
      <c r="V161" s="3">
        <f>U161*$Z161</f>
        <v>-0.18870530709804165</v>
      </c>
      <c r="W161" s="3">
        <f>K161/(VLOOKUP($AX161,'5_Weighting - FEM'!$V$12:$W$23,2,FALSE)/(VLOOKUP($AX161,'5_Weighting - FEM'!$V$12:$X$23,3,FALSE)))</f>
        <v>4.6697413838890975E-4</v>
      </c>
      <c r="X161" s="3">
        <f>W161*$Z161</f>
        <v>-1.2807800345435336E-3</v>
      </c>
      <c r="Y161" s="3" t="s">
        <v>662</v>
      </c>
      <c r="Z161" s="96">
        <v>-2.742721554050735</v>
      </c>
      <c r="AA161" s="3" t="s">
        <v>459</v>
      </c>
      <c r="AB161" s="3"/>
      <c r="AC161" s="3"/>
      <c r="AD161" s="3" t="s">
        <v>53</v>
      </c>
      <c r="AE161" s="3" t="s">
        <v>143</v>
      </c>
      <c r="AF161" s="3" t="s">
        <v>54</v>
      </c>
      <c r="AG161" s="3" t="s">
        <v>548</v>
      </c>
      <c r="AH161" s="3" t="s">
        <v>165</v>
      </c>
      <c r="AI161" s="3" t="s">
        <v>56</v>
      </c>
      <c r="AJ161" s="3" t="s">
        <v>57</v>
      </c>
      <c r="AK161" s="3" t="s">
        <v>39</v>
      </c>
      <c r="AL161" s="4" t="s">
        <v>12</v>
      </c>
      <c r="AM161" s="4" t="s">
        <v>549</v>
      </c>
      <c r="AN161" s="4" t="s">
        <v>550</v>
      </c>
      <c r="AO161" s="3" t="s">
        <v>1951</v>
      </c>
      <c r="AP161" s="3" t="s">
        <v>30</v>
      </c>
      <c r="AQ161" s="3">
        <v>4762</v>
      </c>
      <c r="AR161" s="3">
        <v>1</v>
      </c>
      <c r="AS161" s="3">
        <v>0</v>
      </c>
      <c r="AT161" s="3">
        <v>1</v>
      </c>
      <c r="AU161" s="3">
        <v>1</v>
      </c>
      <c r="AV161" s="4" t="s">
        <v>15</v>
      </c>
      <c r="AW161" s="4" t="s">
        <v>663</v>
      </c>
      <c r="AX161" s="4" t="s">
        <v>17</v>
      </c>
      <c r="AY161" s="4" t="s">
        <v>58</v>
      </c>
      <c r="AZ161" s="4" t="s">
        <v>552</v>
      </c>
      <c r="BA161" s="3">
        <v>-0.1249</v>
      </c>
      <c r="BB161" s="3">
        <v>0.99875797562796431</v>
      </c>
      <c r="BC161" s="3"/>
      <c r="BD161" s="3" t="s">
        <v>202</v>
      </c>
      <c r="BE161" s="3" t="s">
        <v>20</v>
      </c>
      <c r="BF161" s="3"/>
    </row>
    <row r="162" spans="1:58" x14ac:dyDescent="0.35">
      <c r="A162" s="2">
        <v>86</v>
      </c>
      <c r="B162" s="3" t="s">
        <v>582</v>
      </c>
      <c r="C162" s="3">
        <v>86.4</v>
      </c>
      <c r="D162" s="3" t="s">
        <v>800</v>
      </c>
      <c r="E162" s="3" t="s">
        <v>801</v>
      </c>
      <c r="F162" s="3"/>
      <c r="G162" s="3"/>
      <c r="H162" s="3" t="str">
        <f>IF(Z162&lt;'2 - Outliers'!$F$11,"Low outlier",IF(Z162&gt;'2 - Outliers'!$F$12,"High outlier",""))</f>
        <v/>
      </c>
      <c r="I162" s="3">
        <f>IF(AB162="",VLOOKUP(AX162,'3 -Impute_SE'!$B$10:$C$21,2,FALSE),AB162)</f>
        <v>4.9965372243354164E-2</v>
      </c>
      <c r="J162" s="3">
        <f>I162^2</f>
        <v>2.4965384234169469E-3</v>
      </c>
      <c r="K162" s="3">
        <f>1/J162</f>
        <v>400.55462019740361</v>
      </c>
      <c r="L162" s="3">
        <f>K162/(VLOOKUP($AX162,'5_Weighting - FEM'!$B$9:$C$20,2,FALSE)/VLOOKUP($AX162,'5_Weighting - FEM'!$B$9:$D$20,3,FALSE))</f>
        <v>6.3688417485583239E-4</v>
      </c>
      <c r="M162" s="3">
        <f>L162*Z162</f>
        <v>3.2290027665190705E-4</v>
      </c>
      <c r="N162" s="3">
        <f>K162*Z162</f>
        <v>203.08119244008364</v>
      </c>
      <c r="O162" s="3">
        <f>K162/(VLOOKUP($AX162,'5_Weighting - FEM'!$F$12:$G$20,2,FALSE)/(VLOOKUP($AX162,'5_Weighting - FEM'!$F$12:$H$21,3,FALSE)))</f>
        <v>1.7090584317302857E-2</v>
      </c>
      <c r="P162" s="3">
        <f>O162*$Z162</f>
        <v>8.6649262488725492E-3</v>
      </c>
      <c r="Q162" s="3">
        <f>K162/(VLOOKUP($AX162,'5_Weighting - FEM'!$F$12:$H$20,2,FALSE)/VLOOKUP($AX162,'5_Weighting - FEM'!$F$12:$H$20,3,FALSE))</f>
        <v>1.7090584317302857E-2</v>
      </c>
      <c r="R162" s="3">
        <f>Q162*$Z162</f>
        <v>8.6649262488725492E-3</v>
      </c>
      <c r="S162" s="3">
        <f>K162/(VLOOKUP($AX162,'5_Weighting - FEM'!$N$12:$O$23,2,FALSE)/VLOOKUP($AX162,'5_Weighting - FEM'!$N$12:$P$23,3,FALSE))</f>
        <v>5.0148061085179244E-4</v>
      </c>
      <c r="T162" s="3">
        <f>S162*$Z162</f>
        <v>2.5425066970185877E-4</v>
      </c>
      <c r="U162" s="3">
        <f>K162/(VLOOKUP($AX162,'5_Weighting - FEM'!$R$12:$S$23,2,FALSE)/(VLOOKUP($AX162,'5_Weighting - FEM'!$R$12:$T$23,3,FALSE)))</f>
        <v>6.8802211008019434E-2</v>
      </c>
      <c r="V162" s="3">
        <f>U162*$Z162</f>
        <v>3.4882720981065853E-2</v>
      </c>
      <c r="W162" s="3">
        <f>K162/(VLOOKUP($AX162,'5_Weighting - FEM'!$V$12:$W$23,2,FALSE)/(VLOOKUP($AX162,'5_Weighting - FEM'!$V$12:$X$23,3,FALSE)))</f>
        <v>4.6697413838890975E-4</v>
      </c>
      <c r="X162" s="3">
        <f>W162*$Z162</f>
        <v>2.3675588816317726E-4</v>
      </c>
      <c r="Y162" s="3"/>
      <c r="Z162" s="6">
        <v>0.50700000000000001</v>
      </c>
      <c r="AA162" s="3" t="s">
        <v>4</v>
      </c>
      <c r="AB162" s="3"/>
      <c r="AC162" s="3"/>
      <c r="AD162" s="3" t="s">
        <v>5</v>
      </c>
      <c r="AE162" s="3" t="s">
        <v>6</v>
      </c>
      <c r="AF162" s="3" t="s">
        <v>5</v>
      </c>
      <c r="AG162" s="3" t="s">
        <v>7</v>
      </c>
      <c r="AH162" s="3" t="s">
        <v>8</v>
      </c>
      <c r="AI162" s="3" t="s">
        <v>28</v>
      </c>
      <c r="AJ162" s="3" t="s">
        <v>10</v>
      </c>
      <c r="AK162" s="3" t="s">
        <v>107</v>
      </c>
      <c r="AL162" s="3" t="s">
        <v>12</v>
      </c>
      <c r="AM162" s="3" t="s">
        <v>232</v>
      </c>
      <c r="AN162" s="3" t="s">
        <v>585</v>
      </c>
      <c r="AO162" s="3" t="s">
        <v>1951</v>
      </c>
      <c r="AP162" s="3" t="s">
        <v>14</v>
      </c>
      <c r="AQ162" s="3">
        <v>120</v>
      </c>
      <c r="AR162" s="3">
        <v>1</v>
      </c>
      <c r="AS162" s="3">
        <v>0</v>
      </c>
      <c r="AT162" s="3">
        <v>1</v>
      </c>
      <c r="AU162" s="3">
        <v>1</v>
      </c>
      <c r="AV162" s="3" t="s">
        <v>15</v>
      </c>
      <c r="AW162" s="3" t="s">
        <v>16</v>
      </c>
      <c r="AX162" s="3" t="s">
        <v>17</v>
      </c>
      <c r="AY162" s="3" t="s">
        <v>33</v>
      </c>
      <c r="AZ162" s="3"/>
      <c r="BA162" s="3">
        <v>0.09</v>
      </c>
      <c r="BB162" s="3"/>
      <c r="BC162" s="3"/>
      <c r="BD162" s="3" t="s">
        <v>20</v>
      </c>
      <c r="BE162" s="3" t="s">
        <v>20</v>
      </c>
      <c r="BF162" s="3"/>
    </row>
    <row r="163" spans="1:58" x14ac:dyDescent="0.35">
      <c r="A163" s="2">
        <v>38</v>
      </c>
      <c r="B163" s="3" t="s">
        <v>104</v>
      </c>
      <c r="C163" s="3">
        <v>38.1</v>
      </c>
      <c r="D163" s="3" t="s">
        <v>619</v>
      </c>
      <c r="E163" s="3" t="s">
        <v>117</v>
      </c>
      <c r="F163" s="3"/>
      <c r="G163" s="3"/>
      <c r="H163" s="3" t="str">
        <f>IF(Z163&lt;'2 - Outliers'!$F$11,"Low outlier",IF(Z163&gt;'2 - Outliers'!$F$12,"High outlier",""))</f>
        <v/>
      </c>
      <c r="I163" s="3">
        <f>IF(AB163="",VLOOKUP(AX163,'3 -Impute_SE'!$B$10:$C$21,2,FALSE),AB163)</f>
        <v>4.9965372243354164E-2</v>
      </c>
      <c r="J163" s="3">
        <f>I163^2</f>
        <v>2.4965384234169469E-3</v>
      </c>
      <c r="K163" s="3">
        <f>1/J163</f>
        <v>400.55462019740361</v>
      </c>
      <c r="L163" s="3">
        <f>K163/(VLOOKUP($AX163,'5_Weighting - FEM'!$B$9:$C$20,2,FALSE)/VLOOKUP($AX163,'5_Weighting - FEM'!$B$9:$D$20,3,FALSE))</f>
        <v>6.3688417485583239E-4</v>
      </c>
      <c r="M163" s="3">
        <f>L163*Z163</f>
        <v>2.8659787868512459E-4</v>
      </c>
      <c r="N163" s="3">
        <f>K163*Z163</f>
        <v>180.24957908883164</v>
      </c>
      <c r="O163" s="3">
        <f>K163/(VLOOKUP($AX163,'5_Weighting - FEM'!$F$12:$G$20,2,FALSE)/(VLOOKUP($AX163,'5_Weighting - FEM'!$F$12:$H$21,3,FALSE)))</f>
        <v>1.7090584317302857E-2</v>
      </c>
      <c r="P163" s="3">
        <f>O163*$Z163</f>
        <v>7.690762942786286E-3</v>
      </c>
      <c r="Q163" s="3">
        <f>K163/(VLOOKUP($AX163,'5_Weighting - FEM'!$F$12:$H$20,2,FALSE)/VLOOKUP($AX163,'5_Weighting - FEM'!$F$12:$H$20,3,FALSE))</f>
        <v>1.7090584317302857E-2</v>
      </c>
      <c r="R163" s="3">
        <f>Q163*$Z163</f>
        <v>7.690762942786286E-3</v>
      </c>
      <c r="S163" s="3">
        <f>K163/(VLOOKUP($AX163,'5_Weighting - FEM'!$N$12:$O$23,2,FALSE)/VLOOKUP($AX163,'5_Weighting - FEM'!$N$12:$P$23,3,FALSE))</f>
        <v>5.0148061085179244E-4</v>
      </c>
      <c r="T163" s="3">
        <f>S163*$Z163</f>
        <v>2.2566627488330659E-4</v>
      </c>
      <c r="U163" s="3">
        <f>K163/(VLOOKUP($AX163,'5_Weighting - FEM'!$R$12:$S$23,2,FALSE)/(VLOOKUP($AX163,'5_Weighting - FEM'!$R$12:$T$23,3,FALSE)))</f>
        <v>6.8802211008019434E-2</v>
      </c>
      <c r="V163" s="3">
        <f>U163*$Z163</f>
        <v>3.0960994953608746E-2</v>
      </c>
      <c r="W163" s="3">
        <f>K163/(VLOOKUP($AX163,'5_Weighting - FEM'!$V$12:$W$23,2,FALSE)/(VLOOKUP($AX163,'5_Weighting - FEM'!$V$12:$X$23,3,FALSE)))</f>
        <v>4.6697413838890975E-4</v>
      </c>
      <c r="X163" s="3">
        <f>W163*$Z163</f>
        <v>2.101383622750094E-4</v>
      </c>
      <c r="Y163" s="3" t="s">
        <v>118</v>
      </c>
      <c r="Z163" s="6">
        <v>0.45</v>
      </c>
      <c r="AA163" s="3" t="s">
        <v>157</v>
      </c>
      <c r="AB163" s="3"/>
      <c r="AC163" s="3"/>
      <c r="AD163" s="3" t="s">
        <v>5</v>
      </c>
      <c r="AE163" s="3" t="s">
        <v>6</v>
      </c>
      <c r="AF163" s="3" t="s">
        <v>5</v>
      </c>
      <c r="AG163" s="3" t="s">
        <v>7</v>
      </c>
      <c r="AH163" s="3" t="s">
        <v>37</v>
      </c>
      <c r="AI163" s="3" t="s">
        <v>28</v>
      </c>
      <c r="AJ163" s="3" t="s">
        <v>10</v>
      </c>
      <c r="AK163" s="3" t="s">
        <v>107</v>
      </c>
      <c r="AL163" s="4" t="s">
        <v>108</v>
      </c>
      <c r="AM163" s="4" t="s">
        <v>109</v>
      </c>
      <c r="AN163" s="4">
        <v>2010</v>
      </c>
      <c r="AO163" s="3" t="s">
        <v>14</v>
      </c>
      <c r="AP163" s="3" t="s">
        <v>14</v>
      </c>
      <c r="AQ163" s="3">
        <v>1000</v>
      </c>
      <c r="AR163" s="3">
        <v>1</v>
      </c>
      <c r="AS163" s="3">
        <v>0</v>
      </c>
      <c r="AT163" s="3">
        <v>0</v>
      </c>
      <c r="AU163" s="3">
        <v>0</v>
      </c>
      <c r="AV163" s="4" t="s">
        <v>15</v>
      </c>
      <c r="AW163" s="4" t="s">
        <v>620</v>
      </c>
      <c r="AX163" s="4" t="s">
        <v>17</v>
      </c>
      <c r="AY163" s="4" t="s">
        <v>119</v>
      </c>
      <c r="AZ163" s="4"/>
      <c r="BA163" s="3">
        <v>0.45</v>
      </c>
      <c r="BB163" s="3"/>
      <c r="BC163" s="3"/>
      <c r="BD163" s="3" t="s">
        <v>20</v>
      </c>
      <c r="BE163" s="3" t="s">
        <v>20</v>
      </c>
      <c r="BF163" s="3"/>
    </row>
    <row r="164" spans="1:58" x14ac:dyDescent="0.35">
      <c r="A164" s="2">
        <v>38</v>
      </c>
      <c r="B164" s="3" t="s">
        <v>104</v>
      </c>
      <c r="C164" s="3">
        <v>38.1</v>
      </c>
      <c r="D164" s="3" t="s">
        <v>621</v>
      </c>
      <c r="E164" s="3" t="s">
        <v>117</v>
      </c>
      <c r="F164" s="3"/>
      <c r="G164" s="3"/>
      <c r="H164" s="3" t="str">
        <f>IF(Z164&lt;'2 - Outliers'!$F$11,"Low outlier",IF(Z164&gt;'2 - Outliers'!$F$12,"High outlier",""))</f>
        <v/>
      </c>
      <c r="I164" s="3">
        <f>IF(AB164="",VLOOKUP(AX164,'3 -Impute_SE'!$B$10:$C$21,2,FALSE),AB164)</f>
        <v>4.9965372243354164E-2</v>
      </c>
      <c r="J164" s="3">
        <f>I164^2</f>
        <v>2.4965384234169469E-3</v>
      </c>
      <c r="K164" s="3">
        <f>1/J164</f>
        <v>400.55462019740361</v>
      </c>
      <c r="L164" s="3">
        <f>K164/(VLOOKUP($AX164,'5_Weighting - FEM'!$B$9:$C$20,2,FALSE)/VLOOKUP($AX164,'5_Weighting - FEM'!$B$9:$D$20,3,FALSE))</f>
        <v>6.3688417485583239E-4</v>
      </c>
      <c r="M164" s="3">
        <f>L164*Z164</f>
        <v>2.3819468139608133E-4</v>
      </c>
      <c r="N164" s="3">
        <f>K164*Z164</f>
        <v>149.80742795382895</v>
      </c>
      <c r="O164" s="3">
        <f>K164/(VLOOKUP($AX164,'5_Weighting - FEM'!$F$12:$G$20,2,FALSE)/(VLOOKUP($AX164,'5_Weighting - FEM'!$F$12:$H$21,3,FALSE)))</f>
        <v>1.7090584317302857E-2</v>
      </c>
      <c r="P164" s="3">
        <f>O164*$Z164</f>
        <v>6.3918785346712683E-3</v>
      </c>
      <c r="Q164" s="3">
        <f>K164/(VLOOKUP($AX164,'5_Weighting - FEM'!$F$12:$H$20,2,FALSE)/VLOOKUP($AX164,'5_Weighting - FEM'!$F$12:$H$20,3,FALSE))</f>
        <v>1.7090584317302857E-2</v>
      </c>
      <c r="R164" s="3">
        <f>Q164*$Z164</f>
        <v>6.3918785346712683E-3</v>
      </c>
      <c r="S164" s="3">
        <f>K164/(VLOOKUP($AX164,'5_Weighting - FEM'!$N$12:$O$23,2,FALSE)/VLOOKUP($AX164,'5_Weighting - FEM'!$N$12:$P$23,3,FALSE))</f>
        <v>5.0148061085179244E-4</v>
      </c>
      <c r="T164" s="3">
        <f>S164*$Z164</f>
        <v>1.8755374845857037E-4</v>
      </c>
      <c r="U164" s="3">
        <f>K164/(VLOOKUP($AX164,'5_Weighting - FEM'!$R$12:$S$23,2,FALSE)/(VLOOKUP($AX164,'5_Weighting - FEM'!$R$12:$T$23,3,FALSE)))</f>
        <v>6.8802211008019434E-2</v>
      </c>
      <c r="V164" s="3">
        <f>U164*$Z164</f>
        <v>2.573202691699927E-2</v>
      </c>
      <c r="W164" s="3">
        <f>K164/(VLOOKUP($AX164,'5_Weighting - FEM'!$V$12:$W$23,2,FALSE)/(VLOOKUP($AX164,'5_Weighting - FEM'!$V$12:$X$23,3,FALSE)))</f>
        <v>4.6697413838890975E-4</v>
      </c>
      <c r="X164" s="3">
        <f>W164*$Z164</f>
        <v>1.7464832775745224E-4</v>
      </c>
      <c r="Y164" s="3" t="s">
        <v>118</v>
      </c>
      <c r="Z164" s="6">
        <v>0.374</v>
      </c>
      <c r="AA164" s="3" t="s">
        <v>157</v>
      </c>
      <c r="AB164" s="3"/>
      <c r="AC164" s="3"/>
      <c r="AD164" s="3" t="s">
        <v>5</v>
      </c>
      <c r="AE164" s="3" t="s">
        <v>6</v>
      </c>
      <c r="AF164" s="3" t="s">
        <v>5</v>
      </c>
      <c r="AG164" s="3" t="s">
        <v>7</v>
      </c>
      <c r="AH164" s="3" t="s">
        <v>37</v>
      </c>
      <c r="AI164" s="3" t="s">
        <v>28</v>
      </c>
      <c r="AJ164" s="3" t="s">
        <v>10</v>
      </c>
      <c r="AK164" s="3" t="s">
        <v>107</v>
      </c>
      <c r="AL164" s="3" t="s">
        <v>108</v>
      </c>
      <c r="AM164" s="3" t="s">
        <v>109</v>
      </c>
      <c r="AN164" s="3">
        <v>2010</v>
      </c>
      <c r="AO164" s="3" t="s">
        <v>14</v>
      </c>
      <c r="AP164" s="3" t="s">
        <v>14</v>
      </c>
      <c r="AQ164" s="3">
        <v>1000</v>
      </c>
      <c r="AR164" s="3">
        <v>1</v>
      </c>
      <c r="AS164" s="3">
        <v>0</v>
      </c>
      <c r="AT164" s="3">
        <v>0</v>
      </c>
      <c r="AU164" s="3">
        <v>0</v>
      </c>
      <c r="AV164" s="3" t="s">
        <v>15</v>
      </c>
      <c r="AW164" s="3" t="s">
        <v>620</v>
      </c>
      <c r="AX164" s="3" t="s">
        <v>17</v>
      </c>
      <c r="AY164" s="3" t="s">
        <v>119</v>
      </c>
      <c r="AZ164" s="3"/>
      <c r="BA164" s="3">
        <v>0.49199999999999999</v>
      </c>
      <c r="BB164" s="3"/>
      <c r="BC164" s="3"/>
      <c r="BD164" s="3" t="s">
        <v>20</v>
      </c>
      <c r="BE164" s="3" t="s">
        <v>20</v>
      </c>
      <c r="BF164" s="3"/>
    </row>
    <row r="165" spans="1:58" x14ac:dyDescent="0.35">
      <c r="A165" s="2">
        <v>38</v>
      </c>
      <c r="B165" s="3" t="s">
        <v>104</v>
      </c>
      <c r="C165" s="3">
        <v>38.299999999999997</v>
      </c>
      <c r="D165" s="3" t="s">
        <v>622</v>
      </c>
      <c r="E165" s="3" t="s">
        <v>126</v>
      </c>
      <c r="F165" s="3"/>
      <c r="G165" s="3"/>
      <c r="H165" s="3" t="str">
        <f>IF(Z165&lt;'2 - Outliers'!$F$11,"Low outlier",IF(Z165&gt;'2 - Outliers'!$F$12,"High outlier",""))</f>
        <v/>
      </c>
      <c r="I165" s="3">
        <f>IF(AB165="",VLOOKUP(AX165,'3 -Impute_SE'!$B$10:$C$21,2,FALSE),AB165)</f>
        <v>4.9965372243354164E-2</v>
      </c>
      <c r="J165" s="3">
        <f>I165^2</f>
        <v>2.4965384234169469E-3</v>
      </c>
      <c r="K165" s="3">
        <f>1/J165</f>
        <v>400.55462019740361</v>
      </c>
      <c r="L165" s="3">
        <f>K165/(VLOOKUP($AX165,'5_Weighting - FEM'!$B$9:$C$20,2,FALSE)/VLOOKUP($AX165,'5_Weighting - FEM'!$B$9:$D$20,3,FALSE))</f>
        <v>6.3688417485583239E-4</v>
      </c>
      <c r="M165" s="3">
        <f>L165*Z165</f>
        <v>2.3819468139608133E-4</v>
      </c>
      <c r="N165" s="3">
        <f>K165*Z165</f>
        <v>149.80742795382895</v>
      </c>
      <c r="O165" s="3">
        <f>K165/(VLOOKUP($AX165,'5_Weighting - FEM'!$F$12:$G$20,2,FALSE)/(VLOOKUP($AX165,'5_Weighting - FEM'!$F$12:$H$21,3,FALSE)))</f>
        <v>1.7090584317302857E-2</v>
      </c>
      <c r="P165" s="3">
        <f>O165*$Z165</f>
        <v>6.3918785346712683E-3</v>
      </c>
      <c r="Q165" s="3">
        <f>K165/(VLOOKUP($AX165,'5_Weighting - FEM'!$F$12:$H$20,2,FALSE)/VLOOKUP($AX165,'5_Weighting - FEM'!$F$12:$H$20,3,FALSE))</f>
        <v>1.7090584317302857E-2</v>
      </c>
      <c r="R165" s="3">
        <f>Q165*$Z165</f>
        <v>6.3918785346712683E-3</v>
      </c>
      <c r="S165" s="3">
        <f>K165/(VLOOKUP($AX165,'5_Weighting - FEM'!$N$12:$O$23,2,FALSE)/VLOOKUP($AX165,'5_Weighting - FEM'!$N$12:$P$23,3,FALSE))</f>
        <v>5.0148061085179244E-4</v>
      </c>
      <c r="T165" s="3">
        <f>S165*$Z165</f>
        <v>1.8755374845857037E-4</v>
      </c>
      <c r="U165" s="3">
        <f>K165/(VLOOKUP($AX165,'5_Weighting - FEM'!$R$12:$S$23,2,FALSE)/(VLOOKUP($AX165,'5_Weighting - FEM'!$R$12:$T$23,3,FALSE)))</f>
        <v>6.8802211008019434E-2</v>
      </c>
      <c r="V165" s="3">
        <f>U165*$Z165</f>
        <v>2.573202691699927E-2</v>
      </c>
      <c r="W165" s="3">
        <f>K165/(VLOOKUP($AX165,'5_Weighting - FEM'!$V$12:$W$23,2,FALSE)/(VLOOKUP($AX165,'5_Weighting - FEM'!$V$12:$X$23,3,FALSE)))</f>
        <v>4.6697413838890975E-4</v>
      </c>
      <c r="X165" s="3">
        <f>W165*$Z165</f>
        <v>1.7464832775745224E-4</v>
      </c>
      <c r="Y165" s="3" t="s">
        <v>118</v>
      </c>
      <c r="Z165" s="6">
        <v>0.374</v>
      </c>
      <c r="AA165" s="3" t="s">
        <v>157</v>
      </c>
      <c r="AB165" s="3"/>
      <c r="AC165" s="3"/>
      <c r="AD165" s="3" t="s">
        <v>5</v>
      </c>
      <c r="AE165" s="3" t="s">
        <v>6</v>
      </c>
      <c r="AF165" s="3" t="s">
        <v>5</v>
      </c>
      <c r="AG165" s="3" t="s">
        <v>7</v>
      </c>
      <c r="AH165" s="3" t="s">
        <v>37</v>
      </c>
      <c r="AI165" s="3" t="s">
        <v>28</v>
      </c>
      <c r="AJ165" s="3" t="s">
        <v>10</v>
      </c>
      <c r="AK165" s="3" t="s">
        <v>107</v>
      </c>
      <c r="AL165" s="4" t="s">
        <v>108</v>
      </c>
      <c r="AM165" s="4" t="s">
        <v>109</v>
      </c>
      <c r="AN165" s="4">
        <v>2010</v>
      </c>
      <c r="AO165" s="3" t="s">
        <v>14</v>
      </c>
      <c r="AP165" s="3" t="s">
        <v>14</v>
      </c>
      <c r="AQ165" s="3">
        <v>1000</v>
      </c>
      <c r="AR165" s="3">
        <v>1</v>
      </c>
      <c r="AS165" s="3">
        <v>0</v>
      </c>
      <c r="AT165" s="3">
        <v>0</v>
      </c>
      <c r="AU165" s="3">
        <v>0</v>
      </c>
      <c r="AV165" s="4" t="s">
        <v>15</v>
      </c>
      <c r="AW165" s="4" t="s">
        <v>620</v>
      </c>
      <c r="AX165" s="4" t="s">
        <v>17</v>
      </c>
      <c r="AY165" s="4" t="s">
        <v>119</v>
      </c>
      <c r="AZ165" s="4"/>
      <c r="BA165" s="3">
        <v>0.374</v>
      </c>
      <c r="BB165" s="3"/>
      <c r="BC165" s="3"/>
      <c r="BD165" s="3" t="s">
        <v>20</v>
      </c>
      <c r="BE165" s="3" t="s">
        <v>20</v>
      </c>
      <c r="BF165" s="3"/>
    </row>
    <row r="166" spans="1:58" x14ac:dyDescent="0.35">
      <c r="A166" s="2">
        <v>38</v>
      </c>
      <c r="B166" s="3" t="s">
        <v>104</v>
      </c>
      <c r="C166" s="3">
        <v>38.5</v>
      </c>
      <c r="D166" s="3" t="s">
        <v>623</v>
      </c>
      <c r="E166" s="3" t="s">
        <v>195</v>
      </c>
      <c r="F166" s="3"/>
      <c r="G166" s="3"/>
      <c r="H166" s="3" t="str">
        <f>IF(Z166&lt;'2 - Outliers'!$F$11,"Low outlier",IF(Z166&gt;'2 - Outliers'!$F$12,"High outlier",""))</f>
        <v/>
      </c>
      <c r="I166" s="3">
        <f>IF(AB166="",VLOOKUP(AX166,'3 -Impute_SE'!$B$10:$C$21,2,FALSE),AB166)</f>
        <v>4.9965372243354164E-2</v>
      </c>
      <c r="J166" s="3">
        <f>I166^2</f>
        <v>2.4965384234169469E-3</v>
      </c>
      <c r="K166" s="3">
        <f>1/J166</f>
        <v>400.55462019740361</v>
      </c>
      <c r="L166" s="3">
        <f>K166/(VLOOKUP($AX166,'5_Weighting - FEM'!$B$9:$C$20,2,FALSE)/VLOOKUP($AX166,'5_Weighting - FEM'!$B$9:$D$20,3,FALSE))</f>
        <v>6.3688417485583239E-4</v>
      </c>
      <c r="M166" s="3">
        <f>L166*Z166</f>
        <v>1.630423487630931E-4</v>
      </c>
      <c r="N166" s="3">
        <f>K166*Z166</f>
        <v>102.54198277053533</v>
      </c>
      <c r="O166" s="3">
        <f>K166/(VLOOKUP($AX166,'5_Weighting - FEM'!$F$12:$G$20,2,FALSE)/(VLOOKUP($AX166,'5_Weighting - FEM'!$F$12:$H$21,3,FALSE)))</f>
        <v>1.7090584317302857E-2</v>
      </c>
      <c r="P166" s="3">
        <f>O166*$Z166</f>
        <v>4.3751895852295313E-3</v>
      </c>
      <c r="Q166" s="3">
        <f>K166/(VLOOKUP($AX166,'5_Weighting - FEM'!$F$12:$H$20,2,FALSE)/VLOOKUP($AX166,'5_Weighting - FEM'!$F$12:$H$20,3,FALSE))</f>
        <v>1.7090584317302857E-2</v>
      </c>
      <c r="R166" s="3">
        <f>Q166*$Z166</f>
        <v>4.3751895852295313E-3</v>
      </c>
      <c r="S166" s="3">
        <f>K166/(VLOOKUP($AX166,'5_Weighting - FEM'!$N$12:$O$23,2,FALSE)/VLOOKUP($AX166,'5_Weighting - FEM'!$N$12:$P$23,3,FALSE))</f>
        <v>5.0148061085179244E-4</v>
      </c>
      <c r="T166" s="3">
        <f>S166*$Z166</f>
        <v>1.2837903637805888E-4</v>
      </c>
      <c r="U166" s="3">
        <f>K166/(VLOOKUP($AX166,'5_Weighting - FEM'!$R$12:$S$23,2,FALSE)/(VLOOKUP($AX166,'5_Weighting - FEM'!$R$12:$T$23,3,FALSE)))</f>
        <v>6.8802211008019434E-2</v>
      </c>
      <c r="V166" s="3">
        <f>U166*$Z166</f>
        <v>1.7613366018052974E-2</v>
      </c>
      <c r="W166" s="3">
        <f>K166/(VLOOKUP($AX166,'5_Weighting - FEM'!$V$12:$W$23,2,FALSE)/(VLOOKUP($AX166,'5_Weighting - FEM'!$V$12:$X$23,3,FALSE)))</f>
        <v>4.6697413838890975E-4</v>
      </c>
      <c r="X166" s="3">
        <f>W166*$Z166</f>
        <v>1.195453794275609E-4</v>
      </c>
      <c r="Y166" s="3" t="s">
        <v>118</v>
      </c>
      <c r="Z166" s="6">
        <v>0.25600000000000001</v>
      </c>
      <c r="AA166" s="3" t="s">
        <v>157</v>
      </c>
      <c r="AB166" s="3"/>
      <c r="AC166" s="3"/>
      <c r="AD166" s="3" t="s">
        <v>5</v>
      </c>
      <c r="AE166" s="3" t="s">
        <v>6</v>
      </c>
      <c r="AF166" s="3" t="s">
        <v>5</v>
      </c>
      <c r="AG166" s="3" t="s">
        <v>7</v>
      </c>
      <c r="AH166" s="3" t="s">
        <v>37</v>
      </c>
      <c r="AI166" s="3" t="s">
        <v>28</v>
      </c>
      <c r="AJ166" s="3" t="s">
        <v>10</v>
      </c>
      <c r="AK166" s="3" t="s">
        <v>197</v>
      </c>
      <c r="AL166" s="4" t="s">
        <v>108</v>
      </c>
      <c r="AM166" s="4" t="s">
        <v>109</v>
      </c>
      <c r="AN166" s="4">
        <v>2010</v>
      </c>
      <c r="AO166" s="3" t="s">
        <v>14</v>
      </c>
      <c r="AP166" s="3" t="s">
        <v>14</v>
      </c>
      <c r="AQ166" s="3">
        <v>1000</v>
      </c>
      <c r="AR166" s="3">
        <v>1</v>
      </c>
      <c r="AS166" s="3">
        <v>0</v>
      </c>
      <c r="AT166" s="3">
        <v>0</v>
      </c>
      <c r="AU166" s="3">
        <v>0</v>
      </c>
      <c r="AV166" s="4" t="s">
        <v>15</v>
      </c>
      <c r="AW166" s="4" t="s">
        <v>620</v>
      </c>
      <c r="AX166" s="4" t="s">
        <v>17</v>
      </c>
      <c r="AY166" s="4" t="s">
        <v>119</v>
      </c>
      <c r="AZ166" s="4"/>
      <c r="BA166" s="3">
        <v>0.25600000000000001</v>
      </c>
      <c r="BB166" s="3"/>
      <c r="BC166" s="3"/>
      <c r="BD166" s="3" t="s">
        <v>20</v>
      </c>
      <c r="BE166" s="3" t="s">
        <v>20</v>
      </c>
      <c r="BF166" s="3"/>
    </row>
    <row r="167" spans="1:58" x14ac:dyDescent="0.35">
      <c r="A167" s="2">
        <v>38</v>
      </c>
      <c r="B167" s="3" t="s">
        <v>104</v>
      </c>
      <c r="C167" s="3">
        <v>38.5</v>
      </c>
      <c r="D167" s="3" t="s">
        <v>624</v>
      </c>
      <c r="E167" s="3" t="s">
        <v>195</v>
      </c>
      <c r="F167" s="3"/>
      <c r="G167" s="3"/>
      <c r="H167" s="3" t="str">
        <f>IF(Z167&lt;'2 - Outliers'!$F$11,"Low outlier",IF(Z167&gt;'2 - Outliers'!$F$12,"High outlier",""))</f>
        <v/>
      </c>
      <c r="I167" s="3">
        <f>IF(AB167="",VLOOKUP(AX167,'3 -Impute_SE'!$B$10:$C$21,2,FALSE),AB167)</f>
        <v>4.9965372243354164E-2</v>
      </c>
      <c r="J167" s="3">
        <f>I167^2</f>
        <v>2.4965384234169469E-3</v>
      </c>
      <c r="K167" s="3">
        <f>1/J167</f>
        <v>400.55462019740361</v>
      </c>
      <c r="L167" s="3">
        <f>K167/(VLOOKUP($AX167,'5_Weighting - FEM'!$B$9:$C$20,2,FALSE)/VLOOKUP($AX167,'5_Weighting - FEM'!$B$9:$D$20,3,FALSE))</f>
        <v>6.3688417485583239E-4</v>
      </c>
      <c r="M167" s="3">
        <f>L167*Z167</f>
        <v>1.5603662283967894E-4</v>
      </c>
      <c r="N167" s="3">
        <f>K167*Z167</f>
        <v>98.135881948363888</v>
      </c>
      <c r="O167" s="3">
        <f>K167/(VLOOKUP($AX167,'5_Weighting - FEM'!$F$12:$G$20,2,FALSE)/(VLOOKUP($AX167,'5_Weighting - FEM'!$F$12:$H$21,3,FALSE)))</f>
        <v>1.7090584317302857E-2</v>
      </c>
      <c r="P167" s="3">
        <f>O167*$Z167</f>
        <v>4.1871931577391998E-3</v>
      </c>
      <c r="Q167" s="3">
        <f>K167/(VLOOKUP($AX167,'5_Weighting - FEM'!$F$12:$H$20,2,FALSE)/VLOOKUP($AX167,'5_Weighting - FEM'!$F$12:$H$20,3,FALSE))</f>
        <v>1.7090584317302857E-2</v>
      </c>
      <c r="R167" s="3">
        <f>Q167*$Z167</f>
        <v>4.1871931577391998E-3</v>
      </c>
      <c r="S167" s="3">
        <f>K167/(VLOOKUP($AX167,'5_Weighting - FEM'!$N$12:$O$23,2,FALSE)/VLOOKUP($AX167,'5_Weighting - FEM'!$N$12:$P$23,3,FALSE))</f>
        <v>5.0148061085179244E-4</v>
      </c>
      <c r="T167" s="3">
        <f>S167*$Z167</f>
        <v>1.2286274965868913E-4</v>
      </c>
      <c r="U167" s="3">
        <f>K167/(VLOOKUP($AX167,'5_Weighting - FEM'!$R$12:$S$23,2,FALSE)/(VLOOKUP($AX167,'5_Weighting - FEM'!$R$12:$T$23,3,FALSE)))</f>
        <v>6.8802211008019434E-2</v>
      </c>
      <c r="V167" s="3">
        <f>U167*$Z167</f>
        <v>1.6856541696964759E-2</v>
      </c>
      <c r="W167" s="3">
        <f>K167/(VLOOKUP($AX167,'5_Weighting - FEM'!$V$12:$W$23,2,FALSE)/(VLOOKUP($AX167,'5_Weighting - FEM'!$V$12:$X$23,3,FALSE)))</f>
        <v>4.6697413838890975E-4</v>
      </c>
      <c r="X167" s="3">
        <f>W167*$Z167</f>
        <v>1.1440866390528289E-4</v>
      </c>
      <c r="Y167" s="3" t="s">
        <v>118</v>
      </c>
      <c r="Z167" s="6">
        <v>0.245</v>
      </c>
      <c r="AA167" s="3" t="s">
        <v>157</v>
      </c>
      <c r="AB167" s="3"/>
      <c r="AC167" s="3"/>
      <c r="AD167" s="3" t="s">
        <v>5</v>
      </c>
      <c r="AE167" s="3" t="s">
        <v>6</v>
      </c>
      <c r="AF167" s="3" t="s">
        <v>5</v>
      </c>
      <c r="AG167" s="3" t="s">
        <v>7</v>
      </c>
      <c r="AH167" s="3" t="s">
        <v>37</v>
      </c>
      <c r="AI167" s="3" t="s">
        <v>28</v>
      </c>
      <c r="AJ167" s="3" t="s">
        <v>10</v>
      </c>
      <c r="AK167" s="3" t="s">
        <v>197</v>
      </c>
      <c r="AL167" s="4" t="s">
        <v>108</v>
      </c>
      <c r="AM167" s="4" t="s">
        <v>109</v>
      </c>
      <c r="AN167" s="4">
        <v>2010</v>
      </c>
      <c r="AO167" s="3" t="s">
        <v>14</v>
      </c>
      <c r="AP167" s="3" t="s">
        <v>14</v>
      </c>
      <c r="AQ167" s="3">
        <v>1000</v>
      </c>
      <c r="AR167" s="3">
        <v>1</v>
      </c>
      <c r="AS167" s="3">
        <v>0</v>
      </c>
      <c r="AT167" s="3">
        <v>0</v>
      </c>
      <c r="AU167" s="3">
        <v>0</v>
      </c>
      <c r="AV167" s="4" t="s">
        <v>15</v>
      </c>
      <c r="AW167" s="4" t="s">
        <v>620</v>
      </c>
      <c r="AX167" s="4" t="s">
        <v>17</v>
      </c>
      <c r="AY167" s="4" t="s">
        <v>119</v>
      </c>
      <c r="AZ167" s="4"/>
      <c r="BA167" s="3">
        <v>0.245</v>
      </c>
      <c r="BB167" s="3"/>
      <c r="BC167" s="3"/>
      <c r="BD167" s="3" t="s">
        <v>20</v>
      </c>
      <c r="BE167" s="3" t="s">
        <v>20</v>
      </c>
      <c r="BF167" s="3"/>
    </row>
    <row r="168" spans="1:58" x14ac:dyDescent="0.35">
      <c r="A168" s="2">
        <v>71</v>
      </c>
      <c r="B168" s="3" t="s">
        <v>664</v>
      </c>
      <c r="C168" s="3">
        <v>71.3</v>
      </c>
      <c r="D168" s="3" t="s">
        <v>665</v>
      </c>
      <c r="E168" s="3" t="s">
        <v>666</v>
      </c>
      <c r="F168" s="3"/>
      <c r="G168" s="3"/>
      <c r="H168" s="3" t="str">
        <f>IF(Z168&lt;'2 - Outliers'!$F$11,"Low outlier",IF(Z168&gt;'2 - Outliers'!$F$12,"High outlier",""))</f>
        <v/>
      </c>
      <c r="I168" s="3">
        <f>IF(AB168="",VLOOKUP(AX168,'3 -Impute_SE'!$B$10:$C$21,2,FALSE),AB168)</f>
        <v>4.9965372243354164E-2</v>
      </c>
      <c r="J168" s="3">
        <f>I168^2</f>
        <v>2.4965384234169469E-3</v>
      </c>
      <c r="K168" s="3">
        <f>1/J168</f>
        <v>400.55462019740361</v>
      </c>
      <c r="L168" s="3">
        <f>K168/(VLOOKUP($AX168,'5_Weighting - FEM'!$B$9:$C$20,2,FALSE)/VLOOKUP($AX168,'5_Weighting - FEM'!$B$9:$D$20,3,FALSE))</f>
        <v>6.3688417485583239E-4</v>
      </c>
      <c r="M168" s="3">
        <f>L168*Z168</f>
        <v>1.1533972406639125E-4</v>
      </c>
      <c r="N168" s="3">
        <f>K168*Z168</f>
        <v>72.5404417177498</v>
      </c>
      <c r="O168" s="3">
        <f>K168/(VLOOKUP($AX168,'5_Weighting - FEM'!$F$12:$G$20,2,FALSE)/(VLOOKUP($AX168,'5_Weighting - FEM'!$F$12:$H$21,3,FALSE)))</f>
        <v>1.7090584317302857E-2</v>
      </c>
      <c r="P168" s="3">
        <f>O168*$Z168</f>
        <v>3.0951048198635477E-3</v>
      </c>
      <c r="Q168" s="3">
        <f>K168/(VLOOKUP($AX168,'5_Weighting - FEM'!$F$12:$H$20,2,FALSE)/VLOOKUP($AX168,'5_Weighting - FEM'!$F$12:$H$20,3,FALSE))</f>
        <v>1.7090584317302857E-2</v>
      </c>
      <c r="R168" s="3">
        <f>Q168*$Z168</f>
        <v>3.0951048198635477E-3</v>
      </c>
      <c r="S168" s="3">
        <f>K168/(VLOOKUP($AX168,'5_Weighting - FEM'!$N$12:$O$23,2,FALSE)/VLOOKUP($AX168,'5_Weighting - FEM'!$N$12:$P$23,3,FALSE))</f>
        <v>5.0148061085179244E-4</v>
      </c>
      <c r="T168" s="3">
        <f>S168*$Z168</f>
        <v>9.0818138625259611E-5</v>
      </c>
      <c r="U168" s="3">
        <f>K168/(VLOOKUP($AX168,'5_Weighting - FEM'!$R$12:$S$23,2,FALSE)/(VLOOKUP($AX168,'5_Weighting - FEM'!$R$12:$T$23,3,FALSE)))</f>
        <v>6.8802211008019434E-2</v>
      </c>
      <c r="V168" s="3">
        <f>U168*$Z168</f>
        <v>1.2460080413552321E-2</v>
      </c>
      <c r="W168" s="3">
        <f>K168/(VLOOKUP($AX168,'5_Weighting - FEM'!$V$12:$W$23,2,FALSE)/(VLOOKUP($AX168,'5_Weighting - FEM'!$V$12:$X$23,3,FALSE)))</f>
        <v>4.6697413838890975E-4</v>
      </c>
      <c r="X168" s="3">
        <f>W168*$Z168</f>
        <v>8.4569016462231558E-5</v>
      </c>
      <c r="Y168" s="3">
        <v>5</v>
      </c>
      <c r="Z168" s="6">
        <v>0.18110000000000001</v>
      </c>
      <c r="AA168" s="3" t="s">
        <v>4</v>
      </c>
      <c r="AB168" s="3"/>
      <c r="AC168" s="3"/>
      <c r="AD168" s="3" t="s">
        <v>5</v>
      </c>
      <c r="AE168" s="3" t="s">
        <v>6</v>
      </c>
      <c r="AF168" s="3" t="s">
        <v>5</v>
      </c>
      <c r="AG168" s="3" t="s">
        <v>7</v>
      </c>
      <c r="AH168" s="3" t="s">
        <v>8</v>
      </c>
      <c r="AI168" s="3" t="s">
        <v>28</v>
      </c>
      <c r="AJ168" s="3" t="s">
        <v>10</v>
      </c>
      <c r="AK168" s="3" t="s">
        <v>11</v>
      </c>
      <c r="AL168" s="4" t="s">
        <v>12</v>
      </c>
      <c r="AM168" s="4" t="s">
        <v>667</v>
      </c>
      <c r="AN168" s="4">
        <v>2011</v>
      </c>
      <c r="AO168" s="3" t="s">
        <v>14</v>
      </c>
      <c r="AP168" s="3" t="s">
        <v>14</v>
      </c>
      <c r="AQ168" s="3">
        <v>46</v>
      </c>
      <c r="AR168" s="3">
        <v>1</v>
      </c>
      <c r="AS168" s="3">
        <v>0</v>
      </c>
      <c r="AT168" s="3">
        <v>1</v>
      </c>
      <c r="AU168" s="3">
        <v>1</v>
      </c>
      <c r="AV168" s="4" t="s">
        <v>15</v>
      </c>
      <c r="AW168" s="4" t="s">
        <v>16</v>
      </c>
      <c r="AX168" s="4" t="s">
        <v>17</v>
      </c>
      <c r="AY168" s="4" t="s">
        <v>33</v>
      </c>
      <c r="AZ168" s="4"/>
      <c r="BA168" s="3">
        <v>1.0000000000000001E-5</v>
      </c>
      <c r="BB168" s="3"/>
      <c r="BC168" s="3"/>
      <c r="BD168" s="3" t="s">
        <v>20</v>
      </c>
      <c r="BE168" s="3" t="s">
        <v>20</v>
      </c>
      <c r="BF168" s="3"/>
    </row>
    <row r="169" spans="1:58" x14ac:dyDescent="0.35">
      <c r="A169" s="2">
        <v>38</v>
      </c>
      <c r="B169" s="3" t="s">
        <v>104</v>
      </c>
      <c r="C169" s="3">
        <v>38.299999999999997</v>
      </c>
      <c r="D169" s="3" t="s">
        <v>625</v>
      </c>
      <c r="E169" s="3" t="s">
        <v>126</v>
      </c>
      <c r="F169" s="3"/>
      <c r="G169" s="3"/>
      <c r="H169" s="3" t="str">
        <f>IF(Z169&lt;'2 - Outliers'!$F$11,"Low outlier",IF(Z169&gt;'2 - Outliers'!$F$12,"High outlier",""))</f>
        <v/>
      </c>
      <c r="I169" s="3">
        <f>IF(AB169="",VLOOKUP(AX169,'3 -Impute_SE'!$B$10:$C$21,2,FALSE),AB169)</f>
        <v>4.9965372243354164E-2</v>
      </c>
      <c r="J169" s="3">
        <f>I169^2</f>
        <v>2.4965384234169469E-3</v>
      </c>
      <c r="K169" s="3">
        <f>1/J169</f>
        <v>400.55462019740361</v>
      </c>
      <c r="L169" s="3">
        <f>K169/(VLOOKUP($AX169,'5_Weighting - FEM'!$B$9:$C$20,2,FALSE)/VLOOKUP($AX169,'5_Weighting - FEM'!$B$9:$D$20,3,FALSE))</f>
        <v>6.3688417485583239E-4</v>
      </c>
      <c r="M169" s="3">
        <f>L169*Z169</f>
        <v>8.534247943068154E-5</v>
      </c>
      <c r="N169" s="3">
        <f>K169*Z169</f>
        <v>53.674319106452089</v>
      </c>
      <c r="O169" s="3">
        <f>K169/(VLOOKUP($AX169,'5_Weighting - FEM'!$F$12:$G$20,2,FALSE)/(VLOOKUP($AX169,'5_Weighting - FEM'!$F$12:$H$21,3,FALSE)))</f>
        <v>1.7090584317302857E-2</v>
      </c>
      <c r="P169" s="3">
        <f>O169*$Z169</f>
        <v>2.2901382985185828E-3</v>
      </c>
      <c r="Q169" s="3">
        <f>K169/(VLOOKUP($AX169,'5_Weighting - FEM'!$F$12:$H$20,2,FALSE)/VLOOKUP($AX169,'5_Weighting - FEM'!$F$12:$H$20,3,FALSE))</f>
        <v>1.7090584317302857E-2</v>
      </c>
      <c r="R169" s="3">
        <f>Q169*$Z169</f>
        <v>2.2901382985185828E-3</v>
      </c>
      <c r="S169" s="3">
        <f>K169/(VLOOKUP($AX169,'5_Weighting - FEM'!$N$12:$O$23,2,FALSE)/VLOOKUP($AX169,'5_Weighting - FEM'!$N$12:$P$23,3,FALSE))</f>
        <v>5.0148061085179244E-4</v>
      </c>
      <c r="T169" s="3">
        <f>S169*$Z169</f>
        <v>6.719840185414019E-5</v>
      </c>
      <c r="U169" s="3">
        <f>K169/(VLOOKUP($AX169,'5_Weighting - FEM'!$R$12:$S$23,2,FALSE)/(VLOOKUP($AX169,'5_Weighting - FEM'!$R$12:$T$23,3,FALSE)))</f>
        <v>6.8802211008019434E-2</v>
      </c>
      <c r="V169" s="3">
        <f>U169*$Z169</f>
        <v>9.2194962750746044E-3</v>
      </c>
      <c r="W169" s="3">
        <f>K169/(VLOOKUP($AX169,'5_Weighting - FEM'!$V$12:$W$23,2,FALSE)/(VLOOKUP($AX169,'5_Weighting - FEM'!$V$12:$X$23,3,FALSE)))</f>
        <v>4.6697413838890975E-4</v>
      </c>
      <c r="X169" s="3">
        <f>W169*$Z169</f>
        <v>6.2574534544113916E-5</v>
      </c>
      <c r="Y169" s="3" t="s">
        <v>118</v>
      </c>
      <c r="Z169" s="6">
        <v>0.13400000000000001</v>
      </c>
      <c r="AA169" s="3" t="s">
        <v>157</v>
      </c>
      <c r="AB169" s="3"/>
      <c r="AC169" s="3"/>
      <c r="AD169" s="3" t="s">
        <v>5</v>
      </c>
      <c r="AE169" s="3" t="s">
        <v>6</v>
      </c>
      <c r="AF169" s="3" t="s">
        <v>5</v>
      </c>
      <c r="AG169" s="3" t="s">
        <v>7</v>
      </c>
      <c r="AH169" s="3" t="s">
        <v>37</v>
      </c>
      <c r="AI169" s="3" t="s">
        <v>28</v>
      </c>
      <c r="AJ169" s="3" t="s">
        <v>10</v>
      </c>
      <c r="AK169" s="3" t="s">
        <v>107</v>
      </c>
      <c r="AL169" s="4" t="s">
        <v>108</v>
      </c>
      <c r="AM169" s="4" t="s">
        <v>109</v>
      </c>
      <c r="AN169" s="4">
        <v>2010</v>
      </c>
      <c r="AO169" s="3" t="s">
        <v>14</v>
      </c>
      <c r="AP169" s="3" t="s">
        <v>14</v>
      </c>
      <c r="AQ169" s="3">
        <v>1000</v>
      </c>
      <c r="AR169" s="3">
        <v>1</v>
      </c>
      <c r="AS169" s="3">
        <v>0</v>
      </c>
      <c r="AT169" s="3">
        <v>0</v>
      </c>
      <c r="AU169" s="3">
        <v>0</v>
      </c>
      <c r="AV169" s="4" t="s">
        <v>15</v>
      </c>
      <c r="AW169" s="4" t="s">
        <v>620</v>
      </c>
      <c r="AX169" s="4" t="s">
        <v>17</v>
      </c>
      <c r="AY169" s="4" t="s">
        <v>119</v>
      </c>
      <c r="AZ169" s="4"/>
      <c r="BA169" s="3">
        <v>0.13400000000000001</v>
      </c>
      <c r="BB169" s="3"/>
      <c r="BC169" s="3"/>
      <c r="BD169" s="3" t="s">
        <v>20</v>
      </c>
      <c r="BE169" s="3" t="s">
        <v>20</v>
      </c>
      <c r="BF169" s="3"/>
    </row>
    <row r="170" spans="1:58" x14ac:dyDescent="0.35">
      <c r="A170" s="2">
        <v>71</v>
      </c>
      <c r="B170" s="3" t="s">
        <v>664</v>
      </c>
      <c r="C170" s="3">
        <v>71.2</v>
      </c>
      <c r="D170" s="3" t="s">
        <v>668</v>
      </c>
      <c r="E170" s="3" t="s">
        <v>666</v>
      </c>
      <c r="F170" s="3"/>
      <c r="G170" s="3"/>
      <c r="H170" s="3" t="str">
        <f>IF(Z170&lt;'2 - Outliers'!$F$11,"Low outlier",IF(Z170&gt;'2 - Outliers'!$F$12,"High outlier",""))</f>
        <v/>
      </c>
      <c r="I170" s="3">
        <f>IF(AB170="",VLOOKUP(AX170,'3 -Impute_SE'!$B$10:$C$21,2,FALSE),AB170)</f>
        <v>4.9965372243354164E-2</v>
      </c>
      <c r="J170" s="3">
        <f>I170^2</f>
        <v>2.4965384234169469E-3</v>
      </c>
      <c r="K170" s="3">
        <f>1/J170</f>
        <v>400.55462019740361</v>
      </c>
      <c r="L170" s="3">
        <f>K170/(VLOOKUP($AX170,'5_Weighting - FEM'!$B$9:$C$20,2,FALSE)/VLOOKUP($AX170,'5_Weighting - FEM'!$B$9:$D$20,3,FALSE))</f>
        <v>6.3688417485583239E-4</v>
      </c>
      <c r="M170" s="3">
        <f>L170*Z170</f>
        <v>8.2922319566229385E-5</v>
      </c>
      <c r="N170" s="3">
        <f>K170*Z170</f>
        <v>52.152211549701953</v>
      </c>
      <c r="O170" s="3">
        <f>K170/(VLOOKUP($AX170,'5_Weighting - FEM'!$F$12:$G$20,2,FALSE)/(VLOOKUP($AX170,'5_Weighting - FEM'!$F$12:$H$21,3,FALSE)))</f>
        <v>1.7090584317302857E-2</v>
      </c>
      <c r="P170" s="3">
        <f>O170*$Z170</f>
        <v>2.225194078112832E-3</v>
      </c>
      <c r="Q170" s="3">
        <f>K170/(VLOOKUP($AX170,'5_Weighting - FEM'!$F$12:$H$20,2,FALSE)/VLOOKUP($AX170,'5_Weighting - FEM'!$F$12:$H$20,3,FALSE))</f>
        <v>1.7090584317302857E-2</v>
      </c>
      <c r="R170" s="3">
        <f>Q170*$Z170</f>
        <v>2.225194078112832E-3</v>
      </c>
      <c r="S170" s="3">
        <f>K170/(VLOOKUP($AX170,'5_Weighting - FEM'!$N$12:$O$23,2,FALSE)/VLOOKUP($AX170,'5_Weighting - FEM'!$N$12:$P$23,3,FALSE))</f>
        <v>5.0148061085179244E-4</v>
      </c>
      <c r="T170" s="3">
        <f>S170*$Z170</f>
        <v>6.5292775532903383E-5</v>
      </c>
      <c r="U170" s="3">
        <f>K170/(VLOOKUP($AX170,'5_Weighting - FEM'!$R$12:$S$23,2,FALSE)/(VLOOKUP($AX170,'5_Weighting - FEM'!$R$12:$T$23,3,FALSE)))</f>
        <v>6.8802211008019434E-2</v>
      </c>
      <c r="V170" s="3">
        <f>U170*$Z170</f>
        <v>8.9580478732441318E-3</v>
      </c>
      <c r="W170" s="3">
        <f>K170/(VLOOKUP($AX170,'5_Weighting - FEM'!$V$12:$W$23,2,FALSE)/(VLOOKUP($AX170,'5_Weighting - FEM'!$V$12:$X$23,3,FALSE)))</f>
        <v>4.6697413838890975E-4</v>
      </c>
      <c r="X170" s="3">
        <f>W170*$Z170</f>
        <v>6.0800032818236051E-5</v>
      </c>
      <c r="Y170" s="3">
        <v>5</v>
      </c>
      <c r="Z170" s="6">
        <v>0.13020000000000001</v>
      </c>
      <c r="AA170" s="3" t="s">
        <v>4</v>
      </c>
      <c r="AB170" s="3"/>
      <c r="AC170" s="3"/>
      <c r="AD170" s="3" t="s">
        <v>5</v>
      </c>
      <c r="AE170" s="3" t="s">
        <v>6</v>
      </c>
      <c r="AF170" s="3" t="s">
        <v>5</v>
      </c>
      <c r="AG170" s="3" t="s">
        <v>7</v>
      </c>
      <c r="AH170" s="3" t="s">
        <v>8</v>
      </c>
      <c r="AI170" s="3" t="s">
        <v>28</v>
      </c>
      <c r="AJ170" s="3" t="s">
        <v>10</v>
      </c>
      <c r="AK170" s="3" t="s">
        <v>11</v>
      </c>
      <c r="AL170" s="4" t="s">
        <v>12</v>
      </c>
      <c r="AM170" s="4" t="s">
        <v>667</v>
      </c>
      <c r="AN170" s="4">
        <v>2011</v>
      </c>
      <c r="AO170" s="3" t="s">
        <v>14</v>
      </c>
      <c r="AP170" s="3" t="s">
        <v>14</v>
      </c>
      <c r="AQ170" s="3">
        <v>32</v>
      </c>
      <c r="AR170" s="3">
        <v>1</v>
      </c>
      <c r="AS170" s="3">
        <v>0</v>
      </c>
      <c r="AT170" s="3">
        <v>1</v>
      </c>
      <c r="AU170" s="3">
        <v>1</v>
      </c>
      <c r="AV170" s="4" t="s">
        <v>15</v>
      </c>
      <c r="AW170" s="4" t="s">
        <v>16</v>
      </c>
      <c r="AX170" s="3" t="s">
        <v>17</v>
      </c>
      <c r="AY170" s="4" t="s">
        <v>33</v>
      </c>
      <c r="AZ170" s="4"/>
      <c r="BA170" s="3">
        <v>1.0000000000000001E-5</v>
      </c>
      <c r="BB170" s="3"/>
      <c r="BC170" s="3"/>
      <c r="BD170" s="3" t="s">
        <v>20</v>
      </c>
      <c r="BE170" s="3" t="s">
        <v>20</v>
      </c>
      <c r="BF170" s="3"/>
    </row>
    <row r="171" spans="1:58" x14ac:dyDescent="0.35">
      <c r="A171" s="2">
        <v>71</v>
      </c>
      <c r="B171" s="3" t="s">
        <v>664</v>
      </c>
      <c r="C171" s="3">
        <v>71.099999999999994</v>
      </c>
      <c r="D171" s="3" t="s">
        <v>669</v>
      </c>
      <c r="E171" s="3" t="s">
        <v>561</v>
      </c>
      <c r="F171" s="3"/>
      <c r="G171" s="3"/>
      <c r="H171" s="3" t="str">
        <f>IF(Z171&lt;'2 - Outliers'!$F$11,"Low outlier",IF(Z171&gt;'2 - Outliers'!$F$12,"High outlier",""))</f>
        <v/>
      </c>
      <c r="I171" s="3">
        <f>IF(AB171="",VLOOKUP(AX171,'3 -Impute_SE'!$B$10:$C$21,2,FALSE),AB171)</f>
        <v>4.9965372243354164E-2</v>
      </c>
      <c r="J171" s="3">
        <f>I171^2</f>
        <v>2.4965384234169469E-3</v>
      </c>
      <c r="K171" s="3">
        <f>1/J171</f>
        <v>400.55462019740361</v>
      </c>
      <c r="L171" s="3">
        <f>K171/(VLOOKUP($AX171,'5_Weighting - FEM'!$B$9:$C$20,2,FALSE)/VLOOKUP($AX171,'5_Weighting - FEM'!$B$9:$D$20,3,FALSE))</f>
        <v>6.3688417485583239E-4</v>
      </c>
      <c r="M171" s="3">
        <f>L171*Z171</f>
        <v>3.5665513791926612E-5</v>
      </c>
      <c r="N171" s="3">
        <f>K171*Z171</f>
        <v>22.431058731054602</v>
      </c>
      <c r="O171" s="3">
        <f>K171/(VLOOKUP($AX171,'5_Weighting - FEM'!$F$12:$G$20,2,FALSE)/(VLOOKUP($AX171,'5_Weighting - FEM'!$F$12:$H$21,3,FALSE)))</f>
        <v>1.7090584317302857E-2</v>
      </c>
      <c r="P171" s="3">
        <f>O171*$Z171</f>
        <v>9.5707272176896003E-4</v>
      </c>
      <c r="Q171" s="3">
        <f>K171/(VLOOKUP($AX171,'5_Weighting - FEM'!$F$12:$H$20,2,FALSE)/VLOOKUP($AX171,'5_Weighting - FEM'!$F$12:$H$20,3,FALSE))</f>
        <v>1.7090584317302857E-2</v>
      </c>
      <c r="R171" s="3">
        <f>Q171*$Z171</f>
        <v>9.5707272176896003E-4</v>
      </c>
      <c r="S171" s="3">
        <f>K171/(VLOOKUP($AX171,'5_Weighting - FEM'!$N$12:$O$23,2,FALSE)/VLOOKUP($AX171,'5_Weighting - FEM'!$N$12:$P$23,3,FALSE))</f>
        <v>5.0148061085179244E-4</v>
      </c>
      <c r="T171" s="3">
        <f>S171*$Z171</f>
        <v>2.8082914207700376E-5</v>
      </c>
      <c r="U171" s="3">
        <f>K171/(VLOOKUP($AX171,'5_Weighting - FEM'!$R$12:$S$23,2,FALSE)/(VLOOKUP($AX171,'5_Weighting - FEM'!$R$12:$T$23,3,FALSE)))</f>
        <v>6.8802211008019434E-2</v>
      </c>
      <c r="V171" s="3">
        <f>U171*$Z171</f>
        <v>3.8529238164490883E-3</v>
      </c>
      <c r="W171" s="3">
        <f>K171/(VLOOKUP($AX171,'5_Weighting - FEM'!$V$12:$W$23,2,FALSE)/(VLOOKUP($AX171,'5_Weighting - FEM'!$V$12:$X$23,3,FALSE)))</f>
        <v>4.6697413838890975E-4</v>
      </c>
      <c r="X171" s="3">
        <f>W171*$Z171</f>
        <v>2.6150551749778948E-5</v>
      </c>
      <c r="Y171" s="3" t="s">
        <v>237</v>
      </c>
      <c r="Z171" s="6">
        <v>5.6000000000000001E-2</v>
      </c>
      <c r="AA171" s="3" t="s">
        <v>157</v>
      </c>
      <c r="AB171" s="3"/>
      <c r="AC171" s="3"/>
      <c r="AD171" s="3" t="s">
        <v>53</v>
      </c>
      <c r="AE171" s="3" t="s">
        <v>6</v>
      </c>
      <c r="AF171" s="3" t="s">
        <v>54</v>
      </c>
      <c r="AG171" s="3" t="s">
        <v>7</v>
      </c>
      <c r="AH171" s="3" t="s">
        <v>8</v>
      </c>
      <c r="AI171" s="3" t="s">
        <v>28</v>
      </c>
      <c r="AJ171" s="3" t="s">
        <v>10</v>
      </c>
      <c r="AK171" s="3" t="s">
        <v>11</v>
      </c>
      <c r="AL171" s="4" t="s">
        <v>12</v>
      </c>
      <c r="AM171" s="4" t="s">
        <v>670</v>
      </c>
      <c r="AN171" s="4">
        <v>2011</v>
      </c>
      <c r="AO171" s="3" t="s">
        <v>14</v>
      </c>
      <c r="AP171" s="3" t="s">
        <v>14</v>
      </c>
      <c r="AQ171" s="3">
        <v>39</v>
      </c>
      <c r="AR171" s="3">
        <v>1</v>
      </c>
      <c r="AS171" s="3">
        <v>0</v>
      </c>
      <c r="AT171" s="3">
        <v>1</v>
      </c>
      <c r="AU171" s="3">
        <v>1</v>
      </c>
      <c r="AV171" s="4" t="s">
        <v>15</v>
      </c>
      <c r="AW171" s="4" t="s">
        <v>16</v>
      </c>
      <c r="AX171" s="4" t="s">
        <v>17</v>
      </c>
      <c r="AY171" s="4" t="s">
        <v>33</v>
      </c>
      <c r="AZ171" s="4"/>
      <c r="BA171" s="3">
        <v>5.6000000000000001E-2</v>
      </c>
      <c r="BB171" s="3"/>
      <c r="BC171" s="3"/>
      <c r="BD171" s="3" t="s">
        <v>20</v>
      </c>
      <c r="BE171" s="3" t="s">
        <v>20</v>
      </c>
      <c r="BF171" s="3"/>
    </row>
    <row r="172" spans="1:58" x14ac:dyDescent="0.35">
      <c r="A172" s="2">
        <v>33</v>
      </c>
      <c r="B172" s="3" t="s">
        <v>0</v>
      </c>
      <c r="C172" s="3">
        <v>33.200000000000003</v>
      </c>
      <c r="D172" s="3" t="s">
        <v>419</v>
      </c>
      <c r="E172" s="3" t="s">
        <v>360</v>
      </c>
      <c r="F172" s="3"/>
      <c r="G172" s="3"/>
      <c r="H172" s="3" t="str">
        <f>IF(Z172&lt;'2 - Outliers'!$F$11,"Low outlier",IF(Z172&gt;'2 - Outliers'!$F$12,"High outlier",""))</f>
        <v/>
      </c>
      <c r="I172" s="3">
        <f>IF(AB172="",VLOOKUP(AX172,'3 -Impute_SE'!$B$10:$C$21,2,FALSE),AB172)</f>
        <v>4.9965372243354164E-2</v>
      </c>
      <c r="J172" s="3">
        <f>I172^2</f>
        <v>2.4965384234169469E-3</v>
      </c>
      <c r="K172" s="3">
        <f>1/J172</f>
        <v>400.55462019740361</v>
      </c>
      <c r="L172" s="3">
        <f>K172/(VLOOKUP($AX172,'5_Weighting - FEM'!$B$9:$C$20,2,FALSE)/VLOOKUP($AX172,'5_Weighting - FEM'!$B$9:$D$20,3,FALSE))</f>
        <v>6.3688417485583239E-4</v>
      </c>
      <c r="M172" s="3">
        <f>L172*Z172</f>
        <v>2.7386019518800789E-5</v>
      </c>
      <c r="N172" s="3">
        <f>K172*Z172</f>
        <v>17.223848668488355</v>
      </c>
      <c r="O172" s="3">
        <f>K172/(VLOOKUP($AX172,'5_Weighting - FEM'!$F$12:$G$20,2,FALSE)/(VLOOKUP($AX172,'5_Weighting - FEM'!$F$12:$H$21,3,FALSE)))</f>
        <v>1.7090584317302857E-2</v>
      </c>
      <c r="P172" s="3">
        <f>O172*$Z172</f>
        <v>7.348951256440228E-4</v>
      </c>
      <c r="Q172" s="3">
        <f>K172/(VLOOKUP($AX172,'5_Weighting - FEM'!$F$12:$H$20,2,FALSE)/VLOOKUP($AX172,'5_Weighting - FEM'!$F$12:$H$20,3,FALSE))</f>
        <v>1.7090584317302857E-2</v>
      </c>
      <c r="R172" s="3">
        <f>Q172*$Z172</f>
        <v>7.348951256440228E-4</v>
      </c>
      <c r="S172" s="3">
        <f>K172/(VLOOKUP($AX172,'5_Weighting - FEM'!$N$12:$O$23,2,FALSE)/VLOOKUP($AX172,'5_Weighting - FEM'!$N$12:$P$23,3,FALSE))</f>
        <v>5.0148061085179244E-4</v>
      </c>
      <c r="T172" s="3">
        <f>S172*$Z172</f>
        <v>2.1563666266627075E-5</v>
      </c>
      <c r="U172" s="3">
        <f>K172/(VLOOKUP($AX172,'5_Weighting - FEM'!$R$12:$S$23,2,FALSE)/(VLOOKUP($AX172,'5_Weighting - FEM'!$R$12:$T$23,3,FALSE)))</f>
        <v>6.8802211008019434E-2</v>
      </c>
      <c r="V172" s="3">
        <f>U172*$Z172</f>
        <v>2.9584950733448356E-3</v>
      </c>
      <c r="W172" s="3">
        <f>K172/(VLOOKUP($AX172,'5_Weighting - FEM'!$V$12:$W$23,2,FALSE)/(VLOOKUP($AX172,'5_Weighting - FEM'!$V$12:$X$23,3,FALSE)))</f>
        <v>4.6697413838890975E-4</v>
      </c>
      <c r="X172" s="3">
        <f>W172*$Z172</f>
        <v>2.0079887950723117E-5</v>
      </c>
      <c r="Y172" s="3" t="s">
        <v>3</v>
      </c>
      <c r="Z172" s="6">
        <v>4.2999999999999997E-2</v>
      </c>
      <c r="AA172" s="3" t="s">
        <v>4</v>
      </c>
      <c r="AB172" s="3"/>
      <c r="AC172" s="3"/>
      <c r="AD172" s="3" t="s">
        <v>5</v>
      </c>
      <c r="AE172" s="3" t="s">
        <v>6</v>
      </c>
      <c r="AF172" s="3" t="s">
        <v>5</v>
      </c>
      <c r="AG172" s="3" t="s">
        <v>7</v>
      </c>
      <c r="AH172" s="3" t="s">
        <v>8</v>
      </c>
      <c r="AI172" s="3" t="s">
        <v>9</v>
      </c>
      <c r="AJ172" s="3" t="s">
        <v>10</v>
      </c>
      <c r="AK172" s="3" t="s">
        <v>11</v>
      </c>
      <c r="AL172" s="4" t="s">
        <v>12</v>
      </c>
      <c r="AM172" s="4" t="s">
        <v>13</v>
      </c>
      <c r="AN172" s="4">
        <v>2012</v>
      </c>
      <c r="AO172" s="3" t="s">
        <v>14</v>
      </c>
      <c r="AP172" s="3" t="s">
        <v>14</v>
      </c>
      <c r="AQ172" s="3">
        <v>432</v>
      </c>
      <c r="AR172" s="3">
        <v>0</v>
      </c>
      <c r="AS172" s="3">
        <v>0</v>
      </c>
      <c r="AT172" s="3">
        <v>1</v>
      </c>
      <c r="AU172" s="3">
        <v>1</v>
      </c>
      <c r="AV172" s="4" t="s">
        <v>15</v>
      </c>
      <c r="AW172" s="4" t="s">
        <v>16</v>
      </c>
      <c r="AX172" s="4" t="s">
        <v>17</v>
      </c>
      <c r="AY172" s="4" t="s">
        <v>18</v>
      </c>
      <c r="AZ172" s="4"/>
      <c r="BA172" s="3">
        <v>9.0000000000000002E-6</v>
      </c>
      <c r="BB172" s="3"/>
      <c r="BC172" s="3">
        <v>1.0000090000405002</v>
      </c>
      <c r="BD172" s="3" t="s">
        <v>19</v>
      </c>
      <c r="BE172" s="3" t="s">
        <v>20</v>
      </c>
      <c r="BF172" s="3"/>
    </row>
    <row r="173" spans="1:58" x14ac:dyDescent="0.35">
      <c r="A173" s="2">
        <v>33</v>
      </c>
      <c r="B173" s="3" t="s">
        <v>0</v>
      </c>
      <c r="C173" s="3">
        <v>33.1</v>
      </c>
      <c r="D173" s="3" t="s">
        <v>437</v>
      </c>
      <c r="E173" s="3" t="s">
        <v>145</v>
      </c>
      <c r="F173" s="3"/>
      <c r="G173" s="3"/>
      <c r="H173" s="3" t="str">
        <f>IF(Z173&lt;'2 - Outliers'!$F$11,"Low outlier",IF(Z173&gt;'2 - Outliers'!$F$12,"High outlier",""))</f>
        <v/>
      </c>
      <c r="I173" s="3">
        <f>IF(AB173="",VLOOKUP(AX173,'3 -Impute_SE'!$B$10:$C$21,2,FALSE),AB173)</f>
        <v>4.9965372243354164E-2</v>
      </c>
      <c r="J173" s="3">
        <f>I173^2</f>
        <v>2.4965384234169469E-3</v>
      </c>
      <c r="K173" s="3">
        <f>1/J173</f>
        <v>400.55462019740361</v>
      </c>
      <c r="L173" s="3">
        <f>K173/(VLOOKUP($AX173,'5_Weighting - FEM'!$B$9:$C$20,2,FALSE)/VLOOKUP($AX173,'5_Weighting - FEM'!$B$9:$D$20,3,FALSE))</f>
        <v>6.3688417485583239E-4</v>
      </c>
      <c r="M173" s="3">
        <f>L173*Z173</f>
        <v>2.1711381520835326E-5</v>
      </c>
      <c r="N173" s="3">
        <f>K173*Z173</f>
        <v>13.654907002529489</v>
      </c>
      <c r="O173" s="3">
        <f>K173/(VLOOKUP($AX173,'5_Weighting - FEM'!$F$12:$G$20,2,FALSE)/(VLOOKUP($AX173,'5_Weighting - FEM'!$F$12:$H$21,3,FALSE)))</f>
        <v>1.7090584317302857E-2</v>
      </c>
      <c r="P173" s="3">
        <f>O173*$Z173</f>
        <v>5.8261801937685442E-4</v>
      </c>
      <c r="Q173" s="3">
        <f>K173/(VLOOKUP($AX173,'5_Weighting - FEM'!$F$12:$H$20,2,FALSE)/VLOOKUP($AX173,'5_Weighting - FEM'!$F$12:$H$20,3,FALSE))</f>
        <v>1.7090584317302857E-2</v>
      </c>
      <c r="R173" s="3">
        <f>Q173*$Z173</f>
        <v>5.8261801937685442E-4</v>
      </c>
      <c r="S173" s="3">
        <f>K173/(VLOOKUP($AX173,'5_Weighting - FEM'!$N$12:$O$23,2,FALSE)/VLOOKUP($AX173,'5_Weighting - FEM'!$N$12:$P$23,3,FALSE))</f>
        <v>5.0148061085179244E-4</v>
      </c>
      <c r="T173" s="3">
        <f>S173*$Z173</f>
        <v>1.7095474023937607E-5</v>
      </c>
      <c r="U173" s="3">
        <f>K173/(VLOOKUP($AX173,'5_Weighting - FEM'!$R$12:$S$23,2,FALSE)/(VLOOKUP($AX173,'5_Weighting - FEM'!$R$12:$T$23,3,FALSE)))</f>
        <v>6.8802211008019434E-2</v>
      </c>
      <c r="V173" s="3">
        <f>U173*$Z173</f>
        <v>2.3454673732633828E-3</v>
      </c>
      <c r="W173" s="3">
        <f>K173/(VLOOKUP($AX173,'5_Weighting - FEM'!$V$12:$W$23,2,FALSE)/(VLOOKUP($AX173,'5_Weighting - FEM'!$V$12:$X$23,3,FALSE)))</f>
        <v>4.6697413838890975E-4</v>
      </c>
      <c r="X173" s="3">
        <f>W173*$Z173</f>
        <v>1.5919148377677933E-5</v>
      </c>
      <c r="Y173" s="3" t="s">
        <v>149</v>
      </c>
      <c r="Z173" s="6">
        <v>3.4090000000000002E-2</v>
      </c>
      <c r="AA173" s="3" t="s">
        <v>134</v>
      </c>
      <c r="AB173" s="3"/>
      <c r="AC173" s="3"/>
      <c r="AD173" s="3" t="s">
        <v>53</v>
      </c>
      <c r="AE173" s="3" t="s">
        <v>6</v>
      </c>
      <c r="AF173" s="3" t="s">
        <v>54</v>
      </c>
      <c r="AG173" s="3" t="s">
        <v>7</v>
      </c>
      <c r="AH173" s="3" t="s">
        <v>8</v>
      </c>
      <c r="AI173" s="3" t="s">
        <v>9</v>
      </c>
      <c r="AJ173" s="3" t="s">
        <v>10</v>
      </c>
      <c r="AK173" s="3" t="s">
        <v>11</v>
      </c>
      <c r="AL173" s="4" t="s">
        <v>12</v>
      </c>
      <c r="AM173" s="4" t="s">
        <v>13</v>
      </c>
      <c r="AN173" s="4">
        <v>2012</v>
      </c>
      <c r="AO173" s="3" t="s">
        <v>14</v>
      </c>
      <c r="AP173" s="3" t="s">
        <v>14</v>
      </c>
      <c r="AQ173" s="3">
        <v>475</v>
      </c>
      <c r="AR173" s="3">
        <v>0</v>
      </c>
      <c r="AS173" s="3">
        <v>0</v>
      </c>
      <c r="AT173" s="3">
        <v>1</v>
      </c>
      <c r="AU173" s="3">
        <v>1</v>
      </c>
      <c r="AV173" s="4" t="s">
        <v>15</v>
      </c>
      <c r="AW173" s="4" t="s">
        <v>16</v>
      </c>
      <c r="AX173" s="4" t="s">
        <v>17</v>
      </c>
      <c r="AY173" s="4" t="s">
        <v>18</v>
      </c>
      <c r="AZ173" s="4"/>
      <c r="BA173" s="3">
        <v>1.0000000000000001E-5</v>
      </c>
      <c r="BB173" s="3"/>
      <c r="BC173" s="3">
        <v>1.0000100000500001</v>
      </c>
      <c r="BD173" s="3" t="s">
        <v>19</v>
      </c>
      <c r="BE173" s="3" t="s">
        <v>20</v>
      </c>
      <c r="BF173" s="3"/>
    </row>
    <row r="174" spans="1:58" x14ac:dyDescent="0.35">
      <c r="A174" s="2">
        <v>98</v>
      </c>
      <c r="B174" s="3" t="s">
        <v>807</v>
      </c>
      <c r="C174" s="3">
        <v>98.1</v>
      </c>
      <c r="D174" s="3" t="s">
        <v>808</v>
      </c>
      <c r="E174" s="3" t="s">
        <v>809</v>
      </c>
      <c r="F174" s="3"/>
      <c r="G174" s="3"/>
      <c r="H174" s="3" t="str">
        <f>IF(Z174&lt;'2 - Outliers'!$F$11,"Low outlier",IF(Z174&gt;'2 - Outliers'!$F$12,"High outlier",""))</f>
        <v/>
      </c>
      <c r="I174" s="3">
        <f>IF(AB174="",VLOOKUP(AX174,'3 -Impute_SE'!$B$10:$C$21,2,FALSE),AB174)</f>
        <v>4.9965372243354164E-2</v>
      </c>
      <c r="J174" s="3">
        <f>I174^2</f>
        <v>2.4965384234169469E-3</v>
      </c>
      <c r="K174" s="3">
        <f>1/J174</f>
        <v>400.55462019740361</v>
      </c>
      <c r="L174" s="3">
        <f>K174/(VLOOKUP($AX174,'5_Weighting - FEM'!$B$9:$C$20,2,FALSE)/VLOOKUP($AX174,'5_Weighting - FEM'!$B$9:$D$20,3,FALSE))</f>
        <v>6.3688417485583239E-4</v>
      </c>
      <c r="M174" s="3">
        <f>L174*Z174</f>
        <v>2.0172143940868111E-5</v>
      </c>
      <c r="N174" s="3">
        <f>K174*Z174</f>
        <v>12.686836592588934</v>
      </c>
      <c r="O174" s="3">
        <f>K174/(VLOOKUP($AX174,'5_Weighting - FEM'!$F$12:$G$20,2,FALSE)/(VLOOKUP($AX174,'5_Weighting - FEM'!$F$12:$H$21,3,FALSE)))</f>
        <v>1.7090584317302857E-2</v>
      </c>
      <c r="P174" s="3">
        <f>O174*$Z174</f>
        <v>5.4131306836163143E-4</v>
      </c>
      <c r="Q174" s="3">
        <f>K174/(VLOOKUP($AX174,'5_Weighting - FEM'!$F$12:$H$20,2,FALSE)/VLOOKUP($AX174,'5_Weighting - FEM'!$F$12:$H$20,3,FALSE))</f>
        <v>1.7090584317302857E-2</v>
      </c>
      <c r="R174" s="3">
        <f>Q174*$Z174</f>
        <v>5.4131306836163143E-4</v>
      </c>
      <c r="S174" s="3">
        <f>K174/(VLOOKUP($AX174,'5_Weighting - FEM'!$N$12:$O$23,2,FALSE)/VLOOKUP($AX174,'5_Weighting - FEM'!$N$12:$P$23,3,FALSE))</f>
        <v>5.0148061085179244E-4</v>
      </c>
      <c r="T174" s="3">
        <f>S174*$Z174</f>
        <v>1.5883483159157956E-5</v>
      </c>
      <c r="U174" s="3">
        <f>K174/(VLOOKUP($AX174,'5_Weighting - FEM'!$R$12:$S$23,2,FALSE)/(VLOOKUP($AX174,'5_Weighting - FEM'!$R$12:$T$23,3,FALSE)))</f>
        <v>6.8802211008019434E-2</v>
      </c>
      <c r="V174" s="3">
        <f>U174*$Z174</f>
        <v>2.1791844713646975E-3</v>
      </c>
      <c r="W174" s="3">
        <f>K174/(VLOOKUP($AX174,'5_Weighting - FEM'!$V$12:$W$23,2,FALSE)/(VLOOKUP($AX174,'5_Weighting - FEM'!$V$12:$X$23,3,FALSE)))</f>
        <v>4.6697413838890975E-4</v>
      </c>
      <c r="X174" s="3">
        <f>W174*$Z174</f>
        <v>1.4790553617345371E-5</v>
      </c>
      <c r="Y174" s="3" t="s">
        <v>810</v>
      </c>
      <c r="Z174" s="6">
        <v>3.1673175025010408E-2</v>
      </c>
      <c r="AA174" s="3" t="s">
        <v>72</v>
      </c>
      <c r="AB174" s="3"/>
      <c r="AC174" s="3"/>
      <c r="AD174" s="3" t="s">
        <v>5</v>
      </c>
      <c r="AE174" s="3" t="s">
        <v>6</v>
      </c>
      <c r="AF174" s="3" t="s">
        <v>5</v>
      </c>
      <c r="AG174" s="3" t="s">
        <v>55</v>
      </c>
      <c r="AH174" s="3" t="s">
        <v>37</v>
      </c>
      <c r="AI174" s="3" t="s">
        <v>95</v>
      </c>
      <c r="AJ174" s="3" t="s">
        <v>10</v>
      </c>
      <c r="AK174" s="3" t="s">
        <v>39</v>
      </c>
      <c r="AL174" s="3" t="s">
        <v>108</v>
      </c>
      <c r="AM174" s="3" t="s">
        <v>806</v>
      </c>
      <c r="AN174" s="3">
        <v>1996</v>
      </c>
      <c r="AO174" s="3" t="s">
        <v>30</v>
      </c>
      <c r="AP174" s="3" t="s">
        <v>14</v>
      </c>
      <c r="AQ174" s="3" t="s">
        <v>50</v>
      </c>
      <c r="AR174" s="3">
        <v>1</v>
      </c>
      <c r="AS174" s="3">
        <v>0</v>
      </c>
      <c r="AT174" s="3">
        <v>1</v>
      </c>
      <c r="AU174" s="3">
        <v>1</v>
      </c>
      <c r="AV174" s="3" t="s">
        <v>15</v>
      </c>
      <c r="AW174" s="3" t="s">
        <v>41</v>
      </c>
      <c r="AX174" s="3" t="s">
        <v>17</v>
      </c>
      <c r="AY174" s="3" t="s">
        <v>89</v>
      </c>
      <c r="AZ174" s="3" t="s">
        <v>59</v>
      </c>
      <c r="BA174" s="3">
        <v>1.7000000000000001E-2</v>
      </c>
      <c r="BB174" s="3">
        <v>1.0171453223252407</v>
      </c>
      <c r="BC174" s="3"/>
      <c r="BD174" s="3" t="s">
        <v>811</v>
      </c>
      <c r="BE174" s="3" t="s">
        <v>20</v>
      </c>
      <c r="BF174" s="3"/>
    </row>
    <row r="175" spans="1:58" x14ac:dyDescent="0.35">
      <c r="A175" s="2">
        <v>50</v>
      </c>
      <c r="B175" s="3" t="s">
        <v>299</v>
      </c>
      <c r="C175" s="3">
        <v>50.1</v>
      </c>
      <c r="D175" s="3" t="s">
        <v>458</v>
      </c>
      <c r="E175" s="3" t="s">
        <v>301</v>
      </c>
      <c r="F175" s="3"/>
      <c r="G175" s="3"/>
      <c r="H175" s="3" t="str">
        <f>IF(Z175&lt;'2 - Outliers'!$F$11,"Low outlier",IF(Z175&gt;'2 - Outliers'!$F$12,"High outlier",""))</f>
        <v/>
      </c>
      <c r="I175" s="3">
        <f>IF(AB175="",VLOOKUP(AX175,'3 -Impute_SE'!$B$10:$C$21,2,FALSE),AB175)</f>
        <v>4.9965372243354164E-2</v>
      </c>
      <c r="J175" s="3">
        <f>I175^2</f>
        <v>2.4965384234169469E-3</v>
      </c>
      <c r="K175" s="3">
        <f>1/J175</f>
        <v>400.55462019740361</v>
      </c>
      <c r="L175" s="3">
        <f>K175/(VLOOKUP($AX175,'5_Weighting - FEM'!$B$9:$C$20,2,FALSE)/VLOOKUP($AX175,'5_Weighting - FEM'!$B$9:$D$20,3,FALSE))</f>
        <v>6.3688417485583239E-4</v>
      </c>
      <c r="M175" s="3">
        <f>L175*Z175</f>
        <v>1.6757853146002096E-5</v>
      </c>
      <c r="N175" s="3">
        <f>K175*Z175</f>
        <v>10.539491743126115</v>
      </c>
      <c r="O175" s="3">
        <f>K175/(VLOOKUP($AX175,'5_Weighting - FEM'!$F$12:$G$20,2,FALSE)/(VLOOKUP($AX175,'5_Weighting - FEM'!$F$12:$H$21,3,FALSE)))</f>
        <v>1.7090584317302857E-2</v>
      </c>
      <c r="P175" s="3">
        <f>O175*$Z175</f>
        <v>4.4969166054967328E-4</v>
      </c>
      <c r="Q175" s="3">
        <f>K175/(VLOOKUP($AX175,'5_Weighting - FEM'!$F$12:$H$20,2,FALSE)/VLOOKUP($AX175,'5_Weighting - FEM'!$F$12:$H$20,3,FALSE))</f>
        <v>1.7090584317302857E-2</v>
      </c>
      <c r="R175" s="3">
        <f>Q175*$Z175</f>
        <v>4.4969166054967328E-4</v>
      </c>
      <c r="S175" s="3">
        <f>K175/(VLOOKUP($AX175,'5_Weighting - FEM'!$N$12:$O$23,2,FALSE)/VLOOKUP($AX175,'5_Weighting - FEM'!$N$12:$P$23,3,FALSE))</f>
        <v>5.0148061085179244E-4</v>
      </c>
      <c r="T175" s="3">
        <f>S175*$Z175</f>
        <v>1.3195081247110695E-5</v>
      </c>
      <c r="U175" s="3">
        <f>K175/(VLOOKUP($AX175,'5_Weighting - FEM'!$R$12:$S$23,2,FALSE)/(VLOOKUP($AX175,'5_Weighting - FEM'!$R$12:$T$23,3,FALSE)))</f>
        <v>6.8802211008019434E-2</v>
      </c>
      <c r="V175" s="3">
        <f>U175*$Z175</f>
        <v>1.8103407082671367E-3</v>
      </c>
      <c r="W175" s="3">
        <f>K175/(VLOOKUP($AX175,'5_Weighting - FEM'!$V$12:$W$23,2,FALSE)/(VLOOKUP($AX175,'5_Weighting - FEM'!$V$12:$X$23,3,FALSE)))</f>
        <v>4.6697413838890975E-4</v>
      </c>
      <c r="X175" s="3">
        <f>W175*$Z175</f>
        <v>1.2287138451624452E-5</v>
      </c>
      <c r="Y175" s="3" t="s">
        <v>302</v>
      </c>
      <c r="Z175" s="6">
        <v>2.6312246100000002E-2</v>
      </c>
      <c r="AA175" s="3" t="s">
        <v>459</v>
      </c>
      <c r="AB175" s="3"/>
      <c r="AC175" s="3"/>
      <c r="AD175" s="3" t="s">
        <v>5</v>
      </c>
      <c r="AE175" s="3" t="s">
        <v>6</v>
      </c>
      <c r="AF175" s="3" t="s">
        <v>5</v>
      </c>
      <c r="AG175" s="3" t="s">
        <v>55</v>
      </c>
      <c r="AH175" s="3" t="s">
        <v>37</v>
      </c>
      <c r="AI175" s="3" t="s">
        <v>56</v>
      </c>
      <c r="AJ175" s="3" t="s">
        <v>10</v>
      </c>
      <c r="AK175" s="3" t="s">
        <v>39</v>
      </c>
      <c r="AL175" s="4" t="s">
        <v>12</v>
      </c>
      <c r="AM175" s="4" t="s">
        <v>13</v>
      </c>
      <c r="AN175" s="4" t="s">
        <v>303</v>
      </c>
      <c r="AO175" s="3" t="s">
        <v>1951</v>
      </c>
      <c r="AP175" s="3" t="s">
        <v>14</v>
      </c>
      <c r="AQ175" s="3">
        <v>5000</v>
      </c>
      <c r="AR175" s="3">
        <v>0</v>
      </c>
      <c r="AS175" s="3">
        <v>0</v>
      </c>
      <c r="AT175" s="3">
        <v>1</v>
      </c>
      <c r="AU175" s="3">
        <v>1</v>
      </c>
      <c r="AV175" s="4" t="s">
        <v>15</v>
      </c>
      <c r="AW175" s="4" t="s">
        <v>16</v>
      </c>
      <c r="AX175" s="4" t="s">
        <v>17</v>
      </c>
      <c r="AY175" s="4" t="s">
        <v>304</v>
      </c>
      <c r="AZ175" s="4" t="s">
        <v>59</v>
      </c>
      <c r="BA175" s="3">
        <v>3.2200000000000002E-3</v>
      </c>
      <c r="BB175" s="3">
        <v>1.0032251897688569</v>
      </c>
      <c r="BC175" s="3"/>
      <c r="BD175" s="3" t="s">
        <v>60</v>
      </c>
      <c r="BE175" s="3" t="s">
        <v>20</v>
      </c>
      <c r="BF175" s="3"/>
    </row>
    <row r="176" spans="1:58" x14ac:dyDescent="0.35">
      <c r="A176" s="2">
        <v>164</v>
      </c>
      <c r="B176" s="3" t="s">
        <v>1218</v>
      </c>
      <c r="C176" s="3">
        <v>164.1</v>
      </c>
      <c r="D176" s="3" t="s">
        <v>1222</v>
      </c>
      <c r="E176" s="3" t="s">
        <v>1220</v>
      </c>
      <c r="F176" s="3"/>
      <c r="G176" s="3"/>
      <c r="H176" s="3" t="str">
        <f>IF(Z176&lt;'2 - Outliers'!$F$11,"Low outlier",IF(Z176&gt;'2 - Outliers'!$F$12,"High outlier",""))</f>
        <v/>
      </c>
      <c r="I176" s="3">
        <f>IF(AB176="",VLOOKUP(AX176,'3 -Impute_SE'!$B$10:$C$21,2,FALSE),AB176)</f>
        <v>4.9965372243354164E-2</v>
      </c>
      <c r="J176" s="3">
        <f>I176^2</f>
        <v>2.4965384234169469E-3</v>
      </c>
      <c r="K176" s="3">
        <f>1/J176</f>
        <v>400.55462019740361</v>
      </c>
      <c r="L176" s="3">
        <f>K176/(VLOOKUP($AX176,'5_Weighting - FEM'!$B$9:$C$20,2,FALSE)/VLOOKUP($AX176,'5_Weighting - FEM'!$B$9:$D$20,3,FALSE))</f>
        <v>6.3688417485583239E-4</v>
      </c>
      <c r="M176" s="3">
        <f>L176*Z176</f>
        <v>8.1901146753833085E-5</v>
      </c>
      <c r="N176" s="3">
        <f>K176*Z176</f>
        <v>51.509966846231492</v>
      </c>
      <c r="O176" s="3">
        <f>K176/(VLOOKUP($AX176,'5_Weighting - FEM'!$F$12:$G$20,2,FALSE)/(VLOOKUP($AX176,'5_Weighting - FEM'!$F$12:$H$21,3,FALSE)))</f>
        <v>1.7090584317302857E-2</v>
      </c>
      <c r="P176" s="3">
        <f>O176*$Z176</f>
        <v>2.197791230402341E-3</v>
      </c>
      <c r="Q176" s="3">
        <f>K176/(VLOOKUP($AX176,'5_Weighting - FEM'!$F$12:$H$20,2,FALSE)/VLOOKUP($AX176,'5_Weighting - FEM'!$F$12:$H$20,3,FALSE))</f>
        <v>1.7090584317302857E-2</v>
      </c>
      <c r="R176" s="3">
        <f>Q176*$Z176</f>
        <v>2.197791230402341E-3</v>
      </c>
      <c r="S176" s="3">
        <f>K176/(VLOOKUP($AX176,'5_Weighting - FEM'!$N$12:$O$23,2,FALSE)/VLOOKUP($AX176,'5_Weighting - FEM'!$N$12:$P$23,3,FALSE))</f>
        <v>5.0148061085179244E-4</v>
      </c>
      <c r="T176" s="3">
        <f>S176*$Z176</f>
        <v>6.4488707248647989E-5</v>
      </c>
      <c r="U176" s="3">
        <f>K176/(VLOOKUP($AX176,'5_Weighting - FEM'!$R$12:$S$23,2,FALSE)/(VLOOKUP($AX176,'5_Weighting - FEM'!$R$12:$T$23,3,FALSE)))</f>
        <v>6.8802211008019434E-2</v>
      </c>
      <c r="V176" s="3">
        <f>U176*$Z176</f>
        <v>8.8477311938729621E-3</v>
      </c>
      <c r="W176" s="3">
        <f>K176/(VLOOKUP($AX176,'5_Weighting - FEM'!$V$12:$W$23,2,FALSE)/(VLOOKUP($AX176,'5_Weighting - FEM'!$V$12:$X$23,3,FALSE)))</f>
        <v>4.6697413838890975E-4</v>
      </c>
      <c r="X176" s="3">
        <f>W176*$Z176</f>
        <v>6.0051291817844762E-5</v>
      </c>
      <c r="Y176" s="3" t="s">
        <v>1302</v>
      </c>
      <c r="Z176" s="6">
        <v>0.12859661142054998</v>
      </c>
      <c r="AA176" s="3" t="s">
        <v>459</v>
      </c>
      <c r="AB176" s="3"/>
      <c r="AC176" s="3"/>
      <c r="AD176" s="3" t="s">
        <v>5</v>
      </c>
      <c r="AE176" s="3" t="s">
        <v>1307</v>
      </c>
      <c r="AF176" s="3" t="s">
        <v>5</v>
      </c>
      <c r="AG176" s="3" t="s">
        <v>102</v>
      </c>
      <c r="AH176" s="3" t="s">
        <v>1316</v>
      </c>
      <c r="AI176" s="3" t="s">
        <v>1312</v>
      </c>
      <c r="AJ176" s="3" t="s">
        <v>10</v>
      </c>
      <c r="AK176" s="3" t="s">
        <v>191</v>
      </c>
      <c r="AL176" s="4" t="s">
        <v>12</v>
      </c>
      <c r="AM176" s="4" t="s">
        <v>13</v>
      </c>
      <c r="AN176" s="4">
        <v>2013</v>
      </c>
      <c r="AO176" s="3" t="s">
        <v>14</v>
      </c>
      <c r="AP176" s="3" t="s">
        <v>1951</v>
      </c>
      <c r="AQ176" s="3">
        <v>120</v>
      </c>
      <c r="AR176" s="3">
        <v>1</v>
      </c>
      <c r="AS176" s="3">
        <v>0</v>
      </c>
      <c r="AT176" s="3">
        <v>1</v>
      </c>
      <c r="AU176" s="3">
        <v>1</v>
      </c>
      <c r="AV176" s="4" t="s">
        <v>15</v>
      </c>
      <c r="AW176" s="4" t="s">
        <v>1369</v>
      </c>
      <c r="AX176" s="4" t="s">
        <v>17</v>
      </c>
      <c r="AY176" s="4" t="s">
        <v>1399</v>
      </c>
      <c r="AZ176" s="4" t="s">
        <v>1400</v>
      </c>
      <c r="BA176" s="3">
        <v>8.9800000000000001E-3</v>
      </c>
      <c r="BB176" s="3"/>
      <c r="BC176" s="3"/>
      <c r="BD176" s="3"/>
      <c r="BE176" s="3"/>
      <c r="BF176" s="3"/>
    </row>
    <row r="177" spans="1:58" x14ac:dyDescent="0.35">
      <c r="A177" s="2">
        <v>72</v>
      </c>
      <c r="B177" s="3" t="s">
        <v>274</v>
      </c>
      <c r="C177" s="3">
        <v>72.099999999999994</v>
      </c>
      <c r="D177" s="3" t="s">
        <v>526</v>
      </c>
      <c r="E177" s="3" t="s">
        <v>450</v>
      </c>
      <c r="F177" s="3"/>
      <c r="G177" s="3"/>
      <c r="H177" s="3" t="str">
        <f>IF(Z177&lt;'2 - Outliers'!$F$11,"Low outlier",IF(Z177&gt;'2 - Outliers'!$F$12,"High outlier",""))</f>
        <v/>
      </c>
      <c r="I177" s="3">
        <f>IF(AB177="",VLOOKUP(AX177,'3 -Impute_SE'!$B$10:$C$21,2,FALSE),AB177)</f>
        <v>4.9965372243354164E-2</v>
      </c>
      <c r="J177" s="3">
        <f>I177^2</f>
        <v>2.4965384234169469E-3</v>
      </c>
      <c r="K177" s="3">
        <f>1/J177</f>
        <v>400.55462019740361</v>
      </c>
      <c r="L177" s="3">
        <f>K177/(VLOOKUP($AX177,'5_Weighting - FEM'!$B$9:$C$20,2,FALSE)/VLOOKUP($AX177,'5_Weighting - FEM'!$B$9:$D$20,3,FALSE))</f>
        <v>6.3688417485583239E-4</v>
      </c>
      <c r="M177" s="3">
        <f>L177*Z177</f>
        <v>0</v>
      </c>
      <c r="N177" s="3">
        <f>K177*Z177</f>
        <v>0</v>
      </c>
      <c r="O177" s="3">
        <f>K177/(VLOOKUP($AX177,'5_Weighting - FEM'!$F$12:$G$20,2,FALSE)/(VLOOKUP($AX177,'5_Weighting - FEM'!$F$12:$H$21,3,FALSE)))</f>
        <v>1.7090584317302857E-2</v>
      </c>
      <c r="P177" s="3">
        <f>O177*$Z177</f>
        <v>0</v>
      </c>
      <c r="Q177" s="3">
        <f>K177/(VLOOKUP($AX177,'5_Weighting - FEM'!$F$12:$H$20,2,FALSE)/VLOOKUP($AX177,'5_Weighting - FEM'!$F$12:$H$20,3,FALSE))</f>
        <v>1.7090584317302857E-2</v>
      </c>
      <c r="R177" s="3">
        <f>Q177*$Z177</f>
        <v>0</v>
      </c>
      <c r="S177" s="3">
        <f>K177/(VLOOKUP($AX177,'5_Weighting - FEM'!$N$12:$O$23,2,FALSE)/VLOOKUP($AX177,'5_Weighting - FEM'!$N$12:$P$23,3,FALSE))</f>
        <v>5.0148061085179244E-4</v>
      </c>
      <c r="T177" s="3">
        <f>S177*$Z177</f>
        <v>0</v>
      </c>
      <c r="U177" s="3">
        <f>K177/(VLOOKUP($AX177,'5_Weighting - FEM'!$R$12:$S$23,2,FALSE)/(VLOOKUP($AX177,'5_Weighting - FEM'!$R$12:$T$23,3,FALSE)))</f>
        <v>6.8802211008019434E-2</v>
      </c>
      <c r="V177" s="3">
        <f>U177*$Z177</f>
        <v>0</v>
      </c>
      <c r="W177" s="3">
        <f>K177/(VLOOKUP($AX177,'5_Weighting - FEM'!$V$12:$W$23,2,FALSE)/(VLOOKUP($AX177,'5_Weighting - FEM'!$V$12:$X$23,3,FALSE)))</f>
        <v>4.6697413838890975E-4</v>
      </c>
      <c r="X177" s="3">
        <f>W177*$Z177</f>
        <v>0</v>
      </c>
      <c r="Y177" s="3" t="s">
        <v>1423</v>
      </c>
      <c r="Z177" s="6">
        <v>0</v>
      </c>
      <c r="AA177" s="3" t="s">
        <v>4</v>
      </c>
      <c r="AB177" s="3"/>
      <c r="AC177" s="3"/>
      <c r="AD177" s="3" t="s">
        <v>53</v>
      </c>
      <c r="AE177" s="3" t="s">
        <v>6</v>
      </c>
      <c r="AF177" s="3" t="s">
        <v>54</v>
      </c>
      <c r="AG177" s="3" t="s">
        <v>201</v>
      </c>
      <c r="AH177" s="3" t="s">
        <v>84</v>
      </c>
      <c r="AI177" s="3" t="s">
        <v>38</v>
      </c>
      <c r="AJ177" s="3" t="s">
        <v>10</v>
      </c>
      <c r="AK177" s="3" t="s">
        <v>11</v>
      </c>
      <c r="AL177" s="4" t="s">
        <v>12</v>
      </c>
      <c r="AM177" s="4" t="s">
        <v>40</v>
      </c>
      <c r="AN177" s="4">
        <v>2009</v>
      </c>
      <c r="AO177" s="3" t="s">
        <v>30</v>
      </c>
      <c r="AP177" s="3" t="s">
        <v>14</v>
      </c>
      <c r="AQ177" s="3">
        <v>12851</v>
      </c>
      <c r="AR177" s="3">
        <v>0</v>
      </c>
      <c r="AS177" s="3">
        <v>0</v>
      </c>
      <c r="AT177" s="3">
        <v>1</v>
      </c>
      <c r="AU177" s="3">
        <v>1</v>
      </c>
      <c r="AV177" s="4" t="s">
        <v>15</v>
      </c>
      <c r="AW177" s="4" t="s">
        <v>16</v>
      </c>
      <c r="AX177" s="4" t="s">
        <v>17</v>
      </c>
      <c r="AY177" s="4" t="s">
        <v>18</v>
      </c>
      <c r="AZ177" s="4"/>
      <c r="BA177" s="3">
        <v>6.0900000000000003E-5</v>
      </c>
      <c r="BB177" s="3"/>
      <c r="BC177" s="3">
        <v>1.0000609018544426</v>
      </c>
      <c r="BD177" s="3" t="s">
        <v>19</v>
      </c>
      <c r="BE177" s="3">
        <v>0.42058011049723759</v>
      </c>
      <c r="BF177" s="3" t="s">
        <v>91</v>
      </c>
    </row>
    <row r="178" spans="1:58" x14ac:dyDescent="0.35">
      <c r="A178" s="2">
        <v>106</v>
      </c>
      <c r="B178" s="3" t="s">
        <v>468</v>
      </c>
      <c r="C178" s="3">
        <v>106.1</v>
      </c>
      <c r="D178" s="3" t="s">
        <v>543</v>
      </c>
      <c r="E178" s="3" t="s">
        <v>470</v>
      </c>
      <c r="F178" s="3"/>
      <c r="G178" s="3"/>
      <c r="H178" s="3" t="str">
        <f>IF(Z178&lt;'2 - Outliers'!$F$11,"Low outlier",IF(Z178&gt;'2 - Outliers'!$F$12,"High outlier",""))</f>
        <v/>
      </c>
      <c r="I178" s="3">
        <f>IF(AB178="",VLOOKUP(AX178,'3 -Impute_SE'!$B$10:$C$21,2,FALSE),AB178)</f>
        <v>4.9965372243354164E-2</v>
      </c>
      <c r="J178" s="3">
        <f>I178^2</f>
        <v>2.4965384234169469E-3</v>
      </c>
      <c r="K178" s="3">
        <f>1/J178</f>
        <v>400.55462019740361</v>
      </c>
      <c r="L178" s="3">
        <f>K178/(VLOOKUP($AX178,'5_Weighting - FEM'!$B$9:$C$20,2,FALSE)/VLOOKUP($AX178,'5_Weighting - FEM'!$B$9:$D$20,3,FALSE))</f>
        <v>6.3688417485583239E-4</v>
      </c>
      <c r="M178" s="3">
        <f>L178*Z178</f>
        <v>-9.2014427528746333E-6</v>
      </c>
      <c r="N178" s="3">
        <f>K178*Z178</f>
        <v>-5.7870497535602219</v>
      </c>
      <c r="O178" s="3">
        <f>K178/(VLOOKUP($AX178,'5_Weighting - FEM'!$F$12:$G$20,2,FALSE)/(VLOOKUP($AX178,'5_Weighting - FEM'!$F$12:$H$21,3,FALSE)))</f>
        <v>1.7090584317302857E-2</v>
      </c>
      <c r="P178" s="3">
        <f>O178*$Z178</f>
        <v>-2.469177904199563E-4</v>
      </c>
      <c r="Q178" s="3">
        <f>K178/(VLOOKUP($AX178,'5_Weighting - FEM'!$F$12:$H$20,2,FALSE)/VLOOKUP($AX178,'5_Weighting - FEM'!$F$12:$H$20,3,FALSE))</f>
        <v>1.7090584317302857E-2</v>
      </c>
      <c r="R178" s="3">
        <f>Q178*$Z178</f>
        <v>-2.469177904199563E-4</v>
      </c>
      <c r="S178" s="3">
        <f>K178/(VLOOKUP($AX178,'5_Weighting - FEM'!$N$12:$O$23,2,FALSE)/VLOOKUP($AX178,'5_Weighting - FEM'!$N$12:$P$23,3,FALSE))</f>
        <v>5.0148061085179244E-4</v>
      </c>
      <c r="T178" s="3">
        <f>S178*$Z178</f>
        <v>-7.2451872955924689E-6</v>
      </c>
      <c r="U178" s="3">
        <f>K178/(VLOOKUP($AX178,'5_Weighting - FEM'!$R$12:$S$23,2,FALSE)/(VLOOKUP($AX178,'5_Weighting - FEM'!$R$12:$T$23,3,FALSE)))</f>
        <v>6.8802211008019434E-2</v>
      </c>
      <c r="V178" s="3">
        <f>U178*$Z178</f>
        <v>-9.940262780195443E-4</v>
      </c>
      <c r="W178" s="3">
        <f>K178/(VLOOKUP($AX178,'5_Weighting - FEM'!$V$12:$W$23,2,FALSE)/(VLOOKUP($AX178,'5_Weighting - FEM'!$V$12:$X$23,3,FALSE)))</f>
        <v>4.6697413838890975E-4</v>
      </c>
      <c r="X178" s="3">
        <f>W178*$Z178</f>
        <v>-6.7466518577434555E-6</v>
      </c>
      <c r="Y178" s="3" t="s">
        <v>471</v>
      </c>
      <c r="Z178" s="6">
        <v>-1.4447592067988669E-2</v>
      </c>
      <c r="AA178" s="3" t="s">
        <v>472</v>
      </c>
      <c r="AB178" s="3"/>
      <c r="AC178" s="3"/>
      <c r="AD178" s="3" t="s">
        <v>5</v>
      </c>
      <c r="AE178" s="3" t="s">
        <v>143</v>
      </c>
      <c r="AF178" s="3" t="s">
        <v>53</v>
      </c>
      <c r="AG178" s="3" t="s">
        <v>7</v>
      </c>
      <c r="AH178" s="3" t="s">
        <v>473</v>
      </c>
      <c r="AI178" s="3" t="s">
        <v>28</v>
      </c>
      <c r="AJ178" s="3" t="s">
        <v>57</v>
      </c>
      <c r="AK178" s="3" t="s">
        <v>11</v>
      </c>
      <c r="AL178" s="4" t="s">
        <v>474</v>
      </c>
      <c r="AM178" s="4" t="s">
        <v>13</v>
      </c>
      <c r="AN178" s="4">
        <v>2012</v>
      </c>
      <c r="AO178" s="3" t="s">
        <v>14</v>
      </c>
      <c r="AP178" s="3" t="s">
        <v>14</v>
      </c>
      <c r="AQ178" s="3">
        <v>779</v>
      </c>
      <c r="AR178" s="3">
        <v>0</v>
      </c>
      <c r="AS178" s="3">
        <v>1</v>
      </c>
      <c r="AT178" s="3">
        <v>1</v>
      </c>
      <c r="AU178" s="3">
        <v>1</v>
      </c>
      <c r="AV178" s="4" t="s">
        <v>15</v>
      </c>
      <c r="AW178" s="4" t="s">
        <v>16</v>
      </c>
      <c r="AX178" s="4" t="s">
        <v>17</v>
      </c>
      <c r="AY178" s="4" t="s">
        <v>475</v>
      </c>
      <c r="AZ178" s="4"/>
      <c r="BA178" s="3">
        <v>-5.0999999999999997E-2</v>
      </c>
      <c r="BB178" s="3"/>
      <c r="BC178" s="3"/>
      <c r="BD178" s="3" t="s">
        <v>20</v>
      </c>
      <c r="BE178" s="3" t="s">
        <v>20</v>
      </c>
      <c r="BF178" s="3"/>
    </row>
    <row r="179" spans="1:58" x14ac:dyDescent="0.35">
      <c r="A179" s="2">
        <v>88</v>
      </c>
      <c r="B179" s="3" t="s">
        <v>802</v>
      </c>
      <c r="C179" s="3">
        <v>88.1</v>
      </c>
      <c r="D179" s="3" t="s">
        <v>803</v>
      </c>
      <c r="E179" s="3" t="s">
        <v>804</v>
      </c>
      <c r="F179" s="3"/>
      <c r="G179" s="3"/>
      <c r="H179" s="3" t="str">
        <f>IF(Z179&lt;'2 - Outliers'!$F$11,"Low outlier",IF(Z179&gt;'2 - Outliers'!$F$12,"High outlier",""))</f>
        <v/>
      </c>
      <c r="I179" s="3">
        <f>IF(AB179="",VLOOKUP(AX179,'3 -Impute_SE'!$B$10:$C$21,2,FALSE),AB179)</f>
        <v>4.9965372243354164E-2</v>
      </c>
      <c r="J179" s="3">
        <f>I179^2</f>
        <v>2.4965384234169469E-3</v>
      </c>
      <c r="K179" s="3">
        <f>1/J179</f>
        <v>400.55462019740361</v>
      </c>
      <c r="L179" s="3">
        <f>K179/(VLOOKUP($AX179,'5_Weighting - FEM'!$B$9:$C$20,2,FALSE)/VLOOKUP($AX179,'5_Weighting - FEM'!$B$9:$D$20,3,FALSE))</f>
        <v>6.3688417485583239E-4</v>
      </c>
      <c r="M179" s="3">
        <f>L179*Z179</f>
        <v>-2.6584733630142091E-5</v>
      </c>
      <c r="N179" s="3">
        <f>K179*Z179</f>
        <v>-16.719897122080596</v>
      </c>
      <c r="O179" s="3">
        <f>K179/(VLOOKUP($AX179,'5_Weighting - FEM'!$F$12:$G$20,2,FALSE)/(VLOOKUP($AX179,'5_Weighting - FEM'!$F$12:$H$21,3,FALSE)))</f>
        <v>1.7090584317302857E-2</v>
      </c>
      <c r="P179" s="3">
        <f>O179*$Z179</f>
        <v>-7.1339287361289576E-4</v>
      </c>
      <c r="Q179" s="3">
        <f>K179/(VLOOKUP($AX179,'5_Weighting - FEM'!$F$12:$H$20,2,FALSE)/VLOOKUP($AX179,'5_Weighting - FEM'!$F$12:$H$20,3,FALSE))</f>
        <v>1.7090584317302857E-2</v>
      </c>
      <c r="R179" s="3">
        <f>Q179*$Z179</f>
        <v>-7.1339287361289576E-4</v>
      </c>
      <c r="S179" s="3">
        <f>K179/(VLOOKUP($AX179,'5_Weighting - FEM'!$N$12:$O$23,2,FALSE)/VLOOKUP($AX179,'5_Weighting - FEM'!$N$12:$P$23,3,FALSE))</f>
        <v>5.0148061085179244E-4</v>
      </c>
      <c r="T179" s="3">
        <f>S179*$Z179</f>
        <v>-2.0932736259609004E-5</v>
      </c>
      <c r="U179" s="3">
        <f>K179/(VLOOKUP($AX179,'5_Weighting - FEM'!$R$12:$S$23,2,FALSE)/(VLOOKUP($AX179,'5_Weighting - FEM'!$R$12:$T$23,3,FALSE)))</f>
        <v>6.8802211008019434E-2</v>
      </c>
      <c r="V179" s="3">
        <f>U179*$Z179</f>
        <v>-2.8719326449382515E-3</v>
      </c>
      <c r="W179" s="3">
        <f>K179/(VLOOKUP($AX179,'5_Weighting - FEM'!$V$12:$W$23,2,FALSE)/(VLOOKUP($AX179,'5_Weighting - FEM'!$V$12:$X$23,3,FALSE)))</f>
        <v>4.6697413838890975E-4</v>
      </c>
      <c r="X179" s="3">
        <f>W179*$Z179</f>
        <v>-1.9492371723703833E-5</v>
      </c>
      <c r="Y179" s="3" t="s">
        <v>805</v>
      </c>
      <c r="Z179" s="6">
        <v>-4.1741865600852641E-2</v>
      </c>
      <c r="AA179" s="3" t="s">
        <v>25</v>
      </c>
      <c r="AB179" s="3"/>
      <c r="AC179" s="3"/>
      <c r="AD179" s="3" t="s">
        <v>53</v>
      </c>
      <c r="AE179" s="3" t="s">
        <v>143</v>
      </c>
      <c r="AF179" s="3" t="s">
        <v>54</v>
      </c>
      <c r="AG179" s="3" t="s">
        <v>102</v>
      </c>
      <c r="AH179" s="3" t="s">
        <v>37</v>
      </c>
      <c r="AI179" s="3" t="s">
        <v>103</v>
      </c>
      <c r="AJ179" s="3" t="s">
        <v>10</v>
      </c>
      <c r="AK179" s="3" t="s">
        <v>11</v>
      </c>
      <c r="AL179" s="4" t="s">
        <v>108</v>
      </c>
      <c r="AM179" s="4" t="s">
        <v>806</v>
      </c>
      <c r="AN179" s="4">
        <v>2010</v>
      </c>
      <c r="AO179" s="3" t="s">
        <v>14</v>
      </c>
      <c r="AP179" s="3" t="s">
        <v>14</v>
      </c>
      <c r="AQ179" s="3">
        <v>78</v>
      </c>
      <c r="AR179" s="3">
        <v>1</v>
      </c>
      <c r="AS179" s="3">
        <v>0</v>
      </c>
      <c r="AT179" s="3">
        <v>1</v>
      </c>
      <c r="AU179" s="3">
        <v>1</v>
      </c>
      <c r="AV179" s="4" t="s">
        <v>15</v>
      </c>
      <c r="AW179" s="4" t="s">
        <v>183</v>
      </c>
      <c r="AX179" s="4" t="s">
        <v>17</v>
      </c>
      <c r="AY179" s="4" t="s">
        <v>33</v>
      </c>
      <c r="AZ179" s="4"/>
      <c r="BA179" s="3">
        <v>-6.1222541364941961E-4</v>
      </c>
      <c r="BB179" s="3"/>
      <c r="BC179" s="3"/>
      <c r="BD179" s="3" t="s">
        <v>20</v>
      </c>
      <c r="BE179" s="3" t="s">
        <v>20</v>
      </c>
      <c r="BF179" s="3"/>
    </row>
    <row r="180" spans="1:58" x14ac:dyDescent="0.35">
      <c r="A180" s="2">
        <v>107</v>
      </c>
      <c r="B180" s="3" t="s">
        <v>34</v>
      </c>
      <c r="C180" s="3">
        <v>107.6</v>
      </c>
      <c r="D180" s="3" t="s">
        <v>812</v>
      </c>
      <c r="E180" s="3" t="s">
        <v>813</v>
      </c>
      <c r="F180" s="3"/>
      <c r="G180" s="3"/>
      <c r="H180" s="3" t="str">
        <f>IF(Z180&lt;'2 - Outliers'!$F$11,"Low outlier",IF(Z180&gt;'2 - Outliers'!$F$12,"High outlier",""))</f>
        <v/>
      </c>
      <c r="I180" s="3">
        <f>IF(AB180="",VLOOKUP(AX180,'3 -Impute_SE'!$B$10:$C$21,2,FALSE),AB180)</f>
        <v>4.9965372243354164E-2</v>
      </c>
      <c r="J180" s="3">
        <f>I180^2</f>
        <v>2.4965384234169469E-3</v>
      </c>
      <c r="K180" s="3">
        <f>1/J180</f>
        <v>400.55462019740361</v>
      </c>
      <c r="L180" s="3">
        <f>K180/(VLOOKUP($AX180,'5_Weighting - FEM'!$B$9:$C$20,2,FALSE)/VLOOKUP($AX180,'5_Weighting - FEM'!$B$9:$D$20,3,FALSE))</f>
        <v>6.3688417485583239E-4</v>
      </c>
      <c r="M180" s="3">
        <f>L180*Z180</f>
        <v>-4.9040081463899094E-5</v>
      </c>
      <c r="N180" s="3">
        <f>K180*Z180</f>
        <v>-30.842705755200079</v>
      </c>
      <c r="O180" s="3">
        <f>K180/(VLOOKUP($AX180,'5_Weighting - FEM'!$F$12:$G$20,2,FALSE)/(VLOOKUP($AX180,'5_Weighting - FEM'!$F$12:$H$21,3,FALSE)))</f>
        <v>1.7090584317302857E-2</v>
      </c>
      <c r="P180" s="3">
        <f>O180*$Z180</f>
        <v>-1.3159749924323198E-3</v>
      </c>
      <c r="Q180" s="3">
        <f>K180/(VLOOKUP($AX180,'5_Weighting - FEM'!$F$12:$H$20,2,FALSE)/VLOOKUP($AX180,'5_Weighting - FEM'!$F$12:$H$20,3,FALSE))</f>
        <v>1.7090584317302857E-2</v>
      </c>
      <c r="R180" s="3">
        <f>Q180*$Z180</f>
        <v>-1.3159749924323198E-3</v>
      </c>
      <c r="S180" s="3">
        <f>K180/(VLOOKUP($AX180,'5_Weighting - FEM'!$N$12:$O$23,2,FALSE)/VLOOKUP($AX180,'5_Weighting - FEM'!$N$12:$P$23,3,FALSE))</f>
        <v>5.0148061085179244E-4</v>
      </c>
      <c r="T180" s="3">
        <f>S180*$Z180</f>
        <v>-3.8614007035588014E-5</v>
      </c>
      <c r="U180" s="3">
        <f>K180/(VLOOKUP($AX180,'5_Weighting - FEM'!$R$12:$S$23,2,FALSE)/(VLOOKUP($AX180,'5_Weighting - FEM'!$R$12:$T$23,3,FALSE)))</f>
        <v>6.8802211008019434E-2</v>
      </c>
      <c r="V180" s="3">
        <f>U180*$Z180</f>
        <v>-5.2977702476174962E-3</v>
      </c>
      <c r="W180" s="3">
        <f>K180/(VLOOKUP($AX180,'5_Weighting - FEM'!$V$12:$W$23,2,FALSE)/(VLOOKUP($AX180,'5_Weighting - FEM'!$V$12:$X$23,3,FALSE)))</f>
        <v>4.6697413838890975E-4</v>
      </c>
      <c r="X180" s="3">
        <f>W180*$Z180</f>
        <v>-3.5957008655946051E-5</v>
      </c>
      <c r="Y180" s="3" t="s">
        <v>3</v>
      </c>
      <c r="Z180" s="6">
        <v>-7.6999999999999999E-2</v>
      </c>
      <c r="AA180" s="3" t="s">
        <v>4</v>
      </c>
      <c r="AB180" s="3"/>
      <c r="AC180" s="3"/>
      <c r="AD180" s="3" t="s">
        <v>5</v>
      </c>
      <c r="AE180" s="3" t="s">
        <v>143</v>
      </c>
      <c r="AF180" s="3" t="s">
        <v>53</v>
      </c>
      <c r="AG180" s="3" t="s">
        <v>7</v>
      </c>
      <c r="AH180" s="3" t="s">
        <v>37</v>
      </c>
      <c r="AI180" s="3" t="s">
        <v>38</v>
      </c>
      <c r="AJ180" s="3" t="s">
        <v>10</v>
      </c>
      <c r="AK180" s="3" t="s">
        <v>39</v>
      </c>
      <c r="AL180" s="4" t="s">
        <v>12</v>
      </c>
      <c r="AM180" s="4" t="s">
        <v>40</v>
      </c>
      <c r="AN180" s="4">
        <v>2000</v>
      </c>
      <c r="AO180" s="3" t="s">
        <v>30</v>
      </c>
      <c r="AP180" s="3" t="s">
        <v>14</v>
      </c>
      <c r="AQ180" s="3">
        <v>70409</v>
      </c>
      <c r="AR180" s="3">
        <v>1</v>
      </c>
      <c r="AS180" s="3">
        <v>0</v>
      </c>
      <c r="AT180" s="3">
        <v>1</v>
      </c>
      <c r="AU180" s="3">
        <v>1</v>
      </c>
      <c r="AV180" s="4" t="s">
        <v>15</v>
      </c>
      <c r="AW180" s="4" t="s">
        <v>16</v>
      </c>
      <c r="AX180" s="3" t="s">
        <v>17</v>
      </c>
      <c r="AY180" s="4" t="s">
        <v>18</v>
      </c>
      <c r="AZ180" s="4"/>
      <c r="BA180" s="3">
        <v>-9.4999999999999998E-3</v>
      </c>
      <c r="BB180" s="3"/>
      <c r="BC180" s="3">
        <v>0.99054498244290046</v>
      </c>
      <c r="BD180" s="3" t="s">
        <v>19</v>
      </c>
      <c r="BE180" s="3" t="s">
        <v>20</v>
      </c>
      <c r="BF180" s="3"/>
    </row>
    <row r="181" spans="1:58" x14ac:dyDescent="0.35">
      <c r="A181" s="2">
        <v>86</v>
      </c>
      <c r="B181" s="3" t="s">
        <v>582</v>
      </c>
      <c r="C181" s="3">
        <v>86.2</v>
      </c>
      <c r="D181" s="3" t="s">
        <v>799</v>
      </c>
      <c r="E181" s="3" t="s">
        <v>590</v>
      </c>
      <c r="F181" s="3"/>
      <c r="G181" s="3"/>
      <c r="H181" s="3" t="str">
        <f>IF(Z181&lt;'2 - Outliers'!$F$11,"Low outlier",IF(Z181&gt;'2 - Outliers'!$F$12,"High outlier",""))</f>
        <v/>
      </c>
      <c r="I181" s="3">
        <f>IF(AB181="",VLOOKUP(AX181,'3 -Impute_SE'!$B$10:$C$21,2,FALSE),AB181)</f>
        <v>4.9965372243354164E-2</v>
      </c>
      <c r="J181" s="3">
        <f>I181^2</f>
        <v>2.4965384234169469E-3</v>
      </c>
      <c r="K181" s="3">
        <f>1/J181</f>
        <v>400.55462019740361</v>
      </c>
      <c r="L181" s="3">
        <f>K181/(VLOOKUP($AX181,'5_Weighting - FEM'!$B$9:$C$20,2,FALSE)/VLOOKUP($AX181,'5_Weighting - FEM'!$B$9:$D$20,3,FALSE))</f>
        <v>6.3688417485583239E-4</v>
      </c>
      <c r="M181" s="3">
        <f>L181*Z181</f>
        <v>-8.7253131955249041E-5</v>
      </c>
      <c r="N181" s="3">
        <f>K181*Z181</f>
        <v>-54.875982967044301</v>
      </c>
      <c r="O181" s="3">
        <f>K181/(VLOOKUP($AX181,'5_Weighting - FEM'!$F$12:$G$20,2,FALSE)/(VLOOKUP($AX181,'5_Weighting - FEM'!$F$12:$H$21,3,FALSE)))</f>
        <v>1.7090584317302857E-2</v>
      </c>
      <c r="P181" s="3">
        <f>O181*$Z181</f>
        <v>-2.3414100514704914E-3</v>
      </c>
      <c r="Q181" s="3">
        <f>K181/(VLOOKUP($AX181,'5_Weighting - FEM'!$F$12:$H$20,2,FALSE)/VLOOKUP($AX181,'5_Weighting - FEM'!$F$12:$H$20,3,FALSE))</f>
        <v>1.7090584317302857E-2</v>
      </c>
      <c r="R181" s="3">
        <f>Q181*$Z181</f>
        <v>-2.3414100514704914E-3</v>
      </c>
      <c r="S181" s="3">
        <f>K181/(VLOOKUP($AX181,'5_Weighting - FEM'!$N$12:$O$23,2,FALSE)/VLOOKUP($AX181,'5_Weighting - FEM'!$N$12:$P$23,3,FALSE))</f>
        <v>5.0148061085179244E-4</v>
      </c>
      <c r="T181" s="3">
        <f>S181*$Z181</f>
        <v>-6.8702843686695573E-5</v>
      </c>
      <c r="U181" s="3">
        <f>K181/(VLOOKUP($AX181,'5_Weighting - FEM'!$R$12:$S$23,2,FALSE)/(VLOOKUP($AX181,'5_Weighting - FEM'!$R$12:$T$23,3,FALSE)))</f>
        <v>6.8802211008019434E-2</v>
      </c>
      <c r="V181" s="3">
        <f>U181*$Z181</f>
        <v>-9.4259029080986639E-3</v>
      </c>
      <c r="W181" s="3">
        <f>K181/(VLOOKUP($AX181,'5_Weighting - FEM'!$V$12:$W$23,2,FALSE)/(VLOOKUP($AX181,'5_Weighting - FEM'!$V$12:$X$23,3,FALSE)))</f>
        <v>4.6697413838890975E-4</v>
      </c>
      <c r="X181" s="3">
        <f>W181*$Z181</f>
        <v>-6.3975456959280646E-5</v>
      </c>
      <c r="Y181" s="3"/>
      <c r="Z181" s="6">
        <v>-0.13700000000000001</v>
      </c>
      <c r="AA181" s="3" t="s">
        <v>4</v>
      </c>
      <c r="AB181" s="3"/>
      <c r="AC181" s="3"/>
      <c r="AD181" s="3" t="s">
        <v>53</v>
      </c>
      <c r="AE181" s="3" t="s">
        <v>143</v>
      </c>
      <c r="AF181" s="3" t="s">
        <v>54</v>
      </c>
      <c r="AG181" s="3" t="s">
        <v>7</v>
      </c>
      <c r="AH181" s="3" t="s">
        <v>8</v>
      </c>
      <c r="AI181" s="3" t="s">
        <v>28</v>
      </c>
      <c r="AJ181" s="3" t="s">
        <v>10</v>
      </c>
      <c r="AK181" s="3" t="s">
        <v>107</v>
      </c>
      <c r="AL181" s="4" t="s">
        <v>12</v>
      </c>
      <c r="AM181" s="4" t="s">
        <v>232</v>
      </c>
      <c r="AN181" s="4" t="s">
        <v>585</v>
      </c>
      <c r="AO181" s="3" t="s">
        <v>1951</v>
      </c>
      <c r="AP181" s="3" t="s">
        <v>14</v>
      </c>
      <c r="AQ181" s="3">
        <v>120</v>
      </c>
      <c r="AR181" s="3">
        <v>1</v>
      </c>
      <c r="AS181" s="3">
        <v>0</v>
      </c>
      <c r="AT181" s="3">
        <v>1</v>
      </c>
      <c r="AU181" s="3">
        <v>1</v>
      </c>
      <c r="AV181" s="4" t="s">
        <v>15</v>
      </c>
      <c r="AW181" s="4" t="s">
        <v>16</v>
      </c>
      <c r="AX181" s="4" t="s">
        <v>17</v>
      </c>
      <c r="AY181" s="4" t="s">
        <v>33</v>
      </c>
      <c r="AZ181" s="4"/>
      <c r="BA181" s="3">
        <v>-0.06</v>
      </c>
      <c r="BB181" s="3"/>
      <c r="BC181" s="3"/>
      <c r="BD181" s="3" t="s">
        <v>20</v>
      </c>
      <c r="BE181" s="3" t="s">
        <v>20</v>
      </c>
      <c r="BF181" s="3"/>
    </row>
    <row r="182" spans="1:58" x14ac:dyDescent="0.35">
      <c r="A182" s="2">
        <v>107</v>
      </c>
      <c r="B182" s="3" t="s">
        <v>34</v>
      </c>
      <c r="C182" s="3">
        <v>107.5</v>
      </c>
      <c r="D182" s="3" t="s">
        <v>814</v>
      </c>
      <c r="E182" s="3" t="s">
        <v>815</v>
      </c>
      <c r="F182" s="3"/>
      <c r="G182" s="3"/>
      <c r="H182" s="3" t="str">
        <f>IF(Z182&lt;'2 - Outliers'!$F$11,"Low outlier",IF(Z182&gt;'2 - Outliers'!$F$12,"High outlier",""))</f>
        <v/>
      </c>
      <c r="I182" s="3">
        <f>IF(AB182="",VLOOKUP(AX182,'3 -Impute_SE'!$B$10:$C$21,2,FALSE),AB182)</f>
        <v>4.9965372243354164E-2</v>
      </c>
      <c r="J182" s="3">
        <f>I182^2</f>
        <v>2.4965384234169469E-3</v>
      </c>
      <c r="K182" s="3">
        <f>1/J182</f>
        <v>400.55462019740361</v>
      </c>
      <c r="L182" s="3">
        <f>K182/(VLOOKUP($AX182,'5_Weighting - FEM'!$B$9:$C$20,2,FALSE)/VLOOKUP($AX182,'5_Weighting - FEM'!$B$9:$D$20,3,FALSE))</f>
        <v>6.3688417485583239E-4</v>
      </c>
      <c r="M182" s="3">
        <f>L182*Z182</f>
        <v>-1.1336538312433816E-4</v>
      </c>
      <c r="N182" s="3">
        <f>K182*Z182</f>
        <v>-71.298722395137844</v>
      </c>
      <c r="O182" s="3">
        <f>K182/(VLOOKUP($AX182,'5_Weighting - FEM'!$F$12:$G$20,2,FALSE)/(VLOOKUP($AX182,'5_Weighting - FEM'!$F$12:$H$21,3,FALSE)))</f>
        <v>1.7090584317302857E-2</v>
      </c>
      <c r="P182" s="3">
        <f>O182*$Z182</f>
        <v>-3.0421240084799084E-3</v>
      </c>
      <c r="Q182" s="3">
        <f>K182/(VLOOKUP($AX182,'5_Weighting - FEM'!$F$12:$H$20,2,FALSE)/VLOOKUP($AX182,'5_Weighting - FEM'!$F$12:$H$20,3,FALSE))</f>
        <v>1.7090584317302857E-2</v>
      </c>
      <c r="R182" s="3">
        <f>Q182*$Z182</f>
        <v>-3.0421240084799084E-3</v>
      </c>
      <c r="S182" s="3">
        <f>K182/(VLOOKUP($AX182,'5_Weighting - FEM'!$N$12:$O$23,2,FALSE)/VLOOKUP($AX182,'5_Weighting - FEM'!$N$12:$P$23,3,FALSE))</f>
        <v>5.0148061085179244E-4</v>
      </c>
      <c r="T182" s="3">
        <f>S182*$Z182</f>
        <v>-8.9263548731619051E-5</v>
      </c>
      <c r="U182" s="3">
        <f>K182/(VLOOKUP($AX182,'5_Weighting - FEM'!$R$12:$S$23,2,FALSE)/(VLOOKUP($AX182,'5_Weighting - FEM'!$R$12:$T$23,3,FALSE)))</f>
        <v>6.8802211008019434E-2</v>
      </c>
      <c r="V182" s="3">
        <f>U182*$Z182</f>
        <v>-1.2246793559427458E-2</v>
      </c>
      <c r="W182" s="3">
        <f>K182/(VLOOKUP($AX182,'5_Weighting - FEM'!$V$12:$W$23,2,FALSE)/(VLOOKUP($AX182,'5_Weighting - FEM'!$V$12:$X$23,3,FALSE)))</f>
        <v>4.6697413838890975E-4</v>
      </c>
      <c r="X182" s="3">
        <f>W182*$Z182</f>
        <v>-8.312139663322593E-5</v>
      </c>
      <c r="Y182" s="3" t="s">
        <v>3</v>
      </c>
      <c r="Z182" s="6">
        <v>-0.17799999999999999</v>
      </c>
      <c r="AA182" s="3" t="s">
        <v>4</v>
      </c>
      <c r="AB182" s="3"/>
      <c r="AC182" s="3"/>
      <c r="AD182" s="3" t="s">
        <v>5</v>
      </c>
      <c r="AE182" s="3" t="s">
        <v>143</v>
      </c>
      <c r="AF182" s="3" t="s">
        <v>53</v>
      </c>
      <c r="AG182" s="3" t="s">
        <v>7</v>
      </c>
      <c r="AH182" s="3" t="s">
        <v>37</v>
      </c>
      <c r="AI182" s="3" t="s">
        <v>38</v>
      </c>
      <c r="AJ182" s="3" t="s">
        <v>10</v>
      </c>
      <c r="AK182" s="3" t="s">
        <v>39</v>
      </c>
      <c r="AL182" s="4" t="s">
        <v>12</v>
      </c>
      <c r="AM182" s="4" t="s">
        <v>40</v>
      </c>
      <c r="AN182" s="4">
        <v>2000</v>
      </c>
      <c r="AO182" s="3" t="s">
        <v>30</v>
      </c>
      <c r="AP182" s="3" t="s">
        <v>14</v>
      </c>
      <c r="AQ182" s="3">
        <v>33032</v>
      </c>
      <c r="AR182" s="3">
        <v>1</v>
      </c>
      <c r="AS182" s="3">
        <v>0</v>
      </c>
      <c r="AT182" s="3">
        <v>1</v>
      </c>
      <c r="AU182" s="3">
        <v>1</v>
      </c>
      <c r="AV182" s="4" t="s">
        <v>15</v>
      </c>
      <c r="AW182" s="4" t="s">
        <v>16</v>
      </c>
      <c r="AX182" s="4" t="s">
        <v>17</v>
      </c>
      <c r="AY182" s="4" t="s">
        <v>18</v>
      </c>
      <c r="AZ182" s="4"/>
      <c r="BA182" s="3">
        <v>-2.0400000000000001E-2</v>
      </c>
      <c r="BB182" s="3"/>
      <c r="BC182" s="3">
        <v>0.9798066722428721</v>
      </c>
      <c r="BD182" s="3" t="s">
        <v>19</v>
      </c>
      <c r="BE182" s="3" t="s">
        <v>20</v>
      </c>
      <c r="BF182" s="3"/>
    </row>
    <row r="183" spans="1:58" x14ac:dyDescent="0.35">
      <c r="A183" s="2">
        <v>107</v>
      </c>
      <c r="B183" s="3" t="s">
        <v>34</v>
      </c>
      <c r="C183" s="3">
        <v>107.1</v>
      </c>
      <c r="D183" s="3" t="s">
        <v>816</v>
      </c>
      <c r="E183" s="3" t="s">
        <v>817</v>
      </c>
      <c r="F183" s="3"/>
      <c r="G183" s="3"/>
      <c r="H183" s="3" t="str">
        <f>IF(Z183&lt;'2 - Outliers'!$F$11,"Low outlier",IF(Z183&gt;'2 - Outliers'!$F$12,"High outlier",""))</f>
        <v/>
      </c>
      <c r="I183" s="3">
        <f>IF(AB183="",VLOOKUP(AX183,'3 -Impute_SE'!$B$10:$C$21,2,FALSE),AB183)</f>
        <v>4.9965372243354164E-2</v>
      </c>
      <c r="J183" s="3">
        <f>I183^2</f>
        <v>2.4965384234169469E-3</v>
      </c>
      <c r="K183" s="3">
        <f>1/J183</f>
        <v>400.55462019740361</v>
      </c>
      <c r="L183" s="3">
        <f>K183/(VLOOKUP($AX183,'5_Weighting - FEM'!$B$9:$C$20,2,FALSE)/VLOOKUP($AX183,'5_Weighting - FEM'!$B$9:$D$20,3,FALSE))</f>
        <v>6.3688417485583239E-4</v>
      </c>
      <c r="M183" s="3">
        <f>L183*Z183</f>
        <v>-1.2419241409688733E-4</v>
      </c>
      <c r="N183" s="3">
        <f>K183*Z183</f>
        <v>-78.108150938493708</v>
      </c>
      <c r="O183" s="3">
        <f>K183/(VLOOKUP($AX183,'5_Weighting - FEM'!$F$12:$G$20,2,FALSE)/(VLOOKUP($AX183,'5_Weighting - FEM'!$F$12:$H$21,3,FALSE)))</f>
        <v>1.7090584317302857E-2</v>
      </c>
      <c r="P183" s="3">
        <f>O183*$Z183</f>
        <v>-3.3326639418740571E-3</v>
      </c>
      <c r="Q183" s="3">
        <f>K183/(VLOOKUP($AX183,'5_Weighting - FEM'!$F$12:$H$20,2,FALSE)/VLOOKUP($AX183,'5_Weighting - FEM'!$F$12:$H$20,3,FALSE))</f>
        <v>1.7090584317302857E-2</v>
      </c>
      <c r="R183" s="3">
        <f>Q183*$Z183</f>
        <v>-3.3326639418740571E-3</v>
      </c>
      <c r="S183" s="3">
        <f>K183/(VLOOKUP($AX183,'5_Weighting - FEM'!$N$12:$O$23,2,FALSE)/VLOOKUP($AX183,'5_Weighting - FEM'!$N$12:$P$23,3,FALSE))</f>
        <v>5.0148061085179244E-4</v>
      </c>
      <c r="T183" s="3">
        <f>S183*$Z183</f>
        <v>-9.7788719116099533E-5</v>
      </c>
      <c r="U183" s="3">
        <f>K183/(VLOOKUP($AX183,'5_Weighting - FEM'!$R$12:$S$23,2,FALSE)/(VLOOKUP($AX183,'5_Weighting - FEM'!$R$12:$T$23,3,FALSE)))</f>
        <v>6.8802211008019434E-2</v>
      </c>
      <c r="V183" s="3">
        <f>U183*$Z183</f>
        <v>-1.341643114656379E-2</v>
      </c>
      <c r="W183" s="3">
        <f>K183/(VLOOKUP($AX183,'5_Weighting - FEM'!$V$12:$W$23,2,FALSE)/(VLOOKUP($AX183,'5_Weighting - FEM'!$V$12:$X$23,3,FALSE)))</f>
        <v>4.6697413838890975E-4</v>
      </c>
      <c r="X183" s="3">
        <f>W183*$Z183</f>
        <v>-9.10599569858374E-5</v>
      </c>
      <c r="Y183" s="3" t="s">
        <v>3</v>
      </c>
      <c r="Z183" s="6">
        <v>-0.19500000000000001</v>
      </c>
      <c r="AA183" s="3" t="s">
        <v>4</v>
      </c>
      <c r="AB183" s="3"/>
      <c r="AC183" s="3"/>
      <c r="AD183" s="3" t="s">
        <v>5</v>
      </c>
      <c r="AE183" s="3" t="s">
        <v>143</v>
      </c>
      <c r="AF183" s="3" t="s">
        <v>53</v>
      </c>
      <c r="AG183" s="3" t="s">
        <v>7</v>
      </c>
      <c r="AH183" s="3" t="s">
        <v>37</v>
      </c>
      <c r="AI183" s="3" t="s">
        <v>38</v>
      </c>
      <c r="AJ183" s="3" t="s">
        <v>10</v>
      </c>
      <c r="AK183" s="3" t="s">
        <v>39</v>
      </c>
      <c r="AL183" s="4" t="s">
        <v>12</v>
      </c>
      <c r="AM183" s="4" t="s">
        <v>40</v>
      </c>
      <c r="AN183" s="4">
        <v>2000</v>
      </c>
      <c r="AO183" s="3" t="s">
        <v>30</v>
      </c>
      <c r="AP183" s="3" t="s">
        <v>14</v>
      </c>
      <c r="AQ183" s="3">
        <v>40269</v>
      </c>
      <c r="AR183" s="3">
        <v>1</v>
      </c>
      <c r="AS183" s="3">
        <v>0</v>
      </c>
      <c r="AT183" s="3">
        <v>1</v>
      </c>
      <c r="AU183" s="3">
        <v>1</v>
      </c>
      <c r="AV183" s="4" t="s">
        <v>15</v>
      </c>
      <c r="AW183" s="4" t="s">
        <v>16</v>
      </c>
      <c r="AX183" s="4" t="s">
        <v>17</v>
      </c>
      <c r="AY183" s="4" t="s">
        <v>18</v>
      </c>
      <c r="AZ183" s="4"/>
      <c r="BA183" s="3">
        <v>-1.9800000000000002E-2</v>
      </c>
      <c r="BB183" s="3"/>
      <c r="BC183" s="3">
        <v>0.98039473264669708</v>
      </c>
      <c r="BD183" s="3" t="s">
        <v>19</v>
      </c>
      <c r="BE183" s="3" t="s">
        <v>20</v>
      </c>
      <c r="BF183" s="3"/>
    </row>
    <row r="184" spans="1:58" x14ac:dyDescent="0.35">
      <c r="A184" s="2">
        <v>108</v>
      </c>
      <c r="B184" s="3" t="s">
        <v>239</v>
      </c>
      <c r="C184" s="3">
        <v>108.1</v>
      </c>
      <c r="D184" s="3" t="s">
        <v>818</v>
      </c>
      <c r="E184" s="3" t="s">
        <v>240</v>
      </c>
      <c r="F184" s="3"/>
      <c r="G184" s="3"/>
      <c r="H184" s="3" t="str">
        <f>IF(Z184&lt;'2 - Outliers'!$F$11,"Low outlier",IF(Z184&gt;'2 - Outliers'!$F$12,"High outlier",""))</f>
        <v/>
      </c>
      <c r="I184" s="3">
        <f>IF(AB184="",VLOOKUP(AX184,'3 -Impute_SE'!$B$10:$C$21,2,FALSE),AB184)</f>
        <v>4.9965372243354164E-2</v>
      </c>
      <c r="J184" s="3">
        <f>I184^2</f>
        <v>2.4965384234169469E-3</v>
      </c>
      <c r="K184" s="3">
        <f>1/J184</f>
        <v>400.55462019740361</v>
      </c>
      <c r="L184" s="3">
        <f>K184/(VLOOKUP($AX184,'5_Weighting - FEM'!$B$9:$C$20,2,FALSE)/VLOOKUP($AX184,'5_Weighting - FEM'!$B$9:$D$20,3,FALSE))</f>
        <v>6.3688417485583239E-4</v>
      </c>
      <c r="M184" s="3">
        <f>L184*Z184</f>
        <v>-1.9665072667023536E-4</v>
      </c>
      <c r="N184" s="3">
        <f>K184*Z184</f>
        <v>-123.67925007835231</v>
      </c>
      <c r="O184" s="3">
        <f>K184/(VLOOKUP($AX184,'5_Weighting - FEM'!$F$12:$G$20,2,FALSE)/(VLOOKUP($AX184,'5_Weighting - FEM'!$F$12:$H$21,3,FALSE)))</f>
        <v>1.7090584317302857E-2</v>
      </c>
      <c r="P184" s="3">
        <f>O184*$Z184</f>
        <v>-5.2770597196536029E-3</v>
      </c>
      <c r="Q184" s="3">
        <f>K184/(VLOOKUP($AX184,'5_Weighting - FEM'!$F$12:$H$20,2,FALSE)/VLOOKUP($AX184,'5_Weighting - FEM'!$F$12:$H$20,3,FALSE))</f>
        <v>1.7090584317302857E-2</v>
      </c>
      <c r="R184" s="3">
        <f>Q184*$Z184</f>
        <v>-5.2770597196536029E-3</v>
      </c>
      <c r="S184" s="3">
        <f>K184/(VLOOKUP($AX184,'5_Weighting - FEM'!$N$12:$O$23,2,FALSE)/VLOOKUP($AX184,'5_Weighting - FEM'!$N$12:$P$23,3,FALSE))</f>
        <v>5.0148061085179244E-4</v>
      </c>
      <c r="T184" s="3">
        <f>S184*$Z184</f>
        <v>-1.5484216821270796E-4</v>
      </c>
      <c r="U184" s="3">
        <f>K184/(VLOOKUP($AX184,'5_Weighting - FEM'!$R$12:$S$23,2,FALSE)/(VLOOKUP($AX184,'5_Weighting - FEM'!$R$12:$T$23,3,FALSE)))</f>
        <v>6.8802211008019434E-2</v>
      </c>
      <c r="V184" s="3">
        <f>U184*$Z184</f>
        <v>-2.1244058692946158E-2</v>
      </c>
      <c r="W184" s="3">
        <f>K184/(VLOOKUP($AX184,'5_Weighting - FEM'!$V$12:$W$23,2,FALSE)/(VLOOKUP($AX184,'5_Weighting - FEM'!$V$12:$X$23,3,FALSE)))</f>
        <v>4.6697413838890975E-4</v>
      </c>
      <c r="X184" s="3">
        <f>W184*$Z184</f>
        <v>-1.4418760471034367E-4</v>
      </c>
      <c r="Y184" s="3" t="s">
        <v>149</v>
      </c>
      <c r="Z184" s="6">
        <v>-0.30876999999999999</v>
      </c>
      <c r="AA184" s="3" t="s">
        <v>134</v>
      </c>
      <c r="AB184" s="3"/>
      <c r="AC184" s="3"/>
      <c r="AD184" s="3" t="s">
        <v>5</v>
      </c>
      <c r="AE184" s="3" t="s">
        <v>143</v>
      </c>
      <c r="AF184" s="3" t="s">
        <v>53</v>
      </c>
      <c r="AG184" s="3" t="s">
        <v>7</v>
      </c>
      <c r="AH184" s="3" t="s">
        <v>37</v>
      </c>
      <c r="AI184" s="3" t="s">
        <v>38</v>
      </c>
      <c r="AJ184" s="3" t="s">
        <v>10</v>
      </c>
      <c r="AK184" s="3" t="s">
        <v>39</v>
      </c>
      <c r="AL184" s="4" t="s">
        <v>12</v>
      </c>
      <c r="AM184" s="4" t="s">
        <v>241</v>
      </c>
      <c r="AN184" s="4">
        <v>2000</v>
      </c>
      <c r="AO184" s="3" t="s">
        <v>30</v>
      </c>
      <c r="AP184" s="3" t="s">
        <v>14</v>
      </c>
      <c r="AQ184" s="3">
        <v>40436</v>
      </c>
      <c r="AR184" s="3">
        <v>1</v>
      </c>
      <c r="AS184" s="3">
        <v>0</v>
      </c>
      <c r="AT184" s="3">
        <v>1</v>
      </c>
      <c r="AU184" s="3">
        <v>1</v>
      </c>
      <c r="AV184" s="4" t="s">
        <v>15</v>
      </c>
      <c r="AW184" s="4" t="s">
        <v>16</v>
      </c>
      <c r="AX184" s="4" t="s">
        <v>17</v>
      </c>
      <c r="AY184" s="4" t="s">
        <v>18</v>
      </c>
      <c r="AZ184" s="4"/>
      <c r="BA184" s="3">
        <v>-4.0099999999999997E-2</v>
      </c>
      <c r="BB184" s="3"/>
      <c r="BC184" s="3">
        <v>0.96069336501219504</v>
      </c>
      <c r="BD184" s="3" t="s">
        <v>19</v>
      </c>
      <c r="BE184" s="3" t="s">
        <v>20</v>
      </c>
      <c r="BF184" s="3"/>
    </row>
    <row r="185" spans="1:58" x14ac:dyDescent="0.35">
      <c r="A185" s="2">
        <v>107</v>
      </c>
      <c r="B185" s="3" t="s">
        <v>34</v>
      </c>
      <c r="C185" s="3">
        <v>107.2</v>
      </c>
      <c r="D185" s="3" t="s">
        <v>433</v>
      </c>
      <c r="E185" s="3" t="s">
        <v>434</v>
      </c>
      <c r="F185" s="3"/>
      <c r="G185" s="3"/>
      <c r="H185" s="3" t="str">
        <f>IF(Z185&lt;'2 - Outliers'!$F$11,"Low outlier",IF(Z185&gt;'2 - Outliers'!$F$12,"High outlier",""))</f>
        <v/>
      </c>
      <c r="I185" s="3">
        <f>IF(AB185="",VLOOKUP(AX185,'3 -Impute_SE'!$B$10:$C$21,2,FALSE),AB185)</f>
        <v>4.9965372243354164E-2</v>
      </c>
      <c r="J185" s="3">
        <f>I185^2</f>
        <v>2.4965384234169469E-3</v>
      </c>
      <c r="K185" s="3">
        <f>1/J185</f>
        <v>400.55462019740361</v>
      </c>
      <c r="L185" s="3">
        <f>K185/(VLOOKUP($AX185,'5_Weighting - FEM'!$B$9:$C$20,2,FALSE)/VLOOKUP($AX185,'5_Weighting - FEM'!$B$9:$D$20,3,FALSE))</f>
        <v>6.3688417485583239E-4</v>
      </c>
      <c r="M185" s="3">
        <f>L185*Z185</f>
        <v>-2.420159864452163E-4</v>
      </c>
      <c r="N185" s="3">
        <f>K185*Z185</f>
        <v>-152.21075567501336</v>
      </c>
      <c r="O185" s="3">
        <f>K185/(VLOOKUP($AX185,'5_Weighting - FEM'!$F$12:$G$20,2,FALSE)/(VLOOKUP($AX185,'5_Weighting - FEM'!$F$12:$H$21,3,FALSE)))</f>
        <v>1.7090584317302857E-2</v>
      </c>
      <c r="P185" s="3">
        <f>O185*$Z185</f>
        <v>-6.4944220405750855E-3</v>
      </c>
      <c r="Q185" s="3">
        <f>K185/(VLOOKUP($AX185,'5_Weighting - FEM'!$F$12:$H$20,2,FALSE)/VLOOKUP($AX185,'5_Weighting - FEM'!$F$12:$H$20,3,FALSE))</f>
        <v>1.7090584317302857E-2</v>
      </c>
      <c r="R185" s="3">
        <f>Q185*$Z185</f>
        <v>-6.4944220405750855E-3</v>
      </c>
      <c r="S185" s="3">
        <f>K185/(VLOOKUP($AX185,'5_Weighting - FEM'!$N$12:$O$23,2,FALSE)/VLOOKUP($AX185,'5_Weighting - FEM'!$N$12:$P$23,3,FALSE))</f>
        <v>5.0148061085179244E-4</v>
      </c>
      <c r="T185" s="3">
        <f>S185*$Z185</f>
        <v>-1.9056263212368114E-4</v>
      </c>
      <c r="U185" s="3">
        <f>K185/(VLOOKUP($AX185,'5_Weighting - FEM'!$R$12:$S$23,2,FALSE)/(VLOOKUP($AX185,'5_Weighting - FEM'!$R$12:$T$23,3,FALSE)))</f>
        <v>6.8802211008019434E-2</v>
      </c>
      <c r="V185" s="3">
        <f>U185*$Z185</f>
        <v>-2.6144840183047385E-2</v>
      </c>
      <c r="W185" s="3">
        <f>K185/(VLOOKUP($AX185,'5_Weighting - FEM'!$V$12:$W$23,2,FALSE)/(VLOOKUP($AX185,'5_Weighting - FEM'!$V$12:$X$23,3,FALSE)))</f>
        <v>4.6697413838890975E-4</v>
      </c>
      <c r="X185" s="3">
        <f>W185*$Z185</f>
        <v>-1.774501725877857E-4</v>
      </c>
      <c r="Y185" s="3" t="s">
        <v>3</v>
      </c>
      <c r="Z185" s="6">
        <v>-0.38</v>
      </c>
      <c r="AA185" s="3" t="s">
        <v>4</v>
      </c>
      <c r="AB185" s="3"/>
      <c r="AC185" s="3"/>
      <c r="AD185" s="3" t="s">
        <v>5</v>
      </c>
      <c r="AE185" s="3" t="s">
        <v>143</v>
      </c>
      <c r="AF185" s="3" t="s">
        <v>53</v>
      </c>
      <c r="AG185" s="3" t="s">
        <v>7</v>
      </c>
      <c r="AH185" s="3" t="s">
        <v>37</v>
      </c>
      <c r="AI185" s="3" t="s">
        <v>38</v>
      </c>
      <c r="AJ185" s="3" t="s">
        <v>10</v>
      </c>
      <c r="AK185" s="3" t="s">
        <v>39</v>
      </c>
      <c r="AL185" s="4" t="s">
        <v>12</v>
      </c>
      <c r="AM185" s="4" t="s">
        <v>40</v>
      </c>
      <c r="AN185" s="4">
        <v>2000</v>
      </c>
      <c r="AO185" s="3" t="s">
        <v>30</v>
      </c>
      <c r="AP185" s="3" t="s">
        <v>14</v>
      </c>
      <c r="AQ185" s="3">
        <v>4376</v>
      </c>
      <c r="AR185" s="3">
        <v>1</v>
      </c>
      <c r="AS185" s="3">
        <v>0</v>
      </c>
      <c r="AT185" s="3">
        <v>1</v>
      </c>
      <c r="AU185" s="3">
        <v>1</v>
      </c>
      <c r="AV185" s="4" t="s">
        <v>15</v>
      </c>
      <c r="AW185" s="4" t="s">
        <v>16</v>
      </c>
      <c r="AX185" s="3" t="s">
        <v>17</v>
      </c>
      <c r="AY185" s="4" t="s">
        <v>18</v>
      </c>
      <c r="AZ185" s="4"/>
      <c r="BA185" s="3">
        <v>-2.5899999999999999E-2</v>
      </c>
      <c r="BB185" s="3"/>
      <c r="BC185" s="3">
        <v>0.97443252798954805</v>
      </c>
      <c r="BD185" s="3" t="s">
        <v>19</v>
      </c>
      <c r="BE185" s="3" t="s">
        <v>20</v>
      </c>
      <c r="BF185" s="3"/>
    </row>
    <row r="186" spans="1:58" x14ac:dyDescent="0.35">
      <c r="A186" s="2">
        <v>176</v>
      </c>
      <c r="B186" s="3" t="s">
        <v>802</v>
      </c>
      <c r="C186" s="3">
        <v>176.1</v>
      </c>
      <c r="D186" s="3" t="s">
        <v>1250</v>
      </c>
      <c r="E186" s="3" t="s">
        <v>1248</v>
      </c>
      <c r="F186" s="3"/>
      <c r="G186" s="3" t="s">
        <v>1407</v>
      </c>
      <c r="H186" s="3" t="str">
        <f>IF(Z186&lt;'2 - Outliers'!$F$11,"Low outlier",IF(Z186&gt;'2 - Outliers'!$F$12,"High outlier",""))</f>
        <v>Low outlier</v>
      </c>
      <c r="I186" s="3">
        <f>IF(AB186="",VLOOKUP(AX186,'3 -Impute_SE'!$B$10:$C$21,2,FALSE),AB186)</f>
        <v>4.9965372243354164E-2</v>
      </c>
      <c r="J186" s="3">
        <f>I186^2</f>
        <v>2.4965384234169469E-3</v>
      </c>
      <c r="K186" s="3">
        <f>1/J186</f>
        <v>400.55462019740361</v>
      </c>
      <c r="L186" s="3">
        <f>K186/(VLOOKUP($AX186,'5_Weighting - FEM'!$B$9:$C$20,2,FALSE)/VLOOKUP($AX186,'5_Weighting - FEM'!$B$9:$D$20,3,FALSE))</f>
        <v>6.3688417485583239E-4</v>
      </c>
      <c r="M186" s="3">
        <f>L186*Z186</f>
        <v>-7.2950830695528495E-3</v>
      </c>
      <c r="N186" s="3">
        <f>K186*Z186</f>
        <v>-4588.0857832504698</v>
      </c>
      <c r="O186" s="3">
        <f>K186/(VLOOKUP($AX186,'5_Weighting - FEM'!$F$12:$G$20,2,FALSE)/(VLOOKUP($AX186,'5_Weighting - FEM'!$F$12:$H$21,3,FALSE)))</f>
        <v>1.7090584317302857E-2</v>
      </c>
      <c r="P186" s="3">
        <f>O186*$Z186</f>
        <v>-0.19576123449784877</v>
      </c>
      <c r="Q186" s="3">
        <f>K186/(VLOOKUP($AX186,'5_Weighting - FEM'!$F$12:$H$20,2,FALSE)/VLOOKUP($AX186,'5_Weighting - FEM'!$F$12:$H$20,3,FALSE))</f>
        <v>1.7090584317302857E-2</v>
      </c>
      <c r="R186" s="3">
        <f>Q186*$Z186</f>
        <v>-0.19576123449784877</v>
      </c>
      <c r="S186" s="3">
        <f>K186/(VLOOKUP($AX186,'5_Weighting - FEM'!$N$12:$O$23,2,FALSE)/VLOOKUP($AX186,'5_Weighting - FEM'!$N$12:$P$23,3,FALSE))</f>
        <v>5.0148061085179244E-4</v>
      </c>
      <c r="T186" s="3">
        <f>S186*$Z186</f>
        <v>-5.7441256328311955E-3</v>
      </c>
      <c r="U186" s="3">
        <f>K186/(VLOOKUP($AX186,'5_Weighting - FEM'!$R$12:$S$23,2,FALSE)/(VLOOKUP($AX186,'5_Weighting - FEM'!$R$12:$T$23,3,FALSE)))</f>
        <v>6.8802211008019434E-2</v>
      </c>
      <c r="V186" s="3">
        <f>U186*$Z186</f>
        <v>-0.78808339803076655</v>
      </c>
      <c r="W186" s="3">
        <f>K186/(VLOOKUP($AX186,'5_Weighting - FEM'!$V$12:$W$23,2,FALSE)/(VLOOKUP($AX186,'5_Weighting - FEM'!$V$12:$X$23,3,FALSE)))</f>
        <v>4.6697413838890975E-4</v>
      </c>
      <c r="X186" s="3">
        <f>W186*$Z186</f>
        <v>-5.3488770256398662E-3</v>
      </c>
      <c r="Y186" s="3" t="s">
        <v>327</v>
      </c>
      <c r="Z186" s="6">
        <v>-11.454332447817837</v>
      </c>
      <c r="AA186" s="3" t="s">
        <v>25</v>
      </c>
      <c r="AB186" s="3"/>
      <c r="AC186" s="3"/>
      <c r="AD186" s="25" t="s">
        <v>53</v>
      </c>
      <c r="AE186" s="25" t="s">
        <v>143</v>
      </c>
      <c r="AF186" s="25" t="s">
        <v>54</v>
      </c>
      <c r="AG186" s="3" t="s">
        <v>102</v>
      </c>
      <c r="AH186" s="3" t="s">
        <v>1322</v>
      </c>
      <c r="AI186" s="3" t="s">
        <v>1312</v>
      </c>
      <c r="AJ186" s="3" t="s">
        <v>10</v>
      </c>
      <c r="AK186" s="3" t="s">
        <v>107</v>
      </c>
      <c r="AL186" s="4" t="s">
        <v>1337</v>
      </c>
      <c r="AM186" s="4" t="s">
        <v>109</v>
      </c>
      <c r="AN186" s="4">
        <v>2010</v>
      </c>
      <c r="AO186" s="3" t="s">
        <v>14</v>
      </c>
      <c r="AP186" s="3" t="s">
        <v>1951</v>
      </c>
      <c r="AQ186" s="3">
        <v>78</v>
      </c>
      <c r="AR186" s="3">
        <v>1</v>
      </c>
      <c r="AS186" s="3">
        <v>0</v>
      </c>
      <c r="AT186" s="3">
        <v>1</v>
      </c>
      <c r="AU186" s="3">
        <v>1</v>
      </c>
      <c r="AV186" s="4" t="s">
        <v>15</v>
      </c>
      <c r="AW186" s="4" t="s">
        <v>1384</v>
      </c>
      <c r="AX186" s="3" t="s">
        <v>17</v>
      </c>
      <c r="AY186" s="4" t="s">
        <v>33</v>
      </c>
      <c r="AZ186" s="4"/>
      <c r="BA186" s="25">
        <v>-0.16800000000000001</v>
      </c>
      <c r="BB186" s="3"/>
      <c r="BC186" s="3"/>
      <c r="BD186" s="3"/>
      <c r="BE186" s="3"/>
      <c r="BF186" s="3"/>
    </row>
    <row r="187" spans="1:58" x14ac:dyDescent="0.35">
      <c r="A187" s="2">
        <v>111</v>
      </c>
      <c r="B187" s="3" t="s">
        <v>146</v>
      </c>
      <c r="C187" s="3">
        <v>111.3</v>
      </c>
      <c r="D187" s="3" t="s">
        <v>147</v>
      </c>
      <c r="E187" s="3" t="s">
        <v>148</v>
      </c>
      <c r="F187" s="3">
        <v>1</v>
      </c>
      <c r="G187" s="3"/>
      <c r="H187" s="3" t="str">
        <f>IF(Z187&lt;'2 - Outliers'!$F$11,"Low outlier",IF(Z187&gt;'2 - Outliers'!$F$12,"High outlier",""))</f>
        <v/>
      </c>
      <c r="I187" s="3">
        <f>IF(AB187="",VLOOKUP(AX187,'3 -Impute_SE'!$B$10:$C$21,2,FALSE),AB187)</f>
        <v>5.0312491313407426E-2</v>
      </c>
      <c r="J187" s="3">
        <f>I187^2</f>
        <v>2.5313467821616977E-3</v>
      </c>
      <c r="K187" s="3">
        <f>1/J187</f>
        <v>395.04662381581261</v>
      </c>
      <c r="L187" s="3">
        <f>K187/(VLOOKUP($AX187,'5_Weighting - FEM'!$B$9:$C$20,2,FALSE)/VLOOKUP($AX187,'5_Weighting - FEM'!$B$9:$D$20,3,FALSE))</f>
        <v>0.49784514914144989</v>
      </c>
      <c r="M187" s="3">
        <f>L187*Z187</f>
        <v>0.36399450234327968</v>
      </c>
      <c r="N187" s="3">
        <f>K187*Z187</f>
        <v>288.83438853669321</v>
      </c>
      <c r="O187" s="3">
        <f>K187/(VLOOKUP($AX187,'5_Weighting - FEM'!$F$12:$G$20,2,FALSE)/(VLOOKUP($AX187,'5_Weighting - FEM'!$F$12:$H$21,3,FALSE)))</f>
        <v>0.27264897361388019</v>
      </c>
      <c r="P187" s="3">
        <f>O187*$Z187</f>
        <v>0.19934457056805235</v>
      </c>
      <c r="Q187" s="3">
        <f>K187/(VLOOKUP($AX187,'5_Weighting - FEM'!$F$12:$H$20,2,FALSE)/VLOOKUP($AX187,'5_Weighting - FEM'!$F$12:$H$20,3,FALSE))</f>
        <v>0.27264897361388019</v>
      </c>
      <c r="R187" s="3">
        <f>Q187*$Z187</f>
        <v>0.19934457056805235</v>
      </c>
      <c r="S187" s="3">
        <f>K187/(VLOOKUP($AX187,'5_Weighting - FEM'!$N$12:$O$23,2,FALSE)/VLOOKUP($AX187,'5_Weighting - FEM'!$N$12:$P$23,3,FALSE))</f>
        <v>0.77624685517265679</v>
      </c>
      <c r="T187" s="3">
        <f>S187*$Z187</f>
        <v>0.56754512569093629</v>
      </c>
      <c r="U187" s="3">
        <f>K187/(VLOOKUP($AX187,'5_Weighting - FEM'!$R$12:$S$23,2,FALSE)/(VLOOKUP($AX187,'5_Weighting - FEM'!$R$12:$T$23,3,FALSE)))</f>
        <v>0.41822778198405414</v>
      </c>
      <c r="V187" s="3">
        <f>U187*$Z187</f>
        <v>0.30578306051982135</v>
      </c>
      <c r="W187" s="3">
        <f>K187/(VLOOKUP($AX187,'5_Weighting - FEM'!$V$12:$W$23,2,FALSE)/(VLOOKUP($AX187,'5_Weighting - FEM'!$V$12:$X$23,3,FALSE)))</f>
        <v>0.77234665991490403</v>
      </c>
      <c r="X187" s="3">
        <f>W187*$Z187</f>
        <v>0.56469353693018298</v>
      </c>
      <c r="Y187" s="3" t="s">
        <v>149</v>
      </c>
      <c r="Z187" s="6">
        <v>0.73114000000000001</v>
      </c>
      <c r="AA187" s="3" t="s">
        <v>134</v>
      </c>
      <c r="AB187" s="3"/>
      <c r="AC187" s="3"/>
      <c r="AD187" s="3" t="s">
        <v>5</v>
      </c>
      <c r="AE187" s="3" t="s">
        <v>6</v>
      </c>
      <c r="AF187" s="3" t="s">
        <v>5</v>
      </c>
      <c r="AG187" s="3" t="s">
        <v>7</v>
      </c>
      <c r="AH187" s="3" t="s">
        <v>37</v>
      </c>
      <c r="AI187" s="3" t="s">
        <v>38</v>
      </c>
      <c r="AJ187" s="3" t="s">
        <v>57</v>
      </c>
      <c r="AK187" s="3" t="s">
        <v>74</v>
      </c>
      <c r="AL187" s="4" t="s">
        <v>12</v>
      </c>
      <c r="AM187" s="4" t="s">
        <v>140</v>
      </c>
      <c r="AN187" s="4" t="s">
        <v>150</v>
      </c>
      <c r="AO187" s="3" t="s">
        <v>1951</v>
      </c>
      <c r="AP187" s="3" t="s">
        <v>30</v>
      </c>
      <c r="AQ187" s="3">
        <v>1000</v>
      </c>
      <c r="AR187" s="3">
        <v>1</v>
      </c>
      <c r="AS187" s="3">
        <v>0</v>
      </c>
      <c r="AT187" s="3">
        <v>1</v>
      </c>
      <c r="AU187" s="3">
        <v>1</v>
      </c>
      <c r="AV187" s="4" t="s">
        <v>15</v>
      </c>
      <c r="AW187" s="4" t="s">
        <v>152</v>
      </c>
      <c r="AX187" s="4" t="s">
        <v>32</v>
      </c>
      <c r="AY187" s="4" t="s">
        <v>18</v>
      </c>
      <c r="AZ187" s="4"/>
      <c r="BA187" s="3">
        <v>1.052</v>
      </c>
      <c r="BB187" s="3"/>
      <c r="BC187" s="3">
        <v>2.8633721394136336</v>
      </c>
      <c r="BD187" s="3" t="s">
        <v>19</v>
      </c>
      <c r="BE187" s="3" t="s">
        <v>20</v>
      </c>
      <c r="BF187" s="3"/>
    </row>
    <row r="188" spans="1:58" x14ac:dyDescent="0.35">
      <c r="A188" s="2">
        <v>38</v>
      </c>
      <c r="B188" s="3" t="s">
        <v>104</v>
      </c>
      <c r="C188" s="3">
        <v>38.200000000000003</v>
      </c>
      <c r="D188" s="3" t="s">
        <v>105</v>
      </c>
      <c r="E188" s="3" t="s">
        <v>106</v>
      </c>
      <c r="F188" s="3"/>
      <c r="G188" s="3"/>
      <c r="H188" s="3" t="str">
        <f>IF(Z188&lt;'2 - Outliers'!$F$11,"Low outlier",IF(Z188&gt;'2 - Outliers'!$F$12,"High outlier",""))</f>
        <v/>
      </c>
      <c r="I188" s="3">
        <f>IF(AB188="",VLOOKUP(AX188,'3 -Impute_SE'!$B$10:$C$21,2,FALSE),AB188)</f>
        <v>5.0312491313407426E-2</v>
      </c>
      <c r="J188" s="3">
        <f>I188^2</f>
        <v>2.5313467821616977E-3</v>
      </c>
      <c r="K188" s="3">
        <f>1/J188</f>
        <v>395.04662381581261</v>
      </c>
      <c r="L188" s="3">
        <f>K188/(VLOOKUP($AX188,'5_Weighting - FEM'!$B$9:$C$20,2,FALSE)/VLOOKUP($AX188,'5_Weighting - FEM'!$B$9:$D$20,3,FALSE))</f>
        <v>0.49784514914144989</v>
      </c>
      <c r="M188" s="3">
        <f>L188*Z188</f>
        <v>0.30219200552886005</v>
      </c>
      <c r="N188" s="3">
        <f>K188*Z188</f>
        <v>239.79330065619826</v>
      </c>
      <c r="O188" s="3">
        <f>K188/(VLOOKUP($AX188,'5_Weighting - FEM'!$F$12:$G$20,2,FALSE)/(VLOOKUP($AX188,'5_Weighting - FEM'!$F$12:$H$21,3,FALSE)))</f>
        <v>0.27264897361388019</v>
      </c>
      <c r="P188" s="3">
        <f>O188*$Z188</f>
        <v>0.16549792698362528</v>
      </c>
      <c r="Q188" s="3">
        <f>K188/(VLOOKUP($AX188,'5_Weighting - FEM'!$F$12:$H$20,2,FALSE)/VLOOKUP($AX188,'5_Weighting - FEM'!$F$12:$H$20,3,FALSE))</f>
        <v>0.27264897361388019</v>
      </c>
      <c r="R188" s="3">
        <f>Q188*$Z188</f>
        <v>0.16549792698362528</v>
      </c>
      <c r="S188" s="3">
        <f>K188/(VLOOKUP($AX188,'5_Weighting - FEM'!$N$12:$O$23,2,FALSE)/VLOOKUP($AX188,'5_Weighting - FEM'!$N$12:$P$23,3,FALSE))</f>
        <v>0.77624685517265679</v>
      </c>
      <c r="T188" s="3">
        <f>S188*$Z188</f>
        <v>0.47118184108980266</v>
      </c>
      <c r="U188" s="3">
        <f>K188/(VLOOKUP($AX188,'5_Weighting - FEM'!$R$12:$S$23,2,FALSE)/(VLOOKUP($AX188,'5_Weighting - FEM'!$R$12:$T$23,3,FALSE)))</f>
        <v>0.41822778198405414</v>
      </c>
      <c r="V188" s="3">
        <f>U188*$Z188</f>
        <v>0.25386426366432085</v>
      </c>
      <c r="W188" s="3">
        <f>K188/(VLOOKUP($AX188,'5_Weighting - FEM'!$V$12:$W$23,2,FALSE)/(VLOOKUP($AX188,'5_Weighting - FEM'!$V$12:$X$23,3,FALSE)))</f>
        <v>0.77234665991490403</v>
      </c>
      <c r="X188" s="3">
        <f>W188*$Z188</f>
        <v>0.46881442256834671</v>
      </c>
      <c r="Y188" s="3"/>
      <c r="Z188" s="6">
        <v>0.60699999999999998</v>
      </c>
      <c r="AA188" s="3" t="s">
        <v>4</v>
      </c>
      <c r="AB188" s="3"/>
      <c r="AC188" s="3"/>
      <c r="AD188" s="3" t="s">
        <v>5</v>
      </c>
      <c r="AE188" s="3" t="s">
        <v>6</v>
      </c>
      <c r="AF188" s="3" t="s">
        <v>5</v>
      </c>
      <c r="AG188" s="3" t="s">
        <v>7</v>
      </c>
      <c r="AH188" s="3" t="s">
        <v>37</v>
      </c>
      <c r="AI188" s="3" t="s">
        <v>9</v>
      </c>
      <c r="AJ188" s="3" t="s">
        <v>10</v>
      </c>
      <c r="AK188" s="3" t="s">
        <v>107</v>
      </c>
      <c r="AL188" s="4" t="s">
        <v>108</v>
      </c>
      <c r="AM188" s="4" t="s">
        <v>109</v>
      </c>
      <c r="AN188" s="4">
        <v>2010</v>
      </c>
      <c r="AO188" s="3" t="s">
        <v>14</v>
      </c>
      <c r="AP188" s="3" t="s">
        <v>14</v>
      </c>
      <c r="AQ188" s="3">
        <v>1000</v>
      </c>
      <c r="AR188" s="3">
        <v>1</v>
      </c>
      <c r="AS188" s="3">
        <v>0</v>
      </c>
      <c r="AT188" s="3">
        <v>0</v>
      </c>
      <c r="AU188" s="3">
        <v>0</v>
      </c>
      <c r="AV188" s="4" t="s">
        <v>15</v>
      </c>
      <c r="AW188" s="4" t="s">
        <v>110</v>
      </c>
      <c r="AX188" s="4" t="s">
        <v>32</v>
      </c>
      <c r="AY188" s="4" t="s">
        <v>111</v>
      </c>
      <c r="AZ188" s="4"/>
      <c r="BA188" s="3">
        <v>1.9999999999999999E-6</v>
      </c>
      <c r="BB188" s="3"/>
      <c r="BC188" s="3">
        <v>1.000002000002</v>
      </c>
      <c r="BD188" s="3" t="s">
        <v>19</v>
      </c>
      <c r="BE188" s="3" t="s">
        <v>20</v>
      </c>
      <c r="BF188" s="3"/>
    </row>
    <row r="189" spans="1:58" x14ac:dyDescent="0.35">
      <c r="A189" s="2">
        <v>38</v>
      </c>
      <c r="B189" s="3" t="s">
        <v>104</v>
      </c>
      <c r="C189" s="3">
        <v>38.4</v>
      </c>
      <c r="D189" s="3" t="s">
        <v>114</v>
      </c>
      <c r="E189" s="3" t="s">
        <v>115</v>
      </c>
      <c r="F189" s="3"/>
      <c r="G189" s="3"/>
      <c r="H189" s="3" t="str">
        <f>IF(Z189&lt;'2 - Outliers'!$F$11,"Low outlier",IF(Z189&gt;'2 - Outliers'!$F$12,"High outlier",""))</f>
        <v/>
      </c>
      <c r="I189" s="3">
        <f>IF(AB189="",VLOOKUP(AX189,'3 -Impute_SE'!$B$10:$C$21,2,FALSE),AB189)</f>
        <v>5.0312491313407426E-2</v>
      </c>
      <c r="J189" s="3">
        <f>I189^2</f>
        <v>2.5313467821616977E-3</v>
      </c>
      <c r="K189" s="3">
        <f>1/J189</f>
        <v>395.04662381581261</v>
      </c>
      <c r="L189" s="3">
        <f>K189/(VLOOKUP($AX189,'5_Weighting - FEM'!$B$9:$C$20,2,FALSE)/VLOOKUP($AX189,'5_Weighting - FEM'!$B$9:$D$20,3,FALSE))</f>
        <v>0.49784514914144989</v>
      </c>
      <c r="M189" s="3">
        <f>L189*Z189</f>
        <v>0.29721355403744559</v>
      </c>
      <c r="N189" s="3">
        <f>K189*Z189</f>
        <v>235.84283441804013</v>
      </c>
      <c r="O189" s="3">
        <f>K189/(VLOOKUP($AX189,'5_Weighting - FEM'!$F$12:$G$20,2,FALSE)/(VLOOKUP($AX189,'5_Weighting - FEM'!$F$12:$H$21,3,FALSE)))</f>
        <v>0.27264897361388019</v>
      </c>
      <c r="P189" s="3">
        <f>O189*$Z189</f>
        <v>0.16277143724748647</v>
      </c>
      <c r="Q189" s="3">
        <f>K189/(VLOOKUP($AX189,'5_Weighting - FEM'!$F$12:$H$20,2,FALSE)/VLOOKUP($AX189,'5_Weighting - FEM'!$F$12:$H$20,3,FALSE))</f>
        <v>0.27264897361388019</v>
      </c>
      <c r="R189" s="3">
        <f>Q189*$Z189</f>
        <v>0.16277143724748647</v>
      </c>
      <c r="S189" s="3">
        <f>K189/(VLOOKUP($AX189,'5_Weighting - FEM'!$N$12:$O$23,2,FALSE)/VLOOKUP($AX189,'5_Weighting - FEM'!$N$12:$P$23,3,FALSE))</f>
        <v>0.77624685517265679</v>
      </c>
      <c r="T189" s="3">
        <f>S189*$Z189</f>
        <v>0.46341937253807608</v>
      </c>
      <c r="U189" s="3">
        <f>K189/(VLOOKUP($AX189,'5_Weighting - FEM'!$R$12:$S$23,2,FALSE)/(VLOOKUP($AX189,'5_Weighting - FEM'!$R$12:$T$23,3,FALSE)))</f>
        <v>0.41822778198405414</v>
      </c>
      <c r="V189" s="3">
        <f>U189*$Z189</f>
        <v>0.24968198584448031</v>
      </c>
      <c r="W189" s="3">
        <f>K189/(VLOOKUP($AX189,'5_Weighting - FEM'!$V$12:$W$23,2,FALSE)/(VLOOKUP($AX189,'5_Weighting - FEM'!$V$12:$X$23,3,FALSE)))</f>
        <v>0.77234665991490403</v>
      </c>
      <c r="X189" s="3">
        <f>W189*$Z189</f>
        <v>0.46109095596919769</v>
      </c>
      <c r="Y189" s="3"/>
      <c r="Z189" s="6">
        <v>0.59699999999999998</v>
      </c>
      <c r="AA189" s="3" t="s">
        <v>4</v>
      </c>
      <c r="AB189" s="3"/>
      <c r="AC189" s="3"/>
      <c r="AD189" s="3" t="s">
        <v>5</v>
      </c>
      <c r="AE189" s="3" t="s">
        <v>6</v>
      </c>
      <c r="AF189" s="3" t="s">
        <v>5</v>
      </c>
      <c r="AG189" s="3" t="s">
        <v>7</v>
      </c>
      <c r="AH189" s="3" t="s">
        <v>37</v>
      </c>
      <c r="AI189" s="3" t="s">
        <v>9</v>
      </c>
      <c r="AJ189" s="3" t="s">
        <v>10</v>
      </c>
      <c r="AK189" s="3" t="s">
        <v>107</v>
      </c>
      <c r="AL189" s="4" t="s">
        <v>108</v>
      </c>
      <c r="AM189" s="4" t="s">
        <v>109</v>
      </c>
      <c r="AN189" s="4">
        <v>2010</v>
      </c>
      <c r="AO189" s="3" t="s">
        <v>14</v>
      </c>
      <c r="AP189" s="3" t="s">
        <v>14</v>
      </c>
      <c r="AQ189" s="3">
        <v>1000</v>
      </c>
      <c r="AR189" s="3">
        <v>1</v>
      </c>
      <c r="AS189" s="3">
        <v>0</v>
      </c>
      <c r="AT189" s="3">
        <v>0</v>
      </c>
      <c r="AU189" s="3">
        <v>0</v>
      </c>
      <c r="AV189" s="4" t="s">
        <v>15</v>
      </c>
      <c r="AW189" s="4" t="s">
        <v>110</v>
      </c>
      <c r="AX189" s="4" t="s">
        <v>32</v>
      </c>
      <c r="AY189" s="4" t="s">
        <v>111</v>
      </c>
      <c r="AZ189" s="4"/>
      <c r="BA189" s="3">
        <v>1.9999999999999999E-6</v>
      </c>
      <c r="BB189" s="3"/>
      <c r="BC189" s="3">
        <v>1.000002000002</v>
      </c>
      <c r="BD189" s="3" t="s">
        <v>19</v>
      </c>
      <c r="BE189" s="3" t="s">
        <v>20</v>
      </c>
      <c r="BF189" s="3"/>
    </row>
    <row r="190" spans="1:58" x14ac:dyDescent="0.35">
      <c r="A190" s="2">
        <v>38</v>
      </c>
      <c r="B190" s="3" t="s">
        <v>104</v>
      </c>
      <c r="C190" s="3">
        <v>38.6</v>
      </c>
      <c r="D190" s="3" t="s">
        <v>318</v>
      </c>
      <c r="E190" s="3" t="s">
        <v>312</v>
      </c>
      <c r="F190" s="3"/>
      <c r="G190" s="3"/>
      <c r="H190" s="3" t="str">
        <f>IF(Z190&lt;'2 - Outliers'!$F$11,"Low outlier",IF(Z190&gt;'2 - Outliers'!$F$12,"High outlier",""))</f>
        <v/>
      </c>
      <c r="I190" s="3">
        <f>IF(AB190="",VLOOKUP(AX190,'3 -Impute_SE'!$B$10:$C$21,2,FALSE),AB190)</f>
        <v>5.0312491313407426E-2</v>
      </c>
      <c r="J190" s="3">
        <f>I190^2</f>
        <v>2.5313467821616977E-3</v>
      </c>
      <c r="K190" s="3">
        <f>1/J190</f>
        <v>395.04662381581261</v>
      </c>
      <c r="L190" s="3">
        <f>K190/(VLOOKUP($AX190,'5_Weighting - FEM'!$B$9:$C$20,2,FALSE)/VLOOKUP($AX190,'5_Weighting - FEM'!$B$9:$D$20,3,FALSE))</f>
        <v>0.49784514914144989</v>
      </c>
      <c r="M190" s="3">
        <f>L190*Z190</f>
        <v>0.23249368464905712</v>
      </c>
      <c r="N190" s="3">
        <f>K190*Z190</f>
        <v>184.48677332198449</v>
      </c>
      <c r="O190" s="3">
        <f>K190/(VLOOKUP($AX190,'5_Weighting - FEM'!$F$12:$G$20,2,FALSE)/(VLOOKUP($AX190,'5_Weighting - FEM'!$F$12:$H$21,3,FALSE)))</f>
        <v>0.27264897361388019</v>
      </c>
      <c r="P190" s="3">
        <f>O190*$Z190</f>
        <v>0.12732707067768206</v>
      </c>
      <c r="Q190" s="3">
        <f>K190/(VLOOKUP($AX190,'5_Weighting - FEM'!$F$12:$H$20,2,FALSE)/VLOOKUP($AX190,'5_Weighting - FEM'!$F$12:$H$20,3,FALSE))</f>
        <v>0.27264897361388019</v>
      </c>
      <c r="R190" s="3">
        <f>Q190*$Z190</f>
        <v>0.12732707067768206</v>
      </c>
      <c r="S190" s="3">
        <f>K190/(VLOOKUP($AX190,'5_Weighting - FEM'!$N$12:$O$23,2,FALSE)/VLOOKUP($AX190,'5_Weighting - FEM'!$N$12:$P$23,3,FALSE))</f>
        <v>0.77624685517265679</v>
      </c>
      <c r="T190" s="3">
        <f>S190*$Z190</f>
        <v>0.36250728136563076</v>
      </c>
      <c r="U190" s="3">
        <f>K190/(VLOOKUP($AX190,'5_Weighting - FEM'!$R$12:$S$23,2,FALSE)/(VLOOKUP($AX190,'5_Weighting - FEM'!$R$12:$T$23,3,FALSE)))</f>
        <v>0.41822778198405414</v>
      </c>
      <c r="V190" s="3">
        <f>U190*$Z190</f>
        <v>0.19531237418655328</v>
      </c>
      <c r="W190" s="3">
        <f>K190/(VLOOKUP($AX190,'5_Weighting - FEM'!$V$12:$W$23,2,FALSE)/(VLOOKUP($AX190,'5_Weighting - FEM'!$V$12:$X$23,3,FALSE)))</f>
        <v>0.77234665991490403</v>
      </c>
      <c r="X190" s="3">
        <f>W190*$Z190</f>
        <v>0.3606858901802602</v>
      </c>
      <c r="Y190" s="3"/>
      <c r="Z190" s="6">
        <v>0.46700000000000003</v>
      </c>
      <c r="AA190" s="3" t="s">
        <v>4</v>
      </c>
      <c r="AB190" s="3"/>
      <c r="AC190" s="3"/>
      <c r="AD190" s="3" t="s">
        <v>5</v>
      </c>
      <c r="AE190" s="3" t="s">
        <v>6</v>
      </c>
      <c r="AF190" s="3" t="s">
        <v>5</v>
      </c>
      <c r="AG190" s="3" t="s">
        <v>7</v>
      </c>
      <c r="AH190" s="3" t="s">
        <v>37</v>
      </c>
      <c r="AI190" s="3" t="s">
        <v>9</v>
      </c>
      <c r="AJ190" s="3" t="s">
        <v>10</v>
      </c>
      <c r="AK190" s="3" t="s">
        <v>197</v>
      </c>
      <c r="AL190" s="4" t="s">
        <v>108</v>
      </c>
      <c r="AM190" s="4" t="s">
        <v>109</v>
      </c>
      <c r="AN190" s="4">
        <v>2010</v>
      </c>
      <c r="AO190" s="3" t="s">
        <v>14</v>
      </c>
      <c r="AP190" s="3" t="s">
        <v>14</v>
      </c>
      <c r="AQ190" s="3">
        <v>1000</v>
      </c>
      <c r="AR190" s="3">
        <v>1</v>
      </c>
      <c r="AS190" s="3">
        <v>0</v>
      </c>
      <c r="AT190" s="3">
        <v>0</v>
      </c>
      <c r="AU190" s="3">
        <v>0</v>
      </c>
      <c r="AV190" s="4" t="s">
        <v>15</v>
      </c>
      <c r="AW190" s="4" t="s">
        <v>110</v>
      </c>
      <c r="AX190" s="4" t="s">
        <v>32</v>
      </c>
      <c r="AY190" s="4" t="s">
        <v>111</v>
      </c>
      <c r="AZ190" s="4"/>
      <c r="BA190" s="3">
        <v>1.9999999999999999E-6</v>
      </c>
      <c r="BB190" s="3"/>
      <c r="BC190" s="3">
        <v>1.000002000002</v>
      </c>
      <c r="BD190" s="3" t="s">
        <v>19</v>
      </c>
      <c r="BE190" s="3" t="s">
        <v>20</v>
      </c>
      <c r="BF190" s="3"/>
    </row>
    <row r="191" spans="1:58" x14ac:dyDescent="0.35">
      <c r="A191" s="2">
        <v>38</v>
      </c>
      <c r="B191" s="3" t="s">
        <v>104</v>
      </c>
      <c r="C191" s="3">
        <v>38.6</v>
      </c>
      <c r="D191" s="3" t="s">
        <v>319</v>
      </c>
      <c r="E191" s="3" t="s">
        <v>312</v>
      </c>
      <c r="F191" s="3"/>
      <c r="G191" s="3"/>
      <c r="H191" s="3" t="str">
        <f>IF(Z191&lt;'2 - Outliers'!$F$11,"Low outlier",IF(Z191&gt;'2 - Outliers'!$F$12,"High outlier",""))</f>
        <v/>
      </c>
      <c r="I191" s="3">
        <f>IF(AB191="",VLOOKUP(AX191,'3 -Impute_SE'!$B$10:$C$21,2,FALSE),AB191)</f>
        <v>5.0312491313407426E-2</v>
      </c>
      <c r="J191" s="3">
        <f>I191^2</f>
        <v>2.5313467821616977E-3</v>
      </c>
      <c r="K191" s="3">
        <f>1/J191</f>
        <v>395.04662381581261</v>
      </c>
      <c r="L191" s="3">
        <f>K191/(VLOOKUP($AX191,'5_Weighting - FEM'!$B$9:$C$20,2,FALSE)/VLOOKUP($AX191,'5_Weighting - FEM'!$B$9:$D$20,3,FALSE))</f>
        <v>0.49784514914144989</v>
      </c>
      <c r="M191" s="3">
        <f>L191*Z191</f>
        <v>0.21307772383254056</v>
      </c>
      <c r="N191" s="3">
        <f>K191*Z191</f>
        <v>169.0799549931678</v>
      </c>
      <c r="O191" s="3">
        <f>K191/(VLOOKUP($AX191,'5_Weighting - FEM'!$F$12:$G$20,2,FALSE)/(VLOOKUP($AX191,'5_Weighting - FEM'!$F$12:$H$21,3,FALSE)))</f>
        <v>0.27264897361388019</v>
      </c>
      <c r="P191" s="3">
        <f>O191*$Z191</f>
        <v>0.11669376070674072</v>
      </c>
      <c r="Q191" s="3">
        <f>K191/(VLOOKUP($AX191,'5_Weighting - FEM'!$F$12:$H$20,2,FALSE)/VLOOKUP($AX191,'5_Weighting - FEM'!$F$12:$H$20,3,FALSE))</f>
        <v>0.27264897361388019</v>
      </c>
      <c r="R191" s="3">
        <f>Q191*$Z191</f>
        <v>0.11669376070674072</v>
      </c>
      <c r="S191" s="3">
        <f>K191/(VLOOKUP($AX191,'5_Weighting - FEM'!$N$12:$O$23,2,FALSE)/VLOOKUP($AX191,'5_Weighting - FEM'!$N$12:$P$23,3,FALSE))</f>
        <v>0.77624685517265679</v>
      </c>
      <c r="T191" s="3">
        <f>S191*$Z191</f>
        <v>0.3322336540138971</v>
      </c>
      <c r="U191" s="3">
        <f>K191/(VLOOKUP($AX191,'5_Weighting - FEM'!$R$12:$S$23,2,FALSE)/(VLOOKUP($AX191,'5_Weighting - FEM'!$R$12:$T$23,3,FALSE)))</f>
        <v>0.41822778198405414</v>
      </c>
      <c r="V191" s="3">
        <f>U191*$Z191</f>
        <v>0.17900149068917517</v>
      </c>
      <c r="W191" s="3">
        <f>K191/(VLOOKUP($AX191,'5_Weighting - FEM'!$V$12:$W$23,2,FALSE)/(VLOOKUP($AX191,'5_Weighting - FEM'!$V$12:$X$23,3,FALSE)))</f>
        <v>0.77234665991490403</v>
      </c>
      <c r="X191" s="3">
        <f>W191*$Z191</f>
        <v>0.33056437044357889</v>
      </c>
      <c r="Y191" s="3"/>
      <c r="Z191" s="6">
        <v>0.42799999999999999</v>
      </c>
      <c r="AA191" s="3" t="s">
        <v>4</v>
      </c>
      <c r="AB191" s="3"/>
      <c r="AC191" s="3"/>
      <c r="AD191" s="3" t="s">
        <v>53</v>
      </c>
      <c r="AE191" s="3" t="s">
        <v>6</v>
      </c>
      <c r="AF191" s="3" t="s">
        <v>54</v>
      </c>
      <c r="AG191" s="3" t="s">
        <v>7</v>
      </c>
      <c r="AH191" s="3" t="s">
        <v>37</v>
      </c>
      <c r="AI191" s="3" t="s">
        <v>9</v>
      </c>
      <c r="AJ191" s="3" t="s">
        <v>10</v>
      </c>
      <c r="AK191" s="3" t="s">
        <v>197</v>
      </c>
      <c r="AL191" s="4" t="s">
        <v>108</v>
      </c>
      <c r="AM191" s="4" t="s">
        <v>109</v>
      </c>
      <c r="AN191" s="4">
        <v>2010</v>
      </c>
      <c r="AO191" s="3" t="s">
        <v>14</v>
      </c>
      <c r="AP191" s="3" t="s">
        <v>14</v>
      </c>
      <c r="AQ191" s="3">
        <v>1000</v>
      </c>
      <c r="AR191" s="3">
        <v>1</v>
      </c>
      <c r="AS191" s="3">
        <v>0</v>
      </c>
      <c r="AT191" s="3">
        <v>0</v>
      </c>
      <c r="AU191" s="3">
        <v>0</v>
      </c>
      <c r="AV191" s="4" t="s">
        <v>15</v>
      </c>
      <c r="AW191" s="4" t="s">
        <v>110</v>
      </c>
      <c r="AX191" s="4" t="s">
        <v>32</v>
      </c>
      <c r="AY191" s="4" t="s">
        <v>111</v>
      </c>
      <c r="AZ191" s="4"/>
      <c r="BA191" s="3">
        <v>9.9999999999999995E-7</v>
      </c>
      <c r="BB191" s="3"/>
      <c r="BC191" s="3">
        <v>1.0000010000005</v>
      </c>
      <c r="BD191" s="3" t="s">
        <v>19</v>
      </c>
      <c r="BE191" s="3" t="s">
        <v>20</v>
      </c>
      <c r="BF191" s="3"/>
    </row>
    <row r="192" spans="1:58" x14ac:dyDescent="0.35">
      <c r="A192" s="2">
        <v>2</v>
      </c>
      <c r="B192" s="3" t="s">
        <v>234</v>
      </c>
      <c r="C192" s="3">
        <v>2.2999999999999998</v>
      </c>
      <c r="D192" s="3" t="s">
        <v>235</v>
      </c>
      <c r="E192" s="3" t="s">
        <v>236</v>
      </c>
      <c r="F192" s="3">
        <v>1</v>
      </c>
      <c r="G192" s="3"/>
      <c r="H192" s="3" t="str">
        <f>IF(Z192&lt;'2 - Outliers'!$F$11,"Low outlier",IF(Z192&gt;'2 - Outliers'!$F$12,"High outlier",""))</f>
        <v/>
      </c>
      <c r="I192" s="3">
        <f>IF(AB192="",VLOOKUP(AX192,'3 -Impute_SE'!$B$10:$C$21,2,FALSE),AB192)</f>
        <v>5.0312491313407426E-2</v>
      </c>
      <c r="J192" s="3">
        <f>I192^2</f>
        <v>2.5313467821616977E-3</v>
      </c>
      <c r="K192" s="3">
        <f>1/J192</f>
        <v>395.04662381581261</v>
      </c>
      <c r="L192" s="3">
        <f>K192/(VLOOKUP($AX192,'5_Weighting - FEM'!$B$9:$C$20,2,FALSE)/VLOOKUP($AX192,'5_Weighting - FEM'!$B$9:$D$20,3,FALSE))</f>
        <v>0.49784514914144989</v>
      </c>
      <c r="M192" s="3">
        <f>L192*Z192</f>
        <v>0.11599791974995784</v>
      </c>
      <c r="N192" s="3">
        <f>K192*Z192</f>
        <v>92.045863349084343</v>
      </c>
      <c r="O192" s="3">
        <f>K192/(VLOOKUP($AX192,'5_Weighting - FEM'!$F$12:$G$20,2,FALSE)/(VLOOKUP($AX192,'5_Weighting - FEM'!$F$12:$H$21,3,FALSE)))</f>
        <v>0.27264897361388019</v>
      </c>
      <c r="P192" s="3">
        <f>O192*$Z192</f>
        <v>6.3527210852034083E-2</v>
      </c>
      <c r="Q192" s="3">
        <f>K192/(VLOOKUP($AX192,'5_Weighting - FEM'!$F$12:$H$20,2,FALSE)/VLOOKUP($AX192,'5_Weighting - FEM'!$F$12:$H$20,3,FALSE))</f>
        <v>0.27264897361388019</v>
      </c>
      <c r="R192" s="3">
        <f>Q192*$Z192</f>
        <v>6.3527210852034083E-2</v>
      </c>
      <c r="S192" s="3">
        <f>K192/(VLOOKUP($AX192,'5_Weighting - FEM'!$N$12:$O$23,2,FALSE)/VLOOKUP($AX192,'5_Weighting - FEM'!$N$12:$P$23,3,FALSE))</f>
        <v>0.77624685517265679</v>
      </c>
      <c r="T192" s="3">
        <f>S192*$Z192</f>
        <v>0.18086551725522904</v>
      </c>
      <c r="U192" s="3">
        <f>K192/(VLOOKUP($AX192,'5_Weighting - FEM'!$R$12:$S$23,2,FALSE)/(VLOOKUP($AX192,'5_Weighting - FEM'!$R$12:$T$23,3,FALSE)))</f>
        <v>0.41822778198405414</v>
      </c>
      <c r="V192" s="3">
        <f>U192*$Z192</f>
        <v>9.7447073202284615E-2</v>
      </c>
      <c r="W192" s="3">
        <f>K192/(VLOOKUP($AX192,'5_Weighting - FEM'!$V$12:$W$23,2,FALSE)/(VLOOKUP($AX192,'5_Weighting - FEM'!$V$12:$X$23,3,FALSE)))</f>
        <v>0.77234665991490403</v>
      </c>
      <c r="X192" s="3">
        <f>W192*$Z192</f>
        <v>0.17995677176017266</v>
      </c>
      <c r="Y192" s="3" t="s">
        <v>237</v>
      </c>
      <c r="Z192" s="91">
        <v>0.23300000000000001</v>
      </c>
      <c r="AA192" s="3" t="s">
        <v>157</v>
      </c>
      <c r="AB192" s="3"/>
      <c r="AC192" s="3"/>
      <c r="AD192" s="3" t="s">
        <v>5</v>
      </c>
      <c r="AE192" s="3" t="s">
        <v>6</v>
      </c>
      <c r="AF192" s="3" t="s">
        <v>5</v>
      </c>
      <c r="AG192" s="3" t="s">
        <v>7</v>
      </c>
      <c r="AH192" s="3" t="s">
        <v>8</v>
      </c>
      <c r="AI192" s="3" t="s">
        <v>28</v>
      </c>
      <c r="AJ192" s="3" t="s">
        <v>10</v>
      </c>
      <c r="AK192" s="3" t="s">
        <v>107</v>
      </c>
      <c r="AL192" s="4" t="s">
        <v>12</v>
      </c>
      <c r="AM192" s="4" t="s">
        <v>140</v>
      </c>
      <c r="AN192" s="4">
        <v>2003</v>
      </c>
      <c r="AO192" s="3" t="s">
        <v>30</v>
      </c>
      <c r="AP192" s="3" t="s">
        <v>30</v>
      </c>
      <c r="AQ192" s="3">
        <v>68</v>
      </c>
      <c r="AR192" s="3">
        <v>0</v>
      </c>
      <c r="AS192" s="3">
        <v>0</v>
      </c>
      <c r="AT192" s="3">
        <v>0</v>
      </c>
      <c r="AU192" s="3">
        <v>0</v>
      </c>
      <c r="AV192" s="4" t="s">
        <v>15</v>
      </c>
      <c r="AW192" s="4" t="s">
        <v>238</v>
      </c>
      <c r="AX192" s="4" t="s">
        <v>32</v>
      </c>
      <c r="AY192" s="4" t="s">
        <v>33</v>
      </c>
      <c r="AZ192" s="4"/>
      <c r="BA192" s="3" t="s">
        <v>20</v>
      </c>
      <c r="BB192" s="3"/>
      <c r="BC192" s="3"/>
      <c r="BD192" s="3" t="s">
        <v>20</v>
      </c>
      <c r="BE192" s="3" t="s">
        <v>20</v>
      </c>
      <c r="BF192" s="3"/>
    </row>
    <row r="193" spans="1:58" x14ac:dyDescent="0.35">
      <c r="A193" s="2">
        <v>11</v>
      </c>
      <c r="B193" s="3" t="s">
        <v>136</v>
      </c>
      <c r="C193" s="3">
        <v>11.2</v>
      </c>
      <c r="D193" s="3" t="s">
        <v>307</v>
      </c>
      <c r="E193" s="3" t="s">
        <v>228</v>
      </c>
      <c r="F193" s="3"/>
      <c r="G193" s="3"/>
      <c r="H193" s="3" t="str">
        <f>IF(Z193&lt;'2 - Outliers'!$F$11,"Low outlier",IF(Z193&gt;'2 - Outliers'!$F$12,"High outlier",""))</f>
        <v/>
      </c>
      <c r="I193" s="3">
        <f>IF(AB193="",VLOOKUP(AX193,'3 -Impute_SE'!$B$10:$C$21,2,FALSE),AB193)</f>
        <v>5.0312491313407426E-2</v>
      </c>
      <c r="J193" s="3">
        <f>I193^2</f>
        <v>2.5313467821616977E-3</v>
      </c>
      <c r="K193" s="3">
        <f>1/J193</f>
        <v>395.04662381581261</v>
      </c>
      <c r="L193" s="3">
        <f>K193/(VLOOKUP($AX193,'5_Weighting - FEM'!$B$9:$C$20,2,FALSE)/VLOOKUP($AX193,'5_Weighting - FEM'!$B$9:$D$20,3,FALSE))</f>
        <v>0.49784514914144989</v>
      </c>
      <c r="M193" s="3">
        <f>L193*Z193</f>
        <v>8.4633675354046492E-2</v>
      </c>
      <c r="N193" s="3">
        <f>K193*Z193</f>
        <v>67.157926048688154</v>
      </c>
      <c r="O193" s="3">
        <f>K193/(VLOOKUP($AX193,'5_Weighting - FEM'!$F$12:$G$20,2,FALSE)/(VLOOKUP($AX193,'5_Weighting - FEM'!$F$12:$H$21,3,FALSE)))</f>
        <v>0.27264897361388019</v>
      </c>
      <c r="P193" s="3">
        <f>O193*$Z193</f>
        <v>4.6350325514359636E-2</v>
      </c>
      <c r="Q193" s="3">
        <f>K193/(VLOOKUP($AX193,'5_Weighting - FEM'!$F$12:$H$20,2,FALSE)/VLOOKUP($AX193,'5_Weighting - FEM'!$F$12:$H$20,3,FALSE))</f>
        <v>0.27264897361388019</v>
      </c>
      <c r="R193" s="3">
        <f>Q193*$Z193</f>
        <v>4.6350325514359636E-2</v>
      </c>
      <c r="S193" s="3">
        <f>K193/(VLOOKUP($AX193,'5_Weighting - FEM'!$N$12:$O$23,2,FALSE)/VLOOKUP($AX193,'5_Weighting - FEM'!$N$12:$P$23,3,FALSE))</f>
        <v>0.77624685517265679</v>
      </c>
      <c r="T193" s="3">
        <f>S193*$Z193</f>
        <v>0.13196196537935168</v>
      </c>
      <c r="U193" s="3">
        <f>K193/(VLOOKUP($AX193,'5_Weighting - FEM'!$R$12:$S$23,2,FALSE)/(VLOOKUP($AX193,'5_Weighting - FEM'!$R$12:$T$23,3,FALSE)))</f>
        <v>0.41822778198405414</v>
      </c>
      <c r="V193" s="3">
        <f>U193*$Z193</f>
        <v>7.1098722937289208E-2</v>
      </c>
      <c r="W193" s="3">
        <f>K193/(VLOOKUP($AX193,'5_Weighting - FEM'!$V$12:$W$23,2,FALSE)/(VLOOKUP($AX193,'5_Weighting - FEM'!$V$12:$X$23,3,FALSE)))</f>
        <v>0.77234665991490403</v>
      </c>
      <c r="X193" s="3">
        <f>W193*$Z193</f>
        <v>0.13129893218553371</v>
      </c>
      <c r="Y193" s="3"/>
      <c r="Z193" s="91">
        <v>0.17</v>
      </c>
      <c r="AA193" s="3" t="s">
        <v>4</v>
      </c>
      <c r="AB193" s="3"/>
      <c r="AC193" s="3"/>
      <c r="AD193" s="3" t="s">
        <v>139</v>
      </c>
      <c r="AE193" s="3" t="s">
        <v>6</v>
      </c>
      <c r="AF193" s="3" t="s">
        <v>5</v>
      </c>
      <c r="AG193" s="3" t="s">
        <v>7</v>
      </c>
      <c r="AH193" s="3" t="s">
        <v>37</v>
      </c>
      <c r="AI193" s="3" t="s">
        <v>28</v>
      </c>
      <c r="AJ193" s="3" t="s">
        <v>57</v>
      </c>
      <c r="AK193" s="3" t="s">
        <v>11</v>
      </c>
      <c r="AL193" s="4" t="s">
        <v>12</v>
      </c>
      <c r="AM193" s="4" t="s">
        <v>140</v>
      </c>
      <c r="AN193" s="4">
        <v>2000</v>
      </c>
      <c r="AO193" s="3" t="s">
        <v>30</v>
      </c>
      <c r="AP193" s="3" t="s">
        <v>30</v>
      </c>
      <c r="AQ193" s="3">
        <v>8212</v>
      </c>
      <c r="AR193" s="3">
        <v>0</v>
      </c>
      <c r="AS193" s="3">
        <v>1</v>
      </c>
      <c r="AT193" s="3">
        <v>1</v>
      </c>
      <c r="AU193" s="3">
        <v>1</v>
      </c>
      <c r="AV193" s="4" t="s">
        <v>15</v>
      </c>
      <c r="AW193" s="4" t="s">
        <v>308</v>
      </c>
      <c r="AX193" s="4" t="s">
        <v>32</v>
      </c>
      <c r="AY193" s="4" t="s">
        <v>142</v>
      </c>
      <c r="AZ193" s="4"/>
      <c r="BA193" s="3">
        <v>0.17</v>
      </c>
      <c r="BB193" s="3"/>
      <c r="BC193" s="3"/>
      <c r="BD193" s="3" t="s">
        <v>20</v>
      </c>
      <c r="BE193" s="3" t="s">
        <v>20</v>
      </c>
      <c r="BF193" s="3"/>
    </row>
    <row r="194" spans="1:58" x14ac:dyDescent="0.35">
      <c r="A194" s="2">
        <v>38</v>
      </c>
      <c r="B194" s="3" t="s">
        <v>104</v>
      </c>
      <c r="C194" s="3">
        <v>38.4</v>
      </c>
      <c r="D194" s="3" t="s">
        <v>320</v>
      </c>
      <c r="E194" s="3" t="s">
        <v>115</v>
      </c>
      <c r="F194" s="3"/>
      <c r="G194" s="3"/>
      <c r="H194" s="3" t="str">
        <f>IF(Z194&lt;'2 - Outliers'!$F$11,"Low outlier",IF(Z194&gt;'2 - Outliers'!$F$12,"High outlier",""))</f>
        <v/>
      </c>
      <c r="I194" s="3">
        <f>IF(AB194="",VLOOKUP(AX194,'3 -Impute_SE'!$B$10:$C$21,2,FALSE),AB194)</f>
        <v>5.0312491313407426E-2</v>
      </c>
      <c r="J194" s="3">
        <f>I194^2</f>
        <v>2.5313467821616977E-3</v>
      </c>
      <c r="K194" s="3">
        <f>1/J194</f>
        <v>395.04662381581261</v>
      </c>
      <c r="L194" s="3">
        <f>K194/(VLOOKUP($AX194,'5_Weighting - FEM'!$B$9:$C$20,2,FALSE)/VLOOKUP($AX194,'5_Weighting - FEM'!$B$9:$D$20,3,FALSE))</f>
        <v>0.49784514914144989</v>
      </c>
      <c r="M194" s="3">
        <f>L194*Z194</f>
        <v>8.2144449608339234E-2</v>
      </c>
      <c r="N194" s="3">
        <f>K194*Z194</f>
        <v>65.18269292960909</v>
      </c>
      <c r="O194" s="3">
        <f>K194/(VLOOKUP($AX194,'5_Weighting - FEM'!$F$12:$G$20,2,FALSE)/(VLOOKUP($AX194,'5_Weighting - FEM'!$F$12:$H$21,3,FALSE)))</f>
        <v>0.27264897361388019</v>
      </c>
      <c r="P194" s="3">
        <f>O194*$Z194</f>
        <v>4.4987080646290235E-2</v>
      </c>
      <c r="Q194" s="3">
        <f>K194/(VLOOKUP($AX194,'5_Weighting - FEM'!$F$12:$H$20,2,FALSE)/VLOOKUP($AX194,'5_Weighting - FEM'!$F$12:$H$20,3,FALSE))</f>
        <v>0.27264897361388019</v>
      </c>
      <c r="R194" s="3">
        <f>Q194*$Z194</f>
        <v>4.4987080646290235E-2</v>
      </c>
      <c r="S194" s="3">
        <f>K194/(VLOOKUP($AX194,'5_Weighting - FEM'!$N$12:$O$23,2,FALSE)/VLOOKUP($AX194,'5_Weighting - FEM'!$N$12:$P$23,3,FALSE))</f>
        <v>0.77624685517265679</v>
      </c>
      <c r="T194" s="3">
        <f>S194*$Z194</f>
        <v>0.12808073110348839</v>
      </c>
      <c r="U194" s="3">
        <f>K194/(VLOOKUP($AX194,'5_Weighting - FEM'!$R$12:$S$23,2,FALSE)/(VLOOKUP($AX194,'5_Weighting - FEM'!$R$12:$T$23,3,FALSE)))</f>
        <v>0.41822778198405414</v>
      </c>
      <c r="V194" s="3">
        <f>U194*$Z194</f>
        <v>6.9007584027368937E-2</v>
      </c>
      <c r="W194" s="3">
        <f>K194/(VLOOKUP($AX194,'5_Weighting - FEM'!$V$12:$W$23,2,FALSE)/(VLOOKUP($AX194,'5_Weighting - FEM'!$V$12:$X$23,3,FALSE)))</f>
        <v>0.77234665991490403</v>
      </c>
      <c r="X194" s="3">
        <f>W194*$Z194</f>
        <v>0.12743719888595917</v>
      </c>
      <c r="Y194" s="3"/>
      <c r="Z194" s="6">
        <v>0.16500000000000001</v>
      </c>
      <c r="AA194" s="3" t="s">
        <v>4</v>
      </c>
      <c r="AB194" s="3"/>
      <c r="AC194" s="3"/>
      <c r="AD194" s="3" t="s">
        <v>5</v>
      </c>
      <c r="AE194" s="3" t="s">
        <v>6</v>
      </c>
      <c r="AF194" s="3" t="s">
        <v>5</v>
      </c>
      <c r="AG194" s="3" t="s">
        <v>7</v>
      </c>
      <c r="AH194" s="3" t="s">
        <v>37</v>
      </c>
      <c r="AI194" s="3" t="s">
        <v>9</v>
      </c>
      <c r="AJ194" s="3" t="s">
        <v>10</v>
      </c>
      <c r="AK194" s="3" t="s">
        <v>107</v>
      </c>
      <c r="AL194" s="4" t="s">
        <v>108</v>
      </c>
      <c r="AM194" s="4" t="s">
        <v>109</v>
      </c>
      <c r="AN194" s="4">
        <v>2010</v>
      </c>
      <c r="AO194" s="3" t="s">
        <v>14</v>
      </c>
      <c r="AP194" s="3" t="s">
        <v>14</v>
      </c>
      <c r="AQ194" s="3">
        <v>1000</v>
      </c>
      <c r="AR194" s="3">
        <v>1</v>
      </c>
      <c r="AS194" s="3">
        <v>0</v>
      </c>
      <c r="AT194" s="3">
        <v>0</v>
      </c>
      <c r="AU194" s="3">
        <v>0</v>
      </c>
      <c r="AV194" s="4" t="s">
        <v>15</v>
      </c>
      <c r="AW194" s="4" t="s">
        <v>110</v>
      </c>
      <c r="AX194" s="4" t="s">
        <v>32</v>
      </c>
      <c r="AY194" s="4" t="s">
        <v>111</v>
      </c>
      <c r="AZ194" s="4"/>
      <c r="BA194" s="3">
        <v>9.9999999999999995E-7</v>
      </c>
      <c r="BB194" s="3"/>
      <c r="BC194" s="3">
        <v>1.0000010000005</v>
      </c>
      <c r="BD194" s="3" t="s">
        <v>19</v>
      </c>
      <c r="BE194" s="3" t="s">
        <v>20</v>
      </c>
      <c r="BF194" s="3"/>
    </row>
    <row r="195" spans="1:58" x14ac:dyDescent="0.35">
      <c r="A195" s="2">
        <v>37</v>
      </c>
      <c r="B195" s="3" t="s">
        <v>242</v>
      </c>
      <c r="C195" s="3">
        <v>37.1</v>
      </c>
      <c r="D195" s="3" t="s">
        <v>243</v>
      </c>
      <c r="E195" s="3" t="s">
        <v>244</v>
      </c>
      <c r="F195" s="3"/>
      <c r="G195" s="3"/>
      <c r="H195" s="3" t="str">
        <f>IF(Z195&lt;'2 - Outliers'!$F$11,"Low outlier",IF(Z195&gt;'2 - Outliers'!$F$12,"High outlier",""))</f>
        <v/>
      </c>
      <c r="I195" s="3">
        <f>IF(AB195="",VLOOKUP(AX195,'3 -Impute_SE'!$B$10:$C$21,2,FALSE),AB195)</f>
        <v>5.0312491313407426E-2</v>
      </c>
      <c r="J195" s="3">
        <f>I195^2</f>
        <v>2.5313467821616977E-3</v>
      </c>
      <c r="K195" s="3">
        <f>1/J195</f>
        <v>395.04662381581261</v>
      </c>
      <c r="L195" s="3">
        <f>K195/(VLOOKUP($AX195,'5_Weighting - FEM'!$B$9:$C$20,2,FALSE)/VLOOKUP($AX195,'5_Weighting - FEM'!$B$9:$D$20,3,FALSE))</f>
        <v>0.49784514914144989</v>
      </c>
      <c r="M195" s="3">
        <f>L195*Z195</f>
        <v>3.0731288852606339E-2</v>
      </c>
      <c r="N195" s="3">
        <f>K195*Z195</f>
        <v>24.385678815324361</v>
      </c>
      <c r="O195" s="3">
        <f>K195/(VLOOKUP($AX195,'5_Weighting - FEM'!$F$12:$G$20,2,FALSE)/(VLOOKUP($AX195,'5_Weighting - FEM'!$F$12:$H$21,3,FALSE)))</f>
        <v>0.27264897361388019</v>
      </c>
      <c r="P195" s="3">
        <f>O195*$Z195</f>
        <v>1.6830242050051913E-2</v>
      </c>
      <c r="Q195" s="3">
        <f>K195/(VLOOKUP($AX195,'5_Weighting - FEM'!$F$12:$H$20,2,FALSE)/VLOOKUP($AX195,'5_Weighting - FEM'!$F$12:$H$20,3,FALSE))</f>
        <v>0.27264897361388019</v>
      </c>
      <c r="R195" s="3">
        <f>Q195*$Z195</f>
        <v>1.6830242050051913E-2</v>
      </c>
      <c r="S195" s="3">
        <f>K195/(VLOOKUP($AX195,'5_Weighting - FEM'!$N$12:$O$23,2,FALSE)/VLOOKUP($AX195,'5_Weighting - FEM'!$N$12:$P$23,3,FALSE))</f>
        <v>0.77624685517265679</v>
      </c>
      <c r="T195" s="3">
        <f>S195*$Z195</f>
        <v>4.7916639076180677E-2</v>
      </c>
      <c r="U195" s="3">
        <f>K195/(VLOOKUP($AX195,'5_Weighting - FEM'!$R$12:$S$23,2,FALSE)/(VLOOKUP($AX195,'5_Weighting - FEM'!$R$12:$T$23,3,FALSE)))</f>
        <v>0.41822778198405414</v>
      </c>
      <c r="V195" s="3">
        <f>U195*$Z195</f>
        <v>2.5816619477967592E-2</v>
      </c>
      <c r="W195" s="3">
        <f>K195/(VLOOKUP($AX195,'5_Weighting - FEM'!$V$12:$W$23,2,FALSE)/(VLOOKUP($AX195,'5_Weighting - FEM'!$V$12:$X$23,3,FALSE)))</f>
        <v>0.77234665991490403</v>
      </c>
      <c r="X195" s="3">
        <f>W195*$Z195</f>
        <v>4.7675885445751083E-2</v>
      </c>
      <c r="Y195" s="3" t="s">
        <v>245</v>
      </c>
      <c r="Z195" s="91">
        <v>6.1728609600000005E-2</v>
      </c>
      <c r="AA195" s="3" t="s">
        <v>72</v>
      </c>
      <c r="AB195" s="3"/>
      <c r="AC195" s="3"/>
      <c r="AD195" s="3" t="s">
        <v>5</v>
      </c>
      <c r="AE195" s="3" t="s">
        <v>6</v>
      </c>
      <c r="AF195" s="3" t="s">
        <v>5</v>
      </c>
      <c r="AG195" s="3" t="s">
        <v>83</v>
      </c>
      <c r="AH195" s="3" t="s">
        <v>84</v>
      </c>
      <c r="AI195" s="3" t="s">
        <v>95</v>
      </c>
      <c r="AJ195" s="3" t="s">
        <v>10</v>
      </c>
      <c r="AK195" s="3" t="s">
        <v>39</v>
      </c>
      <c r="AL195" s="4" t="s">
        <v>96</v>
      </c>
      <c r="AM195" s="4" t="s">
        <v>246</v>
      </c>
      <c r="AN195" s="4">
        <v>2006</v>
      </c>
      <c r="AO195" s="3" t="s">
        <v>30</v>
      </c>
      <c r="AP195" s="3" t="s">
        <v>14</v>
      </c>
      <c r="AQ195" s="3">
        <v>761</v>
      </c>
      <c r="AR195" s="3">
        <v>1</v>
      </c>
      <c r="AS195" s="3">
        <v>0</v>
      </c>
      <c r="AT195" s="3">
        <v>1</v>
      </c>
      <c r="AU195" s="3">
        <v>1</v>
      </c>
      <c r="AV195" s="4" t="s">
        <v>15</v>
      </c>
      <c r="AW195" s="4" t="s">
        <v>152</v>
      </c>
      <c r="AX195" s="4" t="s">
        <v>32</v>
      </c>
      <c r="AY195" s="4" t="s">
        <v>89</v>
      </c>
      <c r="AZ195" s="4" t="s">
        <v>99</v>
      </c>
      <c r="BA195" s="3">
        <v>0.22681000000000001</v>
      </c>
      <c r="BB195" s="3">
        <v>1.2545914729136154</v>
      </c>
      <c r="BC195" s="3"/>
      <c r="BD195" s="3" t="s">
        <v>60</v>
      </c>
      <c r="BE195" s="3" t="s">
        <v>20</v>
      </c>
      <c r="BF195" s="3"/>
    </row>
    <row r="196" spans="1:58" x14ac:dyDescent="0.35">
      <c r="A196" s="2">
        <v>38</v>
      </c>
      <c r="B196" s="3" t="s">
        <v>104</v>
      </c>
      <c r="C196" s="3">
        <v>38.5</v>
      </c>
      <c r="D196" s="3" t="s">
        <v>323</v>
      </c>
      <c r="E196" s="3" t="s">
        <v>195</v>
      </c>
      <c r="F196" s="3"/>
      <c r="G196" s="3"/>
      <c r="H196" s="3" t="str">
        <f>IF(Z196&lt;'2 - Outliers'!$F$11,"Low outlier",IF(Z196&gt;'2 - Outliers'!$F$12,"High outlier",""))</f>
        <v/>
      </c>
      <c r="I196" s="3">
        <f>IF(AB196="",VLOOKUP(AX196,'3 -Impute_SE'!$B$10:$C$21,2,FALSE),AB196)</f>
        <v>5.0312491313407426E-2</v>
      </c>
      <c r="J196" s="3">
        <f>I196^2</f>
        <v>2.5313467821616977E-3</v>
      </c>
      <c r="K196" s="3">
        <f>1/J196</f>
        <v>395.04662381581261</v>
      </c>
      <c r="L196" s="3">
        <f>K196/(VLOOKUP($AX196,'5_Weighting - FEM'!$B$9:$C$20,2,FALSE)/VLOOKUP($AX196,'5_Weighting - FEM'!$B$9:$D$20,3,FALSE))</f>
        <v>0.49784514914144989</v>
      </c>
      <c r="M196" s="3">
        <f>L196*Z196</f>
        <v>2.3398722009648144E-2</v>
      </c>
      <c r="N196" s="3">
        <f>K196*Z196</f>
        <v>18.567191319343191</v>
      </c>
      <c r="O196" s="3">
        <f>K196/(VLOOKUP($AX196,'5_Weighting - FEM'!$F$12:$G$20,2,FALSE)/(VLOOKUP($AX196,'5_Weighting - FEM'!$F$12:$H$21,3,FALSE)))</f>
        <v>0.27264897361388019</v>
      </c>
      <c r="P196" s="3">
        <f>O196*$Z196</f>
        <v>1.2814501759852369E-2</v>
      </c>
      <c r="Q196" s="3">
        <f>K196/(VLOOKUP($AX196,'5_Weighting - FEM'!$F$12:$H$20,2,FALSE)/VLOOKUP($AX196,'5_Weighting - FEM'!$F$12:$H$20,3,FALSE))</f>
        <v>0.27264897361388019</v>
      </c>
      <c r="R196" s="3">
        <f>Q196*$Z196</f>
        <v>1.2814501759852369E-2</v>
      </c>
      <c r="S196" s="3">
        <f>K196/(VLOOKUP($AX196,'5_Weighting - FEM'!$N$12:$O$23,2,FALSE)/VLOOKUP($AX196,'5_Weighting - FEM'!$N$12:$P$23,3,FALSE))</f>
        <v>0.77624685517265679</v>
      </c>
      <c r="T196" s="3">
        <f>S196*$Z196</f>
        <v>3.6483602193114868E-2</v>
      </c>
      <c r="U196" s="3">
        <f>K196/(VLOOKUP($AX196,'5_Weighting - FEM'!$R$12:$S$23,2,FALSE)/(VLOOKUP($AX196,'5_Weighting - FEM'!$R$12:$T$23,3,FALSE)))</f>
        <v>0.41822778198405414</v>
      </c>
      <c r="V196" s="3">
        <f>U196*$Z196</f>
        <v>1.9656705753250545E-2</v>
      </c>
      <c r="W196" s="3">
        <f>K196/(VLOOKUP($AX196,'5_Weighting - FEM'!$V$12:$W$23,2,FALSE)/(VLOOKUP($AX196,'5_Weighting - FEM'!$V$12:$X$23,3,FALSE)))</f>
        <v>0.77234665991490403</v>
      </c>
      <c r="X196" s="3">
        <f>W196*$Z196</f>
        <v>3.630029301600049E-2</v>
      </c>
      <c r="Y196" s="3" t="s">
        <v>196</v>
      </c>
      <c r="Z196" s="6">
        <v>4.7E-2</v>
      </c>
      <c r="AA196" s="3" t="s">
        <v>157</v>
      </c>
      <c r="AB196" s="3"/>
      <c r="AC196" s="3"/>
      <c r="AD196" s="3" t="s">
        <v>5</v>
      </c>
      <c r="AE196" s="3" t="s">
        <v>6</v>
      </c>
      <c r="AF196" s="3" t="s">
        <v>5</v>
      </c>
      <c r="AG196" s="3" t="s">
        <v>7</v>
      </c>
      <c r="AH196" s="3" t="s">
        <v>37</v>
      </c>
      <c r="AI196" s="3" t="s">
        <v>28</v>
      </c>
      <c r="AJ196" s="3" t="s">
        <v>10</v>
      </c>
      <c r="AK196" s="3" t="s">
        <v>197</v>
      </c>
      <c r="AL196" s="4" t="s">
        <v>108</v>
      </c>
      <c r="AM196" s="4" t="s">
        <v>109</v>
      </c>
      <c r="AN196" s="4">
        <v>2010</v>
      </c>
      <c r="AO196" s="3" t="s">
        <v>14</v>
      </c>
      <c r="AP196" s="3" t="s">
        <v>14</v>
      </c>
      <c r="AQ196" s="3">
        <v>1000</v>
      </c>
      <c r="AR196" s="3">
        <v>1</v>
      </c>
      <c r="AS196" s="3">
        <v>0</v>
      </c>
      <c r="AT196" s="3">
        <v>0</v>
      </c>
      <c r="AU196" s="3">
        <v>0</v>
      </c>
      <c r="AV196" s="4" t="s">
        <v>15</v>
      </c>
      <c r="AW196" s="4" t="s">
        <v>110</v>
      </c>
      <c r="AX196" s="4" t="s">
        <v>32</v>
      </c>
      <c r="AY196" s="4" t="s">
        <v>119</v>
      </c>
      <c r="AZ196" s="4"/>
      <c r="BA196" s="3">
        <v>4.7E-2</v>
      </c>
      <c r="BB196" s="3"/>
      <c r="BC196" s="3"/>
      <c r="BD196" s="3" t="s">
        <v>20</v>
      </c>
      <c r="BE196" s="3" t="s">
        <v>20</v>
      </c>
      <c r="BF196" s="3"/>
    </row>
    <row r="197" spans="1:58" x14ac:dyDescent="0.35">
      <c r="A197" s="2">
        <v>111</v>
      </c>
      <c r="B197" s="3" t="s">
        <v>146</v>
      </c>
      <c r="C197" s="3">
        <v>111.2</v>
      </c>
      <c r="D197" s="3" t="s">
        <v>271</v>
      </c>
      <c r="E197" s="3" t="s">
        <v>272</v>
      </c>
      <c r="F197" s="3">
        <v>1</v>
      </c>
      <c r="G197" s="3"/>
      <c r="H197" s="3" t="str">
        <f>IF(Z197&lt;'2 - Outliers'!$F$11,"Low outlier",IF(Z197&gt;'2 - Outliers'!$F$12,"High outlier",""))</f>
        <v/>
      </c>
      <c r="I197" s="3">
        <f>IF(AB197="",VLOOKUP(AX197,'3 -Impute_SE'!$B$10:$C$21,2,FALSE),AB197)</f>
        <v>5.0312491313407426E-2</v>
      </c>
      <c r="J197" s="3">
        <f>I197^2</f>
        <v>2.5313467821616977E-3</v>
      </c>
      <c r="K197" s="3">
        <f>1/J197</f>
        <v>395.04662381581261</v>
      </c>
      <c r="L197" s="3">
        <f>K197/(VLOOKUP($AX197,'5_Weighting - FEM'!$B$9:$C$20,2,FALSE)/VLOOKUP($AX197,'5_Weighting - FEM'!$B$9:$D$20,3,FALSE))</f>
        <v>0.49784514914144989</v>
      </c>
      <c r="M197" s="3">
        <f>L197*Z197</f>
        <v>1.4086030649808182E-2</v>
      </c>
      <c r="N197" s="3">
        <f>K197*Z197</f>
        <v>11.177449174244602</v>
      </c>
      <c r="O197" s="3">
        <f>K197/(VLOOKUP($AX197,'5_Weighting - FEM'!$F$12:$G$20,2,FALSE)/(VLOOKUP($AX197,'5_Weighting - FEM'!$F$12:$H$21,3,FALSE)))</f>
        <v>0.27264897361388019</v>
      </c>
      <c r="P197" s="3">
        <f>O197*$Z197</f>
        <v>7.714330059431126E-3</v>
      </c>
      <c r="Q197" s="3">
        <f>K197/(VLOOKUP($AX197,'5_Weighting - FEM'!$F$12:$H$20,2,FALSE)/VLOOKUP($AX197,'5_Weighting - FEM'!$F$12:$H$20,3,FALSE))</f>
        <v>0.27264897361388019</v>
      </c>
      <c r="R197" s="3">
        <f>Q197*$Z197</f>
        <v>7.714330059431126E-3</v>
      </c>
      <c r="S197" s="3">
        <f>K197/(VLOOKUP($AX197,'5_Weighting - FEM'!$N$12:$O$23,2,FALSE)/VLOOKUP($AX197,'5_Weighting - FEM'!$N$12:$P$23,3,FALSE))</f>
        <v>0.77624685517265679</v>
      </c>
      <c r="T197" s="3">
        <f>S197*$Z197</f>
        <v>2.196312852025515E-2</v>
      </c>
      <c r="U197" s="3">
        <f>K197/(VLOOKUP($AX197,'5_Weighting - FEM'!$R$12:$S$23,2,FALSE)/(VLOOKUP($AX197,'5_Weighting - FEM'!$R$12:$T$23,3,FALSE)))</f>
        <v>0.41822778198405414</v>
      </c>
      <c r="V197" s="3">
        <f>U197*$Z197</f>
        <v>1.1833336863456828E-2</v>
      </c>
      <c r="W197" s="3">
        <f>K197/(VLOOKUP($AX197,'5_Weighting - FEM'!$V$12:$W$23,2,FALSE)/(VLOOKUP($AX197,'5_Weighting - FEM'!$V$12:$X$23,3,FALSE)))</f>
        <v>0.77234665991490403</v>
      </c>
      <c r="X197" s="3">
        <f>W197*$Z197</f>
        <v>2.1852776395632295E-2</v>
      </c>
      <c r="Y197" s="3" t="s">
        <v>149</v>
      </c>
      <c r="Z197" s="6">
        <v>2.8294E-2</v>
      </c>
      <c r="AA197" s="3" t="s">
        <v>134</v>
      </c>
      <c r="AB197" s="3"/>
      <c r="AC197" s="3"/>
      <c r="AD197" s="3" t="s">
        <v>53</v>
      </c>
      <c r="AE197" s="3" t="s">
        <v>6</v>
      </c>
      <c r="AF197" s="3" t="s">
        <v>54</v>
      </c>
      <c r="AG197" s="3" t="s">
        <v>7</v>
      </c>
      <c r="AH197" s="3" t="s">
        <v>37</v>
      </c>
      <c r="AI197" s="3" t="s">
        <v>38</v>
      </c>
      <c r="AJ197" s="3" t="s">
        <v>57</v>
      </c>
      <c r="AK197" s="3" t="s">
        <v>74</v>
      </c>
      <c r="AL197" s="4" t="s">
        <v>12</v>
      </c>
      <c r="AM197" s="4" t="s">
        <v>140</v>
      </c>
      <c r="AN197" s="4" t="s">
        <v>150</v>
      </c>
      <c r="AO197" s="3" t="s">
        <v>1951</v>
      </c>
      <c r="AP197" s="3" t="s">
        <v>30</v>
      </c>
      <c r="AQ197" s="3">
        <v>1000</v>
      </c>
      <c r="AR197" s="3">
        <v>1</v>
      </c>
      <c r="AS197" s="3">
        <v>0</v>
      </c>
      <c r="AT197" s="3">
        <v>1</v>
      </c>
      <c r="AU197" s="3">
        <v>1</v>
      </c>
      <c r="AV197" s="4" t="s">
        <v>15</v>
      </c>
      <c r="AW197" s="4" t="s">
        <v>152</v>
      </c>
      <c r="AX197" s="4" t="s">
        <v>32</v>
      </c>
      <c r="AY197" s="4" t="s">
        <v>18</v>
      </c>
      <c r="AZ197" s="4"/>
      <c r="BA197" s="3">
        <v>0.60199999999999998</v>
      </c>
      <c r="BB197" s="3"/>
      <c r="BC197" s="3">
        <v>1.8257666846595977</v>
      </c>
      <c r="BD197" s="3" t="s">
        <v>19</v>
      </c>
      <c r="BE197" s="3" t="s">
        <v>20</v>
      </c>
      <c r="BF197" s="3"/>
    </row>
    <row r="198" spans="1:58" x14ac:dyDescent="0.35">
      <c r="A198" s="2">
        <v>11</v>
      </c>
      <c r="B198" s="3" t="s">
        <v>136</v>
      </c>
      <c r="C198" s="3">
        <v>11.1</v>
      </c>
      <c r="D198" s="3" t="s">
        <v>514</v>
      </c>
      <c r="E198" s="3" t="s">
        <v>138</v>
      </c>
      <c r="F198" s="3"/>
      <c r="G198" s="3"/>
      <c r="H198" s="3" t="str">
        <f>IF(Z198&lt;'2 - Outliers'!$F$11,"Low outlier",IF(Z198&gt;'2 - Outliers'!$F$12,"High outlier",""))</f>
        <v/>
      </c>
      <c r="I198" s="3">
        <f>IF(AB198="",VLOOKUP(AX198,'3 -Impute_SE'!$B$10:$C$21,2,FALSE),AB198)</f>
        <v>5.0312491313407426E-2</v>
      </c>
      <c r="J198" s="3">
        <f>I198^2</f>
        <v>2.5313467821616977E-3</v>
      </c>
      <c r="K198" s="3">
        <f>1/J198</f>
        <v>395.04662381581261</v>
      </c>
      <c r="L198" s="3">
        <f>K198/(VLOOKUP($AX198,'5_Weighting - FEM'!$B$9:$C$20,2,FALSE)/VLOOKUP($AX198,'5_Weighting - FEM'!$B$9:$D$20,3,FALSE))</f>
        <v>0.49784514914144989</v>
      </c>
      <c r="M198" s="3">
        <f>L198*Z198</f>
        <v>4.9784514914144986E-4</v>
      </c>
      <c r="N198" s="3">
        <f>K198*Z198</f>
        <v>0.39504662381581263</v>
      </c>
      <c r="O198" s="3">
        <f>K198/(VLOOKUP($AX198,'5_Weighting - FEM'!$F$12:$G$20,2,FALSE)/(VLOOKUP($AX198,'5_Weighting - FEM'!$F$12:$H$21,3,FALSE)))</f>
        <v>0.27264897361388019</v>
      </c>
      <c r="P198" s="3">
        <f>O198*$Z198</f>
        <v>2.7264897361388017E-4</v>
      </c>
      <c r="Q198" s="3">
        <f>K198/(VLOOKUP($AX198,'5_Weighting - FEM'!$F$12:$H$20,2,FALSE)/VLOOKUP($AX198,'5_Weighting - FEM'!$F$12:$H$20,3,FALSE))</f>
        <v>0.27264897361388019</v>
      </c>
      <c r="R198" s="3">
        <f>Q198*$Z198</f>
        <v>2.7264897361388017E-4</v>
      </c>
      <c r="S198" s="3">
        <f>K198/(VLOOKUP($AX198,'5_Weighting - FEM'!$N$12:$O$23,2,FALSE)/VLOOKUP($AX198,'5_Weighting - FEM'!$N$12:$P$23,3,FALSE))</f>
        <v>0.77624685517265679</v>
      </c>
      <c r="T198" s="3">
        <f>S198*$Z198</f>
        <v>7.7624685517265683E-4</v>
      </c>
      <c r="U198" s="3">
        <f>K198/(VLOOKUP($AX198,'5_Weighting - FEM'!$R$12:$S$23,2,FALSE)/(VLOOKUP($AX198,'5_Weighting - FEM'!$R$12:$T$23,3,FALSE)))</f>
        <v>0.41822778198405414</v>
      </c>
      <c r="V198" s="3">
        <f>U198*$Z198</f>
        <v>4.1822778198405414E-4</v>
      </c>
      <c r="W198" s="3">
        <f>K198/(VLOOKUP($AX198,'5_Weighting - FEM'!$V$12:$W$23,2,FALSE)/(VLOOKUP($AX198,'5_Weighting - FEM'!$V$12:$X$23,3,FALSE)))</f>
        <v>0.77234665991490403</v>
      </c>
      <c r="X198" s="3">
        <f>W198*$Z198</f>
        <v>7.7234665991490401E-4</v>
      </c>
      <c r="Y198" s="3"/>
      <c r="Z198" s="6">
        <v>1E-3</v>
      </c>
      <c r="AA198" s="3" t="s">
        <v>4</v>
      </c>
      <c r="AB198" s="3"/>
      <c r="AC198" s="3"/>
      <c r="AD198" s="3" t="s">
        <v>139</v>
      </c>
      <c r="AE198" s="3" t="s">
        <v>6</v>
      </c>
      <c r="AF198" s="3" t="s">
        <v>5</v>
      </c>
      <c r="AG198" s="3" t="s">
        <v>7</v>
      </c>
      <c r="AH198" s="3" t="s">
        <v>37</v>
      </c>
      <c r="AI198" s="3" t="s">
        <v>28</v>
      </c>
      <c r="AJ198" s="3" t="s">
        <v>57</v>
      </c>
      <c r="AK198" s="3" t="s">
        <v>11</v>
      </c>
      <c r="AL198" s="4" t="s">
        <v>12</v>
      </c>
      <c r="AM198" s="4" t="s">
        <v>140</v>
      </c>
      <c r="AN198" s="4">
        <v>2000</v>
      </c>
      <c r="AO198" s="3" t="s">
        <v>30</v>
      </c>
      <c r="AP198" s="3" t="s">
        <v>30</v>
      </c>
      <c r="AQ198" s="3">
        <v>8299</v>
      </c>
      <c r="AR198" s="3">
        <v>0</v>
      </c>
      <c r="AS198" s="3">
        <v>1</v>
      </c>
      <c r="AT198" s="3">
        <v>1</v>
      </c>
      <c r="AU198" s="3">
        <v>1</v>
      </c>
      <c r="AV198" s="4" t="s">
        <v>15</v>
      </c>
      <c r="AW198" s="4" t="s">
        <v>308</v>
      </c>
      <c r="AX198" s="4" t="s">
        <v>32</v>
      </c>
      <c r="AY198" s="4" t="s">
        <v>142</v>
      </c>
      <c r="AZ198" s="4"/>
      <c r="BA198" s="3">
        <v>1E-3</v>
      </c>
      <c r="BB198" s="3"/>
      <c r="BC198" s="3"/>
      <c r="BD198" s="3" t="s">
        <v>20</v>
      </c>
      <c r="BE198" s="3" t="s">
        <v>20</v>
      </c>
      <c r="BF198" s="3"/>
    </row>
    <row r="199" spans="1:58" x14ac:dyDescent="0.35">
      <c r="A199" s="2">
        <v>178</v>
      </c>
      <c r="B199" s="3" t="s">
        <v>1263</v>
      </c>
      <c r="C199" s="3">
        <v>178.1</v>
      </c>
      <c r="D199" s="3" t="s">
        <v>1264</v>
      </c>
      <c r="E199" s="3" t="s">
        <v>1265</v>
      </c>
      <c r="F199" s="3"/>
      <c r="G199" s="3"/>
      <c r="H199" s="3" t="str">
        <f>IF(Z199&lt;'2 - Outliers'!$F$11,"Low outlier",IF(Z199&gt;'2 - Outliers'!$F$12,"High outlier",""))</f>
        <v/>
      </c>
      <c r="I199" s="3">
        <f>IF(AB199="",VLOOKUP(AX199,'3 -Impute_SE'!$B$10:$C$21,2,FALSE),AB199)</f>
        <v>5.0312491313407426E-2</v>
      </c>
      <c r="J199" s="3">
        <f>I199^2</f>
        <v>2.5313467821616977E-3</v>
      </c>
      <c r="K199" s="3">
        <f>1/J199</f>
        <v>395.04662381581261</v>
      </c>
      <c r="L199" s="3">
        <f>K199/(VLOOKUP($AX199,'5_Weighting - FEM'!$B$9:$C$20,2,FALSE)/VLOOKUP($AX199,'5_Weighting - FEM'!$B$9:$D$20,3,FALSE))</f>
        <v>0.49784514914144989</v>
      </c>
      <c r="M199" s="3">
        <f>L199*Z199</f>
        <v>0</v>
      </c>
      <c r="N199" s="3">
        <f>K199*Z199</f>
        <v>0</v>
      </c>
      <c r="O199" s="3">
        <f>K199/(VLOOKUP($AX199,'5_Weighting - FEM'!$F$12:$G$20,2,FALSE)/(VLOOKUP($AX199,'5_Weighting - FEM'!$F$12:$H$21,3,FALSE)))</f>
        <v>0.27264897361388019</v>
      </c>
      <c r="P199" s="3">
        <f>O199*$Z199</f>
        <v>0</v>
      </c>
      <c r="Q199" s="3">
        <f>K199/(VLOOKUP($AX199,'5_Weighting - FEM'!$F$12:$H$20,2,FALSE)/VLOOKUP($AX199,'5_Weighting - FEM'!$F$12:$H$20,3,FALSE))</f>
        <v>0.27264897361388019</v>
      </c>
      <c r="R199" s="3">
        <f>Q199*$Z199</f>
        <v>0</v>
      </c>
      <c r="S199" s="3">
        <f>K199/(VLOOKUP($AX199,'5_Weighting - FEM'!$N$12:$O$23,2,FALSE)/VLOOKUP($AX199,'5_Weighting - FEM'!$N$12:$P$23,3,FALSE))</f>
        <v>0.77624685517265679</v>
      </c>
      <c r="T199" s="3">
        <f>S199*$Z199</f>
        <v>0</v>
      </c>
      <c r="U199" s="3">
        <f>K199/(VLOOKUP($AX199,'5_Weighting - FEM'!$R$12:$S$23,2,FALSE)/(VLOOKUP($AX199,'5_Weighting - FEM'!$R$12:$T$23,3,FALSE)))</f>
        <v>0.41822778198405414</v>
      </c>
      <c r="V199" s="3">
        <f>U199*$Z199</f>
        <v>0</v>
      </c>
      <c r="W199" s="3">
        <f>K199/(VLOOKUP($AX199,'5_Weighting - FEM'!$V$12:$W$23,2,FALSE)/(VLOOKUP($AX199,'5_Weighting - FEM'!$V$12:$X$23,3,FALSE)))</f>
        <v>0.77234665991490403</v>
      </c>
      <c r="X199" s="3">
        <f>W199*$Z199</f>
        <v>0</v>
      </c>
      <c r="Y199" s="3" t="s">
        <v>1304</v>
      </c>
      <c r="Z199" s="6">
        <v>0</v>
      </c>
      <c r="AA199" s="3" t="s">
        <v>134</v>
      </c>
      <c r="AB199" s="3"/>
      <c r="AC199" s="3"/>
      <c r="AD199" s="3" t="s">
        <v>5</v>
      </c>
      <c r="AE199" s="3" t="s">
        <v>1309</v>
      </c>
      <c r="AF199" s="3" t="s">
        <v>53</v>
      </c>
      <c r="AG199" s="3" t="s">
        <v>201</v>
      </c>
      <c r="AH199" s="3" t="s">
        <v>1323</v>
      </c>
      <c r="AI199" s="3" t="s">
        <v>38</v>
      </c>
      <c r="AJ199" s="3" t="s">
        <v>57</v>
      </c>
      <c r="AK199" s="3" t="s">
        <v>11</v>
      </c>
      <c r="AL199" s="4" t="s">
        <v>12</v>
      </c>
      <c r="AM199" s="4" t="s">
        <v>13</v>
      </c>
      <c r="AN199" s="4">
        <v>2012</v>
      </c>
      <c r="AO199" s="3" t="s">
        <v>14</v>
      </c>
      <c r="AP199" s="3" t="s">
        <v>1951</v>
      </c>
      <c r="AQ199" s="3">
        <v>2431</v>
      </c>
      <c r="AR199" s="3">
        <v>1</v>
      </c>
      <c r="AS199" s="3">
        <v>0</v>
      </c>
      <c r="AT199" s="3">
        <v>1</v>
      </c>
      <c r="AU199" s="3">
        <v>1</v>
      </c>
      <c r="AV199" s="4" t="s">
        <v>15</v>
      </c>
      <c r="AW199" s="4" t="s">
        <v>1388</v>
      </c>
      <c r="AX199" s="4" t="s">
        <v>32</v>
      </c>
      <c r="AY199" s="4" t="s">
        <v>1403</v>
      </c>
      <c r="AZ199" s="4"/>
      <c r="BA199" s="3">
        <v>0</v>
      </c>
      <c r="BB199" s="3"/>
      <c r="BC199" s="3"/>
      <c r="BD199" s="3"/>
      <c r="BE199" s="3"/>
      <c r="BF199" s="3"/>
    </row>
    <row r="200" spans="1:58" x14ac:dyDescent="0.35">
      <c r="A200" s="2">
        <v>178</v>
      </c>
      <c r="B200" s="3" t="s">
        <v>1263</v>
      </c>
      <c r="C200" s="3">
        <v>178.2</v>
      </c>
      <c r="D200" s="3" t="s">
        <v>1269</v>
      </c>
      <c r="E200" s="3" t="s">
        <v>1265</v>
      </c>
      <c r="F200" s="3"/>
      <c r="G200" s="3"/>
      <c r="H200" s="3" t="str">
        <f>IF(Z200&lt;'2 - Outliers'!$F$11,"Low outlier",IF(Z200&gt;'2 - Outliers'!$F$12,"High outlier",""))</f>
        <v/>
      </c>
      <c r="I200" s="3">
        <f>IF(AB200="",VLOOKUP(AX200,'3 -Impute_SE'!$B$10:$C$21,2,FALSE),AB200)</f>
        <v>5.0312491313407426E-2</v>
      </c>
      <c r="J200" s="3">
        <f>I200^2</f>
        <v>2.5313467821616977E-3</v>
      </c>
      <c r="K200" s="3">
        <f>1/J200</f>
        <v>395.04662381581261</v>
      </c>
      <c r="L200" s="3">
        <f>K200/(VLOOKUP($AX200,'5_Weighting - FEM'!$B$9:$C$20,2,FALSE)/VLOOKUP($AX200,'5_Weighting - FEM'!$B$9:$D$20,3,FALSE))</f>
        <v>0.49784514914144989</v>
      </c>
      <c r="M200" s="3">
        <f>L200*Z200</f>
        <v>0</v>
      </c>
      <c r="N200" s="3">
        <f>K200*Z200</f>
        <v>0</v>
      </c>
      <c r="O200" s="3">
        <f>K200/(VLOOKUP($AX200,'5_Weighting - FEM'!$F$12:$G$20,2,FALSE)/(VLOOKUP($AX200,'5_Weighting - FEM'!$F$12:$H$21,3,FALSE)))</f>
        <v>0.27264897361388019</v>
      </c>
      <c r="P200" s="3">
        <f>O200*$Z200</f>
        <v>0</v>
      </c>
      <c r="Q200" s="3">
        <f>K200/(VLOOKUP($AX200,'5_Weighting - FEM'!$F$12:$H$20,2,FALSE)/VLOOKUP($AX200,'5_Weighting - FEM'!$F$12:$H$20,3,FALSE))</f>
        <v>0.27264897361388019</v>
      </c>
      <c r="R200" s="3">
        <f>Q200*$Z200</f>
        <v>0</v>
      </c>
      <c r="S200" s="3">
        <f>K200/(VLOOKUP($AX200,'5_Weighting - FEM'!$N$12:$O$23,2,FALSE)/VLOOKUP($AX200,'5_Weighting - FEM'!$N$12:$P$23,3,FALSE))</f>
        <v>0.77624685517265679</v>
      </c>
      <c r="T200" s="3">
        <f>S200*$Z200</f>
        <v>0</v>
      </c>
      <c r="U200" s="3">
        <f>K200/(VLOOKUP($AX200,'5_Weighting - FEM'!$R$12:$S$23,2,FALSE)/(VLOOKUP($AX200,'5_Weighting - FEM'!$R$12:$T$23,3,FALSE)))</f>
        <v>0.41822778198405414</v>
      </c>
      <c r="V200" s="3">
        <f>U200*$Z200</f>
        <v>0</v>
      </c>
      <c r="W200" s="3">
        <f>K200/(VLOOKUP($AX200,'5_Weighting - FEM'!$V$12:$W$23,2,FALSE)/(VLOOKUP($AX200,'5_Weighting - FEM'!$V$12:$X$23,3,FALSE)))</f>
        <v>0.77234665991490403</v>
      </c>
      <c r="X200" s="3">
        <f>W200*$Z200</f>
        <v>0</v>
      </c>
      <c r="Y200" s="3" t="s">
        <v>1304</v>
      </c>
      <c r="Z200" s="6">
        <v>0</v>
      </c>
      <c r="AA200" s="3" t="s">
        <v>134</v>
      </c>
      <c r="AB200" s="3"/>
      <c r="AC200" s="3"/>
      <c r="AD200" s="3" t="s">
        <v>5</v>
      </c>
      <c r="AE200" s="3" t="s">
        <v>1309</v>
      </c>
      <c r="AF200" s="3" t="s">
        <v>53</v>
      </c>
      <c r="AG200" s="3" t="s">
        <v>7</v>
      </c>
      <c r="AH200" s="3" t="s">
        <v>1324</v>
      </c>
      <c r="AI200" s="3" t="s">
        <v>38</v>
      </c>
      <c r="AJ200" s="3" t="s">
        <v>57</v>
      </c>
      <c r="AK200" s="3" t="s">
        <v>11</v>
      </c>
      <c r="AL200" s="4" t="s">
        <v>12</v>
      </c>
      <c r="AM200" s="4" t="s">
        <v>13</v>
      </c>
      <c r="AN200" s="4">
        <v>2012</v>
      </c>
      <c r="AO200" s="3" t="s">
        <v>14</v>
      </c>
      <c r="AP200" s="3" t="s">
        <v>1951</v>
      </c>
      <c r="AQ200" s="3">
        <v>977</v>
      </c>
      <c r="AR200" s="3">
        <v>1</v>
      </c>
      <c r="AS200" s="3">
        <v>0</v>
      </c>
      <c r="AT200" s="3">
        <v>1</v>
      </c>
      <c r="AU200" s="3">
        <v>1</v>
      </c>
      <c r="AV200" s="4" t="s">
        <v>15</v>
      </c>
      <c r="AW200" s="4" t="s">
        <v>1388</v>
      </c>
      <c r="AX200" s="4" t="s">
        <v>32</v>
      </c>
      <c r="AY200" s="4" t="s">
        <v>1403</v>
      </c>
      <c r="AZ200" s="4"/>
      <c r="BA200" s="3">
        <v>0</v>
      </c>
      <c r="BB200" s="3"/>
      <c r="BC200" s="3"/>
      <c r="BD200" s="3"/>
      <c r="BE200" s="3"/>
      <c r="BF200" s="3"/>
    </row>
    <row r="201" spans="1:58" x14ac:dyDescent="0.35">
      <c r="A201" s="2">
        <v>111</v>
      </c>
      <c r="B201" s="3" t="s">
        <v>146</v>
      </c>
      <c r="C201" s="3">
        <v>111.2</v>
      </c>
      <c r="D201" s="3" t="s">
        <v>273</v>
      </c>
      <c r="E201" s="3" t="s">
        <v>272</v>
      </c>
      <c r="F201" s="3">
        <v>1</v>
      </c>
      <c r="G201" s="3"/>
      <c r="H201" s="3" t="str">
        <f>IF(Z201&lt;'2 - Outliers'!$F$11,"Low outlier",IF(Z201&gt;'2 - Outliers'!$F$12,"High outlier",""))</f>
        <v/>
      </c>
      <c r="I201" s="3">
        <f>IF(AB201="",VLOOKUP(AX201,'3 -Impute_SE'!$B$10:$C$21,2,FALSE),AB201)</f>
        <v>5.0312491313407426E-2</v>
      </c>
      <c r="J201" s="3">
        <f>I201^2</f>
        <v>2.5313467821616977E-3</v>
      </c>
      <c r="K201" s="3">
        <f>1/J201</f>
        <v>395.04662381581261</v>
      </c>
      <c r="L201" s="3">
        <f>K201/(VLOOKUP($AX201,'5_Weighting - FEM'!$B$9:$C$20,2,FALSE)/VLOOKUP($AX201,'5_Weighting - FEM'!$B$9:$D$20,3,FALSE))</f>
        <v>0.49784514914144989</v>
      </c>
      <c r="M201" s="3">
        <f>L201*Z201</f>
        <v>-8.2443156697824087E-3</v>
      </c>
      <c r="N201" s="3">
        <f>K201*Z201</f>
        <v>-6.5419720903898559</v>
      </c>
      <c r="O201" s="3">
        <f>K201/(VLOOKUP($AX201,'5_Weighting - FEM'!$F$12:$G$20,2,FALSE)/(VLOOKUP($AX201,'5_Weighting - FEM'!$F$12:$H$21,3,FALSE)))</f>
        <v>0.27264897361388019</v>
      </c>
      <c r="P201" s="3">
        <f>O201*$Z201</f>
        <v>-4.5150670030458554E-3</v>
      </c>
      <c r="Q201" s="3">
        <f>K201/(VLOOKUP($AX201,'5_Weighting - FEM'!$F$12:$H$20,2,FALSE)/VLOOKUP($AX201,'5_Weighting - FEM'!$F$12:$H$20,3,FALSE))</f>
        <v>0.27264897361388019</v>
      </c>
      <c r="R201" s="3">
        <f>Q201*$Z201</f>
        <v>-4.5150670030458554E-3</v>
      </c>
      <c r="S201" s="3">
        <f>K201/(VLOOKUP($AX201,'5_Weighting - FEM'!$N$12:$O$23,2,FALSE)/VLOOKUP($AX201,'5_Weighting - FEM'!$N$12:$P$23,3,FALSE))</f>
        <v>0.77624685517265679</v>
      </c>
      <c r="T201" s="3">
        <f>S201*$Z201</f>
        <v>-1.2854647921659195E-2</v>
      </c>
      <c r="U201" s="3">
        <f>K201/(VLOOKUP($AX201,'5_Weighting - FEM'!$R$12:$S$23,2,FALSE)/(VLOOKUP($AX201,'5_Weighting - FEM'!$R$12:$T$23,3,FALSE)))</f>
        <v>0.41822778198405414</v>
      </c>
      <c r="V201" s="3">
        <f>U201*$Z201</f>
        <v>-6.9258520696559361E-3</v>
      </c>
      <c r="W201" s="3">
        <f>K201/(VLOOKUP($AX201,'5_Weighting - FEM'!$V$12:$W$23,2,FALSE)/(VLOOKUP($AX201,'5_Weighting - FEM'!$V$12:$X$23,3,FALSE)))</f>
        <v>0.77234665991490403</v>
      </c>
      <c r="X201" s="3">
        <f>W201*$Z201</f>
        <v>-1.2790060688190809E-2</v>
      </c>
      <c r="Y201" s="3" t="s">
        <v>149</v>
      </c>
      <c r="Z201" s="6">
        <v>-1.6559999999999998E-2</v>
      </c>
      <c r="AA201" s="3" t="s">
        <v>134</v>
      </c>
      <c r="AB201" s="3"/>
      <c r="AC201" s="3"/>
      <c r="AD201" s="3" t="s">
        <v>53</v>
      </c>
      <c r="AE201" s="3" t="s">
        <v>143</v>
      </c>
      <c r="AF201" s="3" t="s">
        <v>54</v>
      </c>
      <c r="AG201" s="3" t="s">
        <v>7</v>
      </c>
      <c r="AH201" s="3" t="s">
        <v>37</v>
      </c>
      <c r="AI201" s="3" t="s">
        <v>38</v>
      </c>
      <c r="AJ201" s="3" t="s">
        <v>57</v>
      </c>
      <c r="AK201" s="3" t="s">
        <v>74</v>
      </c>
      <c r="AL201" s="4" t="s">
        <v>12</v>
      </c>
      <c r="AM201" s="4" t="s">
        <v>140</v>
      </c>
      <c r="AN201" s="4" t="s">
        <v>150</v>
      </c>
      <c r="AO201" s="3" t="s">
        <v>1951</v>
      </c>
      <c r="AP201" s="3" t="s">
        <v>30</v>
      </c>
      <c r="AQ201" s="3">
        <v>1000</v>
      </c>
      <c r="AR201" s="3">
        <v>1</v>
      </c>
      <c r="AS201" s="3">
        <v>0</v>
      </c>
      <c r="AT201" s="3">
        <v>1</v>
      </c>
      <c r="AU201" s="3">
        <v>1</v>
      </c>
      <c r="AV201" s="4" t="s">
        <v>15</v>
      </c>
      <c r="AW201" s="4" t="s">
        <v>152</v>
      </c>
      <c r="AX201" s="4" t="s">
        <v>32</v>
      </c>
      <c r="AY201" s="4" t="s">
        <v>18</v>
      </c>
      <c r="AZ201" s="4"/>
      <c r="BA201" s="3">
        <v>-0.34499999999999997</v>
      </c>
      <c r="BB201" s="3"/>
      <c r="BC201" s="3">
        <v>0.70822035346779999</v>
      </c>
      <c r="BD201" s="3" t="s">
        <v>19</v>
      </c>
      <c r="BE201" s="3" t="s">
        <v>20</v>
      </c>
      <c r="BF201" s="3"/>
    </row>
    <row r="202" spans="1:58" x14ac:dyDescent="0.35">
      <c r="A202" s="2">
        <v>11</v>
      </c>
      <c r="B202" s="3" t="s">
        <v>136</v>
      </c>
      <c r="C202" s="3">
        <v>11.3</v>
      </c>
      <c r="D202" s="3" t="s">
        <v>626</v>
      </c>
      <c r="E202" s="3" t="s">
        <v>627</v>
      </c>
      <c r="F202" s="3"/>
      <c r="G202" s="3"/>
      <c r="H202" s="3" t="str">
        <f>IF(Z202&lt;'2 - Outliers'!$F$11,"Low outlier",IF(Z202&gt;'2 - Outliers'!$F$12,"High outlier",""))</f>
        <v/>
      </c>
      <c r="I202" s="3">
        <f>IF(AB202="",VLOOKUP(AX202,'3 -Impute_SE'!$B$10:$C$21,2,FALSE),AB202)</f>
        <v>5.0312491313407426E-2</v>
      </c>
      <c r="J202" s="3">
        <f>I202^2</f>
        <v>2.5313467821616977E-3</v>
      </c>
      <c r="K202" s="3">
        <f>1/J202</f>
        <v>395.04662381581261</v>
      </c>
      <c r="L202" s="3">
        <f>K202/(VLOOKUP($AX202,'5_Weighting - FEM'!$B$9:$C$20,2,FALSE)/VLOOKUP($AX202,'5_Weighting - FEM'!$B$9:$D$20,3,FALSE))</f>
        <v>0.49784514914144989</v>
      </c>
      <c r="M202" s="3">
        <f>L202*Z202</f>
        <v>-0.18221132458577066</v>
      </c>
      <c r="N202" s="3">
        <f>K202*Z202</f>
        <v>-144.5870643165874</v>
      </c>
      <c r="O202" s="3">
        <f>K202/(VLOOKUP($AX202,'5_Weighting - FEM'!$F$12:$G$20,2,FALSE)/(VLOOKUP($AX202,'5_Weighting - FEM'!$F$12:$H$21,3,FALSE)))</f>
        <v>0.27264897361388019</v>
      </c>
      <c r="P202" s="3">
        <f>O202*$Z202</f>
        <v>-9.9789524342680153E-2</v>
      </c>
      <c r="Q202" s="3">
        <f>K202/(VLOOKUP($AX202,'5_Weighting - FEM'!$F$12:$H$20,2,FALSE)/VLOOKUP($AX202,'5_Weighting - FEM'!$F$12:$H$20,3,FALSE))</f>
        <v>0.27264897361388019</v>
      </c>
      <c r="R202" s="3">
        <f>Q202*$Z202</f>
        <v>-9.9789524342680153E-2</v>
      </c>
      <c r="S202" s="3">
        <f>K202/(VLOOKUP($AX202,'5_Weighting - FEM'!$N$12:$O$23,2,FALSE)/VLOOKUP($AX202,'5_Weighting - FEM'!$N$12:$P$23,3,FALSE))</f>
        <v>0.77624685517265679</v>
      </c>
      <c r="T202" s="3">
        <f>S202*$Z202</f>
        <v>-0.28410634899319237</v>
      </c>
      <c r="U202" s="3">
        <f>K202/(VLOOKUP($AX202,'5_Weighting - FEM'!$R$12:$S$23,2,FALSE)/(VLOOKUP($AX202,'5_Weighting - FEM'!$R$12:$T$23,3,FALSE)))</f>
        <v>0.41822778198405414</v>
      </c>
      <c r="V202" s="3">
        <f>U202*$Z202</f>
        <v>-0.15307136820616382</v>
      </c>
      <c r="W202" s="3">
        <f>K202/(VLOOKUP($AX202,'5_Weighting - FEM'!$V$12:$W$23,2,FALSE)/(VLOOKUP($AX202,'5_Weighting - FEM'!$V$12:$X$23,3,FALSE)))</f>
        <v>0.77234665991490403</v>
      </c>
      <c r="X202" s="3">
        <f>W202*$Z202</f>
        <v>-0.28267887752885484</v>
      </c>
      <c r="Y202" s="3"/>
      <c r="Z202" s="6">
        <v>-0.36599999999999999</v>
      </c>
      <c r="AA202" s="3" t="s">
        <v>4</v>
      </c>
      <c r="AB202" s="3"/>
      <c r="AC202" s="3"/>
      <c r="AD202" s="3" t="s">
        <v>139</v>
      </c>
      <c r="AE202" s="3" t="s">
        <v>143</v>
      </c>
      <c r="AF202" s="3" t="s">
        <v>53</v>
      </c>
      <c r="AG202" s="3" t="s">
        <v>7</v>
      </c>
      <c r="AH202" s="3" t="s">
        <v>37</v>
      </c>
      <c r="AI202" s="3" t="s">
        <v>28</v>
      </c>
      <c r="AJ202" s="3" t="s">
        <v>57</v>
      </c>
      <c r="AK202" s="3" t="s">
        <v>11</v>
      </c>
      <c r="AL202" s="4" t="s">
        <v>12</v>
      </c>
      <c r="AM202" s="4" t="s">
        <v>140</v>
      </c>
      <c r="AN202" s="4">
        <v>2000</v>
      </c>
      <c r="AO202" s="3" t="s">
        <v>30</v>
      </c>
      <c r="AP202" s="3" t="s">
        <v>30</v>
      </c>
      <c r="AQ202" s="3">
        <v>8212</v>
      </c>
      <c r="AR202" s="3">
        <v>0</v>
      </c>
      <c r="AS202" s="3">
        <v>1</v>
      </c>
      <c r="AT202" s="3">
        <v>1</v>
      </c>
      <c r="AU202" s="3">
        <v>1</v>
      </c>
      <c r="AV202" s="4" t="s">
        <v>15</v>
      </c>
      <c r="AW202" s="4" t="s">
        <v>308</v>
      </c>
      <c r="AX202" s="4" t="s">
        <v>32</v>
      </c>
      <c r="AY202" s="4" t="s">
        <v>142</v>
      </c>
      <c r="AZ202" s="4"/>
      <c r="BA202" s="3">
        <v>-0.36599999999999999</v>
      </c>
      <c r="BB202" s="3"/>
      <c r="BC202" s="3"/>
      <c r="BD202" s="3" t="s">
        <v>20</v>
      </c>
      <c r="BE202" s="3" t="s">
        <v>20</v>
      </c>
      <c r="BF202" s="3"/>
    </row>
    <row r="203" spans="1:58" x14ac:dyDescent="0.35">
      <c r="A203" s="2">
        <v>65</v>
      </c>
      <c r="B203" s="3" t="s">
        <v>351</v>
      </c>
      <c r="C203" s="3">
        <v>65.900000000000006</v>
      </c>
      <c r="D203" s="3" t="s">
        <v>383</v>
      </c>
      <c r="E203" s="3" t="s">
        <v>366</v>
      </c>
      <c r="F203" s="3"/>
      <c r="G203" s="3" t="s">
        <v>1958</v>
      </c>
      <c r="H203" s="3" t="str">
        <f>IF(Z203&lt;'2 - Outliers'!$F$11,"Low outlier",IF(Z203&gt;'2 - Outliers'!$F$12,"High outlier",""))</f>
        <v/>
      </c>
      <c r="I203" s="3">
        <f>IF(AB203="",VLOOKUP(AX203,'3 -Impute_SE'!$B$10:$C$21,2,FALSE),AB203)</f>
        <v>5.0820000000000004E-2</v>
      </c>
      <c r="J203" s="3">
        <f>I203^2</f>
        <v>2.5826724000000004E-3</v>
      </c>
      <c r="K203" s="3">
        <f>1/J203</f>
        <v>387.1958363747566</v>
      </c>
      <c r="L203" s="3">
        <f>K203/(VLOOKUP($AX203,'5_Weighting - FEM'!$B$9:$C$20,2,FALSE)/VLOOKUP($AX203,'5_Weighting - FEM'!$B$9:$D$20,3,FALSE))</f>
        <v>0.67597154667490811</v>
      </c>
      <c r="M203" s="3">
        <f>L203*Z203</f>
        <v>6.8705748004037667E-3</v>
      </c>
      <c r="N203" s="3">
        <f>K203*Z203</f>
        <v>3.9354584809130264</v>
      </c>
      <c r="O203" s="3">
        <f>K203/(VLOOKUP($AX203,'5_Weighting - FEM'!$F$12:$G$20,2,FALSE)/(VLOOKUP($AX203,'5_Weighting - FEM'!$F$12:$H$21,3,FALSE)))</f>
        <v>22.188260468987608</v>
      </c>
      <c r="P203" s="3">
        <f>O203*$Z203</f>
        <v>0.22552147940679007</v>
      </c>
      <c r="Q203" s="3">
        <f>K203/(VLOOKUP($AX203,'5_Weighting - FEM'!$F$12:$H$20,2,FALSE)/VLOOKUP($AX203,'5_Weighting - FEM'!$F$12:$H$20,3,FALSE))</f>
        <v>22.188260468987608</v>
      </c>
      <c r="R203" s="3">
        <f>Q203*$Z203</f>
        <v>0.22552147940679007</v>
      </c>
      <c r="S203" s="3">
        <f>K203/(VLOOKUP($AX203,'5_Weighting - FEM'!$N$12:$O$23,2,FALSE)/VLOOKUP($AX203,'5_Weighting - FEM'!$N$12:$P$23,3,FALSE))</f>
        <v>0.37029499638942143</v>
      </c>
      <c r="T203" s="3">
        <f>S203*$Z203</f>
        <v>3.7636783433020798E-3</v>
      </c>
      <c r="U203" s="3">
        <f>K203/(VLOOKUP($AX203,'5_Weighting - FEM'!$R$12:$S$23,2,FALSE)/(VLOOKUP($AX203,'5_Weighting - FEM'!$R$12:$T$23,3,FALSE)))</f>
        <v>0.60191217370197569</v>
      </c>
      <c r="V203" s="3">
        <f>U203*$Z203</f>
        <v>6.1178353335068813E-3</v>
      </c>
      <c r="W203" s="3">
        <f>K203/(VLOOKUP($AX203,'5_Weighting - FEM'!$V$12:$W$23,2,FALSE)/(VLOOKUP($AX203,'5_Weighting - FEM'!$V$12:$X$23,3,FALSE)))</f>
        <v>0.51058563370225762</v>
      </c>
      <c r="X203" s="3">
        <f>W203*$Z203</f>
        <v>5.1895923809497473E-3</v>
      </c>
      <c r="Y203" s="3" t="s">
        <v>367</v>
      </c>
      <c r="Z203" s="6">
        <v>1.0164000000000001E-2</v>
      </c>
      <c r="AA203" s="3" t="s">
        <v>355</v>
      </c>
      <c r="AB203" s="3">
        <v>5.0820000000000004E-2</v>
      </c>
      <c r="AC203" s="3" t="s">
        <v>26</v>
      </c>
      <c r="AD203" s="3" t="s">
        <v>53</v>
      </c>
      <c r="AE203" s="3" t="s">
        <v>6</v>
      </c>
      <c r="AF203" s="3" t="s">
        <v>54</v>
      </c>
      <c r="AG203" s="3" t="s">
        <v>7</v>
      </c>
      <c r="AH203" s="3" t="s">
        <v>356</v>
      </c>
      <c r="AI203" s="3" t="s">
        <v>28</v>
      </c>
      <c r="AJ203" s="3" t="s">
        <v>10</v>
      </c>
      <c r="AK203" s="3" t="s">
        <v>11</v>
      </c>
      <c r="AL203" s="4" t="s">
        <v>108</v>
      </c>
      <c r="AM203" s="4" t="s">
        <v>357</v>
      </c>
      <c r="AN203" s="4">
        <v>2010</v>
      </c>
      <c r="AO203" s="3" t="s">
        <v>14</v>
      </c>
      <c r="AP203" s="3" t="s">
        <v>14</v>
      </c>
      <c r="AQ203" s="3">
        <v>473</v>
      </c>
      <c r="AR203" s="3">
        <v>1</v>
      </c>
      <c r="AS203" s="3">
        <v>0</v>
      </c>
      <c r="AT203" s="3">
        <v>0</v>
      </c>
      <c r="AU203" s="3">
        <v>0</v>
      </c>
      <c r="AV203" s="4" t="s">
        <v>346</v>
      </c>
      <c r="AW203" s="4" t="s">
        <v>358</v>
      </c>
      <c r="AX203" s="4" t="s">
        <v>348</v>
      </c>
      <c r="AY203" s="4" t="s">
        <v>33</v>
      </c>
      <c r="AZ203" s="4"/>
      <c r="BA203" s="3">
        <v>4.2000000000000003E-2</v>
      </c>
      <c r="BB203" s="3"/>
      <c r="BC203" s="3"/>
      <c r="BD203" s="3" t="s">
        <v>20</v>
      </c>
      <c r="BE203" s="3">
        <v>0.2</v>
      </c>
      <c r="BF203" s="3"/>
    </row>
    <row r="204" spans="1:58" x14ac:dyDescent="0.35">
      <c r="A204" s="2">
        <v>65</v>
      </c>
      <c r="B204" s="3" t="s">
        <v>351</v>
      </c>
      <c r="C204" s="3">
        <v>65.400000000000006</v>
      </c>
      <c r="D204" s="3" t="s">
        <v>863</v>
      </c>
      <c r="E204" s="3" t="s">
        <v>362</v>
      </c>
      <c r="F204" s="3"/>
      <c r="G204" s="3" t="s">
        <v>1958</v>
      </c>
      <c r="H204" s="3" t="str">
        <f>IF(Z204&lt;'2 - Outliers'!$F$11,"Low outlier",IF(Z204&gt;'2 - Outliers'!$F$12,"High outlier",""))</f>
        <v/>
      </c>
      <c r="I204" s="3">
        <f>IF(AB204="",VLOOKUP(AX204,'3 -Impute_SE'!$B$10:$C$21,2,FALSE),AB204)</f>
        <v>5.0904494382022471E-2</v>
      </c>
      <c r="J204" s="3">
        <f>I204^2</f>
        <v>2.5912675482893575E-3</v>
      </c>
      <c r="K204" s="3">
        <f>1/J204</f>
        <v>385.911520661059</v>
      </c>
      <c r="L204" s="3">
        <f>K204/(VLOOKUP($AX204,'5_Weighting - FEM'!$B$9:$C$20,2,FALSE)/VLOOKUP($AX204,'5_Weighting - FEM'!$B$9:$D$20,3,FALSE))</f>
        <v>1.0379279258048541E-3</v>
      </c>
      <c r="M204" s="3">
        <f>L204*Z204</f>
        <v>9.4046649357177825E-5</v>
      </c>
      <c r="N204" s="3">
        <f>K204*Z204</f>
        <v>34.967442887098557</v>
      </c>
      <c r="O204" s="3">
        <f>K204/(VLOOKUP($AX204,'5_Weighting - FEM'!$F$12:$G$20,2,FALSE)/(VLOOKUP($AX204,'5_Weighting - FEM'!$F$12:$H$21,3,FALSE)))</f>
        <v>0.10088464524572088</v>
      </c>
      <c r="P204" s="3">
        <f>O204*$Z204</f>
        <v>9.1411577057147683E-3</v>
      </c>
      <c r="Q204" s="3">
        <f>K204/(VLOOKUP($AX204,'5_Weighting - FEM'!$F$12:$H$20,2,FALSE)/VLOOKUP($AX204,'5_Weighting - FEM'!$F$12:$H$20,3,FALSE))</f>
        <v>0.10088464524572088</v>
      </c>
      <c r="R204" s="3">
        <f>Q204*$Z204</f>
        <v>9.1411577057147683E-3</v>
      </c>
      <c r="S204" s="3">
        <f>K204/(VLOOKUP($AX204,'5_Weighting - FEM'!$N$12:$O$23,2,FALSE)/VLOOKUP($AX204,'5_Weighting - FEM'!$N$12:$P$23,3,FALSE))</f>
        <v>6.7193729408252802E-4</v>
      </c>
      <c r="T204" s="3">
        <f>S204*$Z204</f>
        <v>6.0884238216817862E-5</v>
      </c>
      <c r="U204" s="3">
        <f>K204/(VLOOKUP($AX204,'5_Weighting - FEM'!$R$12:$S$23,2,FALSE)/(VLOOKUP($AX204,'5_Weighting - FEM'!$R$12:$T$23,3,FALSE)))</f>
        <v>0.19763892890715318</v>
      </c>
      <c r="V204" s="3">
        <f>U204*$Z204</f>
        <v>1.7908063348277149E-2</v>
      </c>
      <c r="W204" s="3">
        <f>K204/(VLOOKUP($AX204,'5_Weighting - FEM'!$V$12:$W$23,2,FALSE)/(VLOOKUP($AX204,'5_Weighting - FEM'!$V$12:$X$23,3,FALSE)))</f>
        <v>5.996350903603332E-4</v>
      </c>
      <c r="X204" s="3">
        <f>W204*$Z204</f>
        <v>5.4332935537549787E-5</v>
      </c>
      <c r="Y204" s="3" t="s">
        <v>354</v>
      </c>
      <c r="Z204" s="6">
        <v>9.0609999999999996E-2</v>
      </c>
      <c r="AA204" s="3" t="s">
        <v>355</v>
      </c>
      <c r="AB204" s="3">
        <v>5.0904494382022471E-2</v>
      </c>
      <c r="AC204" s="3" t="s">
        <v>26</v>
      </c>
      <c r="AD204" s="3" t="s">
        <v>5</v>
      </c>
      <c r="AE204" s="3" t="s">
        <v>6</v>
      </c>
      <c r="AF204" s="3" t="s">
        <v>5</v>
      </c>
      <c r="AG204" s="3" t="s">
        <v>7</v>
      </c>
      <c r="AH204" s="3" t="s">
        <v>356</v>
      </c>
      <c r="AI204" s="3" t="s">
        <v>28</v>
      </c>
      <c r="AJ204" s="3" t="s">
        <v>10</v>
      </c>
      <c r="AK204" s="3" t="s">
        <v>11</v>
      </c>
      <c r="AL204" s="4" t="s">
        <v>108</v>
      </c>
      <c r="AM204" s="4" t="s">
        <v>363</v>
      </c>
      <c r="AN204" s="4">
        <v>2010</v>
      </c>
      <c r="AO204" s="3" t="s">
        <v>14</v>
      </c>
      <c r="AP204" s="3" t="s">
        <v>14</v>
      </c>
      <c r="AQ204" s="3">
        <v>473</v>
      </c>
      <c r="AR204" s="3">
        <v>1</v>
      </c>
      <c r="AS204" s="3">
        <v>0</v>
      </c>
      <c r="AT204" s="3">
        <v>0</v>
      </c>
      <c r="AU204" s="3">
        <v>0</v>
      </c>
      <c r="AV204" s="4" t="s">
        <v>15</v>
      </c>
      <c r="AW204" s="4" t="s">
        <v>556</v>
      </c>
      <c r="AX204" s="4" t="s">
        <v>42</v>
      </c>
      <c r="AY204" s="4" t="s">
        <v>33</v>
      </c>
      <c r="AZ204" s="4"/>
      <c r="BA204" s="3">
        <v>0.69699999999999995</v>
      </c>
      <c r="BB204" s="3"/>
      <c r="BC204" s="3"/>
      <c r="BD204" s="3" t="s">
        <v>20</v>
      </c>
      <c r="BE204" s="3">
        <v>1.78</v>
      </c>
      <c r="BF204" s="3"/>
    </row>
    <row r="205" spans="1:58" x14ac:dyDescent="0.35">
      <c r="A205" s="2">
        <v>70</v>
      </c>
      <c r="B205" s="3" t="s">
        <v>177</v>
      </c>
      <c r="C205" s="3">
        <v>70.13</v>
      </c>
      <c r="D205" s="3" t="s">
        <v>689</v>
      </c>
      <c r="E205" s="3" t="s">
        <v>690</v>
      </c>
      <c r="F205" s="3"/>
      <c r="G205" s="3"/>
      <c r="H205" s="3" t="str">
        <f>IF(Z205&lt;'2 - Outliers'!$F$11,"Low outlier",IF(Z205&gt;'2 - Outliers'!$F$12,"High outlier",""))</f>
        <v/>
      </c>
      <c r="I205" s="3">
        <f>IF(AB205="",VLOOKUP(AX205,'3 -Impute_SE'!$B$10:$C$21,2,FALSE),AB205)</f>
        <v>5.1030927835051552E-2</v>
      </c>
      <c r="J205" s="3">
        <f>I205^2</f>
        <v>2.6041555957062395E-3</v>
      </c>
      <c r="K205" s="3">
        <f>1/J205</f>
        <v>384.00163248648084</v>
      </c>
      <c r="L205" s="3">
        <f>K205/(VLOOKUP($AX205,'5_Weighting - FEM'!$B$9:$C$20,2,FALSE)/VLOOKUP($AX205,'5_Weighting - FEM'!$B$9:$D$20,3,FALSE))</f>
        <v>6.1056482815980816E-4</v>
      </c>
      <c r="M205" s="3">
        <f>L205*Z205</f>
        <v>1.2089183597564203E-4</v>
      </c>
      <c r="N205" s="3">
        <f>K205*Z205</f>
        <v>76.032323232323208</v>
      </c>
      <c r="O205" s="3">
        <f>K205/(VLOOKUP($AX205,'5_Weighting - FEM'!$F$12:$G$20,2,FALSE)/(VLOOKUP($AX205,'5_Weighting - FEM'!$F$12:$H$21,3,FALSE)))</f>
        <v>1.638431301767989E-2</v>
      </c>
      <c r="P205" s="3">
        <f>O205*$Z205</f>
        <v>3.2440939775006182E-3</v>
      </c>
      <c r="Q205" s="3">
        <f>K205/(VLOOKUP($AX205,'5_Weighting - FEM'!$F$12:$H$20,2,FALSE)/VLOOKUP($AX205,'5_Weighting - FEM'!$F$12:$H$20,3,FALSE))</f>
        <v>1.638431301767989E-2</v>
      </c>
      <c r="R205" s="3">
        <f>Q205*$Z205</f>
        <v>3.2440939775006182E-3</v>
      </c>
      <c r="S205" s="3">
        <f>K205/(VLOOKUP($AX205,'5_Weighting - FEM'!$N$12:$O$23,2,FALSE)/VLOOKUP($AX205,'5_Weighting - FEM'!$N$12:$P$23,3,FALSE))</f>
        <v>4.8075683943553756E-4</v>
      </c>
      <c r="T205" s="3">
        <f>S205*$Z205</f>
        <v>9.5189854208236439E-5</v>
      </c>
      <c r="U205" s="3">
        <f>K205/(VLOOKUP($AX205,'5_Weighting - FEM'!$R$12:$S$23,2,FALSE)/(VLOOKUP($AX205,'5_Weighting - FEM'!$R$12:$T$23,3,FALSE)))</f>
        <v>6.5958947952562005E-2</v>
      </c>
      <c r="V205" s="3">
        <f>U205*$Z205</f>
        <v>1.3059871694607277E-2</v>
      </c>
      <c r="W205" s="3">
        <f>K205/(VLOOKUP($AX205,'5_Weighting - FEM'!$V$12:$W$23,2,FALSE)/(VLOOKUP($AX205,'5_Weighting - FEM'!$V$12:$X$23,3,FALSE)))</f>
        <v>4.4767635280785486E-4</v>
      </c>
      <c r="X205" s="3">
        <f>W205*$Z205</f>
        <v>8.8639917855955265E-5</v>
      </c>
      <c r="Y205" s="3" t="s">
        <v>156</v>
      </c>
      <c r="Z205" s="6">
        <v>0.19800000000000001</v>
      </c>
      <c r="AA205" s="3" t="s">
        <v>157</v>
      </c>
      <c r="AB205" s="3">
        <v>5.1030927835051552E-2</v>
      </c>
      <c r="AC205" s="3" t="s">
        <v>26</v>
      </c>
      <c r="AD205" s="3" t="s">
        <v>5</v>
      </c>
      <c r="AE205" s="3" t="s">
        <v>6</v>
      </c>
      <c r="AF205" s="3" t="s">
        <v>5</v>
      </c>
      <c r="AG205" s="3" t="s">
        <v>7</v>
      </c>
      <c r="AH205" s="3" t="s">
        <v>48</v>
      </c>
      <c r="AI205" s="3" t="s">
        <v>28</v>
      </c>
      <c r="AJ205" s="3" t="s">
        <v>10</v>
      </c>
      <c r="AK205" s="3" t="s">
        <v>182</v>
      </c>
      <c r="AL205" s="4" t="s">
        <v>12</v>
      </c>
      <c r="AM205" s="4" t="s">
        <v>13</v>
      </c>
      <c r="AN205" s="4">
        <v>2009</v>
      </c>
      <c r="AO205" s="3" t="s">
        <v>30</v>
      </c>
      <c r="AP205" s="3" t="s">
        <v>14</v>
      </c>
      <c r="AQ205" s="3">
        <v>1449</v>
      </c>
      <c r="AR205" s="3">
        <v>1</v>
      </c>
      <c r="AS205" s="3">
        <v>0</v>
      </c>
      <c r="AT205" s="3">
        <v>0</v>
      </c>
      <c r="AU205" s="3">
        <v>0</v>
      </c>
      <c r="AV205" s="4" t="s">
        <v>15</v>
      </c>
      <c r="AW205" s="4" t="s">
        <v>183</v>
      </c>
      <c r="AX205" s="4" t="s">
        <v>17</v>
      </c>
      <c r="AY205" s="4" t="s">
        <v>33</v>
      </c>
      <c r="AZ205" s="4"/>
      <c r="BA205" s="3">
        <v>0.19800000000000001</v>
      </c>
      <c r="BB205" s="3"/>
      <c r="BC205" s="3"/>
      <c r="BD205" s="3" t="s">
        <v>20</v>
      </c>
      <c r="BE205" s="3">
        <v>3.88</v>
      </c>
      <c r="BF205" s="3"/>
    </row>
    <row r="206" spans="1:58" x14ac:dyDescent="0.35">
      <c r="A206" s="2">
        <v>65</v>
      </c>
      <c r="B206" s="3" t="s">
        <v>351</v>
      </c>
      <c r="C206" s="3">
        <v>65.3</v>
      </c>
      <c r="D206" s="3" t="s">
        <v>380</v>
      </c>
      <c r="E206" s="3" t="s">
        <v>381</v>
      </c>
      <c r="F206" s="3"/>
      <c r="G206" s="3" t="s">
        <v>1958</v>
      </c>
      <c r="H206" s="3" t="str">
        <f>IF(Z206&lt;'2 - Outliers'!$F$11,"Low outlier",IF(Z206&gt;'2 - Outliers'!$F$12,"High outlier",""))</f>
        <v/>
      </c>
      <c r="I206" s="3">
        <f>IF(AB206="",VLOOKUP(AX206,'3 -Impute_SE'!$B$10:$C$21,2,FALSE),AB206)</f>
        <v>5.1176470588235289E-2</v>
      </c>
      <c r="J206" s="3">
        <f>I206^2</f>
        <v>2.6190311418685117E-3</v>
      </c>
      <c r="K206" s="3">
        <f>1/J206</f>
        <v>381.8205839608932</v>
      </c>
      <c r="L206" s="3">
        <f>K206/(VLOOKUP($AX206,'5_Weighting - FEM'!$B$9:$C$20,2,FALSE)/VLOOKUP($AX206,'5_Weighting - FEM'!$B$9:$D$20,3,FALSE))</f>
        <v>0.6665873608272832</v>
      </c>
      <c r="M206" s="3">
        <f>L206*Z206</f>
        <v>1.1598620078394727E-2</v>
      </c>
      <c r="N206" s="3">
        <f>K206*Z206</f>
        <v>6.6436781609195412</v>
      </c>
      <c r="O206" s="3">
        <f>K206/(VLOOKUP($AX206,'5_Weighting - FEM'!$F$12:$G$20,2,FALSE)/(VLOOKUP($AX206,'5_Weighting - FEM'!$F$12:$H$21,3,FALSE)))</f>
        <v>21.880231586853867</v>
      </c>
      <c r="P206" s="3">
        <f>O206*$Z206</f>
        <v>0.38071602961125728</v>
      </c>
      <c r="Q206" s="3">
        <f>K206/(VLOOKUP($AX206,'5_Weighting - FEM'!$F$12:$H$20,2,FALSE)/VLOOKUP($AX206,'5_Weighting - FEM'!$F$12:$H$20,3,FALSE))</f>
        <v>21.880231586853867</v>
      </c>
      <c r="R206" s="3">
        <f>Q206*$Z206</f>
        <v>0.38071602961125728</v>
      </c>
      <c r="S206" s="3">
        <f>K206/(VLOOKUP($AX206,'5_Weighting - FEM'!$N$12:$O$23,2,FALSE)/VLOOKUP($AX206,'5_Weighting - FEM'!$N$12:$P$23,3,FALSE))</f>
        <v>0.3651543701579521</v>
      </c>
      <c r="T206" s="3">
        <f>S206*$Z206</f>
        <v>6.3536860407483664E-3</v>
      </c>
      <c r="U206" s="3">
        <f>K206/(VLOOKUP($AX206,'5_Weighting - FEM'!$R$12:$S$23,2,FALSE)/(VLOOKUP($AX206,'5_Weighting - FEM'!$R$12:$T$23,3,FALSE)))</f>
        <v>0.59355611828847221</v>
      </c>
      <c r="V206" s="3">
        <f>U206*$Z206</f>
        <v>1.0327876458219415E-2</v>
      </c>
      <c r="W206" s="3">
        <f>K206/(VLOOKUP($AX206,'5_Weighting - FEM'!$V$12:$W$23,2,FALSE)/(VLOOKUP($AX206,'5_Weighting - FEM'!$V$12:$X$23,3,FALSE)))</f>
        <v>0.50349742044630286</v>
      </c>
      <c r="X206" s="3">
        <f>W206*$Z206</f>
        <v>8.7608551157656693E-3</v>
      </c>
      <c r="Y206" s="3" t="s">
        <v>367</v>
      </c>
      <c r="Z206" s="6">
        <v>1.7399999999999999E-2</v>
      </c>
      <c r="AA206" s="3" t="s">
        <v>355</v>
      </c>
      <c r="AB206" s="3">
        <v>5.1176470588235289E-2</v>
      </c>
      <c r="AC206" s="3" t="s">
        <v>26</v>
      </c>
      <c r="AD206" s="3" t="s">
        <v>53</v>
      </c>
      <c r="AE206" s="3" t="s">
        <v>6</v>
      </c>
      <c r="AF206" s="3" t="s">
        <v>54</v>
      </c>
      <c r="AG206" s="3" t="s">
        <v>7</v>
      </c>
      <c r="AH206" s="3" t="s">
        <v>356</v>
      </c>
      <c r="AI206" s="3" t="s">
        <v>28</v>
      </c>
      <c r="AJ206" s="3" t="s">
        <v>10</v>
      </c>
      <c r="AK206" s="3" t="s">
        <v>11</v>
      </c>
      <c r="AL206" s="4" t="s">
        <v>108</v>
      </c>
      <c r="AM206" s="4" t="s">
        <v>363</v>
      </c>
      <c r="AN206" s="4">
        <v>2010</v>
      </c>
      <c r="AO206" s="3" t="s">
        <v>14</v>
      </c>
      <c r="AP206" s="3" t="s">
        <v>14</v>
      </c>
      <c r="AQ206" s="3">
        <v>473</v>
      </c>
      <c r="AR206" s="3">
        <v>1</v>
      </c>
      <c r="AS206" s="3">
        <v>0</v>
      </c>
      <c r="AT206" s="3">
        <v>0</v>
      </c>
      <c r="AU206" s="3">
        <v>0</v>
      </c>
      <c r="AV206" s="4" t="s">
        <v>346</v>
      </c>
      <c r="AW206" s="4" t="s">
        <v>376</v>
      </c>
      <c r="AX206" s="3" t="s">
        <v>348</v>
      </c>
      <c r="AY206" s="4" t="s">
        <v>33</v>
      </c>
      <c r="AZ206" s="4"/>
      <c r="BA206" s="3">
        <v>8.6999999999999994E-2</v>
      </c>
      <c r="BB206" s="3"/>
      <c r="BC206" s="3"/>
      <c r="BD206" s="3" t="s">
        <v>20</v>
      </c>
      <c r="BE206" s="3">
        <v>0.34</v>
      </c>
      <c r="BF206" s="3"/>
    </row>
    <row r="207" spans="1:58" x14ac:dyDescent="0.35">
      <c r="A207" s="86">
        <v>131</v>
      </c>
      <c r="B207" s="81" t="s">
        <v>68</v>
      </c>
      <c r="C207" s="81">
        <v>131.1</v>
      </c>
      <c r="D207" s="81" t="s">
        <v>2035</v>
      </c>
      <c r="E207" s="81" t="s">
        <v>306</v>
      </c>
      <c r="F207" s="3">
        <v>1</v>
      </c>
      <c r="G207" s="3"/>
      <c r="H207" s="3"/>
      <c r="I207" s="3">
        <f>IF(AB207="",VLOOKUP(AX207,'3 -Impute_SE'!$B$10:$C$21,2,FALSE),AB207)</f>
        <v>5.1193058568329723E-2</v>
      </c>
      <c r="J207" s="3">
        <f>I207^2</f>
        <v>2.6207292455804371E-3</v>
      </c>
      <c r="K207" s="3">
        <f>1/J207</f>
        <v>381.57318299339266</v>
      </c>
      <c r="L207" s="3">
        <f>K207/(VLOOKUP($AX207,'5_Weighting - FEM'!$B$9:$C$20,2,FALSE)/VLOOKUP($AX207,'5_Weighting - FEM'!$B$9:$D$20,3,FALSE))</f>
        <v>1.0262597542790891E-3</v>
      </c>
      <c r="M207" s="3">
        <f>L207*Z207</f>
        <v>1.2109865100493251E-4</v>
      </c>
      <c r="N207" s="3">
        <f>K207*Z207</f>
        <v>45.025635593220329</v>
      </c>
      <c r="O207" s="3">
        <f>K207/(VLOOKUP($AX207,'5_Weighting - FEM'!$F$12:$G$20,2,FALSE)/(VLOOKUP($AX207,'5_Weighting - FEM'!$F$12:$H$21,3,FALSE)))</f>
        <v>9.9750520885274363E-2</v>
      </c>
      <c r="P207" s="3">
        <f>O207*$Z207</f>
        <v>1.1770561464462374E-2</v>
      </c>
      <c r="Q207" s="3">
        <f>K207/(VLOOKUP($AX207,'5_Weighting - FEM'!$F$12:$H$20,2,FALSE)/VLOOKUP($AX207,'5_Weighting - FEM'!$F$12:$H$20,3,FALSE))</f>
        <v>9.9750520885274363E-2</v>
      </c>
      <c r="R207" s="3">
        <f>Q207*$Z207</f>
        <v>1.1770561464462374E-2</v>
      </c>
      <c r="S207" s="3">
        <f>K207/(VLOOKUP($AX207,'5_Weighting - FEM'!$N$12:$O$23,2,FALSE)/VLOOKUP($AX207,'5_Weighting - FEM'!$N$12:$P$23,3,FALSE))</f>
        <v>6.6438351370241779E-4</v>
      </c>
      <c r="T207" s="3">
        <f>S207*$Z207</f>
        <v>7.839725461688529E-5</v>
      </c>
      <c r="U207" s="3">
        <f>K207/(VLOOKUP($AX207,'5_Weighting - FEM'!$R$12:$S$23,2,FALSE)/(VLOOKUP($AX207,'5_Weighting - FEM'!$R$12:$T$23,3,FALSE)))</f>
        <v>0.19541711285873262</v>
      </c>
      <c r="V207" s="3">
        <f>U207*$Z207</f>
        <v>2.3059219317330449E-2</v>
      </c>
      <c r="W207" s="3">
        <f>K207/(VLOOKUP($AX207,'5_Weighting - FEM'!$V$12:$W$23,2,FALSE)/(VLOOKUP($AX207,'5_Weighting - FEM'!$V$12:$X$23,3,FALSE)))</f>
        <v>5.928941164321422E-4</v>
      </c>
      <c r="X207" s="3">
        <f>W207*$Z207</f>
        <v>6.9961505738992775E-5</v>
      </c>
      <c r="Y207" s="3"/>
      <c r="Z207" s="81">
        <v>0.11799999999999999</v>
      </c>
      <c r="AA207" s="81" t="s">
        <v>4</v>
      </c>
      <c r="AB207" s="85">
        <v>5.1193058568329723E-2</v>
      </c>
      <c r="AC207" s="81" t="s">
        <v>2049</v>
      </c>
      <c r="AD207" s="81" t="s">
        <v>5</v>
      </c>
      <c r="AE207" s="81" t="s">
        <v>6</v>
      </c>
      <c r="AF207" s="81" t="s">
        <v>5</v>
      </c>
      <c r="AG207" s="81" t="s">
        <v>55</v>
      </c>
      <c r="AH207" s="81" t="s">
        <v>37</v>
      </c>
      <c r="AI207" s="81" t="s">
        <v>73</v>
      </c>
      <c r="AJ207" s="81" t="s">
        <v>57</v>
      </c>
      <c r="AK207" s="81" t="s">
        <v>191</v>
      </c>
      <c r="AL207" s="81" t="s">
        <v>12</v>
      </c>
      <c r="AM207" s="81" t="s">
        <v>232</v>
      </c>
      <c r="AN207" s="81">
        <v>1991</v>
      </c>
      <c r="AO207" s="3" t="s">
        <v>30</v>
      </c>
      <c r="AP207" s="3" t="s">
        <v>30</v>
      </c>
      <c r="AQ207" s="81">
        <v>1619</v>
      </c>
      <c r="AR207" s="81">
        <v>0</v>
      </c>
      <c r="AS207" s="81">
        <v>0</v>
      </c>
      <c r="AT207" s="81">
        <v>1</v>
      </c>
      <c r="AU207" s="81">
        <v>1</v>
      </c>
      <c r="AV207" s="81" t="s">
        <v>15</v>
      </c>
      <c r="AW207" s="81" t="s">
        <v>2043</v>
      </c>
      <c r="AX207" s="81" t="s">
        <v>42</v>
      </c>
      <c r="AY207" s="81" t="s">
        <v>233</v>
      </c>
      <c r="AZ207" s="3" t="s">
        <v>78</v>
      </c>
      <c r="BA207" s="3"/>
      <c r="BB207" s="3"/>
      <c r="BC207" s="3"/>
      <c r="BD207" s="3"/>
      <c r="BE207" s="81">
        <v>2.3049999999999997</v>
      </c>
      <c r="BF207" s="81"/>
    </row>
    <row r="208" spans="1:58" x14ac:dyDescent="0.35">
      <c r="A208" s="2">
        <v>161</v>
      </c>
      <c r="B208" s="3" t="s">
        <v>1214</v>
      </c>
      <c r="C208" s="3">
        <v>161.1</v>
      </c>
      <c r="D208" s="3" t="s">
        <v>1215</v>
      </c>
      <c r="E208" s="3" t="s">
        <v>1216</v>
      </c>
      <c r="F208" s="3"/>
      <c r="G208" s="3"/>
      <c r="H208" s="3" t="str">
        <f>IF(Z208&lt;'2 - Outliers'!$F$11,"Low outlier",IF(Z208&gt;'2 - Outliers'!$F$12,"High outlier",""))</f>
        <v/>
      </c>
      <c r="I208" s="3">
        <f>IF(AB208="",VLOOKUP(AX208,'3 -Impute_SE'!$B$10:$C$21,2,FALSE),AB208)</f>
        <v>5.1340000000000004E-2</v>
      </c>
      <c r="J208" s="3">
        <f>I208^2</f>
        <v>2.6357956000000004E-3</v>
      </c>
      <c r="K208" s="3">
        <f>1/J208</f>
        <v>379.39208943212435</v>
      </c>
      <c r="L208" s="3">
        <f>K208/(VLOOKUP($AX208,'5_Weighting - FEM'!$B$9:$C$20,2,FALSE)/VLOOKUP($AX208,'5_Weighting - FEM'!$B$9:$D$20,3,FALSE))</f>
        <v>0.36833776147477654</v>
      </c>
      <c r="M208" s="3">
        <f>L208*Z208</f>
        <v>0.15679401830458289</v>
      </c>
      <c r="N208" s="3">
        <f>K208*Z208</f>
        <v>161.49962462946672</v>
      </c>
      <c r="O208" s="3">
        <f>K208/(VLOOKUP($AX208,'5_Weighting - FEM'!$F$12:$G$20,2,FALSE)/(VLOOKUP($AX208,'5_Weighting - FEM'!$F$12:$H$21,3,FALSE)))</f>
        <v>6.4523938412703536</v>
      </c>
      <c r="P208" s="3">
        <f>O208*$Z208</f>
        <v>2.7466550103519647</v>
      </c>
      <c r="Q208" s="3">
        <f>K208/(VLOOKUP($AX208,'5_Weighting - FEM'!$F$12:$H$20,2,FALSE)/VLOOKUP($AX208,'5_Weighting - FEM'!$F$12:$H$20,3,FALSE))</f>
        <v>6.4523938412703536</v>
      </c>
      <c r="R208" s="3">
        <f>Q208*$Z208</f>
        <v>2.7466550103519647</v>
      </c>
      <c r="S208" s="3">
        <f>K208/(VLOOKUP($AX208,'5_Weighting - FEM'!$N$12:$O$23,2,FALSE)/VLOOKUP($AX208,'5_Weighting - FEM'!$N$12:$P$23,3,FALSE))</f>
        <v>0.26552590430130962</v>
      </c>
      <c r="T208" s="3">
        <f>S208*$Z208</f>
        <v>0.1130290669429815</v>
      </c>
      <c r="U208" s="3">
        <f>K208/(VLOOKUP($AX208,'5_Weighting - FEM'!$R$12:$S$23,2,FALSE)/(VLOOKUP($AX208,'5_Weighting - FEM'!$R$12:$T$23,3,FALSE)))</f>
        <v>0.18204095525749139</v>
      </c>
      <c r="V208" s="3">
        <f>U208*$Z208</f>
        <v>7.7491193834008945E-2</v>
      </c>
      <c r="W208" s="3">
        <f>K208/(VLOOKUP($AX208,'5_Weighting - FEM'!$V$12:$W$23,2,FALSE)/(VLOOKUP($AX208,'5_Weighting - FEM'!$V$12:$X$23,3,FALSE)))</f>
        <v>0.23367548353426168</v>
      </c>
      <c r="X208" s="3">
        <f>W208*$Z208</f>
        <v>9.9470979830864531E-2</v>
      </c>
      <c r="Y208" s="3" t="s">
        <v>1301</v>
      </c>
      <c r="Z208" s="6">
        <v>0.42568000000000006</v>
      </c>
      <c r="AA208" s="3" t="s">
        <v>134</v>
      </c>
      <c r="AB208" s="3">
        <v>5.1340000000000004E-2</v>
      </c>
      <c r="AC208" s="3" t="s">
        <v>1305</v>
      </c>
      <c r="AD208" s="3" t="s">
        <v>5</v>
      </c>
      <c r="AE208" s="3" t="s">
        <v>6</v>
      </c>
      <c r="AF208" s="3" t="s">
        <v>5</v>
      </c>
      <c r="AG208" s="3" t="s">
        <v>7</v>
      </c>
      <c r="AH208" s="3" t="s">
        <v>135</v>
      </c>
      <c r="AI208" s="3" t="s">
        <v>38</v>
      </c>
      <c r="AJ208" s="3" t="s">
        <v>10</v>
      </c>
      <c r="AK208" s="3" t="s">
        <v>11</v>
      </c>
      <c r="AL208" s="4" t="s">
        <v>651</v>
      </c>
      <c r="AM208" s="4" t="s">
        <v>1334</v>
      </c>
      <c r="AN208" s="4">
        <v>2015</v>
      </c>
      <c r="AO208" s="3" t="s">
        <v>14</v>
      </c>
      <c r="AP208" s="3" t="s">
        <v>1951</v>
      </c>
      <c r="AQ208" s="3">
        <v>150</v>
      </c>
      <c r="AR208" s="3">
        <v>0</v>
      </c>
      <c r="AS208" s="3">
        <v>0</v>
      </c>
      <c r="AT208" s="3">
        <v>0</v>
      </c>
      <c r="AU208" s="3">
        <v>0</v>
      </c>
      <c r="AV208" s="4" t="s">
        <v>1347</v>
      </c>
      <c r="AW208" s="4" t="s">
        <v>1365</v>
      </c>
      <c r="AX208" s="3" t="s">
        <v>465</v>
      </c>
      <c r="AY208" s="4" t="s">
        <v>18</v>
      </c>
      <c r="AZ208" s="4"/>
      <c r="BA208" s="3">
        <v>1.252</v>
      </c>
      <c r="BB208" s="3"/>
      <c r="BC208" s="3"/>
      <c r="BD208" s="3"/>
      <c r="BE208" s="3">
        <v>8.2913907284768218</v>
      </c>
      <c r="BF208" s="3" t="s">
        <v>125</v>
      </c>
    </row>
    <row r="209" spans="1:58" x14ac:dyDescent="0.35">
      <c r="A209" s="2">
        <v>150</v>
      </c>
      <c r="B209" s="3" t="s">
        <v>1177</v>
      </c>
      <c r="C209" s="3">
        <v>150.19999999999999</v>
      </c>
      <c r="D209" s="3" t="s">
        <v>1182</v>
      </c>
      <c r="E209" s="3" t="s">
        <v>1183</v>
      </c>
      <c r="F209" s="3"/>
      <c r="G209" s="3"/>
      <c r="H209" s="3" t="str">
        <f>IF(Z209&lt;'2 - Outliers'!$F$11,"Low outlier",IF(Z209&gt;'2 - Outliers'!$F$12,"High outlier",""))</f>
        <v/>
      </c>
      <c r="I209" s="3">
        <f>IF(AB209="",VLOOKUP(AX209,'3 -Impute_SE'!$B$10:$C$21,2,FALSE),AB209)</f>
        <v>5.2345707764125851E-2</v>
      </c>
      <c r="J209" s="3">
        <f>I209^2</f>
        <v>2.7400731213272655E-3</v>
      </c>
      <c r="K209" s="3">
        <f>1/J209</f>
        <v>364.95376426874674</v>
      </c>
      <c r="L209" s="3">
        <f>K209/(VLOOKUP($AX209,'5_Weighting - FEM'!$B$9:$C$20,2,FALSE)/VLOOKUP($AX209,'5_Weighting - FEM'!$B$9:$D$20,3,FALSE))</f>
        <v>1.0232606689176417E-2</v>
      </c>
      <c r="M209" s="3">
        <f>L209*Z209</f>
        <v>3.8040658459385975E-3</v>
      </c>
      <c r="N209" s="3">
        <f>K209*Z209</f>
        <v>135.67492547817307</v>
      </c>
      <c r="O209" s="3">
        <f>K209/(VLOOKUP($AX209,'5_Weighting - FEM'!$F$12:$G$20,2,FALSE)/(VLOOKUP($AX209,'5_Weighting - FEM'!$F$12:$H$21,3,FALSE)))</f>
        <v>3.787031258541392E-3</v>
      </c>
      <c r="P209" s="3">
        <f>O209*$Z209</f>
        <v>1.4078637736909504E-3</v>
      </c>
      <c r="Q209" s="3">
        <f>K209/(VLOOKUP($AX209,'5_Weighting - FEM'!$F$12:$H$20,2,FALSE)/VLOOKUP($AX209,'5_Weighting - FEM'!$F$12:$H$20,3,FALSE))</f>
        <v>3.787031258541392E-3</v>
      </c>
      <c r="R209" s="3">
        <f>Q209*$Z209</f>
        <v>1.4078637736909504E-3</v>
      </c>
      <c r="S209" s="3">
        <f>K209/(VLOOKUP($AX209,'5_Weighting - FEM'!$N$12:$O$23,2,FALSE)/VLOOKUP($AX209,'5_Weighting - FEM'!$N$12:$P$23,3,FALSE))</f>
        <v>3.6111293865253954E-2</v>
      </c>
      <c r="T209" s="3">
        <f>S209*$Z209</f>
        <v>1.3424706315622197E-2</v>
      </c>
      <c r="U209" s="3">
        <f>K209/(VLOOKUP($AX209,'5_Weighting - FEM'!$R$12:$S$23,2,FALSE)/(VLOOKUP($AX209,'5_Weighting - FEM'!$R$12:$T$23,3,FALSE)))</f>
        <v>1.5981412022740782</v>
      </c>
      <c r="V209" s="3">
        <f>U209*$Z209</f>
        <v>0.59412372127901836</v>
      </c>
      <c r="W209" s="3">
        <f>K209/(VLOOKUP($AX209,'5_Weighting - FEM'!$V$12:$W$23,2,FALSE)/(VLOOKUP($AX209,'5_Weighting - FEM'!$V$12:$X$23,3,FALSE)))</f>
        <v>3.9738422057865319E-2</v>
      </c>
      <c r="X209" s="3">
        <f>W209*$Z209</f>
        <v>1.4773124650800523E-2</v>
      </c>
      <c r="Y209" s="3" t="s">
        <v>24</v>
      </c>
      <c r="Z209" s="6">
        <v>0.37175921654082184</v>
      </c>
      <c r="AA209" s="3" t="s">
        <v>1298</v>
      </c>
      <c r="AB209" s="3">
        <v>5.2345707764125851E-2</v>
      </c>
      <c r="AC209" s="3" t="s">
        <v>26</v>
      </c>
      <c r="AD209" s="3" t="s">
        <v>5</v>
      </c>
      <c r="AE209" s="3" t="s">
        <v>6</v>
      </c>
      <c r="AF209" s="3" t="s">
        <v>5</v>
      </c>
      <c r="AG209" s="3" t="s">
        <v>7</v>
      </c>
      <c r="AH209" s="3" t="s">
        <v>1310</v>
      </c>
      <c r="AI209" s="3" t="s">
        <v>694</v>
      </c>
      <c r="AJ209" s="3" t="s">
        <v>10</v>
      </c>
      <c r="AK209" s="3" t="s">
        <v>1332</v>
      </c>
      <c r="AL209" s="4" t="s">
        <v>1330</v>
      </c>
      <c r="AM209" s="4" t="s">
        <v>1331</v>
      </c>
      <c r="AN209" s="4">
        <v>2015</v>
      </c>
      <c r="AO209" s="3" t="s">
        <v>14</v>
      </c>
      <c r="AP209" s="3" t="s">
        <v>1951</v>
      </c>
      <c r="AQ209" s="3">
        <v>108</v>
      </c>
      <c r="AR209" s="3">
        <v>1</v>
      </c>
      <c r="AS209" s="3">
        <v>0</v>
      </c>
      <c r="AT209" s="3">
        <v>0</v>
      </c>
      <c r="AU209" s="3">
        <v>0</v>
      </c>
      <c r="AV209" s="4" t="s">
        <v>15</v>
      </c>
      <c r="AW209" s="4" t="s">
        <v>1346</v>
      </c>
      <c r="AX209" s="4" t="s">
        <v>88</v>
      </c>
      <c r="AY209" s="4" t="s">
        <v>33</v>
      </c>
      <c r="AZ209" s="4"/>
      <c r="BA209" s="3">
        <v>2003</v>
      </c>
      <c r="BB209" s="3"/>
      <c r="BC209" s="3"/>
      <c r="BD209" s="3"/>
      <c r="BE209" s="3">
        <v>7.1020000000000003</v>
      </c>
      <c r="BF209" s="3" t="s">
        <v>1300</v>
      </c>
    </row>
    <row r="210" spans="1:58" x14ac:dyDescent="0.35">
      <c r="A210" s="2">
        <v>160</v>
      </c>
      <c r="B210" s="3" t="s">
        <v>1202</v>
      </c>
      <c r="C210" s="3">
        <v>160.1</v>
      </c>
      <c r="D210" s="3" t="s">
        <v>1206</v>
      </c>
      <c r="E210" s="3" t="s">
        <v>1204</v>
      </c>
      <c r="F210" s="3"/>
      <c r="G210" s="3"/>
      <c r="H210" s="3" t="str">
        <f>IF(Z210&lt;'2 - Outliers'!$F$11,"Low outlier",IF(Z210&gt;'2 - Outliers'!$F$12,"High outlier",""))</f>
        <v/>
      </c>
      <c r="I210" s="3">
        <f>IF(AB210="",VLOOKUP(AX210,'3 -Impute_SE'!$B$10:$C$21,2,FALSE),AB210)</f>
        <v>5.3228986585428149E-2</v>
      </c>
      <c r="J210" s="3">
        <f>I210^2</f>
        <v>2.8333250129116898E-3</v>
      </c>
      <c r="K210" s="3">
        <f>1/J210</f>
        <v>352.94221292753906</v>
      </c>
      <c r="L210" s="3">
        <f>K210/(VLOOKUP($AX210,'5_Weighting - FEM'!$B$9:$C$20,2,FALSE)/VLOOKUP($AX210,'5_Weighting - FEM'!$B$9:$D$20,3,FALSE))</f>
        <v>9.8958257250241505E-3</v>
      </c>
      <c r="M210" s="3">
        <f>L210*Z210</f>
        <v>3.1204360457318244E-3</v>
      </c>
      <c r="N210" s="3">
        <f>K210*Z210</f>
        <v>111.29274442398912</v>
      </c>
      <c r="O210" s="3">
        <f>K210/(VLOOKUP($AX210,'5_Weighting - FEM'!$F$12:$G$20,2,FALSE)/(VLOOKUP($AX210,'5_Weighting - FEM'!$F$12:$H$21,3,FALSE)))</f>
        <v>3.6623904825135787E-3</v>
      </c>
      <c r="P210" s="3">
        <f>O210*$Z210</f>
        <v>1.1548561578122022E-3</v>
      </c>
      <c r="Q210" s="3">
        <f>K210/(VLOOKUP($AX210,'5_Weighting - FEM'!$F$12:$H$20,2,FALSE)/VLOOKUP($AX210,'5_Weighting - FEM'!$F$12:$H$20,3,FALSE))</f>
        <v>3.6623904825135787E-3</v>
      </c>
      <c r="R210" s="3">
        <f>Q210*$Z210</f>
        <v>1.1548561578122022E-3</v>
      </c>
      <c r="S210" s="3">
        <f>K210/(VLOOKUP($AX210,'5_Weighting - FEM'!$N$12:$O$23,2,FALSE)/VLOOKUP($AX210,'5_Weighting - FEM'!$N$12:$P$23,3,FALSE))</f>
        <v>3.4922779859571505E-2</v>
      </c>
      <c r="T210" s="3">
        <f>S210*$Z210</f>
        <v>1.1012148366294957E-2</v>
      </c>
      <c r="U210" s="3">
        <f>K210/(VLOOKUP($AX210,'5_Weighting - FEM'!$R$12:$S$23,2,FALSE)/(VLOOKUP($AX210,'5_Weighting - FEM'!$R$12:$T$23,3,FALSE)))</f>
        <v>1.5455423336473153</v>
      </c>
      <c r="V210" s="3">
        <f>U210*$Z210</f>
        <v>0.4873535713065314</v>
      </c>
      <c r="W210" s="3">
        <f>K210/(VLOOKUP($AX210,'5_Weighting - FEM'!$V$12:$W$23,2,FALSE)/(VLOOKUP($AX210,'5_Weighting - FEM'!$V$12:$X$23,3,FALSE)))</f>
        <v>3.8430530090445746E-2</v>
      </c>
      <c r="X210" s="3">
        <f>W210*$Z210</f>
        <v>1.211824204296158E-2</v>
      </c>
      <c r="Y210" s="3" t="s">
        <v>24</v>
      </c>
      <c r="Z210" s="6">
        <v>0.31532851653207639</v>
      </c>
      <c r="AA210" s="3" t="s">
        <v>25</v>
      </c>
      <c r="AB210" s="3">
        <v>5.3228986585428149E-2</v>
      </c>
      <c r="AC210" s="3" t="s">
        <v>26</v>
      </c>
      <c r="AD210" s="3" t="s">
        <v>5</v>
      </c>
      <c r="AE210" s="3" t="s">
        <v>1307</v>
      </c>
      <c r="AF210" s="3" t="s">
        <v>5</v>
      </c>
      <c r="AG210" s="3" t="s">
        <v>7</v>
      </c>
      <c r="AH210" s="3" t="s">
        <v>1314</v>
      </c>
      <c r="AI210" s="3" t="s">
        <v>38</v>
      </c>
      <c r="AJ210" s="3" t="s">
        <v>10</v>
      </c>
      <c r="AK210" s="3" t="s">
        <v>11</v>
      </c>
      <c r="AL210" s="4" t="s">
        <v>12</v>
      </c>
      <c r="AM210" s="4" t="s">
        <v>1333</v>
      </c>
      <c r="AN210" s="4">
        <v>2015</v>
      </c>
      <c r="AO210" s="3" t="s">
        <v>14</v>
      </c>
      <c r="AP210" s="3" t="s">
        <v>1951</v>
      </c>
      <c r="AQ210" s="3">
        <v>2124</v>
      </c>
      <c r="AR210" s="3">
        <v>1</v>
      </c>
      <c r="AS210" s="3">
        <v>0</v>
      </c>
      <c r="AT210" s="3">
        <v>0</v>
      </c>
      <c r="AU210" s="3">
        <v>0</v>
      </c>
      <c r="AV210" s="4" t="s">
        <v>15</v>
      </c>
      <c r="AW210" s="4" t="s">
        <v>1362</v>
      </c>
      <c r="AX210" s="4" t="s">
        <v>88</v>
      </c>
      <c r="AY210" s="4" t="s">
        <v>1398</v>
      </c>
      <c r="AZ210" s="4"/>
      <c r="BA210" s="3">
        <v>5.4420000000000002</v>
      </c>
      <c r="BB210" s="3"/>
      <c r="BC210" s="3"/>
      <c r="BD210" s="3"/>
      <c r="BE210" s="3">
        <v>5.9240000000000004</v>
      </c>
      <c r="BF210" s="3" t="s">
        <v>1300</v>
      </c>
    </row>
    <row r="211" spans="1:58" x14ac:dyDescent="0.35">
      <c r="A211" s="2">
        <v>113</v>
      </c>
      <c r="B211" s="3" t="s">
        <v>499</v>
      </c>
      <c r="C211" s="3">
        <v>113.2</v>
      </c>
      <c r="D211" s="3" t="s">
        <v>505</v>
      </c>
      <c r="E211" s="3" t="s">
        <v>506</v>
      </c>
      <c r="F211" s="3"/>
      <c r="G211" s="3"/>
      <c r="H211" s="3" t="str">
        <f>IF(Z211&lt;'2 - Outliers'!$F$11,"Low outlier",IF(Z211&gt;'2 - Outliers'!$F$12,"High outlier",""))</f>
        <v/>
      </c>
      <c r="I211" s="3">
        <f>IF(AB211="",VLOOKUP(AX211,'3 -Impute_SE'!$B$10:$C$21,2,FALSE),AB211)</f>
        <v>5.3991750687442712E-2</v>
      </c>
      <c r="J211" s="3">
        <f>I211^2</f>
        <v>2.9151091422949704E-3</v>
      </c>
      <c r="K211" s="3">
        <f>1/J211</f>
        <v>343.04032925941584</v>
      </c>
      <c r="L211" s="3">
        <f>K211/(VLOOKUP($AX211,'5_Weighting - FEM'!$B$9:$C$20,2,FALSE)/VLOOKUP($AX211,'5_Weighting - FEM'!$B$9:$D$20,3,FALSE))</f>
        <v>0.59888428582408937</v>
      </c>
      <c r="M211" s="3">
        <f>L211*Z211</f>
        <v>7.0554557712935964E-2</v>
      </c>
      <c r="N211" s="3">
        <f>K211*Z211</f>
        <v>40.413581190051779</v>
      </c>
      <c r="O211" s="3">
        <f>K211/(VLOOKUP($AX211,'5_Weighting - FEM'!$F$12:$G$20,2,FALSE)/(VLOOKUP($AX211,'5_Weighting - FEM'!$F$12:$H$21,3,FALSE)))</f>
        <v>19.657928784152141</v>
      </c>
      <c r="P211" s="3">
        <f>O211*$Z211</f>
        <v>2.3159005900609637</v>
      </c>
      <c r="Q211" s="3">
        <f>K211/(VLOOKUP($AX211,'5_Weighting - FEM'!$F$12:$H$20,2,FALSE)/VLOOKUP($AX211,'5_Weighting - FEM'!$F$12:$H$20,3,FALSE))</f>
        <v>19.657928784152141</v>
      </c>
      <c r="R211" s="3">
        <f>Q211*$Z211</f>
        <v>2.3159005900609637</v>
      </c>
      <c r="S211" s="3">
        <f>K211/(VLOOKUP($AX211,'5_Weighting - FEM'!$N$12:$O$23,2,FALSE)/VLOOKUP($AX211,'5_Weighting - FEM'!$N$12:$P$23,3,FALSE))</f>
        <v>0.32806684770648237</v>
      </c>
      <c r="T211" s="3">
        <f>S211*$Z211</f>
        <v>3.8649555328300687E-2</v>
      </c>
      <c r="U211" s="3">
        <f>K211/(VLOOKUP($AX211,'5_Weighting - FEM'!$R$12:$S$23,2,FALSE)/(VLOOKUP($AX211,'5_Weighting - FEM'!$R$12:$T$23,3,FALSE)))</f>
        <v>0.53327058520363269</v>
      </c>
      <c r="V211" s="3">
        <f>U211*$Z211</f>
        <v>6.2824607642839966E-2</v>
      </c>
      <c r="W211" s="3">
        <f>K211/(VLOOKUP($AX211,'5_Weighting - FEM'!$V$12:$W$23,2,FALSE)/(VLOOKUP($AX211,'5_Weighting - FEM'!$V$12:$X$23,3,FALSE)))</f>
        <v>0.45235885163503015</v>
      </c>
      <c r="X211" s="3">
        <f>W211*$Z211</f>
        <v>5.3292396311122904E-2</v>
      </c>
      <c r="Y211" s="3" t="s">
        <v>507</v>
      </c>
      <c r="Z211" s="6">
        <v>0.11781</v>
      </c>
      <c r="AA211" s="3" t="s">
        <v>134</v>
      </c>
      <c r="AB211" s="3">
        <v>5.3991750687442712E-2</v>
      </c>
      <c r="AC211" s="3" t="s">
        <v>26</v>
      </c>
      <c r="AD211" s="3" t="s">
        <v>5</v>
      </c>
      <c r="AE211" s="3" t="s">
        <v>6</v>
      </c>
      <c r="AF211" s="3" t="s">
        <v>5</v>
      </c>
      <c r="AG211" s="3" t="s">
        <v>7</v>
      </c>
      <c r="AH211" s="3" t="s">
        <v>37</v>
      </c>
      <c r="AI211" s="3" t="s">
        <v>9</v>
      </c>
      <c r="AJ211" s="3" t="s">
        <v>57</v>
      </c>
      <c r="AK211" s="3" t="s">
        <v>11</v>
      </c>
      <c r="AL211" s="4" t="s">
        <v>12</v>
      </c>
      <c r="AM211" s="4" t="s">
        <v>504</v>
      </c>
      <c r="AN211" s="4" t="s">
        <v>13</v>
      </c>
      <c r="AO211" s="3" t="s">
        <v>1951</v>
      </c>
      <c r="AP211" s="3" t="s">
        <v>14</v>
      </c>
      <c r="AQ211" s="3">
        <v>6719</v>
      </c>
      <c r="AR211" s="3">
        <v>1</v>
      </c>
      <c r="AS211" s="3">
        <v>0</v>
      </c>
      <c r="AT211" s="3">
        <v>1</v>
      </c>
      <c r="AU211" s="3">
        <v>1</v>
      </c>
      <c r="AV211" s="4" t="s">
        <v>346</v>
      </c>
      <c r="AW211" s="4" t="s">
        <v>498</v>
      </c>
      <c r="AX211" s="4" t="s">
        <v>348</v>
      </c>
      <c r="AY211" s="4" t="s">
        <v>18</v>
      </c>
      <c r="AZ211" s="4"/>
      <c r="BA211" s="3">
        <v>0.187</v>
      </c>
      <c r="BB211" s="3"/>
      <c r="BC211" s="3">
        <v>1.2056272850499248</v>
      </c>
      <c r="BD211" s="3" t="s">
        <v>19</v>
      </c>
      <c r="BE211" s="3">
        <v>2.1819999999999999</v>
      </c>
      <c r="BF211" s="3"/>
    </row>
    <row r="212" spans="1:58" x14ac:dyDescent="0.35">
      <c r="A212" s="2">
        <v>65</v>
      </c>
      <c r="B212" s="3" t="s">
        <v>351</v>
      </c>
      <c r="C212" s="3">
        <v>65.7</v>
      </c>
      <c r="D212" s="3" t="s">
        <v>774</v>
      </c>
      <c r="E212" s="3" t="s">
        <v>353</v>
      </c>
      <c r="F212" s="3"/>
      <c r="G212" s="3"/>
      <c r="H212" s="3" t="str">
        <f>IF(Z212&lt;'2 - Outliers'!$F$11,"Low outlier",IF(Z212&gt;'2 - Outliers'!$F$12,"High outlier",""))</f>
        <v/>
      </c>
      <c r="I212" s="3">
        <f>IF(AB212="",VLOOKUP(AX212,'3 -Impute_SE'!$B$10:$C$21,2,FALSE),AB212)</f>
        <v>5.4016015624999997E-2</v>
      </c>
      <c r="J212" s="3">
        <f>I212^2</f>
        <v>2.9177299440002438E-3</v>
      </c>
      <c r="K212" s="3">
        <f>1/J212</f>
        <v>342.73219907013998</v>
      </c>
      <c r="L212" s="3">
        <f>K212/(VLOOKUP($AX212,'5_Weighting - FEM'!$B$9:$C$20,2,FALSE)/VLOOKUP($AX212,'5_Weighting - FEM'!$B$9:$D$20,3,FALSE))</f>
        <v>9.2179502668913798E-4</v>
      </c>
      <c r="M212" s="3">
        <f>L212*Z212</f>
        <v>2.5493347617120137E-4</v>
      </c>
      <c r="N212" s="3">
        <f>K212*Z212</f>
        <v>94.786702439236052</v>
      </c>
      <c r="O212" s="3">
        <f>K212/(VLOOKUP($AX212,'5_Weighting - FEM'!$F$12:$G$20,2,FALSE)/(VLOOKUP($AX212,'5_Weighting - FEM'!$F$12:$H$21,3,FALSE)))</f>
        <v>8.9596745539620395E-2</v>
      </c>
      <c r="P212" s="3">
        <f>O212*$Z212</f>
        <v>2.4779055139928494E-2</v>
      </c>
      <c r="Q212" s="3">
        <f>K212/(VLOOKUP($AX212,'5_Weighting - FEM'!$F$12:$H$20,2,FALSE)/VLOOKUP($AX212,'5_Weighting - FEM'!$F$12:$H$20,3,FALSE))</f>
        <v>8.9596745539620395E-2</v>
      </c>
      <c r="R212" s="3">
        <f>Q212*$Z212</f>
        <v>2.4779055139928494E-2</v>
      </c>
      <c r="S212" s="3">
        <f>K212/(VLOOKUP($AX212,'5_Weighting - FEM'!$N$12:$O$23,2,FALSE)/VLOOKUP($AX212,'5_Weighting - FEM'!$N$12:$P$23,3,FALSE))</f>
        <v>5.9675478473317938E-4</v>
      </c>
      <c r="T212" s="3">
        <f>S212*$Z212</f>
        <v>1.6503969677537754E-4</v>
      </c>
      <c r="U212" s="3">
        <f>K212/(VLOOKUP($AX212,'5_Weighting - FEM'!$R$12:$S$23,2,FALSE)/(VLOOKUP($AX212,'5_Weighting - FEM'!$R$12:$T$23,3,FALSE)))</f>
        <v>0.17552527224422612</v>
      </c>
      <c r="V212" s="3">
        <f>U212*$Z212</f>
        <v>4.854362034240766E-2</v>
      </c>
      <c r="W212" s="3">
        <f>K212/(VLOOKUP($AX212,'5_Weighting - FEM'!$V$12:$W$23,2,FALSE)/(VLOOKUP($AX212,'5_Weighting - FEM'!$V$12:$X$23,3,FALSE)))</f>
        <v>5.3254241492137146E-4</v>
      </c>
      <c r="X212" s="3">
        <f>W212*$Z212</f>
        <v>1.4728099535548433E-4</v>
      </c>
      <c r="Y212" s="3" t="s">
        <v>354</v>
      </c>
      <c r="Z212" s="6">
        <v>0.27656199999999997</v>
      </c>
      <c r="AA212" s="3" t="s">
        <v>355</v>
      </c>
      <c r="AB212" s="3">
        <v>5.4016015624999997E-2</v>
      </c>
      <c r="AC212" s="3" t="s">
        <v>26</v>
      </c>
      <c r="AD212" s="3" t="s">
        <v>5</v>
      </c>
      <c r="AE212" s="3" t="s">
        <v>6</v>
      </c>
      <c r="AF212" s="3" t="s">
        <v>5</v>
      </c>
      <c r="AG212" s="3" t="s">
        <v>7</v>
      </c>
      <c r="AH212" s="3" t="s">
        <v>356</v>
      </c>
      <c r="AI212" s="3" t="s">
        <v>28</v>
      </c>
      <c r="AJ212" s="3" t="s">
        <v>10</v>
      </c>
      <c r="AK212" s="3" t="s">
        <v>11</v>
      </c>
      <c r="AL212" s="4" t="s">
        <v>108</v>
      </c>
      <c r="AM212" s="4" t="s">
        <v>357</v>
      </c>
      <c r="AN212" s="4">
        <v>2010</v>
      </c>
      <c r="AO212" s="3" t="s">
        <v>14</v>
      </c>
      <c r="AP212" s="3" t="s">
        <v>14</v>
      </c>
      <c r="AQ212" s="3">
        <v>473</v>
      </c>
      <c r="AR212" s="3">
        <v>1</v>
      </c>
      <c r="AS212" s="3">
        <v>0</v>
      </c>
      <c r="AT212" s="3">
        <v>0</v>
      </c>
      <c r="AU212" s="3">
        <v>0</v>
      </c>
      <c r="AV212" s="4" t="s">
        <v>15</v>
      </c>
      <c r="AW212" s="4" t="s">
        <v>556</v>
      </c>
      <c r="AX212" s="4" t="s">
        <v>42</v>
      </c>
      <c r="AY212" s="4" t="s">
        <v>33</v>
      </c>
      <c r="AZ212" s="4"/>
      <c r="BA212" s="3">
        <v>0.96699999999999997</v>
      </c>
      <c r="BB212" s="3"/>
      <c r="BC212" s="3"/>
      <c r="BD212" s="3" t="s">
        <v>20</v>
      </c>
      <c r="BE212" s="3">
        <v>5.12</v>
      </c>
      <c r="BF212" s="3"/>
    </row>
    <row r="213" spans="1:58" x14ac:dyDescent="0.35">
      <c r="A213" s="2">
        <v>76</v>
      </c>
      <c r="B213" s="3" t="s">
        <v>976</v>
      </c>
      <c r="C213" s="3">
        <v>76.099999999999994</v>
      </c>
      <c r="D213" s="3" t="s">
        <v>1010</v>
      </c>
      <c r="E213" s="3" t="s">
        <v>978</v>
      </c>
      <c r="F213" s="3"/>
      <c r="G213" s="3"/>
      <c r="H213" s="3" t="str">
        <f>IF(Z213&lt;'2 - Outliers'!$F$11,"Low outlier",IF(Z213&gt;'2 - Outliers'!$F$12,"High outlier",""))</f>
        <v/>
      </c>
      <c r="I213" s="3">
        <f>IF(AB213="",VLOOKUP(AX213,'3 -Impute_SE'!$B$10:$C$21,2,FALSE),AB213)</f>
        <v>5.4050156871044787E-2</v>
      </c>
      <c r="J213" s="3">
        <f>I213^2</f>
        <v>2.92141945778455E-3</v>
      </c>
      <c r="K213" s="3">
        <f>1/J213</f>
        <v>342.29935634040964</v>
      </c>
      <c r="L213" s="3">
        <f>K213/(VLOOKUP($AX213,'5_Weighting - FEM'!$B$9:$C$20,2,FALSE)/VLOOKUP($AX213,'5_Weighting - FEM'!$B$9:$D$20,3,FALSE))</f>
        <v>0.33232579745508944</v>
      </c>
      <c r="M213" s="3">
        <f>L213*Z213</f>
        <v>-3.5924522969485284E-2</v>
      </c>
      <c r="N213" s="3">
        <f>K213*Z213</f>
        <v>-37.0026678141136</v>
      </c>
      <c r="O213" s="3">
        <f>K213/(VLOOKUP($AX213,'5_Weighting - FEM'!$F$12:$G$20,2,FALSE)/(VLOOKUP($AX213,'5_Weighting - FEM'!$F$12:$H$21,3,FALSE)))</f>
        <v>5.8215506338774281</v>
      </c>
      <c r="P213" s="3">
        <f>O213*$Z213</f>
        <v>-0.62931144998761046</v>
      </c>
      <c r="Q213" s="3">
        <f>K213/(VLOOKUP($AX213,'5_Weighting - FEM'!$F$12:$H$20,2,FALSE)/VLOOKUP($AX213,'5_Weighting - FEM'!$F$12:$H$20,3,FALSE))</f>
        <v>5.8215506338774281</v>
      </c>
      <c r="R213" s="3">
        <f>Q213*$Z213</f>
        <v>-0.62931144998761046</v>
      </c>
      <c r="S213" s="3">
        <f>K213/(VLOOKUP($AX213,'5_Weighting - FEM'!$N$12:$O$23,2,FALSE)/VLOOKUP($AX213,'5_Weighting - FEM'!$N$12:$P$23,3,FALSE))</f>
        <v>0.23956573862698885</v>
      </c>
      <c r="T213" s="3">
        <f>S213*$Z213</f>
        <v>-2.5897131507432922E-2</v>
      </c>
      <c r="U213" s="3">
        <f>K213/(VLOOKUP($AX213,'5_Weighting - FEM'!$R$12:$S$23,2,FALSE)/(VLOOKUP($AX213,'5_Weighting - FEM'!$R$12:$T$23,3,FALSE)))</f>
        <v>0.16424301810167477</v>
      </c>
      <c r="V213" s="3">
        <f>U213*$Z213</f>
        <v>-1.7754721786738741E-2</v>
      </c>
      <c r="W213" s="3">
        <f>K213/(VLOOKUP($AX213,'5_Weighting - FEM'!$V$12:$W$23,2,FALSE)/(VLOOKUP($AX213,'5_Weighting - FEM'!$V$12:$X$23,3,FALSE)))</f>
        <v>0.21082929727405914</v>
      </c>
      <c r="X213" s="3">
        <f>W213*$Z213</f>
        <v>-2.2790713181350064E-2</v>
      </c>
      <c r="Y213" s="3" t="s">
        <v>130</v>
      </c>
      <c r="Z213" s="6">
        <v>-0.10810031374208957</v>
      </c>
      <c r="AA213" s="3" t="s">
        <v>25</v>
      </c>
      <c r="AB213" s="3">
        <v>5.4050156871044787E-2</v>
      </c>
      <c r="AC213" s="3" t="s">
        <v>26</v>
      </c>
      <c r="AD213" s="3" t="s">
        <v>5</v>
      </c>
      <c r="AE213" s="3" t="s">
        <v>143</v>
      </c>
      <c r="AF213" s="3" t="s">
        <v>53</v>
      </c>
      <c r="AG213" s="3" t="s">
        <v>7</v>
      </c>
      <c r="AH213" s="3" t="s">
        <v>8</v>
      </c>
      <c r="AI213" s="3" t="s">
        <v>28</v>
      </c>
      <c r="AJ213" s="3" t="s">
        <v>10</v>
      </c>
      <c r="AK213" s="3" t="s">
        <v>11</v>
      </c>
      <c r="AL213" s="4" t="s">
        <v>12</v>
      </c>
      <c r="AM213" s="4" t="s">
        <v>979</v>
      </c>
      <c r="AN213" s="4">
        <v>2012</v>
      </c>
      <c r="AO213" s="3" t="s">
        <v>14</v>
      </c>
      <c r="AP213" s="3" t="s">
        <v>14</v>
      </c>
      <c r="AQ213" s="3">
        <v>18</v>
      </c>
      <c r="AR213" s="3">
        <v>0</v>
      </c>
      <c r="AS213" s="3">
        <v>0</v>
      </c>
      <c r="AT213" s="3">
        <v>1</v>
      </c>
      <c r="AU213" s="3">
        <v>1</v>
      </c>
      <c r="AV213" s="4" t="s">
        <v>330</v>
      </c>
      <c r="AW213" s="4" t="s">
        <v>1011</v>
      </c>
      <c r="AX213" s="4" t="s">
        <v>465</v>
      </c>
      <c r="AY213" s="4" t="s">
        <v>33</v>
      </c>
      <c r="AZ213" s="4"/>
      <c r="BA213" s="3">
        <v>-0.06</v>
      </c>
      <c r="BB213" s="3"/>
      <c r="BC213" s="3"/>
      <c r="BD213" s="3" t="s">
        <v>20</v>
      </c>
      <c r="BE213" s="3">
        <v>-2</v>
      </c>
      <c r="BF213" s="3" t="s">
        <v>91</v>
      </c>
    </row>
    <row r="214" spans="1:58" x14ac:dyDescent="0.35">
      <c r="A214" s="2">
        <v>52</v>
      </c>
      <c r="B214" s="3" t="s">
        <v>341</v>
      </c>
      <c r="C214" s="3">
        <v>52.1</v>
      </c>
      <c r="D214" s="3" t="s">
        <v>769</v>
      </c>
      <c r="E214" s="3" t="s">
        <v>343</v>
      </c>
      <c r="F214" s="3"/>
      <c r="G214" s="3"/>
      <c r="H214" s="3" t="str">
        <f>IF(Z214&lt;'2 - Outliers'!$F$11,"Low outlier",IF(Z214&gt;'2 - Outliers'!$F$12,"High outlier",""))</f>
        <v/>
      </c>
      <c r="I214" s="3">
        <f>IF(AB214="",VLOOKUP(AX214,'3 -Impute_SE'!$B$10:$C$21,2,FALSE),AB214)</f>
        <v>5.4350000000000002E-2</v>
      </c>
      <c r="J214" s="3">
        <f>I214^2</f>
        <v>2.9539225000000001E-3</v>
      </c>
      <c r="K214" s="3">
        <f>1/J214</f>
        <v>338.53291682500134</v>
      </c>
      <c r="L214" s="3">
        <f>K214/(VLOOKUP($AX214,'5_Weighting - FEM'!$B$9:$C$20,2,FALSE)/VLOOKUP($AX214,'5_Weighting - FEM'!$B$9:$D$20,3,FALSE))</f>
        <v>9.1050085152924703E-4</v>
      </c>
      <c r="M214" s="3">
        <f>L214*Z214</f>
        <v>2.9691432768368743E-4</v>
      </c>
      <c r="N214" s="3">
        <f>K214*Z214</f>
        <v>110.39558417663294</v>
      </c>
      <c r="O214" s="3">
        <f>K214/(VLOOKUP($AX214,'5_Weighting - FEM'!$F$12:$G$20,2,FALSE)/(VLOOKUP($AX214,'5_Weighting - FEM'!$F$12:$H$21,3,FALSE)))</f>
        <v>8.8498972923602676E-2</v>
      </c>
      <c r="P214" s="3">
        <f>O214*$Z214</f>
        <v>2.8859515070386834E-2</v>
      </c>
      <c r="Q214" s="3">
        <f>K214/(VLOOKUP($AX214,'5_Weighting - FEM'!$F$12:$H$20,2,FALSE)/VLOOKUP($AX214,'5_Weighting - FEM'!$F$12:$H$20,3,FALSE))</f>
        <v>8.8498972923602676E-2</v>
      </c>
      <c r="R214" s="3">
        <f>Q214*$Z214</f>
        <v>2.8859515070386834E-2</v>
      </c>
      <c r="S214" s="3">
        <f>K214/(VLOOKUP($AX214,'5_Weighting - FEM'!$N$12:$O$23,2,FALSE)/VLOOKUP($AX214,'5_Weighting - FEM'!$N$12:$P$23,3,FALSE))</f>
        <v>5.8944312338641831E-4</v>
      </c>
      <c r="T214" s="3">
        <f>S214*$Z214</f>
        <v>1.9221740253631101E-4</v>
      </c>
      <c r="U214" s="3">
        <f>K214/(VLOOKUP($AX214,'5_Weighting - FEM'!$R$12:$S$23,2,FALSE)/(VLOOKUP($AX214,'5_Weighting - FEM'!$R$12:$T$23,3,FALSE)))</f>
        <v>0.1733746713922838</v>
      </c>
      <c r="V214" s="3">
        <f>U214*$Z214</f>
        <v>5.6537480341023745E-2</v>
      </c>
      <c r="W214" s="3">
        <f>K214/(VLOOKUP($AX214,'5_Weighting - FEM'!$V$12:$W$23,2,FALSE)/(VLOOKUP($AX214,'5_Weighting - FEM'!$V$12:$X$23,3,FALSE)))</f>
        <v>5.2601750738764735E-4</v>
      </c>
      <c r="X214" s="3">
        <f>W214*$Z214</f>
        <v>1.7153430915911179E-4</v>
      </c>
      <c r="Y214" s="3" t="s">
        <v>445</v>
      </c>
      <c r="Z214" s="6">
        <v>0.3261</v>
      </c>
      <c r="AA214" s="3" t="s">
        <v>4</v>
      </c>
      <c r="AB214" s="3">
        <v>5.4350000000000002E-2</v>
      </c>
      <c r="AC214" s="3" t="s">
        <v>26</v>
      </c>
      <c r="AD214" s="3" t="s">
        <v>5</v>
      </c>
      <c r="AE214" s="3" t="s">
        <v>6</v>
      </c>
      <c r="AF214" s="3" t="s">
        <v>5</v>
      </c>
      <c r="AG214" s="3" t="s">
        <v>7</v>
      </c>
      <c r="AH214" s="3" t="s">
        <v>344</v>
      </c>
      <c r="AI214" s="3" t="s">
        <v>28</v>
      </c>
      <c r="AJ214" s="3" t="s">
        <v>10</v>
      </c>
      <c r="AK214" s="3" t="s">
        <v>182</v>
      </c>
      <c r="AL214" s="4" t="s">
        <v>96</v>
      </c>
      <c r="AM214" s="4" t="s">
        <v>345</v>
      </c>
      <c r="AN214" s="4">
        <v>2012</v>
      </c>
      <c r="AO214" s="3" t="s">
        <v>14</v>
      </c>
      <c r="AP214" s="3" t="s">
        <v>14</v>
      </c>
      <c r="AQ214" s="3">
        <v>342</v>
      </c>
      <c r="AR214" s="3">
        <v>1</v>
      </c>
      <c r="AS214" s="3">
        <v>0</v>
      </c>
      <c r="AT214" s="3">
        <v>0</v>
      </c>
      <c r="AU214" s="3">
        <v>0</v>
      </c>
      <c r="AV214" s="4" t="s">
        <v>15</v>
      </c>
      <c r="AW214" s="4" t="s">
        <v>41</v>
      </c>
      <c r="AX214" s="4" t="s">
        <v>42</v>
      </c>
      <c r="AY214" s="4" t="s">
        <v>349</v>
      </c>
      <c r="AZ214" s="4"/>
      <c r="BA214" s="3">
        <v>6.0000000000000002E-5</v>
      </c>
      <c r="BB214" s="3"/>
      <c r="BC214" s="3"/>
      <c r="BD214" s="3" t="s">
        <v>20</v>
      </c>
      <c r="BE214" s="3">
        <v>6</v>
      </c>
      <c r="BF214" s="3" t="s">
        <v>125</v>
      </c>
    </row>
    <row r="215" spans="1:58" x14ac:dyDescent="0.35">
      <c r="A215" s="2">
        <v>103</v>
      </c>
      <c r="B215" s="3" t="s">
        <v>263</v>
      </c>
      <c r="C215" s="3">
        <v>103.1</v>
      </c>
      <c r="D215" s="3" t="s">
        <v>264</v>
      </c>
      <c r="E215" s="3" t="s">
        <v>265</v>
      </c>
      <c r="F215" s="3"/>
      <c r="G215" s="3"/>
      <c r="H215" s="3" t="str">
        <f>IF(Z215&lt;'2 - Outliers'!$F$11,"Low outlier",IF(Z215&gt;'2 - Outliers'!$F$12,"High outlier",""))</f>
        <v/>
      </c>
      <c r="I215" s="3">
        <f>IF(AB215="",VLOOKUP(AX215,'3 -Impute_SE'!$B$10:$C$21,2,FALSE),AB215)</f>
        <v>5.5982085732565579E-2</v>
      </c>
      <c r="J215" s="3">
        <f>I215^2</f>
        <v>3.1339939229683227E-3</v>
      </c>
      <c r="K215" s="3">
        <f>1/J215</f>
        <v>319.08166530612243</v>
      </c>
      <c r="L215" s="3">
        <f>K215/(VLOOKUP($AX215,'5_Weighting - FEM'!$B$9:$C$20,2,FALSE)/VLOOKUP($AX215,'5_Weighting - FEM'!$B$9:$D$20,3,FALSE))</f>
        <v>0.40211268664503969</v>
      </c>
      <c r="M215" s="3">
        <f>L215*Z215</f>
        <v>7.0369720162881941E-2</v>
      </c>
      <c r="N215" s="3">
        <f>K215*Z215</f>
        <v>55.839291428571421</v>
      </c>
      <c r="O215" s="3">
        <f>K215/(VLOOKUP($AX215,'5_Weighting - FEM'!$F$12:$G$20,2,FALSE)/(VLOOKUP($AX215,'5_Weighting - FEM'!$F$12:$H$21,3,FALSE)))</f>
        <v>0.22022030641447457</v>
      </c>
      <c r="P215" s="3">
        <f>O215*$Z215</f>
        <v>3.8538553622533049E-2</v>
      </c>
      <c r="Q215" s="3">
        <f>K215/(VLOOKUP($AX215,'5_Weighting - FEM'!$F$12:$H$20,2,FALSE)/VLOOKUP($AX215,'5_Weighting - FEM'!$F$12:$H$20,3,FALSE))</f>
        <v>0.22022030641447457</v>
      </c>
      <c r="R215" s="3">
        <f>Q215*$Z215</f>
        <v>3.8538553622533049E-2</v>
      </c>
      <c r="S215" s="3">
        <f>K215/(VLOOKUP($AX215,'5_Weighting - FEM'!$N$12:$O$23,2,FALSE)/VLOOKUP($AX215,'5_Weighting - FEM'!$N$12:$P$23,3,FALSE))</f>
        <v>0.6269795115439678</v>
      </c>
      <c r="T215" s="3">
        <f>S215*$Z215</f>
        <v>0.10972141452019436</v>
      </c>
      <c r="U215" s="3">
        <f>K215/(VLOOKUP($AX215,'5_Weighting - FEM'!$R$12:$S$23,2,FALSE)/(VLOOKUP($AX215,'5_Weighting - FEM'!$R$12:$T$23,3,FALSE)))</f>
        <v>0.3378052338829185</v>
      </c>
      <c r="V215" s="3">
        <f>U215*$Z215</f>
        <v>5.911591592951073E-2</v>
      </c>
      <c r="W215" s="3">
        <f>K215/(VLOOKUP($AX215,'5_Weighting - FEM'!$V$12:$W$23,2,FALSE)/(VLOOKUP($AX215,'5_Weighting - FEM'!$V$12:$X$23,3,FALSE)))</f>
        <v>0.62382929908083573</v>
      </c>
      <c r="X215" s="3">
        <f>W215*$Z215</f>
        <v>0.10917012733914624</v>
      </c>
      <c r="Y215" s="3" t="s">
        <v>266</v>
      </c>
      <c r="Z215" s="6">
        <v>0.17499999999999999</v>
      </c>
      <c r="AA215" s="3" t="s">
        <v>176</v>
      </c>
      <c r="AB215" s="3">
        <v>5.5982085732565579E-2</v>
      </c>
      <c r="AC215" s="3" t="s">
        <v>26</v>
      </c>
      <c r="AD215" s="3" t="s">
        <v>5</v>
      </c>
      <c r="AE215" s="3" t="s">
        <v>6</v>
      </c>
      <c r="AF215" s="3" t="s">
        <v>5</v>
      </c>
      <c r="AG215" s="3" t="s">
        <v>267</v>
      </c>
      <c r="AH215" s="3" t="s">
        <v>268</v>
      </c>
      <c r="AI215" s="3" t="s">
        <v>103</v>
      </c>
      <c r="AJ215" s="3" t="s">
        <v>10</v>
      </c>
      <c r="AK215" s="3" t="s">
        <v>39</v>
      </c>
      <c r="AL215" s="4" t="s">
        <v>12</v>
      </c>
      <c r="AM215" s="4" t="s">
        <v>13</v>
      </c>
      <c r="AN215" s="4">
        <v>2010</v>
      </c>
      <c r="AO215" s="3" t="s">
        <v>14</v>
      </c>
      <c r="AP215" s="3" t="s">
        <v>14</v>
      </c>
      <c r="AQ215" s="3">
        <v>4399</v>
      </c>
      <c r="AR215" s="3">
        <v>1</v>
      </c>
      <c r="AS215" s="3">
        <v>0</v>
      </c>
      <c r="AT215" s="3">
        <v>1</v>
      </c>
      <c r="AU215" s="3">
        <v>1</v>
      </c>
      <c r="AV215" s="4" t="s">
        <v>15</v>
      </c>
      <c r="AW215" s="4" t="s">
        <v>269</v>
      </c>
      <c r="AX215" s="4" t="s">
        <v>32</v>
      </c>
      <c r="AY215" s="4" t="s">
        <v>270</v>
      </c>
      <c r="AZ215" s="4"/>
      <c r="BA215" s="3">
        <v>0.17499999999999999</v>
      </c>
      <c r="BB215" s="93"/>
      <c r="BC215" s="3"/>
      <c r="BD215" s="3" t="s">
        <v>20</v>
      </c>
      <c r="BE215" s="3">
        <v>3.1259999999999999</v>
      </c>
      <c r="BF215" s="3"/>
    </row>
    <row r="216" spans="1:58" x14ac:dyDescent="0.35">
      <c r="A216" s="2">
        <v>65</v>
      </c>
      <c r="B216" s="3" t="s">
        <v>351</v>
      </c>
      <c r="C216" s="3">
        <v>65.099999999999994</v>
      </c>
      <c r="D216" s="3" t="s">
        <v>862</v>
      </c>
      <c r="E216" s="3" t="s">
        <v>378</v>
      </c>
      <c r="F216" s="3"/>
      <c r="G216" s="3" t="s">
        <v>1958</v>
      </c>
      <c r="H216" s="3" t="str">
        <f>IF(Z216&lt;'2 - Outliers'!$F$11,"Low outlier",IF(Z216&gt;'2 - Outliers'!$F$12,"High outlier",""))</f>
        <v/>
      </c>
      <c r="I216" s="3">
        <f>IF(AB216="",VLOOKUP(AX216,'3 -Impute_SE'!$B$10:$C$21,2,FALSE),AB216)</f>
        <v>5.7085714285714288E-2</v>
      </c>
      <c r="J216" s="3">
        <f>I216^2</f>
        <v>3.2587787755102042E-3</v>
      </c>
      <c r="K216" s="3">
        <f>1/J216</f>
        <v>306.86341997653307</v>
      </c>
      <c r="L216" s="3">
        <f>K216/(VLOOKUP($AX216,'5_Weighting - FEM'!$B$9:$C$20,2,FALSE)/VLOOKUP($AX216,'5_Weighting - FEM'!$B$9:$D$20,3,FALSE))</f>
        <v>8.2532418948270524E-4</v>
      </c>
      <c r="M216" s="3">
        <f>L216*Z216</f>
        <v>1.3851580936926139E-4</v>
      </c>
      <c r="N216" s="3">
        <f>K216*Z216</f>
        <v>51.501501501501501</v>
      </c>
      <c r="O216" s="3">
        <f>K216/(VLOOKUP($AX216,'5_Weighting - FEM'!$F$12:$G$20,2,FALSE)/(VLOOKUP($AX216,'5_Weighting - FEM'!$F$12:$H$21,3,FALSE)))</f>
        <v>8.0219961327381656E-2</v>
      </c>
      <c r="P216" s="3">
        <f>O216*$Z216</f>
        <v>1.3463476549497118E-2</v>
      </c>
      <c r="Q216" s="3">
        <f>K216/(VLOOKUP($AX216,'5_Weighting - FEM'!$F$12:$H$20,2,FALSE)/VLOOKUP($AX216,'5_Weighting - FEM'!$F$12:$H$20,3,FALSE))</f>
        <v>8.0219961327381656E-2</v>
      </c>
      <c r="R216" s="3">
        <f>Q216*$Z216</f>
        <v>1.3463476549497118E-2</v>
      </c>
      <c r="S216" s="3">
        <f>K216/(VLOOKUP($AX216,'5_Weighting - FEM'!$N$12:$O$23,2,FALSE)/VLOOKUP($AX216,'5_Weighting - FEM'!$N$12:$P$23,3,FALSE))</f>
        <v>5.3430116758042723E-4</v>
      </c>
      <c r="T216" s="3">
        <f>S216*$Z216</f>
        <v>8.9672833557358274E-5</v>
      </c>
      <c r="U216" s="3">
        <f>K216/(VLOOKUP($AX216,'5_Weighting - FEM'!$R$12:$S$23,2,FALSE)/(VLOOKUP($AX216,'5_Weighting - FEM'!$R$12:$T$23,3,FALSE)))</f>
        <v>0.15715560276889062</v>
      </c>
      <c r="V216" s="3">
        <f>U216*$Z216</f>
        <v>2.6375739123908452E-2</v>
      </c>
      <c r="W216" s="3">
        <f>K216/(VLOOKUP($AX216,'5_Weighting - FEM'!$V$12:$W$23,2,FALSE)/(VLOOKUP($AX216,'5_Weighting - FEM'!$V$12:$X$23,3,FALSE)))</f>
        <v>4.768089697107524E-4</v>
      </c>
      <c r="X216" s="3">
        <f>W216*$Z216</f>
        <v>8.0023803004495E-5</v>
      </c>
      <c r="Y216" s="3" t="s">
        <v>354</v>
      </c>
      <c r="Z216" s="6">
        <v>0.16783200000000001</v>
      </c>
      <c r="AA216" s="3" t="s">
        <v>355</v>
      </c>
      <c r="AB216" s="3">
        <v>5.7085714285714288E-2</v>
      </c>
      <c r="AC216" s="3" t="s">
        <v>26</v>
      </c>
      <c r="AD216" s="3" t="s">
        <v>5</v>
      </c>
      <c r="AE216" s="3" t="s">
        <v>6</v>
      </c>
      <c r="AF216" s="3" t="s">
        <v>5</v>
      </c>
      <c r="AG216" s="3" t="s">
        <v>7</v>
      </c>
      <c r="AH216" s="3" t="s">
        <v>356</v>
      </c>
      <c r="AI216" s="3" t="s">
        <v>28</v>
      </c>
      <c r="AJ216" s="3" t="s">
        <v>10</v>
      </c>
      <c r="AK216" s="3" t="s">
        <v>11</v>
      </c>
      <c r="AL216" s="4" t="s">
        <v>108</v>
      </c>
      <c r="AM216" s="4" t="s">
        <v>363</v>
      </c>
      <c r="AN216" s="4">
        <v>2010</v>
      </c>
      <c r="AO216" s="3" t="s">
        <v>14</v>
      </c>
      <c r="AP216" s="3" t="s">
        <v>14</v>
      </c>
      <c r="AQ216" s="3">
        <v>473</v>
      </c>
      <c r="AR216" s="3">
        <v>1</v>
      </c>
      <c r="AS216" s="3">
        <v>0</v>
      </c>
      <c r="AT216" s="3">
        <v>0</v>
      </c>
      <c r="AU216" s="3">
        <v>0</v>
      </c>
      <c r="AV216" s="4" t="s">
        <v>15</v>
      </c>
      <c r="AW216" s="4" t="s">
        <v>556</v>
      </c>
      <c r="AX216" s="4" t="s">
        <v>42</v>
      </c>
      <c r="AY216" s="4" t="s">
        <v>33</v>
      </c>
      <c r="AZ216" s="4"/>
      <c r="BA216" s="3">
        <v>1.512</v>
      </c>
      <c r="BB216" s="3"/>
      <c r="BC216" s="3"/>
      <c r="BD216" s="3" t="s">
        <v>20</v>
      </c>
      <c r="BE216" s="3">
        <v>2.94</v>
      </c>
      <c r="BF216" s="3"/>
    </row>
    <row r="217" spans="1:58" x14ac:dyDescent="0.35">
      <c r="A217" s="2">
        <v>186</v>
      </c>
      <c r="B217" s="3" t="s">
        <v>1291</v>
      </c>
      <c r="C217" s="3">
        <v>186.1</v>
      </c>
      <c r="D217" s="3" t="s">
        <v>1292</v>
      </c>
      <c r="E217" s="3" t="s">
        <v>1293</v>
      </c>
      <c r="F217" s="3"/>
      <c r="G217" s="3"/>
      <c r="H217" s="3" t="str">
        <f>IF(Z217&lt;'2 - Outliers'!$F$11,"Low outlier",IF(Z217&gt;'2 - Outliers'!$F$12,"High outlier",""))</f>
        <v/>
      </c>
      <c r="I217" s="3">
        <f>IF(AB217="",VLOOKUP(AX217,'3 -Impute_SE'!$B$10:$C$21,2,FALSE),AB217)</f>
        <v>-5.7272377706570711E-2</v>
      </c>
      <c r="J217" s="3">
        <f>I217^2</f>
        <v>3.2801252481640978E-3</v>
      </c>
      <c r="K217" s="3">
        <f>1/J217</f>
        <v>304.86640732993499</v>
      </c>
      <c r="L217" s="3">
        <f>K217/(VLOOKUP($AX217,'5_Weighting - FEM'!$B$9:$C$20,2,FALSE)/VLOOKUP($AX217,'5_Weighting - FEM'!$B$9:$D$20,3,FALSE))</f>
        <v>4.8473936008502021E-4</v>
      </c>
      <c r="M217" s="3">
        <f>L217*Z217</f>
        <v>-1.5330273432600933E-4</v>
      </c>
      <c r="N217" s="3">
        <f>K217*Z217</f>
        <v>-96.41646149722321</v>
      </c>
      <c r="O217" s="3">
        <f>K217/(VLOOKUP($AX217,'5_Weighting - FEM'!$F$12:$G$20,2,FALSE)/(VLOOKUP($AX217,'5_Weighting - FEM'!$F$12:$H$21,3,FALSE)))</f>
        <v>1.3007826591583588E-2</v>
      </c>
      <c r="P217" s="3">
        <f>O217*$Z217</f>
        <v>-4.1138301287904069E-3</v>
      </c>
      <c r="Q217" s="3">
        <f>K217/(VLOOKUP($AX217,'5_Weighting - FEM'!$F$12:$H$20,2,FALSE)/VLOOKUP($AX217,'5_Weighting - FEM'!$F$12:$H$20,3,FALSE))</f>
        <v>1.3007826591583588E-2</v>
      </c>
      <c r="R217" s="3">
        <f>Q217*$Z217</f>
        <v>-4.1138301287904069E-3</v>
      </c>
      <c r="S217" s="3">
        <f>K217/(VLOOKUP($AX217,'5_Weighting - FEM'!$N$12:$O$23,2,FALSE)/VLOOKUP($AX217,'5_Weighting - FEM'!$N$12:$P$23,3,FALSE))</f>
        <v>3.8168225871583179E-4</v>
      </c>
      <c r="T217" s="3">
        <f>S217*$Z217</f>
        <v>-1.2071009437855743E-4</v>
      </c>
      <c r="U217" s="3">
        <f>K217/(VLOOKUP($AX217,'5_Weighting - FEM'!$R$12:$S$23,2,FALSE)/(VLOOKUP($AX217,'5_Weighting - FEM'!$R$12:$T$23,3,FALSE)))</f>
        <v>5.236609897554978E-2</v>
      </c>
      <c r="V217" s="3">
        <f>U217*$Z217</f>
        <v>-1.6561201379500481E-2</v>
      </c>
      <c r="W217" s="3">
        <f>K217/(VLOOKUP($AX217,'5_Weighting - FEM'!$V$12:$W$23,2,FALSE)/(VLOOKUP($AX217,'5_Weighting - FEM'!$V$12:$X$23,3,FALSE)))</f>
        <v>3.5541901330824193E-4</v>
      </c>
      <c r="X217" s="3">
        <f>W217*$Z217</f>
        <v>-1.1240413108200903E-4</v>
      </c>
      <c r="Y217" s="3" t="s">
        <v>24</v>
      </c>
      <c r="Z217" s="6">
        <v>-0.31625806969568349</v>
      </c>
      <c r="AA217" s="3" t="s">
        <v>25</v>
      </c>
      <c r="AB217" s="3">
        <v>-5.7272377706570711E-2</v>
      </c>
      <c r="AC217" s="3" t="s">
        <v>26</v>
      </c>
      <c r="AD217" s="3" t="s">
        <v>5</v>
      </c>
      <c r="AE217" s="3" t="s">
        <v>1309</v>
      </c>
      <c r="AF217" s="3" t="s">
        <v>53</v>
      </c>
      <c r="AG217" s="3" t="s">
        <v>7</v>
      </c>
      <c r="AH217" s="3" t="s">
        <v>1329</v>
      </c>
      <c r="AI217" s="3" t="s">
        <v>694</v>
      </c>
      <c r="AJ217" s="3" t="s">
        <v>10</v>
      </c>
      <c r="AK217" s="3" t="s">
        <v>11</v>
      </c>
      <c r="AL217" s="4" t="s">
        <v>338</v>
      </c>
      <c r="AM217" s="4" t="s">
        <v>836</v>
      </c>
      <c r="AN217" s="4">
        <v>2015</v>
      </c>
      <c r="AO217" s="3" t="s">
        <v>14</v>
      </c>
      <c r="AP217" s="3" t="s">
        <v>14</v>
      </c>
      <c r="AQ217" s="3">
        <v>244</v>
      </c>
      <c r="AR217" s="3">
        <v>1</v>
      </c>
      <c r="AS217" s="3">
        <v>0</v>
      </c>
      <c r="AT217" s="3">
        <v>0</v>
      </c>
      <c r="AU217" s="3">
        <v>0</v>
      </c>
      <c r="AV217" s="4" t="s">
        <v>15</v>
      </c>
      <c r="AW217" s="4" t="s">
        <v>837</v>
      </c>
      <c r="AX217" s="4" t="s">
        <v>17</v>
      </c>
      <c r="AY217" s="4" t="s">
        <v>33</v>
      </c>
      <c r="AZ217" s="4"/>
      <c r="BA217" s="3">
        <v>-15.509</v>
      </c>
      <c r="BB217" s="3"/>
      <c r="BC217" s="3"/>
      <c r="BD217" s="3"/>
      <c r="BE217" s="3">
        <v>5.5220000000000002</v>
      </c>
      <c r="BF217" s="3" t="s">
        <v>1300</v>
      </c>
    </row>
    <row r="218" spans="1:58" x14ac:dyDescent="0.35">
      <c r="A218" s="2">
        <v>143</v>
      </c>
      <c r="B218" s="3" t="s">
        <v>833</v>
      </c>
      <c r="C218" s="3">
        <v>143.1</v>
      </c>
      <c r="D218" s="3" t="s">
        <v>834</v>
      </c>
      <c r="E218" s="3" t="s">
        <v>835</v>
      </c>
      <c r="F218" s="3"/>
      <c r="G218" s="3"/>
      <c r="H218" s="3" t="str">
        <f>IF(Z218&lt;'2 - Outliers'!$F$11,"Low outlier",IF(Z218&gt;'2 - Outliers'!$F$12,"High outlier",""))</f>
        <v/>
      </c>
      <c r="I218" s="3">
        <f>IF(AB218="",VLOOKUP(AX218,'3 -Impute_SE'!$B$10:$C$21,2,FALSE),AB218)</f>
        <v>5.7971014492753631E-2</v>
      </c>
      <c r="J218" s="3">
        <f>I218^2</f>
        <v>3.3606385213190513E-3</v>
      </c>
      <c r="K218" s="3">
        <f>1/J218</f>
        <v>297.56249999999994</v>
      </c>
      <c r="L218" s="3">
        <f>K218/(VLOOKUP($AX218,'5_Weighting - FEM'!$B$9:$C$20,2,FALSE)/VLOOKUP($AX218,'5_Weighting - FEM'!$B$9:$D$20,3,FALSE))</f>
        <v>4.7312610496701244E-4</v>
      </c>
      <c r="M218" s="3">
        <f>L218*Z218</f>
        <v>-7.5700176794721993E-5</v>
      </c>
      <c r="N218" s="3">
        <f>K218*Z218</f>
        <v>-47.609999999999992</v>
      </c>
      <c r="O218" s="3">
        <f>K218/(VLOOKUP($AX218,'5_Weighting - FEM'!$F$12:$G$20,2,FALSE)/(VLOOKUP($AX218,'5_Weighting - FEM'!$F$12:$H$21,3,FALSE)))</f>
        <v>1.2696188583247789E-2</v>
      </c>
      <c r="P218" s="3">
        <f>O218*$Z218</f>
        <v>-2.0313901733196465E-3</v>
      </c>
      <c r="Q218" s="3">
        <f>K218/(VLOOKUP($AX218,'5_Weighting - FEM'!$F$12:$H$20,2,FALSE)/VLOOKUP($AX218,'5_Weighting - FEM'!$F$12:$H$20,3,FALSE))</f>
        <v>1.2696188583247789E-2</v>
      </c>
      <c r="R218" s="3">
        <f>Q218*$Z218</f>
        <v>-2.0313901733196465E-3</v>
      </c>
      <c r="S218" s="3">
        <f>K218/(VLOOKUP($AX218,'5_Weighting - FEM'!$N$12:$O$23,2,FALSE)/VLOOKUP($AX218,'5_Weighting - FEM'!$N$12:$P$23,3,FALSE))</f>
        <v>3.7253801789390446E-4</v>
      </c>
      <c r="T218" s="3">
        <f>S218*$Z218</f>
        <v>-5.9606082863024715E-5</v>
      </c>
      <c r="U218" s="3">
        <f>K218/(VLOOKUP($AX218,'5_Weighting - FEM'!$R$12:$S$23,2,FALSE)/(VLOOKUP($AX218,'5_Weighting - FEM'!$R$12:$T$23,3,FALSE)))</f>
        <v>5.1111526070986721E-2</v>
      </c>
      <c r="V218" s="3">
        <f>U218*$Z218</f>
        <v>-8.1778441713578759E-3</v>
      </c>
      <c r="W218" s="3">
        <f>K218/(VLOOKUP($AX218,'5_Weighting - FEM'!$V$12:$W$23,2,FALSE)/(VLOOKUP($AX218,'5_Weighting - FEM'!$V$12:$X$23,3,FALSE)))</f>
        <v>3.4690398025085778E-4</v>
      </c>
      <c r="X218" s="3">
        <f>W218*$Z218</f>
        <v>-5.5504636840137248E-5</v>
      </c>
      <c r="Y218" s="3" t="s">
        <v>638</v>
      </c>
      <c r="Z218" s="6">
        <v>-0.16</v>
      </c>
      <c r="AA218" s="3" t="s">
        <v>4</v>
      </c>
      <c r="AB218" s="3">
        <v>5.7971014492753631E-2</v>
      </c>
      <c r="AC218" s="3" t="s">
        <v>26</v>
      </c>
      <c r="AD218" s="3" t="s">
        <v>5</v>
      </c>
      <c r="AE218" s="3" t="s">
        <v>143</v>
      </c>
      <c r="AF218" s="3" t="s">
        <v>53</v>
      </c>
      <c r="AG218" s="3" t="s">
        <v>55</v>
      </c>
      <c r="AH218" s="3"/>
      <c r="AI218" s="3" t="s">
        <v>73</v>
      </c>
      <c r="AJ218" s="3" t="s">
        <v>57</v>
      </c>
      <c r="AK218" s="3" t="s">
        <v>191</v>
      </c>
      <c r="AL218" s="4" t="s">
        <v>338</v>
      </c>
      <c r="AM218" s="4" t="s">
        <v>836</v>
      </c>
      <c r="AN218" s="4">
        <v>2009</v>
      </c>
      <c r="AO218" s="3" t="s">
        <v>30</v>
      </c>
      <c r="AP218" s="3" t="s">
        <v>14</v>
      </c>
      <c r="AQ218" s="3">
        <v>857</v>
      </c>
      <c r="AR218" s="3">
        <v>1</v>
      </c>
      <c r="AS218" s="3">
        <v>0</v>
      </c>
      <c r="AT218" s="3">
        <v>1</v>
      </c>
      <c r="AU218" s="3">
        <v>1</v>
      </c>
      <c r="AV218" s="4" t="s">
        <v>15</v>
      </c>
      <c r="AW218" s="4" t="s">
        <v>837</v>
      </c>
      <c r="AX218" s="4" t="s">
        <v>838</v>
      </c>
      <c r="AY218" s="4" t="s">
        <v>233</v>
      </c>
      <c r="AZ218" s="4" t="s">
        <v>99</v>
      </c>
      <c r="BA218" s="3">
        <v>-0.22</v>
      </c>
      <c r="BB218" s="3">
        <v>0.80251879796247849</v>
      </c>
      <c r="BC218" s="3"/>
      <c r="BD218" s="3" t="s">
        <v>60</v>
      </c>
      <c r="BE218" s="3">
        <v>-2.76</v>
      </c>
      <c r="BF218" s="3"/>
    </row>
    <row r="219" spans="1:58" x14ac:dyDescent="0.35">
      <c r="A219" s="2">
        <v>177</v>
      </c>
      <c r="B219" s="3" t="s">
        <v>1253</v>
      </c>
      <c r="C219" s="3">
        <v>177.2</v>
      </c>
      <c r="D219" s="3" t="s">
        <v>1259</v>
      </c>
      <c r="E219" s="3" t="s">
        <v>1258</v>
      </c>
      <c r="F219" s="3"/>
      <c r="G219" s="3"/>
      <c r="H219" s="3" t="str">
        <f>IF(Z219&lt;'2 - Outliers'!$F$11,"Low outlier",IF(Z219&gt;'2 - Outliers'!$F$12,"High outlier",""))</f>
        <v/>
      </c>
      <c r="I219" s="3">
        <f>IF(AB219="",VLOOKUP(AX219,'3 -Impute_SE'!$B$10:$C$21,2,FALSE),AB219)</f>
        <v>5.8071742424242428E-2</v>
      </c>
      <c r="J219" s="3">
        <f>I219^2</f>
        <v>3.3723272681875577E-3</v>
      </c>
      <c r="K219" s="3">
        <f>1/J219</f>
        <v>296.5311253843538</v>
      </c>
      <c r="L219" s="3">
        <f>K219/(VLOOKUP($AX219,'5_Weighting - FEM'!$B$9:$C$20,2,FALSE)/VLOOKUP($AX219,'5_Weighting - FEM'!$B$9:$D$20,3,FALSE))</f>
        <v>2.8751688915504862E-3</v>
      </c>
      <c r="M219" s="3">
        <f>L219*Z219</f>
        <v>3.3059281324670261E-4</v>
      </c>
      <c r="N219" s="3">
        <f>K219*Z219</f>
        <v>34.095756685500035</v>
      </c>
      <c r="O219" s="3">
        <f>K219/(VLOOKUP($AX219,'5_Weighting - FEM'!$F$12:$G$20,2,FALSE)/(VLOOKUP($AX219,'5_Weighting - FEM'!$F$12:$H$21,3,FALSE)))</f>
        <v>1.6838794760089071</v>
      </c>
      <c r="P219" s="3">
        <f>O219*$Z219</f>
        <v>0.19361591410442996</v>
      </c>
      <c r="Q219" s="3">
        <f>K219/(VLOOKUP($AX219,'5_Weighting - FEM'!$F$12:$H$20,2,FALSE)/VLOOKUP($AX219,'5_Weighting - FEM'!$F$12:$H$20,3,FALSE))</f>
        <v>1.6838794760089071</v>
      </c>
      <c r="R219" s="3">
        <f>Q219*$Z219</f>
        <v>0.19361591410442996</v>
      </c>
      <c r="S219" s="3">
        <f>K219/(VLOOKUP($AX219,'5_Weighting - FEM'!$N$12:$O$23,2,FALSE)/VLOOKUP($AX219,'5_Weighting - FEM'!$N$12:$P$23,3,FALSE))</f>
        <v>2.1228388219653636E-3</v>
      </c>
      <c r="T219" s="3">
        <f>S219*$Z219</f>
        <v>2.4408835956916253E-4</v>
      </c>
      <c r="U219" s="3">
        <f>K219/(VLOOKUP($AX219,'5_Weighting - FEM'!$R$12:$S$23,2,FALSE)/(VLOOKUP($AX219,'5_Weighting - FEM'!$R$12:$T$23,3,FALSE)))</f>
        <v>1.5072829583482196E-3</v>
      </c>
      <c r="V219" s="3">
        <f>U219*$Z219</f>
        <v>1.7331048448094289E-4</v>
      </c>
      <c r="W219" s="3">
        <f>K219/(VLOOKUP($AX219,'5_Weighting - FEM'!$V$12:$W$23,2,FALSE)/(VLOOKUP($AX219,'5_Weighting - FEM'!$V$12:$X$23,3,FALSE)))</f>
        <v>1.6457966687827017E-3</v>
      </c>
      <c r="X219" s="3">
        <f>W219*$Z219</f>
        <v>1.8923707485980605E-4</v>
      </c>
      <c r="Y219" s="3" t="s">
        <v>367</v>
      </c>
      <c r="Z219" s="6">
        <v>0.11498205</v>
      </c>
      <c r="AA219" s="3" t="s">
        <v>355</v>
      </c>
      <c r="AB219" s="3">
        <v>5.8071742424242428E-2</v>
      </c>
      <c r="AC219" s="3" t="s">
        <v>26</v>
      </c>
      <c r="AD219" s="3" t="s">
        <v>5</v>
      </c>
      <c r="AE219" s="3" t="s">
        <v>1307</v>
      </c>
      <c r="AF219" s="3" t="s">
        <v>5</v>
      </c>
      <c r="AG219" s="3" t="s">
        <v>7</v>
      </c>
      <c r="AH219" s="3" t="s">
        <v>1313</v>
      </c>
      <c r="AI219" s="3" t="s">
        <v>38</v>
      </c>
      <c r="AJ219" s="3" t="s">
        <v>10</v>
      </c>
      <c r="AK219" s="3" t="s">
        <v>11</v>
      </c>
      <c r="AL219" s="4" t="s">
        <v>338</v>
      </c>
      <c r="AM219" s="4" t="s">
        <v>1338</v>
      </c>
      <c r="AN219" s="4">
        <v>2014</v>
      </c>
      <c r="AO219" s="3" t="s">
        <v>14</v>
      </c>
      <c r="AP219" s="3" t="s">
        <v>1951</v>
      </c>
      <c r="AQ219" s="3">
        <v>491</v>
      </c>
      <c r="AR219" s="3">
        <v>1</v>
      </c>
      <c r="AS219" s="3">
        <v>0</v>
      </c>
      <c r="AT219" s="3">
        <v>1</v>
      </c>
      <c r="AU219" s="3">
        <v>1</v>
      </c>
      <c r="AV219" s="4" t="s">
        <v>346</v>
      </c>
      <c r="AW219" s="4" t="s">
        <v>1387</v>
      </c>
      <c r="AX219" s="3" t="s">
        <v>642</v>
      </c>
      <c r="AY219" s="4" t="s">
        <v>33</v>
      </c>
      <c r="AZ219" s="4"/>
      <c r="BA219" s="3">
        <v>0.2019</v>
      </c>
      <c r="BB219" s="3"/>
      <c r="BC219" s="3"/>
      <c r="BD219" s="3"/>
      <c r="BE219" s="3">
        <v>1.98</v>
      </c>
      <c r="BF219" s="3" t="s">
        <v>1300</v>
      </c>
    </row>
    <row r="220" spans="1:58" x14ac:dyDescent="0.35">
      <c r="A220" s="2">
        <v>65</v>
      </c>
      <c r="B220" s="3" t="s">
        <v>351</v>
      </c>
      <c r="C220" s="3">
        <v>65.2</v>
      </c>
      <c r="D220" s="3" t="s">
        <v>770</v>
      </c>
      <c r="E220" s="3" t="s">
        <v>388</v>
      </c>
      <c r="F220" s="3"/>
      <c r="G220" s="3"/>
      <c r="H220" s="3" t="str">
        <f>IF(Z220&lt;'2 - Outliers'!$F$11,"Low outlier",IF(Z220&gt;'2 - Outliers'!$F$12,"High outlier",""))</f>
        <v/>
      </c>
      <c r="I220" s="3">
        <f>IF(AB220="",VLOOKUP(AX220,'3 -Impute_SE'!$B$10:$C$21,2,FALSE),AB220)</f>
        <v>5.8728486055776893E-2</v>
      </c>
      <c r="J220" s="3">
        <f>I220^2</f>
        <v>3.449035074403581E-3</v>
      </c>
      <c r="K220" s="3">
        <f>1/J220</f>
        <v>289.93616429746612</v>
      </c>
      <c r="L220" s="3">
        <f>K220/(VLOOKUP($AX220,'5_Weighting - FEM'!$B$9:$C$20,2,FALSE)/VLOOKUP($AX220,'5_Weighting - FEM'!$B$9:$D$20,3,FALSE))</f>
        <v>7.7979750671758189E-4</v>
      </c>
      <c r="M220" s="3">
        <f>L220*Z220</f>
        <v>2.2989756153795734E-4</v>
      </c>
      <c r="N220" s="3">
        <f>K220*Z220</f>
        <v>85.478110149686074</v>
      </c>
      <c r="O220" s="3">
        <f>K220/(VLOOKUP($AX220,'5_Weighting - FEM'!$F$12:$G$20,2,FALSE)/(VLOOKUP($AX220,'5_Weighting - FEM'!$F$12:$H$21,3,FALSE)))</f>
        <v>7.5794853257943801E-2</v>
      </c>
      <c r="P220" s="3">
        <f>O220*$Z220</f>
        <v>2.2345611252947217E-2</v>
      </c>
      <c r="Q220" s="3">
        <f>K220/(VLOOKUP($AX220,'5_Weighting - FEM'!$F$12:$H$20,2,FALSE)/VLOOKUP($AX220,'5_Weighting - FEM'!$F$12:$H$20,3,FALSE))</f>
        <v>7.5794853257943801E-2</v>
      </c>
      <c r="R220" s="3">
        <f>Q220*$Z220</f>
        <v>2.2345611252947217E-2</v>
      </c>
      <c r="S220" s="3">
        <f>K220/(VLOOKUP($AX220,'5_Weighting - FEM'!$N$12:$O$23,2,FALSE)/VLOOKUP($AX220,'5_Weighting - FEM'!$N$12:$P$23,3,FALSE))</f>
        <v>5.0482794958021883E-4</v>
      </c>
      <c r="T220" s="3">
        <f>S220*$Z220</f>
        <v>1.4883186161139138E-4</v>
      </c>
      <c r="U220" s="3">
        <f>K220/(VLOOKUP($AX220,'5_Weighting - FEM'!$R$12:$S$23,2,FALSE)/(VLOOKUP($AX220,'5_Weighting - FEM'!$R$12:$T$23,3,FALSE)))</f>
        <v>0.14848655687977705</v>
      </c>
      <c r="V220" s="3">
        <f>U220*$Z220</f>
        <v>4.3776361239625229E-2</v>
      </c>
      <c r="W220" s="3">
        <f>K220/(VLOOKUP($AX220,'5_Weighting - FEM'!$V$12:$W$23,2,FALSE)/(VLOOKUP($AX220,'5_Weighting - FEM'!$V$12:$X$23,3,FALSE)))</f>
        <v>4.505071467662528E-4</v>
      </c>
      <c r="X220" s="3">
        <f>W220*$Z220</f>
        <v>1.3281716548818636E-4</v>
      </c>
      <c r="Y220" s="3" t="s">
        <v>354</v>
      </c>
      <c r="Z220" s="6">
        <v>0.294817</v>
      </c>
      <c r="AA220" s="3" t="s">
        <v>355</v>
      </c>
      <c r="AB220" s="3">
        <v>5.8728486055776893E-2</v>
      </c>
      <c r="AC220" s="3" t="s">
        <v>26</v>
      </c>
      <c r="AD220" s="3" t="s">
        <v>5</v>
      </c>
      <c r="AE220" s="3" t="s">
        <v>6</v>
      </c>
      <c r="AF220" s="3" t="s">
        <v>5</v>
      </c>
      <c r="AG220" s="3" t="s">
        <v>7</v>
      </c>
      <c r="AH220" s="3" t="s">
        <v>356</v>
      </c>
      <c r="AI220" s="3" t="s">
        <v>28</v>
      </c>
      <c r="AJ220" s="3" t="s">
        <v>10</v>
      </c>
      <c r="AK220" s="3" t="s">
        <v>11</v>
      </c>
      <c r="AL220" s="3" t="s">
        <v>108</v>
      </c>
      <c r="AM220" s="3" t="s">
        <v>363</v>
      </c>
      <c r="AN220" s="3">
        <v>2010</v>
      </c>
      <c r="AO220" s="3" t="s">
        <v>14</v>
      </c>
      <c r="AP220" s="3" t="s">
        <v>14</v>
      </c>
      <c r="AQ220" s="3">
        <v>473</v>
      </c>
      <c r="AR220" s="3">
        <v>1</v>
      </c>
      <c r="AS220" s="3">
        <v>0</v>
      </c>
      <c r="AT220" s="3">
        <v>0</v>
      </c>
      <c r="AU220" s="3">
        <v>0</v>
      </c>
      <c r="AV220" s="3" t="s">
        <v>15</v>
      </c>
      <c r="AW220" s="3" t="s">
        <v>771</v>
      </c>
      <c r="AX220" s="3" t="s">
        <v>42</v>
      </c>
      <c r="AY220" s="3" t="s">
        <v>33</v>
      </c>
      <c r="AZ220" s="4"/>
      <c r="BA220" s="3">
        <v>2.609</v>
      </c>
      <c r="BB220" s="3"/>
      <c r="BC220" s="3"/>
      <c r="BD220" s="3" t="s">
        <v>20</v>
      </c>
      <c r="BE220" s="3">
        <v>5.0199999999999996</v>
      </c>
      <c r="BF220" s="3"/>
    </row>
    <row r="221" spans="1:58" x14ac:dyDescent="0.35">
      <c r="A221" s="2">
        <v>65</v>
      </c>
      <c r="B221" s="3" t="s">
        <v>351</v>
      </c>
      <c r="C221" s="3">
        <v>65.900000000000006</v>
      </c>
      <c r="D221" s="3" t="s">
        <v>405</v>
      </c>
      <c r="E221" s="3" t="s">
        <v>366</v>
      </c>
      <c r="F221" s="3"/>
      <c r="G221" s="3" t="s">
        <v>1958</v>
      </c>
      <c r="H221" s="3" t="str">
        <f>IF(Z221&lt;'2 - Outliers'!$F$11,"Low outlier",IF(Z221&gt;'2 - Outliers'!$F$12,"High outlier",""))</f>
        <v/>
      </c>
      <c r="I221" s="3">
        <f>IF(AB221="",VLOOKUP(AX221,'3 -Impute_SE'!$B$10:$C$21,2,FALSE),AB221)</f>
        <v>6.0101449275362324E-2</v>
      </c>
      <c r="J221" s="3">
        <f>I221^2</f>
        <v>3.6121842049989506E-3</v>
      </c>
      <c r="K221" s="3">
        <f>1/J221</f>
        <v>276.84080967301901</v>
      </c>
      <c r="L221" s="3">
        <f>K221/(VLOOKUP($AX221,'5_Weighting - FEM'!$B$9:$C$20,2,FALSE)/VLOOKUP($AX221,'5_Weighting - FEM'!$B$9:$D$20,3,FALSE))</f>
        <v>0.48331230017742249</v>
      </c>
      <c r="M221" s="3">
        <f>L221*Z221</f>
        <v>-6.0128883265073138E-2</v>
      </c>
      <c r="N221" s="3">
        <f>K221*Z221</f>
        <v>-34.441765131420297</v>
      </c>
      <c r="O221" s="3">
        <f>K221/(VLOOKUP($AX221,'5_Weighting - FEM'!$F$12:$G$20,2,FALSE)/(VLOOKUP($AX221,'5_Weighting - FEM'!$F$12:$H$21,3,FALSE)))</f>
        <v>15.864364790134506</v>
      </c>
      <c r="P221" s="3">
        <f>O221*$Z221</f>
        <v>-1.9736856235406339</v>
      </c>
      <c r="Q221" s="3">
        <f>K221/(VLOOKUP($AX221,'5_Weighting - FEM'!$F$12:$H$20,2,FALSE)/VLOOKUP($AX221,'5_Weighting - FEM'!$F$12:$H$20,3,FALSE))</f>
        <v>15.864364790134506</v>
      </c>
      <c r="R221" s="3">
        <f>Q221*$Z221</f>
        <v>-1.9736856235406339</v>
      </c>
      <c r="S221" s="3">
        <f>K221/(VLOOKUP($AX221,'5_Weighting - FEM'!$N$12:$O$23,2,FALSE)/VLOOKUP($AX221,'5_Weighting - FEM'!$N$12:$P$23,3,FALSE))</f>
        <v>0.26475689299276373</v>
      </c>
      <c r="T221" s="3">
        <f>S221*$Z221</f>
        <v>-3.2938405057229739E-2</v>
      </c>
      <c r="U221" s="3">
        <f>K221/(VLOOKUP($AX221,'5_Weighting - FEM'!$R$12:$S$23,2,FALSE)/(VLOOKUP($AX221,'5_Weighting - FEM'!$R$12:$T$23,3,FALSE)))</f>
        <v>0.43036065439097676</v>
      </c>
      <c r="V221" s="3">
        <f>U221*$Z221</f>
        <v>-5.3541169012781421E-2</v>
      </c>
      <c r="W221" s="3">
        <f>K221/(VLOOKUP($AX221,'5_Weighting - FEM'!$V$12:$W$23,2,FALSE)/(VLOOKUP($AX221,'5_Weighting - FEM'!$V$12:$X$23,3,FALSE)))</f>
        <v>0.36506317207588634</v>
      </c>
      <c r="X221" s="3">
        <f>W221*$Z221</f>
        <v>-4.5417509237961021E-2</v>
      </c>
      <c r="Y221" s="3" t="s">
        <v>367</v>
      </c>
      <c r="Z221" s="6">
        <v>-0.12441000000000001</v>
      </c>
      <c r="AA221" s="3" t="s">
        <v>355</v>
      </c>
      <c r="AB221" s="3">
        <v>6.0101449275362324E-2</v>
      </c>
      <c r="AC221" s="3" t="s">
        <v>26</v>
      </c>
      <c r="AD221" s="3" t="s">
        <v>5</v>
      </c>
      <c r="AE221" s="3" t="s">
        <v>143</v>
      </c>
      <c r="AF221" s="3" t="s">
        <v>53</v>
      </c>
      <c r="AG221" s="3" t="s">
        <v>7</v>
      </c>
      <c r="AH221" s="3" t="s">
        <v>356</v>
      </c>
      <c r="AI221" s="3" t="s">
        <v>28</v>
      </c>
      <c r="AJ221" s="3" t="s">
        <v>10</v>
      </c>
      <c r="AK221" s="3" t="s">
        <v>11</v>
      </c>
      <c r="AL221" s="4" t="s">
        <v>108</v>
      </c>
      <c r="AM221" s="4" t="s">
        <v>357</v>
      </c>
      <c r="AN221" s="4">
        <v>2010</v>
      </c>
      <c r="AO221" s="3" t="s">
        <v>14</v>
      </c>
      <c r="AP221" s="3" t="s">
        <v>14</v>
      </c>
      <c r="AQ221" s="3">
        <v>473</v>
      </c>
      <c r="AR221" s="3">
        <v>1</v>
      </c>
      <c r="AS221" s="3">
        <v>0</v>
      </c>
      <c r="AT221" s="3">
        <v>0</v>
      </c>
      <c r="AU221" s="3">
        <v>0</v>
      </c>
      <c r="AV221" s="4" t="s">
        <v>346</v>
      </c>
      <c r="AW221" s="4" t="s">
        <v>376</v>
      </c>
      <c r="AX221" s="3" t="s">
        <v>348</v>
      </c>
      <c r="AY221" s="4" t="s">
        <v>33</v>
      </c>
      <c r="AZ221" s="4"/>
      <c r="BA221" s="3">
        <v>-0.39</v>
      </c>
      <c r="BB221" s="3"/>
      <c r="BC221" s="3"/>
      <c r="BD221" s="3" t="s">
        <v>20</v>
      </c>
      <c r="BE221" s="3">
        <v>-2.0699999999999998</v>
      </c>
      <c r="BF221" s="3"/>
    </row>
    <row r="222" spans="1:58" x14ac:dyDescent="0.35">
      <c r="A222" s="2">
        <v>36</v>
      </c>
      <c r="B222" s="3" t="s">
        <v>510</v>
      </c>
      <c r="C222" s="3">
        <v>36.200000000000003</v>
      </c>
      <c r="D222" s="3" t="s">
        <v>511</v>
      </c>
      <c r="E222" s="3" t="s">
        <v>512</v>
      </c>
      <c r="F222" s="3"/>
      <c r="G222" s="3"/>
      <c r="H222" s="3" t="str">
        <f>IF(Z222&lt;'2 - Outliers'!$F$11,"Low outlier",IF(Z222&gt;'2 - Outliers'!$F$12,"High outlier",""))</f>
        <v/>
      </c>
      <c r="I222" s="3">
        <f>IF(AB222="",VLOOKUP(AX222,'3 -Impute_SE'!$B$10:$C$21,2,FALSE),AB222)</f>
        <v>6.021384603925508E-2</v>
      </c>
      <c r="J222" s="3">
        <f>I222^2</f>
        <v>3.6257072548391148E-3</v>
      </c>
      <c r="K222" s="3">
        <f>1/J222</f>
        <v>275.80825745524055</v>
      </c>
      <c r="L222" s="3">
        <f>K222/(VLOOKUP($AX222,'5_Weighting - FEM'!$B$9:$C$20,2,FALSE)/VLOOKUP($AX222,'5_Weighting - FEM'!$B$9:$D$20,3,FALSE))</f>
        <v>7.7331368970024669E-3</v>
      </c>
      <c r="M222" s="3">
        <f>L222*Z222</f>
        <v>4.0212311864412827E-3</v>
      </c>
      <c r="N222" s="3">
        <f>K222*Z222</f>
        <v>143.42029387672508</v>
      </c>
      <c r="O222" s="3">
        <f>K222/(VLOOKUP($AX222,'5_Weighting - FEM'!$F$12:$G$20,2,FALSE)/(VLOOKUP($AX222,'5_Weighting - FEM'!$F$12:$H$21,3,FALSE)))</f>
        <v>2.8619912838539108E-3</v>
      </c>
      <c r="P222" s="3">
        <f>O222*$Z222</f>
        <v>1.4882354676040337E-3</v>
      </c>
      <c r="Q222" s="3">
        <f>K222/(VLOOKUP($AX222,'5_Weighting - FEM'!$F$12:$H$20,2,FALSE)/VLOOKUP($AX222,'5_Weighting - FEM'!$F$12:$H$20,3,FALSE))</f>
        <v>2.8619912838539108E-3</v>
      </c>
      <c r="R222" s="3">
        <f>Q222*$Z222</f>
        <v>1.4882354676040337E-3</v>
      </c>
      <c r="S222" s="3">
        <f>K222/(VLOOKUP($AX222,'5_Weighting - FEM'!$N$12:$O$23,2,FALSE)/VLOOKUP($AX222,'5_Weighting - FEM'!$N$12:$P$23,3,FALSE))</f>
        <v>2.7290561190363726E-2</v>
      </c>
      <c r="T222" s="3">
        <f>S222*$Z222</f>
        <v>1.4191091818989138E-2</v>
      </c>
      <c r="U222" s="3">
        <f>K222/(VLOOKUP($AX222,'5_Weighting - FEM'!$R$12:$S$23,2,FALSE)/(VLOOKUP($AX222,'5_Weighting - FEM'!$R$12:$T$23,3,FALSE)))</f>
        <v>1.2077709105147143</v>
      </c>
      <c r="V222" s="3">
        <f>U222*$Z222</f>
        <v>0.62804087346765147</v>
      </c>
      <c r="W222" s="3">
        <f>K222/(VLOOKUP($AX222,'5_Weighting - FEM'!$V$12:$W$23,2,FALSE)/(VLOOKUP($AX222,'5_Weighting - FEM'!$V$12:$X$23,3,FALSE)))</f>
        <v>3.0031708163804016E-2</v>
      </c>
      <c r="X222" s="3">
        <f>W222*$Z222</f>
        <v>1.5616488245178089E-2</v>
      </c>
      <c r="Y222" s="3"/>
      <c r="Z222" s="6">
        <v>0.52</v>
      </c>
      <c r="AA222" s="3" t="s">
        <v>4</v>
      </c>
      <c r="AB222" s="3"/>
      <c r="AC222" s="3"/>
      <c r="AD222" s="3" t="s">
        <v>5</v>
      </c>
      <c r="AE222" s="3" t="s">
        <v>6</v>
      </c>
      <c r="AF222" s="3" t="s">
        <v>5</v>
      </c>
      <c r="AG222" s="3" t="s">
        <v>7</v>
      </c>
      <c r="AH222" s="3" t="s">
        <v>48</v>
      </c>
      <c r="AI222" s="3" t="s">
        <v>28</v>
      </c>
      <c r="AJ222" s="3" t="s">
        <v>10</v>
      </c>
      <c r="AK222" s="3" t="s">
        <v>107</v>
      </c>
      <c r="AL222" s="4" t="s">
        <v>96</v>
      </c>
      <c r="AM222" s="4" t="s">
        <v>415</v>
      </c>
      <c r="AN222" s="4" t="s">
        <v>513</v>
      </c>
      <c r="AO222" s="3" t="s">
        <v>1951</v>
      </c>
      <c r="AP222" s="3" t="s">
        <v>14</v>
      </c>
      <c r="AQ222" s="3">
        <v>130</v>
      </c>
      <c r="AR222" s="3">
        <v>1</v>
      </c>
      <c r="AS222" s="3">
        <v>0</v>
      </c>
      <c r="AT222" s="3">
        <v>1</v>
      </c>
      <c r="AU222" s="3">
        <v>1</v>
      </c>
      <c r="AV222" s="4" t="s">
        <v>15</v>
      </c>
      <c r="AW222" s="4" t="s">
        <v>87</v>
      </c>
      <c r="AX222" s="4" t="s">
        <v>88</v>
      </c>
      <c r="AY222" s="4" t="s">
        <v>33</v>
      </c>
      <c r="AZ222" s="4"/>
      <c r="BA222" s="3">
        <v>3.29</v>
      </c>
      <c r="BB222" s="3"/>
      <c r="BC222" s="3">
        <v>26.842863655898565</v>
      </c>
      <c r="BD222" s="3" t="s">
        <v>19</v>
      </c>
      <c r="BE222" s="3" t="s">
        <v>20</v>
      </c>
      <c r="BF222" s="3"/>
    </row>
    <row r="223" spans="1:58" x14ac:dyDescent="0.35">
      <c r="A223" s="2">
        <v>31</v>
      </c>
      <c r="B223" s="3" t="s">
        <v>162</v>
      </c>
      <c r="C223" s="3">
        <v>31.1</v>
      </c>
      <c r="D223" s="3" t="s">
        <v>163</v>
      </c>
      <c r="E223" s="3" t="s">
        <v>164</v>
      </c>
      <c r="F223" s="3">
        <v>1</v>
      </c>
      <c r="G223" s="3"/>
      <c r="H223" s="3" t="str">
        <f>IF(Z223&lt;'2 - Outliers'!$F$11,"Low outlier",IF(Z223&gt;'2 - Outliers'!$F$12,"High outlier",""))</f>
        <v/>
      </c>
      <c r="I223" s="3">
        <f>IF(AB223="",VLOOKUP(AX223,'3 -Impute_SE'!$B$10:$C$21,2,FALSE),AB223)</f>
        <v>6.021384603925508E-2</v>
      </c>
      <c r="J223" s="3">
        <f>I223^2</f>
        <v>3.6257072548391148E-3</v>
      </c>
      <c r="K223" s="3">
        <f>1/J223</f>
        <v>275.80825745524055</v>
      </c>
      <c r="L223" s="3">
        <f>K223/(VLOOKUP($AX223,'5_Weighting - FEM'!$B$9:$C$20,2,FALSE)/VLOOKUP($AX223,'5_Weighting - FEM'!$B$9:$D$20,3,FALSE))</f>
        <v>7.7331368970024669E-3</v>
      </c>
      <c r="M223" s="3">
        <f>L223*Z223</f>
        <v>3.3252488657110608E-3</v>
      </c>
      <c r="N223" s="3">
        <f>K223*Z223</f>
        <v>118.59755070575343</v>
      </c>
      <c r="O223" s="3">
        <f>K223/(VLOOKUP($AX223,'5_Weighting - FEM'!$F$12:$G$20,2,FALSE)/(VLOOKUP($AX223,'5_Weighting - FEM'!$F$12:$H$21,3,FALSE)))</f>
        <v>2.8619912838539108E-3</v>
      </c>
      <c r="P223" s="3">
        <f>O223*$Z223</f>
        <v>1.2306562520571817E-3</v>
      </c>
      <c r="Q223" s="3">
        <f>K223/(VLOOKUP($AX223,'5_Weighting - FEM'!$F$12:$H$20,2,FALSE)/VLOOKUP($AX223,'5_Weighting - FEM'!$F$12:$H$20,3,FALSE))</f>
        <v>2.8619912838539108E-3</v>
      </c>
      <c r="R223" s="3">
        <f>Q223*$Z223</f>
        <v>1.2306562520571817E-3</v>
      </c>
      <c r="S223" s="3">
        <f>K223/(VLOOKUP($AX223,'5_Weighting - FEM'!$N$12:$O$23,2,FALSE)/VLOOKUP($AX223,'5_Weighting - FEM'!$N$12:$P$23,3,FALSE))</f>
        <v>2.7290561190363726E-2</v>
      </c>
      <c r="T223" s="3">
        <f>S223*$Z223</f>
        <v>1.1734941311856402E-2</v>
      </c>
      <c r="U223" s="3">
        <f>K223/(VLOOKUP($AX223,'5_Weighting - FEM'!$R$12:$S$23,2,FALSE)/(VLOOKUP($AX223,'5_Weighting - FEM'!$R$12:$T$23,3,FALSE)))</f>
        <v>1.2077709105147143</v>
      </c>
      <c r="V223" s="3">
        <f>U223*$Z223</f>
        <v>0.51934149152132714</v>
      </c>
      <c r="W223" s="3">
        <f>K223/(VLOOKUP($AX223,'5_Weighting - FEM'!$V$12:$W$23,2,FALSE)/(VLOOKUP($AX223,'5_Weighting - FEM'!$V$12:$X$23,3,FALSE)))</f>
        <v>3.0031708163804016E-2</v>
      </c>
      <c r="X223" s="3">
        <f>W223*$Z223</f>
        <v>1.2913634510435727E-2</v>
      </c>
      <c r="Y223" s="3"/>
      <c r="Z223" s="6">
        <v>0.43</v>
      </c>
      <c r="AA223" s="3" t="s">
        <v>4</v>
      </c>
      <c r="AB223" s="3"/>
      <c r="AC223" s="3"/>
      <c r="AD223" s="3" t="s">
        <v>53</v>
      </c>
      <c r="AE223" s="3" t="s">
        <v>6</v>
      </c>
      <c r="AF223" s="3" t="s">
        <v>54</v>
      </c>
      <c r="AG223" s="3" t="s">
        <v>55</v>
      </c>
      <c r="AH223" s="3" t="s">
        <v>165</v>
      </c>
      <c r="AI223" s="3" t="s">
        <v>95</v>
      </c>
      <c r="AJ223" s="3" t="s">
        <v>57</v>
      </c>
      <c r="AK223" s="3" t="s">
        <v>39</v>
      </c>
      <c r="AL223" s="4" t="s">
        <v>12</v>
      </c>
      <c r="AM223" s="4" t="s">
        <v>166</v>
      </c>
      <c r="AN223" s="4">
        <v>1999</v>
      </c>
      <c r="AO223" s="3" t="s">
        <v>30</v>
      </c>
      <c r="AP223" s="3" t="s">
        <v>30</v>
      </c>
      <c r="AQ223" s="3">
        <v>8707</v>
      </c>
      <c r="AR223" s="3">
        <v>0</v>
      </c>
      <c r="AS223" s="3">
        <v>0</v>
      </c>
      <c r="AT223" s="3">
        <v>0</v>
      </c>
      <c r="AU223" s="3">
        <v>0</v>
      </c>
      <c r="AV223" s="4" t="s">
        <v>15</v>
      </c>
      <c r="AW223" s="4" t="s">
        <v>167</v>
      </c>
      <c r="AX223" s="4" t="s">
        <v>88</v>
      </c>
      <c r="AY223" s="4" t="s">
        <v>168</v>
      </c>
      <c r="AZ223" s="4" t="s">
        <v>99</v>
      </c>
      <c r="BA223" s="3" t="s">
        <v>50</v>
      </c>
      <c r="BB223" s="3"/>
      <c r="BC223" s="3"/>
      <c r="BD223" s="3"/>
      <c r="BE223" s="3"/>
      <c r="BF223" s="3"/>
    </row>
    <row r="224" spans="1:58" x14ac:dyDescent="0.35">
      <c r="A224" s="2">
        <v>31</v>
      </c>
      <c r="B224" s="3" t="s">
        <v>162</v>
      </c>
      <c r="C224" s="3">
        <v>31.2</v>
      </c>
      <c r="D224" s="3" t="s">
        <v>205</v>
      </c>
      <c r="E224" s="3" t="s">
        <v>164</v>
      </c>
      <c r="F224" s="3">
        <v>1</v>
      </c>
      <c r="G224" s="3"/>
      <c r="H224" s="3" t="str">
        <f>IF(Z224&lt;'2 - Outliers'!$F$11,"Low outlier",IF(Z224&gt;'2 - Outliers'!$F$12,"High outlier",""))</f>
        <v/>
      </c>
      <c r="I224" s="3">
        <f>IF(AB224="",VLOOKUP(AX224,'3 -Impute_SE'!$B$10:$C$21,2,FALSE),AB224)</f>
        <v>6.021384603925508E-2</v>
      </c>
      <c r="J224" s="3">
        <f>I224^2</f>
        <v>3.6257072548391148E-3</v>
      </c>
      <c r="K224" s="3">
        <f>1/J224</f>
        <v>275.80825745524055</v>
      </c>
      <c r="L224" s="3">
        <f>K224/(VLOOKUP($AX224,'5_Weighting - FEM'!$B$9:$C$20,2,FALSE)/VLOOKUP($AX224,'5_Weighting - FEM'!$B$9:$D$20,3,FALSE))</f>
        <v>7.7331368970024669E-3</v>
      </c>
      <c r="M224" s="3">
        <f>L224*Z224</f>
        <v>2.629266544980839E-3</v>
      </c>
      <c r="N224" s="3">
        <f>K224*Z224</f>
        <v>93.7748075347818</v>
      </c>
      <c r="O224" s="3">
        <f>K224/(VLOOKUP($AX224,'5_Weighting - FEM'!$F$12:$G$20,2,FALSE)/(VLOOKUP($AX224,'5_Weighting - FEM'!$F$12:$H$21,3,FALSE)))</f>
        <v>2.8619912838539108E-3</v>
      </c>
      <c r="P224" s="3">
        <f>O224*$Z224</f>
        <v>9.7307703651032973E-4</v>
      </c>
      <c r="Q224" s="3">
        <f>K224/(VLOOKUP($AX224,'5_Weighting - FEM'!$F$12:$H$20,2,FALSE)/VLOOKUP($AX224,'5_Weighting - FEM'!$F$12:$H$20,3,FALSE))</f>
        <v>2.8619912838539108E-3</v>
      </c>
      <c r="R224" s="3">
        <f>Q224*$Z224</f>
        <v>9.7307703651032973E-4</v>
      </c>
      <c r="S224" s="3">
        <f>K224/(VLOOKUP($AX224,'5_Weighting - FEM'!$N$12:$O$23,2,FALSE)/VLOOKUP($AX224,'5_Weighting - FEM'!$N$12:$P$23,3,FALSE))</f>
        <v>2.7290561190363726E-2</v>
      </c>
      <c r="T224" s="3">
        <f>S224*$Z224</f>
        <v>9.2787908047236682E-3</v>
      </c>
      <c r="U224" s="3">
        <f>K224/(VLOOKUP($AX224,'5_Weighting - FEM'!$R$12:$S$23,2,FALSE)/(VLOOKUP($AX224,'5_Weighting - FEM'!$R$12:$T$23,3,FALSE)))</f>
        <v>1.2077709105147143</v>
      </c>
      <c r="V224" s="3">
        <f>U224*$Z224</f>
        <v>0.41064210957500291</v>
      </c>
      <c r="W224" s="3">
        <f>K224/(VLOOKUP($AX224,'5_Weighting - FEM'!$V$12:$W$23,2,FALSE)/(VLOOKUP($AX224,'5_Weighting - FEM'!$V$12:$X$23,3,FALSE)))</f>
        <v>3.0031708163804016E-2</v>
      </c>
      <c r="X224" s="3">
        <f>W224*$Z224</f>
        <v>1.0210780775693366E-2</v>
      </c>
      <c r="Y224" s="3"/>
      <c r="Z224" s="6">
        <v>0.34</v>
      </c>
      <c r="AA224" s="3" t="s">
        <v>4</v>
      </c>
      <c r="AB224" s="3"/>
      <c r="AC224" s="3"/>
      <c r="AD224" s="3" t="s">
        <v>53</v>
      </c>
      <c r="AE224" s="3" t="s">
        <v>6</v>
      </c>
      <c r="AF224" s="3" t="s">
        <v>54</v>
      </c>
      <c r="AG224" s="3" t="s">
        <v>55</v>
      </c>
      <c r="AH224" s="3" t="s">
        <v>165</v>
      </c>
      <c r="AI224" s="3" t="s">
        <v>95</v>
      </c>
      <c r="AJ224" s="3" t="s">
        <v>57</v>
      </c>
      <c r="AK224" s="3" t="s">
        <v>74</v>
      </c>
      <c r="AL224" s="4" t="s">
        <v>12</v>
      </c>
      <c r="AM224" s="4" t="s">
        <v>166</v>
      </c>
      <c r="AN224" s="4">
        <v>1999</v>
      </c>
      <c r="AO224" s="3" t="s">
        <v>30</v>
      </c>
      <c r="AP224" s="3" t="s">
        <v>30</v>
      </c>
      <c r="AQ224" s="3">
        <v>10475</v>
      </c>
      <c r="AR224" s="3">
        <v>0</v>
      </c>
      <c r="AS224" s="3">
        <v>0</v>
      </c>
      <c r="AT224" s="3">
        <v>0</v>
      </c>
      <c r="AU224" s="3">
        <v>0</v>
      </c>
      <c r="AV224" s="4" t="s">
        <v>15</v>
      </c>
      <c r="AW224" s="4" t="s">
        <v>167</v>
      </c>
      <c r="AX224" s="4" t="s">
        <v>88</v>
      </c>
      <c r="AY224" s="4" t="s">
        <v>168</v>
      </c>
      <c r="AZ224" s="4" t="s">
        <v>99</v>
      </c>
      <c r="BA224" s="3" t="s">
        <v>50</v>
      </c>
      <c r="BB224" s="3"/>
      <c r="BC224" s="3"/>
      <c r="BD224" s="3"/>
      <c r="BE224" s="3"/>
      <c r="BF224" s="3"/>
    </row>
    <row r="225" spans="1:58" x14ac:dyDescent="0.35">
      <c r="A225" s="2">
        <v>97</v>
      </c>
      <c r="B225" s="3" t="s">
        <v>159</v>
      </c>
      <c r="C225" s="3">
        <v>97.3</v>
      </c>
      <c r="D225" s="3" t="s">
        <v>517</v>
      </c>
      <c r="E225" s="3" t="s">
        <v>518</v>
      </c>
      <c r="F225" s="3"/>
      <c r="G225" s="3"/>
      <c r="H225" s="3" t="str">
        <f>IF(Z225&lt;'2 - Outliers'!$F$11,"Low outlier",IF(Z225&gt;'2 - Outliers'!$F$12,"High outlier",""))</f>
        <v/>
      </c>
      <c r="I225" s="3">
        <f>IF(AB225="",VLOOKUP(AX225,'3 -Impute_SE'!$B$10:$C$21,2,FALSE),AB225)</f>
        <v>6.021384603925508E-2</v>
      </c>
      <c r="J225" s="3">
        <f>I225^2</f>
        <v>3.6257072548391148E-3</v>
      </c>
      <c r="K225" s="3">
        <f>1/J225</f>
        <v>275.80825745524055</v>
      </c>
      <c r="L225" s="3">
        <f>K225/(VLOOKUP($AX225,'5_Weighting - FEM'!$B$9:$C$20,2,FALSE)/VLOOKUP($AX225,'5_Weighting - FEM'!$B$9:$D$20,3,FALSE))</f>
        <v>7.7331368970024669E-3</v>
      </c>
      <c r="M225" s="3">
        <f>L225*Z225</f>
        <v>5.9545154106918998E-4</v>
      </c>
      <c r="N225" s="3">
        <f>K225*Z225</f>
        <v>21.237235824053521</v>
      </c>
      <c r="O225" s="3">
        <f>K225/(VLOOKUP($AX225,'5_Weighting - FEM'!$F$12:$G$20,2,FALSE)/(VLOOKUP($AX225,'5_Weighting - FEM'!$F$12:$H$21,3,FALSE)))</f>
        <v>2.8619912838539108E-3</v>
      </c>
      <c r="P225" s="3">
        <f>O225*$Z225</f>
        <v>2.2037332885675113E-4</v>
      </c>
      <c r="Q225" s="3">
        <f>K225/(VLOOKUP($AX225,'5_Weighting - FEM'!$F$12:$H$20,2,FALSE)/VLOOKUP($AX225,'5_Weighting - FEM'!$F$12:$H$20,3,FALSE))</f>
        <v>2.8619912838539108E-3</v>
      </c>
      <c r="R225" s="3">
        <f>Q225*$Z225</f>
        <v>2.2037332885675113E-4</v>
      </c>
      <c r="S225" s="3">
        <f>K225/(VLOOKUP($AX225,'5_Weighting - FEM'!$N$12:$O$23,2,FALSE)/VLOOKUP($AX225,'5_Weighting - FEM'!$N$12:$P$23,3,FALSE))</f>
        <v>2.7290561190363726E-2</v>
      </c>
      <c r="T225" s="3">
        <f>S225*$Z225</f>
        <v>2.1013732116580068E-3</v>
      </c>
      <c r="U225" s="3">
        <f>K225/(VLOOKUP($AX225,'5_Weighting - FEM'!$R$12:$S$23,2,FALSE)/(VLOOKUP($AX225,'5_Weighting - FEM'!$R$12:$T$23,3,FALSE)))</f>
        <v>1.2077709105147143</v>
      </c>
      <c r="V225" s="3">
        <f>U225*$Z225</f>
        <v>9.2998360109632999E-2</v>
      </c>
      <c r="W225" s="3">
        <f>K225/(VLOOKUP($AX225,'5_Weighting - FEM'!$V$12:$W$23,2,FALSE)/(VLOOKUP($AX225,'5_Weighting - FEM'!$V$12:$X$23,3,FALSE)))</f>
        <v>3.0031708163804016E-2</v>
      </c>
      <c r="X225" s="3">
        <f>W225*$Z225</f>
        <v>2.3124415286129092E-3</v>
      </c>
      <c r="Y225" s="3"/>
      <c r="Z225" s="6">
        <v>7.6999999999999999E-2</v>
      </c>
      <c r="AA225" s="3" t="s">
        <v>4</v>
      </c>
      <c r="AB225" s="3"/>
      <c r="AC225" s="3"/>
      <c r="AD225" s="3" t="s">
        <v>139</v>
      </c>
      <c r="AE225" s="3" t="s">
        <v>6</v>
      </c>
      <c r="AF225" s="3" t="s">
        <v>5</v>
      </c>
      <c r="AG225" s="3" t="s">
        <v>7</v>
      </c>
      <c r="AH225" s="3" t="s">
        <v>37</v>
      </c>
      <c r="AI225" s="3" t="s">
        <v>28</v>
      </c>
      <c r="AJ225" s="3" t="s">
        <v>57</v>
      </c>
      <c r="AK225" s="3" t="s">
        <v>11</v>
      </c>
      <c r="AL225" s="4" t="s">
        <v>12</v>
      </c>
      <c r="AM225" s="4" t="s">
        <v>140</v>
      </c>
      <c r="AN225" s="4">
        <v>2000</v>
      </c>
      <c r="AO225" s="3" t="s">
        <v>30</v>
      </c>
      <c r="AP225" s="3" t="s">
        <v>14</v>
      </c>
      <c r="AQ225" s="3">
        <v>8212</v>
      </c>
      <c r="AR225" s="3">
        <v>1</v>
      </c>
      <c r="AS225" s="3">
        <v>0</v>
      </c>
      <c r="AT225" s="3">
        <v>1</v>
      </c>
      <c r="AU225" s="3">
        <v>1</v>
      </c>
      <c r="AV225" s="4" t="s">
        <v>15</v>
      </c>
      <c r="AW225" s="4" t="s">
        <v>519</v>
      </c>
      <c r="AX225" s="4" t="s">
        <v>88</v>
      </c>
      <c r="AY225" s="4" t="s">
        <v>161</v>
      </c>
      <c r="AZ225" s="4"/>
      <c r="BA225" s="3" t="s">
        <v>20</v>
      </c>
      <c r="BB225" s="3"/>
      <c r="BC225" s="3"/>
      <c r="BD225" s="3" t="s">
        <v>20</v>
      </c>
      <c r="BE225" s="3" t="s">
        <v>20</v>
      </c>
      <c r="BF225" s="3"/>
    </row>
    <row r="226" spans="1:58" x14ac:dyDescent="0.35">
      <c r="A226" s="2">
        <v>97</v>
      </c>
      <c r="B226" s="3" t="s">
        <v>159</v>
      </c>
      <c r="C226" s="3">
        <v>97.1</v>
      </c>
      <c r="D226" s="3" t="s">
        <v>520</v>
      </c>
      <c r="E226" s="3" t="s">
        <v>160</v>
      </c>
      <c r="F226" s="3"/>
      <c r="G226" s="3"/>
      <c r="H226" s="3" t="str">
        <f>IF(Z226&lt;'2 - Outliers'!$F$11,"Low outlier",IF(Z226&gt;'2 - Outliers'!$F$12,"High outlier",""))</f>
        <v/>
      </c>
      <c r="I226" s="3">
        <f>IF(AB226="",VLOOKUP(AX226,'3 -Impute_SE'!$B$10:$C$21,2,FALSE),AB226)</f>
        <v>6.021384603925508E-2</v>
      </c>
      <c r="J226" s="3">
        <f>I226^2</f>
        <v>3.6257072548391148E-3</v>
      </c>
      <c r="K226" s="3">
        <f>1/J226</f>
        <v>275.80825745524055</v>
      </c>
      <c r="L226" s="3">
        <f>K226/(VLOOKUP($AX226,'5_Weighting - FEM'!$B$9:$C$20,2,FALSE)/VLOOKUP($AX226,'5_Weighting - FEM'!$B$9:$D$20,3,FALSE))</f>
        <v>7.7331368970024669E-3</v>
      </c>
      <c r="M226" s="3">
        <f>L226*Z226</f>
        <v>3.4799116036511102E-4</v>
      </c>
      <c r="N226" s="3">
        <f>K226*Z226</f>
        <v>12.411371585485824</v>
      </c>
      <c r="O226" s="3">
        <f>K226/(VLOOKUP($AX226,'5_Weighting - FEM'!$F$12:$G$20,2,FALSE)/(VLOOKUP($AX226,'5_Weighting - FEM'!$F$12:$H$21,3,FALSE)))</f>
        <v>2.8619912838539108E-3</v>
      </c>
      <c r="P226" s="3">
        <f>O226*$Z226</f>
        <v>1.2878960777342599E-4</v>
      </c>
      <c r="Q226" s="3">
        <f>K226/(VLOOKUP($AX226,'5_Weighting - FEM'!$F$12:$H$20,2,FALSE)/VLOOKUP($AX226,'5_Weighting - FEM'!$F$12:$H$20,3,FALSE))</f>
        <v>2.8619912838539108E-3</v>
      </c>
      <c r="R226" s="3">
        <f>Q226*$Z226</f>
        <v>1.2878960777342599E-4</v>
      </c>
      <c r="S226" s="3">
        <f>K226/(VLOOKUP($AX226,'5_Weighting - FEM'!$N$12:$O$23,2,FALSE)/VLOOKUP($AX226,'5_Weighting - FEM'!$N$12:$P$23,3,FALSE))</f>
        <v>2.7290561190363726E-2</v>
      </c>
      <c r="T226" s="3">
        <f>S226*$Z226</f>
        <v>1.2280752535663677E-3</v>
      </c>
      <c r="U226" s="3">
        <f>K226/(VLOOKUP($AX226,'5_Weighting - FEM'!$R$12:$S$23,2,FALSE)/(VLOOKUP($AX226,'5_Weighting - FEM'!$R$12:$T$23,3,FALSE)))</f>
        <v>1.2077709105147143</v>
      </c>
      <c r="V226" s="3">
        <f>U226*$Z226</f>
        <v>5.434969097316214E-2</v>
      </c>
      <c r="W226" s="3">
        <f>K226/(VLOOKUP($AX226,'5_Weighting - FEM'!$V$12:$W$23,2,FALSE)/(VLOOKUP($AX226,'5_Weighting - FEM'!$V$12:$X$23,3,FALSE)))</f>
        <v>3.0031708163804016E-2</v>
      </c>
      <c r="X226" s="3">
        <f>W226*$Z226</f>
        <v>1.3514268673711807E-3</v>
      </c>
      <c r="Y226" s="3"/>
      <c r="Z226" s="6">
        <v>4.4999999999999998E-2</v>
      </c>
      <c r="AA226" s="3" t="s">
        <v>4</v>
      </c>
      <c r="AB226" s="3"/>
      <c r="AC226" s="3"/>
      <c r="AD226" s="3" t="s">
        <v>139</v>
      </c>
      <c r="AE226" s="3" t="s">
        <v>6</v>
      </c>
      <c r="AF226" s="3" t="s">
        <v>5</v>
      </c>
      <c r="AG226" s="3" t="s">
        <v>7</v>
      </c>
      <c r="AH226" s="3" t="s">
        <v>37</v>
      </c>
      <c r="AI226" s="3" t="s">
        <v>28</v>
      </c>
      <c r="AJ226" s="3" t="s">
        <v>57</v>
      </c>
      <c r="AK226" s="3" t="s">
        <v>11</v>
      </c>
      <c r="AL226" s="4" t="s">
        <v>12</v>
      </c>
      <c r="AM226" s="4" t="s">
        <v>140</v>
      </c>
      <c r="AN226" s="4">
        <v>2000</v>
      </c>
      <c r="AO226" s="3" t="s">
        <v>30</v>
      </c>
      <c r="AP226" s="3" t="s">
        <v>14</v>
      </c>
      <c r="AQ226" s="3">
        <v>8229</v>
      </c>
      <c r="AR226" s="3">
        <v>1</v>
      </c>
      <c r="AS226" s="3">
        <v>1</v>
      </c>
      <c r="AT226" s="3">
        <v>1</v>
      </c>
      <c r="AU226" s="3">
        <v>1</v>
      </c>
      <c r="AV226" s="4" t="s">
        <v>15</v>
      </c>
      <c r="AW226" s="4" t="s">
        <v>519</v>
      </c>
      <c r="AX226" s="4" t="s">
        <v>88</v>
      </c>
      <c r="AY226" s="4" t="s">
        <v>161</v>
      </c>
      <c r="AZ226" s="4"/>
      <c r="BA226" s="3" t="s">
        <v>20</v>
      </c>
      <c r="BB226" s="3"/>
      <c r="BC226" s="3"/>
      <c r="BD226" s="3" t="s">
        <v>20</v>
      </c>
      <c r="BE226" s="3" t="s">
        <v>20</v>
      </c>
      <c r="BF226" s="3"/>
    </row>
    <row r="227" spans="1:58" x14ac:dyDescent="0.35">
      <c r="A227" s="2">
        <v>97</v>
      </c>
      <c r="B227" s="3" t="s">
        <v>159</v>
      </c>
      <c r="C227" s="3">
        <v>97.2</v>
      </c>
      <c r="D227" s="3" t="s">
        <v>521</v>
      </c>
      <c r="E227" s="3" t="s">
        <v>522</v>
      </c>
      <c r="F227" s="3"/>
      <c r="G227" s="3"/>
      <c r="H227" s="3" t="str">
        <f>IF(Z227&lt;'2 - Outliers'!$F$11,"Low outlier",IF(Z227&gt;'2 - Outliers'!$F$12,"High outlier",""))</f>
        <v/>
      </c>
      <c r="I227" s="3">
        <f>IF(AB227="",VLOOKUP(AX227,'3 -Impute_SE'!$B$10:$C$21,2,FALSE),AB227)</f>
        <v>6.021384603925508E-2</v>
      </c>
      <c r="J227" s="3">
        <f>I227^2</f>
        <v>3.6257072548391148E-3</v>
      </c>
      <c r="K227" s="3">
        <f>1/J227</f>
        <v>275.80825745524055</v>
      </c>
      <c r="L227" s="3">
        <f>K227/(VLOOKUP($AX227,'5_Weighting - FEM'!$B$9:$C$20,2,FALSE)/VLOOKUP($AX227,'5_Weighting - FEM'!$B$9:$D$20,3,FALSE))</f>
        <v>7.7331368970024669E-3</v>
      </c>
      <c r="M227" s="3">
        <f>L227*Z227</f>
        <v>2.1652783311606907E-4</v>
      </c>
      <c r="N227" s="3">
        <f>K227*Z227</f>
        <v>7.7226312087467353</v>
      </c>
      <c r="O227" s="3">
        <f>K227/(VLOOKUP($AX227,'5_Weighting - FEM'!$F$12:$G$20,2,FALSE)/(VLOOKUP($AX227,'5_Weighting - FEM'!$F$12:$H$21,3,FALSE)))</f>
        <v>2.8619912838539108E-3</v>
      </c>
      <c r="P227" s="3">
        <f>O227*$Z227</f>
        <v>8.0135755947909499E-5</v>
      </c>
      <c r="Q227" s="3">
        <f>K227/(VLOOKUP($AX227,'5_Weighting - FEM'!$F$12:$H$20,2,FALSE)/VLOOKUP($AX227,'5_Weighting - FEM'!$F$12:$H$20,3,FALSE))</f>
        <v>2.8619912838539108E-3</v>
      </c>
      <c r="R227" s="3">
        <f>Q227*$Z227</f>
        <v>8.0135755947909499E-5</v>
      </c>
      <c r="S227" s="3">
        <f>K227/(VLOOKUP($AX227,'5_Weighting - FEM'!$N$12:$O$23,2,FALSE)/VLOOKUP($AX227,'5_Weighting - FEM'!$N$12:$P$23,3,FALSE))</f>
        <v>2.7290561190363726E-2</v>
      </c>
      <c r="T227" s="3">
        <f>S227*$Z227</f>
        <v>7.641357133301843E-4</v>
      </c>
      <c r="U227" s="3">
        <f>K227/(VLOOKUP($AX227,'5_Weighting - FEM'!$R$12:$S$23,2,FALSE)/(VLOOKUP($AX227,'5_Weighting - FEM'!$R$12:$T$23,3,FALSE)))</f>
        <v>1.2077709105147143</v>
      </c>
      <c r="V227" s="3">
        <f>U227*$Z227</f>
        <v>3.3817585494412002E-2</v>
      </c>
      <c r="W227" s="3">
        <f>K227/(VLOOKUP($AX227,'5_Weighting - FEM'!$V$12:$W$23,2,FALSE)/(VLOOKUP($AX227,'5_Weighting - FEM'!$V$12:$X$23,3,FALSE)))</f>
        <v>3.0031708163804016E-2</v>
      </c>
      <c r="X227" s="3">
        <f>W227*$Z227</f>
        <v>8.4088782858651246E-4</v>
      </c>
      <c r="Y227" s="3"/>
      <c r="Z227" s="6">
        <v>2.8000000000000001E-2</v>
      </c>
      <c r="AA227" s="3" t="s">
        <v>4</v>
      </c>
      <c r="AB227" s="3"/>
      <c r="AC227" s="3"/>
      <c r="AD227" s="3" t="s">
        <v>139</v>
      </c>
      <c r="AE227" s="3" t="s">
        <v>6</v>
      </c>
      <c r="AF227" s="3" t="s">
        <v>5</v>
      </c>
      <c r="AG227" s="3" t="s">
        <v>7</v>
      </c>
      <c r="AH227" s="3" t="s">
        <v>37</v>
      </c>
      <c r="AI227" s="3" t="s">
        <v>28</v>
      </c>
      <c r="AJ227" s="3" t="s">
        <v>57</v>
      </c>
      <c r="AK227" s="3" t="s">
        <v>11</v>
      </c>
      <c r="AL227" s="4" t="s">
        <v>12</v>
      </c>
      <c r="AM227" s="4" t="s">
        <v>140</v>
      </c>
      <c r="AN227" s="4">
        <v>2000</v>
      </c>
      <c r="AO227" s="3" t="s">
        <v>30</v>
      </c>
      <c r="AP227" s="3" t="s">
        <v>14</v>
      </c>
      <c r="AQ227" s="3">
        <v>8212</v>
      </c>
      <c r="AR227" s="3">
        <v>1</v>
      </c>
      <c r="AS227" s="3">
        <v>0</v>
      </c>
      <c r="AT227" s="3">
        <v>1</v>
      </c>
      <c r="AU227" s="3">
        <v>1</v>
      </c>
      <c r="AV227" s="4" t="s">
        <v>15</v>
      </c>
      <c r="AW227" s="4" t="s">
        <v>519</v>
      </c>
      <c r="AX227" s="4" t="s">
        <v>88</v>
      </c>
      <c r="AY227" s="4" t="s">
        <v>161</v>
      </c>
      <c r="AZ227" s="4"/>
      <c r="BA227" s="3" t="s">
        <v>20</v>
      </c>
      <c r="BB227" s="3"/>
      <c r="BC227" s="3"/>
      <c r="BD227" s="3" t="s">
        <v>20</v>
      </c>
      <c r="BE227" s="3" t="s">
        <v>20</v>
      </c>
      <c r="BF227" s="3"/>
    </row>
    <row r="228" spans="1:58" x14ac:dyDescent="0.35">
      <c r="A228" s="2">
        <v>111</v>
      </c>
      <c r="B228" s="3" t="s">
        <v>146</v>
      </c>
      <c r="C228" s="3">
        <v>111.1</v>
      </c>
      <c r="D228" s="3" t="s">
        <v>523</v>
      </c>
      <c r="E228" s="3" t="s">
        <v>310</v>
      </c>
      <c r="F228" s="3">
        <v>1</v>
      </c>
      <c r="G228" s="3"/>
      <c r="H228" s="3" t="str">
        <f>IF(Z228&lt;'2 - Outliers'!$F$11,"Low outlier",IF(Z228&gt;'2 - Outliers'!$F$12,"High outlier",""))</f>
        <v/>
      </c>
      <c r="I228" s="3">
        <f>IF(AB228="",VLOOKUP(AX228,'3 -Impute_SE'!$B$10:$C$21,2,FALSE),AB228)</f>
        <v>6.021384603925508E-2</v>
      </c>
      <c r="J228" s="3">
        <f>I228^2</f>
        <v>3.6257072548391148E-3</v>
      </c>
      <c r="K228" s="3">
        <f>1/J228</f>
        <v>275.80825745524055</v>
      </c>
      <c r="L228" s="3">
        <f>K228/(VLOOKUP($AX228,'5_Weighting - FEM'!$B$9:$C$20,2,FALSE)/VLOOKUP($AX228,'5_Weighting - FEM'!$B$9:$D$20,3,FALSE))</f>
        <v>7.7331368970024669E-3</v>
      </c>
      <c r="M228" s="3">
        <f>L228*Z228</f>
        <v>1.049850665137055E-4</v>
      </c>
      <c r="N228" s="3">
        <f>K228*Z228</f>
        <v>3.7443729032123461</v>
      </c>
      <c r="O228" s="3">
        <f>K228/(VLOOKUP($AX228,'5_Weighting - FEM'!$F$12:$G$20,2,FALSE)/(VLOOKUP($AX228,'5_Weighting - FEM'!$F$12:$H$21,3,FALSE)))</f>
        <v>2.8619912838539108E-3</v>
      </c>
      <c r="P228" s="3">
        <f>O228*$Z228</f>
        <v>3.88543936696007E-5</v>
      </c>
      <c r="Q228" s="3">
        <f>K228/(VLOOKUP($AX228,'5_Weighting - FEM'!$F$12:$H$20,2,FALSE)/VLOOKUP($AX228,'5_Weighting - FEM'!$F$12:$H$20,3,FALSE))</f>
        <v>2.8619912838539108E-3</v>
      </c>
      <c r="R228" s="3">
        <f>Q228*$Z228</f>
        <v>3.88543936696007E-5</v>
      </c>
      <c r="S228" s="3">
        <f>K228/(VLOOKUP($AX228,'5_Weighting - FEM'!$N$12:$O$23,2,FALSE)/VLOOKUP($AX228,'5_Weighting - FEM'!$N$12:$P$23,3,FALSE))</f>
        <v>2.7290561190363726E-2</v>
      </c>
      <c r="T228" s="3">
        <f>S228*$Z228</f>
        <v>3.7049665872037799E-4</v>
      </c>
      <c r="U228" s="3">
        <f>K228/(VLOOKUP($AX228,'5_Weighting - FEM'!$R$12:$S$23,2,FALSE)/(VLOOKUP($AX228,'5_Weighting - FEM'!$R$12:$T$23,3,FALSE)))</f>
        <v>1.2077709105147143</v>
      </c>
      <c r="V228" s="3">
        <f>U228*$Z228</f>
        <v>1.6396697881147764E-2</v>
      </c>
      <c r="W228" s="3">
        <f>K228/(VLOOKUP($AX228,'5_Weighting - FEM'!$V$12:$W$23,2,FALSE)/(VLOOKUP($AX228,'5_Weighting - FEM'!$V$12:$X$23,3,FALSE)))</f>
        <v>3.0031708163804016E-2</v>
      </c>
      <c r="X228" s="3">
        <f>W228*$Z228</f>
        <v>4.0771047003180334E-4</v>
      </c>
      <c r="Y228" s="3" t="s">
        <v>149</v>
      </c>
      <c r="Z228" s="6">
        <v>1.3576000000000001E-2</v>
      </c>
      <c r="AA228" s="3" t="s">
        <v>134</v>
      </c>
      <c r="AB228" s="3"/>
      <c r="AC228" s="3"/>
      <c r="AD228" s="3" t="s">
        <v>53</v>
      </c>
      <c r="AE228" s="3" t="s">
        <v>6</v>
      </c>
      <c r="AF228" s="3" t="s">
        <v>54</v>
      </c>
      <c r="AG228" s="3" t="s">
        <v>7</v>
      </c>
      <c r="AH228" s="3" t="s">
        <v>37</v>
      </c>
      <c r="AI228" s="3" t="s">
        <v>38</v>
      </c>
      <c r="AJ228" s="3" t="s">
        <v>57</v>
      </c>
      <c r="AK228" s="3" t="s">
        <v>74</v>
      </c>
      <c r="AL228" s="4" t="s">
        <v>12</v>
      </c>
      <c r="AM228" s="4" t="s">
        <v>140</v>
      </c>
      <c r="AN228" s="4" t="s">
        <v>150</v>
      </c>
      <c r="AO228" s="3" t="s">
        <v>1951</v>
      </c>
      <c r="AP228" s="3" t="s">
        <v>30</v>
      </c>
      <c r="AQ228" s="3">
        <v>1000</v>
      </c>
      <c r="AR228" s="3">
        <v>1</v>
      </c>
      <c r="AS228" s="3">
        <v>0</v>
      </c>
      <c r="AT228" s="3">
        <v>1</v>
      </c>
      <c r="AU228" s="3">
        <v>1</v>
      </c>
      <c r="AV228" s="4" t="s">
        <v>15</v>
      </c>
      <c r="AW228" s="4" t="s">
        <v>311</v>
      </c>
      <c r="AX228" s="4" t="s">
        <v>88</v>
      </c>
      <c r="AY228" s="4" t="s">
        <v>18</v>
      </c>
      <c r="AZ228" s="4"/>
      <c r="BA228" s="3">
        <v>8.0000000000000002E-3</v>
      </c>
      <c r="BB228" s="3"/>
      <c r="BC228" s="3">
        <v>1.0080320855042735</v>
      </c>
      <c r="BD228" s="3" t="s">
        <v>19</v>
      </c>
      <c r="BE228" s="3" t="s">
        <v>20</v>
      </c>
      <c r="BF228" s="3"/>
    </row>
    <row r="229" spans="1:58" x14ac:dyDescent="0.35">
      <c r="A229" s="2">
        <v>176</v>
      </c>
      <c r="B229" s="3" t="s">
        <v>802</v>
      </c>
      <c r="C229" s="3">
        <v>176.1</v>
      </c>
      <c r="D229" s="3" t="s">
        <v>1249</v>
      </c>
      <c r="E229" s="3" t="s">
        <v>1248</v>
      </c>
      <c r="F229" s="3"/>
      <c r="G229" s="3"/>
      <c r="H229" s="3" t="str">
        <f>IF(Z229&lt;'2 - Outliers'!$F$11,"Low outlier",IF(Z229&gt;'2 - Outliers'!$F$12,"High outlier",""))</f>
        <v/>
      </c>
      <c r="I229" s="3">
        <f>IF(AB229="",VLOOKUP(AX229,'3 -Impute_SE'!$B$10:$C$21,2,FALSE),AB229)</f>
        <v>6.021384603925508E-2</v>
      </c>
      <c r="J229" s="3">
        <f>I229^2</f>
        <v>3.6257072548391148E-3</v>
      </c>
      <c r="K229" s="3">
        <f>1/J229</f>
        <v>275.80825745524055</v>
      </c>
      <c r="L229" s="3">
        <f>K229/(VLOOKUP($AX229,'5_Weighting - FEM'!$B$9:$C$20,2,FALSE)/VLOOKUP($AX229,'5_Weighting - FEM'!$B$9:$D$20,3,FALSE))</f>
        <v>7.7331368970024669E-3</v>
      </c>
      <c r="M229" s="3">
        <f>L229*Z229</f>
        <v>5.5138586725192539E-6</v>
      </c>
      <c r="N229" s="3">
        <f>K229*Z229</f>
        <v>0.19665599776353165</v>
      </c>
      <c r="O229" s="3">
        <f>K229/(VLOOKUP($AX229,'5_Weighting - FEM'!$F$12:$G$20,2,FALSE)/(VLOOKUP($AX229,'5_Weighting - FEM'!$F$12:$H$21,3,FALSE)))</f>
        <v>2.8619912838539108E-3</v>
      </c>
      <c r="P229" s="3">
        <f>O229*$Z229</f>
        <v>2.0406486618993273E-6</v>
      </c>
      <c r="Q229" s="3">
        <f>K229/(VLOOKUP($AX229,'5_Weighting - FEM'!$F$12:$H$20,2,FALSE)/VLOOKUP($AX229,'5_Weighting - FEM'!$F$12:$H$20,3,FALSE))</f>
        <v>2.8619912838539108E-3</v>
      </c>
      <c r="R229" s="3">
        <f>Q229*$Z229</f>
        <v>2.0406486618993273E-6</v>
      </c>
      <c r="S229" s="3">
        <f>K229/(VLOOKUP($AX229,'5_Weighting - FEM'!$N$12:$O$23,2,FALSE)/VLOOKUP($AX229,'5_Weighting - FEM'!$N$12:$P$23,3,FALSE))</f>
        <v>2.7290561190363726E-2</v>
      </c>
      <c r="T229" s="3">
        <f>S229*$Z229</f>
        <v>1.9458636191444163E-5</v>
      </c>
      <c r="U229" s="3">
        <f>K229/(VLOOKUP($AX229,'5_Weighting - FEM'!$R$12:$S$23,2,FALSE)/(VLOOKUP($AX229,'5_Weighting - FEM'!$R$12:$T$23,3,FALSE)))</f>
        <v>1.2077709105147143</v>
      </c>
      <c r="V229" s="3">
        <f>U229*$Z229</f>
        <v>8.6116128526567181E-4</v>
      </c>
      <c r="W229" s="3">
        <f>K229/(VLOOKUP($AX229,'5_Weighting - FEM'!$V$12:$W$23,2,FALSE)/(VLOOKUP($AX229,'5_Weighting - FEM'!$V$12:$X$23,3,FALSE)))</f>
        <v>3.0031708163804016E-2</v>
      </c>
      <c r="X229" s="3">
        <f>W229*$Z229</f>
        <v>2.1413120796263752E-5</v>
      </c>
      <c r="Y229" s="3" t="s">
        <v>327</v>
      </c>
      <c r="Z229" s="6">
        <v>7.1301707779886146E-4</v>
      </c>
      <c r="AA229" s="3" t="s">
        <v>25</v>
      </c>
      <c r="AB229" s="3"/>
      <c r="AC229" s="3"/>
      <c r="AD229" s="25" t="s">
        <v>53</v>
      </c>
      <c r="AE229" s="25" t="s">
        <v>1307</v>
      </c>
      <c r="AF229" s="25" t="s">
        <v>54</v>
      </c>
      <c r="AG229" s="3" t="s">
        <v>102</v>
      </c>
      <c r="AH229" s="3" t="s">
        <v>1322</v>
      </c>
      <c r="AI229" s="3" t="s">
        <v>1312</v>
      </c>
      <c r="AJ229" s="3" t="s">
        <v>10</v>
      </c>
      <c r="AK229" s="3" t="s">
        <v>107</v>
      </c>
      <c r="AL229" s="3" t="s">
        <v>1337</v>
      </c>
      <c r="AM229" s="3" t="s">
        <v>109</v>
      </c>
      <c r="AN229" s="3">
        <v>2010</v>
      </c>
      <c r="AO229" s="3" t="s">
        <v>14</v>
      </c>
      <c r="AP229" s="3" t="s">
        <v>14</v>
      </c>
      <c r="AQ229" s="3">
        <v>78</v>
      </c>
      <c r="AR229" s="3">
        <v>1</v>
      </c>
      <c r="AS229" s="3">
        <v>0</v>
      </c>
      <c r="AT229" s="3">
        <v>1</v>
      </c>
      <c r="AU229" s="3">
        <v>1</v>
      </c>
      <c r="AV229" s="3" t="s">
        <v>15</v>
      </c>
      <c r="AW229" s="3" t="s">
        <v>1383</v>
      </c>
      <c r="AX229" s="3" t="s">
        <v>88</v>
      </c>
      <c r="AY229" s="3" t="s">
        <v>33</v>
      </c>
      <c r="AZ229" s="4"/>
      <c r="BA229" s="25">
        <v>1.0999999999999999E-2</v>
      </c>
      <c r="BB229" s="3"/>
      <c r="BC229" s="3"/>
      <c r="BD229" s="3"/>
      <c r="BE229" s="3"/>
      <c r="BF229" s="3"/>
    </row>
    <row r="230" spans="1:58" x14ac:dyDescent="0.35">
      <c r="A230" s="2">
        <v>111</v>
      </c>
      <c r="B230" s="3" t="s">
        <v>146</v>
      </c>
      <c r="C230" s="3">
        <v>111.1</v>
      </c>
      <c r="D230" s="3" t="s">
        <v>524</v>
      </c>
      <c r="E230" s="3" t="s">
        <v>310</v>
      </c>
      <c r="F230" s="3">
        <v>1</v>
      </c>
      <c r="G230" s="3"/>
      <c r="H230" s="3" t="str">
        <f>IF(Z230&lt;'2 - Outliers'!$F$11,"Low outlier",IF(Z230&gt;'2 - Outliers'!$F$12,"High outlier",""))</f>
        <v/>
      </c>
      <c r="I230" s="3">
        <f>IF(AB230="",VLOOKUP(AX230,'3 -Impute_SE'!$B$10:$C$21,2,FALSE),AB230)</f>
        <v>6.021384603925508E-2</v>
      </c>
      <c r="J230" s="3">
        <f>I230^2</f>
        <v>3.6257072548391148E-3</v>
      </c>
      <c r="K230" s="3">
        <f>1/J230</f>
        <v>275.80825745524055</v>
      </c>
      <c r="L230" s="3">
        <f>K230/(VLOOKUP($AX230,'5_Weighting - FEM'!$B$9:$C$20,2,FALSE)/VLOOKUP($AX230,'5_Weighting - FEM'!$B$9:$D$20,3,FALSE))</f>
        <v>7.7331368970024669E-3</v>
      </c>
      <c r="M230" s="3">
        <f>L230*Z230</f>
        <v>1.2522655234160944E-6</v>
      </c>
      <c r="N230" s="3">
        <f>K230*Z230</f>
        <v>4.4663010171014372E-2</v>
      </c>
      <c r="O230" s="3">
        <f>K230/(VLOOKUP($AX230,'5_Weighting - FEM'!$F$12:$G$20,2,FALSE)/(VLOOKUP($AX230,'5_Weighting - FEM'!$F$12:$H$21,3,FALSE)))</f>
        <v>2.8619912838539108E-3</v>
      </c>
      <c r="P230" s="3">
        <f>O230*$Z230</f>
        <v>4.6345655855088302E-7</v>
      </c>
      <c r="Q230" s="3">
        <f>K230/(VLOOKUP($AX230,'5_Weighting - FEM'!$F$12:$H$20,2,FALSE)/VLOOKUP($AX230,'5_Weighting - FEM'!$F$12:$H$20,3,FALSE))</f>
        <v>2.8619912838539108E-3</v>
      </c>
      <c r="R230" s="3">
        <f>Q230*$Z230</f>
        <v>4.6345655855088302E-7</v>
      </c>
      <c r="S230" s="3">
        <f>K230/(VLOOKUP($AX230,'5_Weighting - FEM'!$N$12:$O$23,2,FALSE)/VLOOKUP($AX230,'5_Weighting - FEM'!$N$12:$P$23,3,FALSE))</f>
        <v>2.7290561190363726E-2</v>
      </c>
      <c r="T230" s="3">
        <f>S230*$Z230</f>
        <v>4.4192970263615494E-6</v>
      </c>
      <c r="U230" s="3">
        <f>K230/(VLOOKUP($AX230,'5_Weighting - FEM'!$R$12:$S$23,2,FALSE)/(VLOOKUP($AX230,'5_Weighting - FEM'!$R$12:$T$23,3,FALSE)))</f>
        <v>1.2077709105147143</v>
      </c>
      <c r="V230" s="3">
        <f>U230*$Z230</f>
        <v>1.9558038239420026E-4</v>
      </c>
      <c r="W230" s="3">
        <f>K230/(VLOOKUP($AX230,'5_Weighting - FEM'!$V$12:$W$23,2,FALSE)/(VLOOKUP($AX230,'5_Weighting - FEM'!$V$12:$X$23,3,FALSE)))</f>
        <v>3.0031708163804016E-2</v>
      </c>
      <c r="X230" s="3">
        <f>W230*$Z230</f>
        <v>4.8631846615056029E-6</v>
      </c>
      <c r="Y230" s="3" t="s">
        <v>149</v>
      </c>
      <c r="Z230" s="6">
        <v>1.6193499999999999E-4</v>
      </c>
      <c r="AA230" s="3" t="s">
        <v>134</v>
      </c>
      <c r="AB230" s="3"/>
      <c r="AC230" s="3"/>
      <c r="AD230" s="3" t="s">
        <v>53</v>
      </c>
      <c r="AE230" s="3" t="s">
        <v>6</v>
      </c>
      <c r="AF230" s="3" t="s">
        <v>54</v>
      </c>
      <c r="AG230" s="3" t="s">
        <v>7</v>
      </c>
      <c r="AH230" s="3" t="s">
        <v>37</v>
      </c>
      <c r="AI230" s="3" t="s">
        <v>38</v>
      </c>
      <c r="AJ230" s="3" t="s">
        <v>57</v>
      </c>
      <c r="AK230" s="3" t="s">
        <v>74</v>
      </c>
      <c r="AL230" s="4" t="s">
        <v>12</v>
      </c>
      <c r="AM230" s="4" t="s">
        <v>140</v>
      </c>
      <c r="AN230" s="4" t="s">
        <v>150</v>
      </c>
      <c r="AO230" s="3" t="s">
        <v>1951</v>
      </c>
      <c r="AP230" s="3" t="s">
        <v>30</v>
      </c>
      <c r="AQ230" s="3">
        <v>1000</v>
      </c>
      <c r="AR230" s="3">
        <v>1</v>
      </c>
      <c r="AS230" s="3">
        <v>0</v>
      </c>
      <c r="AT230" s="3">
        <v>1</v>
      </c>
      <c r="AU230" s="3">
        <v>1</v>
      </c>
      <c r="AV230" s="4" t="s">
        <v>15</v>
      </c>
      <c r="AW230" s="4" t="s">
        <v>311</v>
      </c>
      <c r="AX230" s="3" t="s">
        <v>88</v>
      </c>
      <c r="AY230" s="4" t="s">
        <v>18</v>
      </c>
      <c r="AZ230" s="4"/>
      <c r="BA230" s="3">
        <v>0.23300000000000001</v>
      </c>
      <c r="BB230" s="3"/>
      <c r="BC230" s="3">
        <v>1.2623814793272614</v>
      </c>
      <c r="BD230" s="3" t="s">
        <v>19</v>
      </c>
      <c r="BE230" s="3" t="s">
        <v>20</v>
      </c>
      <c r="BF230" s="3"/>
    </row>
    <row r="231" spans="1:58" x14ac:dyDescent="0.35">
      <c r="A231" s="2">
        <v>111</v>
      </c>
      <c r="B231" s="3" t="s">
        <v>146</v>
      </c>
      <c r="C231" s="3">
        <v>111.3</v>
      </c>
      <c r="D231" s="3" t="s">
        <v>525</v>
      </c>
      <c r="E231" s="3" t="s">
        <v>148</v>
      </c>
      <c r="F231" s="3">
        <v>1</v>
      </c>
      <c r="G231" s="3"/>
      <c r="H231" s="3" t="str">
        <f>IF(Z231&lt;'2 - Outliers'!$F$11,"Low outlier",IF(Z231&gt;'2 - Outliers'!$F$12,"High outlier",""))</f>
        <v/>
      </c>
      <c r="I231" s="3">
        <f>IF(AB231="",VLOOKUP(AX231,'3 -Impute_SE'!$B$10:$C$21,2,FALSE),AB231)</f>
        <v>6.021384603925508E-2</v>
      </c>
      <c r="J231" s="3">
        <f>I231^2</f>
        <v>3.6257072548391148E-3</v>
      </c>
      <c r="K231" s="3">
        <f>1/J231</f>
        <v>275.80825745524055</v>
      </c>
      <c r="L231" s="3">
        <f>K231/(VLOOKUP($AX231,'5_Weighting - FEM'!$B$9:$C$20,2,FALSE)/VLOOKUP($AX231,'5_Weighting - FEM'!$B$9:$D$20,3,FALSE))</f>
        <v>7.7331368970024669E-3</v>
      </c>
      <c r="M231" s="3">
        <f>L231*Z231</f>
        <v>-1.9240817913431837E-3</v>
      </c>
      <c r="N231" s="3">
        <f>K231*Z231</f>
        <v>-68.623852537438395</v>
      </c>
      <c r="O231" s="3">
        <f>K231/(VLOOKUP($AX231,'5_Weighting - FEM'!$F$12:$G$20,2,FALSE)/(VLOOKUP($AX231,'5_Weighting - FEM'!$F$12:$H$21,3,FALSE)))</f>
        <v>2.8619912838539108E-3</v>
      </c>
      <c r="P231" s="3">
        <f>O231*$Z231</f>
        <v>-7.1209205133569145E-4</v>
      </c>
      <c r="Q231" s="3">
        <f>K231/(VLOOKUP($AX231,'5_Weighting - FEM'!$F$12:$H$20,2,FALSE)/VLOOKUP($AX231,'5_Weighting - FEM'!$F$12:$H$20,3,FALSE))</f>
        <v>2.8619912838539108E-3</v>
      </c>
      <c r="R231" s="3">
        <f>Q231*$Z231</f>
        <v>-7.1209205133569145E-4</v>
      </c>
      <c r="S231" s="3">
        <f>K231/(VLOOKUP($AX231,'5_Weighting - FEM'!$N$12:$O$23,2,FALSE)/VLOOKUP($AX231,'5_Weighting - FEM'!$N$12:$P$23,3,FALSE))</f>
        <v>2.7290561190363726E-2</v>
      </c>
      <c r="T231" s="3">
        <f>S231*$Z231</f>
        <v>-6.7901645297743984E-3</v>
      </c>
      <c r="U231" s="3">
        <f>K231/(VLOOKUP($AX231,'5_Weighting - FEM'!$R$12:$S$23,2,FALSE)/(VLOOKUP($AX231,'5_Weighting - FEM'!$R$12:$T$23,3,FALSE)))</f>
        <v>1.2077709105147143</v>
      </c>
      <c r="V231" s="3">
        <f>U231*$Z231</f>
        <v>-0.30050548024516605</v>
      </c>
      <c r="W231" s="3">
        <f>K231/(VLOOKUP($AX231,'5_Weighting - FEM'!$V$12:$W$23,2,FALSE)/(VLOOKUP($AX231,'5_Weighting - FEM'!$V$12:$X$23,3,FALSE)))</f>
        <v>3.0031708163804016E-2</v>
      </c>
      <c r="X231" s="3">
        <f>W231*$Z231</f>
        <v>-7.4721893082360762E-3</v>
      </c>
      <c r="Y231" s="3" t="s">
        <v>149</v>
      </c>
      <c r="Z231" s="6">
        <v>-0.24880999999999998</v>
      </c>
      <c r="AA231" s="3" t="s">
        <v>134</v>
      </c>
      <c r="AB231" s="3"/>
      <c r="AC231" s="3"/>
      <c r="AD231" s="3" t="s">
        <v>5</v>
      </c>
      <c r="AE231" s="3" t="s">
        <v>143</v>
      </c>
      <c r="AF231" s="3" t="s">
        <v>53</v>
      </c>
      <c r="AG231" s="3" t="s">
        <v>7</v>
      </c>
      <c r="AH231" s="3" t="s">
        <v>37</v>
      </c>
      <c r="AI231" s="3" t="s">
        <v>38</v>
      </c>
      <c r="AJ231" s="3" t="s">
        <v>57</v>
      </c>
      <c r="AK231" s="3" t="s">
        <v>74</v>
      </c>
      <c r="AL231" s="4" t="s">
        <v>12</v>
      </c>
      <c r="AM231" s="4" t="s">
        <v>140</v>
      </c>
      <c r="AN231" s="4" t="s">
        <v>150</v>
      </c>
      <c r="AO231" s="3" t="s">
        <v>1951</v>
      </c>
      <c r="AP231" s="3" t="s">
        <v>30</v>
      </c>
      <c r="AQ231" s="3">
        <v>1000</v>
      </c>
      <c r="AR231" s="3">
        <v>1</v>
      </c>
      <c r="AS231" s="3">
        <v>0</v>
      </c>
      <c r="AT231" s="3">
        <v>1</v>
      </c>
      <c r="AU231" s="3">
        <v>1</v>
      </c>
      <c r="AV231" s="4" t="s">
        <v>15</v>
      </c>
      <c r="AW231" s="4" t="s">
        <v>311</v>
      </c>
      <c r="AX231" s="4" t="s">
        <v>88</v>
      </c>
      <c r="AY231" s="4" t="s">
        <v>18</v>
      </c>
      <c r="AZ231" s="4"/>
      <c r="BA231" s="3">
        <v>-0.35799999999999998</v>
      </c>
      <c r="BB231" s="3"/>
      <c r="BC231" s="3">
        <v>0.69907307500652571</v>
      </c>
      <c r="BD231" s="3" t="s">
        <v>19</v>
      </c>
      <c r="BE231" s="3" t="s">
        <v>20</v>
      </c>
      <c r="BF231" s="3"/>
    </row>
    <row r="232" spans="1:58" x14ac:dyDescent="0.35">
      <c r="A232" s="2">
        <v>111</v>
      </c>
      <c r="B232" s="3" t="s">
        <v>146</v>
      </c>
      <c r="C232" s="3">
        <v>111.1</v>
      </c>
      <c r="D232" s="3" t="s">
        <v>309</v>
      </c>
      <c r="E232" s="3" t="s">
        <v>310</v>
      </c>
      <c r="F232" s="3">
        <v>1</v>
      </c>
      <c r="G232" s="3"/>
      <c r="H232" s="3" t="str">
        <f>IF(Z232&lt;'2 - Outliers'!$F$11,"Low outlier",IF(Z232&gt;'2 - Outliers'!$F$12,"High outlier",""))</f>
        <v/>
      </c>
      <c r="I232" s="3">
        <f>IF(AB232="",VLOOKUP(AX232,'3 -Impute_SE'!$B$10:$C$21,2,FALSE),AB232)</f>
        <v>6.021384603925508E-2</v>
      </c>
      <c r="J232" s="3">
        <f>I232^2</f>
        <v>3.6257072548391148E-3</v>
      </c>
      <c r="K232" s="3">
        <f>1/J232</f>
        <v>275.80825745524055</v>
      </c>
      <c r="L232" s="3">
        <f>K232/(VLOOKUP($AX232,'5_Weighting - FEM'!$B$9:$C$20,2,FALSE)/VLOOKUP($AX232,'5_Weighting - FEM'!$B$9:$D$20,3,FALSE))</f>
        <v>7.7331368970024669E-3</v>
      </c>
      <c r="M232" s="3">
        <f>L232*Z232</f>
        <v>-2.5721341295857846E-3</v>
      </c>
      <c r="N232" s="3">
        <f>K232*Z232</f>
        <v>-91.737136128702474</v>
      </c>
      <c r="O232" s="3">
        <f>K232/(VLOOKUP($AX232,'5_Weighting - FEM'!$F$12:$G$20,2,FALSE)/(VLOOKUP($AX232,'5_Weighting - FEM'!$F$12:$H$21,3,FALSE)))</f>
        <v>2.8619912838539108E-3</v>
      </c>
      <c r="P232" s="3">
        <f>O232*$Z232</f>
        <v>-9.5193264490521707E-4</v>
      </c>
      <c r="Q232" s="3">
        <f>K232/(VLOOKUP($AX232,'5_Weighting - FEM'!$F$12:$H$20,2,FALSE)/VLOOKUP($AX232,'5_Weighting - FEM'!$F$12:$H$20,3,FALSE))</f>
        <v>2.8619912838539108E-3</v>
      </c>
      <c r="R232" s="3">
        <f>Q232*$Z232</f>
        <v>-9.5193264490521707E-4</v>
      </c>
      <c r="S232" s="3">
        <f>K232/(VLOOKUP($AX232,'5_Weighting - FEM'!$N$12:$O$23,2,FALSE)/VLOOKUP($AX232,'5_Weighting - FEM'!$N$12:$P$23,3,FALSE))</f>
        <v>2.7290561190363726E-2</v>
      </c>
      <c r="T232" s="3">
        <f>S232*$Z232</f>
        <v>-9.0771681386492605E-3</v>
      </c>
      <c r="U232" s="3">
        <f>K232/(VLOOKUP($AX232,'5_Weighting - FEM'!$R$12:$S$23,2,FALSE)/(VLOOKUP($AX232,'5_Weighting - FEM'!$R$12:$T$23,3,FALSE)))</f>
        <v>1.2077709105147143</v>
      </c>
      <c r="V232" s="3">
        <f>U232*$Z232</f>
        <v>-0.40171909808812017</v>
      </c>
      <c r="W232" s="3">
        <f>K232/(VLOOKUP($AX232,'5_Weighting - FEM'!$V$12:$W$23,2,FALSE)/(VLOOKUP($AX232,'5_Weighting - FEM'!$V$12:$X$23,3,FALSE)))</f>
        <v>3.0031708163804016E-2</v>
      </c>
      <c r="X232" s="3">
        <f>W232*$Z232</f>
        <v>-9.988906515779182E-3</v>
      </c>
      <c r="Y232" s="3" t="s">
        <v>149</v>
      </c>
      <c r="Z232" s="6">
        <v>-0.33261200000000002</v>
      </c>
      <c r="AA232" s="3" t="s">
        <v>134</v>
      </c>
      <c r="AB232" s="3"/>
      <c r="AC232" s="3"/>
      <c r="AD232" s="3" t="s">
        <v>5</v>
      </c>
      <c r="AE232" s="3" t="s">
        <v>143</v>
      </c>
      <c r="AF232" s="3" t="s">
        <v>53</v>
      </c>
      <c r="AG232" s="3" t="s">
        <v>7</v>
      </c>
      <c r="AH232" s="3" t="s">
        <v>37</v>
      </c>
      <c r="AI232" s="3" t="s">
        <v>38</v>
      </c>
      <c r="AJ232" s="3" t="s">
        <v>57</v>
      </c>
      <c r="AK232" s="3" t="s">
        <v>74</v>
      </c>
      <c r="AL232" s="4" t="s">
        <v>12</v>
      </c>
      <c r="AM232" s="4" t="s">
        <v>140</v>
      </c>
      <c r="AN232" s="4" t="s">
        <v>150</v>
      </c>
      <c r="AO232" s="3" t="s">
        <v>1951</v>
      </c>
      <c r="AP232" s="3" t="s">
        <v>30</v>
      </c>
      <c r="AQ232" s="3">
        <v>1000</v>
      </c>
      <c r="AR232" s="3">
        <v>1</v>
      </c>
      <c r="AS232" s="3">
        <v>0</v>
      </c>
      <c r="AT232" s="3">
        <v>1</v>
      </c>
      <c r="AU232" s="3">
        <v>1</v>
      </c>
      <c r="AV232" s="4" t="s">
        <v>15</v>
      </c>
      <c r="AW232" s="4" t="s">
        <v>311</v>
      </c>
      <c r="AX232" s="4" t="s">
        <v>88</v>
      </c>
      <c r="AY232" s="4" t="s">
        <v>18</v>
      </c>
      <c r="AZ232" s="4"/>
      <c r="BA232" s="3">
        <v>-0.19600000000000001</v>
      </c>
      <c r="BB232" s="3"/>
      <c r="BC232" s="3">
        <v>0.82201223467818652</v>
      </c>
      <c r="BD232" s="3" t="s">
        <v>19</v>
      </c>
      <c r="BE232" s="3" t="s">
        <v>20</v>
      </c>
      <c r="BF232" s="3"/>
    </row>
    <row r="233" spans="1:58" x14ac:dyDescent="0.35">
      <c r="A233" s="2">
        <v>65</v>
      </c>
      <c r="B233" s="3" t="s">
        <v>351</v>
      </c>
      <c r="C233" s="3">
        <v>65.3</v>
      </c>
      <c r="D233" s="3" t="s">
        <v>778</v>
      </c>
      <c r="E233" s="3" t="s">
        <v>381</v>
      </c>
      <c r="F233" s="3"/>
      <c r="G233" s="3" t="s">
        <v>1958</v>
      </c>
      <c r="H233" s="3" t="str">
        <f>IF(Z233&lt;'2 - Outliers'!$F$11,"Low outlier",IF(Z233&gt;'2 - Outliers'!$F$12,"High outlier",""))</f>
        <v/>
      </c>
      <c r="I233" s="3">
        <f>IF(AB233="",VLOOKUP(AX233,'3 -Impute_SE'!$B$10:$C$21,2,FALSE),AB233)</f>
        <v>6.1961002785515321E-2</v>
      </c>
      <c r="J233" s="3">
        <f>I233^2</f>
        <v>3.8391658661866375E-3</v>
      </c>
      <c r="K233" s="3">
        <f>1/J233</f>
        <v>260.4732472768307</v>
      </c>
      <c r="L233" s="3">
        <f>K233/(VLOOKUP($AX233,'5_Weighting - FEM'!$B$9:$C$20,2,FALSE)/VLOOKUP($AX233,'5_Weighting - FEM'!$B$9:$D$20,3,FALSE))</f>
        <v>7.0055554913361277E-4</v>
      </c>
      <c r="M233" s="3">
        <f>L233*Z233</f>
        <v>1.5583157634928082E-4</v>
      </c>
      <c r="N233" s="3">
        <f>K233*Z233</f>
        <v>57.939669124258224</v>
      </c>
      <c r="O233" s="3">
        <f>K233/(VLOOKUP($AX233,'5_Weighting - FEM'!$F$12:$G$20,2,FALSE)/(VLOOKUP($AX233,'5_Weighting - FEM'!$F$12:$H$21,3,FALSE)))</f>
        <v>6.8092683790602362E-2</v>
      </c>
      <c r="P233" s="3">
        <f>O233*$Z233</f>
        <v>1.514653658238159E-2</v>
      </c>
      <c r="Q233" s="3">
        <f>K233/(VLOOKUP($AX233,'5_Weighting - FEM'!$F$12:$H$20,2,FALSE)/VLOOKUP($AX233,'5_Weighting - FEM'!$F$12:$H$20,3,FALSE))</f>
        <v>6.8092683790602362E-2</v>
      </c>
      <c r="R233" s="3">
        <f>Q233*$Z233</f>
        <v>1.514653658238159E-2</v>
      </c>
      <c r="S233" s="3">
        <f>K233/(VLOOKUP($AX233,'5_Weighting - FEM'!$N$12:$O$23,2,FALSE)/VLOOKUP($AX233,'5_Weighting - FEM'!$N$12:$P$23,3,FALSE))</f>
        <v>4.5352802283869125E-4</v>
      </c>
      <c r="T233" s="3">
        <f>S233*$Z233</f>
        <v>1.0088277340023848E-4</v>
      </c>
      <c r="U233" s="3">
        <f>K233/(VLOOKUP($AX233,'5_Weighting - FEM'!$R$12:$S$23,2,FALSE)/(VLOOKUP($AX233,'5_Weighting - FEM'!$R$12:$T$23,3,FALSE)))</f>
        <v>0.13339755577282902</v>
      </c>
      <c r="V233" s="3">
        <f>U233*$Z233</f>
        <v>2.9672952306108089E-2</v>
      </c>
      <c r="W233" s="3">
        <f>K233/(VLOOKUP($AX233,'5_Weighting - FEM'!$V$12:$W$23,2,FALSE)/(VLOOKUP($AX233,'5_Weighting - FEM'!$V$12:$X$23,3,FALSE)))</f>
        <v>4.0472722581524179E-4</v>
      </c>
      <c r="X233" s="3">
        <f>W233*$Z233</f>
        <v>9.002752411034239E-5</v>
      </c>
      <c r="Y233" s="3" t="s">
        <v>354</v>
      </c>
      <c r="Z233" s="6">
        <v>0.22244</v>
      </c>
      <c r="AA233" s="3" t="s">
        <v>355</v>
      </c>
      <c r="AB233" s="3">
        <v>6.1961002785515321E-2</v>
      </c>
      <c r="AC233" s="3" t="s">
        <v>26</v>
      </c>
      <c r="AD233" s="3" t="s">
        <v>5</v>
      </c>
      <c r="AE233" s="3" t="s">
        <v>6</v>
      </c>
      <c r="AF233" s="3" t="s">
        <v>5</v>
      </c>
      <c r="AG233" s="3" t="s">
        <v>7</v>
      </c>
      <c r="AH233" s="3" t="s">
        <v>356</v>
      </c>
      <c r="AI233" s="3" t="s">
        <v>28</v>
      </c>
      <c r="AJ233" s="3" t="s">
        <v>10</v>
      </c>
      <c r="AK233" s="3" t="s">
        <v>11</v>
      </c>
      <c r="AL233" s="3" t="s">
        <v>108</v>
      </c>
      <c r="AM233" s="3" t="s">
        <v>363</v>
      </c>
      <c r="AN233" s="3">
        <v>2010</v>
      </c>
      <c r="AO233" s="3" t="s">
        <v>14</v>
      </c>
      <c r="AP233" s="3" t="s">
        <v>14</v>
      </c>
      <c r="AQ233" s="3">
        <v>473</v>
      </c>
      <c r="AR233" s="3">
        <v>1</v>
      </c>
      <c r="AS233" s="3">
        <v>0</v>
      </c>
      <c r="AT233" s="3">
        <v>0</v>
      </c>
      <c r="AU233" s="3">
        <v>0</v>
      </c>
      <c r="AV233" s="3" t="s">
        <v>15</v>
      </c>
      <c r="AW233" s="3" t="s">
        <v>556</v>
      </c>
      <c r="AX233" s="3" t="s">
        <v>42</v>
      </c>
      <c r="AY233" s="3" t="s">
        <v>33</v>
      </c>
      <c r="AZ233" s="4"/>
      <c r="BA233" s="3">
        <v>0.83</v>
      </c>
      <c r="BB233" s="3"/>
      <c r="BC233" s="3"/>
      <c r="BD233" s="3" t="s">
        <v>20</v>
      </c>
      <c r="BE233" s="3">
        <v>3.59</v>
      </c>
      <c r="BF233" s="3"/>
    </row>
    <row r="234" spans="1:58" x14ac:dyDescent="0.35">
      <c r="A234" s="2">
        <v>172</v>
      </c>
      <c r="B234" s="3" t="s">
        <v>1236</v>
      </c>
      <c r="C234" s="3">
        <v>172.2</v>
      </c>
      <c r="D234" s="3" t="s">
        <v>1239</v>
      </c>
      <c r="E234" s="3" t="s">
        <v>1238</v>
      </c>
      <c r="F234" s="3"/>
      <c r="G234" s="3"/>
      <c r="H234" s="3" t="str">
        <f>IF(Z234&lt;'2 - Outliers'!$F$11,"Low outlier",IF(Z234&gt;'2 - Outliers'!$F$12,"High outlier",""))</f>
        <v/>
      </c>
      <c r="I234" s="3">
        <f>IF(AB234="",VLOOKUP(AX234,'3 -Impute_SE'!$B$10:$C$21,2,FALSE),AB234)</f>
        <v>-6.2118000000000007E-2</v>
      </c>
      <c r="J234" s="3">
        <f>I234^2</f>
        <v>3.8586459240000006E-3</v>
      </c>
      <c r="K234" s="3">
        <f>1/J234</f>
        <v>259.15826942819535</v>
      </c>
      <c r="L234" s="3">
        <f>K234/(VLOOKUP($AX234,'5_Weighting - FEM'!$B$9:$C$20,2,FALSE)/VLOOKUP($AX234,'5_Weighting - FEM'!$B$9:$D$20,3,FALSE))</f>
        <v>7.2663030250416623E-3</v>
      </c>
      <c r="M234" s="3">
        <f>L234*Z234</f>
        <v>-4.2270991217877366E-4</v>
      </c>
      <c r="N234" s="3">
        <f>K234*Z234</f>
        <v>-15.076273165715836</v>
      </c>
      <c r="O234" s="3">
        <f>K234/(VLOOKUP($AX234,'5_Weighting - FEM'!$F$12:$G$20,2,FALSE)/(VLOOKUP($AX234,'5_Weighting - FEM'!$F$12:$H$21,3,FALSE)))</f>
        <v>2.6892186444509424E-3</v>
      </c>
      <c r="P234" s="3">
        <f>O234*$Z234</f>
        <v>-1.5644260542228912E-4</v>
      </c>
      <c r="Q234" s="3">
        <f>K234/(VLOOKUP($AX234,'5_Weighting - FEM'!$F$12:$H$20,2,FALSE)/VLOOKUP($AX234,'5_Weighting - FEM'!$F$12:$H$20,3,FALSE))</f>
        <v>2.6892186444509424E-3</v>
      </c>
      <c r="R234" s="3">
        <f>Q234*$Z234</f>
        <v>-1.5644260542228912E-4</v>
      </c>
      <c r="S234" s="3">
        <f>K234/(VLOOKUP($AX234,'5_Weighting - FEM'!$N$12:$O$23,2,FALSE)/VLOOKUP($AX234,'5_Weighting - FEM'!$N$12:$P$23,3,FALSE))</f>
        <v>2.5643085073211429E-2</v>
      </c>
      <c r="T234" s="3">
        <f>S234*$Z234</f>
        <v>-1.4917608310490017E-3</v>
      </c>
      <c r="U234" s="3">
        <f>K234/(VLOOKUP($AX234,'5_Weighting - FEM'!$R$12:$S$23,2,FALSE)/(VLOOKUP($AX234,'5_Weighting - FEM'!$R$12:$T$23,3,FALSE)))</f>
        <v>1.1348602174664943</v>
      </c>
      <c r="V234" s="3">
        <f>U234*$Z234</f>
        <v>-6.6019358290895835E-2</v>
      </c>
      <c r="W234" s="3">
        <f>K234/(VLOOKUP($AX234,'5_Weighting - FEM'!$V$12:$W$23,2,FALSE)/(VLOOKUP($AX234,'5_Weighting - FEM'!$V$12:$X$23,3,FALSE)))</f>
        <v>2.8218754534450843E-2</v>
      </c>
      <c r="X234" s="3">
        <f>W234*$Z234</f>
        <v>-1.6415978262871432E-3</v>
      </c>
      <c r="Y234" s="3" t="s">
        <v>1303</v>
      </c>
      <c r="Z234" s="6">
        <v>-5.8173999999999997E-2</v>
      </c>
      <c r="AA234" s="3" t="s">
        <v>355</v>
      </c>
      <c r="AB234" s="3">
        <v>-6.2118000000000007E-2</v>
      </c>
      <c r="AC234" s="3" t="s">
        <v>1305</v>
      </c>
      <c r="AD234" s="3" t="s">
        <v>53</v>
      </c>
      <c r="AE234" s="3" t="s">
        <v>1307</v>
      </c>
      <c r="AF234" s="3" t="s">
        <v>1306</v>
      </c>
      <c r="AG234" s="3" t="s">
        <v>7</v>
      </c>
      <c r="AH234" s="3" t="s">
        <v>1319</v>
      </c>
      <c r="AI234" s="3" t="s">
        <v>38</v>
      </c>
      <c r="AJ234" s="3" t="s">
        <v>10</v>
      </c>
      <c r="AK234" s="3" t="s">
        <v>11</v>
      </c>
      <c r="AL234" s="4" t="s">
        <v>1336</v>
      </c>
      <c r="AM234" s="4" t="s">
        <v>109</v>
      </c>
      <c r="AN234" s="4">
        <v>2015</v>
      </c>
      <c r="AO234" s="3" t="s">
        <v>14</v>
      </c>
      <c r="AP234" s="3" t="s">
        <v>14</v>
      </c>
      <c r="AQ234" s="3">
        <v>2300</v>
      </c>
      <c r="AR234" s="3">
        <v>0</v>
      </c>
      <c r="AS234" s="3">
        <v>0</v>
      </c>
      <c r="AT234" s="3">
        <v>0</v>
      </c>
      <c r="AU234" s="3">
        <v>0</v>
      </c>
      <c r="AV234" s="4" t="s">
        <v>15</v>
      </c>
      <c r="AW234" s="4" t="s">
        <v>1376</v>
      </c>
      <c r="AX234" s="3" t="s">
        <v>88</v>
      </c>
      <c r="AY234" s="4" t="s">
        <v>1401</v>
      </c>
      <c r="AZ234" s="4"/>
      <c r="BA234" s="3">
        <v>5.8999999999999997E-2</v>
      </c>
      <c r="BB234" s="3"/>
      <c r="BC234" s="3"/>
      <c r="BD234" s="3"/>
      <c r="BE234" s="3">
        <v>0.9365079365079364</v>
      </c>
      <c r="BF234" s="3" t="s">
        <v>125</v>
      </c>
    </row>
    <row r="235" spans="1:58" x14ac:dyDescent="0.35">
      <c r="A235" s="2">
        <v>150</v>
      </c>
      <c r="B235" s="3" t="s">
        <v>1177</v>
      </c>
      <c r="C235" s="3">
        <v>150.1</v>
      </c>
      <c r="D235" s="3" t="s">
        <v>1178</v>
      </c>
      <c r="E235" s="3" t="s">
        <v>1179</v>
      </c>
      <c r="F235" s="3"/>
      <c r="G235" s="3"/>
      <c r="H235" s="3" t="str">
        <f>IF(Z235&lt;'2 - Outliers'!$F$11,"Low outlier",IF(Z235&gt;'2 - Outliers'!$F$12,"High outlier",""))</f>
        <v/>
      </c>
      <c r="I235" s="3">
        <f>IF(AB235="",VLOOKUP(AX235,'3 -Impute_SE'!$B$10:$C$21,2,FALSE),AB235)</f>
        <v>6.2340116200624504E-2</v>
      </c>
      <c r="J235" s="3">
        <f>I235^2</f>
        <v>3.8862900879073656E-3</v>
      </c>
      <c r="K235" s="3">
        <f>1/J235</f>
        <v>257.31481113867795</v>
      </c>
      <c r="L235" s="3">
        <f>K235/(VLOOKUP($AX235,'5_Weighting - FEM'!$B$9:$C$20,2,FALSE)/VLOOKUP($AX235,'5_Weighting - FEM'!$B$9:$D$20,3,FALSE))</f>
        <v>4.0913204568574722E-4</v>
      </c>
      <c r="M235" s="3">
        <f>L235*Z235</f>
        <v>4.5246471864001987E-5</v>
      </c>
      <c r="N235" s="3">
        <f>K235*Z235</f>
        <v>28.456796491858778</v>
      </c>
      <c r="O235" s="3">
        <f>K235/(VLOOKUP($AX235,'5_Weighting - FEM'!$F$12:$G$20,2,FALSE)/(VLOOKUP($AX235,'5_Weighting - FEM'!$F$12:$H$21,3,FALSE)))</f>
        <v>1.0978928351117646E-2</v>
      </c>
      <c r="P235" s="3">
        <f>O235*$Z235</f>
        <v>1.2141746851022665E-3</v>
      </c>
      <c r="Q235" s="3">
        <f>K235/(VLOOKUP($AX235,'5_Weighting - FEM'!$F$12:$H$20,2,FALSE)/VLOOKUP($AX235,'5_Weighting - FEM'!$F$12:$H$20,3,FALSE))</f>
        <v>1.0978928351117646E-2</v>
      </c>
      <c r="R235" s="3">
        <f>Q235*$Z235</f>
        <v>1.2141746851022665E-3</v>
      </c>
      <c r="S235" s="3">
        <f>K235/(VLOOKUP($AX235,'5_Weighting - FEM'!$N$12:$O$23,2,FALSE)/VLOOKUP($AX235,'5_Weighting - FEM'!$N$12:$P$23,3,FALSE))</f>
        <v>3.2214929541305598E-4</v>
      </c>
      <c r="T235" s="3">
        <f>S235*$Z235</f>
        <v>3.5626930680738619E-5</v>
      </c>
      <c r="U235" s="3">
        <f>K235/(VLOOKUP($AX235,'5_Weighting - FEM'!$R$12:$S$23,2,FALSE)/(VLOOKUP($AX235,'5_Weighting - FEM'!$R$12:$T$23,3,FALSE)))</f>
        <v>4.4198286672432058E-2</v>
      </c>
      <c r="V235" s="3">
        <f>U235*$Z235</f>
        <v>4.8879489041475438E-3</v>
      </c>
      <c r="W235" s="3">
        <f>K235/(VLOOKUP($AX235,'5_Weighting - FEM'!$V$12:$W$23,2,FALSE)/(VLOOKUP($AX235,'5_Weighting - FEM'!$V$12:$X$23,3,FALSE)))</f>
        <v>2.9998246473095621E-4</v>
      </c>
      <c r="X235" s="3">
        <f>W235*$Z235</f>
        <v>3.3175470592613177E-5</v>
      </c>
      <c r="Y235" s="3" t="s">
        <v>24</v>
      </c>
      <c r="Z235" s="6">
        <v>0.11059136613990787</v>
      </c>
      <c r="AA235" s="3" t="s">
        <v>1298</v>
      </c>
      <c r="AB235" s="3">
        <v>6.2340116200624504E-2</v>
      </c>
      <c r="AC235" s="3" t="s">
        <v>26</v>
      </c>
      <c r="AD235" s="3" t="s">
        <v>53</v>
      </c>
      <c r="AE235" s="3" t="s">
        <v>6</v>
      </c>
      <c r="AF235" s="3" t="s">
        <v>1306</v>
      </c>
      <c r="AG235" s="3" t="s">
        <v>7</v>
      </c>
      <c r="AH235" s="3" t="s">
        <v>1310</v>
      </c>
      <c r="AI235" s="3" t="s">
        <v>694</v>
      </c>
      <c r="AJ235" s="3" t="s">
        <v>10</v>
      </c>
      <c r="AK235" s="3" t="s">
        <v>182</v>
      </c>
      <c r="AL235" s="4" t="s">
        <v>1330</v>
      </c>
      <c r="AM235" s="4" t="s">
        <v>1331</v>
      </c>
      <c r="AN235" s="4">
        <v>2015</v>
      </c>
      <c r="AO235" s="3" t="s">
        <v>14</v>
      </c>
      <c r="AP235" s="3" t="s">
        <v>1951</v>
      </c>
      <c r="AQ235" s="3">
        <v>108</v>
      </c>
      <c r="AR235" s="3">
        <v>1</v>
      </c>
      <c r="AS235" s="3">
        <v>0</v>
      </c>
      <c r="AT235" s="3">
        <v>0</v>
      </c>
      <c r="AU235" s="3">
        <v>0</v>
      </c>
      <c r="AV235" s="4" t="s">
        <v>15</v>
      </c>
      <c r="AW235" s="4" t="s">
        <v>1344</v>
      </c>
      <c r="AX235" s="3" t="s">
        <v>17</v>
      </c>
      <c r="AY235" s="4" t="s">
        <v>33</v>
      </c>
      <c r="AZ235" s="4"/>
      <c r="BA235" s="3">
        <v>1007</v>
      </c>
      <c r="BB235" s="3"/>
      <c r="BC235" s="3"/>
      <c r="BD235" s="3"/>
      <c r="BE235" s="3">
        <v>1.774</v>
      </c>
      <c r="BF235" s="3" t="s">
        <v>1300</v>
      </c>
    </row>
    <row r="236" spans="1:58" x14ac:dyDescent="0.35">
      <c r="A236" s="2">
        <v>64</v>
      </c>
      <c r="B236" s="3" t="s">
        <v>293</v>
      </c>
      <c r="C236" s="3">
        <v>64.099999999999994</v>
      </c>
      <c r="D236" s="3" t="s">
        <v>294</v>
      </c>
      <c r="E236" s="3" t="s">
        <v>295</v>
      </c>
      <c r="F236" s="3"/>
      <c r="G236" s="3"/>
      <c r="H236" s="3" t="str">
        <f>IF(Z236&lt;'2 - Outliers'!$F$11,"Low outlier",IF(Z236&gt;'2 - Outliers'!$F$12,"High outlier",""))</f>
        <v/>
      </c>
      <c r="I236" s="3">
        <f>IF(AB236="",VLOOKUP(AX236,'3 -Impute_SE'!$B$10:$C$21,2,FALSE),AB236)</f>
        <v>6.2554952233216887E-2</v>
      </c>
      <c r="J236" s="3">
        <f>I236^2</f>
        <v>3.9131220489000461E-3</v>
      </c>
      <c r="K236" s="3">
        <f>1/J236</f>
        <v>255.55042431684279</v>
      </c>
      <c r="L236" s="3">
        <f>K236/(VLOOKUP($AX236,'5_Weighting - FEM'!$B$9:$C$20,2,FALSE)/VLOOKUP($AX236,'5_Weighting - FEM'!$B$9:$D$20,3,FALSE))</f>
        <v>4.0632666038124815E-4</v>
      </c>
      <c r="M236" s="3">
        <f>L236*Z236</f>
        <v>7.9481288087260949E-5</v>
      </c>
      <c r="N236" s="3">
        <f>K236*Z236</f>
        <v>49.988048721417655</v>
      </c>
      <c r="O236" s="3">
        <f>K236/(VLOOKUP($AX236,'5_Weighting - FEM'!$F$12:$G$20,2,FALSE)/(VLOOKUP($AX236,'5_Weighting - FEM'!$F$12:$H$21,3,FALSE)))</f>
        <v>1.090364672852133E-2</v>
      </c>
      <c r="P236" s="3">
        <f>O236*$Z236</f>
        <v>2.1328550925459261E-3</v>
      </c>
      <c r="Q236" s="3">
        <f>K236/(VLOOKUP($AX236,'5_Weighting - FEM'!$F$12:$H$20,2,FALSE)/VLOOKUP($AX236,'5_Weighting - FEM'!$F$12:$H$20,3,FALSE))</f>
        <v>1.090364672852133E-2</v>
      </c>
      <c r="R236" s="3">
        <f>Q236*$Z236</f>
        <v>2.1328550925459261E-3</v>
      </c>
      <c r="S236" s="3">
        <f>K236/(VLOOKUP($AX236,'5_Weighting - FEM'!$N$12:$O$23,2,FALSE)/VLOOKUP($AX236,'5_Weighting - FEM'!$N$12:$P$23,3,FALSE))</f>
        <v>3.1994034378304685E-4</v>
      </c>
      <c r="T236" s="3">
        <f>S236*$Z236</f>
        <v>6.2583318089681541E-5</v>
      </c>
      <c r="U236" s="3">
        <f>K236/(VLOOKUP($AX236,'5_Weighting - FEM'!$R$12:$S$23,2,FALSE)/(VLOOKUP($AX236,'5_Weighting - FEM'!$R$12:$T$23,3,FALSE)))</f>
        <v>4.3895222600032036E-2</v>
      </c>
      <c r="V236" s="3">
        <f>U236*$Z236</f>
        <v>8.5863153302667295E-3</v>
      </c>
      <c r="W236" s="3">
        <f>K236/(VLOOKUP($AX236,'5_Weighting - FEM'!$V$12:$W$23,2,FALSE)/(VLOOKUP($AX236,'5_Weighting - FEM'!$V$12:$X$23,3,FALSE)))</f>
        <v>2.9792550926379627E-4</v>
      </c>
      <c r="X236" s="3">
        <f>W236*$Z236</f>
        <v>5.8277010935294572E-5</v>
      </c>
      <c r="Y236" s="3" t="s">
        <v>24</v>
      </c>
      <c r="Z236" s="6">
        <v>0.19560933563326918</v>
      </c>
      <c r="AA236" s="3" t="s">
        <v>25</v>
      </c>
      <c r="AB236" s="3">
        <v>6.2554952233216887E-2</v>
      </c>
      <c r="AC236" s="3" t="s">
        <v>26</v>
      </c>
      <c r="AD236" s="3" t="s">
        <v>5</v>
      </c>
      <c r="AE236" s="3" t="s">
        <v>6</v>
      </c>
      <c r="AF236" s="3" t="s">
        <v>5</v>
      </c>
      <c r="AG236" s="3" t="s">
        <v>7</v>
      </c>
      <c r="AH236" s="3" t="s">
        <v>296</v>
      </c>
      <c r="AI236" s="3" t="s">
        <v>28</v>
      </c>
      <c r="AJ236" s="3" t="s">
        <v>10</v>
      </c>
      <c r="AK236" s="3" t="s">
        <v>11</v>
      </c>
      <c r="AL236" s="4" t="s">
        <v>297</v>
      </c>
      <c r="AM236" s="4" t="s">
        <v>13</v>
      </c>
      <c r="AN236" s="4" t="s">
        <v>298</v>
      </c>
      <c r="AO236" s="3" t="s">
        <v>1951</v>
      </c>
      <c r="AP236" s="3" t="s">
        <v>14</v>
      </c>
      <c r="AQ236" s="3">
        <v>57</v>
      </c>
      <c r="AR236" s="3">
        <v>0</v>
      </c>
      <c r="AS236" s="3">
        <v>0</v>
      </c>
      <c r="AT236" s="3">
        <v>1</v>
      </c>
      <c r="AU236" s="3">
        <v>1</v>
      </c>
      <c r="AV236" s="4" t="s">
        <v>15</v>
      </c>
      <c r="AW236" s="4" t="s">
        <v>183</v>
      </c>
      <c r="AX236" s="4" t="s">
        <v>17</v>
      </c>
      <c r="AY236" s="4" t="s">
        <v>33</v>
      </c>
      <c r="AZ236" s="4"/>
      <c r="BA236" s="3">
        <v>25.643000000000001</v>
      </c>
      <c r="BB236" s="3"/>
      <c r="BC236" s="3"/>
      <c r="BD236" s="3" t="s">
        <v>20</v>
      </c>
      <c r="BE236" s="3">
        <v>3.1269999999999998</v>
      </c>
      <c r="BF236" s="3"/>
    </row>
    <row r="237" spans="1:58" x14ac:dyDescent="0.35">
      <c r="A237" s="2">
        <v>113</v>
      </c>
      <c r="B237" s="3" t="s">
        <v>499</v>
      </c>
      <c r="C237" s="3">
        <v>113.1</v>
      </c>
      <c r="D237" s="3" t="s">
        <v>500</v>
      </c>
      <c r="E237" s="3" t="s">
        <v>501</v>
      </c>
      <c r="F237" s="3"/>
      <c r="G237" s="3"/>
      <c r="H237" s="3" t="str">
        <f>IF(Z237&lt;'2 - Outliers'!$F$11,"Low outlier",IF(Z237&gt;'2 - Outliers'!$F$12,"High outlier",""))</f>
        <v/>
      </c>
      <c r="I237" s="3">
        <f>IF(AB237="",VLOOKUP(AX237,'3 -Impute_SE'!$B$10:$C$21,2,FALSE),AB237)</f>
        <v>6.2889289191820838E-2</v>
      </c>
      <c r="J237" s="3">
        <f>I237^2</f>
        <v>3.9550626950524735E-3</v>
      </c>
      <c r="K237" s="3">
        <f>1/J237</f>
        <v>252.84049257953231</v>
      </c>
      <c r="L237" s="3">
        <f>K237/(VLOOKUP($AX237,'5_Weighting - FEM'!$B$9:$C$20,2,FALSE)/VLOOKUP($AX237,'5_Weighting - FEM'!$B$9:$D$20,3,FALSE))</f>
        <v>0.44141223322869083</v>
      </c>
      <c r="M237" s="3">
        <f>L237*Z237</f>
        <v>5.7019248662422847E-2</v>
      </c>
      <c r="N237" s="3">
        <f>K237*Z237</f>
        <v>32.660569492764054</v>
      </c>
      <c r="O237" s="3">
        <f>K237/(VLOOKUP($AX237,'5_Weighting - FEM'!$F$12:$G$20,2,FALSE)/(VLOOKUP($AX237,'5_Weighting - FEM'!$F$12:$H$21,3,FALSE)))</f>
        <v>14.489026429075372</v>
      </c>
      <c r="P237" s="3">
        <f>O237*$Z237</f>
        <v>1.8716141933652395</v>
      </c>
      <c r="Q237" s="3">
        <f>K237/(VLOOKUP($AX237,'5_Weighting - FEM'!$F$12:$H$20,2,FALSE)/VLOOKUP($AX237,'5_Weighting - FEM'!$F$12:$H$20,3,FALSE))</f>
        <v>14.489026429075372</v>
      </c>
      <c r="R237" s="3">
        <f>Q237*$Z237</f>
        <v>1.8716141933652395</v>
      </c>
      <c r="S237" s="3">
        <f>K237/(VLOOKUP($AX237,'5_Weighting - FEM'!$N$12:$O$23,2,FALSE)/VLOOKUP($AX237,'5_Weighting - FEM'!$N$12:$P$23,3,FALSE))</f>
        <v>0.24180417373140281</v>
      </c>
      <c r="T237" s="3">
        <f>S237*$Z237</f>
        <v>3.1234957420084464E-2</v>
      </c>
      <c r="U237" s="3">
        <f>K237/(VLOOKUP($AX237,'5_Weighting - FEM'!$R$12:$S$23,2,FALSE)/(VLOOKUP($AX237,'5_Weighting - FEM'!$R$12:$T$23,3,FALSE)))</f>
        <v>0.39305115445798866</v>
      </c>
      <c r="V237" s="3">
        <f>U237*$Z237</f>
        <v>5.0772225656648899E-2</v>
      </c>
      <c r="W237" s="3">
        <f>K237/(VLOOKUP($AX237,'5_Weighting - FEM'!$V$12:$W$23,2,FALSE)/(VLOOKUP($AX237,'5_Weighting - FEM'!$V$12:$X$23,3,FALSE)))</f>
        <v>0.33341454375651436</v>
      </c>
      <c r="X237" s="3">
        <f>W237*$Z237</f>
        <v>4.3068690323930237E-2</v>
      </c>
      <c r="Y237" s="3" t="s">
        <v>502</v>
      </c>
      <c r="Z237" s="6">
        <v>0.1291746</v>
      </c>
      <c r="AA237" s="3" t="s">
        <v>72</v>
      </c>
      <c r="AB237" s="3">
        <v>6.2889289191820838E-2</v>
      </c>
      <c r="AC237" s="3" t="s">
        <v>26</v>
      </c>
      <c r="AD237" s="3" t="s">
        <v>5</v>
      </c>
      <c r="AE237" s="3" t="s">
        <v>6</v>
      </c>
      <c r="AF237" s="3" t="s">
        <v>5</v>
      </c>
      <c r="AG237" s="3" t="s">
        <v>83</v>
      </c>
      <c r="AH237" s="3" t="s">
        <v>503</v>
      </c>
      <c r="AI237" s="3" t="s">
        <v>95</v>
      </c>
      <c r="AJ237" s="3" t="s">
        <v>57</v>
      </c>
      <c r="AK237" s="3" t="s">
        <v>11</v>
      </c>
      <c r="AL237" s="4" t="s">
        <v>12</v>
      </c>
      <c r="AM237" s="4" t="s">
        <v>504</v>
      </c>
      <c r="AN237" s="4" t="s">
        <v>13</v>
      </c>
      <c r="AO237" s="3" t="s">
        <v>1951</v>
      </c>
      <c r="AP237" s="3" t="s">
        <v>14</v>
      </c>
      <c r="AQ237" s="3">
        <v>62011</v>
      </c>
      <c r="AR237" s="3">
        <v>1</v>
      </c>
      <c r="AS237" s="3">
        <v>0</v>
      </c>
      <c r="AT237" s="3">
        <v>1</v>
      </c>
      <c r="AU237" s="3">
        <v>1</v>
      </c>
      <c r="AV237" s="4" t="s">
        <v>346</v>
      </c>
      <c r="AW237" s="4" t="s">
        <v>498</v>
      </c>
      <c r="AX237" s="4" t="s">
        <v>348</v>
      </c>
      <c r="AY237" s="4" t="s">
        <v>98</v>
      </c>
      <c r="AZ237" s="4" t="s">
        <v>90</v>
      </c>
      <c r="BA237" s="3">
        <v>0.246</v>
      </c>
      <c r="BB237" s="3">
        <v>1.2788995735417383</v>
      </c>
      <c r="BC237" s="3"/>
      <c r="BD237" s="3" t="s">
        <v>60</v>
      </c>
      <c r="BE237" s="3">
        <v>2.0539999999999998</v>
      </c>
      <c r="BF237" s="3"/>
    </row>
    <row r="238" spans="1:58" x14ac:dyDescent="0.35">
      <c r="A238" s="2">
        <v>93</v>
      </c>
      <c r="B238" s="3" t="s">
        <v>492</v>
      </c>
      <c r="C238" s="3">
        <v>93.1</v>
      </c>
      <c r="D238" s="3" t="s">
        <v>515</v>
      </c>
      <c r="E238" s="3" t="s">
        <v>494</v>
      </c>
      <c r="F238" s="3"/>
      <c r="G238" s="3"/>
      <c r="H238" s="3" t="str">
        <f>IF(Z238&lt;'2 - Outliers'!$F$11,"Low outlier",IF(Z238&gt;'2 - Outliers'!$F$12,"High outlier",""))</f>
        <v/>
      </c>
      <c r="I238" s="3">
        <f>IF(AB238="",VLOOKUP(AX238,'3 -Impute_SE'!$B$10:$C$21,2,FALSE),AB238)</f>
        <v>6.3076860911148364E-2</v>
      </c>
      <c r="J238" s="3">
        <f>I238^2</f>
        <v>3.9786903824043564E-3</v>
      </c>
      <c r="K238" s="3">
        <f>1/J238</f>
        <v>251.33898441116986</v>
      </c>
      <c r="L238" s="3">
        <f>K238/(VLOOKUP($AX238,'5_Weighting - FEM'!$B$9:$C$20,2,FALSE)/VLOOKUP($AX238,'5_Weighting - FEM'!$B$9:$D$20,3,FALSE))</f>
        <v>7.0470652036970591E-3</v>
      </c>
      <c r="M238" s="3">
        <f>L238*Z238</f>
        <v>1.0223655288764035E-3</v>
      </c>
      <c r="N238" s="3">
        <f>K238*Z238</f>
        <v>36.463450570881093</v>
      </c>
      <c r="O238" s="3">
        <f>K238/(VLOOKUP($AX238,'5_Weighting - FEM'!$F$12:$G$20,2,FALSE)/(VLOOKUP($AX238,'5_Weighting - FEM'!$F$12:$H$21,3,FALSE)))</f>
        <v>2.6080799368169687E-3</v>
      </c>
      <c r="P238" s="3">
        <f>O238*$Z238</f>
        <v>3.7837183946544926E-4</v>
      </c>
      <c r="Q238" s="3">
        <f>K238/(VLOOKUP($AX238,'5_Weighting - FEM'!$F$12:$H$20,2,FALSE)/VLOOKUP($AX238,'5_Weighting - FEM'!$F$12:$H$20,3,FALSE))</f>
        <v>2.6080799368169687E-3</v>
      </c>
      <c r="R238" s="3">
        <f>Q238*$Z238</f>
        <v>3.7837183946544926E-4</v>
      </c>
      <c r="S238" s="3">
        <f>K238/(VLOOKUP($AX238,'5_Weighting - FEM'!$N$12:$O$23,2,FALSE)/VLOOKUP($AX238,'5_Weighting - FEM'!$N$12:$P$23,3,FALSE))</f>
        <v>2.4869385698903686E-2</v>
      </c>
      <c r="T238" s="3">
        <f>S238*$Z238</f>
        <v>3.6079704001535351E-3</v>
      </c>
      <c r="U238" s="3">
        <f>K238/(VLOOKUP($AX238,'5_Weighting - FEM'!$R$12:$S$23,2,FALSE)/(VLOOKUP($AX238,'5_Weighting - FEM'!$R$12:$T$23,3,FALSE)))</f>
        <v>1.1006193826498663</v>
      </c>
      <c r="V238" s="3">
        <f>U238*$Z238</f>
        <v>0.15967431614569505</v>
      </c>
      <c r="W238" s="3">
        <f>K238/(VLOOKUP($AX238,'5_Weighting - FEM'!$V$12:$W$23,2,FALSE)/(VLOOKUP($AX238,'5_Weighting - FEM'!$V$12:$X$23,3,FALSE)))</f>
        <v>2.7367342441689178E-2</v>
      </c>
      <c r="X238" s="3">
        <f>W238*$Z238</f>
        <v>3.9703659212150504E-3</v>
      </c>
      <c r="Y238" s="3" t="s">
        <v>46</v>
      </c>
      <c r="Z238" s="6">
        <v>0.14507678009564123</v>
      </c>
      <c r="AA238" s="3" t="s">
        <v>25</v>
      </c>
      <c r="AB238" s="3">
        <v>6.3076860911148364E-2</v>
      </c>
      <c r="AC238" s="3" t="s">
        <v>26</v>
      </c>
      <c r="AD238" s="3" t="s">
        <v>5</v>
      </c>
      <c r="AE238" s="3" t="s">
        <v>6</v>
      </c>
      <c r="AF238" s="3" t="s">
        <v>5</v>
      </c>
      <c r="AG238" s="3" t="s">
        <v>7</v>
      </c>
      <c r="AH238" s="3" t="s">
        <v>37</v>
      </c>
      <c r="AI238" s="3" t="s">
        <v>28</v>
      </c>
      <c r="AJ238" s="3" t="s">
        <v>10</v>
      </c>
      <c r="AK238" s="3" t="s">
        <v>11</v>
      </c>
      <c r="AL238" s="4" t="s">
        <v>12</v>
      </c>
      <c r="AM238" s="4" t="s">
        <v>29</v>
      </c>
      <c r="AN238" s="4" t="s">
        <v>495</v>
      </c>
      <c r="AO238" s="3" t="s">
        <v>1951</v>
      </c>
      <c r="AP238" s="3" t="s">
        <v>14</v>
      </c>
      <c r="AQ238" s="3">
        <v>50</v>
      </c>
      <c r="AR238" s="3">
        <v>1</v>
      </c>
      <c r="AS238" s="3">
        <v>0</v>
      </c>
      <c r="AT238" s="3">
        <v>1</v>
      </c>
      <c r="AU238" s="3">
        <v>1</v>
      </c>
      <c r="AV238" s="4" t="s">
        <v>15</v>
      </c>
      <c r="AW238" s="4" t="s">
        <v>516</v>
      </c>
      <c r="AX238" s="4" t="s">
        <v>88</v>
      </c>
      <c r="AY238" s="4" t="s">
        <v>33</v>
      </c>
      <c r="AZ238" s="4"/>
      <c r="BA238" s="3">
        <v>5879.8</v>
      </c>
      <c r="BB238" s="3"/>
      <c r="BC238" s="3"/>
      <c r="BD238" s="3" t="s">
        <v>20</v>
      </c>
      <c r="BE238" s="3">
        <v>2.2999999999999998</v>
      </c>
      <c r="BF238" s="3"/>
    </row>
    <row r="239" spans="1:58" x14ac:dyDescent="0.35">
      <c r="A239" s="2">
        <v>160</v>
      </c>
      <c r="B239" s="3" t="s">
        <v>1202</v>
      </c>
      <c r="C239" s="3">
        <v>160.1</v>
      </c>
      <c r="D239" s="3" t="s">
        <v>1208</v>
      </c>
      <c r="E239" s="3" t="s">
        <v>1204</v>
      </c>
      <c r="F239" s="3"/>
      <c r="G239" s="3"/>
      <c r="H239" s="3" t="str">
        <f>IF(Z239&lt;'2 - Outliers'!$F$11,"Low outlier",IF(Z239&gt;'2 - Outliers'!$F$12,"High outlier",""))</f>
        <v>Low outlier</v>
      </c>
      <c r="I239" s="3">
        <f>IF(AB239="",VLOOKUP(AX239,'3 -Impute_SE'!$B$10:$C$21,2,FALSE),AB239)</f>
        <v>6.3428288987787754E-2</v>
      </c>
      <c r="J239" s="3">
        <f>I239^2</f>
        <v>4.0231478439183175E-3</v>
      </c>
      <c r="K239" s="3">
        <f>1/J239</f>
        <v>248.56158381344912</v>
      </c>
      <c r="L239" s="3">
        <f>K239/(VLOOKUP($AX239,'5_Weighting - FEM'!$B$9:$C$20,2,FALSE)/VLOOKUP($AX239,'5_Weighting - FEM'!$B$9:$D$20,3,FALSE))</f>
        <v>3.5195134004955647E-8</v>
      </c>
      <c r="M239" s="3">
        <f>L239*Z239</f>
        <v>-2.2399571788743856E-8</v>
      </c>
      <c r="N239" s="3">
        <f>K239*Z239</f>
        <v>-158.19439811677577</v>
      </c>
      <c r="O239" s="3">
        <f>K239/(VLOOKUP($AX239,'5_Weighting - FEM'!$F$12:$G$20,2,FALSE)/(VLOOKUP($AX239,'5_Weighting - FEM'!$F$12:$H$21,3,FALSE)))</f>
        <v>7.4977651667347101E-2</v>
      </c>
      <c r="P239" s="3">
        <f>O239*$Z239</f>
        <v>-4.7718735517179582E-2</v>
      </c>
      <c r="Q239" s="3">
        <f>K239/(VLOOKUP($AX239,'5_Weighting - FEM'!$F$12:$H$20,2,FALSE)/VLOOKUP($AX239,'5_Weighting - FEM'!$F$12:$H$20,3,FALSE))</f>
        <v>7.4977651667347101E-2</v>
      </c>
      <c r="R239" s="3">
        <f>Q239*$Z239</f>
        <v>-4.7718735517179582E-2</v>
      </c>
      <c r="S239" s="3">
        <f>K239/(VLOOKUP($AX239,'5_Weighting - FEM'!$N$12:$O$23,2,FALSE)/VLOOKUP($AX239,'5_Weighting - FEM'!$N$12:$P$23,3,FALSE))</f>
        <v>1.9892904322818431E-8</v>
      </c>
      <c r="T239" s="3">
        <f>S239*$Z239</f>
        <v>-1.2660629120003999E-8</v>
      </c>
      <c r="U239" s="3">
        <f>K239/(VLOOKUP($AX239,'5_Weighting - FEM'!$R$12:$S$23,2,FALSE)/(VLOOKUP($AX239,'5_Weighting - FEM'!$R$12:$T$23,3,FALSE)))</f>
        <v>2.3284928683189879E-4</v>
      </c>
      <c r="V239" s="3">
        <f>U239*$Z239</f>
        <v>-1.4819447244083592E-4</v>
      </c>
      <c r="W239" s="3">
        <f>K239/(VLOOKUP($AX239,'5_Weighting - FEM'!$V$12:$W$23,2,FALSE)/(VLOOKUP($AX239,'5_Weighting - FEM'!$V$12:$X$23,3,FALSE)))</f>
        <v>2.2955759006374015E-8</v>
      </c>
      <c r="X239" s="3">
        <f>W239*$Z239</f>
        <v>-1.4609950675453497E-8</v>
      </c>
      <c r="Y239" s="3" t="s">
        <v>24</v>
      </c>
      <c r="Z239" s="6">
        <v>-0.63643945170346239</v>
      </c>
      <c r="AA239" s="3" t="s">
        <v>25</v>
      </c>
      <c r="AB239" s="3">
        <v>6.3428288987787754E-2</v>
      </c>
      <c r="AC239" s="3" t="s">
        <v>26</v>
      </c>
      <c r="AD239" s="3" t="s">
        <v>5</v>
      </c>
      <c r="AE239" s="3" t="s">
        <v>1309</v>
      </c>
      <c r="AF239" s="3" t="s">
        <v>53</v>
      </c>
      <c r="AG239" s="3" t="s">
        <v>7</v>
      </c>
      <c r="AH239" s="3" t="s">
        <v>1314</v>
      </c>
      <c r="AI239" s="3" t="s">
        <v>38</v>
      </c>
      <c r="AJ239" s="3" t="s">
        <v>10</v>
      </c>
      <c r="AK239" s="3" t="s">
        <v>11</v>
      </c>
      <c r="AL239" s="4" t="s">
        <v>12</v>
      </c>
      <c r="AM239" s="4" t="s">
        <v>1333</v>
      </c>
      <c r="AN239" s="4">
        <v>2015</v>
      </c>
      <c r="AO239" s="3" t="s">
        <v>14</v>
      </c>
      <c r="AP239" s="3" t="s">
        <v>1951</v>
      </c>
      <c r="AQ239" s="3">
        <v>2124</v>
      </c>
      <c r="AR239" s="3">
        <v>1</v>
      </c>
      <c r="AS239" s="3">
        <v>0</v>
      </c>
      <c r="AT239" s="3">
        <v>0</v>
      </c>
      <c r="AU239" s="3">
        <v>0</v>
      </c>
      <c r="AV239" s="4" t="s">
        <v>97</v>
      </c>
      <c r="AW239" s="4" t="s">
        <v>1364</v>
      </c>
      <c r="AX239" s="4" t="s">
        <v>705</v>
      </c>
      <c r="AY239" s="4" t="s">
        <v>1398</v>
      </c>
      <c r="AZ239" s="4"/>
      <c r="BA239" s="3">
        <v>-46.088000000000001</v>
      </c>
      <c r="BB239" s="3"/>
      <c r="BC239" s="3"/>
      <c r="BD239" s="3"/>
      <c r="BE239" s="3">
        <v>-10.034000000000001</v>
      </c>
      <c r="BF239" s="3" t="s">
        <v>1300</v>
      </c>
    </row>
    <row r="240" spans="1:58" x14ac:dyDescent="0.35">
      <c r="A240" s="2">
        <v>70</v>
      </c>
      <c r="B240" s="3" t="s">
        <v>177</v>
      </c>
      <c r="C240" s="3">
        <v>70.8</v>
      </c>
      <c r="D240" s="3" t="s">
        <v>212</v>
      </c>
      <c r="E240" s="3" t="s">
        <v>213</v>
      </c>
      <c r="F240" s="3"/>
      <c r="G240" s="3"/>
      <c r="H240" s="3" t="str">
        <f>IF(Z240&lt;'2 - Outliers'!$F$11,"Low outlier",IF(Z240&gt;'2 - Outliers'!$F$12,"High outlier",""))</f>
        <v/>
      </c>
      <c r="I240" s="3">
        <f>IF(AB240="",VLOOKUP(AX240,'3 -Impute_SE'!$B$10:$C$21,2,FALSE),AB240)</f>
        <v>6.5261764065138061E-2</v>
      </c>
      <c r="J240" s="3">
        <f>I240^2</f>
        <v>4.259097848893746E-3</v>
      </c>
      <c r="K240" s="3">
        <f>1/J240</f>
        <v>234.79150643597893</v>
      </c>
      <c r="L240" s="3">
        <f>K240/(VLOOKUP($AX240,'5_Weighting - FEM'!$B$9:$C$20,2,FALSE)/VLOOKUP($AX240,'5_Weighting - FEM'!$B$9:$D$20,3,FALSE))</f>
        <v>3.7331986026260691E-4</v>
      </c>
      <c r="M240" s="3">
        <f>L240*Z240</f>
        <v>1.1889394168948818E-4</v>
      </c>
      <c r="N240" s="3">
        <f>K240*Z240</f>
        <v>74.775790539913217</v>
      </c>
      <c r="O240" s="3">
        <f>K240/(VLOOKUP($AX240,'5_Weighting - FEM'!$F$12:$G$20,2,FALSE)/(VLOOKUP($AX240,'5_Weighting - FEM'!$F$12:$H$21,3,FALSE)))</f>
        <v>1.0017919742763374E-2</v>
      </c>
      <c r="P240" s="3">
        <f>O240*$Z240</f>
        <v>3.1904811196174737E-3</v>
      </c>
      <c r="Q240" s="3">
        <f>K240/(VLOOKUP($AX240,'5_Weighting - FEM'!$F$12:$H$20,2,FALSE)/VLOOKUP($AX240,'5_Weighting - FEM'!$F$12:$H$20,3,FALSE))</f>
        <v>1.0017919742763374E-2</v>
      </c>
      <c r="R240" s="3">
        <f>Q240*$Z240</f>
        <v>3.1904811196174737E-3</v>
      </c>
      <c r="S240" s="3">
        <f>K240/(VLOOKUP($AX240,'5_Weighting - FEM'!$N$12:$O$23,2,FALSE)/VLOOKUP($AX240,'5_Weighting - FEM'!$N$12:$P$23,3,FALSE))</f>
        <v>2.939508924208646E-4</v>
      </c>
      <c r="T240" s="3">
        <f>S240*$Z240</f>
        <v>9.3616718484987346E-5</v>
      </c>
      <c r="U240" s="3">
        <f>K240/(VLOOKUP($AX240,'5_Weighting - FEM'!$R$12:$S$23,2,FALSE)/(VLOOKUP($AX240,'5_Weighting - FEM'!$R$12:$T$23,3,FALSE)))</f>
        <v>4.0329518008649562E-2</v>
      </c>
      <c r="V240" s="3">
        <f>U240*$Z240</f>
        <v>1.2844040387009174E-2</v>
      </c>
      <c r="W240" s="3">
        <f>K240/(VLOOKUP($AX240,'5_Weighting - FEM'!$V$12:$W$23,2,FALSE)/(VLOOKUP($AX240,'5_Weighting - FEM'!$V$12:$X$23,3,FALSE)))</f>
        <v>2.7372437088590124E-4</v>
      </c>
      <c r="X240" s="3">
        <f>W240*$Z240</f>
        <v>8.7175028320774075E-5</v>
      </c>
      <c r="Y240" s="3" t="s">
        <v>181</v>
      </c>
      <c r="Z240" s="6">
        <v>0.31847740863787372</v>
      </c>
      <c r="AA240" s="3" t="s">
        <v>25</v>
      </c>
      <c r="AB240" s="3">
        <v>6.5261764065138061E-2</v>
      </c>
      <c r="AC240" s="3" t="s">
        <v>26</v>
      </c>
      <c r="AD240" s="3" t="s">
        <v>5</v>
      </c>
      <c r="AE240" s="3" t="s">
        <v>6</v>
      </c>
      <c r="AF240" s="3" t="s">
        <v>5</v>
      </c>
      <c r="AG240" s="3" t="s">
        <v>7</v>
      </c>
      <c r="AH240" s="3" t="s">
        <v>48</v>
      </c>
      <c r="AI240" s="3" t="s">
        <v>28</v>
      </c>
      <c r="AJ240" s="3" t="s">
        <v>10</v>
      </c>
      <c r="AK240" s="3" t="s">
        <v>182</v>
      </c>
      <c r="AL240" s="4" t="s">
        <v>12</v>
      </c>
      <c r="AM240" s="4" t="s">
        <v>13</v>
      </c>
      <c r="AN240" s="4">
        <v>2009</v>
      </c>
      <c r="AO240" s="3" t="s">
        <v>30</v>
      </c>
      <c r="AP240" s="3" t="s">
        <v>14</v>
      </c>
      <c r="AQ240" s="3">
        <v>1449</v>
      </c>
      <c r="AR240" s="3">
        <v>0</v>
      </c>
      <c r="AS240" s="3">
        <v>0</v>
      </c>
      <c r="AT240" s="3">
        <v>0</v>
      </c>
      <c r="AU240" s="3">
        <v>0</v>
      </c>
      <c r="AV240" s="4" t="s">
        <v>15</v>
      </c>
      <c r="AW240" s="4" t="s">
        <v>183</v>
      </c>
      <c r="AX240" s="4" t="s">
        <v>17</v>
      </c>
      <c r="AY240" s="4" t="s">
        <v>33</v>
      </c>
      <c r="AZ240" s="4"/>
      <c r="BA240" s="3">
        <v>0.42099999999999999</v>
      </c>
      <c r="BB240" s="3"/>
      <c r="BC240" s="3"/>
      <c r="BD240" s="3" t="s">
        <v>20</v>
      </c>
      <c r="BE240" s="3">
        <v>4.88</v>
      </c>
      <c r="BF240" s="3"/>
    </row>
    <row r="241" spans="1:58" x14ac:dyDescent="0.35">
      <c r="A241" s="2">
        <v>155</v>
      </c>
      <c r="B241" s="3" t="s">
        <v>1197</v>
      </c>
      <c r="C241" s="3">
        <v>155.1</v>
      </c>
      <c r="D241" s="3" t="s">
        <v>1200</v>
      </c>
      <c r="E241" s="3" t="s">
        <v>1199</v>
      </c>
      <c r="F241" s="3"/>
      <c r="G241" s="3"/>
      <c r="H241" s="3" t="str">
        <f>IF(Z241&lt;'2 - Outliers'!$F$11,"Low outlier",IF(Z241&gt;'2 - Outliers'!$F$12,"High outlier",""))</f>
        <v/>
      </c>
      <c r="I241" s="3">
        <f>IF(AB241="",VLOOKUP(AX241,'3 -Impute_SE'!$B$10:$C$21,2,FALSE),AB241)</f>
        <v>6.5795083253183825E-2</v>
      </c>
      <c r="J241" s="3">
        <f>I241^2</f>
        <v>4.328992980293391E-3</v>
      </c>
      <c r="K241" s="3">
        <f>1/J241</f>
        <v>231.00060558015193</v>
      </c>
      <c r="L241" s="3">
        <f>K241/(VLOOKUP($AX241,'5_Weighting - FEM'!$B$9:$C$20,2,FALSE)/VLOOKUP($AX241,'5_Weighting - FEM'!$B$9:$D$20,3,FALSE))</f>
        <v>6.2128743655738658E-4</v>
      </c>
      <c r="M241" s="3">
        <f>L241*Z241</f>
        <v>9.5653721153133968E-5</v>
      </c>
      <c r="N241" s="3">
        <f>K241*Z241</f>
        <v>35.564967537095818</v>
      </c>
      <c r="O241" s="3">
        <f>K241/(VLOOKUP($AX241,'5_Weighting - FEM'!$F$12:$G$20,2,FALSE)/(VLOOKUP($AX241,'5_Weighting - FEM'!$F$12:$H$21,3,FALSE)))</f>
        <v>6.0387972107130428E-2</v>
      </c>
      <c r="P241" s="3">
        <f>O241*$Z241</f>
        <v>9.2973620663342384E-3</v>
      </c>
      <c r="Q241" s="3">
        <f>K241/(VLOOKUP($AX241,'5_Weighting - FEM'!$F$12:$H$20,2,FALSE)/VLOOKUP($AX241,'5_Weighting - FEM'!$F$12:$H$20,3,FALSE))</f>
        <v>6.0387972107130428E-2</v>
      </c>
      <c r="R241" s="3">
        <f>Q241*$Z241</f>
        <v>9.2973620663342384E-3</v>
      </c>
      <c r="S241" s="3">
        <f>K241/(VLOOKUP($AX241,'5_Weighting - FEM'!$N$12:$O$23,2,FALSE)/VLOOKUP($AX241,'5_Weighting - FEM'!$N$12:$P$23,3,FALSE))</f>
        <v>4.022111637897394E-4</v>
      </c>
      <c r="T241" s="3">
        <f>S241*$Z241</f>
        <v>6.1924629796159707E-5</v>
      </c>
      <c r="U241" s="3">
        <f>K241/(VLOOKUP($AX241,'5_Weighting - FEM'!$R$12:$S$23,2,FALSE)/(VLOOKUP($AX241,'5_Weighting - FEM'!$R$12:$T$23,3,FALSE)))</f>
        <v>0.11830357431558233</v>
      </c>
      <c r="V241" s="3">
        <f>U241*$Z241</f>
        <v>1.8214076839708524E-2</v>
      </c>
      <c r="W241" s="3">
        <f>K241/(VLOOKUP($AX241,'5_Weighting - FEM'!$V$12:$W$23,2,FALSE)/(VLOOKUP($AX241,'5_Weighting - FEM'!$V$12:$X$23,3,FALSE)))</f>
        <v>3.5893219451720623E-4</v>
      </c>
      <c r="X241" s="3">
        <f>W241*$Z241</f>
        <v>5.5261378271987672E-5</v>
      </c>
      <c r="Y241" s="3" t="s">
        <v>24</v>
      </c>
      <c r="Z241" s="6">
        <v>0.15396049481245014</v>
      </c>
      <c r="AA241" s="3" t="s">
        <v>25</v>
      </c>
      <c r="AB241" s="3">
        <v>6.5795083253183825E-2</v>
      </c>
      <c r="AC241" s="3" t="s">
        <v>26</v>
      </c>
      <c r="AD241" s="3" t="s">
        <v>5</v>
      </c>
      <c r="AE241" s="3" t="s">
        <v>6</v>
      </c>
      <c r="AF241" s="3" t="s">
        <v>5</v>
      </c>
      <c r="AG241" s="3" t="s">
        <v>7</v>
      </c>
      <c r="AH241" s="3" t="s">
        <v>1313</v>
      </c>
      <c r="AI241" s="3" t="s">
        <v>38</v>
      </c>
      <c r="AJ241" s="3" t="s">
        <v>10</v>
      </c>
      <c r="AK241" s="3" t="s">
        <v>182</v>
      </c>
      <c r="AL241" s="4" t="s">
        <v>338</v>
      </c>
      <c r="AM241" s="4" t="s">
        <v>13</v>
      </c>
      <c r="AN241" s="4">
        <v>2016</v>
      </c>
      <c r="AO241" s="3" t="s">
        <v>14</v>
      </c>
      <c r="AP241" s="3" t="s">
        <v>1951</v>
      </c>
      <c r="AQ241" s="3">
        <v>109</v>
      </c>
      <c r="AR241" s="3">
        <v>1</v>
      </c>
      <c r="AS241" s="3">
        <v>0</v>
      </c>
      <c r="AT241" s="3">
        <v>0</v>
      </c>
      <c r="AU241" s="3">
        <v>0</v>
      </c>
      <c r="AV241" s="4" t="s">
        <v>15</v>
      </c>
      <c r="AW241" s="4" t="s">
        <v>1358</v>
      </c>
      <c r="AX241" s="3" t="s">
        <v>42</v>
      </c>
      <c r="AY241" s="4" t="s">
        <v>33</v>
      </c>
      <c r="AZ241" s="4"/>
      <c r="BA241" s="3">
        <v>0.61</v>
      </c>
      <c r="BB241" s="3"/>
      <c r="BC241" s="3"/>
      <c r="BD241" s="3"/>
      <c r="BE241" s="3">
        <v>2.34</v>
      </c>
      <c r="BF241" s="3" t="s">
        <v>1300</v>
      </c>
    </row>
    <row r="242" spans="1:58" x14ac:dyDescent="0.35">
      <c r="A242" s="2">
        <v>70</v>
      </c>
      <c r="B242" s="3" t="s">
        <v>177</v>
      </c>
      <c r="C242" s="3">
        <v>70.7</v>
      </c>
      <c r="D242" s="3" t="s">
        <v>224</v>
      </c>
      <c r="E242" s="3" t="s">
        <v>225</v>
      </c>
      <c r="F242" s="3"/>
      <c r="G242" s="3"/>
      <c r="H242" s="3" t="str">
        <f>IF(Z242&lt;'2 - Outliers'!$F$11,"Low outlier",IF(Z242&gt;'2 - Outliers'!$F$12,"High outlier",""))</f>
        <v/>
      </c>
      <c r="I242" s="3">
        <f>IF(AB242="",VLOOKUP(AX242,'3 -Impute_SE'!$B$10:$C$21,2,FALSE),AB242)</f>
        <v>6.5943130740668363E-2</v>
      </c>
      <c r="J242" s="3">
        <f>I242^2</f>
        <v>4.348496491880881E-3</v>
      </c>
      <c r="K242" s="3">
        <f>1/J242</f>
        <v>229.96454104702843</v>
      </c>
      <c r="L242" s="3">
        <f>K242/(VLOOKUP($AX242,'5_Weighting - FEM'!$B$9:$C$20,2,FALSE)/VLOOKUP($AX242,'5_Weighting - FEM'!$B$9:$D$20,3,FALSE))</f>
        <v>3.6564495723119425E-4</v>
      </c>
      <c r="M242" s="3">
        <f>L242*Z242</f>
        <v>1.0247503618229162E-4</v>
      </c>
      <c r="N242" s="3">
        <f>K242*Z242</f>
        <v>64.449472632923474</v>
      </c>
      <c r="O242" s="3">
        <f>K242/(VLOOKUP($AX242,'5_Weighting - FEM'!$F$12:$G$20,2,FALSE)/(VLOOKUP($AX242,'5_Weighting - FEM'!$F$12:$H$21,3,FALSE)))</f>
        <v>9.811966160363287E-3</v>
      </c>
      <c r="P242" s="3">
        <f>O242*$Z242</f>
        <v>2.7498850111773625E-3</v>
      </c>
      <c r="Q242" s="3">
        <f>K242/(VLOOKUP($AX242,'5_Weighting - FEM'!$F$12:$H$20,2,FALSE)/VLOOKUP($AX242,'5_Weighting - FEM'!$F$12:$H$20,3,FALSE))</f>
        <v>9.811966160363287E-3</v>
      </c>
      <c r="R242" s="3">
        <f>Q242*$Z242</f>
        <v>2.7498850111773625E-3</v>
      </c>
      <c r="S242" s="3">
        <f>K242/(VLOOKUP($AX242,'5_Weighting - FEM'!$N$12:$O$23,2,FALSE)/VLOOKUP($AX242,'5_Weighting - FEM'!$N$12:$P$23,3,FALSE))</f>
        <v>2.8790769773590899E-4</v>
      </c>
      <c r="T242" s="3">
        <f>S242*$Z242</f>
        <v>8.0688523550436468E-5</v>
      </c>
      <c r="U242" s="3">
        <f>K242/(VLOOKUP($AX242,'5_Weighting - FEM'!$R$12:$S$23,2,FALSE)/(VLOOKUP($AX242,'5_Weighting - FEM'!$R$12:$T$23,3,FALSE)))</f>
        <v>3.9500402890578254E-2</v>
      </c>
      <c r="V242" s="3">
        <f>U242*$Z242</f>
        <v>1.1070315986520524E-2</v>
      </c>
      <c r="W242" s="3">
        <f>K242/(VLOOKUP($AX242,'5_Weighting - FEM'!$V$12:$W$23,2,FALSE)/(VLOOKUP($AX242,'5_Weighting - FEM'!$V$12:$X$23,3,FALSE)))</f>
        <v>2.6809700350607333E-4</v>
      </c>
      <c r="X242" s="3">
        <f>W242*$Z242</f>
        <v>7.5136411951875275E-5</v>
      </c>
      <c r="Y242" s="3" t="s">
        <v>226</v>
      </c>
      <c r="Z242" s="6">
        <v>0.28025830564784054</v>
      </c>
      <c r="AA242" s="3" t="s">
        <v>25</v>
      </c>
      <c r="AB242" s="3">
        <v>6.5943130740668363E-2</v>
      </c>
      <c r="AC242" s="3" t="s">
        <v>26</v>
      </c>
      <c r="AD242" s="3" t="s">
        <v>5</v>
      </c>
      <c r="AE242" s="3" t="s">
        <v>6</v>
      </c>
      <c r="AF242" s="3" t="s">
        <v>5</v>
      </c>
      <c r="AG242" s="3" t="s">
        <v>7</v>
      </c>
      <c r="AH242" s="3" t="s">
        <v>48</v>
      </c>
      <c r="AI242" s="3" t="s">
        <v>28</v>
      </c>
      <c r="AJ242" s="3" t="s">
        <v>10</v>
      </c>
      <c r="AK242" s="3" t="s">
        <v>182</v>
      </c>
      <c r="AL242" s="4" t="s">
        <v>12</v>
      </c>
      <c r="AM242" s="4" t="s">
        <v>13</v>
      </c>
      <c r="AN242" s="4">
        <v>2009</v>
      </c>
      <c r="AO242" s="3" t="s">
        <v>30</v>
      </c>
      <c r="AP242" s="3" t="s">
        <v>14</v>
      </c>
      <c r="AQ242" s="3">
        <v>1449</v>
      </c>
      <c r="AR242" s="3">
        <v>0</v>
      </c>
      <c r="AS242" s="3">
        <v>0</v>
      </c>
      <c r="AT242" s="3">
        <v>0</v>
      </c>
      <c r="AU242" s="3">
        <v>0</v>
      </c>
      <c r="AV242" s="4" t="s">
        <v>15</v>
      </c>
      <c r="AW242" s="4" t="s">
        <v>183</v>
      </c>
      <c r="AX242" s="4" t="s">
        <v>17</v>
      </c>
      <c r="AY242" s="4" t="s">
        <v>33</v>
      </c>
      <c r="AZ242" s="4"/>
      <c r="BA242" s="3">
        <v>0.68500000000000005</v>
      </c>
      <c r="BB242" s="3"/>
      <c r="BC242" s="3"/>
      <c r="BD242" s="3" t="s">
        <v>20</v>
      </c>
      <c r="BE242" s="3">
        <v>4.25</v>
      </c>
      <c r="BF242" s="3"/>
    </row>
    <row r="243" spans="1:58" x14ac:dyDescent="0.35">
      <c r="A243" s="2">
        <v>7</v>
      </c>
      <c r="B243" s="3" t="s">
        <v>599</v>
      </c>
      <c r="C243" s="3">
        <v>7.3</v>
      </c>
      <c r="D243" s="3" t="s">
        <v>600</v>
      </c>
      <c r="E243" s="3" t="s">
        <v>601</v>
      </c>
      <c r="F243" s="3"/>
      <c r="G243" s="3"/>
      <c r="H243" s="3" t="str">
        <f>IF(Z243&lt;'2 - Outliers'!$F$11,"Low outlier",IF(Z243&gt;'2 - Outliers'!$F$12,"High outlier",""))</f>
        <v/>
      </c>
      <c r="I243" s="3">
        <f>IF(AB243="",VLOOKUP(AX243,'3 -Impute_SE'!$B$10:$C$21,2,FALSE),AB243)</f>
        <v>6.6174137092853677E-2</v>
      </c>
      <c r="J243" s="3">
        <f>I243^2</f>
        <v>4.3790164199837929E-3</v>
      </c>
      <c r="K243" s="3">
        <f>1/J243</f>
        <v>228.36178358146032</v>
      </c>
      <c r="L243" s="3">
        <f>K243/(VLOOKUP($AX243,'5_Weighting - FEM'!$B$9:$C$20,2,FALSE)/VLOOKUP($AX243,'5_Weighting - FEM'!$B$9:$D$20,3,FALSE))</f>
        <v>3.6309656354283954E-4</v>
      </c>
      <c r="M243" s="3">
        <f>L243*Z243</f>
        <v>1.4827433054629208E-4</v>
      </c>
      <c r="N243" s="3">
        <f>K243*Z243</f>
        <v>93.253954960395291</v>
      </c>
      <c r="O243" s="3">
        <f>K243/(VLOOKUP($AX243,'5_Weighting - FEM'!$F$12:$G$20,2,FALSE)/(VLOOKUP($AX243,'5_Weighting - FEM'!$F$12:$H$21,3,FALSE)))</f>
        <v>9.7435808260686058E-3</v>
      </c>
      <c r="P243" s="3">
        <f>O243*$Z243</f>
        <v>3.9788945122818716E-3</v>
      </c>
      <c r="Q243" s="3">
        <f>K243/(VLOOKUP($AX243,'5_Weighting - FEM'!$F$12:$H$20,2,FALSE)/VLOOKUP($AX243,'5_Weighting - FEM'!$F$12:$H$20,3,FALSE))</f>
        <v>9.7435808260686058E-3</v>
      </c>
      <c r="R243" s="3">
        <f>Q243*$Z243</f>
        <v>3.9788945122818716E-3</v>
      </c>
      <c r="S243" s="3">
        <f>K243/(VLOOKUP($AX243,'5_Weighting - FEM'!$N$12:$O$23,2,FALSE)/VLOOKUP($AX243,'5_Weighting - FEM'!$N$12:$P$23,3,FALSE))</f>
        <v>2.8590110050209289E-4</v>
      </c>
      <c r="T243" s="3">
        <f>S243*$Z243</f>
        <v>1.1675074494169496E-4</v>
      </c>
      <c r="U243" s="3">
        <f>K243/(VLOOKUP($AX243,'5_Weighting - FEM'!$R$12:$S$23,2,FALSE)/(VLOOKUP($AX243,'5_Weighting - FEM'!$R$12:$T$23,3,FALSE)))</f>
        <v>3.9225101466551865E-2</v>
      </c>
      <c r="V243" s="3">
        <f>U243*$Z243</f>
        <v>1.6017985969942E-2</v>
      </c>
      <c r="W243" s="3">
        <f>K243/(VLOOKUP($AX243,'5_Weighting - FEM'!$V$12:$W$23,2,FALSE)/(VLOOKUP($AX243,'5_Weighting - FEM'!$V$12:$X$23,3,FALSE)))</f>
        <v>2.6622847859388726E-4</v>
      </c>
      <c r="X243" s="3">
        <f>W243*$Z243</f>
        <v>1.0871722125568696E-4</v>
      </c>
      <c r="Y243" s="3" t="s">
        <v>602</v>
      </c>
      <c r="Z243" s="6">
        <v>0.40836060000000002</v>
      </c>
      <c r="AA243" s="3" t="s">
        <v>459</v>
      </c>
      <c r="AB243" s="3">
        <v>6.6174137092853677E-2</v>
      </c>
      <c r="AC243" s="3" t="s">
        <v>26</v>
      </c>
      <c r="AD243" s="3" t="s">
        <v>5</v>
      </c>
      <c r="AE243" s="3" t="s">
        <v>6</v>
      </c>
      <c r="AF243" s="3" t="s">
        <v>5</v>
      </c>
      <c r="AG243" s="3" t="s">
        <v>55</v>
      </c>
      <c r="AH243" s="3" t="s">
        <v>603</v>
      </c>
      <c r="AI243" s="3" t="s">
        <v>56</v>
      </c>
      <c r="AJ243" s="3" t="s">
        <v>57</v>
      </c>
      <c r="AK243" s="3" t="s">
        <v>39</v>
      </c>
      <c r="AL243" s="3" t="s">
        <v>12</v>
      </c>
      <c r="AM243" s="3" t="s">
        <v>328</v>
      </c>
      <c r="AN243" s="3" t="s">
        <v>604</v>
      </c>
      <c r="AO243" s="3" t="s">
        <v>1951</v>
      </c>
      <c r="AP243" s="3" t="s">
        <v>30</v>
      </c>
      <c r="AQ243" s="3">
        <v>2127</v>
      </c>
      <c r="AR243" s="3">
        <v>1</v>
      </c>
      <c r="AS243" s="3">
        <v>0</v>
      </c>
      <c r="AT243" s="3">
        <v>1</v>
      </c>
      <c r="AU243" s="3">
        <v>1</v>
      </c>
      <c r="AV243" s="3" t="s">
        <v>15</v>
      </c>
      <c r="AW243" s="3" t="s">
        <v>16</v>
      </c>
      <c r="AX243" s="3" t="s">
        <v>17</v>
      </c>
      <c r="AY243" s="3" t="s">
        <v>58</v>
      </c>
      <c r="AZ243" s="4" t="s">
        <v>59</v>
      </c>
      <c r="BA243" s="3">
        <v>6.0000000000000001E-3</v>
      </c>
      <c r="BB243" s="3">
        <v>1.0060180360540649</v>
      </c>
      <c r="BC243" s="3"/>
      <c r="BD243" s="3" t="s">
        <v>60</v>
      </c>
      <c r="BE243" s="3">
        <v>6.1710000000000003</v>
      </c>
      <c r="BF243" s="3"/>
    </row>
    <row r="244" spans="1:58" x14ac:dyDescent="0.35">
      <c r="A244" s="2">
        <v>31</v>
      </c>
      <c r="B244" s="3" t="s">
        <v>162</v>
      </c>
      <c r="C244" s="3">
        <v>31.1</v>
      </c>
      <c r="D244" s="3" t="s">
        <v>939</v>
      </c>
      <c r="E244" s="3" t="s">
        <v>164</v>
      </c>
      <c r="F244" s="3">
        <v>1</v>
      </c>
      <c r="G244" s="3"/>
      <c r="H244" s="3" t="str">
        <f>IF(Z244&lt;'2 - Outliers'!$F$11,"Low outlier",IF(Z244&gt;'2 - Outliers'!$F$12,"High outlier",""))</f>
        <v/>
      </c>
      <c r="I244" s="3">
        <f>IF(AB244="",VLOOKUP(AX244,'3 -Impute_SE'!$B$10:$C$21,2,FALSE),AB244)</f>
        <v>6.6666666666666666E-2</v>
      </c>
      <c r="J244" s="3">
        <f>I244^2</f>
        <v>4.4444444444444444E-3</v>
      </c>
      <c r="K244" s="6">
        <f>1/J244</f>
        <v>225</v>
      </c>
      <c r="L244" s="3">
        <f>K244/(VLOOKUP($AX244,'5_Weighting - FEM'!$B$9:$C$20,2,FALSE)/VLOOKUP($AX244,'5_Weighting - FEM'!$B$9:$D$20,3,FALSE))</f>
        <v>0.21844418647703975</v>
      </c>
      <c r="M244" s="3">
        <f>L244*Z244</f>
        <v>5.6795488484030335E-2</v>
      </c>
      <c r="N244" s="3">
        <f>K244*Z244</f>
        <v>58.5</v>
      </c>
      <c r="O244" s="3">
        <f>K244/(VLOOKUP($AX244,'5_Weighting - FEM'!$F$12:$G$20,2,FALSE)/(VLOOKUP($AX244,'5_Weighting - FEM'!$F$12:$H$21,3,FALSE)))</f>
        <v>3.8266180416646876</v>
      </c>
      <c r="P244" s="3">
        <f>O244*$Z244</f>
        <v>0.99492069083281875</v>
      </c>
      <c r="Q244" s="3">
        <f>K244/(VLOOKUP($AX244,'5_Weighting - FEM'!$F$12:$H$20,2,FALSE)/VLOOKUP($AX244,'5_Weighting - FEM'!$F$12:$H$20,3,FALSE))</f>
        <v>3.8266180416646876</v>
      </c>
      <c r="R244" s="3">
        <f>Q244*$Z244</f>
        <v>0.99492069083281875</v>
      </c>
      <c r="S244" s="3">
        <f>K244/(VLOOKUP($AX244,'5_Weighting - FEM'!$N$12:$O$23,2,FALSE)/VLOOKUP($AX244,'5_Weighting - FEM'!$N$12:$P$23,3,FALSE))</f>
        <v>0.15747120230476794</v>
      </c>
      <c r="T244" s="3">
        <f>S244*$Z244</f>
        <v>4.0942512599239665E-2</v>
      </c>
      <c r="U244" s="3">
        <f>K244/(VLOOKUP($AX244,'5_Weighting - FEM'!$R$12:$S$23,2,FALSE)/(VLOOKUP($AX244,'5_Weighting - FEM'!$R$12:$T$23,3,FALSE)))</f>
        <v>0.10796011849968587</v>
      </c>
      <c r="V244" s="3">
        <f>U244*$Z244</f>
        <v>2.8069630809918329E-2</v>
      </c>
      <c r="W244" s="3">
        <f>K244/(VLOOKUP($AX244,'5_Weighting - FEM'!$V$12:$W$23,2,FALSE)/(VLOOKUP($AX244,'5_Weighting - FEM'!$V$12:$X$23,3,FALSE)))</f>
        <v>0.13858218254868288</v>
      </c>
      <c r="X244" s="3">
        <f>W244*$Z244</f>
        <v>3.6031367462657546E-2</v>
      </c>
      <c r="Y244" s="3" t="s">
        <v>94</v>
      </c>
      <c r="Z244" s="6">
        <v>0.26</v>
      </c>
      <c r="AA244" s="3" t="s">
        <v>4</v>
      </c>
      <c r="AB244" s="3">
        <v>6.6666666666666666E-2</v>
      </c>
      <c r="AC244" s="3" t="s">
        <v>26</v>
      </c>
      <c r="AD244" s="3" t="s">
        <v>5</v>
      </c>
      <c r="AE244" s="3" t="s">
        <v>6</v>
      </c>
      <c r="AF244" s="3" t="s">
        <v>5</v>
      </c>
      <c r="AG244" s="3" t="s">
        <v>55</v>
      </c>
      <c r="AH244" s="3" t="s">
        <v>165</v>
      </c>
      <c r="AI244" s="3" t="s">
        <v>95</v>
      </c>
      <c r="AJ244" s="3" t="s">
        <v>57</v>
      </c>
      <c r="AK244" s="3" t="s">
        <v>39</v>
      </c>
      <c r="AL244" s="4" t="s">
        <v>12</v>
      </c>
      <c r="AM244" s="4" t="s">
        <v>166</v>
      </c>
      <c r="AN244" s="4">
        <v>1999</v>
      </c>
      <c r="AO244" s="3" t="s">
        <v>30</v>
      </c>
      <c r="AP244" s="3" t="s">
        <v>30</v>
      </c>
      <c r="AQ244" s="3">
        <v>8707</v>
      </c>
      <c r="AR244" s="3">
        <v>0</v>
      </c>
      <c r="AS244" s="3">
        <v>0</v>
      </c>
      <c r="AT244" s="3">
        <v>0</v>
      </c>
      <c r="AU244" s="3">
        <v>0</v>
      </c>
      <c r="AV244" s="4" t="s">
        <v>330</v>
      </c>
      <c r="AW244" s="4" t="s">
        <v>610</v>
      </c>
      <c r="AX244" s="4" t="s">
        <v>465</v>
      </c>
      <c r="AY244" s="4" t="s">
        <v>168</v>
      </c>
      <c r="AZ244" s="4" t="s">
        <v>99</v>
      </c>
      <c r="BA244" s="3">
        <v>0.2848</v>
      </c>
      <c r="BB244" s="3">
        <v>1.329496102309317</v>
      </c>
      <c r="BC244" s="3"/>
      <c r="BD244" s="3" t="s">
        <v>60</v>
      </c>
      <c r="BE244" s="3">
        <v>3.9</v>
      </c>
      <c r="BF244" s="3"/>
    </row>
    <row r="245" spans="1:58" x14ac:dyDescent="0.35">
      <c r="A245" s="2">
        <v>127</v>
      </c>
      <c r="B245" s="3" t="s">
        <v>647</v>
      </c>
      <c r="C245" s="3">
        <v>127.3</v>
      </c>
      <c r="D245" s="3" t="s">
        <v>718</v>
      </c>
      <c r="E245" s="3" t="s">
        <v>649</v>
      </c>
      <c r="F245" s="3"/>
      <c r="G245" s="3"/>
      <c r="H245" s="3" t="str">
        <f>IF(Z245&lt;'2 - Outliers'!$F$11,"Low outlier",IF(Z245&gt;'2 - Outliers'!$F$12,"High outlier",""))</f>
        <v/>
      </c>
      <c r="I245" s="3">
        <f>IF(AB245="",VLOOKUP(AX245,'3 -Impute_SE'!$B$10:$C$21,2,FALSE),AB245)</f>
        <v>6.6745655608214854E-2</v>
      </c>
      <c r="J245" s="3">
        <f>I245^2</f>
        <v>4.4549825425704232E-3</v>
      </c>
      <c r="K245" s="3">
        <f>1/J245</f>
        <v>224.46777073631873</v>
      </c>
      <c r="L245" s="3">
        <f>K245/(VLOOKUP($AX245,'5_Weighting - FEM'!$B$9:$C$20,2,FALSE)/VLOOKUP($AX245,'5_Weighting - FEM'!$B$9:$D$20,3,FALSE))</f>
        <v>2.1764418515601912E-3</v>
      </c>
      <c r="M245" s="3">
        <f>L245*Z245</f>
        <v>3.6781867291367233E-4</v>
      </c>
      <c r="N245" s="3">
        <f>K245*Z245</f>
        <v>37.935053254437868</v>
      </c>
      <c r="O245" s="3">
        <f>K245/(VLOOKUP($AX245,'5_Weighting - FEM'!$F$12:$G$20,2,FALSE)/(VLOOKUP($AX245,'5_Weighting - FEM'!$F$12:$H$21,3,FALSE)))</f>
        <v>1.2746610382921491</v>
      </c>
      <c r="P245" s="3">
        <f>O245*$Z245</f>
        <v>0.2154177154713732</v>
      </c>
      <c r="Q245" s="3">
        <f>K245/(VLOOKUP($AX245,'5_Weighting - FEM'!$F$12:$H$20,2,FALSE)/VLOOKUP($AX245,'5_Weighting - FEM'!$F$12:$H$20,3,FALSE))</f>
        <v>1.2746610382921491</v>
      </c>
      <c r="R245" s="3">
        <f>Q245*$Z245</f>
        <v>0.2154177154713732</v>
      </c>
      <c r="S245" s="3">
        <f>K245/(VLOOKUP($AX245,'5_Weighting - FEM'!$N$12:$O$23,2,FALSE)/VLOOKUP($AX245,'5_Weighting - FEM'!$N$12:$P$23,3,FALSE))</f>
        <v>1.6069439502562947E-3</v>
      </c>
      <c r="T245" s="3">
        <f>S245*$Z245</f>
        <v>2.7157352759331381E-4</v>
      </c>
      <c r="U245" s="3">
        <f>K245/(VLOOKUP($AX245,'5_Weighting - FEM'!$R$12:$S$23,2,FALSE)/(VLOOKUP($AX245,'5_Weighting - FEM'!$R$12:$T$23,3,FALSE)))</f>
        <v>1.1409812210800062E-3</v>
      </c>
      <c r="V245" s="3">
        <f>U245*$Z245</f>
        <v>1.9282582636252107E-4</v>
      </c>
      <c r="W245" s="3">
        <f>K245/(VLOOKUP($AX245,'5_Weighting - FEM'!$V$12:$W$23,2,FALSE)/(VLOOKUP($AX245,'5_Weighting - FEM'!$V$12:$X$23,3,FALSE)))</f>
        <v>1.2458331611835752E-3</v>
      </c>
      <c r="X245" s="3">
        <f>W245*$Z245</f>
        <v>2.1054580424002421E-4</v>
      </c>
      <c r="Y245" s="3" t="s">
        <v>650</v>
      </c>
      <c r="Z245" s="6">
        <v>0.16900000000000001</v>
      </c>
      <c r="AA245" s="3" t="s">
        <v>4</v>
      </c>
      <c r="AB245" s="3">
        <v>6.6745655608214854E-2</v>
      </c>
      <c r="AC245" s="3" t="s">
        <v>26</v>
      </c>
      <c r="AD245" s="3" t="s">
        <v>5</v>
      </c>
      <c r="AE245" s="3" t="s">
        <v>6</v>
      </c>
      <c r="AF245" s="3" t="s">
        <v>5</v>
      </c>
      <c r="AG245" s="3" t="s">
        <v>7</v>
      </c>
      <c r="AH245" s="3"/>
      <c r="AI245" s="3" t="s">
        <v>38</v>
      </c>
      <c r="AJ245" s="3" t="s">
        <v>57</v>
      </c>
      <c r="AK245" s="3" t="s">
        <v>337</v>
      </c>
      <c r="AL245" s="4" t="s">
        <v>651</v>
      </c>
      <c r="AM245" s="4" t="s">
        <v>652</v>
      </c>
      <c r="AN245" s="4">
        <v>2012</v>
      </c>
      <c r="AO245" s="3" t="s">
        <v>14</v>
      </c>
      <c r="AP245" s="3" t="s">
        <v>14</v>
      </c>
      <c r="AQ245" s="3">
        <v>816</v>
      </c>
      <c r="AR245" s="3">
        <v>0</v>
      </c>
      <c r="AS245" s="3">
        <v>0</v>
      </c>
      <c r="AT245" s="3">
        <v>0</v>
      </c>
      <c r="AU245" s="3">
        <v>0</v>
      </c>
      <c r="AV245" s="4" t="s">
        <v>346</v>
      </c>
      <c r="AW245" s="4" t="s">
        <v>719</v>
      </c>
      <c r="AX245" s="4" t="s">
        <v>642</v>
      </c>
      <c r="AY245" s="4" t="s">
        <v>33</v>
      </c>
      <c r="AZ245" s="4"/>
      <c r="BA245" s="3">
        <v>0.20300000000000001</v>
      </c>
      <c r="BB245" s="3"/>
      <c r="BC245" s="3"/>
      <c r="BD245" s="3"/>
      <c r="BE245" s="3">
        <v>2.532</v>
      </c>
      <c r="BF245" s="3"/>
    </row>
    <row r="246" spans="1:58" x14ac:dyDescent="0.35">
      <c r="A246" s="2">
        <v>169</v>
      </c>
      <c r="B246" s="3" t="s">
        <v>1228</v>
      </c>
      <c r="C246" s="3">
        <v>169.5</v>
      </c>
      <c r="D246" s="3" t="s">
        <v>1234</v>
      </c>
      <c r="E246" s="3" t="s">
        <v>1235</v>
      </c>
      <c r="F246" s="3"/>
      <c r="G246" s="3"/>
      <c r="H246" s="3" t="str">
        <f>IF(Z246&lt;'2 - Outliers'!$F$11,"Low outlier",IF(Z246&gt;'2 - Outliers'!$F$12,"High outlier",""))</f>
        <v/>
      </c>
      <c r="I246" s="3">
        <f>IF(AB246="",VLOOKUP(AX246,'3 -Impute_SE'!$B$10:$C$21,2,FALSE),AB246)</f>
        <v>6.7544712088686037E-2</v>
      </c>
      <c r="J246" s="3">
        <f>I246^2</f>
        <v>4.5622881311434896E-3</v>
      </c>
      <c r="K246" s="3">
        <f>1/J246</f>
        <v>219.18826063915444</v>
      </c>
      <c r="L246" s="3">
        <f>K246/(VLOOKUP($AX246,'5_Weighting - FEM'!$B$9:$C$20,2,FALSE)/VLOOKUP($AX246,'5_Weighting - FEM'!$B$9:$D$20,3,FALSE))</f>
        <v>3.4851060873160257E-4</v>
      </c>
      <c r="M246" s="3">
        <f>L246*Z246</f>
        <v>4.896330135138792E-5</v>
      </c>
      <c r="N246" s="3">
        <f>K246*Z246</f>
        <v>30.794416552830448</v>
      </c>
      <c r="O246" s="3">
        <f>K246/(VLOOKUP($AX246,'5_Weighting - FEM'!$F$12:$G$20,2,FALSE)/(VLOOKUP($AX246,'5_Weighting - FEM'!$F$12:$H$21,3,FALSE)))</f>
        <v>9.352171366717156E-3</v>
      </c>
      <c r="P246" s="3">
        <f>O246*$Z246</f>
        <v>1.3139146225274448E-3</v>
      </c>
      <c r="Q246" s="3">
        <f>K246/(VLOOKUP($AX246,'5_Weighting - FEM'!$F$12:$H$20,2,FALSE)/VLOOKUP($AX246,'5_Weighting - FEM'!$F$12:$H$20,3,FALSE))</f>
        <v>9.352171366717156E-3</v>
      </c>
      <c r="R246" s="3">
        <f>Q246*$Z246</f>
        <v>1.3139146225274448E-3</v>
      </c>
      <c r="S246" s="3">
        <f>K246/(VLOOKUP($AX246,'5_Weighting - FEM'!$N$12:$O$23,2,FALSE)/VLOOKUP($AX246,'5_Weighting - FEM'!$N$12:$P$23,3,FALSE))</f>
        <v>2.7441616522284602E-4</v>
      </c>
      <c r="T246" s="3">
        <f>S246*$Z246</f>
        <v>3.8553550614713541E-5</v>
      </c>
      <c r="U246" s="3">
        <f>K246/(VLOOKUP($AX246,'5_Weighting - FEM'!$R$12:$S$23,2,FALSE)/(VLOOKUP($AX246,'5_Weighting - FEM'!$R$12:$T$23,3,FALSE)))</f>
        <v>3.7649389617684943E-2</v>
      </c>
      <c r="V246" s="3">
        <f>U246*$Z246</f>
        <v>5.2894757386458937E-3</v>
      </c>
      <c r="W246" s="3">
        <f>K246/(VLOOKUP($AX246,'5_Weighting - FEM'!$V$12:$W$23,2,FALSE)/(VLOOKUP($AX246,'5_Weighting - FEM'!$V$12:$X$23,3,FALSE)))</f>
        <v>2.5553381235869811E-4</v>
      </c>
      <c r="X246" s="3">
        <f>W246*$Z246</f>
        <v>3.5900712192160584E-5</v>
      </c>
      <c r="Y246" s="3" t="s">
        <v>24</v>
      </c>
      <c r="Z246" s="6">
        <v>0.14049300114446697</v>
      </c>
      <c r="AA246" s="3" t="s">
        <v>25</v>
      </c>
      <c r="AB246" s="3">
        <v>6.7544712088686037E-2</v>
      </c>
      <c r="AC246" s="3" t="s">
        <v>26</v>
      </c>
      <c r="AD246" s="3" t="s">
        <v>5</v>
      </c>
      <c r="AE246" s="3" t="s">
        <v>1307</v>
      </c>
      <c r="AF246" s="3" t="s">
        <v>5</v>
      </c>
      <c r="AG246" s="3" t="s">
        <v>7</v>
      </c>
      <c r="AH246" s="3" t="s">
        <v>1318</v>
      </c>
      <c r="AI246" s="3" t="s">
        <v>694</v>
      </c>
      <c r="AJ246" s="3" t="s">
        <v>10</v>
      </c>
      <c r="AK246" s="3" t="s">
        <v>11</v>
      </c>
      <c r="AL246" s="4" t="s">
        <v>1335</v>
      </c>
      <c r="AM246" s="4" t="s">
        <v>13</v>
      </c>
      <c r="AN246" s="4">
        <v>2012</v>
      </c>
      <c r="AO246" s="3" t="s">
        <v>14</v>
      </c>
      <c r="AP246" s="3" t="s">
        <v>1951</v>
      </c>
      <c r="AQ246" s="3">
        <v>48</v>
      </c>
      <c r="AR246" s="3">
        <v>1</v>
      </c>
      <c r="AS246" s="3">
        <v>0</v>
      </c>
      <c r="AT246" s="3">
        <v>1</v>
      </c>
      <c r="AU246" s="3">
        <v>1</v>
      </c>
      <c r="AV246" s="4" t="s">
        <v>15</v>
      </c>
      <c r="AW246" s="4" t="s">
        <v>1373</v>
      </c>
      <c r="AX246" s="4" t="s">
        <v>17</v>
      </c>
      <c r="AY246" s="4" t="s">
        <v>33</v>
      </c>
      <c r="AZ246" s="4"/>
      <c r="BA246" s="3">
        <v>7.0000000000000007E-2</v>
      </c>
      <c r="BB246" s="3"/>
      <c r="BC246" s="3"/>
      <c r="BD246" s="3"/>
      <c r="BE246" s="3">
        <v>2.08</v>
      </c>
      <c r="BF246" s="3" t="s">
        <v>1300</v>
      </c>
    </row>
    <row r="247" spans="1:58" x14ac:dyDescent="0.35">
      <c r="A247" s="2">
        <v>113</v>
      </c>
      <c r="B247" s="3" t="s">
        <v>499</v>
      </c>
      <c r="C247" s="3">
        <v>113.1</v>
      </c>
      <c r="D247" s="3" t="s">
        <v>595</v>
      </c>
      <c r="E247" s="3" t="s">
        <v>501</v>
      </c>
      <c r="F247" s="3"/>
      <c r="G247" s="3"/>
      <c r="H247" s="3" t="str">
        <f>IF(Z247&lt;'2 - Outliers'!$F$11,"Low outlier",IF(Z247&gt;'2 - Outliers'!$F$12,"High outlier",""))</f>
        <v/>
      </c>
      <c r="I247" s="3">
        <f>IF(AB247="",VLOOKUP(AX247,'3 -Impute_SE'!$B$10:$C$21,2,FALSE),AB247)</f>
        <v>6.7926762940735186E-2</v>
      </c>
      <c r="J247" s="3">
        <f>I247^2</f>
        <v>4.6140451236068346E-3</v>
      </c>
      <c r="K247" s="3">
        <f>1/J247</f>
        <v>216.7295666190391</v>
      </c>
      <c r="L247" s="3">
        <f>K247/(VLOOKUP($AX247,'5_Weighting - FEM'!$B$9:$C$20,2,FALSE)/VLOOKUP($AX247,'5_Weighting - FEM'!$B$9:$D$20,3,FALSE))</f>
        <v>0.21041472829163282</v>
      </c>
      <c r="M247" s="3">
        <f>L247*Z247</f>
        <v>3.8104581786834589E-2</v>
      </c>
      <c r="N247" s="3">
        <f>K247*Z247</f>
        <v>39.248153225349995</v>
      </c>
      <c r="O247" s="3">
        <f>K247/(VLOOKUP($AX247,'5_Weighting - FEM'!$F$12:$G$20,2,FALSE)/(VLOOKUP($AX247,'5_Weighting - FEM'!$F$12:$H$21,3,FALSE)))</f>
        <v>3.6859611990514836</v>
      </c>
      <c r="P247" s="3">
        <f>O247*$Z247</f>
        <v>0.66750084992953052</v>
      </c>
      <c r="Q247" s="3">
        <f>K247/(VLOOKUP($AX247,'5_Weighting - FEM'!$F$12:$H$20,2,FALSE)/VLOOKUP($AX247,'5_Weighting - FEM'!$F$12:$H$20,3,FALSE))</f>
        <v>3.6859611990514836</v>
      </c>
      <c r="R247" s="3">
        <f>Q247*$Z247</f>
        <v>0.66750084992953052</v>
      </c>
      <c r="S247" s="3">
        <f>K247/(VLOOKUP($AX247,'5_Weighting - FEM'!$N$12:$O$23,2,FALSE)/VLOOKUP($AX247,'5_Weighting - FEM'!$N$12:$P$23,3,FALSE))</f>
        <v>0.1516829574688506</v>
      </c>
      <c r="T247" s="3">
        <f>S247*$Z247</f>
        <v>2.7468683896167193E-2</v>
      </c>
      <c r="U247" s="3">
        <f>K247/(VLOOKUP($AX247,'5_Weighting - FEM'!$R$12:$S$23,2,FALSE)/(VLOOKUP($AX247,'5_Weighting - FEM'!$R$12:$T$23,3,FALSE)))</f>
        <v>0.10399177642034234</v>
      </c>
      <c r="V247" s="3">
        <f>U247*$Z247</f>
        <v>1.8832156769344948E-2</v>
      </c>
      <c r="W247" s="3">
        <f>K247/(VLOOKUP($AX247,'5_Weighting - FEM'!$V$12:$W$23,2,FALSE)/(VLOOKUP($AX247,'5_Weighting - FEM'!$V$12:$X$23,3,FALSE)))</f>
        <v>0.13348825051065158</v>
      </c>
      <c r="X247" s="3">
        <f>W247*$Z247</f>
        <v>2.4173754377662799E-2</v>
      </c>
      <c r="Y247" s="3" t="s">
        <v>502</v>
      </c>
      <c r="Z247" s="6">
        <v>0.18109275</v>
      </c>
      <c r="AA247" s="3" t="s">
        <v>72</v>
      </c>
      <c r="AB247" s="3">
        <v>6.7926762940735186E-2</v>
      </c>
      <c r="AC247" s="3" t="s">
        <v>26</v>
      </c>
      <c r="AD247" s="3" t="s">
        <v>5</v>
      </c>
      <c r="AE247" s="3" t="s">
        <v>6</v>
      </c>
      <c r="AF247" s="3" t="s">
        <v>5</v>
      </c>
      <c r="AG247" s="3" t="s">
        <v>83</v>
      </c>
      <c r="AH247" s="3" t="s">
        <v>503</v>
      </c>
      <c r="AI247" s="3" t="s">
        <v>95</v>
      </c>
      <c r="AJ247" s="3" t="s">
        <v>57</v>
      </c>
      <c r="AK247" s="3" t="s">
        <v>11</v>
      </c>
      <c r="AL247" s="4" t="s">
        <v>12</v>
      </c>
      <c r="AM247" s="4" t="s">
        <v>504</v>
      </c>
      <c r="AN247" s="4" t="s">
        <v>13</v>
      </c>
      <c r="AO247" s="3" t="s">
        <v>1951</v>
      </c>
      <c r="AP247" s="3" t="s">
        <v>14</v>
      </c>
      <c r="AQ247" s="3">
        <v>62011</v>
      </c>
      <c r="AR247" s="3">
        <v>1</v>
      </c>
      <c r="AS247" s="3">
        <v>0</v>
      </c>
      <c r="AT247" s="3">
        <v>1</v>
      </c>
      <c r="AU247" s="3">
        <v>1</v>
      </c>
      <c r="AV247" s="4" t="s">
        <v>330</v>
      </c>
      <c r="AW247" s="4" t="s">
        <v>596</v>
      </c>
      <c r="AX247" s="4" t="s">
        <v>465</v>
      </c>
      <c r="AY247" s="4" t="s">
        <v>98</v>
      </c>
      <c r="AZ247" s="4" t="s">
        <v>90</v>
      </c>
      <c r="BA247" s="3">
        <v>7.4999999999999997E-3</v>
      </c>
      <c r="BB247" s="3">
        <v>1.0075281954445339</v>
      </c>
      <c r="BC247" s="3"/>
      <c r="BD247" s="3" t="s">
        <v>60</v>
      </c>
      <c r="BE247" s="3">
        <v>2.6659999999999999</v>
      </c>
      <c r="BF247" s="3"/>
    </row>
    <row r="248" spans="1:58" x14ac:dyDescent="0.35">
      <c r="A248" s="2">
        <v>70</v>
      </c>
      <c r="B248" s="3" t="s">
        <v>177</v>
      </c>
      <c r="C248" s="3">
        <v>70.2</v>
      </c>
      <c r="D248" s="3" t="s">
        <v>217</v>
      </c>
      <c r="E248" s="3" t="s">
        <v>218</v>
      </c>
      <c r="F248" s="3"/>
      <c r="G248" s="3"/>
      <c r="H248" s="3" t="str">
        <f>IF(Z248&lt;'2 - Outliers'!$F$11,"Low outlier",IF(Z248&gt;'2 - Outliers'!$F$12,"High outlier",""))</f>
        <v/>
      </c>
      <c r="I248" s="3">
        <f>IF(AB248="",VLOOKUP(AX248,'3 -Impute_SE'!$B$10:$C$21,2,FALSE),AB248)</f>
        <v>6.8193791258575318E-2</v>
      </c>
      <c r="J248" s="3">
        <f>I248^2</f>
        <v>4.6503931662181435E-3</v>
      </c>
      <c r="K248" s="3">
        <f>1/J248</f>
        <v>215.03558177925711</v>
      </c>
      <c r="L248" s="3">
        <f>K248/(VLOOKUP($AX248,'5_Weighting - FEM'!$B$9:$C$20,2,FALSE)/VLOOKUP($AX248,'5_Weighting - FEM'!$B$9:$D$20,3,FALSE))</f>
        <v>5.7834872353139854E-4</v>
      </c>
      <c r="M248" s="3">
        <f>L248*Z248</f>
        <v>1.8221183962749619E-4</v>
      </c>
      <c r="N248" s="3">
        <f>K248*Z248</f>
        <v>67.748103085836846</v>
      </c>
      <c r="O248" s="3">
        <f>K248/(VLOOKUP($AX248,'5_Weighting - FEM'!$F$12:$G$20,2,FALSE)/(VLOOKUP($AX248,'5_Weighting - FEM'!$F$12:$H$21,3,FALSE)))</f>
        <v>5.6214409836344126E-2</v>
      </c>
      <c r="P248" s="3">
        <f>O248*$Z248</f>
        <v>1.7710648633078883E-2</v>
      </c>
      <c r="Q248" s="3">
        <f>K248/(VLOOKUP($AX248,'5_Weighting - FEM'!$F$12:$H$20,2,FALSE)/VLOOKUP($AX248,'5_Weighting - FEM'!$F$12:$H$20,3,FALSE))</f>
        <v>5.6214409836344126E-2</v>
      </c>
      <c r="R248" s="3">
        <f>Q248*$Z248</f>
        <v>1.7710648633078883E-2</v>
      </c>
      <c r="S248" s="3">
        <f>K248/(VLOOKUP($AX248,'5_Weighting - FEM'!$N$12:$O$23,2,FALSE)/VLOOKUP($AX248,'5_Weighting - FEM'!$N$12:$P$23,3,FALSE))</f>
        <v>3.7441335439975171E-4</v>
      </c>
      <c r="T248" s="3">
        <f>S248*$Z248</f>
        <v>1.1796091754074159E-4</v>
      </c>
      <c r="U248" s="3">
        <f>K248/(VLOOKUP($AX248,'5_Weighting - FEM'!$R$12:$S$23,2,FALSE)/(VLOOKUP($AX248,'5_Weighting - FEM'!$R$12:$T$23,3,FALSE)))</f>
        <v>0.11012732137920699</v>
      </c>
      <c r="V248" s="3">
        <f>U248*$Z248</f>
        <v>3.4696197994918521E-2</v>
      </c>
      <c r="W248" s="3">
        <f>K248/(VLOOKUP($AX248,'5_Weighting - FEM'!$V$12:$W$23,2,FALSE)/(VLOOKUP($AX248,'5_Weighting - FEM'!$V$12:$X$23,3,FALSE)))</f>
        <v>3.3412550185082576E-4</v>
      </c>
      <c r="X248" s="3">
        <f>W248*$Z248</f>
        <v>1.0526801544050453E-4</v>
      </c>
      <c r="Y248" s="3" t="s">
        <v>181</v>
      </c>
      <c r="Z248" s="6">
        <v>0.31505531561461797</v>
      </c>
      <c r="AA248" s="3" t="s">
        <v>25</v>
      </c>
      <c r="AB248" s="3">
        <v>6.8193791258575318E-2</v>
      </c>
      <c r="AC248" s="3" t="s">
        <v>26</v>
      </c>
      <c r="AD248" s="3" t="s">
        <v>5</v>
      </c>
      <c r="AE248" s="3" t="s">
        <v>6</v>
      </c>
      <c r="AF248" s="3" t="s">
        <v>5</v>
      </c>
      <c r="AG248" s="3" t="s">
        <v>7</v>
      </c>
      <c r="AH248" s="3" t="s">
        <v>48</v>
      </c>
      <c r="AI248" s="3" t="s">
        <v>28</v>
      </c>
      <c r="AJ248" s="3" t="s">
        <v>10</v>
      </c>
      <c r="AK248" s="3" t="s">
        <v>182</v>
      </c>
      <c r="AL248" s="4" t="s">
        <v>12</v>
      </c>
      <c r="AM248" s="4" t="s">
        <v>13</v>
      </c>
      <c r="AN248" s="4">
        <v>2009</v>
      </c>
      <c r="AO248" s="3" t="s">
        <v>30</v>
      </c>
      <c r="AP248" s="3" t="s">
        <v>14</v>
      </c>
      <c r="AQ248" s="3">
        <v>1449</v>
      </c>
      <c r="AR248" s="3">
        <v>0</v>
      </c>
      <c r="AS248" s="3">
        <v>0</v>
      </c>
      <c r="AT248" s="3">
        <v>0</v>
      </c>
      <c r="AU248" s="3">
        <v>0</v>
      </c>
      <c r="AV248" s="4" t="s">
        <v>15</v>
      </c>
      <c r="AW248" s="4" t="s">
        <v>41</v>
      </c>
      <c r="AX248" s="3" t="s">
        <v>42</v>
      </c>
      <c r="AY248" s="4" t="s">
        <v>33</v>
      </c>
      <c r="AZ248" s="4"/>
      <c r="BA248" s="3">
        <v>0.249</v>
      </c>
      <c r="BB248" s="3"/>
      <c r="BC248" s="3"/>
      <c r="BD248" s="3" t="s">
        <v>20</v>
      </c>
      <c r="BE248" s="3">
        <v>4.62</v>
      </c>
      <c r="BF248" s="3"/>
    </row>
    <row r="249" spans="1:58" x14ac:dyDescent="0.35">
      <c r="A249" s="2">
        <v>155</v>
      </c>
      <c r="B249" s="3" t="s">
        <v>1197</v>
      </c>
      <c r="C249" s="3">
        <v>155.1</v>
      </c>
      <c r="D249" s="3" t="s">
        <v>1201</v>
      </c>
      <c r="E249" s="3" t="s">
        <v>1199</v>
      </c>
      <c r="F249" s="3"/>
      <c r="G249" s="3"/>
      <c r="H249" s="3" t="str">
        <f>IF(Z249&lt;'2 - Outliers'!$F$11,"Low outlier",IF(Z249&gt;'2 - Outliers'!$F$12,"High outlier",""))</f>
        <v/>
      </c>
      <c r="I249" s="3">
        <f>IF(AB249="",VLOOKUP(AX249,'3 -Impute_SE'!$B$10:$C$21,2,FALSE),AB249)</f>
        <v>6.8252265990194946E-2</v>
      </c>
      <c r="J249" s="3">
        <f>I249^2</f>
        <v>4.6583718127963221E-3</v>
      </c>
      <c r="K249" s="3">
        <f>1/J249</f>
        <v>214.66727865153408</v>
      </c>
      <c r="L249" s="3">
        <f>K249/(VLOOKUP($AX249,'5_Weighting - FEM'!$B$9:$C$20,2,FALSE)/VLOOKUP($AX249,'5_Weighting - FEM'!$B$9:$D$20,3,FALSE))</f>
        <v>1.2792534998670451E-13</v>
      </c>
      <c r="M249" s="3">
        <f>L249*Z249</f>
        <v>1.9557876831766199E-14</v>
      </c>
      <c r="N249" s="3">
        <f>K249*Z249</f>
        <v>32.819423172291401</v>
      </c>
      <c r="O249" s="3" t="e">
        <f>K249/(VLOOKUP($AX249,'5_Weighting - FEM'!$F$12:$G$20,2,FALSE)/(VLOOKUP($AX249,'5_Weighting - FEM'!$F$12:$H$21,3,FALSE)))</f>
        <v>#N/A</v>
      </c>
      <c r="P249" s="3" t="e">
        <f>O249*$Z249</f>
        <v>#N/A</v>
      </c>
      <c r="Q249" s="3" t="e">
        <f>K249/(VLOOKUP($AX249,'5_Weighting - FEM'!$F$12:$H$20,2,FALSE)/VLOOKUP($AX249,'5_Weighting - FEM'!$F$12:$H$20,3,FALSE))</f>
        <v>#N/A</v>
      </c>
      <c r="R249" s="3" t="e">
        <f>Q249*$Z249</f>
        <v>#N/A</v>
      </c>
      <c r="S249" s="3">
        <f>K249/(VLOOKUP($AX249,'5_Weighting - FEM'!$N$12:$O$23,2,FALSE)/VLOOKUP($AX249,'5_Weighting - FEM'!$N$12:$P$23,3,FALSE))</f>
        <v>4.8124836742042621E-4</v>
      </c>
      <c r="T249" s="3">
        <f>S249*$Z249</f>
        <v>7.357569314037825E-5</v>
      </c>
      <c r="U249" s="3">
        <f>K249/(VLOOKUP($AX249,'5_Weighting - FEM'!$R$12:$S$23,2,FALSE)/(VLOOKUP($AX249,'5_Weighting - FEM'!$R$12:$T$23,3,FALSE)))</f>
        <v>3.1220186677975427E-4</v>
      </c>
      <c r="V249" s="3">
        <f>U249*$Z249</f>
        <v>4.7731006073155326E-5</v>
      </c>
      <c r="W249" s="3">
        <f>K249/(VLOOKUP($AX249,'5_Weighting - FEM'!$V$12:$W$23,2,FALSE)/(VLOOKUP($AX249,'5_Weighting - FEM'!$V$12:$X$23,3,FALSE)))</f>
        <v>5.3302229170227361E-14</v>
      </c>
      <c r="X249" s="3">
        <f>W249*$Z249</f>
        <v>8.1491153479605771E-15</v>
      </c>
      <c r="Y249" s="3" t="s">
        <v>24</v>
      </c>
      <c r="Z249" s="6">
        <v>0.1528850758180367</v>
      </c>
      <c r="AA249" s="3" t="s">
        <v>25</v>
      </c>
      <c r="AB249" s="3">
        <v>6.8252265990194946E-2</v>
      </c>
      <c r="AC249" s="3" t="s">
        <v>26</v>
      </c>
      <c r="AD249" s="3" t="s">
        <v>5</v>
      </c>
      <c r="AE249" s="3" t="s">
        <v>143</v>
      </c>
      <c r="AF249" s="3" t="s">
        <v>5</v>
      </c>
      <c r="AG249" s="3" t="s">
        <v>7</v>
      </c>
      <c r="AH249" s="3" t="s">
        <v>1313</v>
      </c>
      <c r="AI249" s="3" t="s">
        <v>38</v>
      </c>
      <c r="AJ249" s="3" t="s">
        <v>10</v>
      </c>
      <c r="AK249" s="3" t="s">
        <v>182</v>
      </c>
      <c r="AL249" s="4" t="s">
        <v>338</v>
      </c>
      <c r="AM249" s="4" t="s">
        <v>13</v>
      </c>
      <c r="AN249" s="4">
        <v>2016</v>
      </c>
      <c r="AO249" s="3" t="s">
        <v>14</v>
      </c>
      <c r="AP249" s="3" t="s">
        <v>1951</v>
      </c>
      <c r="AQ249" s="3">
        <v>109</v>
      </c>
      <c r="AR249" s="3">
        <v>1</v>
      </c>
      <c r="AS249" s="3">
        <v>0</v>
      </c>
      <c r="AT249" s="3">
        <v>0</v>
      </c>
      <c r="AU249" s="3">
        <v>0</v>
      </c>
      <c r="AV249" s="4" t="s">
        <v>97</v>
      </c>
      <c r="AW249" s="4" t="s">
        <v>1359</v>
      </c>
      <c r="AX249" s="4" t="s">
        <v>1396</v>
      </c>
      <c r="AY249" s="4" t="s">
        <v>33</v>
      </c>
      <c r="AZ249" s="4"/>
      <c r="BA249" s="3">
        <v>17.82</v>
      </c>
      <c r="BB249" s="3"/>
      <c r="BC249" s="3"/>
      <c r="BD249" s="3"/>
      <c r="BE249" s="3">
        <v>2.2400000000000002</v>
      </c>
      <c r="BF249" s="3" t="s">
        <v>1300</v>
      </c>
    </row>
    <row r="250" spans="1:58" x14ac:dyDescent="0.35">
      <c r="A250" s="2">
        <v>72</v>
      </c>
      <c r="B250" s="3" t="s">
        <v>274</v>
      </c>
      <c r="C250" s="3">
        <v>72.400000000000006</v>
      </c>
      <c r="D250" s="3" t="s">
        <v>568</v>
      </c>
      <c r="E250" s="3" t="s">
        <v>371</v>
      </c>
      <c r="F250" s="3"/>
      <c r="G250" s="3"/>
      <c r="H250" s="3" t="str">
        <f>IF(Z250&lt;'2 - Outliers'!$F$11,"Low outlier",IF(Z250&gt;'2 - Outliers'!$F$12,"High outlier",""))</f>
        <v/>
      </c>
      <c r="I250" s="3">
        <f>IF(AB250="",VLOOKUP(AX250,'3 -Impute_SE'!$B$10:$C$21,2,FALSE),AB250)</f>
        <v>6.9014893026915811E-2</v>
      </c>
      <c r="J250" s="3">
        <f>I250^2</f>
        <v>4.7630554595166326E-3</v>
      </c>
      <c r="K250" s="3">
        <f>1/J250</f>
        <v>209.94926649489037</v>
      </c>
      <c r="L250" s="3">
        <f>K250/(VLOOKUP($AX250,'5_Weighting - FEM'!$B$9:$C$20,2,FALSE)/VLOOKUP($AX250,'5_Weighting - FEM'!$B$9:$D$20,3,FALSE))</f>
        <v>5.646688295908158E-4</v>
      </c>
      <c r="M250" s="3">
        <f>L250*Z250</f>
        <v>-4.5173506367265266E-5</v>
      </c>
      <c r="N250" s="3">
        <f>K250*Z250</f>
        <v>-16.795941319591229</v>
      </c>
      <c r="O250" s="3">
        <f>K250/(VLOOKUP($AX250,'5_Weighting - FEM'!$F$12:$G$20,2,FALSE)/(VLOOKUP($AX250,'5_Weighting - FEM'!$F$12:$H$21,3,FALSE)))</f>
        <v>5.488474983502506E-2</v>
      </c>
      <c r="P250" s="3">
        <f>O250*$Z250</f>
        <v>-4.3907799868020047E-3</v>
      </c>
      <c r="Q250" s="3">
        <f>K250/(VLOOKUP($AX250,'5_Weighting - FEM'!$F$12:$H$20,2,FALSE)/VLOOKUP($AX250,'5_Weighting - FEM'!$F$12:$H$20,3,FALSE))</f>
        <v>5.488474983502506E-2</v>
      </c>
      <c r="R250" s="3">
        <f>Q250*$Z250</f>
        <v>-4.3907799868020047E-3</v>
      </c>
      <c r="S250" s="3">
        <f>K250/(VLOOKUP($AX250,'5_Weighting - FEM'!$N$12:$O$23,2,FALSE)/VLOOKUP($AX250,'5_Weighting - FEM'!$N$12:$P$23,3,FALSE))</f>
        <v>3.6555721835288387E-4</v>
      </c>
      <c r="T250" s="3">
        <f>S250*$Z250</f>
        <v>-2.9244577468230711E-5</v>
      </c>
      <c r="U250" s="3">
        <f>K250/(VLOOKUP($AX250,'5_Weighting - FEM'!$R$12:$S$23,2,FALSE)/(VLOOKUP($AX250,'5_Weighting - FEM'!$R$12:$T$23,3,FALSE)))</f>
        <v>0.1075224395576839</v>
      </c>
      <c r="V250" s="3">
        <f>U250*$Z250</f>
        <v>-8.6017951646147114E-3</v>
      </c>
      <c r="W250" s="3">
        <f>K250/(VLOOKUP($AX250,'5_Weighting - FEM'!$V$12:$W$23,2,FALSE)/(VLOOKUP($AX250,'5_Weighting - FEM'!$V$12:$X$23,3,FALSE)))</f>
        <v>3.2622230911919154E-4</v>
      </c>
      <c r="X250" s="3">
        <f>W250*$Z250</f>
        <v>-2.6097784729535324E-5</v>
      </c>
      <c r="Y250" s="3" t="s">
        <v>277</v>
      </c>
      <c r="Z250" s="6">
        <v>-0.08</v>
      </c>
      <c r="AA250" s="3" t="s">
        <v>4</v>
      </c>
      <c r="AB250" s="3">
        <v>6.9014893026915811E-2</v>
      </c>
      <c r="AC250" s="3" t="s">
        <v>26</v>
      </c>
      <c r="AD250" s="3" t="s">
        <v>53</v>
      </c>
      <c r="AE250" s="3" t="s">
        <v>143</v>
      </c>
      <c r="AF250" s="3" t="s">
        <v>54</v>
      </c>
      <c r="AG250" s="3" t="s">
        <v>201</v>
      </c>
      <c r="AH250" s="3" t="s">
        <v>84</v>
      </c>
      <c r="AI250" s="3" t="s">
        <v>38</v>
      </c>
      <c r="AJ250" s="3" t="s">
        <v>10</v>
      </c>
      <c r="AK250" s="3" t="s">
        <v>11</v>
      </c>
      <c r="AL250" s="4" t="s">
        <v>12</v>
      </c>
      <c r="AM250" s="4" t="s">
        <v>40</v>
      </c>
      <c r="AN250" s="4">
        <v>2009</v>
      </c>
      <c r="AO250" s="3" t="s">
        <v>30</v>
      </c>
      <c r="AP250" s="3" t="s">
        <v>14</v>
      </c>
      <c r="AQ250" s="3">
        <v>1605</v>
      </c>
      <c r="AR250" s="3">
        <v>0</v>
      </c>
      <c r="AS250" s="3">
        <v>0</v>
      </c>
      <c r="AT250" s="3">
        <v>1</v>
      </c>
      <c r="AU250" s="3">
        <v>1</v>
      </c>
      <c r="AV250" s="4" t="s">
        <v>15</v>
      </c>
      <c r="AW250" s="4" t="s">
        <v>41</v>
      </c>
      <c r="AX250" s="4" t="s">
        <v>42</v>
      </c>
      <c r="AY250" s="4" t="s">
        <v>18</v>
      </c>
      <c r="AZ250" s="4"/>
      <c r="BA250" s="3">
        <v>-1.5503899999999999E-2</v>
      </c>
      <c r="BB250" s="3"/>
      <c r="BC250" s="3">
        <v>0.98461566674314471</v>
      </c>
      <c r="BD250" s="3" t="s">
        <v>19</v>
      </c>
      <c r="BE250" s="3">
        <v>-1.1591700934579439</v>
      </c>
      <c r="BF250" s="3" t="s">
        <v>91</v>
      </c>
    </row>
    <row r="251" spans="1:58" x14ac:dyDescent="0.35">
      <c r="A251" s="2">
        <v>70</v>
      </c>
      <c r="B251" s="3" t="s">
        <v>177</v>
      </c>
      <c r="C251" s="3">
        <v>70.900000000000006</v>
      </c>
      <c r="D251" s="3" t="s">
        <v>206</v>
      </c>
      <c r="E251" s="3" t="s">
        <v>207</v>
      </c>
      <c r="F251" s="3"/>
      <c r="G251" s="3"/>
      <c r="H251" s="3" t="str">
        <f>IF(Z251&lt;'2 - Outliers'!$F$11,"Low outlier",IF(Z251&gt;'2 - Outliers'!$F$12,"High outlier",""))</f>
        <v/>
      </c>
      <c r="I251" s="3">
        <f>IF(AB251="",VLOOKUP(AX251,'3 -Impute_SE'!$B$10:$C$21,2,FALSE),AB251)</f>
        <v>6.9770556478405327E-2</v>
      </c>
      <c r="J251" s="3">
        <f>I251^2</f>
        <v>4.8679305513063473E-3</v>
      </c>
      <c r="K251" s="3">
        <f>1/J251</f>
        <v>205.42610241874593</v>
      </c>
      <c r="L251" s="3">
        <f>K251/(VLOOKUP($AX251,'5_Weighting - FEM'!$B$9:$C$20,2,FALSE)/VLOOKUP($AX251,'5_Weighting - FEM'!$B$9:$D$20,3,FALSE))</f>
        <v>3.266286971508031E-4</v>
      </c>
      <c r="M251" s="3">
        <f>L251*Z251</f>
        <v>1.0938751661773466E-4</v>
      </c>
      <c r="N251" s="3">
        <f>K251*Z251</f>
        <v>68.796928708539781</v>
      </c>
      <c r="O251" s="3">
        <f>K251/(VLOOKUP($AX251,'5_Weighting - FEM'!$F$12:$G$20,2,FALSE)/(VLOOKUP($AX251,'5_Weighting - FEM'!$F$12:$H$21,3,FALSE)))</f>
        <v>8.7649772274059189E-3</v>
      </c>
      <c r="P251" s="3">
        <f>O251*$Z251</f>
        <v>2.9353792256479735E-3</v>
      </c>
      <c r="Q251" s="3">
        <f>K251/(VLOOKUP($AX251,'5_Weighting - FEM'!$F$12:$H$20,2,FALSE)/VLOOKUP($AX251,'5_Weighting - FEM'!$F$12:$H$20,3,FALSE))</f>
        <v>8.7649772274059189E-3</v>
      </c>
      <c r="R251" s="3">
        <f>Q251*$Z251</f>
        <v>2.9353792256479735E-3</v>
      </c>
      <c r="S251" s="3">
        <f>K251/(VLOOKUP($AX251,'5_Weighting - FEM'!$N$12:$O$23,2,FALSE)/VLOOKUP($AX251,'5_Weighting - FEM'!$N$12:$P$23,3,FALSE))</f>
        <v>2.5718641636210822E-4</v>
      </c>
      <c r="T251" s="3">
        <f>S251*$Z251</f>
        <v>8.6131389063701455E-5</v>
      </c>
      <c r="U251" s="3">
        <f>K251/(VLOOKUP($AX251,'5_Weighting - FEM'!$R$12:$S$23,2,FALSE)/(VLOOKUP($AX251,'5_Weighting - FEM'!$R$12:$T$23,3,FALSE)))</f>
        <v>3.5285499985505307E-2</v>
      </c>
      <c r="V251" s="3">
        <f>U251*$Z251</f>
        <v>1.1817067054115846E-2</v>
      </c>
      <c r="W251" s="3">
        <f>K251/(VLOOKUP($AX251,'5_Weighting - FEM'!$V$12:$W$23,2,FALSE)/(VLOOKUP($AX251,'5_Weighting - FEM'!$V$12:$X$23,3,FALSE)))</f>
        <v>2.3948962848639643E-4</v>
      </c>
      <c r="X251" s="3">
        <f>W251*$Z251</f>
        <v>8.020475832145166E-5</v>
      </c>
      <c r="Y251" s="3" t="s">
        <v>181</v>
      </c>
      <c r="Z251" s="6">
        <v>0.33489867109634552</v>
      </c>
      <c r="AA251" s="3" t="s">
        <v>25</v>
      </c>
      <c r="AB251" s="3">
        <v>6.9770556478405327E-2</v>
      </c>
      <c r="AC251" s="3" t="s">
        <v>26</v>
      </c>
      <c r="AD251" s="3" t="s">
        <v>5</v>
      </c>
      <c r="AE251" s="3" t="s">
        <v>6</v>
      </c>
      <c r="AF251" s="3" t="s">
        <v>5</v>
      </c>
      <c r="AG251" s="3" t="s">
        <v>7</v>
      </c>
      <c r="AH251" s="3" t="s">
        <v>48</v>
      </c>
      <c r="AI251" s="3" t="s">
        <v>28</v>
      </c>
      <c r="AJ251" s="3" t="s">
        <v>10</v>
      </c>
      <c r="AK251" s="3" t="s">
        <v>182</v>
      </c>
      <c r="AL251" s="4" t="s">
        <v>12</v>
      </c>
      <c r="AM251" s="4" t="s">
        <v>13</v>
      </c>
      <c r="AN251" s="4">
        <v>2009</v>
      </c>
      <c r="AO251" s="3" t="s">
        <v>30</v>
      </c>
      <c r="AP251" s="3" t="s">
        <v>14</v>
      </c>
      <c r="AQ251" s="3">
        <v>1449</v>
      </c>
      <c r="AR251" s="3">
        <v>0</v>
      </c>
      <c r="AS251" s="3">
        <v>0</v>
      </c>
      <c r="AT251" s="3">
        <v>0</v>
      </c>
      <c r="AU251" s="3">
        <v>0</v>
      </c>
      <c r="AV251" s="4" t="s">
        <v>15</v>
      </c>
      <c r="AW251" s="4" t="s">
        <v>183</v>
      </c>
      <c r="AX251" s="3" t="s">
        <v>17</v>
      </c>
      <c r="AY251" s="4" t="s">
        <v>33</v>
      </c>
      <c r="AZ251" s="4"/>
      <c r="BA251" s="3">
        <v>0.34200000000000003</v>
      </c>
      <c r="BB251" s="3"/>
      <c r="BC251" s="3"/>
      <c r="BD251" s="3" t="s">
        <v>20</v>
      </c>
      <c r="BE251" s="3">
        <v>4.8</v>
      </c>
      <c r="BF251" s="3"/>
    </row>
    <row r="252" spans="1:58" x14ac:dyDescent="0.35">
      <c r="A252" s="2">
        <v>65</v>
      </c>
      <c r="B252" s="3" t="s">
        <v>351</v>
      </c>
      <c r="C252" s="3">
        <v>65.599999999999994</v>
      </c>
      <c r="D252" s="3" t="s">
        <v>708</v>
      </c>
      <c r="E252" s="3" t="s">
        <v>385</v>
      </c>
      <c r="F252" s="3"/>
      <c r="G252" s="3" t="s">
        <v>1958</v>
      </c>
      <c r="H252" s="3" t="str">
        <f>IF(Z252&lt;'2 - Outliers'!$F$11,"Low outlier",IF(Z252&gt;'2 - Outliers'!$F$12,"High outlier",""))</f>
        <v/>
      </c>
      <c r="I252" s="3">
        <f>IF(AB252="",VLOOKUP(AX252,'3 -Impute_SE'!$B$10:$C$21,2,FALSE),AB252)</f>
        <v>7.0807999999999996E-2</v>
      </c>
      <c r="J252" s="3">
        <f>I252^2</f>
        <v>5.0137728639999997E-3</v>
      </c>
      <c r="K252" s="3">
        <f>1/J252</f>
        <v>199.45059880558642</v>
      </c>
      <c r="L252" s="3">
        <f>K252/(VLOOKUP($AX252,'5_Weighting - FEM'!$B$9:$C$20,2,FALSE)/VLOOKUP($AX252,'5_Weighting - FEM'!$B$9:$D$20,3,FALSE))</f>
        <v>1.5765874938378486</v>
      </c>
      <c r="M252" s="3">
        <f>L252*Z252</f>
        <v>0.33490502179101117</v>
      </c>
      <c r="N252" s="3">
        <f>K252*Z252</f>
        <v>42.368094000677893</v>
      </c>
      <c r="O252" s="3" t="e">
        <f>K252/(VLOOKUP($AX252,'5_Weighting - FEM'!$F$12:$G$20,2,FALSE)/(VLOOKUP($AX252,'5_Weighting - FEM'!$F$12:$H$21,3,FALSE)))</f>
        <v>#N/A</v>
      </c>
      <c r="P252" s="3" t="e">
        <f>O252*$Z252</f>
        <v>#N/A</v>
      </c>
      <c r="Q252" s="3" t="e">
        <f>K252/(VLOOKUP($AX252,'5_Weighting - FEM'!$F$12:$H$20,2,FALSE)/VLOOKUP($AX252,'5_Weighting - FEM'!$F$12:$H$20,3,FALSE))</f>
        <v>#N/A</v>
      </c>
      <c r="R252" s="3" t="e">
        <f>Q252*$Z252</f>
        <v>#N/A</v>
      </c>
      <c r="S252" s="3">
        <f>K252/(VLOOKUP($AX252,'5_Weighting - FEM'!$N$12:$O$23,2,FALSE)/VLOOKUP($AX252,'5_Weighting - FEM'!$N$12:$P$23,3,FALSE))</f>
        <v>1.5765874938378486</v>
      </c>
      <c r="T252" s="3">
        <f>S252*$Z252</f>
        <v>0.33490502179101117</v>
      </c>
      <c r="U252" s="3">
        <f>K252/(VLOOKUP($AX252,'5_Weighting - FEM'!$R$12:$S$23,2,FALSE)/(VLOOKUP($AX252,'5_Weighting - FEM'!$R$12:$T$23,3,FALSE)))</f>
        <v>1.6594596380221331</v>
      </c>
      <c r="V252" s="3">
        <f>U252*$Z252</f>
        <v>0.35250905414721362</v>
      </c>
      <c r="W252" s="3">
        <f>K252/(VLOOKUP($AX252,'5_Weighting - FEM'!$V$12:$W$23,2,FALSE)/(VLOOKUP($AX252,'5_Weighting - FEM'!$V$12:$X$23,3,FALSE)))</f>
        <v>1.566806851967288</v>
      </c>
      <c r="X252" s="3">
        <f>W252*$Z252</f>
        <v>0.33282737872229917</v>
      </c>
      <c r="Y252" s="3" t="s">
        <v>354</v>
      </c>
      <c r="Z252" s="6">
        <v>0.212424</v>
      </c>
      <c r="AA252" s="3" t="s">
        <v>355</v>
      </c>
      <c r="AB252" s="3">
        <v>7.0807999999999996E-2</v>
      </c>
      <c r="AC252" s="3" t="s">
        <v>26</v>
      </c>
      <c r="AD252" s="3" t="s">
        <v>5</v>
      </c>
      <c r="AE252" s="3" t="s">
        <v>6</v>
      </c>
      <c r="AF252" s="3" t="s">
        <v>5</v>
      </c>
      <c r="AG252" s="3" t="s">
        <v>7</v>
      </c>
      <c r="AH252" s="3" t="s">
        <v>356</v>
      </c>
      <c r="AI252" s="3" t="s">
        <v>28</v>
      </c>
      <c r="AJ252" s="3" t="s">
        <v>10</v>
      </c>
      <c r="AK252" s="3" t="s">
        <v>11</v>
      </c>
      <c r="AL252" s="4" t="s">
        <v>108</v>
      </c>
      <c r="AM252" s="4" t="s">
        <v>357</v>
      </c>
      <c r="AN252" s="4">
        <v>2010</v>
      </c>
      <c r="AO252" s="3" t="s">
        <v>14</v>
      </c>
      <c r="AP252" s="3" t="s">
        <v>14</v>
      </c>
      <c r="AQ252" s="3">
        <v>473</v>
      </c>
      <c r="AR252" s="3">
        <v>1</v>
      </c>
      <c r="AS252" s="3">
        <v>0</v>
      </c>
      <c r="AT252" s="3">
        <v>0</v>
      </c>
      <c r="AU252" s="3">
        <v>0</v>
      </c>
      <c r="AV252" s="4" t="s">
        <v>346</v>
      </c>
      <c r="AW252" s="4" t="s">
        <v>432</v>
      </c>
      <c r="AX252" s="4" t="s">
        <v>707</v>
      </c>
      <c r="AY252" s="4" t="s">
        <v>33</v>
      </c>
      <c r="AZ252" s="4"/>
      <c r="BA252" s="3">
        <v>0.42399999999999999</v>
      </c>
      <c r="BB252" s="3"/>
      <c r="BC252" s="3"/>
      <c r="BD252" s="3" t="s">
        <v>20</v>
      </c>
      <c r="BE252" s="3">
        <v>3</v>
      </c>
      <c r="BF252" s="3"/>
    </row>
    <row r="253" spans="1:58" x14ac:dyDescent="0.35">
      <c r="A253" s="2">
        <v>7</v>
      </c>
      <c r="B253" s="3" t="s">
        <v>599</v>
      </c>
      <c r="C253" s="3">
        <v>7.2</v>
      </c>
      <c r="D253" s="3" t="s">
        <v>659</v>
      </c>
      <c r="E253" s="3" t="s">
        <v>660</v>
      </c>
      <c r="F253" s="3"/>
      <c r="G253" s="3"/>
      <c r="H253" s="3" t="str">
        <f>IF(Z253&lt;'2 - Outliers'!$F$11,"Low outlier",IF(Z253&gt;'2 - Outliers'!$F$12,"High outlier",""))</f>
        <v/>
      </c>
      <c r="I253" s="3">
        <f>IF(AB253="",VLOOKUP(AX253,'3 -Impute_SE'!$B$10:$C$21,2,FALSE),AB253)</f>
        <v>7.1158509006004012E-2</v>
      </c>
      <c r="J253" s="3">
        <f>I253^2</f>
        <v>5.0635334039575543E-3</v>
      </c>
      <c r="K253" s="3">
        <f>1/J253</f>
        <v>197.49055061400807</v>
      </c>
      <c r="L253" s="3">
        <f>K253/(VLOOKUP($AX253,'5_Weighting - FEM'!$B$9:$C$20,2,FALSE)/VLOOKUP($AX253,'5_Weighting - FEM'!$B$9:$D$20,3,FALSE))</f>
        <v>3.1401112364560818E-4</v>
      </c>
      <c r="M253" s="3">
        <f>L253*Z253</f>
        <v>6.6989000983024499E-5</v>
      </c>
      <c r="N253" s="3">
        <f>K253*Z253</f>
        <v>42.131293107153816</v>
      </c>
      <c r="O253" s="3">
        <f>K253/(VLOOKUP($AX253,'5_Weighting - FEM'!$F$12:$G$20,2,FALSE)/(VLOOKUP($AX253,'5_Weighting - FEM'!$F$12:$H$21,3,FALSE)))</f>
        <v>8.4263886545007834E-3</v>
      </c>
      <c r="P253" s="3">
        <f>O253*$Z253</f>
        <v>1.7976285403722332E-3</v>
      </c>
      <c r="Q253" s="3">
        <f>K253/(VLOOKUP($AX253,'5_Weighting - FEM'!$F$12:$H$20,2,FALSE)/VLOOKUP($AX253,'5_Weighting - FEM'!$F$12:$H$20,3,FALSE))</f>
        <v>8.4263886545007834E-3</v>
      </c>
      <c r="R253" s="3">
        <f>Q253*$Z253</f>
        <v>1.7976285403722332E-3</v>
      </c>
      <c r="S253" s="3">
        <f>K253/(VLOOKUP($AX253,'5_Weighting - FEM'!$N$12:$O$23,2,FALSE)/VLOOKUP($AX253,'5_Weighting - FEM'!$N$12:$P$23,3,FALSE))</f>
        <v>2.4725137837771358E-4</v>
      </c>
      <c r="T253" s="3">
        <f>S253*$Z253</f>
        <v>5.2746930226242239E-5</v>
      </c>
      <c r="U253" s="3">
        <f>K253/(VLOOKUP($AX253,'5_Weighting - FEM'!$R$12:$S$23,2,FALSE)/(VLOOKUP($AX253,'5_Weighting - FEM'!$R$12:$T$23,3,FALSE)))</f>
        <v>3.3922431174900729E-2</v>
      </c>
      <c r="V253" s="3">
        <f>U253*$Z253</f>
        <v>7.2367811335456445E-3</v>
      </c>
      <c r="W253" s="3">
        <f>K253/(VLOOKUP($AX253,'5_Weighting - FEM'!$V$12:$W$23,2,FALSE)/(VLOOKUP($AX253,'5_Weighting - FEM'!$V$12:$X$23,3,FALSE)))</f>
        <v>2.3023821237532584E-4</v>
      </c>
      <c r="X253" s="3">
        <f>W253*$Z253</f>
        <v>4.9117456910689992E-5</v>
      </c>
      <c r="Y253" s="3" t="s">
        <v>602</v>
      </c>
      <c r="Z253" s="6">
        <v>0.21333321000000002</v>
      </c>
      <c r="AA253" s="3" t="s">
        <v>459</v>
      </c>
      <c r="AB253" s="3">
        <v>7.1158509006004012E-2</v>
      </c>
      <c r="AC253" s="3" t="s">
        <v>26</v>
      </c>
      <c r="AD253" s="3" t="s">
        <v>5</v>
      </c>
      <c r="AE253" s="3" t="s">
        <v>6</v>
      </c>
      <c r="AF253" s="3" t="s">
        <v>5</v>
      </c>
      <c r="AG253" s="3" t="s">
        <v>55</v>
      </c>
      <c r="AH253" s="3" t="s">
        <v>603</v>
      </c>
      <c r="AI253" s="3" t="s">
        <v>56</v>
      </c>
      <c r="AJ253" s="3" t="s">
        <v>57</v>
      </c>
      <c r="AK253" s="3" t="s">
        <v>39</v>
      </c>
      <c r="AL253" s="3" t="s">
        <v>12</v>
      </c>
      <c r="AM253" s="3" t="s">
        <v>328</v>
      </c>
      <c r="AN253" s="3" t="s">
        <v>604</v>
      </c>
      <c r="AO253" s="3" t="s">
        <v>1951</v>
      </c>
      <c r="AP253" s="3" t="s">
        <v>30</v>
      </c>
      <c r="AQ253" s="3">
        <v>2127</v>
      </c>
      <c r="AR253" s="3">
        <v>1</v>
      </c>
      <c r="AS253" s="3">
        <v>0</v>
      </c>
      <c r="AT253" s="3">
        <v>1</v>
      </c>
      <c r="AU253" s="3">
        <v>1</v>
      </c>
      <c r="AV253" s="3" t="s">
        <v>15</v>
      </c>
      <c r="AW253" s="3" t="s">
        <v>16</v>
      </c>
      <c r="AX253" s="3" t="s">
        <v>17</v>
      </c>
      <c r="AY253" s="3" t="s">
        <v>58</v>
      </c>
      <c r="AZ253" s="4" t="s">
        <v>59</v>
      </c>
      <c r="BA253" s="3">
        <v>3.0000000000000001E-3</v>
      </c>
      <c r="BB253" s="3">
        <v>1.0030045045033771</v>
      </c>
      <c r="BC253" s="3"/>
      <c r="BD253" s="3" t="s">
        <v>60</v>
      </c>
      <c r="BE253" s="3">
        <v>2.9980000000000002</v>
      </c>
      <c r="BF253" s="3"/>
    </row>
    <row r="254" spans="1:58" x14ac:dyDescent="0.35">
      <c r="A254" s="2">
        <v>128</v>
      </c>
      <c r="B254" s="3" t="s">
        <v>691</v>
      </c>
      <c r="C254" s="3">
        <v>128.1</v>
      </c>
      <c r="D254" s="3" t="s">
        <v>970</v>
      </c>
      <c r="E254" s="3" t="s">
        <v>693</v>
      </c>
      <c r="F254" s="3"/>
      <c r="G254" s="3"/>
      <c r="H254" s="3" t="str">
        <f>IF(Z254&lt;'2 - Outliers'!$F$11,"Low outlier",IF(Z254&gt;'2 - Outliers'!$F$12,"High outlier",""))</f>
        <v/>
      </c>
      <c r="I254" s="3">
        <f>IF(AB254="",VLOOKUP(AX254,'3 -Impute_SE'!$B$10:$C$21,2,FALSE),AB254)</f>
        <v>7.1637324008172798E-2</v>
      </c>
      <c r="J254" s="3">
        <f>I254^2</f>
        <v>5.1319061910519307E-3</v>
      </c>
      <c r="K254" s="3">
        <f>1/J254</f>
        <v>194.85936857996649</v>
      </c>
      <c r="L254" s="3">
        <f>K254/(VLOOKUP($AX254,'5_Weighting - FEM'!$B$9:$C$20,2,FALSE)/VLOOKUP($AX254,'5_Weighting - FEM'!$B$9:$D$20,3,FALSE))</f>
        <v>5.2408381047396003E-4</v>
      </c>
      <c r="M254" s="3">
        <f>L254*Z254</f>
        <v>8.0719517737475936E-5</v>
      </c>
      <c r="N254" s="3">
        <f>K254*Z254</f>
        <v>30.012288004430705</v>
      </c>
      <c r="O254" s="3">
        <f>K254/(VLOOKUP($AX254,'5_Weighting - FEM'!$F$12:$G$20,2,FALSE)/(VLOOKUP($AX254,'5_Weighting - FEM'!$F$12:$H$21,3,FALSE)))</f>
        <v>5.0939962192164588E-2</v>
      </c>
      <c r="P254" s="3">
        <f>O254*$Z254</f>
        <v>7.8457855395269588E-3</v>
      </c>
      <c r="Q254" s="3">
        <f>K254/(VLOOKUP($AX254,'5_Weighting - FEM'!$F$12:$H$20,2,FALSE)/VLOOKUP($AX254,'5_Weighting - FEM'!$F$12:$H$20,3,FALSE))</f>
        <v>5.0939962192164588E-2</v>
      </c>
      <c r="R254" s="3">
        <f>Q254*$Z254</f>
        <v>7.8457855395269588E-3</v>
      </c>
      <c r="S254" s="3">
        <f>K254/(VLOOKUP($AX254,'5_Weighting - FEM'!$N$12:$O$23,2,FALSE)/VLOOKUP($AX254,'5_Weighting - FEM'!$N$12:$P$23,3,FALSE))</f>
        <v>3.3928315129324585E-4</v>
      </c>
      <c r="T254" s="3">
        <f>S254*$Z254</f>
        <v>5.2256474635372552E-5</v>
      </c>
      <c r="U254" s="3">
        <f>K254/(VLOOKUP($AX254,'5_Weighting - FEM'!$R$12:$S$23,2,FALSE)/(VLOOKUP($AX254,'5_Weighting - FEM'!$R$12:$T$23,3,FALSE)))</f>
        <v>9.9794369516874717E-2</v>
      </c>
      <c r="V254" s="3">
        <f>U254*$Z254</f>
        <v>1.5370353404034106E-2</v>
      </c>
      <c r="W254" s="3">
        <f>K254/(VLOOKUP($AX254,'5_Weighting - FEM'!$V$12:$W$23,2,FALSE)/(VLOOKUP($AX254,'5_Weighting - FEM'!$V$12:$X$23,3,FALSE)))</f>
        <v>3.0277540013797275E-4</v>
      </c>
      <c r="X254" s="3">
        <f>W254*$Z254</f>
        <v>4.663354179898446E-5</v>
      </c>
      <c r="Y254" s="3" t="s">
        <v>24</v>
      </c>
      <c r="Z254" s="6">
        <v>0.15402024661757152</v>
      </c>
      <c r="AA254" s="3" t="s">
        <v>47</v>
      </c>
      <c r="AB254" s="3">
        <v>7.1637324008172798E-2</v>
      </c>
      <c r="AC254" s="3" t="s">
        <v>26</v>
      </c>
      <c r="AD254" s="3" t="s">
        <v>5</v>
      </c>
      <c r="AE254" s="3" t="s">
        <v>6</v>
      </c>
      <c r="AF254" s="3" t="s">
        <v>5</v>
      </c>
      <c r="AG254" s="3" t="s">
        <v>7</v>
      </c>
      <c r="AH254" s="3"/>
      <c r="AI254" s="3" t="s">
        <v>694</v>
      </c>
      <c r="AJ254" s="3" t="s">
        <v>336</v>
      </c>
      <c r="AK254" s="3" t="s">
        <v>337</v>
      </c>
      <c r="AL254" s="4" t="s">
        <v>338</v>
      </c>
      <c r="AM254" s="4" t="s">
        <v>339</v>
      </c>
      <c r="AN254" s="4">
        <v>2010</v>
      </c>
      <c r="AO254" s="3" t="s">
        <v>14</v>
      </c>
      <c r="AP254" s="3" t="s">
        <v>14</v>
      </c>
      <c r="AQ254" s="3">
        <v>55</v>
      </c>
      <c r="AR254" s="3">
        <v>1</v>
      </c>
      <c r="AS254" s="3">
        <v>0</v>
      </c>
      <c r="AT254" s="3">
        <v>0</v>
      </c>
      <c r="AU254" s="3">
        <v>0</v>
      </c>
      <c r="AV254" s="4" t="s">
        <v>15</v>
      </c>
      <c r="AW254" s="4" t="s">
        <v>971</v>
      </c>
      <c r="AX254" s="4" t="s">
        <v>972</v>
      </c>
      <c r="AY254" s="4" t="s">
        <v>33</v>
      </c>
      <c r="AZ254" s="4"/>
      <c r="BA254" s="3">
        <v>0.1769</v>
      </c>
      <c r="BB254" s="3"/>
      <c r="BC254" s="3"/>
      <c r="BD254" s="3"/>
      <c r="BE254" s="3">
        <v>2.15</v>
      </c>
      <c r="BF254" s="3"/>
    </row>
    <row r="255" spans="1:58" x14ac:dyDescent="0.35">
      <c r="A255" s="2">
        <v>110</v>
      </c>
      <c r="B255" s="3" t="s">
        <v>819</v>
      </c>
      <c r="C255" s="3">
        <v>110.3</v>
      </c>
      <c r="D255" s="3" t="s">
        <v>829</v>
      </c>
      <c r="E255" s="3" t="s">
        <v>830</v>
      </c>
      <c r="F255" s="3">
        <v>1</v>
      </c>
      <c r="G255" s="3"/>
      <c r="H255" s="3" t="str">
        <f>IF(Z255&lt;'2 - Outliers'!$F$11,"Low outlier",IF(Z255&gt;'2 - Outliers'!$F$12,"High outlier",""))</f>
        <v/>
      </c>
      <c r="I255" s="3">
        <f>IF(AB255="",VLOOKUP(AX255,'3 -Impute_SE'!$B$10:$C$21,2,FALSE),AB255)</f>
        <v>7.1735874240982878E-2</v>
      </c>
      <c r="J255" s="3">
        <f>I255^2</f>
        <v>5.146035653118111E-3</v>
      </c>
      <c r="K255" s="96">
        <f>1/J255</f>
        <v>194.32434351559053</v>
      </c>
      <c r="L255" s="3">
        <f>K255/(VLOOKUP($AX255,'5_Weighting - FEM'!$B$9:$C$20,2,FALSE)/VLOOKUP($AX255,'5_Weighting - FEM'!$B$9:$D$20,3,FALSE))</f>
        <v>3.0897683595144915E-4</v>
      </c>
      <c r="M255" s="3">
        <f>L255*Z255</f>
        <v>6.6937464810513659E-5</v>
      </c>
      <c r="N255" s="3">
        <f>K255*Z255</f>
        <v>42.098880538555797</v>
      </c>
      <c r="O255" s="3">
        <f>K255/(VLOOKUP($AX255,'5_Weighting - FEM'!$F$12:$G$20,2,FALSE)/(VLOOKUP($AX255,'5_Weighting - FEM'!$F$12:$H$21,3,FALSE)))</f>
        <v>8.2912951450191553E-3</v>
      </c>
      <c r="P255" s="3">
        <f>O255*$Z255</f>
        <v>1.7962455835702574E-3</v>
      </c>
      <c r="Q255" s="3">
        <f>K255/(VLOOKUP($AX255,'5_Weighting - FEM'!$F$12:$H$20,2,FALSE)/VLOOKUP($AX255,'5_Weighting - FEM'!$F$12:$H$20,3,FALSE))</f>
        <v>8.2912951450191553E-3</v>
      </c>
      <c r="R255" s="3">
        <f>Q255*$Z255</f>
        <v>1.7962455835702574E-3</v>
      </c>
      <c r="S255" s="3">
        <f>K255/(VLOOKUP($AX255,'5_Weighting - FEM'!$N$12:$O$23,2,FALSE)/VLOOKUP($AX255,'5_Weighting - FEM'!$N$12:$P$23,3,FALSE))</f>
        <v>2.4328739596498993E-4</v>
      </c>
      <c r="T255" s="3">
        <f>S255*$Z255</f>
        <v>5.2706350804909379E-5</v>
      </c>
      <c r="U255" s="3">
        <f>K255/(VLOOKUP($AX255,'5_Weighting - FEM'!$R$12:$S$23,2,FALSE)/(VLOOKUP($AX255,'5_Weighting - FEM'!$R$12:$T$23,3,FALSE)))</f>
        <v>3.3378580129634905E-2</v>
      </c>
      <c r="V255" s="3">
        <f>U255*$Z255</f>
        <v>7.2312137120966197E-3</v>
      </c>
      <c r="W255" s="3">
        <f>K255/(VLOOKUP($AX255,'5_Weighting - FEM'!$V$12:$W$23,2,FALSE)/(VLOOKUP($AX255,'5_Weighting - FEM'!$V$12:$X$23,3,FALSE)))</f>
        <v>2.2654698836443882E-4</v>
      </c>
      <c r="X255" s="3">
        <f>W255*$Z255</f>
        <v>4.9079669726294078E-5</v>
      </c>
      <c r="Y255" s="3" t="s">
        <v>640</v>
      </c>
      <c r="Z255" s="6">
        <v>0.21664234020776829</v>
      </c>
      <c r="AA255" s="3" t="s">
        <v>822</v>
      </c>
      <c r="AB255" s="3">
        <v>7.1735874240982878E-2</v>
      </c>
      <c r="AC255" s="3" t="s">
        <v>26</v>
      </c>
      <c r="AD255" s="3" t="s">
        <v>5</v>
      </c>
      <c r="AE255" s="3" t="s">
        <v>6</v>
      </c>
      <c r="AF255" s="3" t="s">
        <v>5</v>
      </c>
      <c r="AG255" s="3" t="s">
        <v>55</v>
      </c>
      <c r="AH255" s="3" t="s">
        <v>37</v>
      </c>
      <c r="AI255" s="3" t="s">
        <v>56</v>
      </c>
      <c r="AJ255" s="3" t="s">
        <v>10</v>
      </c>
      <c r="AK255" s="3" t="s">
        <v>831</v>
      </c>
      <c r="AL255" s="4" t="s">
        <v>12</v>
      </c>
      <c r="AM255" s="4" t="s">
        <v>40</v>
      </c>
      <c r="AN255" s="4" t="s">
        <v>823</v>
      </c>
      <c r="AO255" s="3" t="s">
        <v>1951</v>
      </c>
      <c r="AP255" s="3" t="s">
        <v>30</v>
      </c>
      <c r="AQ255" s="3">
        <v>4224</v>
      </c>
      <c r="AR255" s="3">
        <v>1</v>
      </c>
      <c r="AS255" s="3">
        <v>0</v>
      </c>
      <c r="AT255" s="3">
        <v>1</v>
      </c>
      <c r="AU255" s="3">
        <v>1</v>
      </c>
      <c r="AV255" s="4" t="s">
        <v>15</v>
      </c>
      <c r="AW255" s="4" t="s">
        <v>824</v>
      </c>
      <c r="AX255" s="3" t="s">
        <v>17</v>
      </c>
      <c r="AY255" s="4" t="s">
        <v>58</v>
      </c>
      <c r="AZ255" s="4" t="s">
        <v>59</v>
      </c>
      <c r="BA255" s="3">
        <v>6.0000000000000001E-3</v>
      </c>
      <c r="BB255" s="3">
        <v>1.0060180360540649</v>
      </c>
      <c r="BC255" s="3"/>
      <c r="BD255" s="3" t="s">
        <v>60</v>
      </c>
      <c r="BE255" s="3">
        <v>3.02</v>
      </c>
      <c r="BF255" s="3"/>
    </row>
    <row r="256" spans="1:58" x14ac:dyDescent="0.35">
      <c r="A256" s="2">
        <v>29</v>
      </c>
      <c r="B256" s="3" t="s">
        <v>100</v>
      </c>
      <c r="C256" s="3">
        <v>29.1</v>
      </c>
      <c r="D256" s="3" t="s">
        <v>554</v>
      </c>
      <c r="E256" s="3" t="s">
        <v>101</v>
      </c>
      <c r="F256" s="3"/>
      <c r="G256" s="3"/>
      <c r="H256" s="3" t="str">
        <f>IF(Z256&lt;'2 - Outliers'!$F$11,"Low outlier",IF(Z256&gt;'2 - Outliers'!$F$12,"High outlier",""))</f>
        <v/>
      </c>
      <c r="I256" s="3">
        <f>IF(AB256="",VLOOKUP(AX256,'3 -Impute_SE'!$B$10:$C$21,2,FALSE),AB256)</f>
        <v>7.1857402652973898E-2</v>
      </c>
      <c r="J256" s="3">
        <f>I256^2</f>
        <v>5.1634863160316203E-3</v>
      </c>
      <c r="K256" s="3">
        <f>1/J256</f>
        <v>193.66759952383231</v>
      </c>
      <c r="L256" s="3">
        <f>K256/(VLOOKUP($AX256,'5_Weighting - FEM'!$B$9:$C$20,2,FALSE)/VLOOKUP($AX256,'5_Weighting - FEM'!$B$9:$D$20,3,FALSE))</f>
        <v>5.2087848925848335E-4</v>
      </c>
      <c r="M256" s="3">
        <f>L256*Z256</f>
        <v>3.0691759775454056E-4</v>
      </c>
      <c r="N256" s="3">
        <f>K256*Z256</f>
        <v>114.1148955745151</v>
      </c>
      <c r="O256" s="3">
        <f>K256/(VLOOKUP($AX256,'5_Weighting - FEM'!$F$12:$G$20,2,FALSE)/(VLOOKUP($AX256,'5_Weighting - FEM'!$F$12:$H$21,3,FALSE)))</f>
        <v>5.0628410989347505E-2</v>
      </c>
      <c r="P256" s="3">
        <f>O256*$Z256</f>
        <v>2.9831814135962698E-2</v>
      </c>
      <c r="Q256" s="3">
        <f>K256/(VLOOKUP($AX256,'5_Weighting - FEM'!$F$12:$H$20,2,FALSE)/VLOOKUP($AX256,'5_Weighting - FEM'!$F$12:$H$20,3,FALSE))</f>
        <v>5.0628410989347505E-2</v>
      </c>
      <c r="R256" s="3">
        <f>Q256*$Z256</f>
        <v>2.9831814135962698E-2</v>
      </c>
      <c r="S256" s="3">
        <f>K256/(VLOOKUP($AX256,'5_Weighting - FEM'!$N$12:$O$23,2,FALSE)/VLOOKUP($AX256,'5_Weighting - FEM'!$N$12:$P$23,3,FALSE))</f>
        <v>3.3720807959448354E-4</v>
      </c>
      <c r="T256" s="3">
        <f>S256*$Z256</f>
        <v>1.9869335337670637E-4</v>
      </c>
      <c r="U256" s="3">
        <f>K256/(VLOOKUP($AX256,'5_Weighting - FEM'!$R$12:$S$23,2,FALSE)/(VLOOKUP($AX256,'5_Weighting - FEM'!$R$12:$T$23,3,FALSE)))</f>
        <v>9.9184022462825719E-2</v>
      </c>
      <c r="V256" s="3">
        <f>U256*$Z256</f>
        <v>5.844227115859358E-2</v>
      </c>
      <c r="W256" s="3">
        <f>K256/(VLOOKUP($AX256,'5_Weighting - FEM'!$V$12:$W$23,2,FALSE)/(VLOOKUP($AX256,'5_Weighting - FEM'!$V$12:$X$23,3,FALSE)))</f>
        <v>3.0092361156104836E-4</v>
      </c>
      <c r="X256" s="3">
        <f>W256*$Z256</f>
        <v>1.7731343081458077E-4</v>
      </c>
      <c r="Y256" s="3" t="s">
        <v>283</v>
      </c>
      <c r="Z256" s="6">
        <v>0.58923070175438597</v>
      </c>
      <c r="AA256" s="3" t="s">
        <v>555</v>
      </c>
      <c r="AB256" s="3">
        <v>7.1857402652973898E-2</v>
      </c>
      <c r="AC256" s="3" t="s">
        <v>26</v>
      </c>
      <c r="AD256" s="3" t="s">
        <v>5</v>
      </c>
      <c r="AE256" s="3" t="s">
        <v>6</v>
      </c>
      <c r="AF256" s="3" t="s">
        <v>5</v>
      </c>
      <c r="AG256" s="3" t="s">
        <v>102</v>
      </c>
      <c r="AH256" s="3" t="s">
        <v>37</v>
      </c>
      <c r="AI256" s="3" t="s">
        <v>103</v>
      </c>
      <c r="AJ256" s="3" t="s">
        <v>10</v>
      </c>
      <c r="AK256" s="3" t="s">
        <v>39</v>
      </c>
      <c r="AL256" s="4" t="s">
        <v>12</v>
      </c>
      <c r="AM256" s="4" t="s">
        <v>29</v>
      </c>
      <c r="AN256" s="4">
        <v>2000</v>
      </c>
      <c r="AO256" s="3" t="s">
        <v>30</v>
      </c>
      <c r="AP256" s="3" t="s">
        <v>30</v>
      </c>
      <c r="AQ256" s="3">
        <v>3394</v>
      </c>
      <c r="AR256" s="3">
        <v>1</v>
      </c>
      <c r="AS256" s="3">
        <v>1</v>
      </c>
      <c r="AT256" s="3">
        <v>1</v>
      </c>
      <c r="AU256" s="3">
        <v>1</v>
      </c>
      <c r="AV256" s="4" t="s">
        <v>15</v>
      </c>
      <c r="AW256" s="4" t="s">
        <v>556</v>
      </c>
      <c r="AX256" s="4" t="s">
        <v>42</v>
      </c>
      <c r="AY256" s="4" t="s">
        <v>33</v>
      </c>
      <c r="AZ256" s="4"/>
      <c r="BA256" s="3">
        <v>0.317</v>
      </c>
      <c r="BB256" s="3"/>
      <c r="BC256" s="3"/>
      <c r="BD256" s="3" t="s">
        <v>20</v>
      </c>
      <c r="BE256" s="3">
        <v>8.1999999999999993</v>
      </c>
      <c r="BF256" s="3"/>
    </row>
    <row r="257" spans="1:58" x14ac:dyDescent="0.35">
      <c r="A257" s="2">
        <v>44</v>
      </c>
      <c r="B257" s="3" t="s">
        <v>890</v>
      </c>
      <c r="C257" s="3">
        <v>44.1</v>
      </c>
      <c r="D257" s="3" t="s">
        <v>915</v>
      </c>
      <c r="E257" s="3" t="s">
        <v>101</v>
      </c>
      <c r="F257" s="3"/>
      <c r="G257" s="3"/>
      <c r="H257" s="3" t="str">
        <f>IF(Z257&lt;'2 - Outliers'!$F$11,"Low outlier",IF(Z257&gt;'2 - Outliers'!$F$12,"High outlier",""))</f>
        <v/>
      </c>
      <c r="I257" s="3">
        <f>IF(AB257="",VLOOKUP(AX257,'3 -Impute_SE'!$B$10:$C$21,2,FALSE),AB257)</f>
        <v>7.2139303482587069E-2</v>
      </c>
      <c r="J257" s="3">
        <f>I257^2</f>
        <v>5.2040791069527985E-3</v>
      </c>
      <c r="K257" s="3">
        <f>1/J257</f>
        <v>192.15695600475624</v>
      </c>
      <c r="L257" s="3">
        <f>K257/(VLOOKUP($AX257,'5_Weighting - FEM'!$B$9:$C$20,2,FALSE)/VLOOKUP($AX257,'5_Weighting - FEM'!$B$9:$D$20,3,FALSE))</f>
        <v>1.1451091197364725E-13</v>
      </c>
      <c r="M257" s="3">
        <f>L257*Z257</f>
        <v>-3.3208164472357703E-15</v>
      </c>
      <c r="N257" s="3">
        <f>K257*Z257</f>
        <v>-5.5725517241379317</v>
      </c>
      <c r="O257" s="3" t="e">
        <f>K257/(VLOOKUP($AX257,'5_Weighting - FEM'!$F$12:$G$20,2,FALSE)/(VLOOKUP($AX257,'5_Weighting - FEM'!$F$12:$H$21,3,FALSE)))</f>
        <v>#N/A</v>
      </c>
      <c r="P257" s="3" t="e">
        <f>O257*$Z257</f>
        <v>#N/A</v>
      </c>
      <c r="Q257" s="3" t="e">
        <f>K257/(VLOOKUP($AX257,'5_Weighting - FEM'!$F$12:$H$20,2,FALSE)/VLOOKUP($AX257,'5_Weighting - FEM'!$F$12:$H$20,3,FALSE))</f>
        <v>#N/A</v>
      </c>
      <c r="R257" s="3" t="e">
        <f>Q257*$Z257</f>
        <v>#N/A</v>
      </c>
      <c r="S257" s="3">
        <f>K257/(VLOOKUP($AX257,'5_Weighting - FEM'!$N$12:$O$23,2,FALSE)/VLOOKUP($AX257,'5_Weighting - FEM'!$N$12:$P$23,3,FALSE))</f>
        <v>4.3078396459239198E-4</v>
      </c>
      <c r="T257" s="3">
        <f>S257*$Z257</f>
        <v>-1.2492734973179368E-5</v>
      </c>
      <c r="U257" s="3">
        <f>K257/(VLOOKUP($AX257,'5_Weighting - FEM'!$R$12:$S$23,2,FALSE)/(VLOOKUP($AX257,'5_Weighting - FEM'!$R$12:$T$23,3,FALSE)))</f>
        <v>2.7946392555142817E-4</v>
      </c>
      <c r="V257" s="3">
        <f>U257*$Z257</f>
        <v>-8.1044538409914168E-6</v>
      </c>
      <c r="W257" s="3">
        <f>K257/(VLOOKUP($AX257,'5_Weighting - FEM'!$V$12:$W$23,2,FALSE)/(VLOOKUP($AX257,'5_Weighting - FEM'!$V$12:$X$23,3,FALSE)))</f>
        <v>4.7712879997165874E-14</v>
      </c>
      <c r="X257" s="3">
        <f>W257*$Z257</f>
        <v>-1.3836735199178104E-15</v>
      </c>
      <c r="Y257" s="3" t="s">
        <v>266</v>
      </c>
      <c r="Z257" s="6">
        <v>-2.9000000000000001E-2</v>
      </c>
      <c r="AA257" s="3" t="s">
        <v>157</v>
      </c>
      <c r="AB257" s="3">
        <v>7.2139303482587069E-2</v>
      </c>
      <c r="AC257" s="3" t="s">
        <v>26</v>
      </c>
      <c r="AD257" s="3" t="s">
        <v>53</v>
      </c>
      <c r="AE257" s="3" t="s">
        <v>143</v>
      </c>
      <c r="AF257" s="3" t="s">
        <v>54</v>
      </c>
      <c r="AG257" s="3" t="s">
        <v>102</v>
      </c>
      <c r="AH257" s="3" t="s">
        <v>37</v>
      </c>
      <c r="AI257" s="3" t="s">
        <v>103</v>
      </c>
      <c r="AJ257" s="3" t="s">
        <v>10</v>
      </c>
      <c r="AK257" s="3" t="s">
        <v>39</v>
      </c>
      <c r="AL257" s="4" t="s">
        <v>12</v>
      </c>
      <c r="AM257" s="4" t="s">
        <v>13</v>
      </c>
      <c r="AN257" s="4">
        <v>2000</v>
      </c>
      <c r="AO257" s="3" t="s">
        <v>30</v>
      </c>
      <c r="AP257" s="3" t="s">
        <v>14</v>
      </c>
      <c r="AQ257" s="3">
        <v>82</v>
      </c>
      <c r="AR257" s="3">
        <v>0</v>
      </c>
      <c r="AS257" s="3">
        <v>0</v>
      </c>
      <c r="AT257" s="3">
        <v>1</v>
      </c>
      <c r="AU257" s="3">
        <v>1</v>
      </c>
      <c r="AV257" s="4" t="s">
        <v>97</v>
      </c>
      <c r="AW257" s="4" t="s">
        <v>893</v>
      </c>
      <c r="AX257" s="4" t="s">
        <v>1396</v>
      </c>
      <c r="AY257" s="4" t="s">
        <v>33</v>
      </c>
      <c r="AZ257" s="4"/>
      <c r="BA257" s="3">
        <v>-2.9000000000000001E-2</v>
      </c>
      <c r="BB257" s="3"/>
      <c r="BC257" s="3">
        <v>0.97141646446660479</v>
      </c>
      <c r="BD257" s="3" t="s">
        <v>19</v>
      </c>
      <c r="BE257" s="3">
        <v>-0.40200000000000002</v>
      </c>
      <c r="BF257" s="3"/>
    </row>
    <row r="258" spans="1:58" x14ac:dyDescent="0.35">
      <c r="A258" s="2">
        <v>65</v>
      </c>
      <c r="B258" s="3" t="s">
        <v>351</v>
      </c>
      <c r="C258" s="3">
        <v>65.2</v>
      </c>
      <c r="D258" s="3" t="s">
        <v>777</v>
      </c>
      <c r="E258" s="3" t="s">
        <v>388</v>
      </c>
      <c r="F258" s="3"/>
      <c r="G258" s="3"/>
      <c r="H258" s="3" t="str">
        <f>IF(Z258&lt;'2 - Outliers'!$F$11,"Low outlier",IF(Z258&gt;'2 - Outliers'!$F$12,"High outlier",""))</f>
        <v/>
      </c>
      <c r="I258" s="3">
        <f>IF(AB258="",VLOOKUP(AX258,'3 -Impute_SE'!$B$10:$C$21,2,FALSE),AB258)</f>
        <v>7.2423323615160351E-2</v>
      </c>
      <c r="J258" s="3">
        <f>I258^2</f>
        <v>5.2451378034662427E-3</v>
      </c>
      <c r="K258" s="3">
        <f>1/J258</f>
        <v>190.65276022665245</v>
      </c>
      <c r="L258" s="3">
        <f>K258/(VLOOKUP($AX258,'5_Weighting - FEM'!$B$9:$C$20,2,FALSE)/VLOOKUP($AX258,'5_Weighting - FEM'!$B$9:$D$20,3,FALSE))</f>
        <v>5.1276993138750656E-4</v>
      </c>
      <c r="M258" s="3">
        <f>L258*Z258</f>
        <v>1.273782041958333E-4</v>
      </c>
      <c r="N258" s="3">
        <f>K258*Z258</f>
        <v>47.360433473423193</v>
      </c>
      <c r="O258" s="3">
        <f>K258/(VLOOKUP($AX258,'5_Weighting - FEM'!$F$12:$G$20,2,FALSE)/(VLOOKUP($AX258,'5_Weighting - FEM'!$F$12:$H$21,3,FALSE)))</f>
        <v>4.9840274391487339E-2</v>
      </c>
      <c r="P258" s="3">
        <f>O258*$Z258</f>
        <v>1.2380922242138154E-2</v>
      </c>
      <c r="Q258" s="3">
        <f>K258/(VLOOKUP($AX258,'5_Weighting - FEM'!$F$12:$H$20,2,FALSE)/VLOOKUP($AX258,'5_Weighting - FEM'!$F$12:$H$20,3,FALSE))</f>
        <v>4.9840274391487339E-2</v>
      </c>
      <c r="R258" s="3">
        <f>Q258*$Z258</f>
        <v>1.2380922242138154E-2</v>
      </c>
      <c r="S258" s="3">
        <f>K258/(VLOOKUP($AX258,'5_Weighting - FEM'!$N$12:$O$23,2,FALSE)/VLOOKUP($AX258,'5_Weighting - FEM'!$N$12:$P$23,3,FALSE))</f>
        <v>3.319587339518073E-4</v>
      </c>
      <c r="T258" s="3">
        <f>S258*$Z258</f>
        <v>8.2462533018436366E-5</v>
      </c>
      <c r="U258" s="3">
        <f>K258/(VLOOKUP($AX258,'5_Weighting - FEM'!$R$12:$S$23,2,FALSE)/(VLOOKUP($AX258,'5_Weighting - FEM'!$R$12:$T$23,3,FALSE)))</f>
        <v>9.764001670601094E-2</v>
      </c>
      <c r="V258" s="3">
        <f>U258*$Z258</f>
        <v>2.425495182997359E-2</v>
      </c>
      <c r="W258" s="3">
        <f>K258/(VLOOKUP($AX258,'5_Weighting - FEM'!$V$12:$W$23,2,FALSE)/(VLOOKUP($AX258,'5_Weighting - FEM'!$V$12:$X$23,3,FALSE)))</f>
        <v>2.96239109187837E-4</v>
      </c>
      <c r="X258" s="3">
        <f>W258*$Z258</f>
        <v>7.3589349591568967E-5</v>
      </c>
      <c r="Y258" s="3" t="s">
        <v>354</v>
      </c>
      <c r="Z258" s="6">
        <v>0.24841200000000002</v>
      </c>
      <c r="AA258" s="3" t="s">
        <v>355</v>
      </c>
      <c r="AB258" s="3">
        <v>7.2423323615160351E-2</v>
      </c>
      <c r="AC258" s="3" t="s">
        <v>26</v>
      </c>
      <c r="AD258" s="3" t="s">
        <v>5</v>
      </c>
      <c r="AE258" s="3" t="s">
        <v>6</v>
      </c>
      <c r="AF258" s="3" t="s">
        <v>5</v>
      </c>
      <c r="AG258" s="3" t="s">
        <v>7</v>
      </c>
      <c r="AH258" s="3" t="s">
        <v>356</v>
      </c>
      <c r="AI258" s="3" t="s">
        <v>28</v>
      </c>
      <c r="AJ258" s="3" t="s">
        <v>10</v>
      </c>
      <c r="AK258" s="3" t="s">
        <v>11</v>
      </c>
      <c r="AL258" s="3" t="s">
        <v>108</v>
      </c>
      <c r="AM258" s="3" t="s">
        <v>363</v>
      </c>
      <c r="AN258" s="3">
        <v>2010</v>
      </c>
      <c r="AO258" s="3" t="s">
        <v>14</v>
      </c>
      <c r="AP258" s="3" t="s">
        <v>14</v>
      </c>
      <c r="AQ258" s="3">
        <v>473</v>
      </c>
      <c r="AR258" s="3">
        <v>1</v>
      </c>
      <c r="AS258" s="3">
        <v>0</v>
      </c>
      <c r="AT258" s="3">
        <v>0</v>
      </c>
      <c r="AU258" s="3">
        <v>0</v>
      </c>
      <c r="AV258" s="3" t="s">
        <v>15</v>
      </c>
      <c r="AW258" s="3" t="s">
        <v>556</v>
      </c>
      <c r="AX258" s="3" t="s">
        <v>42</v>
      </c>
      <c r="AY258" s="3" t="s">
        <v>33</v>
      </c>
      <c r="AZ258" s="4"/>
      <c r="BA258" s="3">
        <v>0.76200000000000001</v>
      </c>
      <c r="BB258" s="3"/>
      <c r="BC258" s="3"/>
      <c r="BD258" s="3" t="s">
        <v>20</v>
      </c>
      <c r="BE258" s="3">
        <v>3.43</v>
      </c>
      <c r="BF258" s="3"/>
    </row>
    <row r="259" spans="1:58" x14ac:dyDescent="0.35">
      <c r="A259" s="2">
        <v>65</v>
      </c>
      <c r="B259" s="3" t="s">
        <v>351</v>
      </c>
      <c r="C259" s="3">
        <v>65.7</v>
      </c>
      <c r="D259" s="3" t="s">
        <v>717</v>
      </c>
      <c r="E259" s="3" t="s">
        <v>353</v>
      </c>
      <c r="F259" s="3"/>
      <c r="G259" s="3"/>
      <c r="H259" s="3" t="str">
        <f>IF(Z259&lt;'2 - Outliers'!$F$11,"Low outlier",IF(Z259&gt;'2 - Outliers'!$F$12,"High outlier",""))</f>
        <v/>
      </c>
      <c r="I259" s="3">
        <f>IF(AB259="",VLOOKUP(AX259,'3 -Impute_SE'!$B$10:$C$21,2,FALSE),AB259)</f>
        <v>7.2499999999999995E-2</v>
      </c>
      <c r="J259" s="3">
        <f>I259^2</f>
        <v>5.2562499999999996E-3</v>
      </c>
      <c r="K259" s="3">
        <f>1/J259</f>
        <v>190.2497027348395</v>
      </c>
      <c r="L259" s="3">
        <f>K259/(VLOOKUP($AX259,'5_Weighting - FEM'!$B$9:$C$20,2,FALSE)/VLOOKUP($AX259,'5_Weighting - FEM'!$B$9:$D$20,3,FALSE))</f>
        <v>1.5038576160429915</v>
      </c>
      <c r="M259" s="3">
        <f>L259*Z259</f>
        <v>-4.9063354723402598E-2</v>
      </c>
      <c r="N259" s="3">
        <f>K259*Z259</f>
        <v>-6.2068965517241388</v>
      </c>
      <c r="O259" s="3" t="e">
        <f>K259/(VLOOKUP($AX259,'5_Weighting - FEM'!$F$12:$G$20,2,FALSE)/(VLOOKUP($AX259,'5_Weighting - FEM'!$F$12:$H$21,3,FALSE)))</f>
        <v>#N/A</v>
      </c>
      <c r="P259" s="3" t="e">
        <f>O259*$Z259</f>
        <v>#N/A</v>
      </c>
      <c r="Q259" s="3" t="e">
        <f>K259/(VLOOKUP($AX259,'5_Weighting - FEM'!$F$12:$H$20,2,FALSE)/VLOOKUP($AX259,'5_Weighting - FEM'!$F$12:$H$20,3,FALSE))</f>
        <v>#N/A</v>
      </c>
      <c r="R259" s="3" t="e">
        <f>Q259*$Z259</f>
        <v>#N/A</v>
      </c>
      <c r="S259" s="3">
        <f>K259/(VLOOKUP($AX259,'5_Weighting - FEM'!$N$12:$O$23,2,FALSE)/VLOOKUP($AX259,'5_Weighting - FEM'!$N$12:$P$23,3,FALSE))</f>
        <v>1.5038576160429915</v>
      </c>
      <c r="T259" s="3">
        <f>S259*$Z259</f>
        <v>-4.9063354723402598E-2</v>
      </c>
      <c r="U259" s="3">
        <f>K259/(VLOOKUP($AX259,'5_Weighting - FEM'!$R$12:$S$23,2,FALSE)/(VLOOKUP($AX259,'5_Weighting - FEM'!$R$12:$T$23,3,FALSE)))</f>
        <v>1.5829067685172193</v>
      </c>
      <c r="V259" s="3">
        <f>U259*$Z259</f>
        <v>-5.1642333322874281E-2</v>
      </c>
      <c r="W259" s="3">
        <f>K259/(VLOOKUP($AX259,'5_Weighting - FEM'!$V$12:$W$23,2,FALSE)/(VLOOKUP($AX259,'5_Weighting - FEM'!$V$12:$X$23,3,FALSE)))</f>
        <v>1.4945281669484622</v>
      </c>
      <c r="X259" s="3">
        <f>W259*$Z259</f>
        <v>-4.8758981446693585E-2</v>
      </c>
      <c r="Y259" s="3" t="s">
        <v>367</v>
      </c>
      <c r="Z259" s="6">
        <v>-3.2625000000000001E-2</v>
      </c>
      <c r="AA259" s="3" t="s">
        <v>355</v>
      </c>
      <c r="AB259" s="3">
        <v>7.2499999999999995E-2</v>
      </c>
      <c r="AC259" s="3" t="s">
        <v>26</v>
      </c>
      <c r="AD259" s="3" t="s">
        <v>53</v>
      </c>
      <c r="AE259" s="3" t="s">
        <v>143</v>
      </c>
      <c r="AF259" s="3" t="s">
        <v>54</v>
      </c>
      <c r="AG259" s="3" t="s">
        <v>7</v>
      </c>
      <c r="AH259" s="3" t="s">
        <v>356</v>
      </c>
      <c r="AI259" s="3" t="s">
        <v>28</v>
      </c>
      <c r="AJ259" s="3" t="s">
        <v>10</v>
      </c>
      <c r="AK259" s="3" t="s">
        <v>11</v>
      </c>
      <c r="AL259" s="4" t="s">
        <v>108</v>
      </c>
      <c r="AM259" s="4" t="s">
        <v>357</v>
      </c>
      <c r="AN259" s="4">
        <v>2010</v>
      </c>
      <c r="AO259" s="3" t="s">
        <v>14</v>
      </c>
      <c r="AP259" s="3" t="s">
        <v>14</v>
      </c>
      <c r="AQ259" s="3">
        <v>473</v>
      </c>
      <c r="AR259" s="3">
        <v>1</v>
      </c>
      <c r="AS259" s="3">
        <v>0</v>
      </c>
      <c r="AT259" s="3">
        <v>0</v>
      </c>
      <c r="AU259" s="3">
        <v>0</v>
      </c>
      <c r="AV259" s="4" t="s">
        <v>346</v>
      </c>
      <c r="AW259" s="4" t="s">
        <v>432</v>
      </c>
      <c r="AX259" s="4" t="s">
        <v>707</v>
      </c>
      <c r="AY259" s="4" t="s">
        <v>33</v>
      </c>
      <c r="AZ259" s="4"/>
      <c r="BA259" s="3">
        <v>-7.4999999999999997E-2</v>
      </c>
      <c r="BB259" s="3"/>
      <c r="BC259" s="3"/>
      <c r="BD259" s="3" t="s">
        <v>20</v>
      </c>
      <c r="BE259" s="3">
        <v>-0.45</v>
      </c>
      <c r="BF259" s="3"/>
    </row>
    <row r="260" spans="1:58" x14ac:dyDescent="0.35">
      <c r="A260" s="2">
        <v>31</v>
      </c>
      <c r="B260" s="3" t="s">
        <v>162</v>
      </c>
      <c r="C260" s="3">
        <v>31.2</v>
      </c>
      <c r="D260" s="3" t="s">
        <v>737</v>
      </c>
      <c r="E260" s="3" t="s">
        <v>164</v>
      </c>
      <c r="F260" s="3">
        <v>1</v>
      </c>
      <c r="G260" s="3"/>
      <c r="H260" s="3" t="str">
        <f>IF(Z260&lt;'2 - Outliers'!$F$11,"Low outlier",IF(Z260&gt;'2 - Outliers'!$F$12,"High outlier",""))</f>
        <v/>
      </c>
      <c r="I260" s="3">
        <f>IF(AB260="",VLOOKUP(AX260,'3 -Impute_SE'!$B$10:$C$21,2,FALSE),AB260)</f>
        <v>7.2727272727272724E-2</v>
      </c>
      <c r="J260" s="3">
        <f>I260^2</f>
        <v>5.289256198347107E-3</v>
      </c>
      <c r="K260" s="96">
        <f>1/J260</f>
        <v>189.06250000000003</v>
      </c>
      <c r="L260" s="3">
        <f>K260/(VLOOKUP($AX260,'5_Weighting - FEM'!$B$9:$C$20,2,FALSE)/VLOOKUP($AX260,'5_Weighting - FEM'!$B$9:$D$20,3,FALSE))</f>
        <v>1.8331519763875883E-3</v>
      </c>
      <c r="M260" s="3">
        <f>L260*Z260</f>
        <v>1.4665215811100705E-4</v>
      </c>
      <c r="N260" s="3">
        <f>K260*Z260</f>
        <v>15.125000000000002</v>
      </c>
      <c r="O260" s="3">
        <f>K260/(VLOOKUP($AX260,'5_Weighting - FEM'!$F$12:$G$20,2,FALSE)/(VLOOKUP($AX260,'5_Weighting - FEM'!$F$12:$H$21,3,FALSE)))</f>
        <v>1.073608927293175</v>
      </c>
      <c r="P260" s="3">
        <f>O260*$Z260</f>
        <v>8.5888714183454007E-2</v>
      </c>
      <c r="Q260" s="3">
        <f>K260/(VLOOKUP($AX260,'5_Weighting - FEM'!$F$12:$H$20,2,FALSE)/VLOOKUP($AX260,'5_Weighting - FEM'!$F$12:$H$20,3,FALSE))</f>
        <v>1.073608927293175</v>
      </c>
      <c r="R260" s="3">
        <f>Q260*$Z260</f>
        <v>8.5888714183454007E-2</v>
      </c>
      <c r="S260" s="3">
        <f>K260/(VLOOKUP($AX260,'5_Weighting - FEM'!$N$12:$O$23,2,FALSE)/VLOOKUP($AX260,'5_Weighting - FEM'!$N$12:$P$23,3,FALSE))</f>
        <v>1.3534809010609292E-3</v>
      </c>
      <c r="T260" s="3">
        <f>S260*$Z260</f>
        <v>1.0827847208487433E-4</v>
      </c>
      <c r="U260" s="3">
        <f>K260/(VLOOKUP($AX260,'5_Weighting - FEM'!$R$12:$S$23,2,FALSE)/(VLOOKUP($AX260,'5_Weighting - FEM'!$R$12:$T$23,3,FALSE)))</f>
        <v>9.6101440934182123E-4</v>
      </c>
      <c r="V260" s="3">
        <f>U260*$Z260</f>
        <v>7.6881152747345694E-5</v>
      </c>
      <c r="W260" s="3">
        <f>K260/(VLOOKUP($AX260,'5_Weighting - FEM'!$V$12:$W$23,2,FALSE)/(VLOOKUP($AX260,'5_Weighting - FEM'!$V$12:$X$23,3,FALSE)))</f>
        <v>1.0493280672928226E-3</v>
      </c>
      <c r="X260" s="3">
        <f>W260*$Z260</f>
        <v>8.3946245383425804E-5</v>
      </c>
      <c r="Y260" s="3" t="s">
        <v>94</v>
      </c>
      <c r="Z260" s="6">
        <v>0.08</v>
      </c>
      <c r="AA260" s="3" t="s">
        <v>4</v>
      </c>
      <c r="AB260" s="3">
        <v>7.2727272727272724E-2</v>
      </c>
      <c r="AC260" s="3" t="s">
        <v>26</v>
      </c>
      <c r="AD260" s="3" t="s">
        <v>53</v>
      </c>
      <c r="AE260" s="3" t="s">
        <v>6</v>
      </c>
      <c r="AF260" s="3" t="s">
        <v>54</v>
      </c>
      <c r="AG260" s="3" t="s">
        <v>55</v>
      </c>
      <c r="AH260" s="3" t="s">
        <v>165</v>
      </c>
      <c r="AI260" s="3" t="s">
        <v>95</v>
      </c>
      <c r="AJ260" s="3" t="s">
        <v>57</v>
      </c>
      <c r="AK260" s="3" t="s">
        <v>39</v>
      </c>
      <c r="AL260" s="4" t="s">
        <v>12</v>
      </c>
      <c r="AM260" s="4" t="s">
        <v>166</v>
      </c>
      <c r="AN260" s="4">
        <v>1999</v>
      </c>
      <c r="AO260" s="3" t="s">
        <v>30</v>
      </c>
      <c r="AP260" s="3" t="s">
        <v>30</v>
      </c>
      <c r="AQ260" s="3">
        <v>10475</v>
      </c>
      <c r="AR260" s="3">
        <v>0</v>
      </c>
      <c r="AS260" s="3">
        <v>0</v>
      </c>
      <c r="AT260" s="3">
        <v>0</v>
      </c>
      <c r="AU260" s="3">
        <v>0</v>
      </c>
      <c r="AV260" s="4" t="s">
        <v>346</v>
      </c>
      <c r="AW260" s="4" t="s">
        <v>680</v>
      </c>
      <c r="AX260" s="4" t="s">
        <v>642</v>
      </c>
      <c r="AY260" s="4" t="s">
        <v>168</v>
      </c>
      <c r="AZ260" s="4" t="s">
        <v>99</v>
      </c>
      <c r="BA260" s="3">
        <v>0.16250000000000001</v>
      </c>
      <c r="BB260" s="3">
        <v>1.1764483184486905</v>
      </c>
      <c r="BC260" s="3"/>
      <c r="BD260" s="3" t="s">
        <v>60</v>
      </c>
      <c r="BE260" s="3">
        <v>1.1000000000000001</v>
      </c>
      <c r="BF260" s="3"/>
    </row>
    <row r="261" spans="1:58" x14ac:dyDescent="0.35">
      <c r="A261" s="2">
        <v>169</v>
      </c>
      <c r="B261" s="3" t="s">
        <v>1228</v>
      </c>
      <c r="C261" s="3">
        <v>169.1</v>
      </c>
      <c r="D261" s="3" t="s">
        <v>1229</v>
      </c>
      <c r="E261" s="3" t="s">
        <v>1230</v>
      </c>
      <c r="F261" s="3"/>
      <c r="G261" s="3"/>
      <c r="H261" s="3" t="str">
        <f>IF(Z261&lt;'2 - Outliers'!$F$11,"Low outlier",IF(Z261&gt;'2 - Outliers'!$F$12,"High outlier",""))</f>
        <v/>
      </c>
      <c r="I261" s="3">
        <f>IF(AB261="",VLOOKUP(AX261,'3 -Impute_SE'!$B$10:$C$21,2,FALSE),AB261)</f>
        <v>7.2774455336555952E-2</v>
      </c>
      <c r="J261" s="3">
        <f>I261^2</f>
        <v>5.296121349532377E-3</v>
      </c>
      <c r="K261" s="3">
        <f>1/J261</f>
        <v>188.81742581073891</v>
      </c>
      <c r="L261" s="3">
        <f>K261/(VLOOKUP($AX261,'5_Weighting - FEM'!$B$9:$C$20,2,FALSE)/VLOOKUP($AX261,'5_Weighting - FEM'!$B$9:$D$20,3,FALSE))</f>
        <v>3.0022080478465116E-4</v>
      </c>
      <c r="M261" s="3">
        <f>L261*Z261</f>
        <v>1.1448564507626472E-4</v>
      </c>
      <c r="N261" s="3">
        <f>K261*Z261</f>
        <v>72.003287084277929</v>
      </c>
      <c r="O261" s="3">
        <f>K261/(VLOOKUP($AX261,'5_Weighting - FEM'!$F$12:$G$20,2,FALSE)/(VLOOKUP($AX261,'5_Weighting - FEM'!$F$12:$H$21,3,FALSE)))</f>
        <v>8.0563298328806231E-3</v>
      </c>
      <c r="P261" s="3">
        <f>O261*$Z261</f>
        <v>3.0721858817415594E-3</v>
      </c>
      <c r="Q261" s="3">
        <f>K261/(VLOOKUP($AX261,'5_Weighting - FEM'!$F$12:$H$20,2,FALSE)/VLOOKUP($AX261,'5_Weighting - FEM'!$F$12:$H$20,3,FALSE))</f>
        <v>8.0563298328806231E-3</v>
      </c>
      <c r="R261" s="3">
        <f>Q261*$Z261</f>
        <v>3.0721858817415594E-3</v>
      </c>
      <c r="S261" s="3">
        <f>K261/(VLOOKUP($AX261,'5_Weighting - FEM'!$N$12:$O$23,2,FALSE)/VLOOKUP($AX261,'5_Weighting - FEM'!$N$12:$P$23,3,FALSE))</f>
        <v>2.3639292436164518E-4</v>
      </c>
      <c r="T261" s="3">
        <f>S261*$Z261</f>
        <v>9.0145639494972234E-5</v>
      </c>
      <c r="U261" s="3">
        <f>K261/(VLOOKUP($AX261,'5_Weighting - FEM'!$R$12:$S$23,2,FALSE)/(VLOOKUP($AX261,'5_Weighting - FEM'!$R$12:$T$23,3,FALSE)))</f>
        <v>3.2432671395025196E-2</v>
      </c>
      <c r="V261" s="3">
        <f>U261*$Z261</f>
        <v>1.2367814778424075E-2</v>
      </c>
      <c r="W261" s="3">
        <f>K261/(VLOOKUP($AX261,'5_Weighting - FEM'!$V$12:$W$23,2,FALSE)/(VLOOKUP($AX261,'5_Weighting - FEM'!$V$12:$X$23,3,FALSE)))</f>
        <v>2.2012691973775721E-4</v>
      </c>
      <c r="X261" s="3">
        <f>W261*$Z261</f>
        <v>8.3942791449464224E-5</v>
      </c>
      <c r="Y261" s="3" t="s">
        <v>24</v>
      </c>
      <c r="Z261" s="6">
        <v>0.3813381459635532</v>
      </c>
      <c r="AA261" s="3" t="s">
        <v>25</v>
      </c>
      <c r="AB261" s="3">
        <v>7.2774455336555952E-2</v>
      </c>
      <c r="AC261" s="3" t="s">
        <v>26</v>
      </c>
      <c r="AD261" s="3" t="s">
        <v>5</v>
      </c>
      <c r="AE261" s="3" t="s">
        <v>1307</v>
      </c>
      <c r="AF261" s="3" t="s">
        <v>5</v>
      </c>
      <c r="AG261" s="3" t="s">
        <v>7</v>
      </c>
      <c r="AH261" s="3" t="s">
        <v>1318</v>
      </c>
      <c r="AI261" s="3" t="s">
        <v>694</v>
      </c>
      <c r="AJ261" s="3" t="s">
        <v>10</v>
      </c>
      <c r="AK261" s="3" t="s">
        <v>11</v>
      </c>
      <c r="AL261" s="4" t="s">
        <v>1335</v>
      </c>
      <c r="AM261" s="4" t="s">
        <v>13</v>
      </c>
      <c r="AN261" s="4">
        <v>2012</v>
      </c>
      <c r="AO261" s="3" t="s">
        <v>14</v>
      </c>
      <c r="AP261" s="3" t="s">
        <v>1951</v>
      </c>
      <c r="AQ261" s="3">
        <v>48</v>
      </c>
      <c r="AR261" s="3">
        <v>1</v>
      </c>
      <c r="AS261" s="3">
        <v>0</v>
      </c>
      <c r="AT261" s="3">
        <v>1</v>
      </c>
      <c r="AU261" s="3">
        <v>1</v>
      </c>
      <c r="AV261" s="4" t="s">
        <v>15</v>
      </c>
      <c r="AW261" s="4" t="s">
        <v>1373</v>
      </c>
      <c r="AX261" s="4" t="s">
        <v>17</v>
      </c>
      <c r="AY261" s="4" t="s">
        <v>33</v>
      </c>
      <c r="AZ261" s="4"/>
      <c r="BA261" s="3">
        <v>0.19</v>
      </c>
      <c r="BB261" s="3"/>
      <c r="BC261" s="3"/>
      <c r="BD261" s="3"/>
      <c r="BE261" s="3">
        <v>5.24</v>
      </c>
      <c r="BF261" s="3" t="s">
        <v>1300</v>
      </c>
    </row>
    <row r="262" spans="1:58" x14ac:dyDescent="0.35">
      <c r="A262" s="87">
        <v>131</v>
      </c>
      <c r="B262" s="80" t="s">
        <v>68</v>
      </c>
      <c r="C262" s="80">
        <v>131.19999999999999</v>
      </c>
      <c r="D262" s="80" t="s">
        <v>2037</v>
      </c>
      <c r="E262" s="80" t="s">
        <v>231</v>
      </c>
      <c r="F262" s="3">
        <v>1</v>
      </c>
      <c r="G262" s="3"/>
      <c r="H262" s="3"/>
      <c r="I262" s="3">
        <f>IF(AB262="",VLOOKUP(AX262,'3 -Impute_SE'!$B$10:$C$21,2,FALSE),AB262)</f>
        <v>7.3043478260869557E-2</v>
      </c>
      <c r="J262" s="3">
        <f>I262^2</f>
        <v>5.3353497164461234E-3</v>
      </c>
      <c r="K262" s="3">
        <f>1/J262</f>
        <v>187.42913832199551</v>
      </c>
      <c r="L262" s="3">
        <f>K262/(VLOOKUP($AX262,'5_Weighting - FEM'!$B$9:$C$20,2,FALSE)/VLOOKUP($AX262,'5_Weighting - FEM'!$B$9:$D$20,3,FALSE))</f>
        <v>5.040998424734772E-4</v>
      </c>
      <c r="M262" s="3">
        <f>L262*Z262</f>
        <v>6.3516580151658125E-5</v>
      </c>
      <c r="N262" s="3">
        <f>K262*Z262</f>
        <v>23.616071428571434</v>
      </c>
      <c r="O262" s="3">
        <f>K262/(VLOOKUP($AX262,'5_Weighting - FEM'!$F$12:$G$20,2,FALSE)/(VLOOKUP($AX262,'5_Weighting - FEM'!$F$12:$H$21,3,FALSE)))</f>
        <v>4.8997558030751169E-2</v>
      </c>
      <c r="P262" s="3">
        <f>O262*$Z262</f>
        <v>6.1736923118746474E-3</v>
      </c>
      <c r="Q262" s="3">
        <f>K262/(VLOOKUP($AX262,'5_Weighting - FEM'!$F$12:$H$20,2,FALSE)/VLOOKUP($AX262,'5_Weighting - FEM'!$F$12:$H$20,3,FALSE))</f>
        <v>4.8997558030751169E-2</v>
      </c>
      <c r="R262" s="3">
        <f>Q262*$Z262</f>
        <v>6.1736923118746474E-3</v>
      </c>
      <c r="S262" s="3">
        <f>K262/(VLOOKUP($AX262,'5_Weighting - FEM'!$N$12:$O$23,2,FALSE)/VLOOKUP($AX262,'5_Weighting - FEM'!$N$12:$P$23,3,FALSE))</f>
        <v>3.2634586244164893E-4</v>
      </c>
      <c r="T262" s="3">
        <f>S262*$Z262</f>
        <v>4.1119578667647766E-5</v>
      </c>
      <c r="U262" s="3">
        <f>K262/(VLOOKUP($AX262,'5_Weighting - FEM'!$R$12:$S$23,2,FALSE)/(VLOOKUP($AX262,'5_Weighting - FEM'!$R$12:$T$23,3,FALSE)))</f>
        <v>9.5989085996954437E-2</v>
      </c>
      <c r="V262" s="3">
        <f>U262*$Z262</f>
        <v>1.2094624835616258E-2</v>
      </c>
      <c r="W262" s="3">
        <f>K262/(VLOOKUP($AX262,'5_Weighting - FEM'!$V$12:$W$23,2,FALSE)/(VLOOKUP($AX262,'5_Weighting - FEM'!$V$12:$X$23,3,FALSE)))</f>
        <v>2.9123019727773046E-4</v>
      </c>
      <c r="X262" s="3">
        <f>W262*$Z262</f>
        <v>3.6695004856994039E-5</v>
      </c>
      <c r="Y262" s="3"/>
      <c r="Z262" s="80">
        <v>0.126</v>
      </c>
      <c r="AA262" s="80" t="s">
        <v>4</v>
      </c>
      <c r="AB262" s="84">
        <v>7.3043478260869557E-2</v>
      </c>
      <c r="AC262" s="80" t="s">
        <v>2049</v>
      </c>
      <c r="AD262" s="80" t="s">
        <v>5</v>
      </c>
      <c r="AE262" s="80" t="s">
        <v>6</v>
      </c>
      <c r="AF262" s="80" t="s">
        <v>5</v>
      </c>
      <c r="AG262" s="80" t="s">
        <v>55</v>
      </c>
      <c r="AH262" s="80" t="s">
        <v>37</v>
      </c>
      <c r="AI262" s="80" t="s">
        <v>73</v>
      </c>
      <c r="AJ262" s="80" t="s">
        <v>57</v>
      </c>
      <c r="AK262" s="80" t="s">
        <v>2039</v>
      </c>
      <c r="AL262" s="80" t="s">
        <v>12</v>
      </c>
      <c r="AM262" s="80" t="s">
        <v>232</v>
      </c>
      <c r="AN262" s="80">
        <v>1991</v>
      </c>
      <c r="AO262" s="3" t="s">
        <v>30</v>
      </c>
      <c r="AP262" s="3" t="s">
        <v>30</v>
      </c>
      <c r="AQ262" s="80">
        <v>1036</v>
      </c>
      <c r="AR262" s="80">
        <v>0</v>
      </c>
      <c r="AS262" s="80">
        <v>0</v>
      </c>
      <c r="AT262" s="80">
        <v>1</v>
      </c>
      <c r="AU262" s="80">
        <v>1</v>
      </c>
      <c r="AV262" s="80" t="s">
        <v>15</v>
      </c>
      <c r="AW262" s="80" t="s">
        <v>2043</v>
      </c>
      <c r="AX262" s="80" t="s">
        <v>42</v>
      </c>
      <c r="AY262" s="80" t="s">
        <v>233</v>
      </c>
      <c r="AZ262" s="3" t="s">
        <v>78</v>
      </c>
      <c r="BA262" s="3"/>
      <c r="BB262" s="3"/>
      <c r="BC262" s="3"/>
      <c r="BD262" s="3"/>
      <c r="BE262" s="80">
        <v>1.7250000000000001</v>
      </c>
      <c r="BF262" s="80"/>
    </row>
    <row r="263" spans="1:58" x14ac:dyDescent="0.35">
      <c r="A263" s="2">
        <v>73</v>
      </c>
      <c r="B263" s="3" t="s">
        <v>758</v>
      </c>
      <c r="C263" s="3">
        <v>73.150000000000006</v>
      </c>
      <c r="D263" s="3" t="s">
        <v>1008</v>
      </c>
      <c r="E263" s="3" t="s">
        <v>760</v>
      </c>
      <c r="F263" s="3"/>
      <c r="G263" s="3"/>
      <c r="H263" s="3" t="str">
        <f>IF(Z263&lt;'2 - Outliers'!$F$11,"Low outlier",IF(Z263&gt;'2 - Outliers'!$F$12,"High outlier",""))</f>
        <v/>
      </c>
      <c r="I263" s="3">
        <f>IF(AB263="",VLOOKUP(AX263,'3 -Impute_SE'!$B$10:$C$21,2,FALSE),AB263)</f>
        <v>7.3891791163889428E-2</v>
      </c>
      <c r="J263" s="3">
        <f>I263^2</f>
        <v>5.459996801407848E-3</v>
      </c>
      <c r="K263" s="3">
        <f>1/J263</f>
        <v>183.15029044378784</v>
      </c>
      <c r="L263" s="3">
        <f>K263/(VLOOKUP($AX263,'5_Weighting - FEM'!$B$9:$C$20,2,FALSE)/VLOOKUP($AX263,'5_Weighting - FEM'!$B$9:$D$20,3,FALSE))</f>
        <v>0.17781384977345235</v>
      </c>
      <c r="M263" s="3">
        <f>L263*Z263</f>
        <v>-1.8131797717839866E-2</v>
      </c>
      <c r="N263" s="3">
        <f>K263*Z263</f>
        <v>-18.675958158047727</v>
      </c>
      <c r="O263" s="3">
        <f>K263/(VLOOKUP($AX263,'5_Weighting - FEM'!$F$12:$G$20,2,FALSE)/(VLOOKUP($AX263,'5_Weighting - FEM'!$F$12:$H$21,3,FALSE)))</f>
        <v>3.1148720255481162</v>
      </c>
      <c r="P263" s="3">
        <f>O263*$Z263</f>
        <v>-0.31762559303537885</v>
      </c>
      <c r="Q263" s="3">
        <f>K263/(VLOOKUP($AX263,'5_Weighting - FEM'!$F$12:$H$20,2,FALSE)/VLOOKUP($AX263,'5_Weighting - FEM'!$F$12:$H$20,3,FALSE))</f>
        <v>3.1148720255481162</v>
      </c>
      <c r="R263" s="3">
        <f>Q263*$Z263</f>
        <v>-0.31762559303537885</v>
      </c>
      <c r="S263" s="3">
        <f>K263/(VLOOKUP($AX263,'5_Weighting - FEM'!$N$12:$O$23,2,FALSE)/VLOOKUP($AX263,'5_Weighting - FEM'!$N$12:$P$23,3,FALSE))</f>
        <v>0.12818176194955874</v>
      </c>
      <c r="T263" s="3">
        <f>S263*$Z263</f>
        <v>-1.3070780379294732E-2</v>
      </c>
      <c r="U263" s="3">
        <f>K263/(VLOOKUP($AX263,'5_Weighting - FEM'!$R$12:$S$23,2,FALSE)/(VLOOKUP($AX263,'5_Weighting - FEM'!$R$12:$T$23,3,FALSE)))</f>
        <v>8.7879675820280972E-2</v>
      </c>
      <c r="V263" s="3">
        <f>U263*$Z263</f>
        <v>-8.9611495815022559E-3</v>
      </c>
      <c r="W263" s="3">
        <f>K263/(VLOOKUP($AX263,'5_Weighting - FEM'!$V$12:$W$23,2,FALSE)/(VLOOKUP($AX263,'5_Weighting - FEM'!$V$12:$X$23,3,FALSE)))</f>
        <v>0.11280607548500132</v>
      </c>
      <c r="X263" s="3">
        <f>W263*$Z263</f>
        <v>-1.1502911301022817E-2</v>
      </c>
      <c r="Y263" s="3" t="s">
        <v>24</v>
      </c>
      <c r="Z263" s="6">
        <v>-0.10197067180616741</v>
      </c>
      <c r="AA263" s="3" t="s">
        <v>25</v>
      </c>
      <c r="AB263" s="3">
        <v>7.3891791163889428E-2</v>
      </c>
      <c r="AC263" s="3" t="s">
        <v>26</v>
      </c>
      <c r="AD263" s="3" t="s">
        <v>53</v>
      </c>
      <c r="AE263" s="3" t="s">
        <v>143</v>
      </c>
      <c r="AF263" s="3" t="s">
        <v>54</v>
      </c>
      <c r="AG263" s="3" t="s">
        <v>7</v>
      </c>
      <c r="AH263" s="3" t="s">
        <v>761</v>
      </c>
      <c r="AI263" s="3" t="s">
        <v>28</v>
      </c>
      <c r="AJ263" s="3" t="s">
        <v>10</v>
      </c>
      <c r="AK263" s="3" t="s">
        <v>182</v>
      </c>
      <c r="AL263" s="4" t="s">
        <v>12</v>
      </c>
      <c r="AM263" s="4" t="s">
        <v>158</v>
      </c>
      <c r="AN263" s="4">
        <v>2011</v>
      </c>
      <c r="AO263" s="3" t="s">
        <v>14</v>
      </c>
      <c r="AP263" s="3" t="s">
        <v>14</v>
      </c>
      <c r="AQ263" s="3">
        <v>53</v>
      </c>
      <c r="AR263" s="3">
        <v>0</v>
      </c>
      <c r="AS263" s="3">
        <v>0</v>
      </c>
      <c r="AT263" s="3">
        <v>1</v>
      </c>
      <c r="AU263" s="3">
        <v>1</v>
      </c>
      <c r="AV263" s="4" t="s">
        <v>330</v>
      </c>
      <c r="AW263" s="4" t="s">
        <v>1009</v>
      </c>
      <c r="AX263" s="4" t="s">
        <v>465</v>
      </c>
      <c r="AY263" s="4" t="s">
        <v>33</v>
      </c>
      <c r="AZ263" s="4"/>
      <c r="BA263" s="3">
        <v>-4993.5839999999998</v>
      </c>
      <c r="BB263" s="3"/>
      <c r="BC263" s="3"/>
      <c r="BD263" s="3" t="s">
        <v>20</v>
      </c>
      <c r="BE263" s="3">
        <v>-1.38</v>
      </c>
      <c r="BF263" s="3"/>
    </row>
    <row r="264" spans="1:58" x14ac:dyDescent="0.35">
      <c r="A264" s="2">
        <v>65</v>
      </c>
      <c r="B264" s="3" t="s">
        <v>351</v>
      </c>
      <c r="C264" s="3">
        <v>65.8</v>
      </c>
      <c r="D264" s="3" t="s">
        <v>714</v>
      </c>
      <c r="E264" s="3" t="s">
        <v>394</v>
      </c>
      <c r="F264" s="3"/>
      <c r="G264" s="3" t="s">
        <v>1958</v>
      </c>
      <c r="H264" s="3" t="str">
        <f>IF(Z264&lt;'2 - Outliers'!$F$11,"Low outlier",IF(Z264&gt;'2 - Outliers'!$F$12,"High outlier",""))</f>
        <v/>
      </c>
      <c r="I264" s="3">
        <f>IF(AB264="",VLOOKUP(AX264,'3 -Impute_SE'!$B$10:$C$21,2,FALSE),AB264)</f>
        <v>7.4228947368421047E-2</v>
      </c>
      <c r="J264" s="3">
        <f>I264^2</f>
        <v>5.5099366274238221E-3</v>
      </c>
      <c r="K264" s="3">
        <f>1/J264</f>
        <v>181.49029065467695</v>
      </c>
      <c r="L264" s="3">
        <f>K264/(VLOOKUP($AX264,'5_Weighting - FEM'!$B$9:$C$20,2,FALSE)/VLOOKUP($AX264,'5_Weighting - FEM'!$B$9:$D$20,3,FALSE))</f>
        <v>1.4346175153781764</v>
      </c>
      <c r="M264" s="3">
        <f>L264*Z264</f>
        <v>0.16186502502508887</v>
      </c>
      <c r="N264" s="3">
        <f>K264*Z264</f>
        <v>20.477186513985892</v>
      </c>
      <c r="O264" s="3" t="e">
        <f>K264/(VLOOKUP($AX264,'5_Weighting - FEM'!$F$12:$G$20,2,FALSE)/(VLOOKUP($AX264,'5_Weighting - FEM'!$F$12:$H$21,3,FALSE)))</f>
        <v>#N/A</v>
      </c>
      <c r="P264" s="3" t="e">
        <f>O264*$Z264</f>
        <v>#N/A</v>
      </c>
      <c r="Q264" s="3" t="e">
        <f>K264/(VLOOKUP($AX264,'5_Weighting - FEM'!$F$12:$H$20,2,FALSE)/VLOOKUP($AX264,'5_Weighting - FEM'!$F$12:$H$20,3,FALSE))</f>
        <v>#N/A</v>
      </c>
      <c r="R264" s="3" t="e">
        <f>Q264*$Z264</f>
        <v>#N/A</v>
      </c>
      <c r="S264" s="3">
        <f>K264/(VLOOKUP($AX264,'5_Weighting - FEM'!$N$12:$O$23,2,FALSE)/VLOOKUP($AX264,'5_Weighting - FEM'!$N$12:$P$23,3,FALSE))</f>
        <v>1.4346175153781764</v>
      </c>
      <c r="T264" s="3">
        <f>S264*$Z264</f>
        <v>0.16186502502508887</v>
      </c>
      <c r="U264" s="3">
        <f>K264/(VLOOKUP($AX264,'5_Weighting - FEM'!$R$12:$S$23,2,FALSE)/(VLOOKUP($AX264,'5_Weighting - FEM'!$R$12:$T$23,3,FALSE)))</f>
        <v>1.5100271136709482</v>
      </c>
      <c r="V264" s="3">
        <f>U264*$Z264</f>
        <v>0.17037333918126574</v>
      </c>
      <c r="W264" s="3">
        <f>K264/(VLOOKUP($AX264,'5_Weighting - FEM'!$V$12:$W$23,2,FALSE)/(VLOOKUP($AX264,'5_Weighting - FEM'!$V$12:$X$23,3,FALSE)))</f>
        <v>1.4257176096044784</v>
      </c>
      <c r="X264" s="3">
        <f>W264*$Z264</f>
        <v>0.16086086645645409</v>
      </c>
      <c r="Y264" s="3" t="s">
        <v>367</v>
      </c>
      <c r="Z264" s="6">
        <v>0.112828</v>
      </c>
      <c r="AA264" s="3" t="s">
        <v>355</v>
      </c>
      <c r="AB264" s="3">
        <v>7.4228947368421047E-2</v>
      </c>
      <c r="AC264" s="3" t="s">
        <v>26</v>
      </c>
      <c r="AD264" s="3" t="s">
        <v>53</v>
      </c>
      <c r="AE264" s="3" t="s">
        <v>6</v>
      </c>
      <c r="AF264" s="3" t="s">
        <v>54</v>
      </c>
      <c r="AG264" s="3" t="s">
        <v>7</v>
      </c>
      <c r="AH264" s="3" t="s">
        <v>356</v>
      </c>
      <c r="AI264" s="3" t="s">
        <v>28</v>
      </c>
      <c r="AJ264" s="3" t="s">
        <v>10</v>
      </c>
      <c r="AK264" s="3" t="s">
        <v>11</v>
      </c>
      <c r="AL264" s="4" t="s">
        <v>108</v>
      </c>
      <c r="AM264" s="4" t="s">
        <v>357</v>
      </c>
      <c r="AN264" s="4">
        <v>2010</v>
      </c>
      <c r="AO264" s="3" t="s">
        <v>14</v>
      </c>
      <c r="AP264" s="3" t="s">
        <v>14</v>
      </c>
      <c r="AQ264" s="3">
        <v>473</v>
      </c>
      <c r="AR264" s="3">
        <v>1</v>
      </c>
      <c r="AS264" s="3">
        <v>0</v>
      </c>
      <c r="AT264" s="3">
        <v>0</v>
      </c>
      <c r="AU264" s="3">
        <v>0</v>
      </c>
      <c r="AV264" s="4" t="s">
        <v>346</v>
      </c>
      <c r="AW264" s="4" t="s">
        <v>432</v>
      </c>
      <c r="AX264" s="4" t="s">
        <v>707</v>
      </c>
      <c r="AY264" s="4" t="s">
        <v>33</v>
      </c>
      <c r="AZ264" s="4"/>
      <c r="BA264" s="3">
        <v>0.26800000000000002</v>
      </c>
      <c r="BB264" s="3"/>
      <c r="BC264" s="3"/>
      <c r="BD264" s="3" t="s">
        <v>20</v>
      </c>
      <c r="BE264" s="3">
        <v>1.52</v>
      </c>
      <c r="BF264" s="3"/>
    </row>
    <row r="265" spans="1:58" x14ac:dyDescent="0.35">
      <c r="A265" s="2">
        <v>73</v>
      </c>
      <c r="B265" s="3" t="s">
        <v>758</v>
      </c>
      <c r="C265" s="3">
        <v>73.150000000000006</v>
      </c>
      <c r="D265" s="3" t="s">
        <v>1015</v>
      </c>
      <c r="E265" s="3" t="s">
        <v>760</v>
      </c>
      <c r="F265" s="3"/>
      <c r="G265" s="3"/>
      <c r="H265" s="3" t="str">
        <f>IF(Z265&lt;'2 - Outliers'!$F$11,"Low outlier",IF(Z265&gt;'2 - Outliers'!$F$12,"High outlier",""))</f>
        <v/>
      </c>
      <c r="I265" s="3">
        <f>IF(AB265="",VLOOKUP(AX265,'3 -Impute_SE'!$B$10:$C$21,2,FALSE),AB265)</f>
        <v>7.4985997398378593E-2</v>
      </c>
      <c r="J265" s="3">
        <f>I265^2</f>
        <v>5.6228998058296406E-3</v>
      </c>
      <c r="K265" s="3">
        <f>1/J265</f>
        <v>177.84417907700086</v>
      </c>
      <c r="L265" s="3">
        <f>K265/(VLOOKUP($AX265,'5_Weighting - FEM'!$B$9:$C$20,2,FALSE)/VLOOKUP($AX265,'5_Weighting - FEM'!$B$9:$D$20,3,FALSE))</f>
        <v>1.2667686216242594E-3</v>
      </c>
      <c r="M265" s="3">
        <f>L265*Z265</f>
        <v>-2.9541861563859412E-4</v>
      </c>
      <c r="N265" s="3">
        <f>K265*Z265</f>
        <v>-41.47440999520861</v>
      </c>
      <c r="O265" s="3">
        <f>K265/(VLOOKUP($AX265,'5_Weighting - FEM'!$F$12:$G$20,2,FALSE)/(VLOOKUP($AX265,'5_Weighting - FEM'!$F$12:$H$21,3,FALSE)))</f>
        <v>0.64706634525829998</v>
      </c>
      <c r="P265" s="3">
        <f>O265*$Z265</f>
        <v>-0.15090004652738456</v>
      </c>
      <c r="Q265" s="3">
        <f>K265/(VLOOKUP($AX265,'5_Weighting - FEM'!$F$12:$H$20,2,FALSE)/VLOOKUP($AX265,'5_Weighting - FEM'!$F$12:$H$20,3,FALSE))</f>
        <v>0.64706634525829998</v>
      </c>
      <c r="R265" s="3">
        <f>Q265*$Z265</f>
        <v>-0.15090004652738456</v>
      </c>
      <c r="S265" s="3">
        <f>K265/(VLOOKUP($AX265,'5_Weighting - FEM'!$N$12:$O$23,2,FALSE)/VLOOKUP($AX265,'5_Weighting - FEM'!$N$12:$P$23,3,FALSE))</f>
        <v>4.8063639918084652E-4</v>
      </c>
      <c r="T265" s="3">
        <f>S265*$Z265</f>
        <v>-1.1208750931126254E-4</v>
      </c>
      <c r="U265" s="3">
        <f>K265/(VLOOKUP($AX265,'5_Weighting - FEM'!$R$12:$S$23,2,FALSE)/(VLOOKUP($AX265,'5_Weighting - FEM'!$R$12:$T$23,3,FALSE)))</f>
        <v>2.1979841555444532E-3</v>
      </c>
      <c r="V265" s="3">
        <f>U265*$Z265</f>
        <v>-5.1258408626662791E-4</v>
      </c>
      <c r="W265" s="3">
        <f>K265/(VLOOKUP($AX265,'5_Weighting - FEM'!$V$12:$W$23,2,FALSE)/(VLOOKUP($AX265,'5_Weighting - FEM'!$V$12:$X$23,3,FALSE)))</f>
        <v>6.0064459456767808E-4</v>
      </c>
      <c r="X265" s="3">
        <f>W265*$Z265</f>
        <v>-1.4007419475742244E-4</v>
      </c>
      <c r="Y265" s="3" t="s">
        <v>24</v>
      </c>
      <c r="Z265" s="6">
        <v>-0.23320645190895742</v>
      </c>
      <c r="AA265" s="3" t="s">
        <v>47</v>
      </c>
      <c r="AB265" s="3">
        <v>7.4985997398378593E-2</v>
      </c>
      <c r="AC265" s="3" t="s">
        <v>26</v>
      </c>
      <c r="AD265" s="3" t="s">
        <v>5</v>
      </c>
      <c r="AE265" s="3" t="s">
        <v>143</v>
      </c>
      <c r="AF265" s="3" t="s">
        <v>53</v>
      </c>
      <c r="AG265" s="3" t="s">
        <v>7</v>
      </c>
      <c r="AH265" s="3" t="s">
        <v>761</v>
      </c>
      <c r="AI265" s="3" t="s">
        <v>28</v>
      </c>
      <c r="AJ265" s="3" t="s">
        <v>10</v>
      </c>
      <c r="AK265" s="3" t="s">
        <v>182</v>
      </c>
      <c r="AL265" s="4" t="s">
        <v>12</v>
      </c>
      <c r="AM265" s="4" t="s">
        <v>158</v>
      </c>
      <c r="AN265" s="4">
        <v>2011</v>
      </c>
      <c r="AO265" s="3" t="s">
        <v>14</v>
      </c>
      <c r="AP265" s="3" t="s">
        <v>14</v>
      </c>
      <c r="AQ265" s="3">
        <v>53</v>
      </c>
      <c r="AR265" s="3">
        <v>0</v>
      </c>
      <c r="AS265" s="3">
        <v>0</v>
      </c>
      <c r="AT265" s="3">
        <v>1</v>
      </c>
      <c r="AU265" s="3">
        <v>1</v>
      </c>
      <c r="AV265" s="4" t="s">
        <v>330</v>
      </c>
      <c r="AW265" s="4" t="s">
        <v>331</v>
      </c>
      <c r="AX265" s="4" t="s">
        <v>332</v>
      </c>
      <c r="AY265" s="4" t="s">
        <v>33</v>
      </c>
      <c r="AZ265" s="4"/>
      <c r="BA265" s="3">
        <v>-145.20099999999999</v>
      </c>
      <c r="BB265" s="3"/>
      <c r="BC265" s="3"/>
      <c r="BD265" s="3" t="s">
        <v>20</v>
      </c>
      <c r="BE265" s="3">
        <v>-3.11</v>
      </c>
      <c r="BF265" s="3"/>
    </row>
    <row r="266" spans="1:58" x14ac:dyDescent="0.35">
      <c r="A266" s="2">
        <v>7</v>
      </c>
      <c r="B266" s="3" t="s">
        <v>599</v>
      </c>
      <c r="C266" s="3">
        <v>7.1</v>
      </c>
      <c r="D266" s="3" t="s">
        <v>657</v>
      </c>
      <c r="E266" s="3" t="s">
        <v>658</v>
      </c>
      <c r="F266" s="3"/>
      <c r="G266" s="3"/>
      <c r="H266" s="3" t="str">
        <f>IF(Z266&lt;'2 - Outliers'!$F$11,"Low outlier",IF(Z266&gt;'2 - Outliers'!$F$12,"High outlier",""))</f>
        <v/>
      </c>
      <c r="I266" s="3">
        <f>IF(AB266="",VLOOKUP(AX266,'3 -Impute_SE'!$B$10:$C$21,2,FALSE),AB266)</f>
        <v>7.504076738609114E-2</v>
      </c>
      <c r="J266" s="3">
        <f>I266^2</f>
        <v>5.63111676989344E-3</v>
      </c>
      <c r="K266" s="3">
        <f>1/J266</f>
        <v>177.58466763581666</v>
      </c>
      <c r="L266" s="3">
        <f>K266/(VLOOKUP($AX266,'5_Weighting - FEM'!$B$9:$C$20,2,FALSE)/VLOOKUP($AX266,'5_Weighting - FEM'!$B$9:$D$20,3,FALSE))</f>
        <v>2.8236065398158514E-4</v>
      </c>
      <c r="M266" s="3">
        <f>L266*Z266</f>
        <v>8.0315872922121135E-5</v>
      </c>
      <c r="N266" s="3">
        <f>K266*Z266</f>
        <v>50.512942924709179</v>
      </c>
      <c r="O266" s="3">
        <f>K266/(VLOOKUP($AX266,'5_Weighting - FEM'!$F$12:$G$20,2,FALSE)/(VLOOKUP($AX266,'5_Weighting - FEM'!$F$12:$H$21,3,FALSE)))</f>
        <v>7.5770583652096926E-3</v>
      </c>
      <c r="P266" s="3">
        <f>O266*$Z266</f>
        <v>2.1552509112100484E-3</v>
      </c>
      <c r="Q266" s="3">
        <f>K266/(VLOOKUP($AX266,'5_Weighting - FEM'!$F$12:$H$20,2,FALSE)/VLOOKUP($AX266,'5_Weighting - FEM'!$F$12:$H$20,3,FALSE))</f>
        <v>7.5770583652096926E-3</v>
      </c>
      <c r="R266" s="3">
        <f>Q266*$Z266</f>
        <v>2.1552509112100484E-3</v>
      </c>
      <c r="S266" s="3">
        <f>K266/(VLOOKUP($AX266,'5_Weighting - FEM'!$N$12:$O$23,2,FALSE)/VLOOKUP($AX266,'5_Weighting - FEM'!$N$12:$P$23,3,FALSE))</f>
        <v>2.2232989738086941E-4</v>
      </c>
      <c r="T266" s="3">
        <f>S266*$Z266</f>
        <v>6.3240467582975293E-5</v>
      </c>
      <c r="U266" s="3">
        <f>K266/(VLOOKUP($AX266,'5_Weighting - FEM'!$R$12:$S$23,2,FALSE)/(VLOOKUP($AX266,'5_Weighting - FEM'!$R$12:$T$23,3,FALSE)))</f>
        <v>3.0503250139636402E-2</v>
      </c>
      <c r="V266" s="3">
        <f>U266*$Z266</f>
        <v>8.6764750236287772E-3</v>
      </c>
      <c r="W266" s="3">
        <f>K266/(VLOOKUP($AX266,'5_Weighting - FEM'!$V$12:$W$23,2,FALSE)/(VLOOKUP($AX266,'5_Weighting - FEM'!$V$12:$X$23,3,FALSE)))</f>
        <v>2.0703155819160846E-4</v>
      </c>
      <c r="X266" s="3">
        <f>W266*$Z266</f>
        <v>5.8888942507090178E-5</v>
      </c>
      <c r="Y266" s="3" t="s">
        <v>602</v>
      </c>
      <c r="Z266" s="6">
        <v>0.28444428000000005</v>
      </c>
      <c r="AA266" s="3" t="s">
        <v>459</v>
      </c>
      <c r="AB266" s="3">
        <v>7.504076738609114E-2</v>
      </c>
      <c r="AC266" s="3" t="s">
        <v>26</v>
      </c>
      <c r="AD266" s="3" t="s">
        <v>5</v>
      </c>
      <c r="AE266" s="3" t="s">
        <v>6</v>
      </c>
      <c r="AF266" s="3" t="s">
        <v>5</v>
      </c>
      <c r="AG266" s="3" t="s">
        <v>55</v>
      </c>
      <c r="AH266" s="3" t="s">
        <v>603</v>
      </c>
      <c r="AI266" s="3" t="s">
        <v>56</v>
      </c>
      <c r="AJ266" s="3" t="s">
        <v>57</v>
      </c>
      <c r="AK266" s="3" t="s">
        <v>39</v>
      </c>
      <c r="AL266" s="4" t="s">
        <v>12</v>
      </c>
      <c r="AM266" s="4" t="s">
        <v>328</v>
      </c>
      <c r="AN266" s="4" t="s">
        <v>604</v>
      </c>
      <c r="AO266" s="3" t="s">
        <v>1951</v>
      </c>
      <c r="AP266" s="3" t="s">
        <v>30</v>
      </c>
      <c r="AQ266" s="3">
        <v>2127</v>
      </c>
      <c r="AR266" s="3">
        <v>1</v>
      </c>
      <c r="AS266" s="3">
        <v>0</v>
      </c>
      <c r="AT266" s="3">
        <v>1</v>
      </c>
      <c r="AU266" s="3">
        <v>1</v>
      </c>
      <c r="AV266" s="4" t="s">
        <v>15</v>
      </c>
      <c r="AW266" s="4" t="s">
        <v>16</v>
      </c>
      <c r="AX266" s="4" t="s">
        <v>17</v>
      </c>
      <c r="AY266" s="4" t="s">
        <v>58</v>
      </c>
      <c r="AZ266" s="4" t="s">
        <v>59</v>
      </c>
      <c r="BA266" s="3">
        <v>4.0000000000000001E-3</v>
      </c>
      <c r="BB266" s="3">
        <v>1.0040080106773419</v>
      </c>
      <c r="BC266" s="3"/>
      <c r="BD266" s="3" t="s">
        <v>60</v>
      </c>
      <c r="BE266" s="3">
        <v>4.17</v>
      </c>
      <c r="BF266" s="3"/>
    </row>
    <row r="267" spans="1:58" x14ac:dyDescent="0.35">
      <c r="A267" s="2">
        <v>65</v>
      </c>
      <c r="B267" s="3" t="s">
        <v>351</v>
      </c>
      <c r="C267" s="3">
        <v>65.400000000000006</v>
      </c>
      <c r="D267" s="3" t="s">
        <v>391</v>
      </c>
      <c r="E267" s="3" t="s">
        <v>362</v>
      </c>
      <c r="F267" s="3"/>
      <c r="G267" s="3" t="s">
        <v>1958</v>
      </c>
      <c r="H267" s="3" t="str">
        <f>IF(Z267&lt;'2 - Outliers'!$F$11,"Low outlier",IF(Z267&gt;'2 - Outliers'!$F$12,"High outlier",""))</f>
        <v/>
      </c>
      <c r="I267" s="3">
        <f>IF(AB267="",VLOOKUP(AX267,'3 -Impute_SE'!$B$10:$C$21,2,FALSE),AB267)</f>
        <v>7.5843333333333332E-2</v>
      </c>
      <c r="J267" s="3">
        <f>I267^2</f>
        <v>5.7522112111111105E-3</v>
      </c>
      <c r="K267" s="3">
        <f>1/J267</f>
        <v>173.84618945639127</v>
      </c>
      <c r="L267" s="3">
        <f>K267/(VLOOKUP($AX267,'5_Weighting - FEM'!$B$9:$C$20,2,FALSE)/VLOOKUP($AX267,'5_Weighting - FEM'!$B$9:$D$20,3,FALSE))</f>
        <v>0.30350294742486894</v>
      </c>
      <c r="M267" s="3">
        <f>L267*Z267</f>
        <v>-6.9056025627580427E-3</v>
      </c>
      <c r="N267" s="3">
        <f>K267*Z267</f>
        <v>-3.9555223487012703</v>
      </c>
      <c r="O267" s="3">
        <f>K267/(VLOOKUP($AX267,'5_Weighting - FEM'!$F$12:$G$20,2,FALSE)/(VLOOKUP($AX267,'5_Weighting - FEM'!$F$12:$H$21,3,FALSE)))</f>
        <v>9.9622572631849149</v>
      </c>
      <c r="P267" s="3">
        <f>O267*$Z267</f>
        <v>-0.22667123950924636</v>
      </c>
      <c r="Q267" s="3">
        <f>K267/(VLOOKUP($AX267,'5_Weighting - FEM'!$F$12:$H$20,2,FALSE)/VLOOKUP($AX267,'5_Weighting - FEM'!$F$12:$H$20,3,FALSE))</f>
        <v>9.9622572631849149</v>
      </c>
      <c r="R267" s="3">
        <f>Q267*$Z267</f>
        <v>-0.22667123950924636</v>
      </c>
      <c r="S267" s="3">
        <f>K267/(VLOOKUP($AX267,'5_Weighting - FEM'!$N$12:$O$23,2,FALSE)/VLOOKUP($AX267,'5_Weighting - FEM'!$N$12:$P$23,3,FALSE))</f>
        <v>0.16625791924777525</v>
      </c>
      <c r="T267" s="3">
        <f>S267*$Z267</f>
        <v>-3.7828664366446299E-3</v>
      </c>
      <c r="U267" s="3">
        <f>K267/(VLOOKUP($AX267,'5_Weighting - FEM'!$R$12:$S$23,2,FALSE)/(VLOOKUP($AX267,'5_Weighting - FEM'!$R$12:$T$23,3,FALSE)))</f>
        <v>0.27025119579081308</v>
      </c>
      <c r="V267" s="3">
        <f>U267*$Z267</f>
        <v>-6.1490254578283696E-3</v>
      </c>
      <c r="W267" s="3">
        <f>K267/(VLOOKUP($AX267,'5_Weighting - FEM'!$V$12:$W$23,2,FALSE)/(VLOOKUP($AX267,'5_Weighting - FEM'!$V$12:$X$23,3,FALSE)))</f>
        <v>0.22924669759207472</v>
      </c>
      <c r="X267" s="3">
        <f>W267*$Z267</f>
        <v>-5.216050110312476E-3</v>
      </c>
      <c r="Y267" s="3" t="s">
        <v>367</v>
      </c>
      <c r="Z267" s="6">
        <v>-2.2752999999999999E-2</v>
      </c>
      <c r="AA267" s="3" t="s">
        <v>355</v>
      </c>
      <c r="AB267" s="3">
        <v>7.5843333333333332E-2</v>
      </c>
      <c r="AC267" s="3" t="s">
        <v>26</v>
      </c>
      <c r="AD267" s="3" t="s">
        <v>53</v>
      </c>
      <c r="AE267" s="3" t="s">
        <v>143</v>
      </c>
      <c r="AF267" s="3" t="s">
        <v>54</v>
      </c>
      <c r="AG267" s="3" t="s">
        <v>7</v>
      </c>
      <c r="AH267" s="3" t="s">
        <v>356</v>
      </c>
      <c r="AI267" s="3" t="s">
        <v>28</v>
      </c>
      <c r="AJ267" s="3" t="s">
        <v>10</v>
      </c>
      <c r="AK267" s="3" t="s">
        <v>11</v>
      </c>
      <c r="AL267" s="4" t="s">
        <v>108</v>
      </c>
      <c r="AM267" s="4" t="s">
        <v>363</v>
      </c>
      <c r="AN267" s="4">
        <v>2010</v>
      </c>
      <c r="AO267" s="3" t="s">
        <v>14</v>
      </c>
      <c r="AP267" s="3" t="s">
        <v>14</v>
      </c>
      <c r="AQ267" s="3">
        <v>473</v>
      </c>
      <c r="AR267" s="3">
        <v>1</v>
      </c>
      <c r="AS267" s="3">
        <v>0</v>
      </c>
      <c r="AT267" s="3">
        <v>0</v>
      </c>
      <c r="AU267" s="3">
        <v>0</v>
      </c>
      <c r="AV267" s="4" t="s">
        <v>346</v>
      </c>
      <c r="AW267" s="4" t="s">
        <v>376</v>
      </c>
      <c r="AX267" s="4" t="s">
        <v>348</v>
      </c>
      <c r="AY267" s="4" t="s">
        <v>33</v>
      </c>
      <c r="AZ267" s="4"/>
      <c r="BA267" s="3">
        <v>-6.0999999999999999E-2</v>
      </c>
      <c r="BB267" s="3"/>
      <c r="BC267" s="3"/>
      <c r="BD267" s="3" t="s">
        <v>20</v>
      </c>
      <c r="BE267" s="3">
        <v>-0.3</v>
      </c>
      <c r="BF267" s="3"/>
    </row>
    <row r="268" spans="1:58" x14ac:dyDescent="0.35">
      <c r="A268" s="2">
        <v>65</v>
      </c>
      <c r="B268" s="3" t="s">
        <v>351</v>
      </c>
      <c r="C268" s="3">
        <v>65.599999999999994</v>
      </c>
      <c r="D268" s="3" t="s">
        <v>407</v>
      </c>
      <c r="E268" s="3" t="s">
        <v>385</v>
      </c>
      <c r="F268" s="3"/>
      <c r="G268" s="3" t="s">
        <v>1958</v>
      </c>
      <c r="H268" s="3" t="str">
        <f>IF(Z268&lt;'2 - Outliers'!$F$11,"Low outlier",IF(Z268&gt;'2 - Outliers'!$F$12,"High outlier",""))</f>
        <v/>
      </c>
      <c r="I268" s="3">
        <f>IF(AB268="",VLOOKUP(AX268,'3 -Impute_SE'!$B$10:$C$21,2,FALSE),AB268)</f>
        <v>7.5879310344827589E-2</v>
      </c>
      <c r="J268" s="3">
        <f>I268^2</f>
        <v>5.7576697384066587E-3</v>
      </c>
      <c r="K268" s="3">
        <f>1/J268</f>
        <v>173.68137552758171</v>
      </c>
      <c r="L268" s="3">
        <f>K268/(VLOOKUP($AX268,'5_Weighting - FEM'!$B$9:$C$20,2,FALSE)/VLOOKUP($AX268,'5_Weighting - FEM'!$B$9:$D$20,3,FALSE))</f>
        <v>0.30321521311601357</v>
      </c>
      <c r="M268" s="3">
        <f>L268*Z268</f>
        <v>-4.0033504587707276E-2</v>
      </c>
      <c r="N268" s="3">
        <f>K268*Z268</f>
        <v>-22.931152010906615</v>
      </c>
      <c r="O268" s="3">
        <f>K268/(VLOOKUP($AX268,'5_Weighting - FEM'!$F$12:$G$20,2,FALSE)/(VLOOKUP($AX268,'5_Weighting - FEM'!$F$12:$H$21,3,FALSE)))</f>
        <v>9.952812599689608</v>
      </c>
      <c r="P268" s="3">
        <f>O268*$Z268</f>
        <v>-1.3140698475370189</v>
      </c>
      <c r="Q268" s="3">
        <f>K268/(VLOOKUP($AX268,'5_Weighting - FEM'!$F$12:$H$20,2,FALSE)/VLOOKUP($AX268,'5_Weighting - FEM'!$F$12:$H$20,3,FALSE))</f>
        <v>9.952812599689608</v>
      </c>
      <c r="R268" s="3">
        <f>Q268*$Z268</f>
        <v>-1.3140698475370189</v>
      </c>
      <c r="S268" s="3">
        <f>K268/(VLOOKUP($AX268,'5_Weighting - FEM'!$N$12:$O$23,2,FALSE)/VLOOKUP($AX268,'5_Weighting - FEM'!$N$12:$P$23,3,FALSE))</f>
        <v>0.16610029933702189</v>
      </c>
      <c r="T268" s="3">
        <f>S268*$Z268</f>
        <v>-2.1930222521467001E-2</v>
      </c>
      <c r="U268" s="3">
        <f>K268/(VLOOKUP($AX268,'5_Weighting - FEM'!$R$12:$S$23,2,FALSE)/(VLOOKUP($AX268,'5_Weighting - FEM'!$R$12:$T$23,3,FALSE)))</f>
        <v>0.26999498562317553</v>
      </c>
      <c r="V268" s="3">
        <f>U268*$Z268</f>
        <v>-3.5647437951827871E-2</v>
      </c>
      <c r="W268" s="3">
        <f>K268/(VLOOKUP($AX268,'5_Weighting - FEM'!$V$12:$W$23,2,FALSE)/(VLOOKUP($AX268,'5_Weighting - FEM'!$V$12:$X$23,3,FALSE)))</f>
        <v>0.22902936151462078</v>
      </c>
      <c r="X268" s="3">
        <f>W268*$Z268</f>
        <v>-3.0238746600775385E-2</v>
      </c>
      <c r="Y268" s="3" t="s">
        <v>354</v>
      </c>
      <c r="Z268" s="6">
        <v>-0.13203000000000001</v>
      </c>
      <c r="AA268" s="3" t="s">
        <v>355</v>
      </c>
      <c r="AB268" s="3">
        <v>7.5879310344827589E-2</v>
      </c>
      <c r="AC268" s="3" t="s">
        <v>26</v>
      </c>
      <c r="AD268" s="3" t="s">
        <v>5</v>
      </c>
      <c r="AE268" s="3" t="s">
        <v>143</v>
      </c>
      <c r="AF268" s="3" t="s">
        <v>53</v>
      </c>
      <c r="AG268" s="3" t="s">
        <v>7</v>
      </c>
      <c r="AH268" s="3" t="s">
        <v>356</v>
      </c>
      <c r="AI268" s="3" t="s">
        <v>28</v>
      </c>
      <c r="AJ268" s="3" t="s">
        <v>10</v>
      </c>
      <c r="AK268" s="3" t="s">
        <v>11</v>
      </c>
      <c r="AL268" s="4" t="s">
        <v>108</v>
      </c>
      <c r="AM268" s="4" t="s">
        <v>357</v>
      </c>
      <c r="AN268" s="4">
        <v>2010</v>
      </c>
      <c r="AO268" s="3" t="s">
        <v>14</v>
      </c>
      <c r="AP268" s="3" t="s">
        <v>14</v>
      </c>
      <c r="AQ268" s="3">
        <v>473</v>
      </c>
      <c r="AR268" s="3">
        <v>1</v>
      </c>
      <c r="AS268" s="3">
        <v>0</v>
      </c>
      <c r="AT268" s="3">
        <v>0</v>
      </c>
      <c r="AU268" s="3">
        <v>0</v>
      </c>
      <c r="AV268" s="4" t="s">
        <v>346</v>
      </c>
      <c r="AW268" s="4" t="s">
        <v>364</v>
      </c>
      <c r="AX268" s="4" t="s">
        <v>348</v>
      </c>
      <c r="AY268" s="4" t="s">
        <v>33</v>
      </c>
      <c r="AZ268" s="4"/>
      <c r="BA268" s="3">
        <v>-0.27</v>
      </c>
      <c r="BB268" s="3"/>
      <c r="BC268" s="3"/>
      <c r="BD268" s="3" t="s">
        <v>20</v>
      </c>
      <c r="BE268" s="3">
        <v>-1.74</v>
      </c>
      <c r="BF268" s="3"/>
    </row>
    <row r="269" spans="1:58" x14ac:dyDescent="0.35">
      <c r="A269" s="2">
        <v>172</v>
      </c>
      <c r="B269" s="3" t="s">
        <v>1236</v>
      </c>
      <c r="C269" s="3">
        <v>172.2</v>
      </c>
      <c r="D269" s="3" t="s">
        <v>1241</v>
      </c>
      <c r="E269" s="3" t="s">
        <v>1238</v>
      </c>
      <c r="F269" s="3"/>
      <c r="G269" s="3"/>
      <c r="H269" s="3" t="str">
        <f>IF(Z269&lt;'2 - Outliers'!$F$11,"Low outlier",IF(Z269&gt;'2 - Outliers'!$F$12,"High outlier",""))</f>
        <v/>
      </c>
      <c r="I269" s="3">
        <f>IF(AB269="",VLOOKUP(AX269,'3 -Impute_SE'!$B$10:$C$21,2,FALSE),AB269)</f>
        <v>7.6229999999999992E-2</v>
      </c>
      <c r="J269" s="3">
        <f>I269^2</f>
        <v>5.811012899999999E-3</v>
      </c>
      <c r="K269" s="3">
        <f>1/J269</f>
        <v>172.08703838878074</v>
      </c>
      <c r="L269" s="3">
        <f>K269/(VLOOKUP($AX269,'5_Weighting - FEM'!$B$9:$C$20,2,FALSE)/VLOOKUP($AX269,'5_Weighting - FEM'!$B$9:$D$20,3,FALSE))</f>
        <v>0.16707294712924586</v>
      </c>
      <c r="M269" s="3">
        <f>L269*Z269</f>
        <v>1.0359692232643146E-2</v>
      </c>
      <c r="N269" s="3">
        <f>K269*Z269</f>
        <v>10.670600989373126</v>
      </c>
      <c r="O269" s="3">
        <f>K269/(VLOOKUP($AX269,'5_Weighting - FEM'!$F$12:$G$20,2,FALSE)/(VLOOKUP($AX269,'5_Weighting - FEM'!$F$12:$H$21,3,FALSE)))</f>
        <v>2.9267171814895647</v>
      </c>
      <c r="P269" s="3">
        <f>O269*$Z269</f>
        <v>0.18147695227262342</v>
      </c>
      <c r="Q269" s="3">
        <f>K269/(VLOOKUP($AX269,'5_Weighting - FEM'!$F$12:$H$20,2,FALSE)/VLOOKUP($AX269,'5_Weighting - FEM'!$F$12:$H$20,3,FALSE))</f>
        <v>2.9267171814895647</v>
      </c>
      <c r="R269" s="3">
        <f>Q269*$Z269</f>
        <v>0.18147695227262342</v>
      </c>
      <c r="S269" s="3">
        <f>K269/(VLOOKUP($AX269,'5_Weighting - FEM'!$N$12:$O$23,2,FALSE)/VLOOKUP($AX269,'5_Weighting - FEM'!$N$12:$P$23,3,FALSE))</f>
        <v>0.12043890149399136</v>
      </c>
      <c r="T269" s="3">
        <f>S269*$Z269</f>
        <v>7.4680549649379212E-3</v>
      </c>
      <c r="U269" s="3">
        <f>K269/(VLOOKUP($AX269,'5_Weighting - FEM'!$R$12:$S$23,2,FALSE)/(VLOOKUP($AX269,'5_Weighting - FEM'!$R$12:$T$23,3,FALSE)))</f>
        <v>8.2571275807612268E-2</v>
      </c>
      <c r="V269" s="3">
        <f>U269*$Z269</f>
        <v>5.1199970990026137E-3</v>
      </c>
      <c r="W269" s="3">
        <f>K269/(VLOOKUP($AX269,'5_Weighting - FEM'!$V$12:$W$23,2,FALSE)/(VLOOKUP($AX269,'5_Weighting - FEM'!$V$12:$X$23,3,FALSE)))</f>
        <v>0.10599198830336094</v>
      </c>
      <c r="X269" s="3">
        <f>W269*$Z269</f>
        <v>6.5722452187265013E-3</v>
      </c>
      <c r="Y269" s="3" t="s">
        <v>1303</v>
      </c>
      <c r="Z269" s="6">
        <v>6.2006999999999993E-2</v>
      </c>
      <c r="AA269" s="3" t="s">
        <v>355</v>
      </c>
      <c r="AB269" s="3">
        <v>7.6229999999999992E-2</v>
      </c>
      <c r="AC269" s="3" t="s">
        <v>1305</v>
      </c>
      <c r="AD269" s="3" t="s">
        <v>53</v>
      </c>
      <c r="AE269" s="3" t="s">
        <v>1307</v>
      </c>
      <c r="AF269" s="3" t="s">
        <v>1306</v>
      </c>
      <c r="AG269" s="3" t="s">
        <v>7</v>
      </c>
      <c r="AH269" s="3" t="s">
        <v>1319</v>
      </c>
      <c r="AI269" s="3" t="s">
        <v>38</v>
      </c>
      <c r="AJ269" s="3" t="s">
        <v>10</v>
      </c>
      <c r="AK269" s="3" t="s">
        <v>11</v>
      </c>
      <c r="AL269" s="4" t="s">
        <v>1336</v>
      </c>
      <c r="AM269" s="4" t="s">
        <v>109</v>
      </c>
      <c r="AN269" s="4">
        <v>2015</v>
      </c>
      <c r="AO269" s="3" t="s">
        <v>14</v>
      </c>
      <c r="AP269" s="3" t="s">
        <v>14</v>
      </c>
      <c r="AQ269" s="3">
        <v>2300</v>
      </c>
      <c r="AR269" s="3">
        <v>0</v>
      </c>
      <c r="AS269" s="3">
        <v>0</v>
      </c>
      <c r="AT269" s="3">
        <v>0</v>
      </c>
      <c r="AU269" s="3">
        <v>0</v>
      </c>
      <c r="AV269" s="4" t="s">
        <v>1347</v>
      </c>
      <c r="AW269" s="4" t="s">
        <v>529</v>
      </c>
      <c r="AX269" s="3" t="s">
        <v>465</v>
      </c>
      <c r="AY269" s="4" t="s">
        <v>1401</v>
      </c>
      <c r="AZ269" s="4"/>
      <c r="BA269" s="3">
        <v>5.6369999999999996</v>
      </c>
      <c r="BB269" s="3"/>
      <c r="BC269" s="3"/>
      <c r="BD269" s="3"/>
      <c r="BE269" s="3">
        <v>0.81341991341991338</v>
      </c>
      <c r="BF269" s="3" t="s">
        <v>125</v>
      </c>
    </row>
    <row r="270" spans="1:58" x14ac:dyDescent="0.35">
      <c r="A270" s="2">
        <v>110</v>
      </c>
      <c r="B270" s="3" t="s">
        <v>819</v>
      </c>
      <c r="C270" s="3">
        <v>110.1</v>
      </c>
      <c r="D270" s="3" t="s">
        <v>820</v>
      </c>
      <c r="E270" s="3" t="s">
        <v>821</v>
      </c>
      <c r="F270" s="3">
        <v>1</v>
      </c>
      <c r="G270" s="3"/>
      <c r="H270" s="3" t="str">
        <f>IF(Z270&lt;'2 - Outliers'!$F$11,"Low outlier",IF(Z270&gt;'2 - Outliers'!$F$12,"High outlier",""))</f>
        <v/>
      </c>
      <c r="I270" s="3">
        <f>IF(AB270="",VLOOKUP(AX270,'3 -Impute_SE'!$B$10:$C$21,2,FALSE),AB270)</f>
        <v>7.639096609288433E-2</v>
      </c>
      <c r="J270" s="3">
        <f>I270^2</f>
        <v>5.8355797006042036E-3</v>
      </c>
      <c r="K270" s="96">
        <f>1/J270</f>
        <v>171.36258114964346</v>
      </c>
      <c r="L270" s="3">
        <f>K270/(VLOOKUP($AX270,'5_Weighting - FEM'!$B$9:$C$20,2,FALSE)/VLOOKUP($AX270,'5_Weighting - FEM'!$B$9:$D$20,3,FALSE))</f>
        <v>2.7246750029464201E-4</v>
      </c>
      <c r="M270" s="3">
        <f>L270*Z270</f>
        <v>9.4912093428479514E-5</v>
      </c>
      <c r="N270" s="3">
        <f>K270*Z270</f>
        <v>59.692922255433473</v>
      </c>
      <c r="O270" s="3">
        <f>K270/(VLOOKUP($AX270,'5_Weighting - FEM'!$F$12:$G$20,2,FALSE)/(VLOOKUP($AX270,'5_Weighting - FEM'!$F$12:$H$21,3,FALSE)))</f>
        <v>7.3115787318226476E-3</v>
      </c>
      <c r="P270" s="3">
        <f>O270*$Z270</f>
        <v>2.5469358472258183E-3</v>
      </c>
      <c r="Q270" s="3">
        <f>K270/(VLOOKUP($AX270,'5_Weighting - FEM'!$F$12:$H$20,2,FALSE)/VLOOKUP($AX270,'5_Weighting - FEM'!$F$12:$H$20,3,FALSE))</f>
        <v>7.3115787318226476E-3</v>
      </c>
      <c r="R270" s="3">
        <f>Q270*$Z270</f>
        <v>2.5469358472258183E-3</v>
      </c>
      <c r="S270" s="3">
        <f>K270/(VLOOKUP($AX270,'5_Weighting - FEM'!$N$12:$O$23,2,FALSE)/VLOOKUP($AX270,'5_Weighting - FEM'!$N$12:$P$23,3,FALSE))</f>
        <v>2.145400590553969E-4</v>
      </c>
      <c r="T270" s="3">
        <f>S270*$Z270</f>
        <v>7.4733486038509981E-5</v>
      </c>
      <c r="U270" s="3">
        <f>K270/(VLOOKUP($AX270,'5_Weighting - FEM'!$R$12:$S$23,2,FALSE)/(VLOOKUP($AX270,'5_Weighting - FEM'!$R$12:$T$23,3,FALSE)))</f>
        <v>2.9434498749074837E-2</v>
      </c>
      <c r="V270" s="3">
        <f>U270*$Z270</f>
        <v>1.0253295869311396E-2</v>
      </c>
      <c r="W270" s="3">
        <f>K270/(VLOOKUP($AX270,'5_Weighting - FEM'!$V$12:$W$23,2,FALSE)/(VLOOKUP($AX270,'5_Weighting - FEM'!$V$12:$X$23,3,FALSE)))</f>
        <v>1.997777322978263E-4</v>
      </c>
      <c r="X270" s="3">
        <f>W270*$Z270</f>
        <v>6.9591135721789159E-5</v>
      </c>
      <c r="Y270" s="3" t="s">
        <v>640</v>
      </c>
      <c r="Z270" s="6">
        <v>0.3483428053835525</v>
      </c>
      <c r="AA270" s="3" t="s">
        <v>822</v>
      </c>
      <c r="AB270" s="3">
        <v>7.639096609288433E-2</v>
      </c>
      <c r="AC270" s="3" t="s">
        <v>26</v>
      </c>
      <c r="AD270" s="3" t="s">
        <v>5</v>
      </c>
      <c r="AE270" s="3" t="s">
        <v>6</v>
      </c>
      <c r="AF270" s="3" t="s">
        <v>5</v>
      </c>
      <c r="AG270" s="3" t="s">
        <v>55</v>
      </c>
      <c r="AH270" s="3" t="s">
        <v>37</v>
      </c>
      <c r="AI270" s="3" t="s">
        <v>56</v>
      </c>
      <c r="AJ270" s="3" t="s">
        <v>10</v>
      </c>
      <c r="AK270" s="3" t="s">
        <v>39</v>
      </c>
      <c r="AL270" s="4" t="s">
        <v>12</v>
      </c>
      <c r="AM270" s="4" t="s">
        <v>40</v>
      </c>
      <c r="AN270" s="4" t="s">
        <v>823</v>
      </c>
      <c r="AO270" s="3" t="s">
        <v>1951</v>
      </c>
      <c r="AP270" s="3" t="s">
        <v>30</v>
      </c>
      <c r="AQ270" s="3">
        <v>4140</v>
      </c>
      <c r="AR270" s="3">
        <v>1</v>
      </c>
      <c r="AS270" s="3">
        <v>0</v>
      </c>
      <c r="AT270" s="3">
        <v>1</v>
      </c>
      <c r="AU270" s="3">
        <v>1</v>
      </c>
      <c r="AV270" s="4" t="s">
        <v>15</v>
      </c>
      <c r="AW270" s="4" t="s">
        <v>824</v>
      </c>
      <c r="AX270" s="4" t="s">
        <v>17</v>
      </c>
      <c r="AY270" s="4" t="s">
        <v>58</v>
      </c>
      <c r="AZ270" s="4" t="s">
        <v>59</v>
      </c>
      <c r="BA270" s="3">
        <v>8.9999999999999993E-3</v>
      </c>
      <c r="BB270" s="3">
        <v>1.0090406217738679</v>
      </c>
      <c r="BC270" s="3"/>
      <c r="BD270" s="3" t="s">
        <v>60</v>
      </c>
      <c r="BE270" s="3">
        <v>4.5599999999999996</v>
      </c>
      <c r="BF270" s="3"/>
    </row>
    <row r="271" spans="1:58" x14ac:dyDescent="0.35">
      <c r="A271" s="2">
        <v>160</v>
      </c>
      <c r="B271" s="3" t="s">
        <v>1202</v>
      </c>
      <c r="C271" s="3">
        <v>160.1</v>
      </c>
      <c r="D271" s="3" t="s">
        <v>1203</v>
      </c>
      <c r="E271" s="3" t="s">
        <v>1204</v>
      </c>
      <c r="F271" s="3"/>
      <c r="G271" s="3"/>
      <c r="H271" s="3" t="str">
        <f>IF(Z271&lt;'2 - Outliers'!$F$11,"Low outlier",IF(Z271&gt;'2 - Outliers'!$F$12,"High outlier",""))</f>
        <v>High outlier</v>
      </c>
      <c r="I271" s="3">
        <f>IF(AB271="",VLOOKUP(AX271,'3 -Impute_SE'!$B$10:$C$21,2,FALSE),AB271)</f>
        <v>7.6819515443840788E-2</v>
      </c>
      <c r="J271" s="3">
        <f>I271^2</f>
        <v>5.9012379530264938E-3</v>
      </c>
      <c r="K271" s="3">
        <f>1/J271</f>
        <v>169.45596974057665</v>
      </c>
      <c r="L271" s="3">
        <f>K271/(VLOOKUP($AX271,'5_Weighting - FEM'!$B$9:$C$20,2,FALSE)/VLOOKUP($AX271,'5_Weighting - FEM'!$B$9:$D$20,3,FALSE))</f>
        <v>1.0098285296469781E-13</v>
      </c>
      <c r="M271" s="3">
        <f>L271*Z271</f>
        <v>1.7510900536970649E-13</v>
      </c>
      <c r="N271" s="3">
        <f>K271*Z271</f>
        <v>293.84460276245926</v>
      </c>
      <c r="O271" s="3" t="e">
        <f>K271/(VLOOKUP($AX271,'5_Weighting - FEM'!$F$12:$G$20,2,FALSE)/(VLOOKUP($AX271,'5_Weighting - FEM'!$F$12:$H$21,3,FALSE)))</f>
        <v>#N/A</v>
      </c>
      <c r="P271" s="3" t="e">
        <f>O271*$Z271</f>
        <v>#N/A</v>
      </c>
      <c r="Q271" s="3" t="e">
        <f>K271/(VLOOKUP($AX271,'5_Weighting - FEM'!$F$12:$H$20,2,FALSE)/VLOOKUP($AX271,'5_Weighting - FEM'!$F$12:$H$20,3,FALSE))</f>
        <v>#N/A</v>
      </c>
      <c r="R271" s="3" t="e">
        <f>Q271*$Z271</f>
        <v>#N/A</v>
      </c>
      <c r="S271" s="3">
        <f>K271/(VLOOKUP($AX271,'5_Weighting - FEM'!$N$12:$O$23,2,FALSE)/VLOOKUP($AX271,'5_Weighting - FEM'!$N$12:$P$23,3,FALSE))</f>
        <v>3.7989212561676488E-4</v>
      </c>
      <c r="T271" s="3">
        <f>S271*$Z271</f>
        <v>6.5875077116102712E-4</v>
      </c>
      <c r="U271" s="3">
        <f>K271/(VLOOKUP($AX271,'5_Weighting - FEM'!$R$12:$S$23,2,FALSE)/(VLOOKUP($AX271,'5_Weighting - FEM'!$R$12:$T$23,3,FALSE)))</f>
        <v>2.4644869223809629E-4</v>
      </c>
      <c r="V271" s="3">
        <f>U271*$Z271</f>
        <v>4.2735359623444653E-4</v>
      </c>
      <c r="W271" s="3">
        <f>K271/(VLOOKUP($AX271,'5_Weighting - FEM'!$V$12:$W$23,2,FALSE)/(VLOOKUP($AX271,'5_Weighting - FEM'!$V$12:$X$23,3,FALSE)))</f>
        <v>4.2076188742474566E-14</v>
      </c>
      <c r="X271" s="3">
        <f>W271*$Z271</f>
        <v>7.2962085583168109E-14</v>
      </c>
      <c r="Y271" s="3" t="s">
        <v>24</v>
      </c>
      <c r="Z271" s="6">
        <v>1.7340469221138182</v>
      </c>
      <c r="AA271" s="3" t="s">
        <v>25</v>
      </c>
      <c r="AB271" s="3">
        <v>7.6819515443840788E-2</v>
      </c>
      <c r="AC271" s="3" t="s">
        <v>26</v>
      </c>
      <c r="AD271" s="3" t="s">
        <v>5</v>
      </c>
      <c r="AE271" s="3" t="s">
        <v>1307</v>
      </c>
      <c r="AF271" s="3" t="s">
        <v>5</v>
      </c>
      <c r="AG271" s="3" t="s">
        <v>7</v>
      </c>
      <c r="AH271" s="3" t="s">
        <v>1314</v>
      </c>
      <c r="AI271" s="3" t="s">
        <v>38</v>
      </c>
      <c r="AJ271" s="3" t="s">
        <v>10</v>
      </c>
      <c r="AK271" s="3" t="s">
        <v>11</v>
      </c>
      <c r="AL271" s="4" t="s">
        <v>12</v>
      </c>
      <c r="AM271" s="4" t="s">
        <v>1333</v>
      </c>
      <c r="AN271" s="4">
        <v>2015</v>
      </c>
      <c r="AO271" s="3" t="str">
        <f>IF(AN271&lt;2010,"Pre-2010",IF(AN271&lt;2018,"2010 - 2017","2018 - 2019"))</f>
        <v>2010 - 2017</v>
      </c>
      <c r="AP271" s="3" t="s">
        <v>1951</v>
      </c>
      <c r="AQ271" s="3">
        <v>2124</v>
      </c>
      <c r="AR271" s="3">
        <v>1</v>
      </c>
      <c r="AS271" s="3">
        <v>0</v>
      </c>
      <c r="AT271" s="3">
        <v>0</v>
      </c>
      <c r="AU271" s="3">
        <v>0</v>
      </c>
      <c r="AV271" s="4" t="s">
        <v>97</v>
      </c>
      <c r="AW271" s="4" t="s">
        <v>1360</v>
      </c>
      <c r="AX271" s="4" t="s">
        <v>1396</v>
      </c>
      <c r="AY271" s="4" t="s">
        <v>1398</v>
      </c>
      <c r="AZ271" s="4"/>
      <c r="BA271" s="3">
        <v>9.5869999999999997</v>
      </c>
      <c r="BB271" s="3"/>
      <c r="BC271" s="3"/>
      <c r="BD271" s="3"/>
      <c r="BE271" s="3">
        <v>22.573</v>
      </c>
      <c r="BF271" s="3" t="s">
        <v>1300</v>
      </c>
    </row>
    <row r="272" spans="1:58" x14ac:dyDescent="0.35">
      <c r="A272" s="2">
        <v>31</v>
      </c>
      <c r="B272" s="3" t="s">
        <v>162</v>
      </c>
      <c r="C272" s="3">
        <v>31.1</v>
      </c>
      <c r="D272" s="3" t="s">
        <v>965</v>
      </c>
      <c r="E272" s="3" t="s">
        <v>164</v>
      </c>
      <c r="F272" s="3">
        <v>1</v>
      </c>
      <c r="G272" s="3"/>
      <c r="H272" s="3" t="str">
        <f>IF(Z272&lt;'2 - Outliers'!$F$11,"Low outlier",IF(Z272&gt;'2 - Outliers'!$F$12,"High outlier",""))</f>
        <v/>
      </c>
      <c r="I272" s="3">
        <f>IF(AB272="",VLOOKUP(AX272,'3 -Impute_SE'!$B$10:$C$21,2,FALSE),AB272)</f>
        <v>7.7777777777777779E-2</v>
      </c>
      <c r="J272" s="3">
        <f>I272^2</f>
        <v>6.0493827160493828E-3</v>
      </c>
      <c r="K272" s="6">
        <f>1/J272</f>
        <v>165.30612244897958</v>
      </c>
      <c r="L272" s="3">
        <f>K272/(VLOOKUP($AX272,'5_Weighting - FEM'!$B$9:$C$20,2,FALSE)/VLOOKUP($AX272,'5_Weighting - FEM'!$B$9:$D$20,3,FALSE))</f>
        <v>0.1604896063912945</v>
      </c>
      <c r="M272" s="3">
        <f>L272*Z272</f>
        <v>2.2468544894781232E-2</v>
      </c>
      <c r="N272" s="3">
        <f>K272*Z272</f>
        <v>23.142857142857142</v>
      </c>
      <c r="O272" s="3">
        <f>K272/(VLOOKUP($AX272,'5_Weighting - FEM'!$F$12:$G$20,2,FALSE)/(VLOOKUP($AX272,'5_Weighting - FEM'!$F$12:$H$21,3,FALSE)))</f>
        <v>2.8113928469373213</v>
      </c>
      <c r="P272" s="3">
        <f>O272*$Z272</f>
        <v>0.39359499857122504</v>
      </c>
      <c r="Q272" s="3">
        <f>K272/(VLOOKUP($AX272,'5_Weighting - FEM'!$F$12:$H$20,2,FALSE)/VLOOKUP($AX272,'5_Weighting - FEM'!$F$12:$H$20,3,FALSE))</f>
        <v>2.8113928469373213</v>
      </c>
      <c r="R272" s="3">
        <f>Q272*$Z272</f>
        <v>0.39359499857122504</v>
      </c>
      <c r="S272" s="3">
        <f>K272/(VLOOKUP($AX272,'5_Weighting - FEM'!$N$12:$O$23,2,FALSE)/VLOOKUP($AX272,'5_Weighting - FEM'!$N$12:$P$23,3,FALSE))</f>
        <v>0.11569312822391112</v>
      </c>
      <c r="T272" s="3">
        <f>S272*$Z272</f>
        <v>1.6197037951347557E-2</v>
      </c>
      <c r="U272" s="3">
        <f>K272/(VLOOKUP($AX272,'5_Weighting - FEM'!$R$12:$S$23,2,FALSE)/(VLOOKUP($AX272,'5_Weighting - FEM'!$R$12:$T$23,3,FALSE)))</f>
        <v>7.9317638081401853E-2</v>
      </c>
      <c r="V272" s="3">
        <f>U272*$Z272</f>
        <v>1.110446933139626E-2</v>
      </c>
      <c r="W272" s="3">
        <f>K272/(VLOOKUP($AX272,'5_Weighting - FEM'!$V$12:$W$23,2,FALSE)/(VLOOKUP($AX272,'5_Weighting - FEM'!$V$12:$X$23,3,FALSE)))</f>
        <v>0.10181548105617517</v>
      </c>
      <c r="X272" s="3">
        <f>W272*$Z272</f>
        <v>1.4254167347864525E-2</v>
      </c>
      <c r="Y272" s="3" t="s">
        <v>94</v>
      </c>
      <c r="Z272" s="6">
        <v>0.14000000000000001</v>
      </c>
      <c r="AA272" s="3" t="s">
        <v>4</v>
      </c>
      <c r="AB272" s="3">
        <v>7.7777777777777779E-2</v>
      </c>
      <c r="AC272" s="3" t="s">
        <v>26</v>
      </c>
      <c r="AD272" s="3" t="s">
        <v>5</v>
      </c>
      <c r="AE272" s="3" t="s">
        <v>6</v>
      </c>
      <c r="AF272" s="3" t="s">
        <v>5</v>
      </c>
      <c r="AG272" s="3" t="s">
        <v>55</v>
      </c>
      <c r="AH272" s="3" t="s">
        <v>165</v>
      </c>
      <c r="AI272" s="3" t="s">
        <v>95</v>
      </c>
      <c r="AJ272" s="3" t="s">
        <v>57</v>
      </c>
      <c r="AK272" s="3" t="s">
        <v>39</v>
      </c>
      <c r="AL272" s="4" t="s">
        <v>12</v>
      </c>
      <c r="AM272" s="4" t="s">
        <v>166</v>
      </c>
      <c r="AN272" s="4">
        <v>1999</v>
      </c>
      <c r="AO272" s="3" t="s">
        <v>30</v>
      </c>
      <c r="AP272" s="3" t="s">
        <v>30</v>
      </c>
      <c r="AQ272" s="3">
        <v>8707</v>
      </c>
      <c r="AR272" s="3">
        <v>0</v>
      </c>
      <c r="AS272" s="3">
        <v>0</v>
      </c>
      <c r="AT272" s="3">
        <v>0</v>
      </c>
      <c r="AU272" s="3">
        <v>0</v>
      </c>
      <c r="AV272" s="4" t="s">
        <v>330</v>
      </c>
      <c r="AW272" s="4" t="s">
        <v>610</v>
      </c>
      <c r="AX272" s="4" t="s">
        <v>465</v>
      </c>
      <c r="AY272" s="4" t="s">
        <v>168</v>
      </c>
      <c r="AZ272" s="4" t="s">
        <v>99</v>
      </c>
      <c r="BA272" s="3">
        <v>8.4290000000000004E-2</v>
      </c>
      <c r="BB272" s="3">
        <v>1.0879443519272471</v>
      </c>
      <c r="BC272" s="3"/>
      <c r="BD272" s="3" t="s">
        <v>60</v>
      </c>
      <c r="BE272" s="3">
        <v>1.8</v>
      </c>
      <c r="BF272" s="3"/>
    </row>
    <row r="273" spans="1:58" x14ac:dyDescent="0.35">
      <c r="A273" s="2">
        <v>65</v>
      </c>
      <c r="B273" s="3" t="s">
        <v>351</v>
      </c>
      <c r="C273" s="3">
        <v>65.900000000000006</v>
      </c>
      <c r="D273" s="3" t="s">
        <v>715</v>
      </c>
      <c r="E273" s="3" t="s">
        <v>366</v>
      </c>
      <c r="F273" s="3"/>
      <c r="G273" s="3" t="s">
        <v>1958</v>
      </c>
      <c r="H273" s="3" t="str">
        <f>IF(Z273&lt;'2 - Outliers'!$F$11,"Low outlier",IF(Z273&gt;'2 - Outliers'!$F$12,"High outlier",""))</f>
        <v/>
      </c>
      <c r="I273" s="3">
        <f>IF(AB273="",VLOOKUP(AX273,'3 -Impute_SE'!$B$10:$C$21,2,FALSE),AB273)</f>
        <v>7.85E-2</v>
      </c>
      <c r="J273" s="3">
        <f>I273^2</f>
        <v>6.1622500000000002E-3</v>
      </c>
      <c r="K273" s="3">
        <f>1/J273</f>
        <v>162.27838857560144</v>
      </c>
      <c r="L273" s="3">
        <f>K273/(VLOOKUP($AX273,'5_Weighting - FEM'!$B$9:$C$20,2,FALSE)/VLOOKUP($AX273,'5_Weighting - FEM'!$B$9:$D$20,3,FALSE))</f>
        <v>1.2827541229787776</v>
      </c>
      <c r="M273" s="3">
        <f>L273*Z273</f>
        <v>7.5522148990375529E-2</v>
      </c>
      <c r="N273" s="3">
        <f>K273*Z273</f>
        <v>9.5541401273885338</v>
      </c>
      <c r="O273" s="3" t="e">
        <f>K273/(VLOOKUP($AX273,'5_Weighting - FEM'!$F$12:$G$20,2,FALSE)/(VLOOKUP($AX273,'5_Weighting - FEM'!$F$12:$H$21,3,FALSE)))</f>
        <v>#N/A</v>
      </c>
      <c r="P273" s="3" t="e">
        <f>O273*$Z273</f>
        <v>#N/A</v>
      </c>
      <c r="Q273" s="3" t="e">
        <f>K273/(VLOOKUP($AX273,'5_Weighting - FEM'!$F$12:$H$20,2,FALSE)/VLOOKUP($AX273,'5_Weighting - FEM'!$F$12:$H$20,3,FALSE))</f>
        <v>#N/A</v>
      </c>
      <c r="R273" s="3" t="e">
        <f>Q273*$Z273</f>
        <v>#N/A</v>
      </c>
      <c r="S273" s="3">
        <f>K273/(VLOOKUP($AX273,'5_Weighting - FEM'!$N$12:$O$23,2,FALSE)/VLOOKUP($AX273,'5_Weighting - FEM'!$N$12:$P$23,3,FALSE))</f>
        <v>1.2827541229787776</v>
      </c>
      <c r="T273" s="3">
        <f>S273*$Z273</f>
        <v>7.5522148990375529E-2</v>
      </c>
      <c r="U273" s="3">
        <f>K273/(VLOOKUP($AX273,'5_Weighting - FEM'!$R$12:$S$23,2,FALSE)/(VLOOKUP($AX273,'5_Weighting - FEM'!$R$12:$T$23,3,FALSE)))</f>
        <v>1.3501811354649087</v>
      </c>
      <c r="V273" s="3">
        <f>U273*$Z273</f>
        <v>7.949191435049649E-2</v>
      </c>
      <c r="W273" s="3">
        <f>K273/(VLOOKUP($AX273,'5_Weighting - FEM'!$V$12:$W$23,2,FALSE)/(VLOOKUP($AX273,'5_Weighting - FEM'!$V$12:$X$23,3,FALSE)))</f>
        <v>1.274796328860863</v>
      </c>
      <c r="X273" s="3">
        <f>W273*$Z273</f>
        <v>7.5053633861683303E-2</v>
      </c>
      <c r="Y273" s="3" t="s">
        <v>367</v>
      </c>
      <c r="Z273" s="6">
        <v>5.8874999999999997E-2</v>
      </c>
      <c r="AA273" s="3" t="s">
        <v>355</v>
      </c>
      <c r="AB273" s="3">
        <v>7.85E-2</v>
      </c>
      <c r="AC273" s="3" t="s">
        <v>26</v>
      </c>
      <c r="AD273" s="3" t="s">
        <v>53</v>
      </c>
      <c r="AE273" s="3" t="s">
        <v>6</v>
      </c>
      <c r="AF273" s="3" t="s">
        <v>54</v>
      </c>
      <c r="AG273" s="3" t="s">
        <v>7</v>
      </c>
      <c r="AH273" s="3" t="s">
        <v>356</v>
      </c>
      <c r="AI273" s="3" t="s">
        <v>28</v>
      </c>
      <c r="AJ273" s="3" t="s">
        <v>10</v>
      </c>
      <c r="AK273" s="3" t="s">
        <v>11</v>
      </c>
      <c r="AL273" s="4" t="s">
        <v>108</v>
      </c>
      <c r="AM273" s="4" t="s">
        <v>357</v>
      </c>
      <c r="AN273" s="4">
        <v>2010</v>
      </c>
      <c r="AO273" s="3" t="s">
        <v>14</v>
      </c>
      <c r="AP273" s="3" t="s">
        <v>14</v>
      </c>
      <c r="AQ273" s="3">
        <v>473</v>
      </c>
      <c r="AR273" s="3">
        <v>1</v>
      </c>
      <c r="AS273" s="3">
        <v>0</v>
      </c>
      <c r="AT273" s="3">
        <v>0</v>
      </c>
      <c r="AU273" s="3">
        <v>0</v>
      </c>
      <c r="AV273" s="4" t="s">
        <v>346</v>
      </c>
      <c r="AW273" s="4" t="s">
        <v>432</v>
      </c>
      <c r="AX273" s="4" t="s">
        <v>707</v>
      </c>
      <c r="AY273" s="4" t="s">
        <v>33</v>
      </c>
      <c r="AZ273" s="4"/>
      <c r="BA273" s="3">
        <v>0.125</v>
      </c>
      <c r="BB273" s="3"/>
      <c r="BC273" s="3"/>
      <c r="BD273" s="3" t="s">
        <v>20</v>
      </c>
      <c r="BE273" s="3">
        <v>0.75</v>
      </c>
      <c r="BF273" s="3"/>
    </row>
    <row r="274" spans="1:58" x14ac:dyDescent="0.35">
      <c r="A274" s="2">
        <v>160</v>
      </c>
      <c r="B274" s="3" t="s">
        <v>1202</v>
      </c>
      <c r="C274" s="3">
        <v>160.19999999999999</v>
      </c>
      <c r="D274" s="3" t="s">
        <v>1209</v>
      </c>
      <c r="E274" s="3" t="s">
        <v>1210</v>
      </c>
      <c r="F274" s="3"/>
      <c r="G274" s="3"/>
      <c r="H274" s="3" t="str">
        <f>IF(Z274&lt;'2 - Outliers'!$F$11,"Low outlier",IF(Z274&gt;'2 - Outliers'!$F$12,"High outlier",""))</f>
        <v>High outlier</v>
      </c>
      <c r="I274" s="3">
        <f>IF(AB274="",VLOOKUP(AX274,'3 -Impute_SE'!$B$10:$C$21,2,FALSE),AB274)</f>
        <v>7.8895368819793588E-2</v>
      </c>
      <c r="J274" s="3">
        <f>I274^2</f>
        <v>6.2244792212112583E-3</v>
      </c>
      <c r="K274" s="3">
        <f>1/J274</f>
        <v>160.65601064138568</v>
      </c>
      <c r="L274" s="3">
        <f>K274/(VLOOKUP($AX274,'5_Weighting - FEM'!$B$9:$C$20,2,FALSE)/VLOOKUP($AX274,'5_Weighting - FEM'!$B$9:$D$20,3,FALSE))</f>
        <v>9.5738747506687678E-14</v>
      </c>
      <c r="M274" s="3">
        <f>L274*Z274</f>
        <v>1.7482969547641328E-13</v>
      </c>
      <c r="N274" s="3">
        <f>K274*Z274</f>
        <v>293.37590211243219</v>
      </c>
      <c r="O274" s="3" t="e">
        <f>K274/(VLOOKUP($AX274,'5_Weighting - FEM'!$F$12:$G$20,2,FALSE)/(VLOOKUP($AX274,'5_Weighting - FEM'!$F$12:$H$21,3,FALSE)))</f>
        <v>#N/A</v>
      </c>
      <c r="P274" s="3" t="e">
        <f>O274*$Z274</f>
        <v>#N/A</v>
      </c>
      <c r="Q274" s="3" t="e">
        <f>K274/(VLOOKUP($AX274,'5_Weighting - FEM'!$F$12:$H$20,2,FALSE)/VLOOKUP($AX274,'5_Weighting - FEM'!$F$12:$H$20,3,FALSE))</f>
        <v>#N/A</v>
      </c>
      <c r="R274" s="3" t="e">
        <f>Q274*$Z274</f>
        <v>#N/A</v>
      </c>
      <c r="S274" s="3">
        <f>K274/(VLOOKUP($AX274,'5_Weighting - FEM'!$N$12:$O$23,2,FALSE)/VLOOKUP($AX274,'5_Weighting - FEM'!$N$12:$P$23,3,FALSE))</f>
        <v>3.6016407960782131E-4</v>
      </c>
      <c r="T274" s="3">
        <f>S274*$Z274</f>
        <v>6.5770002218777288E-4</v>
      </c>
      <c r="U274" s="3">
        <f>K274/(VLOOKUP($AX274,'5_Weighting - FEM'!$R$12:$S$23,2,FALSE)/(VLOOKUP($AX274,'5_Weighting - FEM'!$R$12:$T$23,3,FALSE)))</f>
        <v>2.3365045081252413E-4</v>
      </c>
      <c r="V274" s="3">
        <f>U274*$Z274</f>
        <v>4.2667194033039574E-4</v>
      </c>
      <c r="W274" s="3">
        <f>K274/(VLOOKUP($AX274,'5_Weighting - FEM'!$V$12:$W$23,2,FALSE)/(VLOOKUP($AX274,'5_Weighting - FEM'!$V$12:$X$23,3,FALSE)))</f>
        <v>3.9891144801263954E-14</v>
      </c>
      <c r="X274" s="3">
        <f>W274*$Z274</f>
        <v>7.2845706460942727E-14</v>
      </c>
      <c r="Y274" s="3" t="s">
        <v>24</v>
      </c>
      <c r="Z274" s="6">
        <v>1.8261122067029425</v>
      </c>
      <c r="AA274" s="3" t="s">
        <v>25</v>
      </c>
      <c r="AB274" s="3">
        <v>7.8895368819793588E-2</v>
      </c>
      <c r="AC274" s="3" t="s">
        <v>26</v>
      </c>
      <c r="AD274" s="3" t="s">
        <v>5</v>
      </c>
      <c r="AE274" s="3" t="s">
        <v>1307</v>
      </c>
      <c r="AF274" s="3" t="s">
        <v>5</v>
      </c>
      <c r="AG274" s="3" t="s">
        <v>7</v>
      </c>
      <c r="AH274" s="3" t="s">
        <v>1315</v>
      </c>
      <c r="AI274" s="3" t="s">
        <v>38</v>
      </c>
      <c r="AJ274" s="3" t="s">
        <v>10</v>
      </c>
      <c r="AK274" s="3" t="s">
        <v>11</v>
      </c>
      <c r="AL274" s="4" t="s">
        <v>12</v>
      </c>
      <c r="AM274" s="4" t="s">
        <v>1333</v>
      </c>
      <c r="AN274" s="4">
        <v>2015</v>
      </c>
      <c r="AO274" s="3" t="str">
        <f>IF(AN274&lt;2010,"Pre-2010",IF(AN274&lt;2018,"2010 - 2017","2018 - 2019"))</f>
        <v>2010 - 2017</v>
      </c>
      <c r="AP274" s="3" t="s">
        <v>1951</v>
      </c>
      <c r="AQ274" s="3">
        <v>2124</v>
      </c>
      <c r="AR274" s="3">
        <v>1</v>
      </c>
      <c r="AS274" s="3">
        <v>0</v>
      </c>
      <c r="AT274" s="3">
        <v>0</v>
      </c>
      <c r="AU274" s="3">
        <v>0</v>
      </c>
      <c r="AV274" s="4" t="s">
        <v>97</v>
      </c>
      <c r="AW274" s="4" t="s">
        <v>1360</v>
      </c>
      <c r="AX274" s="3" t="s">
        <v>1396</v>
      </c>
      <c r="AY274" s="4" t="s">
        <v>1398</v>
      </c>
      <c r="AZ274" s="4"/>
      <c r="BA274" s="3">
        <v>10.096</v>
      </c>
      <c r="BB274" s="3"/>
      <c r="BC274" s="3"/>
      <c r="BD274" s="3"/>
      <c r="BE274" s="3">
        <v>23.146000000000001</v>
      </c>
      <c r="BF274" s="3" t="s">
        <v>1300</v>
      </c>
    </row>
    <row r="275" spans="1:58" x14ac:dyDescent="0.35">
      <c r="A275" s="2">
        <v>65</v>
      </c>
      <c r="B275" s="3" t="s">
        <v>351</v>
      </c>
      <c r="C275" s="3">
        <v>65.900000000000006</v>
      </c>
      <c r="D275" s="3" t="s">
        <v>365</v>
      </c>
      <c r="E275" s="3" t="s">
        <v>366</v>
      </c>
      <c r="F275" s="3"/>
      <c r="G275" s="3" t="s">
        <v>1958</v>
      </c>
      <c r="H275" s="3" t="str">
        <f>IF(Z275&lt;'2 - Outliers'!$F$11,"Low outlier",IF(Z275&gt;'2 - Outliers'!$F$12,"High outlier",""))</f>
        <v/>
      </c>
      <c r="I275" s="3">
        <f>IF(AB275="",VLOOKUP(AX275,'3 -Impute_SE'!$B$10:$C$21,2,FALSE),AB275)</f>
        <v>7.9687499999999994E-2</v>
      </c>
      <c r="J275" s="3">
        <f>I275^2</f>
        <v>6.3500976562499995E-3</v>
      </c>
      <c r="K275" s="3">
        <f>1/J275</f>
        <v>157.47789311803155</v>
      </c>
      <c r="L275" s="3">
        <f>K275/(VLOOKUP($AX275,'5_Weighting - FEM'!$B$9:$C$20,2,FALSE)/VLOOKUP($AX275,'5_Weighting - FEM'!$B$9:$D$20,3,FALSE))</f>
        <v>0.27492696196007377</v>
      </c>
      <c r="M275" s="3">
        <f>L275*Z275</f>
        <v>3.3300528267413927E-2</v>
      </c>
      <c r="N275" s="3">
        <f>K275*Z275</f>
        <v>19.074509803921568</v>
      </c>
      <c r="O275" s="3">
        <f>K275/(VLOOKUP($AX275,'5_Weighting - FEM'!$F$12:$G$20,2,FALSE)/(VLOOKUP($AX275,'5_Weighting - FEM'!$F$12:$H$21,3,FALSE)))</f>
        <v>9.0242719119230657</v>
      </c>
      <c r="P275" s="3">
        <f>O275*$Z275</f>
        <v>1.0930649353316813</v>
      </c>
      <c r="Q275" s="3">
        <f>K275/(VLOOKUP($AX275,'5_Weighting - FEM'!$F$12:$H$20,2,FALSE)/VLOOKUP($AX275,'5_Weighting - FEM'!$F$12:$H$20,3,FALSE))</f>
        <v>9.0242719119230657</v>
      </c>
      <c r="R275" s="3">
        <f>Q275*$Z275</f>
        <v>1.0930649353316813</v>
      </c>
      <c r="S275" s="3">
        <f>K275/(VLOOKUP($AX275,'5_Weighting - FEM'!$N$12:$O$23,2,FALSE)/VLOOKUP($AX275,'5_Weighting - FEM'!$N$12:$P$23,3,FALSE))</f>
        <v>0.15060408812639015</v>
      </c>
      <c r="T275" s="3">
        <f>S275*$Z275</f>
        <v>1.8241920174309003E-2</v>
      </c>
      <c r="U275" s="3">
        <f>K275/(VLOOKUP($AX275,'5_Weighting - FEM'!$R$12:$S$23,2,FALSE)/(VLOOKUP($AX275,'5_Weighting - FEM'!$R$12:$T$23,3,FALSE)))</f>
        <v>0.24480599234785963</v>
      </c>
      <c r="V275" s="3">
        <f>U275*$Z275</f>
        <v>2.9652125823134493E-2</v>
      </c>
      <c r="W275" s="3">
        <f>K275/(VLOOKUP($AX275,'5_Weighting - FEM'!$V$12:$W$23,2,FALSE)/(VLOOKUP($AX275,'5_Weighting - FEM'!$V$12:$X$23,3,FALSE)))</f>
        <v>0.20766222747794152</v>
      </c>
      <c r="X275" s="3">
        <f>W275*$Z275</f>
        <v>2.5153087303265664E-2</v>
      </c>
      <c r="Y275" s="3" t="s">
        <v>367</v>
      </c>
      <c r="Z275" s="6">
        <v>0.12112499999999998</v>
      </c>
      <c r="AA275" s="3" t="s">
        <v>355</v>
      </c>
      <c r="AB275" s="3">
        <v>7.9687499999999994E-2</v>
      </c>
      <c r="AC275" s="3" t="s">
        <v>26</v>
      </c>
      <c r="AD275" s="3" t="s">
        <v>53</v>
      </c>
      <c r="AE275" s="3" t="s">
        <v>6</v>
      </c>
      <c r="AF275" s="3" t="s">
        <v>54</v>
      </c>
      <c r="AG275" s="3" t="s">
        <v>7</v>
      </c>
      <c r="AH275" s="3" t="s">
        <v>356</v>
      </c>
      <c r="AI275" s="3" t="s">
        <v>28</v>
      </c>
      <c r="AJ275" s="3" t="s">
        <v>10</v>
      </c>
      <c r="AK275" s="3" t="s">
        <v>11</v>
      </c>
      <c r="AL275" s="4" t="s">
        <v>108</v>
      </c>
      <c r="AM275" s="4" t="s">
        <v>357</v>
      </c>
      <c r="AN275" s="4">
        <v>2010</v>
      </c>
      <c r="AO275" s="3" t="s">
        <v>14</v>
      </c>
      <c r="AP275" s="3" t="s">
        <v>14</v>
      </c>
      <c r="AQ275" s="3">
        <v>473</v>
      </c>
      <c r="AR275" s="3">
        <v>1</v>
      </c>
      <c r="AS275" s="3">
        <v>0</v>
      </c>
      <c r="AT275" s="3">
        <v>0</v>
      </c>
      <c r="AU275" s="3">
        <v>0</v>
      </c>
      <c r="AV275" s="4" t="s">
        <v>346</v>
      </c>
      <c r="AW275" s="4" t="s">
        <v>364</v>
      </c>
      <c r="AX275" s="4" t="s">
        <v>348</v>
      </c>
      <c r="AY275" s="4" t="s">
        <v>33</v>
      </c>
      <c r="AZ275" s="4"/>
      <c r="BA275" s="3">
        <v>0.28499999999999998</v>
      </c>
      <c r="BB275" s="3"/>
      <c r="BC275" s="3"/>
      <c r="BD275" s="3" t="s">
        <v>20</v>
      </c>
      <c r="BE275" s="3">
        <v>1.52</v>
      </c>
      <c r="BF275" s="3"/>
    </row>
    <row r="276" spans="1:58" x14ac:dyDescent="0.35">
      <c r="A276" s="2">
        <v>176</v>
      </c>
      <c r="B276" s="3" t="s">
        <v>802</v>
      </c>
      <c r="C276" s="3">
        <v>176.1</v>
      </c>
      <c r="D276" s="3" t="s">
        <v>1252</v>
      </c>
      <c r="E276" s="3" t="s">
        <v>1248</v>
      </c>
      <c r="F276" s="3"/>
      <c r="G276" s="3" t="s">
        <v>1408</v>
      </c>
      <c r="H276" s="3" t="str">
        <f>IF(Z276&lt;'2 - Outliers'!$F$11,"Low outlier",IF(Z276&gt;'2 - Outliers'!$F$12,"High outlier",""))</f>
        <v>High outlier</v>
      </c>
      <c r="I276" s="3">
        <f>IF(AB276="",VLOOKUP(AX276,'3 -Impute_SE'!$B$10:$C$21,2,FALSE),AB276)</f>
        <v>7.9815095923159371E-2</v>
      </c>
      <c r="J276" s="3">
        <f>I276^2</f>
        <v>6.3704495372231317E-3</v>
      </c>
      <c r="K276" s="3">
        <f>1/J276</f>
        <v>156.97479340459518</v>
      </c>
      <c r="L276" s="3">
        <f>K276/(VLOOKUP($AX276,'5_Weighting - FEM'!$B$9:$C$20,2,FALSE)/VLOOKUP($AX276,'5_Weighting - FEM'!$B$9:$D$20,3,FALSE))</f>
        <v>4.2219139102917566E-4</v>
      </c>
      <c r="M276" s="3">
        <f>L276*Z276</f>
        <v>1.9944148958791576E-2</v>
      </c>
      <c r="N276" s="3">
        <f>K276*Z276</f>
        <v>7415.4251577821242</v>
      </c>
      <c r="O276" s="3">
        <f>K276/(VLOOKUP($AX276,'5_Weighting - FEM'!$F$12:$G$20,2,FALSE)/(VLOOKUP($AX276,'5_Weighting - FEM'!$F$12:$H$21,3,FALSE)))</f>
        <v>4.1036210367639596E-2</v>
      </c>
      <c r="P276" s="3">
        <f>O276*$Z276</f>
        <v>1.9385338253378863</v>
      </c>
      <c r="Q276" s="3">
        <f>K276/(VLOOKUP($AX276,'5_Weighting - FEM'!$F$12:$H$20,2,FALSE)/VLOOKUP($AX276,'5_Weighting - FEM'!$F$12:$H$20,3,FALSE))</f>
        <v>4.1036210367639596E-2</v>
      </c>
      <c r="R276" s="3">
        <f>Q276*$Z276</f>
        <v>1.9385338253378863</v>
      </c>
      <c r="S276" s="3">
        <f>K276/(VLOOKUP($AX276,'5_Weighting - FEM'!$N$12:$O$23,2,FALSE)/VLOOKUP($AX276,'5_Weighting - FEM'!$N$12:$P$23,3,FALSE))</f>
        <v>2.7331969187850913E-4</v>
      </c>
      <c r="T276" s="3">
        <f>S276*$Z276</f>
        <v>1.2911510665595973E-2</v>
      </c>
      <c r="U276" s="3">
        <f>K276/(VLOOKUP($AX276,'5_Weighting - FEM'!$R$12:$S$23,2,FALSE)/(VLOOKUP($AX276,'5_Weighting - FEM'!$R$12:$T$23,3,FALSE)))</f>
        <v>8.0392339624279066E-2</v>
      </c>
      <c r="V276" s="3">
        <f>U276*$Z276</f>
        <v>3.7977013048605333</v>
      </c>
      <c r="W276" s="3">
        <f>K276/(VLOOKUP($AX276,'5_Weighting - FEM'!$V$12:$W$23,2,FALSE)/(VLOOKUP($AX276,'5_Weighting - FEM'!$V$12:$X$23,3,FALSE)))</f>
        <v>2.4390978083841679E-4</v>
      </c>
      <c r="X276" s="3">
        <f>W276*$Z276</f>
        <v>1.1522198474225694E-2</v>
      </c>
      <c r="Y276" s="3" t="s">
        <v>327</v>
      </c>
      <c r="Z276" s="6">
        <v>47.239591764705899</v>
      </c>
      <c r="AA276" s="3" t="s">
        <v>25</v>
      </c>
      <c r="AB276" s="3"/>
      <c r="AC276" s="3"/>
      <c r="AD276" s="25" t="s">
        <v>53</v>
      </c>
      <c r="AE276" s="25" t="s">
        <v>1307</v>
      </c>
      <c r="AF276" s="25" t="s">
        <v>54</v>
      </c>
      <c r="AG276" s="3" t="s">
        <v>102</v>
      </c>
      <c r="AH276" s="3" t="s">
        <v>1322</v>
      </c>
      <c r="AI276" s="3" t="s">
        <v>1312</v>
      </c>
      <c r="AJ276" s="3" t="s">
        <v>10</v>
      </c>
      <c r="AK276" s="3" t="s">
        <v>107</v>
      </c>
      <c r="AL276" s="3" t="s">
        <v>1337</v>
      </c>
      <c r="AM276" s="3" t="s">
        <v>109</v>
      </c>
      <c r="AN276" s="3">
        <v>2010</v>
      </c>
      <c r="AO276" s="3" t="str">
        <f>IF(AN276&lt;2010,"Pre-2010",IF(AN276&lt;2018,"2010 - 2017","2018 - 2019"))</f>
        <v>2010 - 2017</v>
      </c>
      <c r="AP276" s="3" t="s">
        <v>1951</v>
      </c>
      <c r="AQ276" s="3">
        <v>78</v>
      </c>
      <c r="AR276" s="3">
        <v>1</v>
      </c>
      <c r="AS276" s="3">
        <v>0</v>
      </c>
      <c r="AT276" s="3">
        <v>1</v>
      </c>
      <c r="AU276" s="3">
        <v>1</v>
      </c>
      <c r="AV276" s="3" t="s">
        <v>15</v>
      </c>
      <c r="AW276" s="3" t="s">
        <v>41</v>
      </c>
      <c r="AX276" s="3" t="s">
        <v>42</v>
      </c>
      <c r="AY276" s="3" t="s">
        <v>33</v>
      </c>
      <c r="AZ276" s="4"/>
      <c r="BA276" s="25">
        <v>0.27900000000000003</v>
      </c>
      <c r="BB276" s="3"/>
      <c r="BC276" s="3"/>
      <c r="BD276" s="3"/>
      <c r="BE276" s="3"/>
      <c r="BF276" s="3"/>
    </row>
    <row r="277" spans="1:58" x14ac:dyDescent="0.35">
      <c r="A277" s="2">
        <v>107</v>
      </c>
      <c r="B277" s="3" t="s">
        <v>34</v>
      </c>
      <c r="C277" s="3">
        <v>107.9</v>
      </c>
      <c r="D277" s="3" t="s">
        <v>35</v>
      </c>
      <c r="E277" s="3" t="s">
        <v>36</v>
      </c>
      <c r="F277" s="3"/>
      <c r="G277" s="3"/>
      <c r="H277" s="3" t="str">
        <f>IF(Z277&lt;'2 - Outliers'!$F$11,"Low outlier",IF(Z277&gt;'2 - Outliers'!$F$12,"High outlier",""))</f>
        <v>High outlier</v>
      </c>
      <c r="I277" s="3">
        <f>IF(AB277="",VLOOKUP(AX277,'3 -Impute_SE'!$B$10:$C$21,2,FALSE),AB277)</f>
        <v>7.9815095923159371E-2</v>
      </c>
      <c r="J277" s="3">
        <f>I277^2</f>
        <v>6.3704495372231317E-3</v>
      </c>
      <c r="K277" s="3">
        <f>1/J277</f>
        <v>156.97479340459518</v>
      </c>
      <c r="L277" s="3">
        <f>K277/(VLOOKUP($AX277,'5_Weighting - FEM'!$B$9:$C$20,2,FALSE)/VLOOKUP($AX277,'5_Weighting - FEM'!$B$9:$D$20,3,FALSE))</f>
        <v>4.2219139102917566E-4</v>
      </c>
      <c r="M277" s="3">
        <f>L277*Z277</f>
        <v>4.5638889370253885E-4</v>
      </c>
      <c r="N277" s="3">
        <f>K277*Z277</f>
        <v>169.68975167036737</v>
      </c>
      <c r="O277" s="3">
        <f>K277/(VLOOKUP($AX277,'5_Weighting - FEM'!$F$12:$G$20,2,FALSE)/(VLOOKUP($AX277,'5_Weighting - FEM'!$F$12:$H$21,3,FALSE)))</f>
        <v>4.1036210367639596E-2</v>
      </c>
      <c r="P277" s="3">
        <f>O277*$Z277</f>
        <v>4.4360143407418402E-2</v>
      </c>
      <c r="Q277" s="3">
        <f>K277/(VLOOKUP($AX277,'5_Weighting - FEM'!$F$12:$H$20,2,FALSE)/VLOOKUP($AX277,'5_Weighting - FEM'!$F$12:$H$20,3,FALSE))</f>
        <v>4.1036210367639596E-2</v>
      </c>
      <c r="R277" s="3">
        <f>Q277*$Z277</f>
        <v>4.4360143407418402E-2</v>
      </c>
      <c r="S277" s="3">
        <f>K277/(VLOOKUP($AX277,'5_Weighting - FEM'!$N$12:$O$23,2,FALSE)/VLOOKUP($AX277,'5_Weighting - FEM'!$N$12:$P$23,3,FALSE))</f>
        <v>2.7331969187850913E-4</v>
      </c>
      <c r="T277" s="3">
        <f>S277*$Z277</f>
        <v>2.9545858692066839E-4</v>
      </c>
      <c r="U277" s="3">
        <f>K277/(VLOOKUP($AX277,'5_Weighting - FEM'!$R$12:$S$23,2,FALSE)/(VLOOKUP($AX277,'5_Weighting - FEM'!$R$12:$T$23,3,FALSE)))</f>
        <v>8.0392339624279066E-2</v>
      </c>
      <c r="V277" s="3">
        <f>U277*$Z277</f>
        <v>8.6904119133845673E-2</v>
      </c>
      <c r="W277" s="3">
        <f>K277/(VLOOKUP($AX277,'5_Weighting - FEM'!$V$12:$W$23,2,FALSE)/(VLOOKUP($AX277,'5_Weighting - FEM'!$V$12:$X$23,3,FALSE)))</f>
        <v>2.4390978083841679E-4</v>
      </c>
      <c r="X277" s="3">
        <f>W277*$Z277</f>
        <v>2.6366647308632854E-4</v>
      </c>
      <c r="Y277" s="3" t="s">
        <v>3</v>
      </c>
      <c r="Z277" s="6">
        <v>1.081</v>
      </c>
      <c r="AA277" s="3" t="s">
        <v>4</v>
      </c>
      <c r="AB277" s="3"/>
      <c r="AC277" s="3"/>
      <c r="AD277" s="3" t="s">
        <v>5</v>
      </c>
      <c r="AE277" s="3" t="s">
        <v>6</v>
      </c>
      <c r="AF277" s="3" t="s">
        <v>5</v>
      </c>
      <c r="AG277" s="3" t="s">
        <v>7</v>
      </c>
      <c r="AH277" s="3" t="s">
        <v>37</v>
      </c>
      <c r="AI277" s="3" t="s">
        <v>38</v>
      </c>
      <c r="AJ277" s="3" t="s">
        <v>10</v>
      </c>
      <c r="AK277" s="3" t="s">
        <v>39</v>
      </c>
      <c r="AL277" s="4" t="s">
        <v>12</v>
      </c>
      <c r="AM277" s="4" t="s">
        <v>40</v>
      </c>
      <c r="AN277" s="4">
        <v>2000</v>
      </c>
      <c r="AO277" s="3" t="str">
        <f>IF(AN277&lt;2010,"Pre-2010",IF(AN277&lt;2018,"2010 - 2017","2018 - 2019"))</f>
        <v>Pre-2010</v>
      </c>
      <c r="AP277" s="3" t="s">
        <v>30</v>
      </c>
      <c r="AQ277" s="3">
        <v>25269</v>
      </c>
      <c r="AR277" s="3">
        <v>1</v>
      </c>
      <c r="AS277" s="3">
        <v>0</v>
      </c>
      <c r="AT277" s="3">
        <v>1</v>
      </c>
      <c r="AU277" s="3">
        <v>1</v>
      </c>
      <c r="AV277" s="4" t="s">
        <v>15</v>
      </c>
      <c r="AW277" s="4" t="s">
        <v>41</v>
      </c>
      <c r="AX277" s="4" t="s">
        <v>42</v>
      </c>
      <c r="AY277" s="4" t="s">
        <v>18</v>
      </c>
      <c r="AZ277" s="4"/>
      <c r="BA277" s="3">
        <v>0.22270000000000001</v>
      </c>
      <c r="BB277" s="3"/>
      <c r="BC277" s="3">
        <v>1.2494456838001653</v>
      </c>
      <c r="BD277" s="3" t="s">
        <v>19</v>
      </c>
      <c r="BE277" s="3" t="s">
        <v>20</v>
      </c>
      <c r="BF277" s="3"/>
    </row>
    <row r="278" spans="1:58" x14ac:dyDescent="0.35">
      <c r="A278" s="2">
        <v>37</v>
      </c>
      <c r="B278" s="3" t="s">
        <v>242</v>
      </c>
      <c r="C278" s="3">
        <v>37.1</v>
      </c>
      <c r="D278" s="3" t="s">
        <v>558</v>
      </c>
      <c r="E278" s="3" t="s">
        <v>244</v>
      </c>
      <c r="F278" s="3"/>
      <c r="G278" s="3"/>
      <c r="H278" s="3" t="str">
        <f>IF(Z278&lt;'2 - Outliers'!$F$11,"Low outlier",IF(Z278&gt;'2 - Outliers'!$F$12,"High outlier",""))</f>
        <v>High outlier</v>
      </c>
      <c r="I278" s="3">
        <f>IF(AB278="",VLOOKUP(AX278,'3 -Impute_SE'!$B$10:$C$21,2,FALSE),AB278)</f>
        <v>7.9815095923159371E-2</v>
      </c>
      <c r="J278" s="3">
        <f>I278^2</f>
        <v>6.3704495372231317E-3</v>
      </c>
      <c r="K278" s="3">
        <f>1/J278</f>
        <v>156.97479340459518</v>
      </c>
      <c r="L278" s="3">
        <f>K278/(VLOOKUP($AX278,'5_Weighting - FEM'!$B$9:$C$20,2,FALSE)/VLOOKUP($AX278,'5_Weighting - FEM'!$B$9:$D$20,3,FALSE))</f>
        <v>4.2219139102917566E-4</v>
      </c>
      <c r="M278" s="3">
        <f>L278*Z278</f>
        <v>4.150520655741891E-4</v>
      </c>
      <c r="N278" s="3">
        <f>K278*Z278</f>
        <v>154.32032398111221</v>
      </c>
      <c r="O278" s="3">
        <f>K278/(VLOOKUP($AX278,'5_Weighting - FEM'!$F$12:$G$20,2,FALSE)/(VLOOKUP($AX278,'5_Weighting - FEM'!$F$12:$H$21,3,FALSE)))</f>
        <v>4.1036210367639596E-2</v>
      </c>
      <c r="P278" s="3">
        <f>O278*$Z278</f>
        <v>4.0342281340475641E-2</v>
      </c>
      <c r="Q278" s="3">
        <f>K278/(VLOOKUP($AX278,'5_Weighting - FEM'!$F$12:$H$20,2,FALSE)/VLOOKUP($AX278,'5_Weighting - FEM'!$F$12:$H$20,3,FALSE))</f>
        <v>4.1036210367639596E-2</v>
      </c>
      <c r="R278" s="3">
        <f>Q278*$Z278</f>
        <v>4.0342281340475641E-2</v>
      </c>
      <c r="S278" s="3">
        <f>K278/(VLOOKUP($AX278,'5_Weighting - FEM'!$N$12:$O$23,2,FALSE)/VLOOKUP($AX278,'5_Weighting - FEM'!$N$12:$P$23,3,FALSE))</f>
        <v>2.7331969187850913E-4</v>
      </c>
      <c r="T278" s="3">
        <f>S278*$Z278</f>
        <v>2.686978111982314E-4</v>
      </c>
      <c r="U278" s="3">
        <f>K278/(VLOOKUP($AX278,'5_Weighting - FEM'!$R$12:$S$23,2,FALSE)/(VLOOKUP($AX278,'5_Weighting - FEM'!$R$12:$T$23,3,FALSE)))</f>
        <v>8.0392339624279066E-2</v>
      </c>
      <c r="V278" s="3">
        <f>U278*$Z278</f>
        <v>7.9032892016248898E-2</v>
      </c>
      <c r="W278" s="3">
        <f>K278/(VLOOKUP($AX278,'5_Weighting - FEM'!$V$12:$W$23,2,FALSE)/(VLOOKUP($AX278,'5_Weighting - FEM'!$V$12:$X$23,3,FALSE)))</f>
        <v>2.4390978083841679E-4</v>
      </c>
      <c r="X278" s="3">
        <f>W278*$Z278</f>
        <v>2.3978522656265333E-4</v>
      </c>
      <c r="Y278" s="3" t="s">
        <v>245</v>
      </c>
      <c r="Z278" s="6">
        <v>0.98308983648960002</v>
      </c>
      <c r="AA278" s="3" t="s">
        <v>72</v>
      </c>
      <c r="AB278" s="3"/>
      <c r="AC278" s="3"/>
      <c r="AD278" s="3" t="s">
        <v>5</v>
      </c>
      <c r="AE278" s="3" t="s">
        <v>6</v>
      </c>
      <c r="AF278" s="3" t="s">
        <v>5</v>
      </c>
      <c r="AG278" s="3" t="s">
        <v>83</v>
      </c>
      <c r="AH278" s="3" t="s">
        <v>84</v>
      </c>
      <c r="AI278" s="3" t="s">
        <v>95</v>
      </c>
      <c r="AJ278" s="3" t="s">
        <v>10</v>
      </c>
      <c r="AK278" s="3" t="s">
        <v>39</v>
      </c>
      <c r="AL278" s="4" t="s">
        <v>96</v>
      </c>
      <c r="AM278" s="4" t="s">
        <v>246</v>
      </c>
      <c r="AN278" s="4">
        <v>2006</v>
      </c>
      <c r="AO278" s="3" t="str">
        <f>IF(AN278&lt;2010,"Pre-2010",IF(AN278&lt;2018,"2010 - 2017","2018 - 2019"))</f>
        <v>Pre-2010</v>
      </c>
      <c r="AP278" s="3" t="s">
        <v>30</v>
      </c>
      <c r="AQ278" s="3">
        <v>761</v>
      </c>
      <c r="AR278" s="3">
        <v>1</v>
      </c>
      <c r="AS278" s="3">
        <v>0</v>
      </c>
      <c r="AT278" s="3">
        <v>1</v>
      </c>
      <c r="AU278" s="3">
        <v>1</v>
      </c>
      <c r="AV278" s="4" t="s">
        <v>15</v>
      </c>
      <c r="AW278" s="4" t="s">
        <v>41</v>
      </c>
      <c r="AX278" s="4" t="s">
        <v>42</v>
      </c>
      <c r="AY278" s="4" t="s">
        <v>89</v>
      </c>
      <c r="AZ278" s="4" t="s">
        <v>99</v>
      </c>
      <c r="BA278" s="3">
        <v>0.22681000000000001</v>
      </c>
      <c r="BB278" s="3">
        <v>1.2545914729136154</v>
      </c>
      <c r="BC278" s="3"/>
      <c r="BD278" s="3" t="s">
        <v>60</v>
      </c>
      <c r="BE278" s="3" t="s">
        <v>20</v>
      </c>
      <c r="BF278" s="3"/>
    </row>
    <row r="279" spans="1:58" x14ac:dyDescent="0.35">
      <c r="A279" s="2">
        <v>22</v>
      </c>
      <c r="B279" s="3" t="s">
        <v>52</v>
      </c>
      <c r="C279" s="3">
        <v>22.1</v>
      </c>
      <c r="D279" s="3" t="s">
        <v>1963</v>
      </c>
      <c r="E279" s="3" t="s">
        <v>1971</v>
      </c>
      <c r="F279" s="3"/>
      <c r="G279" s="3"/>
      <c r="H279" s="3" t="str">
        <f>IF(Z279&lt;'2 - Outliers'!$F$11,"Low outlier",IF(Z279&gt;'2 - Outliers'!$F$12,"High outlier",""))</f>
        <v>High outlier</v>
      </c>
      <c r="I279" s="3">
        <f>IF(AB279="",VLOOKUP(AX279,'3 -Impute_SE'!$B$10:$C$21,2,FALSE),AB279)</f>
        <v>7.9815095923159371E-2</v>
      </c>
      <c r="J279" s="3">
        <f>I279^2</f>
        <v>6.3704495372231317E-3</v>
      </c>
      <c r="K279" s="3">
        <f>1/J279</f>
        <v>156.97479340459518</v>
      </c>
      <c r="L279" s="3">
        <f>K279/(VLOOKUP($AX279,'5_Weighting - FEM'!$B$9:$C$20,2,FALSE)/VLOOKUP($AX279,'5_Weighting - FEM'!$B$9:$D$20,3,FALSE))</f>
        <v>4.2219139102917566E-4</v>
      </c>
      <c r="M279" s="3">
        <f>L279*Z279</f>
        <v>3.7575033801596634E-4</v>
      </c>
      <c r="N279" s="3">
        <f>K279*Z279</f>
        <v>139.7075661300897</v>
      </c>
      <c r="O279" s="3">
        <f>K279/(VLOOKUP($AX279,'5_Weighting - FEM'!$F$12:$G$20,2,FALSE)/(VLOOKUP($AX279,'5_Weighting - FEM'!$F$12:$H$21,3,FALSE)))</f>
        <v>4.1036210367639596E-2</v>
      </c>
      <c r="P279" s="3">
        <f>O279*$Z279</f>
        <v>3.6522227227199243E-2</v>
      </c>
      <c r="Q279" s="3">
        <f>K279/(VLOOKUP($AX279,'5_Weighting - FEM'!$F$12:$H$20,2,FALSE)/VLOOKUP($AX279,'5_Weighting - FEM'!$F$12:$H$20,3,FALSE))</f>
        <v>4.1036210367639596E-2</v>
      </c>
      <c r="R279" s="3">
        <f>Q279*$Z279</f>
        <v>3.6522227227199243E-2</v>
      </c>
      <c r="S279" s="3">
        <f>K279/(VLOOKUP($AX279,'5_Weighting - FEM'!$N$12:$O$23,2,FALSE)/VLOOKUP($AX279,'5_Weighting - FEM'!$N$12:$P$23,3,FALSE))</f>
        <v>2.7331969187850913E-4</v>
      </c>
      <c r="T279" s="3">
        <f>S279*$Z279</f>
        <v>2.4325452577187313E-4</v>
      </c>
      <c r="U279" s="3">
        <f>K279/(VLOOKUP($AX279,'5_Weighting - FEM'!$R$12:$S$23,2,FALSE)/(VLOOKUP($AX279,'5_Weighting - FEM'!$R$12:$T$23,3,FALSE)))</f>
        <v>8.0392339624279066E-2</v>
      </c>
      <c r="V279" s="3">
        <f>U279*$Z279</f>
        <v>7.1549182265608371E-2</v>
      </c>
      <c r="W279" s="3">
        <f>K279/(VLOOKUP($AX279,'5_Weighting - FEM'!$V$12:$W$23,2,FALSE)/(VLOOKUP($AX279,'5_Weighting - FEM'!$V$12:$X$23,3,FALSE)))</f>
        <v>2.4390978083841679E-4</v>
      </c>
      <c r="X279" s="3">
        <f>W279*$Z279</f>
        <v>2.1707970494619095E-4</v>
      </c>
      <c r="Y279" s="3" t="s">
        <v>1972</v>
      </c>
      <c r="Z279" s="6">
        <v>0.89</v>
      </c>
      <c r="AA279" s="3" t="s">
        <v>4</v>
      </c>
      <c r="AB279" s="3"/>
      <c r="AC279" s="3"/>
      <c r="AD279" s="3" t="s">
        <v>53</v>
      </c>
      <c r="AE279" s="3" t="s">
        <v>6</v>
      </c>
      <c r="AF279" s="3" t="s">
        <v>54</v>
      </c>
      <c r="AG279" s="3" t="s">
        <v>55</v>
      </c>
      <c r="AH279" s="3" t="s">
        <v>37</v>
      </c>
      <c r="AI279" s="3" t="s">
        <v>56</v>
      </c>
      <c r="AJ279" s="3" t="s">
        <v>57</v>
      </c>
      <c r="AK279" s="3" t="s">
        <v>39</v>
      </c>
      <c r="AL279" s="4" t="s">
        <v>12</v>
      </c>
      <c r="AM279" s="4" t="s">
        <v>1973</v>
      </c>
      <c r="AN279" s="4">
        <v>1990</v>
      </c>
      <c r="AO279" s="3" t="s">
        <v>30</v>
      </c>
      <c r="AP279" s="3" t="s">
        <v>30</v>
      </c>
      <c r="AQ279" s="3">
        <v>6476</v>
      </c>
      <c r="AR279" s="3">
        <v>0</v>
      </c>
      <c r="AS279" s="3">
        <v>0</v>
      </c>
      <c r="AT279" s="3">
        <v>1</v>
      </c>
      <c r="AU279" s="3">
        <v>1</v>
      </c>
      <c r="AV279" s="4" t="s">
        <v>15</v>
      </c>
      <c r="AW279" s="4" t="s">
        <v>41</v>
      </c>
      <c r="AX279" s="4" t="s">
        <v>42</v>
      </c>
      <c r="AY279" s="4" t="s">
        <v>58</v>
      </c>
      <c r="AZ279" s="4" t="s">
        <v>59</v>
      </c>
      <c r="BA279" s="3">
        <v>0.3</v>
      </c>
      <c r="BB279" s="3"/>
      <c r="BC279" s="3"/>
      <c r="BD279" s="3"/>
      <c r="BE279" s="3"/>
      <c r="BF279" s="3"/>
    </row>
    <row r="280" spans="1:58" x14ac:dyDescent="0.35">
      <c r="A280" s="2">
        <v>107</v>
      </c>
      <c r="B280" s="3" t="s">
        <v>34</v>
      </c>
      <c r="C280" s="3">
        <v>107.1</v>
      </c>
      <c r="D280" s="3" t="s">
        <v>616</v>
      </c>
      <c r="E280" s="3" t="s">
        <v>617</v>
      </c>
      <c r="F280" s="3"/>
      <c r="G280" s="3"/>
      <c r="H280" s="3" t="str">
        <f>IF(Z280&lt;'2 - Outliers'!$F$11,"Low outlier",IF(Z280&gt;'2 - Outliers'!$F$12,"High outlier",""))</f>
        <v/>
      </c>
      <c r="I280" s="3">
        <f>IF(AB280="",VLOOKUP(AX280,'3 -Impute_SE'!$B$10:$C$21,2,FALSE),AB280)</f>
        <v>7.9815095923159371E-2</v>
      </c>
      <c r="J280" s="3">
        <f>I280^2</f>
        <v>6.3704495372231317E-3</v>
      </c>
      <c r="K280" s="3">
        <f>1/J280</f>
        <v>156.97479340459518</v>
      </c>
      <c r="L280" s="3">
        <f>K280/(VLOOKUP($AX280,'5_Weighting - FEM'!$B$9:$C$20,2,FALSE)/VLOOKUP($AX280,'5_Weighting - FEM'!$B$9:$D$20,3,FALSE))</f>
        <v>4.2219139102917566E-4</v>
      </c>
      <c r="M280" s="3">
        <f>L280*Z280</f>
        <v>3.3901968699642809E-4</v>
      </c>
      <c r="N280" s="3">
        <f>K280*Z280</f>
        <v>126.05075910388993</v>
      </c>
      <c r="O280" s="3">
        <f>K280/(VLOOKUP($AX280,'5_Weighting - FEM'!$F$12:$G$20,2,FALSE)/(VLOOKUP($AX280,'5_Weighting - FEM'!$F$12:$H$21,3,FALSE)))</f>
        <v>4.1036210367639596E-2</v>
      </c>
      <c r="P280" s="3">
        <f>O280*$Z280</f>
        <v>3.2952076925214596E-2</v>
      </c>
      <c r="Q280" s="3">
        <f>K280/(VLOOKUP($AX280,'5_Weighting - FEM'!$F$12:$H$20,2,FALSE)/VLOOKUP($AX280,'5_Weighting - FEM'!$F$12:$H$20,3,FALSE))</f>
        <v>4.1036210367639596E-2</v>
      </c>
      <c r="R280" s="3">
        <f>Q280*$Z280</f>
        <v>3.2952076925214596E-2</v>
      </c>
      <c r="S280" s="3">
        <f>K280/(VLOOKUP($AX280,'5_Weighting - FEM'!$N$12:$O$23,2,FALSE)/VLOOKUP($AX280,'5_Weighting - FEM'!$N$12:$P$23,3,FALSE))</f>
        <v>2.7331969187850913E-4</v>
      </c>
      <c r="T280" s="3">
        <f>S280*$Z280</f>
        <v>2.1947571257844285E-4</v>
      </c>
      <c r="U280" s="3">
        <f>K280/(VLOOKUP($AX280,'5_Weighting - FEM'!$R$12:$S$23,2,FALSE)/(VLOOKUP($AX280,'5_Weighting - FEM'!$R$12:$T$23,3,FALSE)))</f>
        <v>8.0392339624279066E-2</v>
      </c>
      <c r="V280" s="3">
        <f>U280*$Z280</f>
        <v>6.4555048718296093E-2</v>
      </c>
      <c r="W280" s="3">
        <f>K280/(VLOOKUP($AX280,'5_Weighting - FEM'!$V$12:$W$23,2,FALSE)/(VLOOKUP($AX280,'5_Weighting - FEM'!$V$12:$X$23,3,FALSE)))</f>
        <v>2.4390978083841679E-4</v>
      </c>
      <c r="X280" s="3">
        <f>W280*$Z280</f>
        <v>1.9585955401324868E-4</v>
      </c>
      <c r="Y280" s="3" t="s">
        <v>3</v>
      </c>
      <c r="Z280" s="6">
        <v>0.80300000000000005</v>
      </c>
      <c r="AA280" s="3" t="s">
        <v>4</v>
      </c>
      <c r="AB280" s="3"/>
      <c r="AC280" s="3"/>
      <c r="AD280" s="3" t="s">
        <v>5</v>
      </c>
      <c r="AE280" s="3" t="s">
        <v>6</v>
      </c>
      <c r="AF280" s="3" t="s">
        <v>5</v>
      </c>
      <c r="AG280" s="3" t="s">
        <v>7</v>
      </c>
      <c r="AH280" s="3" t="s">
        <v>37</v>
      </c>
      <c r="AI280" s="3" t="s">
        <v>38</v>
      </c>
      <c r="AJ280" s="3" t="s">
        <v>10</v>
      </c>
      <c r="AK280" s="3" t="s">
        <v>39</v>
      </c>
      <c r="AL280" s="4" t="s">
        <v>12</v>
      </c>
      <c r="AM280" s="4" t="s">
        <v>40</v>
      </c>
      <c r="AN280" s="4">
        <v>2000</v>
      </c>
      <c r="AO280" s="3" t="str">
        <f>IF(AN280&lt;2010,"Pre-2010",IF(AN280&lt;2018,"2010 - 2017","2018 - 2019"))</f>
        <v>Pre-2010</v>
      </c>
      <c r="AP280" s="3" t="s">
        <v>30</v>
      </c>
      <c r="AQ280" s="3">
        <v>59101</v>
      </c>
      <c r="AR280" s="3">
        <v>1</v>
      </c>
      <c r="AS280" s="3">
        <v>0</v>
      </c>
      <c r="AT280" s="3">
        <v>1</v>
      </c>
      <c r="AU280" s="3">
        <v>1</v>
      </c>
      <c r="AV280" s="4" t="s">
        <v>15</v>
      </c>
      <c r="AW280" s="4" t="s">
        <v>41</v>
      </c>
      <c r="AX280" s="4" t="s">
        <v>42</v>
      </c>
      <c r="AY280" s="4" t="s">
        <v>18</v>
      </c>
      <c r="AZ280" s="4"/>
      <c r="BA280" s="3">
        <v>0.1646</v>
      </c>
      <c r="BB280" s="3"/>
      <c r="BC280" s="3">
        <v>1.1789214558027765</v>
      </c>
      <c r="BD280" s="3" t="s">
        <v>19</v>
      </c>
      <c r="BE280" s="3" t="s">
        <v>20</v>
      </c>
      <c r="BF280" s="3"/>
    </row>
    <row r="281" spans="1:58" x14ac:dyDescent="0.35">
      <c r="A281" s="2">
        <v>36</v>
      </c>
      <c r="B281" s="3" t="s">
        <v>510</v>
      </c>
      <c r="C281" s="3">
        <v>36.1</v>
      </c>
      <c r="D281" s="3" t="s">
        <v>557</v>
      </c>
      <c r="E281" s="3" t="s">
        <v>512</v>
      </c>
      <c r="F281" s="3"/>
      <c r="G281" s="3"/>
      <c r="H281" s="3" t="str">
        <f>IF(Z281&lt;'2 - Outliers'!$F$11,"Low outlier",IF(Z281&gt;'2 - Outliers'!$F$12,"High outlier",""))</f>
        <v/>
      </c>
      <c r="I281" s="3">
        <f>IF(AB281="",VLOOKUP(AX281,'3 -Impute_SE'!$B$10:$C$21,2,FALSE),AB281)</f>
        <v>7.9815095923159371E-2</v>
      </c>
      <c r="J281" s="3">
        <f>I281^2</f>
        <v>6.3704495372231317E-3</v>
      </c>
      <c r="K281" s="3">
        <f>1/J281</f>
        <v>156.97479340459518</v>
      </c>
      <c r="L281" s="3">
        <f>K281/(VLOOKUP($AX281,'5_Weighting - FEM'!$B$9:$C$20,2,FALSE)/VLOOKUP($AX281,'5_Weighting - FEM'!$B$9:$D$20,3,FALSE))</f>
        <v>4.2219139102917566E-4</v>
      </c>
      <c r="M281" s="3">
        <f>L281*Z281</f>
        <v>3.1326601214364832E-4</v>
      </c>
      <c r="N281" s="3">
        <f>K281*Z281</f>
        <v>116.47529670620962</v>
      </c>
      <c r="O281" s="3">
        <f>K281/(VLOOKUP($AX281,'5_Weighting - FEM'!$F$12:$G$20,2,FALSE)/(VLOOKUP($AX281,'5_Weighting - FEM'!$F$12:$H$21,3,FALSE)))</f>
        <v>4.1036210367639596E-2</v>
      </c>
      <c r="P281" s="3">
        <f>O281*$Z281</f>
        <v>3.0448868092788579E-2</v>
      </c>
      <c r="Q281" s="3">
        <f>K281/(VLOOKUP($AX281,'5_Weighting - FEM'!$F$12:$H$20,2,FALSE)/VLOOKUP($AX281,'5_Weighting - FEM'!$F$12:$H$20,3,FALSE))</f>
        <v>4.1036210367639596E-2</v>
      </c>
      <c r="R281" s="3">
        <f>Q281*$Z281</f>
        <v>3.0448868092788579E-2</v>
      </c>
      <c r="S281" s="3">
        <f>K281/(VLOOKUP($AX281,'5_Weighting - FEM'!$N$12:$O$23,2,FALSE)/VLOOKUP($AX281,'5_Weighting - FEM'!$N$12:$P$23,3,FALSE))</f>
        <v>2.7331969187850913E-4</v>
      </c>
      <c r="T281" s="3">
        <f>S281*$Z281</f>
        <v>2.0280321137385377E-4</v>
      </c>
      <c r="U281" s="3">
        <f>K281/(VLOOKUP($AX281,'5_Weighting - FEM'!$R$12:$S$23,2,FALSE)/(VLOOKUP($AX281,'5_Weighting - FEM'!$R$12:$T$23,3,FALSE)))</f>
        <v>8.0392339624279066E-2</v>
      </c>
      <c r="V281" s="3">
        <f>U281*$Z281</f>
        <v>5.9651116001215067E-2</v>
      </c>
      <c r="W281" s="3">
        <f>K281/(VLOOKUP($AX281,'5_Weighting - FEM'!$V$12:$W$23,2,FALSE)/(VLOOKUP($AX281,'5_Weighting - FEM'!$V$12:$X$23,3,FALSE)))</f>
        <v>2.4390978083841679E-4</v>
      </c>
      <c r="X281" s="3">
        <f>W281*$Z281</f>
        <v>1.8098105738210526E-4</v>
      </c>
      <c r="Y281" s="3"/>
      <c r="Z281" s="6">
        <v>0.74199999999999999</v>
      </c>
      <c r="AA281" s="3" t="s">
        <v>4</v>
      </c>
      <c r="AB281" s="3"/>
      <c r="AC281" s="3"/>
      <c r="AD281" s="3" t="s">
        <v>5</v>
      </c>
      <c r="AE281" s="3" t="s">
        <v>6</v>
      </c>
      <c r="AF281" s="3" t="s">
        <v>5</v>
      </c>
      <c r="AG281" s="3" t="s">
        <v>7</v>
      </c>
      <c r="AH281" s="3" t="s">
        <v>48</v>
      </c>
      <c r="AI281" s="3" t="s">
        <v>28</v>
      </c>
      <c r="AJ281" s="3" t="s">
        <v>10</v>
      </c>
      <c r="AK281" s="3" t="s">
        <v>107</v>
      </c>
      <c r="AL281" s="4" t="s">
        <v>96</v>
      </c>
      <c r="AM281" s="4" t="s">
        <v>415</v>
      </c>
      <c r="AN281" s="4" t="s">
        <v>513</v>
      </c>
      <c r="AO281" s="3" t="s">
        <v>1951</v>
      </c>
      <c r="AP281" s="3" t="s">
        <v>14</v>
      </c>
      <c r="AQ281" s="3">
        <v>130</v>
      </c>
      <c r="AR281" s="3">
        <v>1</v>
      </c>
      <c r="AS281" s="3">
        <v>0</v>
      </c>
      <c r="AT281" s="3">
        <v>1</v>
      </c>
      <c r="AU281" s="3">
        <v>1</v>
      </c>
      <c r="AV281" s="4" t="s">
        <v>15</v>
      </c>
      <c r="AW281" s="4" t="s">
        <v>41</v>
      </c>
      <c r="AX281" s="4" t="s">
        <v>42</v>
      </c>
      <c r="AY281" s="4" t="s">
        <v>33</v>
      </c>
      <c r="AZ281" s="4"/>
      <c r="BA281" s="3">
        <v>0.122</v>
      </c>
      <c r="BB281" s="3"/>
      <c r="BC281" s="3">
        <v>1.1297541017803188</v>
      </c>
      <c r="BD281" s="3" t="s">
        <v>19</v>
      </c>
      <c r="BE281" s="3" t="s">
        <v>20</v>
      </c>
      <c r="BF281" s="3"/>
    </row>
    <row r="282" spans="1:58" x14ac:dyDescent="0.35">
      <c r="A282" s="2">
        <v>107</v>
      </c>
      <c r="B282" s="3" t="s">
        <v>34</v>
      </c>
      <c r="C282" s="3">
        <v>107.2</v>
      </c>
      <c r="D282" s="3" t="s">
        <v>618</v>
      </c>
      <c r="E282" s="3" t="s">
        <v>434</v>
      </c>
      <c r="F282" s="3"/>
      <c r="G282" s="3"/>
      <c r="H282" s="3" t="str">
        <f>IF(Z282&lt;'2 - Outliers'!$F$11,"Low outlier",IF(Z282&gt;'2 - Outliers'!$F$12,"High outlier",""))</f>
        <v/>
      </c>
      <c r="I282" s="3">
        <f>IF(AB282="",VLOOKUP(AX282,'3 -Impute_SE'!$B$10:$C$21,2,FALSE),AB282)</f>
        <v>7.9815095923159371E-2</v>
      </c>
      <c r="J282" s="3">
        <f>I282^2</f>
        <v>6.3704495372231317E-3</v>
      </c>
      <c r="K282" s="3">
        <f>1/J282</f>
        <v>156.97479340459518</v>
      </c>
      <c r="L282" s="3">
        <f>K282/(VLOOKUP($AX282,'5_Weighting - FEM'!$B$9:$C$20,2,FALSE)/VLOOKUP($AX282,'5_Weighting - FEM'!$B$9:$D$20,3,FALSE))</f>
        <v>4.2219139102917566E-4</v>
      </c>
      <c r="M282" s="3">
        <f>L282*Z282</f>
        <v>2.8582357172675192E-4</v>
      </c>
      <c r="N282" s="3">
        <f>K282*Z282</f>
        <v>106.27193513491095</v>
      </c>
      <c r="O282" s="3">
        <f>K282/(VLOOKUP($AX282,'5_Weighting - FEM'!$F$12:$G$20,2,FALSE)/(VLOOKUP($AX282,'5_Weighting - FEM'!$F$12:$H$21,3,FALSE)))</f>
        <v>4.1036210367639596E-2</v>
      </c>
      <c r="P282" s="3">
        <f>O282*$Z282</f>
        <v>2.7781514418892008E-2</v>
      </c>
      <c r="Q282" s="3">
        <f>K282/(VLOOKUP($AX282,'5_Weighting - FEM'!$F$12:$H$20,2,FALSE)/VLOOKUP($AX282,'5_Weighting - FEM'!$F$12:$H$20,3,FALSE))</f>
        <v>4.1036210367639596E-2</v>
      </c>
      <c r="R282" s="3">
        <f>Q282*$Z282</f>
        <v>2.7781514418892008E-2</v>
      </c>
      <c r="S282" s="3">
        <f>K282/(VLOOKUP($AX282,'5_Weighting - FEM'!$N$12:$O$23,2,FALSE)/VLOOKUP($AX282,'5_Weighting - FEM'!$N$12:$P$23,3,FALSE))</f>
        <v>2.7331969187850913E-4</v>
      </c>
      <c r="T282" s="3">
        <f>S282*$Z282</f>
        <v>1.850374314017507E-4</v>
      </c>
      <c r="U282" s="3">
        <f>K282/(VLOOKUP($AX282,'5_Weighting - FEM'!$R$12:$S$23,2,FALSE)/(VLOOKUP($AX282,'5_Weighting - FEM'!$R$12:$T$23,3,FALSE)))</f>
        <v>8.0392339624279066E-2</v>
      </c>
      <c r="V282" s="3">
        <f>U282*$Z282</f>
        <v>5.4425613925636933E-2</v>
      </c>
      <c r="W282" s="3">
        <f>K282/(VLOOKUP($AX282,'5_Weighting - FEM'!$V$12:$W$23,2,FALSE)/(VLOOKUP($AX282,'5_Weighting - FEM'!$V$12:$X$23,3,FALSE)))</f>
        <v>2.4390978083841679E-4</v>
      </c>
      <c r="X282" s="3">
        <f>W282*$Z282</f>
        <v>1.6512692162760819E-4</v>
      </c>
      <c r="Y282" s="3" t="s">
        <v>3</v>
      </c>
      <c r="Z282" s="6">
        <v>0.67700000000000005</v>
      </c>
      <c r="AA282" s="3" t="s">
        <v>4</v>
      </c>
      <c r="AB282" s="3"/>
      <c r="AC282" s="3"/>
      <c r="AD282" s="3" t="s">
        <v>5</v>
      </c>
      <c r="AE282" s="3" t="s">
        <v>6</v>
      </c>
      <c r="AF282" s="3" t="s">
        <v>5</v>
      </c>
      <c r="AG282" s="3" t="s">
        <v>7</v>
      </c>
      <c r="AH282" s="3" t="s">
        <v>37</v>
      </c>
      <c r="AI282" s="3" t="s">
        <v>38</v>
      </c>
      <c r="AJ282" s="3" t="s">
        <v>10</v>
      </c>
      <c r="AK282" s="3" t="s">
        <v>39</v>
      </c>
      <c r="AL282" s="4" t="s">
        <v>12</v>
      </c>
      <c r="AM282" s="4" t="s">
        <v>40</v>
      </c>
      <c r="AN282" s="4">
        <v>2000</v>
      </c>
      <c r="AO282" s="3" t="s">
        <v>30</v>
      </c>
      <c r="AP282" s="3" t="s">
        <v>14</v>
      </c>
      <c r="AQ282" s="3">
        <v>4376</v>
      </c>
      <c r="AR282" s="3">
        <v>1</v>
      </c>
      <c r="AS282" s="3">
        <v>0</v>
      </c>
      <c r="AT282" s="3">
        <v>1</v>
      </c>
      <c r="AU282" s="3">
        <v>1</v>
      </c>
      <c r="AV282" s="4" t="s">
        <v>15</v>
      </c>
      <c r="AW282" s="4" t="s">
        <v>41</v>
      </c>
      <c r="AX282" s="3" t="s">
        <v>42</v>
      </c>
      <c r="AY282" s="4" t="s">
        <v>18</v>
      </c>
      <c r="AZ282" s="4"/>
      <c r="BA282" s="3">
        <v>0.1129</v>
      </c>
      <c r="BB282" s="3"/>
      <c r="BC282" s="3">
        <v>1.1195199753532641</v>
      </c>
      <c r="BD282" s="3" t="s">
        <v>19</v>
      </c>
      <c r="BE282" s="3" t="s">
        <v>20</v>
      </c>
      <c r="BF282" s="3"/>
    </row>
    <row r="283" spans="1:58" x14ac:dyDescent="0.35">
      <c r="A283" s="2">
        <v>2</v>
      </c>
      <c r="B283" s="3" t="s">
        <v>234</v>
      </c>
      <c r="C283" s="3">
        <v>2.1</v>
      </c>
      <c r="D283" s="3" t="s">
        <v>532</v>
      </c>
      <c r="E283" s="3" t="s">
        <v>533</v>
      </c>
      <c r="F283" s="3">
        <v>1</v>
      </c>
      <c r="G283" s="3" t="s">
        <v>1958</v>
      </c>
      <c r="H283" s="3" t="str">
        <f>IF(Z283&lt;'2 - Outliers'!$F$11,"Low outlier",IF(Z283&gt;'2 - Outliers'!$F$12,"High outlier",""))</f>
        <v/>
      </c>
      <c r="I283" s="3">
        <f>IF(AB283="",VLOOKUP(AX283,'3 -Impute_SE'!$B$10:$C$21,2,FALSE),AB283)</f>
        <v>7.9815095923159371E-2</v>
      </c>
      <c r="J283" s="3">
        <f>I283^2</f>
        <v>6.3704495372231317E-3</v>
      </c>
      <c r="K283" s="3">
        <f>1/J283</f>
        <v>156.97479340459518</v>
      </c>
      <c r="L283" s="3">
        <f>K283/(VLOOKUP($AX283,'5_Weighting - FEM'!$B$9:$C$20,2,FALSE)/VLOOKUP($AX283,'5_Weighting - FEM'!$B$9:$D$20,3,FALSE))</f>
        <v>4.2219139102917566E-4</v>
      </c>
      <c r="M283" s="3">
        <f>L283*Z283</f>
        <v>2.4993730348927195E-4</v>
      </c>
      <c r="N283" s="3">
        <f>K283*Z283</f>
        <v>92.929077695520334</v>
      </c>
      <c r="O283" s="3">
        <f>K283/(VLOOKUP($AX283,'5_Weighting - FEM'!$F$12:$G$20,2,FALSE)/(VLOOKUP($AX283,'5_Weighting - FEM'!$F$12:$H$21,3,FALSE)))</f>
        <v>4.1036210367639596E-2</v>
      </c>
      <c r="P283" s="3">
        <f>O283*$Z283</f>
        <v>2.429343653764264E-2</v>
      </c>
      <c r="Q283" s="3">
        <f>K283/(VLOOKUP($AX283,'5_Weighting - FEM'!$F$12:$H$20,2,FALSE)/VLOOKUP($AX283,'5_Weighting - FEM'!$F$12:$H$20,3,FALSE))</f>
        <v>4.1036210367639596E-2</v>
      </c>
      <c r="R283" s="3">
        <f>Q283*$Z283</f>
        <v>2.429343653764264E-2</v>
      </c>
      <c r="S283" s="3">
        <f>K283/(VLOOKUP($AX283,'5_Weighting - FEM'!$N$12:$O$23,2,FALSE)/VLOOKUP($AX283,'5_Weighting - FEM'!$N$12:$P$23,3,FALSE))</f>
        <v>2.7331969187850913E-4</v>
      </c>
      <c r="T283" s="3">
        <f>S283*$Z283</f>
        <v>1.6180525759207739E-4</v>
      </c>
      <c r="U283" s="3">
        <f>K283/(VLOOKUP($AX283,'5_Weighting - FEM'!$R$12:$S$23,2,FALSE)/(VLOOKUP($AX283,'5_Weighting - FEM'!$R$12:$T$23,3,FALSE)))</f>
        <v>8.0392339624279066E-2</v>
      </c>
      <c r="V283" s="3">
        <f>U283*$Z283</f>
        <v>4.7592265057573205E-2</v>
      </c>
      <c r="W283" s="3">
        <f>K283/(VLOOKUP($AX283,'5_Weighting - FEM'!$V$12:$W$23,2,FALSE)/(VLOOKUP($AX283,'5_Weighting - FEM'!$V$12:$X$23,3,FALSE)))</f>
        <v>2.4390978083841679E-4</v>
      </c>
      <c r="X283" s="3">
        <f>W283*$Z283</f>
        <v>1.4439459025634275E-4</v>
      </c>
      <c r="Y283" s="3" t="s">
        <v>237</v>
      </c>
      <c r="Z283" s="6">
        <v>0.59199999999999997</v>
      </c>
      <c r="AA283" s="3" t="s">
        <v>157</v>
      </c>
      <c r="AB283" s="3"/>
      <c r="AC283" s="3"/>
      <c r="AD283" s="3" t="s">
        <v>5</v>
      </c>
      <c r="AE283" s="3" t="s">
        <v>6</v>
      </c>
      <c r="AF283" s="3" t="s">
        <v>5</v>
      </c>
      <c r="AG283" s="3" t="s">
        <v>7</v>
      </c>
      <c r="AH283" s="3" t="s">
        <v>8</v>
      </c>
      <c r="AI283" s="3" t="s">
        <v>28</v>
      </c>
      <c r="AJ283" s="3" t="s">
        <v>10</v>
      </c>
      <c r="AK283" s="3" t="s">
        <v>11</v>
      </c>
      <c r="AL283" s="4" t="s">
        <v>534</v>
      </c>
      <c r="AM283" s="4" t="s">
        <v>13</v>
      </c>
      <c r="AN283" s="4">
        <v>1996</v>
      </c>
      <c r="AO283" s="3" t="s">
        <v>30</v>
      </c>
      <c r="AP283" s="3" t="s">
        <v>30</v>
      </c>
      <c r="AQ283" s="3">
        <v>261</v>
      </c>
      <c r="AR283" s="3">
        <v>1</v>
      </c>
      <c r="AS283" s="3">
        <v>0</v>
      </c>
      <c r="AT283" s="3">
        <v>0</v>
      </c>
      <c r="AU283" s="3">
        <v>0</v>
      </c>
      <c r="AV283" s="4" t="s">
        <v>15</v>
      </c>
      <c r="AW283" s="4" t="s">
        <v>535</v>
      </c>
      <c r="AX283" s="4" t="s">
        <v>42</v>
      </c>
      <c r="AY283" s="4" t="s">
        <v>33</v>
      </c>
      <c r="AZ283" s="4"/>
      <c r="BA283" s="3">
        <v>0.59199999999999997</v>
      </c>
      <c r="BB283" s="3"/>
      <c r="BC283" s="3"/>
      <c r="BD283" s="3" t="s">
        <v>20</v>
      </c>
      <c r="BE283" s="3" t="s">
        <v>20</v>
      </c>
      <c r="BF283" s="3"/>
    </row>
    <row r="284" spans="1:58" x14ac:dyDescent="0.35">
      <c r="A284" s="2">
        <v>86</v>
      </c>
      <c r="B284" s="3" t="s">
        <v>582</v>
      </c>
      <c r="C284" s="3">
        <v>86.2</v>
      </c>
      <c r="D284" s="3" t="s">
        <v>608</v>
      </c>
      <c r="E284" s="3" t="s">
        <v>590</v>
      </c>
      <c r="F284" s="3"/>
      <c r="G284" s="3"/>
      <c r="H284" s="3" t="str">
        <f>IF(Z284&lt;'2 - Outliers'!$F$11,"Low outlier",IF(Z284&gt;'2 - Outliers'!$F$12,"High outlier",""))</f>
        <v/>
      </c>
      <c r="I284" s="3">
        <f>IF(AB284="",VLOOKUP(AX284,'3 -Impute_SE'!$B$10:$C$21,2,FALSE),AB284)</f>
        <v>7.9815095923159371E-2</v>
      </c>
      <c r="J284" s="3">
        <f>I284^2</f>
        <v>6.3704495372231317E-3</v>
      </c>
      <c r="K284" s="3">
        <f>1/J284</f>
        <v>156.97479340459518</v>
      </c>
      <c r="L284" s="3">
        <f>K284/(VLOOKUP($AX284,'5_Weighting - FEM'!$B$9:$C$20,2,FALSE)/VLOOKUP($AX284,'5_Weighting - FEM'!$B$9:$D$20,3,FALSE))</f>
        <v>4.2219139102917566E-4</v>
      </c>
      <c r="M284" s="3">
        <f>L284*Z284</f>
        <v>2.4233785845074682E-4</v>
      </c>
      <c r="N284" s="3">
        <f>K284*Z284</f>
        <v>90.103531414237622</v>
      </c>
      <c r="O284" s="3">
        <f>K284/(VLOOKUP($AX284,'5_Weighting - FEM'!$F$12:$G$20,2,FALSE)/(VLOOKUP($AX284,'5_Weighting - FEM'!$F$12:$H$21,3,FALSE)))</f>
        <v>4.1036210367639596E-2</v>
      </c>
      <c r="P284" s="3">
        <f>O284*$Z284</f>
        <v>2.3554784751025126E-2</v>
      </c>
      <c r="Q284" s="3">
        <f>K284/(VLOOKUP($AX284,'5_Weighting - FEM'!$F$12:$H$20,2,FALSE)/VLOOKUP($AX284,'5_Weighting - FEM'!$F$12:$H$20,3,FALSE))</f>
        <v>4.1036210367639596E-2</v>
      </c>
      <c r="R284" s="3">
        <f>Q284*$Z284</f>
        <v>2.3554784751025126E-2</v>
      </c>
      <c r="S284" s="3">
        <f>K284/(VLOOKUP($AX284,'5_Weighting - FEM'!$N$12:$O$23,2,FALSE)/VLOOKUP($AX284,'5_Weighting - FEM'!$N$12:$P$23,3,FALSE))</f>
        <v>2.7331969187850913E-4</v>
      </c>
      <c r="T284" s="3">
        <f>S284*$Z284</f>
        <v>1.5688550313826423E-4</v>
      </c>
      <c r="U284" s="3">
        <f>K284/(VLOOKUP($AX284,'5_Weighting - FEM'!$R$12:$S$23,2,FALSE)/(VLOOKUP($AX284,'5_Weighting - FEM'!$R$12:$T$23,3,FALSE)))</f>
        <v>8.0392339624279066E-2</v>
      </c>
      <c r="V284" s="3">
        <f>U284*$Z284</f>
        <v>4.6145202944336182E-2</v>
      </c>
      <c r="W284" s="3">
        <f>K284/(VLOOKUP($AX284,'5_Weighting - FEM'!$V$12:$W$23,2,FALSE)/(VLOOKUP($AX284,'5_Weighting - FEM'!$V$12:$X$23,3,FALSE)))</f>
        <v>2.4390978083841679E-4</v>
      </c>
      <c r="X284" s="3">
        <f>W284*$Z284</f>
        <v>1.4000421420125122E-4</v>
      </c>
      <c r="Y284" s="3"/>
      <c r="Z284" s="6">
        <v>0.57399999999999995</v>
      </c>
      <c r="AA284" s="3" t="s">
        <v>4</v>
      </c>
      <c r="AB284" s="3"/>
      <c r="AC284" s="3"/>
      <c r="AD284" s="3" t="s">
        <v>5</v>
      </c>
      <c r="AE284" s="3" t="s">
        <v>6</v>
      </c>
      <c r="AF284" s="3" t="s">
        <v>5</v>
      </c>
      <c r="AG284" s="3" t="s">
        <v>7</v>
      </c>
      <c r="AH284" s="3" t="s">
        <v>8</v>
      </c>
      <c r="AI284" s="3" t="s">
        <v>28</v>
      </c>
      <c r="AJ284" s="3" t="s">
        <v>10</v>
      </c>
      <c r="AK284" s="3" t="s">
        <v>107</v>
      </c>
      <c r="AL284" s="3" t="s">
        <v>12</v>
      </c>
      <c r="AM284" s="3" t="s">
        <v>232</v>
      </c>
      <c r="AN284" s="3" t="s">
        <v>585</v>
      </c>
      <c r="AO284" s="3" t="s">
        <v>1951</v>
      </c>
      <c r="AP284" s="3" t="s">
        <v>14</v>
      </c>
      <c r="AQ284" s="3">
        <v>120</v>
      </c>
      <c r="AR284" s="3">
        <v>1</v>
      </c>
      <c r="AS284" s="3">
        <v>0</v>
      </c>
      <c r="AT284" s="3">
        <v>1</v>
      </c>
      <c r="AU284" s="3">
        <v>1</v>
      </c>
      <c r="AV284" s="3" t="s">
        <v>15</v>
      </c>
      <c r="AW284" s="3" t="s">
        <v>41</v>
      </c>
      <c r="AX284" s="3" t="s">
        <v>42</v>
      </c>
      <c r="AY284" s="3" t="s">
        <v>33</v>
      </c>
      <c r="AZ284" s="3"/>
      <c r="BA284" s="3">
        <v>0.45</v>
      </c>
      <c r="BB284" s="3"/>
      <c r="BC284" s="3"/>
      <c r="BD284" s="3" t="s">
        <v>20</v>
      </c>
      <c r="BE284" s="3" t="s">
        <v>20</v>
      </c>
      <c r="BF284" s="3"/>
    </row>
    <row r="285" spans="1:58" x14ac:dyDescent="0.35">
      <c r="A285" s="2">
        <v>33</v>
      </c>
      <c r="B285" s="3" t="s">
        <v>0</v>
      </c>
      <c r="C285" s="3">
        <v>33.4</v>
      </c>
      <c r="D285" s="3" t="s">
        <v>112</v>
      </c>
      <c r="E285" s="3" t="s">
        <v>113</v>
      </c>
      <c r="F285" s="3"/>
      <c r="G285" s="3"/>
      <c r="H285" s="3" t="str">
        <f>IF(Z285&lt;'2 - Outliers'!$F$11,"Low outlier",IF(Z285&gt;'2 - Outliers'!$F$12,"High outlier",""))</f>
        <v/>
      </c>
      <c r="I285" s="3">
        <f>IF(AB285="",VLOOKUP(AX285,'3 -Impute_SE'!$B$10:$C$21,2,FALSE),AB285)</f>
        <v>7.9815095923159371E-2</v>
      </c>
      <c r="J285" s="3">
        <f>I285^2</f>
        <v>6.3704495372231317E-3</v>
      </c>
      <c r="K285" s="3">
        <f>1/J285</f>
        <v>156.97479340459518</v>
      </c>
      <c r="L285" s="3">
        <f>K285/(VLOOKUP($AX285,'5_Weighting - FEM'!$B$9:$C$20,2,FALSE)/VLOOKUP($AX285,'5_Weighting - FEM'!$B$9:$D$20,3,FALSE))</f>
        <v>4.2219139102917566E-4</v>
      </c>
      <c r="M285" s="3">
        <f>L285*Z285</f>
        <v>2.3896032732251339E-4</v>
      </c>
      <c r="N285" s="3">
        <f>K285*Z285</f>
        <v>88.84773306700086</v>
      </c>
      <c r="O285" s="3">
        <f>K285/(VLOOKUP($AX285,'5_Weighting - FEM'!$F$12:$G$20,2,FALSE)/(VLOOKUP($AX285,'5_Weighting - FEM'!$F$12:$H$21,3,FALSE)))</f>
        <v>4.1036210367639596E-2</v>
      </c>
      <c r="P285" s="3">
        <f>O285*$Z285</f>
        <v>2.322649506808401E-2</v>
      </c>
      <c r="Q285" s="3">
        <f>K285/(VLOOKUP($AX285,'5_Weighting - FEM'!$F$12:$H$20,2,FALSE)/VLOOKUP($AX285,'5_Weighting - FEM'!$F$12:$H$20,3,FALSE))</f>
        <v>4.1036210367639596E-2</v>
      </c>
      <c r="R285" s="3">
        <f>Q285*$Z285</f>
        <v>2.322649506808401E-2</v>
      </c>
      <c r="S285" s="3">
        <f>K285/(VLOOKUP($AX285,'5_Weighting - FEM'!$N$12:$O$23,2,FALSE)/VLOOKUP($AX285,'5_Weighting - FEM'!$N$12:$P$23,3,FALSE))</f>
        <v>2.7331969187850913E-4</v>
      </c>
      <c r="T285" s="3">
        <f>S285*$Z285</f>
        <v>1.5469894560323616E-4</v>
      </c>
      <c r="U285" s="3">
        <f>K285/(VLOOKUP($AX285,'5_Weighting - FEM'!$R$12:$S$23,2,FALSE)/(VLOOKUP($AX285,'5_Weighting - FEM'!$R$12:$T$23,3,FALSE)))</f>
        <v>8.0392339624279066E-2</v>
      </c>
      <c r="V285" s="3">
        <f>U285*$Z285</f>
        <v>4.5502064227341946E-2</v>
      </c>
      <c r="W285" s="3">
        <f>K285/(VLOOKUP($AX285,'5_Weighting - FEM'!$V$12:$W$23,2,FALSE)/(VLOOKUP($AX285,'5_Weighting - FEM'!$V$12:$X$23,3,FALSE)))</f>
        <v>2.4390978083841679E-4</v>
      </c>
      <c r="X285" s="3">
        <f>W285*$Z285</f>
        <v>1.380529359545439E-4</v>
      </c>
      <c r="Y285" s="3" t="s">
        <v>3</v>
      </c>
      <c r="Z285" s="6">
        <v>0.56599999999999995</v>
      </c>
      <c r="AA285" s="3" t="s">
        <v>4</v>
      </c>
      <c r="AB285" s="3"/>
      <c r="AC285" s="3"/>
      <c r="AD285" s="3" t="s">
        <v>5</v>
      </c>
      <c r="AE285" s="3" t="s">
        <v>6</v>
      </c>
      <c r="AF285" s="3" t="s">
        <v>5</v>
      </c>
      <c r="AG285" s="3" t="s">
        <v>7</v>
      </c>
      <c r="AH285" s="3" t="s">
        <v>8</v>
      </c>
      <c r="AI285" s="3" t="s">
        <v>9</v>
      </c>
      <c r="AJ285" s="3" t="s">
        <v>10</v>
      </c>
      <c r="AK285" s="3" t="s">
        <v>11</v>
      </c>
      <c r="AL285" s="4" t="s">
        <v>12</v>
      </c>
      <c r="AM285" s="4" t="s">
        <v>13</v>
      </c>
      <c r="AN285" s="4">
        <v>2012</v>
      </c>
      <c r="AO285" s="3" t="s">
        <v>14</v>
      </c>
      <c r="AP285" s="3" t="s">
        <v>14</v>
      </c>
      <c r="AQ285" s="3">
        <v>350</v>
      </c>
      <c r="AR285" s="3">
        <v>0</v>
      </c>
      <c r="AS285" s="3">
        <v>0</v>
      </c>
      <c r="AT285" s="3">
        <v>0</v>
      </c>
      <c r="AU285" s="3">
        <v>0</v>
      </c>
      <c r="AV285" s="4" t="s">
        <v>15</v>
      </c>
      <c r="AW285" s="4" t="s">
        <v>41</v>
      </c>
      <c r="AX285" s="4" t="s">
        <v>42</v>
      </c>
      <c r="AY285" s="4" t="s">
        <v>18</v>
      </c>
      <c r="AZ285" s="4"/>
      <c r="BA285" s="3">
        <v>2.0000000000000001E-4</v>
      </c>
      <c r="BB285" s="3"/>
      <c r="BC285" s="3">
        <v>1.0002000200013335</v>
      </c>
      <c r="BD285" s="3" t="s">
        <v>19</v>
      </c>
      <c r="BE285" s="3" t="s">
        <v>20</v>
      </c>
      <c r="BF285" s="3"/>
    </row>
    <row r="286" spans="1:58" x14ac:dyDescent="0.35">
      <c r="A286" s="2">
        <v>33</v>
      </c>
      <c r="B286" s="3" t="s">
        <v>0</v>
      </c>
      <c r="C286" s="3">
        <v>33.299999999999997</v>
      </c>
      <c r="D286" s="3" t="s">
        <v>116</v>
      </c>
      <c r="E286" s="3" t="s">
        <v>2</v>
      </c>
      <c r="F286" s="3"/>
      <c r="G286" s="3"/>
      <c r="H286" s="3" t="str">
        <f>IF(Z286&lt;'2 - Outliers'!$F$11,"Low outlier",IF(Z286&gt;'2 - Outliers'!$F$12,"High outlier",""))</f>
        <v/>
      </c>
      <c r="I286" s="3">
        <f>IF(AB286="",VLOOKUP(AX286,'3 -Impute_SE'!$B$10:$C$21,2,FALSE),AB286)</f>
        <v>7.9815095923159371E-2</v>
      </c>
      <c r="J286" s="3">
        <f>I286^2</f>
        <v>6.3704495372231317E-3</v>
      </c>
      <c r="K286" s="3">
        <f>1/J286</f>
        <v>156.97479340459518</v>
      </c>
      <c r="L286" s="3">
        <f>K286/(VLOOKUP($AX286,'5_Weighting - FEM'!$B$9:$C$20,2,FALSE)/VLOOKUP($AX286,'5_Weighting - FEM'!$B$9:$D$20,3,FALSE))</f>
        <v>4.2219139102917566E-4</v>
      </c>
      <c r="M286" s="3">
        <f>L286*Z286</f>
        <v>2.2165048029031722E-4</v>
      </c>
      <c r="N286" s="3">
        <f>K286*Z286</f>
        <v>82.411766537412475</v>
      </c>
      <c r="O286" s="3">
        <f>K286/(VLOOKUP($AX286,'5_Weighting - FEM'!$F$12:$G$20,2,FALSE)/(VLOOKUP($AX286,'5_Weighting - FEM'!$F$12:$H$21,3,FALSE)))</f>
        <v>4.1036210367639596E-2</v>
      </c>
      <c r="P286" s="3">
        <f>O286*$Z286</f>
        <v>2.154401044301079E-2</v>
      </c>
      <c r="Q286" s="3">
        <f>K286/(VLOOKUP($AX286,'5_Weighting - FEM'!$F$12:$H$20,2,FALSE)/VLOOKUP($AX286,'5_Weighting - FEM'!$F$12:$H$20,3,FALSE))</f>
        <v>4.1036210367639596E-2</v>
      </c>
      <c r="R286" s="3">
        <f>Q286*$Z286</f>
        <v>2.154401044301079E-2</v>
      </c>
      <c r="S286" s="3">
        <f>K286/(VLOOKUP($AX286,'5_Weighting - FEM'!$N$12:$O$23,2,FALSE)/VLOOKUP($AX286,'5_Weighting - FEM'!$N$12:$P$23,3,FALSE))</f>
        <v>2.7331969187850913E-4</v>
      </c>
      <c r="T286" s="3">
        <f>S286*$Z286</f>
        <v>1.4349283823621731E-4</v>
      </c>
      <c r="U286" s="3">
        <f>K286/(VLOOKUP($AX286,'5_Weighting - FEM'!$R$12:$S$23,2,FALSE)/(VLOOKUP($AX286,'5_Weighting - FEM'!$R$12:$T$23,3,FALSE)))</f>
        <v>8.0392339624279066E-2</v>
      </c>
      <c r="V286" s="3">
        <f>U286*$Z286</f>
        <v>4.2205978302746514E-2</v>
      </c>
      <c r="W286" s="3">
        <f>K286/(VLOOKUP($AX286,'5_Weighting - FEM'!$V$12:$W$23,2,FALSE)/(VLOOKUP($AX286,'5_Weighting - FEM'!$V$12:$X$23,3,FALSE)))</f>
        <v>2.4390978083841679E-4</v>
      </c>
      <c r="X286" s="3">
        <f>W286*$Z286</f>
        <v>1.2805263494016883E-4</v>
      </c>
      <c r="Y286" s="3" t="s">
        <v>3</v>
      </c>
      <c r="Z286" s="6">
        <v>0.52500000000000002</v>
      </c>
      <c r="AA286" s="3" t="s">
        <v>4</v>
      </c>
      <c r="AB286" s="3"/>
      <c r="AC286" s="3"/>
      <c r="AD286" s="3" t="s">
        <v>5</v>
      </c>
      <c r="AE286" s="3" t="s">
        <v>6</v>
      </c>
      <c r="AF286" s="3" t="s">
        <v>5</v>
      </c>
      <c r="AG286" s="3" t="s">
        <v>7</v>
      </c>
      <c r="AH286" s="3" t="s">
        <v>8</v>
      </c>
      <c r="AI286" s="3" t="s">
        <v>9</v>
      </c>
      <c r="AJ286" s="3" t="s">
        <v>10</v>
      </c>
      <c r="AK286" s="3" t="s">
        <v>11</v>
      </c>
      <c r="AL286" s="4" t="s">
        <v>12</v>
      </c>
      <c r="AM286" s="4" t="s">
        <v>13</v>
      </c>
      <c r="AN286" s="4">
        <v>2012</v>
      </c>
      <c r="AO286" s="3" t="s">
        <v>14</v>
      </c>
      <c r="AP286" s="3" t="s">
        <v>14</v>
      </c>
      <c r="AQ286" s="3">
        <v>125</v>
      </c>
      <c r="AR286" s="3">
        <v>0</v>
      </c>
      <c r="AS286" s="3">
        <v>0</v>
      </c>
      <c r="AT286" s="3">
        <v>0</v>
      </c>
      <c r="AU286" s="3">
        <v>0</v>
      </c>
      <c r="AV286" s="4" t="s">
        <v>15</v>
      </c>
      <c r="AW286" s="4" t="s">
        <v>41</v>
      </c>
      <c r="AX286" s="4" t="s">
        <v>42</v>
      </c>
      <c r="AY286" s="4" t="s">
        <v>18</v>
      </c>
      <c r="AZ286" s="4"/>
      <c r="BA286" s="3">
        <v>2.9999999999999997E-4</v>
      </c>
      <c r="BB286" s="3"/>
      <c r="BC286" s="3">
        <v>1.0003000450045003</v>
      </c>
      <c r="BD286" s="3" t="s">
        <v>19</v>
      </c>
      <c r="BE286" s="3" t="s">
        <v>20</v>
      </c>
      <c r="BF286" s="3"/>
    </row>
    <row r="287" spans="1:58" x14ac:dyDescent="0.35">
      <c r="A287" s="2">
        <v>19</v>
      </c>
      <c r="B287" s="3" t="s">
        <v>544</v>
      </c>
      <c r="C287" s="3">
        <v>19.100000000000001</v>
      </c>
      <c r="D287" s="3" t="s">
        <v>951</v>
      </c>
      <c r="E287" s="3" t="s">
        <v>546</v>
      </c>
      <c r="F287" s="3"/>
      <c r="G287" s="3"/>
      <c r="H287" s="3" t="str">
        <f>IF(Z287&lt;'2 - Outliers'!$F$11,"Low outlier",IF(Z287&gt;'2 - Outliers'!$F$12,"High outlier",""))</f>
        <v>Low outlier</v>
      </c>
      <c r="I287" s="3">
        <f>IF(AB287="",VLOOKUP(AX287,'3 -Impute_SE'!$B$10:$C$21,2,FALSE),AB287)</f>
        <v>7.9815095923159371E-2</v>
      </c>
      <c r="J287" s="3">
        <f>I287^2</f>
        <v>6.3704495372231317E-3</v>
      </c>
      <c r="K287" s="3">
        <f>1/J287</f>
        <v>156.97479340459518</v>
      </c>
      <c r="L287" s="3">
        <f>K287/(VLOOKUP($AX287,'5_Weighting - FEM'!$B$9:$C$20,2,FALSE)/VLOOKUP($AX287,'5_Weighting - FEM'!$B$9:$D$20,3,FALSE))</f>
        <v>4.2219139102917566E-4</v>
      </c>
      <c r="M287" s="3">
        <f>L287*Z287</f>
        <v>-4.0427456501768806E-4</v>
      </c>
      <c r="N287" s="3">
        <f>K287*Z287</f>
        <v>-150.31314629056155</v>
      </c>
      <c r="O287" s="3">
        <f>K287/(VLOOKUP($AX287,'5_Weighting - FEM'!$F$12:$G$20,2,FALSE)/(VLOOKUP($AX287,'5_Weighting - FEM'!$F$12:$H$21,3,FALSE)))</f>
        <v>4.1036210367639596E-2</v>
      </c>
      <c r="P287" s="3">
        <f>O287*$Z287</f>
        <v>-3.9294728525635397E-2</v>
      </c>
      <c r="Q287" s="3">
        <f>K287/(VLOOKUP($AX287,'5_Weighting - FEM'!$F$12:$H$20,2,FALSE)/VLOOKUP($AX287,'5_Weighting - FEM'!$F$12:$H$20,3,FALSE))</f>
        <v>4.1036210367639596E-2</v>
      </c>
      <c r="R287" s="3">
        <f>Q287*$Z287</f>
        <v>-3.9294728525635397E-2</v>
      </c>
      <c r="S287" s="3">
        <f>K287/(VLOOKUP($AX287,'5_Weighting - FEM'!$N$12:$O$23,2,FALSE)/VLOOKUP($AX287,'5_Weighting - FEM'!$N$12:$P$23,3,FALSE))</f>
        <v>2.7331969187850913E-4</v>
      </c>
      <c r="T287" s="3">
        <f>S287*$Z287</f>
        <v>-2.6172063640520074E-4</v>
      </c>
      <c r="U287" s="3">
        <f>K287/(VLOOKUP($AX287,'5_Weighting - FEM'!$R$12:$S$23,2,FALSE)/(VLOOKUP($AX287,'5_Weighting - FEM'!$R$12:$T$23,3,FALSE)))</f>
        <v>8.0392339624279066E-2</v>
      </c>
      <c r="V287" s="3">
        <f>U287*$Z287</f>
        <v>-7.6980674696215459E-2</v>
      </c>
      <c r="W287" s="3">
        <f>K287/(VLOOKUP($AX287,'5_Weighting - FEM'!$V$12:$W$23,2,FALSE)/(VLOOKUP($AX287,'5_Weighting - FEM'!$V$12:$X$23,3,FALSE)))</f>
        <v>2.4390978083841679E-4</v>
      </c>
      <c r="X287" s="3">
        <f>W287*$Z287</f>
        <v>-2.3355881395790076E-4</v>
      </c>
      <c r="Y287" s="3" t="s">
        <v>547</v>
      </c>
      <c r="Z287" s="96">
        <v>-0.95756231322526075</v>
      </c>
      <c r="AA287" s="3" t="s">
        <v>459</v>
      </c>
      <c r="AB287" s="3"/>
      <c r="AC287" s="3"/>
      <c r="AD287" s="3" t="s">
        <v>5</v>
      </c>
      <c r="AE287" s="3" t="s">
        <v>143</v>
      </c>
      <c r="AF287" s="3" t="s">
        <v>53</v>
      </c>
      <c r="AG287" s="3" t="s">
        <v>548</v>
      </c>
      <c r="AH287" s="3" t="s">
        <v>165</v>
      </c>
      <c r="AI287" s="3" t="s">
        <v>56</v>
      </c>
      <c r="AJ287" s="3" t="s">
        <v>57</v>
      </c>
      <c r="AK287" s="3" t="s">
        <v>39</v>
      </c>
      <c r="AL287" s="4" t="s">
        <v>12</v>
      </c>
      <c r="AM287" s="4" t="s">
        <v>549</v>
      </c>
      <c r="AN287" s="4" t="s">
        <v>550</v>
      </c>
      <c r="AO287" s="3" t="s">
        <v>1951</v>
      </c>
      <c r="AP287" s="3" t="s">
        <v>30</v>
      </c>
      <c r="AQ287" s="3">
        <v>4762</v>
      </c>
      <c r="AR287" s="3">
        <v>1</v>
      </c>
      <c r="AS287" s="3">
        <v>0</v>
      </c>
      <c r="AT287" s="3">
        <v>1</v>
      </c>
      <c r="AU287" s="3">
        <v>1</v>
      </c>
      <c r="AV287" s="4" t="s">
        <v>15</v>
      </c>
      <c r="AW287" s="4" t="s">
        <v>952</v>
      </c>
      <c r="AX287" s="4" t="s">
        <v>42</v>
      </c>
      <c r="AY287" s="4" t="s">
        <v>58</v>
      </c>
      <c r="AZ287" s="4" t="s">
        <v>552</v>
      </c>
      <c r="BA287" s="3">
        <v>-0.32729999999999998</v>
      </c>
      <c r="BB287" s="3">
        <v>0.99674855414782393</v>
      </c>
      <c r="BC287" s="3"/>
      <c r="BD287" s="3" t="s">
        <v>202</v>
      </c>
      <c r="BE287" s="3" t="s">
        <v>20</v>
      </c>
      <c r="BF287" s="3"/>
    </row>
    <row r="288" spans="1:58" x14ac:dyDescent="0.35">
      <c r="A288" s="2">
        <v>107</v>
      </c>
      <c r="B288" s="3" t="s">
        <v>34</v>
      </c>
      <c r="C288" s="3">
        <v>107.6</v>
      </c>
      <c r="D288" s="3" t="s">
        <v>988</v>
      </c>
      <c r="E288" s="3" t="s">
        <v>813</v>
      </c>
      <c r="F288" s="3"/>
      <c r="G288" s="3"/>
      <c r="H288" s="3" t="str">
        <f>IF(Z288&lt;'2 - Outliers'!$F$11,"Low outlier",IF(Z288&gt;'2 - Outliers'!$F$12,"High outlier",""))</f>
        <v/>
      </c>
      <c r="I288" s="3">
        <f>IF(AB288="",VLOOKUP(AX288,'3 -Impute_SE'!$B$10:$C$21,2,FALSE),AB288)</f>
        <v>7.9815095923159371E-2</v>
      </c>
      <c r="J288" s="3">
        <f>I288^2</f>
        <v>6.3704495372231317E-3</v>
      </c>
      <c r="K288" s="3">
        <f>1/J288</f>
        <v>156.97479340459518</v>
      </c>
      <c r="L288" s="3">
        <f>K288/(VLOOKUP($AX288,'5_Weighting - FEM'!$B$9:$C$20,2,FALSE)/VLOOKUP($AX288,'5_Weighting - FEM'!$B$9:$D$20,3,FALSE))</f>
        <v>4.2219139102917566E-4</v>
      </c>
      <c r="M288" s="3">
        <f>L288*Z288</f>
        <v>2.1109569551458783E-4</v>
      </c>
      <c r="N288" s="3">
        <f>K288*Z288</f>
        <v>78.487396702297588</v>
      </c>
      <c r="O288" s="3">
        <f>K288/(VLOOKUP($AX288,'5_Weighting - FEM'!$F$12:$G$20,2,FALSE)/(VLOOKUP($AX288,'5_Weighting - FEM'!$F$12:$H$21,3,FALSE)))</f>
        <v>4.1036210367639596E-2</v>
      </c>
      <c r="P288" s="3">
        <f>O288*$Z288</f>
        <v>2.0518105183819798E-2</v>
      </c>
      <c r="Q288" s="3">
        <f>K288/(VLOOKUP($AX288,'5_Weighting - FEM'!$F$12:$H$20,2,FALSE)/VLOOKUP($AX288,'5_Weighting - FEM'!$F$12:$H$20,3,FALSE))</f>
        <v>4.1036210367639596E-2</v>
      </c>
      <c r="R288" s="3">
        <f>Q288*$Z288</f>
        <v>2.0518105183819798E-2</v>
      </c>
      <c r="S288" s="3">
        <f>K288/(VLOOKUP($AX288,'5_Weighting - FEM'!$N$12:$O$23,2,FALSE)/VLOOKUP($AX288,'5_Weighting - FEM'!$N$12:$P$23,3,FALSE))</f>
        <v>2.7331969187850913E-4</v>
      </c>
      <c r="T288" s="3">
        <f>S288*$Z288</f>
        <v>1.3665984593925457E-4</v>
      </c>
      <c r="U288" s="3">
        <f>K288/(VLOOKUP($AX288,'5_Weighting - FEM'!$R$12:$S$23,2,FALSE)/(VLOOKUP($AX288,'5_Weighting - FEM'!$R$12:$T$23,3,FALSE)))</f>
        <v>8.0392339624279066E-2</v>
      </c>
      <c r="V288" s="3">
        <f>U288*$Z288</f>
        <v>4.0196169812139533E-2</v>
      </c>
      <c r="W288" s="3">
        <f>K288/(VLOOKUP($AX288,'5_Weighting - FEM'!$V$12:$W$23,2,FALSE)/(VLOOKUP($AX288,'5_Weighting - FEM'!$V$12:$X$23,3,FALSE)))</f>
        <v>2.4390978083841679E-4</v>
      </c>
      <c r="X288" s="3">
        <f>W288*$Z288</f>
        <v>1.219548904192084E-4</v>
      </c>
      <c r="Y288" s="3" t="s">
        <v>3</v>
      </c>
      <c r="Z288" s="6">
        <v>0.5</v>
      </c>
      <c r="AA288" s="3" t="s">
        <v>4</v>
      </c>
      <c r="AB288" s="3"/>
      <c r="AC288" s="3"/>
      <c r="AD288" s="3" t="s">
        <v>5</v>
      </c>
      <c r="AE288" s="3" t="s">
        <v>6</v>
      </c>
      <c r="AF288" s="3" t="s">
        <v>5</v>
      </c>
      <c r="AG288" s="3" t="s">
        <v>7</v>
      </c>
      <c r="AH288" s="3" t="s">
        <v>37</v>
      </c>
      <c r="AI288" s="3" t="s">
        <v>38</v>
      </c>
      <c r="AJ288" s="3" t="s">
        <v>10</v>
      </c>
      <c r="AK288" s="3" t="s">
        <v>39</v>
      </c>
      <c r="AL288" s="4" t="s">
        <v>12</v>
      </c>
      <c r="AM288" s="4" t="s">
        <v>40</v>
      </c>
      <c r="AN288" s="4">
        <v>2000</v>
      </c>
      <c r="AO288" s="3" t="s">
        <v>30</v>
      </c>
      <c r="AP288" s="3" t="s">
        <v>14</v>
      </c>
      <c r="AQ288" s="3">
        <v>70409</v>
      </c>
      <c r="AR288" s="3">
        <v>1</v>
      </c>
      <c r="AS288" s="3">
        <v>0</v>
      </c>
      <c r="AT288" s="3">
        <v>1</v>
      </c>
      <c r="AU288" s="3">
        <v>1</v>
      </c>
      <c r="AV288" s="4" t="s">
        <v>15</v>
      </c>
      <c r="AW288" s="4" t="s">
        <v>41</v>
      </c>
      <c r="AX288" s="4" t="s">
        <v>42</v>
      </c>
      <c r="AY288" s="4" t="s">
        <v>18</v>
      </c>
      <c r="AZ288" s="4"/>
      <c r="BA288" s="3">
        <v>0.1013</v>
      </c>
      <c r="BB288" s="3"/>
      <c r="BC288" s="3">
        <v>1.10660857454338</v>
      </c>
      <c r="BD288" s="3" t="s">
        <v>19</v>
      </c>
      <c r="BE288" s="3" t="s">
        <v>20</v>
      </c>
      <c r="BF288" s="3"/>
    </row>
    <row r="289" spans="1:58" x14ac:dyDescent="0.35">
      <c r="A289" s="2">
        <v>11</v>
      </c>
      <c r="B289" s="3" t="s">
        <v>136</v>
      </c>
      <c r="C289" s="3">
        <v>11.1</v>
      </c>
      <c r="D289" s="3" t="s">
        <v>137</v>
      </c>
      <c r="E289" s="3" t="s">
        <v>138</v>
      </c>
      <c r="F289" s="3"/>
      <c r="G289" s="3"/>
      <c r="H289" s="3" t="str">
        <f>IF(Z289&lt;'2 - Outliers'!$F$11,"Low outlier",IF(Z289&gt;'2 - Outliers'!$F$12,"High outlier",""))</f>
        <v/>
      </c>
      <c r="I289" s="3">
        <f>IF(AB289="",VLOOKUP(AX289,'3 -Impute_SE'!$B$10:$C$21,2,FALSE),AB289)</f>
        <v>7.9815095923159371E-2</v>
      </c>
      <c r="J289" s="3">
        <f>I289^2</f>
        <v>6.3704495372231317E-3</v>
      </c>
      <c r="K289" s="3">
        <f>1/J289</f>
        <v>156.97479340459518</v>
      </c>
      <c r="L289" s="3">
        <f>K289/(VLOOKUP($AX289,'5_Weighting - FEM'!$B$9:$C$20,2,FALSE)/VLOOKUP($AX289,'5_Weighting - FEM'!$B$9:$D$20,3,FALSE))</f>
        <v>4.2219139102917566E-4</v>
      </c>
      <c r="M289" s="3">
        <f>L289*Z289</f>
        <v>2.0054091073885843E-4</v>
      </c>
      <c r="N289" s="3">
        <f>K289*Z289</f>
        <v>74.5630268671827</v>
      </c>
      <c r="O289" s="3">
        <f>K289/(VLOOKUP($AX289,'5_Weighting - FEM'!$F$12:$G$20,2,FALSE)/(VLOOKUP($AX289,'5_Weighting - FEM'!$F$12:$H$21,3,FALSE)))</f>
        <v>4.1036210367639596E-2</v>
      </c>
      <c r="P289" s="3">
        <f>O289*$Z289</f>
        <v>1.9492199924628806E-2</v>
      </c>
      <c r="Q289" s="3">
        <f>K289/(VLOOKUP($AX289,'5_Weighting - FEM'!$F$12:$H$20,2,FALSE)/VLOOKUP($AX289,'5_Weighting - FEM'!$F$12:$H$20,3,FALSE))</f>
        <v>4.1036210367639596E-2</v>
      </c>
      <c r="R289" s="3">
        <f>Q289*$Z289</f>
        <v>1.9492199924628806E-2</v>
      </c>
      <c r="S289" s="3">
        <f>K289/(VLOOKUP($AX289,'5_Weighting - FEM'!$N$12:$O$23,2,FALSE)/VLOOKUP($AX289,'5_Weighting - FEM'!$N$12:$P$23,3,FALSE))</f>
        <v>2.7331969187850913E-4</v>
      </c>
      <c r="T289" s="3">
        <f>S289*$Z289</f>
        <v>1.2982685364229182E-4</v>
      </c>
      <c r="U289" s="3">
        <f>K289/(VLOOKUP($AX289,'5_Weighting - FEM'!$R$12:$S$23,2,FALSE)/(VLOOKUP($AX289,'5_Weighting - FEM'!$R$12:$T$23,3,FALSE)))</f>
        <v>8.0392339624279066E-2</v>
      </c>
      <c r="V289" s="3">
        <f>U289*$Z289</f>
        <v>3.8186361321532553E-2</v>
      </c>
      <c r="W289" s="3">
        <f>K289/(VLOOKUP($AX289,'5_Weighting - FEM'!$V$12:$W$23,2,FALSE)/(VLOOKUP($AX289,'5_Weighting - FEM'!$V$12:$X$23,3,FALSE)))</f>
        <v>2.4390978083841679E-4</v>
      </c>
      <c r="X289" s="3">
        <f>W289*$Z289</f>
        <v>1.1585714589824798E-4</v>
      </c>
      <c r="Y289" s="3"/>
      <c r="Z289" s="6">
        <v>0.47499999999999998</v>
      </c>
      <c r="AA289" s="3" t="s">
        <v>4</v>
      </c>
      <c r="AB289" s="3"/>
      <c r="AC289" s="3"/>
      <c r="AD289" s="3" t="s">
        <v>139</v>
      </c>
      <c r="AE289" s="3" t="s">
        <v>6</v>
      </c>
      <c r="AF289" s="3" t="s">
        <v>5</v>
      </c>
      <c r="AG289" s="3" t="s">
        <v>7</v>
      </c>
      <c r="AH289" s="3" t="s">
        <v>37</v>
      </c>
      <c r="AI289" s="3" t="s">
        <v>28</v>
      </c>
      <c r="AJ289" s="3" t="s">
        <v>57</v>
      </c>
      <c r="AK289" s="3" t="s">
        <v>11</v>
      </c>
      <c r="AL289" s="4" t="s">
        <v>12</v>
      </c>
      <c r="AM289" s="4" t="s">
        <v>140</v>
      </c>
      <c r="AN289" s="4">
        <v>2000</v>
      </c>
      <c r="AO289" s="3" t="s">
        <v>30</v>
      </c>
      <c r="AP289" s="3" t="s">
        <v>30</v>
      </c>
      <c r="AQ289" s="3">
        <v>8299</v>
      </c>
      <c r="AR289" s="3">
        <v>0</v>
      </c>
      <c r="AS289" s="3">
        <v>1</v>
      </c>
      <c r="AT289" s="3">
        <v>1</v>
      </c>
      <c r="AU289" s="3">
        <v>1</v>
      </c>
      <c r="AV289" s="4" t="s">
        <v>15</v>
      </c>
      <c r="AW289" s="4" t="s">
        <v>141</v>
      </c>
      <c r="AX289" s="4" t="s">
        <v>42</v>
      </c>
      <c r="AY289" s="4" t="s">
        <v>142</v>
      </c>
      <c r="AZ289" s="4"/>
      <c r="BA289" s="3">
        <v>0.47499999999999998</v>
      </c>
      <c r="BB289" s="3"/>
      <c r="BC289" s="3"/>
      <c r="BD289" s="3" t="s">
        <v>20</v>
      </c>
      <c r="BE289" s="3" t="s">
        <v>20</v>
      </c>
      <c r="BF289" s="3"/>
    </row>
    <row r="290" spans="1:58" x14ac:dyDescent="0.35">
      <c r="A290" s="2">
        <v>33</v>
      </c>
      <c r="B290" s="3" t="s">
        <v>0</v>
      </c>
      <c r="C290" s="3">
        <v>33.1</v>
      </c>
      <c r="D290" s="3" t="s">
        <v>144</v>
      </c>
      <c r="E290" s="3" t="s">
        <v>145</v>
      </c>
      <c r="F290" s="3"/>
      <c r="G290" s="3"/>
      <c r="H290" s="3" t="str">
        <f>IF(Z290&lt;'2 - Outliers'!$F$11,"Low outlier",IF(Z290&gt;'2 - Outliers'!$F$12,"High outlier",""))</f>
        <v/>
      </c>
      <c r="I290" s="3">
        <f>IF(AB290="",VLOOKUP(AX290,'3 -Impute_SE'!$B$10:$C$21,2,FALSE),AB290)</f>
        <v>7.9815095923159371E-2</v>
      </c>
      <c r="J290" s="3">
        <f>I290^2</f>
        <v>6.3704495372231317E-3</v>
      </c>
      <c r="K290" s="3">
        <f>1/J290</f>
        <v>156.97479340459518</v>
      </c>
      <c r="L290" s="3">
        <f>K290/(VLOOKUP($AX290,'5_Weighting - FEM'!$B$9:$C$20,2,FALSE)/VLOOKUP($AX290,'5_Weighting - FEM'!$B$9:$D$20,3,FALSE))</f>
        <v>4.2219139102917566E-4</v>
      </c>
      <c r="M290" s="3">
        <f>L290*Z290</f>
        <v>1.9885214517474173E-4</v>
      </c>
      <c r="N290" s="3">
        <f>K290*Z290</f>
        <v>73.935127693564326</v>
      </c>
      <c r="O290" s="3">
        <f>K290/(VLOOKUP($AX290,'5_Weighting - FEM'!$F$12:$G$20,2,FALSE)/(VLOOKUP($AX290,'5_Weighting - FEM'!$F$12:$H$21,3,FALSE)))</f>
        <v>4.1036210367639596E-2</v>
      </c>
      <c r="P290" s="3">
        <f>O290*$Z290</f>
        <v>1.9328055083158248E-2</v>
      </c>
      <c r="Q290" s="3">
        <f>K290/(VLOOKUP($AX290,'5_Weighting - FEM'!$F$12:$H$20,2,FALSE)/VLOOKUP($AX290,'5_Weighting - FEM'!$F$12:$H$20,3,FALSE))</f>
        <v>4.1036210367639596E-2</v>
      </c>
      <c r="R290" s="3">
        <f>Q290*$Z290</f>
        <v>1.9328055083158248E-2</v>
      </c>
      <c r="S290" s="3">
        <f>K290/(VLOOKUP($AX290,'5_Weighting - FEM'!$N$12:$O$23,2,FALSE)/VLOOKUP($AX290,'5_Weighting - FEM'!$N$12:$P$23,3,FALSE))</f>
        <v>2.7331969187850913E-4</v>
      </c>
      <c r="T290" s="3">
        <f>S290*$Z290</f>
        <v>1.2873357487477779E-4</v>
      </c>
      <c r="U290" s="3">
        <f>K290/(VLOOKUP($AX290,'5_Weighting - FEM'!$R$12:$S$23,2,FALSE)/(VLOOKUP($AX290,'5_Weighting - FEM'!$R$12:$T$23,3,FALSE)))</f>
        <v>8.0392339624279066E-2</v>
      </c>
      <c r="V290" s="3">
        <f>U290*$Z290</f>
        <v>3.7864791963035438E-2</v>
      </c>
      <c r="W290" s="3">
        <f>K290/(VLOOKUP($AX290,'5_Weighting - FEM'!$V$12:$W$23,2,FALSE)/(VLOOKUP($AX290,'5_Weighting - FEM'!$V$12:$X$23,3,FALSE)))</f>
        <v>2.4390978083841679E-4</v>
      </c>
      <c r="X290" s="3">
        <f>W290*$Z290</f>
        <v>1.1488150677489431E-4</v>
      </c>
      <c r="Y290" s="3" t="s">
        <v>3</v>
      </c>
      <c r="Z290" s="6">
        <v>0.47099999999999997</v>
      </c>
      <c r="AA290" s="3" t="s">
        <v>4</v>
      </c>
      <c r="AB290" s="3"/>
      <c r="AC290" s="3"/>
      <c r="AD290" s="3" t="s">
        <v>5</v>
      </c>
      <c r="AE290" s="3" t="s">
        <v>6</v>
      </c>
      <c r="AF290" s="3" t="s">
        <v>5</v>
      </c>
      <c r="AG290" s="3" t="s">
        <v>7</v>
      </c>
      <c r="AH290" s="3" t="s">
        <v>8</v>
      </c>
      <c r="AI290" s="3" t="s">
        <v>9</v>
      </c>
      <c r="AJ290" s="3" t="s">
        <v>10</v>
      </c>
      <c r="AK290" s="3" t="s">
        <v>11</v>
      </c>
      <c r="AL290" s="4" t="s">
        <v>12</v>
      </c>
      <c r="AM290" s="4" t="s">
        <v>13</v>
      </c>
      <c r="AN290" s="4">
        <v>2012</v>
      </c>
      <c r="AO290" s="3" t="s">
        <v>14</v>
      </c>
      <c r="AP290" s="3" t="s">
        <v>14</v>
      </c>
      <c r="AQ290" s="3">
        <v>475</v>
      </c>
      <c r="AR290" s="3">
        <v>0</v>
      </c>
      <c r="AS290" s="3">
        <v>0</v>
      </c>
      <c r="AT290" s="3">
        <v>1</v>
      </c>
      <c r="AU290" s="3">
        <v>1</v>
      </c>
      <c r="AV290" s="4" t="s">
        <v>15</v>
      </c>
      <c r="AW290" s="4" t="s">
        <v>41</v>
      </c>
      <c r="AX290" s="4" t="s">
        <v>42</v>
      </c>
      <c r="AY290" s="4" t="s">
        <v>18</v>
      </c>
      <c r="AZ290" s="4"/>
      <c r="BA290" s="3">
        <v>1.9000000000000001E-4</v>
      </c>
      <c r="BB290" s="3"/>
      <c r="BC290" s="3">
        <v>1.0001900180511432</v>
      </c>
      <c r="BD290" s="3" t="s">
        <v>19</v>
      </c>
      <c r="BE290" s="3" t="s">
        <v>20</v>
      </c>
      <c r="BF290" s="3"/>
    </row>
    <row r="291" spans="1:58" x14ac:dyDescent="0.35">
      <c r="A291" s="2">
        <v>107</v>
      </c>
      <c r="B291" s="3" t="s">
        <v>34</v>
      </c>
      <c r="C291" s="3">
        <v>107.1</v>
      </c>
      <c r="D291" s="3" t="s">
        <v>989</v>
      </c>
      <c r="E291" s="3" t="s">
        <v>817</v>
      </c>
      <c r="F291" s="3"/>
      <c r="G291" s="3"/>
      <c r="H291" s="3" t="str">
        <f>IF(Z291&lt;'2 - Outliers'!$F$11,"Low outlier",IF(Z291&gt;'2 - Outliers'!$F$12,"High outlier",""))</f>
        <v/>
      </c>
      <c r="I291" s="3">
        <f>IF(AB291="",VLOOKUP(AX291,'3 -Impute_SE'!$B$10:$C$21,2,FALSE),AB291)</f>
        <v>7.9815095923159371E-2</v>
      </c>
      <c r="J291" s="3">
        <f>I291^2</f>
        <v>6.3704495372231317E-3</v>
      </c>
      <c r="K291" s="3">
        <f>1/J291</f>
        <v>156.97479340459518</v>
      </c>
      <c r="L291" s="3">
        <f>K291/(VLOOKUP($AX291,'5_Weighting - FEM'!$B$9:$C$20,2,FALSE)/VLOOKUP($AX291,'5_Weighting - FEM'!$B$9:$D$20,3,FALSE))</f>
        <v>4.2219139102917566E-4</v>
      </c>
      <c r="M291" s="3">
        <f>L291*Z291</f>
        <v>1.9842995378371254E-4</v>
      </c>
      <c r="N291" s="3">
        <f>K291*Z291</f>
        <v>73.778152900159725</v>
      </c>
      <c r="O291" s="3">
        <f>K291/(VLOOKUP($AX291,'5_Weighting - FEM'!$F$12:$G$20,2,FALSE)/(VLOOKUP($AX291,'5_Weighting - FEM'!$F$12:$H$21,3,FALSE)))</f>
        <v>4.1036210367639596E-2</v>
      </c>
      <c r="P291" s="3">
        <f>O291*$Z291</f>
        <v>1.928701887279061E-2</v>
      </c>
      <c r="Q291" s="3">
        <f>K291/(VLOOKUP($AX291,'5_Weighting - FEM'!$F$12:$H$20,2,FALSE)/VLOOKUP($AX291,'5_Weighting - FEM'!$F$12:$H$20,3,FALSE))</f>
        <v>4.1036210367639596E-2</v>
      </c>
      <c r="R291" s="3">
        <f>Q291*$Z291</f>
        <v>1.928701887279061E-2</v>
      </c>
      <c r="S291" s="3">
        <f>K291/(VLOOKUP($AX291,'5_Weighting - FEM'!$N$12:$O$23,2,FALSE)/VLOOKUP($AX291,'5_Weighting - FEM'!$N$12:$P$23,3,FALSE))</f>
        <v>2.7331969187850913E-4</v>
      </c>
      <c r="T291" s="3">
        <f>S291*$Z291</f>
        <v>1.2846025518289928E-4</v>
      </c>
      <c r="U291" s="3">
        <f>K291/(VLOOKUP($AX291,'5_Weighting - FEM'!$R$12:$S$23,2,FALSE)/(VLOOKUP($AX291,'5_Weighting - FEM'!$R$12:$T$23,3,FALSE)))</f>
        <v>8.0392339624279066E-2</v>
      </c>
      <c r="V291" s="3">
        <f>U291*$Z291</f>
        <v>3.7784399623411159E-2</v>
      </c>
      <c r="W291" s="3">
        <f>K291/(VLOOKUP($AX291,'5_Weighting - FEM'!$V$12:$W$23,2,FALSE)/(VLOOKUP($AX291,'5_Weighting - FEM'!$V$12:$X$23,3,FALSE)))</f>
        <v>2.4390978083841679E-4</v>
      </c>
      <c r="X291" s="3">
        <f>W291*$Z291</f>
        <v>1.1463759699405588E-4</v>
      </c>
      <c r="Y291" s="3" t="s">
        <v>3</v>
      </c>
      <c r="Z291" s="6">
        <v>0.47</v>
      </c>
      <c r="AA291" s="3" t="s">
        <v>4</v>
      </c>
      <c r="AB291" s="3"/>
      <c r="AC291" s="3"/>
      <c r="AD291" s="3" t="s">
        <v>5</v>
      </c>
      <c r="AE291" s="3" t="s">
        <v>6</v>
      </c>
      <c r="AF291" s="3" t="s">
        <v>5</v>
      </c>
      <c r="AG291" s="3" t="s">
        <v>7</v>
      </c>
      <c r="AH291" s="3" t="s">
        <v>37</v>
      </c>
      <c r="AI291" s="3" t="s">
        <v>38</v>
      </c>
      <c r="AJ291" s="3" t="s">
        <v>10</v>
      </c>
      <c r="AK291" s="3" t="s">
        <v>39</v>
      </c>
      <c r="AL291" s="4" t="s">
        <v>12</v>
      </c>
      <c r="AM291" s="4" t="s">
        <v>40</v>
      </c>
      <c r="AN291" s="4">
        <v>2000</v>
      </c>
      <c r="AO291" s="3" t="s">
        <v>30</v>
      </c>
      <c r="AP291" s="3" t="s">
        <v>14</v>
      </c>
      <c r="AQ291" s="3">
        <v>40269</v>
      </c>
      <c r="AR291" s="3">
        <v>1</v>
      </c>
      <c r="AS291" s="3">
        <v>0</v>
      </c>
      <c r="AT291" s="3">
        <v>1</v>
      </c>
      <c r="AU291" s="3">
        <v>1</v>
      </c>
      <c r="AV291" s="4" t="s">
        <v>15</v>
      </c>
      <c r="AW291" s="4" t="s">
        <v>41</v>
      </c>
      <c r="AX291" s="4" t="s">
        <v>42</v>
      </c>
      <c r="AY291" s="4" t="s">
        <v>18</v>
      </c>
      <c r="AZ291" s="4"/>
      <c r="BA291" s="3">
        <v>7.9600000000000004E-2</v>
      </c>
      <c r="BB291" s="3"/>
      <c r="BC291" s="3">
        <v>1.0828538394993001</v>
      </c>
      <c r="BD291" s="3" t="s">
        <v>19</v>
      </c>
      <c r="BE291" s="3" t="s">
        <v>20</v>
      </c>
      <c r="BF291" s="3"/>
    </row>
    <row r="292" spans="1:58" x14ac:dyDescent="0.35">
      <c r="A292" s="2">
        <v>19</v>
      </c>
      <c r="B292" s="3" t="s">
        <v>544</v>
      </c>
      <c r="C292" s="3">
        <v>19.100000000000001</v>
      </c>
      <c r="D292" s="3" t="s">
        <v>545</v>
      </c>
      <c r="E292" s="3" t="s">
        <v>546</v>
      </c>
      <c r="F292" s="3"/>
      <c r="G292" s="3"/>
      <c r="H292" s="3" t="str">
        <f>IF(Z292&lt;'2 - Outliers'!$F$11,"Low outlier",IF(Z292&gt;'2 - Outliers'!$F$12,"High outlier",""))</f>
        <v>Low outlier</v>
      </c>
      <c r="I292" s="3">
        <f>IF(AB292="",VLOOKUP(AX292,'3 -Impute_SE'!$B$10:$C$21,2,FALSE),AB292)</f>
        <v>7.9815095923159371E-2</v>
      </c>
      <c r="J292" s="3">
        <f>I292^2</f>
        <v>6.3704495372231317E-3</v>
      </c>
      <c r="K292" s="3">
        <f>1/J292</f>
        <v>156.97479340459518</v>
      </c>
      <c r="L292" s="3">
        <f>K292/(VLOOKUP($AX292,'5_Weighting - FEM'!$B$9:$C$20,2,FALSE)/VLOOKUP($AX292,'5_Weighting - FEM'!$B$9:$D$20,3,FALSE))</f>
        <v>4.2219139102917566E-4</v>
      </c>
      <c r="M292" s="3">
        <f>L292*Z292</f>
        <v>-1.3432067058299399E-3</v>
      </c>
      <c r="N292" s="3">
        <f>K292*Z292</f>
        <v>-499.41708814415597</v>
      </c>
      <c r="O292" s="3">
        <f>K292/(VLOOKUP($AX292,'5_Weighting - FEM'!$F$12:$G$20,2,FALSE)/(VLOOKUP($AX292,'5_Weighting - FEM'!$F$12:$H$21,3,FALSE)))</f>
        <v>4.1036210367639596E-2</v>
      </c>
      <c r="P292" s="3">
        <f>O292*$Z292</f>
        <v>-0.13055716937594428</v>
      </c>
      <c r="Q292" s="3">
        <f>K292/(VLOOKUP($AX292,'5_Weighting - FEM'!$F$12:$H$20,2,FALSE)/VLOOKUP($AX292,'5_Weighting - FEM'!$F$12:$H$20,3,FALSE))</f>
        <v>4.1036210367639596E-2</v>
      </c>
      <c r="R292" s="3">
        <f>Q292*$Z292</f>
        <v>-0.13055716937594428</v>
      </c>
      <c r="S292" s="3">
        <f>K292/(VLOOKUP($AX292,'5_Weighting - FEM'!$N$12:$O$23,2,FALSE)/VLOOKUP($AX292,'5_Weighting - FEM'!$N$12:$P$23,3,FALSE))</f>
        <v>2.7331969187850913E-4</v>
      </c>
      <c r="T292" s="3">
        <f>S292*$Z292</f>
        <v>-8.6956970409000152E-4</v>
      </c>
      <c r="U292" s="3">
        <f>K292/(VLOOKUP($AX292,'5_Weighting - FEM'!$R$12:$S$23,2,FALSE)/(VLOOKUP($AX292,'5_Weighting - FEM'!$R$12:$T$23,3,FALSE)))</f>
        <v>8.0392339624279066E-2</v>
      </c>
      <c r="V292" s="3">
        <f>U292*$Z292</f>
        <v>-0.25576914161479758</v>
      </c>
      <c r="W292" s="3">
        <f>K292/(VLOOKUP($AX292,'5_Weighting - FEM'!$V$12:$W$23,2,FALSE)/(VLOOKUP($AX292,'5_Weighting - FEM'!$V$12:$X$23,3,FALSE)))</f>
        <v>2.4390978083841679E-4</v>
      </c>
      <c r="X292" s="3">
        <f>W292*$Z292</f>
        <v>-7.760017380767293E-4</v>
      </c>
      <c r="Y292" s="3" t="s">
        <v>547</v>
      </c>
      <c r="Z292" s="96">
        <v>-3.1815113580492622</v>
      </c>
      <c r="AA292" s="3" t="s">
        <v>459</v>
      </c>
      <c r="AB292" s="3"/>
      <c r="AC292" s="3"/>
      <c r="AD292" s="3" t="s">
        <v>5</v>
      </c>
      <c r="AE292" s="3" t="s">
        <v>143</v>
      </c>
      <c r="AF292" s="3" t="s">
        <v>53</v>
      </c>
      <c r="AG292" s="3" t="s">
        <v>548</v>
      </c>
      <c r="AH292" s="3" t="s">
        <v>165</v>
      </c>
      <c r="AI292" s="3" t="s">
        <v>56</v>
      </c>
      <c r="AJ292" s="3" t="s">
        <v>57</v>
      </c>
      <c r="AK292" s="3" t="s">
        <v>39</v>
      </c>
      <c r="AL292" s="4" t="s">
        <v>12</v>
      </c>
      <c r="AM292" s="4" t="s">
        <v>549</v>
      </c>
      <c r="AN292" s="4" t="s">
        <v>550</v>
      </c>
      <c r="AO292" s="3" t="s">
        <v>1951</v>
      </c>
      <c r="AP292" s="3" t="s">
        <v>30</v>
      </c>
      <c r="AQ292" s="3">
        <v>4762</v>
      </c>
      <c r="AR292" s="3">
        <v>1</v>
      </c>
      <c r="AS292" s="3">
        <v>0</v>
      </c>
      <c r="AT292" s="3">
        <v>1</v>
      </c>
      <c r="AU292" s="3">
        <v>1</v>
      </c>
      <c r="AV292" s="4" t="s">
        <v>15</v>
      </c>
      <c r="AW292" s="4" t="s">
        <v>551</v>
      </c>
      <c r="AX292" s="4" t="s">
        <v>42</v>
      </c>
      <c r="AY292" s="4" t="s">
        <v>58</v>
      </c>
      <c r="AZ292" s="4" t="s">
        <v>552</v>
      </c>
      <c r="BA292" s="3">
        <v>-0.33489999999999998</v>
      </c>
      <c r="BB292" s="3">
        <v>0.99667318036586428</v>
      </c>
      <c r="BC292" s="3"/>
      <c r="BD292" s="3" t="s">
        <v>202</v>
      </c>
      <c r="BE292" s="3" t="s">
        <v>20</v>
      </c>
      <c r="BF292" s="3"/>
    </row>
    <row r="293" spans="1:58" x14ac:dyDescent="0.35">
      <c r="A293" s="2">
        <v>107</v>
      </c>
      <c r="B293" s="3" t="s">
        <v>34</v>
      </c>
      <c r="C293" s="3">
        <v>107.5</v>
      </c>
      <c r="D293" s="3" t="s">
        <v>990</v>
      </c>
      <c r="E293" s="3" t="s">
        <v>815</v>
      </c>
      <c r="F293" s="3"/>
      <c r="G293" s="3"/>
      <c r="H293" s="3" t="str">
        <f>IF(Z293&lt;'2 - Outliers'!$F$11,"Low outlier",IF(Z293&gt;'2 - Outliers'!$F$12,"High outlier",""))</f>
        <v/>
      </c>
      <c r="I293" s="3">
        <f>IF(AB293="",VLOOKUP(AX293,'3 -Impute_SE'!$B$10:$C$21,2,FALSE),AB293)</f>
        <v>7.9815095923159371E-2</v>
      </c>
      <c r="J293" s="3">
        <f>I293^2</f>
        <v>6.3704495372231317E-3</v>
      </c>
      <c r="K293" s="3">
        <f>1/J293</f>
        <v>156.97479340459518</v>
      </c>
      <c r="L293" s="3">
        <f>K293/(VLOOKUP($AX293,'5_Weighting - FEM'!$B$9:$C$20,2,FALSE)/VLOOKUP($AX293,'5_Weighting - FEM'!$B$9:$D$20,3,FALSE))</f>
        <v>4.2219139102917566E-4</v>
      </c>
      <c r="M293" s="3">
        <f>L293*Z293</f>
        <v>1.8618640344386647E-4</v>
      </c>
      <c r="N293" s="3">
        <f>K293*Z293</f>
        <v>69.225883891426477</v>
      </c>
      <c r="O293" s="3">
        <f>K293/(VLOOKUP($AX293,'5_Weighting - FEM'!$F$12:$G$20,2,FALSE)/(VLOOKUP($AX293,'5_Weighting - FEM'!$F$12:$H$21,3,FALSE)))</f>
        <v>4.1036210367639596E-2</v>
      </c>
      <c r="P293" s="3">
        <f>O293*$Z293</f>
        <v>1.8096968772129064E-2</v>
      </c>
      <c r="Q293" s="3">
        <f>K293/(VLOOKUP($AX293,'5_Weighting - FEM'!$F$12:$H$20,2,FALSE)/VLOOKUP($AX293,'5_Weighting - FEM'!$F$12:$H$20,3,FALSE))</f>
        <v>4.1036210367639596E-2</v>
      </c>
      <c r="R293" s="3">
        <f>Q293*$Z293</f>
        <v>1.8096968772129064E-2</v>
      </c>
      <c r="S293" s="3">
        <f>K293/(VLOOKUP($AX293,'5_Weighting - FEM'!$N$12:$O$23,2,FALSE)/VLOOKUP($AX293,'5_Weighting - FEM'!$N$12:$P$23,3,FALSE))</f>
        <v>2.7331969187850913E-4</v>
      </c>
      <c r="T293" s="3">
        <f>S293*$Z293</f>
        <v>1.2053398411842253E-4</v>
      </c>
      <c r="U293" s="3">
        <f>K293/(VLOOKUP($AX293,'5_Weighting - FEM'!$R$12:$S$23,2,FALSE)/(VLOOKUP($AX293,'5_Weighting - FEM'!$R$12:$T$23,3,FALSE)))</f>
        <v>8.0392339624279066E-2</v>
      </c>
      <c r="V293" s="3">
        <f>U293*$Z293</f>
        <v>3.5453021774307071E-2</v>
      </c>
      <c r="W293" s="3">
        <f>K293/(VLOOKUP($AX293,'5_Weighting - FEM'!$V$12:$W$23,2,FALSE)/(VLOOKUP($AX293,'5_Weighting - FEM'!$V$12:$X$23,3,FALSE)))</f>
        <v>2.4390978083841679E-4</v>
      </c>
      <c r="X293" s="3">
        <f>W293*$Z293</f>
        <v>1.0756421334974181E-4</v>
      </c>
      <c r="Y293" s="3" t="s">
        <v>3</v>
      </c>
      <c r="Z293" s="6">
        <v>0.441</v>
      </c>
      <c r="AA293" s="3" t="s">
        <v>4</v>
      </c>
      <c r="AB293" s="3"/>
      <c r="AC293" s="3"/>
      <c r="AD293" s="3" t="s">
        <v>5</v>
      </c>
      <c r="AE293" s="3" t="s">
        <v>6</v>
      </c>
      <c r="AF293" s="3" t="s">
        <v>5</v>
      </c>
      <c r="AG293" s="3" t="s">
        <v>7</v>
      </c>
      <c r="AH293" s="3" t="s">
        <v>37</v>
      </c>
      <c r="AI293" s="3" t="s">
        <v>38</v>
      </c>
      <c r="AJ293" s="3" t="s">
        <v>10</v>
      </c>
      <c r="AK293" s="3" t="s">
        <v>39</v>
      </c>
      <c r="AL293" s="4" t="s">
        <v>12</v>
      </c>
      <c r="AM293" s="4" t="s">
        <v>40</v>
      </c>
      <c r="AN293" s="4">
        <v>2000</v>
      </c>
      <c r="AO293" s="3" t="s">
        <v>30</v>
      </c>
      <c r="AP293" s="3" t="s">
        <v>14</v>
      </c>
      <c r="AQ293" s="3">
        <v>33032</v>
      </c>
      <c r="AR293" s="3">
        <v>1</v>
      </c>
      <c r="AS293" s="3">
        <v>0</v>
      </c>
      <c r="AT293" s="3">
        <v>1</v>
      </c>
      <c r="AU293" s="3">
        <v>1</v>
      </c>
      <c r="AV293" s="4" t="s">
        <v>15</v>
      </c>
      <c r="AW293" s="4" t="s">
        <v>41</v>
      </c>
      <c r="AX293" s="3" t="s">
        <v>42</v>
      </c>
      <c r="AY293" s="4" t="s">
        <v>18</v>
      </c>
      <c r="AZ293" s="4"/>
      <c r="BA293" s="3">
        <v>7.4899999999999994E-2</v>
      </c>
      <c r="BB293" s="3"/>
      <c r="BC293" s="3">
        <v>1.0777763678587842</v>
      </c>
      <c r="BD293" s="3" t="s">
        <v>19</v>
      </c>
      <c r="BE293" s="3" t="s">
        <v>20</v>
      </c>
      <c r="BF293" s="3"/>
    </row>
    <row r="294" spans="1:58" x14ac:dyDescent="0.35">
      <c r="A294" s="2">
        <v>14</v>
      </c>
      <c r="B294" s="3" t="s">
        <v>169</v>
      </c>
      <c r="C294" s="3">
        <v>14.2</v>
      </c>
      <c r="D294" s="3" t="s">
        <v>170</v>
      </c>
      <c r="E294" s="3" t="s">
        <v>171</v>
      </c>
      <c r="F294" s="3"/>
      <c r="G294" s="3"/>
      <c r="H294" s="3" t="str">
        <f>IF(Z294&lt;'2 - Outliers'!$F$11,"Low outlier",IF(Z294&gt;'2 - Outliers'!$F$12,"High outlier",""))</f>
        <v/>
      </c>
      <c r="I294" s="3">
        <f>IF(AB294="",VLOOKUP(AX294,'3 -Impute_SE'!$B$10:$C$21,2,FALSE),AB294)</f>
        <v>7.9815095923159371E-2</v>
      </c>
      <c r="J294" s="3">
        <f>I294^2</f>
        <v>6.3704495372231317E-3</v>
      </c>
      <c r="K294" s="3">
        <f>1/J294</f>
        <v>156.97479340459518</v>
      </c>
      <c r="L294" s="3">
        <f>K294/(VLOOKUP($AX294,'5_Weighting - FEM'!$B$9:$C$20,2,FALSE)/VLOOKUP($AX294,'5_Weighting - FEM'!$B$9:$D$20,3,FALSE))</f>
        <v>4.2219139102917566E-4</v>
      </c>
      <c r="M294" s="3">
        <f>L294*Z294</f>
        <v>1.7886138280951027E-4</v>
      </c>
      <c r="N294" s="3">
        <f>K294*Z294</f>
        <v>66.502371225856749</v>
      </c>
      <c r="O294" s="3">
        <f>K294/(VLOOKUP($AX294,'5_Weighting - FEM'!$F$12:$G$20,2,FALSE)/(VLOOKUP($AX294,'5_Weighting - FEM'!$F$12:$H$21,3,FALSE)))</f>
        <v>4.1036210367639596E-2</v>
      </c>
      <c r="P294" s="3">
        <f>O294*$Z294</f>
        <v>1.7384990522250517E-2</v>
      </c>
      <c r="Q294" s="3">
        <f>K294/(VLOOKUP($AX294,'5_Weighting - FEM'!$F$12:$H$20,2,FALSE)/VLOOKUP($AX294,'5_Weighting - FEM'!$F$12:$H$20,3,FALSE))</f>
        <v>4.1036210367639596E-2</v>
      </c>
      <c r="R294" s="3">
        <f>Q294*$Z294</f>
        <v>1.7384990522250517E-2</v>
      </c>
      <c r="S294" s="3">
        <f>K294/(VLOOKUP($AX294,'5_Weighting - FEM'!$N$12:$O$23,2,FALSE)/VLOOKUP($AX294,'5_Weighting - FEM'!$N$12:$P$23,3,FALSE))</f>
        <v>2.7331969187850913E-4</v>
      </c>
      <c r="T294" s="3">
        <f>S294*$Z294</f>
        <v>1.1579188746433041E-4</v>
      </c>
      <c r="U294" s="3">
        <f>K294/(VLOOKUP($AX294,'5_Weighting - FEM'!$R$12:$S$23,2,FALSE)/(VLOOKUP($AX294,'5_Weighting - FEM'!$R$12:$T$23,3,FALSE)))</f>
        <v>8.0392339624279066E-2</v>
      </c>
      <c r="V294" s="3">
        <f>U294*$Z294</f>
        <v>3.4058214681825828E-2</v>
      </c>
      <c r="W294" s="3">
        <f>K294/(VLOOKUP($AX294,'5_Weighting - FEM'!$V$12:$W$23,2,FALSE)/(VLOOKUP($AX294,'5_Weighting - FEM'!$V$12:$X$23,3,FALSE)))</f>
        <v>2.4390978083841679E-4</v>
      </c>
      <c r="X294" s="3">
        <f>W294*$Z294</f>
        <v>1.0333237865219528E-4</v>
      </c>
      <c r="Y294" s="3" t="s">
        <v>237</v>
      </c>
      <c r="Z294" s="6">
        <v>0.42365000000000003</v>
      </c>
      <c r="AA294" s="3" t="s">
        <v>157</v>
      </c>
      <c r="AB294" s="3"/>
      <c r="AC294" s="3"/>
      <c r="AD294" s="3" t="s">
        <v>5</v>
      </c>
      <c r="AE294" s="3" t="s">
        <v>6</v>
      </c>
      <c r="AF294" s="3" t="s">
        <v>5</v>
      </c>
      <c r="AG294" s="3" t="s">
        <v>7</v>
      </c>
      <c r="AH294" s="3" t="s">
        <v>8</v>
      </c>
      <c r="AI294" s="3" t="s">
        <v>28</v>
      </c>
      <c r="AJ294" s="3" t="s">
        <v>10</v>
      </c>
      <c r="AK294" s="3" t="s">
        <v>173</v>
      </c>
      <c r="AL294" s="4" t="s">
        <v>12</v>
      </c>
      <c r="AM294" s="4" t="s">
        <v>13</v>
      </c>
      <c r="AN294" s="4">
        <v>2000</v>
      </c>
      <c r="AO294" s="3" t="s">
        <v>30</v>
      </c>
      <c r="AP294" s="3" t="s">
        <v>30</v>
      </c>
      <c r="AQ294" s="3">
        <v>265</v>
      </c>
      <c r="AR294" s="3">
        <v>0</v>
      </c>
      <c r="AS294" s="3">
        <v>0</v>
      </c>
      <c r="AT294" s="3">
        <v>1</v>
      </c>
      <c r="AU294" s="3">
        <v>1</v>
      </c>
      <c r="AV294" s="4" t="s">
        <v>15</v>
      </c>
      <c r="AW294" s="4" t="s">
        <v>41</v>
      </c>
      <c r="AX294" s="4" t="s">
        <v>42</v>
      </c>
      <c r="AY294" s="4" t="s">
        <v>142</v>
      </c>
      <c r="AZ294" s="4"/>
      <c r="BA294" s="3">
        <v>0.42365000000000003</v>
      </c>
      <c r="BB294" s="3"/>
      <c r="BC294" s="3"/>
      <c r="BD294" s="3" t="s">
        <v>20</v>
      </c>
      <c r="BE294" s="3" t="s">
        <v>20</v>
      </c>
      <c r="BF294" s="3"/>
    </row>
    <row r="295" spans="1:58" x14ac:dyDescent="0.35">
      <c r="A295" s="2">
        <v>15</v>
      </c>
      <c r="B295" s="3" t="s">
        <v>153</v>
      </c>
      <c r="C295" s="3">
        <v>15.13</v>
      </c>
      <c r="D295" s="3" t="s">
        <v>198</v>
      </c>
      <c r="E295" s="3" t="s">
        <v>199</v>
      </c>
      <c r="F295" s="3"/>
      <c r="G295" s="3" t="s">
        <v>1958</v>
      </c>
      <c r="H295" s="3" t="str">
        <f>IF(Z295&lt;'2 - Outliers'!$F$11,"Low outlier",IF(Z295&gt;'2 - Outliers'!$F$12,"High outlier",""))</f>
        <v/>
      </c>
      <c r="I295" s="3">
        <f>IF(AB295="",VLOOKUP(AX295,'3 -Impute_SE'!$B$10:$C$21,2,FALSE),AB295)</f>
        <v>7.9815095923159371E-2</v>
      </c>
      <c r="J295" s="3">
        <f>I295^2</f>
        <v>6.3704495372231317E-3</v>
      </c>
      <c r="K295" s="3">
        <f>1/J295</f>
        <v>156.97479340459518</v>
      </c>
      <c r="L295" s="3">
        <f>K295/(VLOOKUP($AX295,'5_Weighting - FEM'!$B$9:$C$20,2,FALSE)/VLOOKUP($AX295,'5_Weighting - FEM'!$B$9:$D$20,3,FALSE))</f>
        <v>4.2219139102917566E-4</v>
      </c>
      <c r="M295" s="3">
        <f>L295*Z295</f>
        <v>1.4970906725894569E-4</v>
      </c>
      <c r="N295" s="3">
        <f>K295*Z295</f>
        <v>55.663261741269451</v>
      </c>
      <c r="O295" s="3">
        <f>K295/(VLOOKUP($AX295,'5_Weighting - FEM'!$F$12:$G$20,2,FALSE)/(VLOOKUP($AX295,'5_Weighting - FEM'!$F$12:$H$21,3,FALSE)))</f>
        <v>4.1036210367639596E-2</v>
      </c>
      <c r="P295" s="3">
        <f>O295*$Z295</f>
        <v>1.4551440196365001E-2</v>
      </c>
      <c r="Q295" s="3">
        <f>K295/(VLOOKUP($AX295,'5_Weighting - FEM'!$F$12:$H$20,2,FALSE)/VLOOKUP($AX295,'5_Weighting - FEM'!$F$12:$H$20,3,FALSE))</f>
        <v>4.1036210367639596E-2</v>
      </c>
      <c r="R295" s="3">
        <f>Q295*$Z295</f>
        <v>1.4551440196365001E-2</v>
      </c>
      <c r="S295" s="3">
        <f>K295/(VLOOKUP($AX295,'5_Weighting - FEM'!$N$12:$O$23,2,FALSE)/VLOOKUP($AX295,'5_Weighting - FEM'!$N$12:$P$23,3,FALSE))</f>
        <v>2.7331969187850913E-4</v>
      </c>
      <c r="T295" s="3">
        <f>S295*$Z295</f>
        <v>9.6919162740119339E-5</v>
      </c>
      <c r="U295" s="3">
        <f>K295/(VLOOKUP($AX295,'5_Weighting - FEM'!$R$12:$S$23,2,FALSE)/(VLOOKUP($AX295,'5_Weighting - FEM'!$R$12:$T$23,3,FALSE)))</f>
        <v>8.0392339624279066E-2</v>
      </c>
      <c r="V295" s="3">
        <f>U295*$Z295</f>
        <v>2.8507123630769359E-2</v>
      </c>
      <c r="W295" s="3">
        <f>K295/(VLOOKUP($AX295,'5_Weighting - FEM'!$V$12:$W$23,2,FALSE)/(VLOOKUP($AX295,'5_Weighting - FEM'!$V$12:$X$23,3,FALSE)))</f>
        <v>2.4390978083841679E-4</v>
      </c>
      <c r="X295" s="3">
        <f>W295*$Z295</f>
        <v>8.6490408285302601E-5</v>
      </c>
      <c r="Y295" s="3" t="s">
        <v>200</v>
      </c>
      <c r="Z295" s="6">
        <v>0.35460000000000003</v>
      </c>
      <c r="AA295" s="3" t="s">
        <v>157</v>
      </c>
      <c r="AB295" s="3"/>
      <c r="AC295" s="3"/>
      <c r="AD295" s="3" t="s">
        <v>5</v>
      </c>
      <c r="AE295" s="3" t="s">
        <v>6</v>
      </c>
      <c r="AF295" s="3" t="s">
        <v>5</v>
      </c>
      <c r="AG295" s="3" t="s">
        <v>201</v>
      </c>
      <c r="AH295" s="3" t="s">
        <v>84</v>
      </c>
      <c r="AI295" s="3" t="s">
        <v>9</v>
      </c>
      <c r="AJ295" s="3" t="s">
        <v>10</v>
      </c>
      <c r="AK295" s="3" t="s">
        <v>39</v>
      </c>
      <c r="AL295" s="4" t="s">
        <v>12</v>
      </c>
      <c r="AM295" s="4" t="s">
        <v>140</v>
      </c>
      <c r="AN295" s="4">
        <v>2000</v>
      </c>
      <c r="AO295" s="3" t="s">
        <v>30</v>
      </c>
      <c r="AP295" s="3" t="s">
        <v>30</v>
      </c>
      <c r="AQ295" s="3">
        <v>1430</v>
      </c>
      <c r="AR295" s="3">
        <v>0</v>
      </c>
      <c r="AS295" s="3">
        <v>0</v>
      </c>
      <c r="AT295" s="3">
        <v>1</v>
      </c>
      <c r="AU295" s="3">
        <v>1</v>
      </c>
      <c r="AV295" s="4" t="s">
        <v>15</v>
      </c>
      <c r="AW295" s="4" t="s">
        <v>41</v>
      </c>
      <c r="AX295" s="4" t="s">
        <v>42</v>
      </c>
      <c r="AY295" s="4" t="s">
        <v>18</v>
      </c>
      <c r="AZ295" s="4"/>
      <c r="BA295" s="3">
        <v>0.35460000000000003</v>
      </c>
      <c r="BB295" s="3"/>
      <c r="BC295" s="3">
        <v>1.0035346194066574</v>
      </c>
      <c r="BD295" s="3" t="s">
        <v>202</v>
      </c>
      <c r="BE295" s="3"/>
      <c r="BF295" s="3"/>
    </row>
    <row r="296" spans="1:58" x14ac:dyDescent="0.35">
      <c r="A296" s="2">
        <v>15</v>
      </c>
      <c r="B296" s="3" t="s">
        <v>153</v>
      </c>
      <c r="C296" s="3">
        <v>15.12</v>
      </c>
      <c r="D296" s="3" t="s">
        <v>203</v>
      </c>
      <c r="E296" s="3" t="s">
        <v>204</v>
      </c>
      <c r="F296" s="3"/>
      <c r="G296" s="3" t="s">
        <v>1958</v>
      </c>
      <c r="H296" s="3" t="str">
        <f>IF(Z296&lt;'2 - Outliers'!$F$11,"Low outlier",IF(Z296&gt;'2 - Outliers'!$F$12,"High outlier",""))</f>
        <v/>
      </c>
      <c r="I296" s="3">
        <f>IF(AB296="",VLOOKUP(AX296,'3 -Impute_SE'!$B$10:$C$21,2,FALSE),AB296)</f>
        <v>7.9815095923159371E-2</v>
      </c>
      <c r="J296" s="3">
        <f>I296^2</f>
        <v>6.3704495372231317E-3</v>
      </c>
      <c r="K296" s="3">
        <f>1/J296</f>
        <v>156.97479340459518</v>
      </c>
      <c r="L296" s="3">
        <f>K296/(VLOOKUP($AX296,'5_Weighting - FEM'!$B$9:$C$20,2,FALSE)/VLOOKUP($AX296,'5_Weighting - FEM'!$B$9:$D$20,3,FALSE))</f>
        <v>4.2219139102917566E-4</v>
      </c>
      <c r="M296" s="3">
        <f>L296*Z296</f>
        <v>1.4696482321725605E-4</v>
      </c>
      <c r="N296" s="3">
        <f>K296*Z296</f>
        <v>54.642925584139583</v>
      </c>
      <c r="O296" s="3">
        <f>K296/(VLOOKUP($AX296,'5_Weighting - FEM'!$F$12:$G$20,2,FALSE)/(VLOOKUP($AX296,'5_Weighting - FEM'!$F$12:$H$21,3,FALSE)))</f>
        <v>4.1036210367639596E-2</v>
      </c>
      <c r="P296" s="3">
        <f>O296*$Z296</f>
        <v>1.4284704828975344E-2</v>
      </c>
      <c r="Q296" s="3">
        <f>K296/(VLOOKUP($AX296,'5_Weighting - FEM'!$F$12:$H$20,2,FALSE)/VLOOKUP($AX296,'5_Weighting - FEM'!$F$12:$H$20,3,FALSE))</f>
        <v>4.1036210367639596E-2</v>
      </c>
      <c r="R296" s="3">
        <f>Q296*$Z296</f>
        <v>1.4284704828975344E-2</v>
      </c>
      <c r="S296" s="3">
        <f>K296/(VLOOKUP($AX296,'5_Weighting - FEM'!$N$12:$O$23,2,FALSE)/VLOOKUP($AX296,'5_Weighting - FEM'!$N$12:$P$23,3,FALSE))</f>
        <v>2.7331969187850913E-4</v>
      </c>
      <c r="T296" s="3">
        <f>S296*$Z296</f>
        <v>9.5142584742909033E-5</v>
      </c>
      <c r="U296" s="3">
        <f>K296/(VLOOKUP($AX296,'5_Weighting - FEM'!$R$12:$S$23,2,FALSE)/(VLOOKUP($AX296,'5_Weighting - FEM'!$R$12:$T$23,3,FALSE)))</f>
        <v>8.0392339624279066E-2</v>
      </c>
      <c r="V296" s="3">
        <f>U296*$Z296</f>
        <v>2.7984573423211544E-2</v>
      </c>
      <c r="W296" s="3">
        <f>K296/(VLOOKUP($AX296,'5_Weighting - FEM'!$V$12:$W$23,2,FALSE)/(VLOOKUP($AX296,'5_Weighting - FEM'!$V$12:$X$23,3,FALSE)))</f>
        <v>2.4390978083841679E-4</v>
      </c>
      <c r="X296" s="3">
        <f>W296*$Z296</f>
        <v>8.4904994709852897E-5</v>
      </c>
      <c r="Y296" s="3" t="s">
        <v>200</v>
      </c>
      <c r="Z296" s="6">
        <v>0.34810000000000002</v>
      </c>
      <c r="AA296" s="3" t="s">
        <v>157</v>
      </c>
      <c r="AB296" s="3"/>
      <c r="AC296" s="3"/>
      <c r="AD296" s="3" t="s">
        <v>5</v>
      </c>
      <c r="AE296" s="3" t="s">
        <v>6</v>
      </c>
      <c r="AF296" s="3" t="s">
        <v>5</v>
      </c>
      <c r="AG296" s="3" t="s">
        <v>201</v>
      </c>
      <c r="AH296" s="3" t="s">
        <v>84</v>
      </c>
      <c r="AI296" s="3" t="s">
        <v>9</v>
      </c>
      <c r="AJ296" s="3" t="s">
        <v>10</v>
      </c>
      <c r="AK296" s="3" t="s">
        <v>39</v>
      </c>
      <c r="AL296" s="3" t="s">
        <v>12</v>
      </c>
      <c r="AM296" s="3" t="s">
        <v>29</v>
      </c>
      <c r="AN296" s="3">
        <v>2000</v>
      </c>
      <c r="AO296" s="3" t="s">
        <v>30</v>
      </c>
      <c r="AP296" s="3" t="s">
        <v>30</v>
      </c>
      <c r="AQ296" s="3">
        <v>3307</v>
      </c>
      <c r="AR296" s="3">
        <v>0</v>
      </c>
      <c r="AS296" s="3">
        <v>0</v>
      </c>
      <c r="AT296" s="3">
        <v>1</v>
      </c>
      <c r="AU296" s="3">
        <v>1</v>
      </c>
      <c r="AV296" s="3" t="s">
        <v>15</v>
      </c>
      <c r="AW296" s="3" t="s">
        <v>41</v>
      </c>
      <c r="AX296" s="3" t="s">
        <v>42</v>
      </c>
      <c r="AY296" s="3" t="s">
        <v>18</v>
      </c>
      <c r="AZ296" s="4"/>
      <c r="BA296" s="3">
        <v>0.34810000000000002</v>
      </c>
      <c r="BB296" s="3"/>
      <c r="BC296" s="3">
        <v>1.0034697157459149</v>
      </c>
      <c r="BD296" s="3" t="s">
        <v>202</v>
      </c>
      <c r="BE296" s="3"/>
      <c r="BF296" s="3"/>
    </row>
    <row r="297" spans="1:58" x14ac:dyDescent="0.35">
      <c r="A297" s="2">
        <v>15</v>
      </c>
      <c r="B297" s="3" t="s">
        <v>153</v>
      </c>
      <c r="C297" s="3">
        <v>15.11</v>
      </c>
      <c r="D297" s="3" t="s">
        <v>208</v>
      </c>
      <c r="E297" s="3" t="s">
        <v>209</v>
      </c>
      <c r="F297" s="3"/>
      <c r="G297" s="3"/>
      <c r="H297" s="3" t="str">
        <f>IF(Z297&lt;'2 - Outliers'!$F$11,"Low outlier",IF(Z297&gt;'2 - Outliers'!$F$12,"High outlier",""))</f>
        <v/>
      </c>
      <c r="I297" s="3">
        <f>IF(AB297="",VLOOKUP(AX297,'3 -Impute_SE'!$B$10:$C$21,2,FALSE),AB297)</f>
        <v>7.9815095923159371E-2</v>
      </c>
      <c r="J297" s="3">
        <f>I297^2</f>
        <v>6.3704495372231317E-3</v>
      </c>
      <c r="K297" s="3">
        <f>1/J297</f>
        <v>156.97479340459518</v>
      </c>
      <c r="L297" s="3">
        <f>K297/(VLOOKUP($AX297,'5_Weighting - FEM'!$B$9:$C$20,2,FALSE)/VLOOKUP($AX297,'5_Weighting - FEM'!$B$9:$D$20,3,FALSE))</f>
        <v>4.2219139102917566E-4</v>
      </c>
      <c r="M297" s="3">
        <f>L297*Z297</f>
        <v>1.4126523943836219E-4</v>
      </c>
      <c r="N297" s="3">
        <f>K297*Z297</f>
        <v>52.523765873177545</v>
      </c>
      <c r="O297" s="3">
        <f>K297/(VLOOKUP($AX297,'5_Weighting - FEM'!$F$12:$G$20,2,FALSE)/(VLOOKUP($AX297,'5_Weighting - FEM'!$F$12:$H$21,3,FALSE)))</f>
        <v>4.1036210367639596E-2</v>
      </c>
      <c r="P297" s="3">
        <f>O297*$Z297</f>
        <v>1.373071598901221E-2</v>
      </c>
      <c r="Q297" s="3">
        <f>K297/(VLOOKUP($AX297,'5_Weighting - FEM'!$F$12:$H$20,2,FALSE)/VLOOKUP($AX297,'5_Weighting - FEM'!$F$12:$H$20,3,FALSE))</f>
        <v>4.1036210367639596E-2</v>
      </c>
      <c r="R297" s="3">
        <f>Q297*$Z297</f>
        <v>1.373071598901221E-2</v>
      </c>
      <c r="S297" s="3">
        <f>K297/(VLOOKUP($AX297,'5_Weighting - FEM'!$N$12:$O$23,2,FALSE)/VLOOKUP($AX297,'5_Weighting - FEM'!$N$12:$P$23,3,FALSE))</f>
        <v>2.7331969187850913E-4</v>
      </c>
      <c r="T297" s="3">
        <f>S297*$Z297</f>
        <v>9.1452768902549152E-5</v>
      </c>
      <c r="U297" s="3">
        <f>K297/(VLOOKUP($AX297,'5_Weighting - FEM'!$R$12:$S$23,2,FALSE)/(VLOOKUP($AX297,'5_Weighting - FEM'!$R$12:$T$23,3,FALSE)))</f>
        <v>8.0392339624279066E-2</v>
      </c>
      <c r="V297" s="3">
        <f>U297*$Z297</f>
        <v>2.6899276838283775E-2</v>
      </c>
      <c r="W297" s="3">
        <f>K297/(VLOOKUP($AX297,'5_Weighting - FEM'!$V$12:$W$23,2,FALSE)/(VLOOKUP($AX297,'5_Weighting - FEM'!$V$12:$X$23,3,FALSE)))</f>
        <v>2.4390978083841679E-4</v>
      </c>
      <c r="X297" s="3">
        <f>W297*$Z297</f>
        <v>8.1612212668534263E-5</v>
      </c>
      <c r="Y297" s="3" t="s">
        <v>200</v>
      </c>
      <c r="Z297" s="6">
        <v>0.33460000000000001</v>
      </c>
      <c r="AA297" s="3" t="s">
        <v>157</v>
      </c>
      <c r="AB297" s="3"/>
      <c r="AC297" s="3"/>
      <c r="AD297" s="3" t="s">
        <v>5</v>
      </c>
      <c r="AE297" s="3" t="s">
        <v>6</v>
      </c>
      <c r="AF297" s="3" t="s">
        <v>5</v>
      </c>
      <c r="AG297" s="3" t="s">
        <v>201</v>
      </c>
      <c r="AH297" s="3" t="s">
        <v>84</v>
      </c>
      <c r="AI297" s="3" t="s">
        <v>9</v>
      </c>
      <c r="AJ297" s="3" t="s">
        <v>10</v>
      </c>
      <c r="AK297" s="3" t="s">
        <v>39</v>
      </c>
      <c r="AL297" s="4" t="s">
        <v>12</v>
      </c>
      <c r="AM297" s="4" t="s">
        <v>188</v>
      </c>
      <c r="AN297" s="4">
        <v>2000</v>
      </c>
      <c r="AO297" s="3" t="s">
        <v>30</v>
      </c>
      <c r="AP297" s="3" t="s">
        <v>30</v>
      </c>
      <c r="AQ297" s="3">
        <v>5727</v>
      </c>
      <c r="AR297" s="3">
        <v>0</v>
      </c>
      <c r="AS297" s="3">
        <v>0</v>
      </c>
      <c r="AT297" s="3">
        <v>1</v>
      </c>
      <c r="AU297" s="3">
        <v>1</v>
      </c>
      <c r="AV297" s="4" t="s">
        <v>15</v>
      </c>
      <c r="AW297" s="4" t="s">
        <v>41</v>
      </c>
      <c r="AX297" s="4" t="s">
        <v>42</v>
      </c>
      <c r="AY297" s="4" t="s">
        <v>18</v>
      </c>
      <c r="AZ297" s="4"/>
      <c r="BA297" s="3">
        <v>0.33460000000000001</v>
      </c>
      <c r="BB297" s="3"/>
      <c r="BC297" s="3">
        <v>1.0033349292474338</v>
      </c>
      <c r="BD297" s="3" t="s">
        <v>202</v>
      </c>
      <c r="BE297" s="3"/>
      <c r="BF297" s="3"/>
    </row>
    <row r="298" spans="1:58" x14ac:dyDescent="0.35">
      <c r="A298" s="2">
        <v>15</v>
      </c>
      <c r="B298" s="3" t="s">
        <v>153</v>
      </c>
      <c r="C298" s="3">
        <v>15.14</v>
      </c>
      <c r="D298" s="3" t="s">
        <v>214</v>
      </c>
      <c r="E298" s="3" t="s">
        <v>215</v>
      </c>
      <c r="F298" s="3"/>
      <c r="G298" s="3" t="s">
        <v>1958</v>
      </c>
      <c r="H298" s="3" t="str">
        <f>IF(Z298&lt;'2 - Outliers'!$F$11,"Low outlier",IF(Z298&gt;'2 - Outliers'!$F$12,"High outlier",""))</f>
        <v/>
      </c>
      <c r="I298" s="3">
        <f>IF(AB298="",VLOOKUP(AX298,'3 -Impute_SE'!$B$10:$C$21,2,FALSE),AB298)</f>
        <v>7.9815095923159371E-2</v>
      </c>
      <c r="J298" s="3">
        <f>I298^2</f>
        <v>6.3704495372231317E-3</v>
      </c>
      <c r="K298" s="3">
        <f>1/J298</f>
        <v>156.97479340459518</v>
      </c>
      <c r="L298" s="3">
        <f>K298/(VLOOKUP($AX298,'5_Weighting - FEM'!$B$9:$C$20,2,FALSE)/VLOOKUP($AX298,'5_Weighting - FEM'!$B$9:$D$20,3,FALSE))</f>
        <v>4.2219139102917566E-4</v>
      </c>
      <c r="M298" s="3">
        <f>L298*Z298</f>
        <v>1.33665794399837E-4</v>
      </c>
      <c r="N298" s="3">
        <f>K298*Z298</f>
        <v>49.698219591894834</v>
      </c>
      <c r="O298" s="3">
        <f>K298/(VLOOKUP($AX298,'5_Weighting - FEM'!$F$12:$G$20,2,FALSE)/(VLOOKUP($AX298,'5_Weighting - FEM'!$F$12:$H$21,3,FALSE)))</f>
        <v>4.1036210367639596E-2</v>
      </c>
      <c r="P298" s="3">
        <f>O298*$Z298</f>
        <v>1.2992064202394696E-2</v>
      </c>
      <c r="Q298" s="3">
        <f>K298/(VLOOKUP($AX298,'5_Weighting - FEM'!$F$12:$H$20,2,FALSE)/VLOOKUP($AX298,'5_Weighting - FEM'!$F$12:$H$20,3,FALSE))</f>
        <v>4.1036210367639596E-2</v>
      </c>
      <c r="R298" s="3">
        <f>Q298*$Z298</f>
        <v>1.2992064202394696E-2</v>
      </c>
      <c r="S298" s="3">
        <f>K298/(VLOOKUP($AX298,'5_Weighting - FEM'!$N$12:$O$23,2,FALSE)/VLOOKUP($AX298,'5_Weighting - FEM'!$N$12:$P$23,3,FALSE))</f>
        <v>2.7331969187850913E-4</v>
      </c>
      <c r="T298" s="3">
        <f>S298*$Z298</f>
        <v>8.6533014448735983E-5</v>
      </c>
      <c r="U298" s="3">
        <f>K298/(VLOOKUP($AX298,'5_Weighting - FEM'!$R$12:$S$23,2,FALSE)/(VLOOKUP($AX298,'5_Weighting - FEM'!$R$12:$T$23,3,FALSE)))</f>
        <v>8.0392339624279066E-2</v>
      </c>
      <c r="V298" s="3">
        <f>U298*$Z298</f>
        <v>2.5452214725046753E-2</v>
      </c>
      <c r="W298" s="3">
        <f>K298/(VLOOKUP($AX298,'5_Weighting - FEM'!$V$12:$W$23,2,FALSE)/(VLOOKUP($AX298,'5_Weighting - FEM'!$V$12:$X$23,3,FALSE)))</f>
        <v>2.4390978083841679E-4</v>
      </c>
      <c r="X298" s="3">
        <f>W298*$Z298</f>
        <v>7.722183661344276E-5</v>
      </c>
      <c r="Y298" s="3" t="s">
        <v>200</v>
      </c>
      <c r="Z298" s="6">
        <v>0.31659999999999999</v>
      </c>
      <c r="AA298" s="3" t="s">
        <v>157</v>
      </c>
      <c r="AB298" s="3"/>
      <c r="AC298" s="3"/>
      <c r="AD298" s="3" t="s">
        <v>5</v>
      </c>
      <c r="AE298" s="3" t="s">
        <v>6</v>
      </c>
      <c r="AF298" s="3" t="s">
        <v>5</v>
      </c>
      <c r="AG298" s="3" t="s">
        <v>201</v>
      </c>
      <c r="AH298" s="3" t="s">
        <v>84</v>
      </c>
      <c r="AI298" s="3" t="s">
        <v>9</v>
      </c>
      <c r="AJ298" s="3" t="s">
        <v>10</v>
      </c>
      <c r="AK298" s="3" t="s">
        <v>39</v>
      </c>
      <c r="AL298" s="4" t="s">
        <v>12</v>
      </c>
      <c r="AM298" s="4" t="s">
        <v>158</v>
      </c>
      <c r="AN298" s="4">
        <v>2000</v>
      </c>
      <c r="AO298" s="3" t="s">
        <v>30</v>
      </c>
      <c r="AP298" s="3" t="s">
        <v>30</v>
      </c>
      <c r="AQ298" s="3">
        <v>593</v>
      </c>
      <c r="AR298" s="3">
        <v>0</v>
      </c>
      <c r="AS298" s="3">
        <v>0</v>
      </c>
      <c r="AT298" s="3">
        <v>1</v>
      </c>
      <c r="AU298" s="3">
        <v>1</v>
      </c>
      <c r="AV298" s="4" t="s">
        <v>15</v>
      </c>
      <c r="AW298" s="4" t="s">
        <v>41</v>
      </c>
      <c r="AX298" s="4" t="s">
        <v>42</v>
      </c>
      <c r="AY298" s="4" t="s">
        <v>18</v>
      </c>
      <c r="AZ298" s="4"/>
      <c r="BA298" s="3">
        <v>0.31659999999999999</v>
      </c>
      <c r="BB298" s="3"/>
      <c r="BC298" s="3">
        <v>1.0031552420783894</v>
      </c>
      <c r="BD298" s="3" t="s">
        <v>202</v>
      </c>
      <c r="BE298" s="3"/>
      <c r="BF298" s="3"/>
    </row>
    <row r="299" spans="1:58" x14ac:dyDescent="0.35">
      <c r="A299" s="2">
        <v>38</v>
      </c>
      <c r="B299" s="3" t="s">
        <v>104</v>
      </c>
      <c r="C299" s="3">
        <v>38.6</v>
      </c>
      <c r="D299" s="3" t="s">
        <v>755</v>
      </c>
      <c r="E299" s="3" t="s">
        <v>312</v>
      </c>
      <c r="F299" s="3"/>
      <c r="G299" s="3"/>
      <c r="H299" s="3" t="str">
        <f>IF(Z299&lt;'2 - Outliers'!$F$11,"Low outlier",IF(Z299&gt;'2 - Outliers'!$F$12,"High outlier",""))</f>
        <v/>
      </c>
      <c r="I299" s="3">
        <f>IF(AB299="",VLOOKUP(AX299,'3 -Impute_SE'!$B$10:$C$21,2,FALSE),AB299)</f>
        <v>7.9815095923159371E-2</v>
      </c>
      <c r="J299" s="3">
        <f>I299^2</f>
        <v>6.3704495372231317E-3</v>
      </c>
      <c r="K299" s="3">
        <f>1/J299</f>
        <v>156.97479340459518</v>
      </c>
      <c r="L299" s="3">
        <f>K299/(VLOOKUP($AX299,'5_Weighting - FEM'!$B$9:$C$20,2,FALSE)/VLOOKUP($AX299,'5_Weighting - FEM'!$B$9:$D$20,3,FALSE))</f>
        <v>4.2219139102917566E-4</v>
      </c>
      <c r="M299" s="3">
        <f>L299*Z299</f>
        <v>1.2454646035360681E-4</v>
      </c>
      <c r="N299" s="3">
        <f>K299*Z299</f>
        <v>46.307564054355574</v>
      </c>
      <c r="O299" s="3">
        <f>K299/(VLOOKUP($AX299,'5_Weighting - FEM'!$F$12:$G$20,2,FALSE)/(VLOOKUP($AX299,'5_Weighting - FEM'!$F$12:$H$21,3,FALSE)))</f>
        <v>4.1036210367639596E-2</v>
      </c>
      <c r="P299" s="3">
        <f>O299*$Z299</f>
        <v>1.2105682058453681E-2</v>
      </c>
      <c r="Q299" s="3">
        <f>K299/(VLOOKUP($AX299,'5_Weighting - FEM'!$F$12:$H$20,2,FALSE)/VLOOKUP($AX299,'5_Weighting - FEM'!$F$12:$H$20,3,FALSE))</f>
        <v>4.1036210367639596E-2</v>
      </c>
      <c r="R299" s="3">
        <f>Q299*$Z299</f>
        <v>1.2105682058453681E-2</v>
      </c>
      <c r="S299" s="3">
        <f>K299/(VLOOKUP($AX299,'5_Weighting - FEM'!$N$12:$O$23,2,FALSE)/VLOOKUP($AX299,'5_Weighting - FEM'!$N$12:$P$23,3,FALSE))</f>
        <v>2.7331969187850913E-4</v>
      </c>
      <c r="T299" s="3">
        <f>S299*$Z299</f>
        <v>8.0629309104160186E-5</v>
      </c>
      <c r="U299" s="3">
        <f>K299/(VLOOKUP($AX299,'5_Weighting - FEM'!$R$12:$S$23,2,FALSE)/(VLOOKUP($AX299,'5_Weighting - FEM'!$R$12:$T$23,3,FALSE)))</f>
        <v>8.0392339624279066E-2</v>
      </c>
      <c r="V299" s="3">
        <f>U299*$Z299</f>
        <v>2.3715740189162324E-2</v>
      </c>
      <c r="W299" s="3">
        <f>K299/(VLOOKUP($AX299,'5_Weighting - FEM'!$V$12:$W$23,2,FALSE)/(VLOOKUP($AX299,'5_Weighting - FEM'!$V$12:$X$23,3,FALSE)))</f>
        <v>2.4390978083841679E-4</v>
      </c>
      <c r="X299" s="3">
        <f>W299*$Z299</f>
        <v>7.1953385347332948E-5</v>
      </c>
      <c r="Y299" s="3"/>
      <c r="Z299" s="6">
        <v>0.29499999999999998</v>
      </c>
      <c r="AA299" s="3" t="s">
        <v>4</v>
      </c>
      <c r="AB299" s="3"/>
      <c r="AC299" s="3"/>
      <c r="AD299" s="3" t="s">
        <v>5</v>
      </c>
      <c r="AE299" s="3" t="s">
        <v>6</v>
      </c>
      <c r="AF299" s="3" t="s">
        <v>5</v>
      </c>
      <c r="AG299" s="3" t="s">
        <v>7</v>
      </c>
      <c r="AH299" s="3" t="s">
        <v>37</v>
      </c>
      <c r="AI299" s="3" t="s">
        <v>9</v>
      </c>
      <c r="AJ299" s="3" t="s">
        <v>10</v>
      </c>
      <c r="AK299" s="3" t="s">
        <v>197</v>
      </c>
      <c r="AL299" s="4" t="s">
        <v>108</v>
      </c>
      <c r="AM299" s="4" t="s">
        <v>109</v>
      </c>
      <c r="AN299" s="4">
        <v>2010</v>
      </c>
      <c r="AO299" s="3" t="s">
        <v>14</v>
      </c>
      <c r="AP299" s="3" t="s">
        <v>14</v>
      </c>
      <c r="AQ299" s="3">
        <v>1000</v>
      </c>
      <c r="AR299" s="3">
        <v>1</v>
      </c>
      <c r="AS299" s="3">
        <v>0</v>
      </c>
      <c r="AT299" s="3">
        <v>0</v>
      </c>
      <c r="AU299" s="3">
        <v>0</v>
      </c>
      <c r="AV299" s="4" t="s">
        <v>15</v>
      </c>
      <c r="AW299" s="4" t="s">
        <v>756</v>
      </c>
      <c r="AX299" s="4" t="s">
        <v>42</v>
      </c>
      <c r="AY299" s="4" t="s">
        <v>111</v>
      </c>
      <c r="AZ299" s="4"/>
      <c r="BA299" s="3">
        <v>5.0000000000000004E-6</v>
      </c>
      <c r="BB299" s="3"/>
      <c r="BC299" s="3">
        <v>1.0000050000125</v>
      </c>
      <c r="BD299" s="3" t="s">
        <v>19</v>
      </c>
      <c r="BE299" s="3" t="s">
        <v>20</v>
      </c>
      <c r="BF299" s="3"/>
    </row>
    <row r="300" spans="1:58" x14ac:dyDescent="0.35">
      <c r="A300" s="2">
        <v>11</v>
      </c>
      <c r="B300" s="3" t="s">
        <v>136</v>
      </c>
      <c r="C300" s="3">
        <v>11.2</v>
      </c>
      <c r="D300" s="3" t="s">
        <v>227</v>
      </c>
      <c r="E300" s="3" t="s">
        <v>228</v>
      </c>
      <c r="F300" s="3"/>
      <c r="G300" s="3"/>
      <c r="H300" s="3" t="str">
        <f>IF(Z300&lt;'2 - Outliers'!$F$11,"Low outlier",IF(Z300&gt;'2 - Outliers'!$F$12,"High outlier",""))</f>
        <v/>
      </c>
      <c r="I300" s="3">
        <f>IF(AB300="",VLOOKUP(AX300,'3 -Impute_SE'!$B$10:$C$21,2,FALSE),AB300)</f>
        <v>7.9815095923159371E-2</v>
      </c>
      <c r="J300" s="3">
        <f>I300^2</f>
        <v>6.3704495372231317E-3</v>
      </c>
      <c r="K300" s="3">
        <f>1/J300</f>
        <v>156.97479340459518</v>
      </c>
      <c r="L300" s="3">
        <f>K300/(VLOOKUP($AX300,'5_Weighting - FEM'!$B$9:$C$20,2,FALSE)/VLOOKUP($AX300,'5_Weighting - FEM'!$B$9:$D$20,3,FALSE))</f>
        <v>4.2219139102917566E-4</v>
      </c>
      <c r="M300" s="3">
        <f>L300*Z300</f>
        <v>1.1356948418684826E-4</v>
      </c>
      <c r="N300" s="3">
        <f>K300*Z300</f>
        <v>42.226219425836106</v>
      </c>
      <c r="O300" s="3">
        <f>K300/(VLOOKUP($AX300,'5_Weighting - FEM'!$F$12:$G$20,2,FALSE)/(VLOOKUP($AX300,'5_Weighting - FEM'!$F$12:$H$21,3,FALSE)))</f>
        <v>4.1036210367639596E-2</v>
      </c>
      <c r="P300" s="3">
        <f>O300*$Z300</f>
        <v>1.1038740588895053E-2</v>
      </c>
      <c r="Q300" s="3">
        <f>K300/(VLOOKUP($AX300,'5_Weighting - FEM'!$F$12:$H$20,2,FALSE)/VLOOKUP($AX300,'5_Weighting - FEM'!$F$12:$H$20,3,FALSE))</f>
        <v>4.1036210367639596E-2</v>
      </c>
      <c r="R300" s="3">
        <f>Q300*$Z300</f>
        <v>1.1038740588895053E-2</v>
      </c>
      <c r="S300" s="3">
        <f>K300/(VLOOKUP($AX300,'5_Weighting - FEM'!$N$12:$O$23,2,FALSE)/VLOOKUP($AX300,'5_Weighting - FEM'!$N$12:$P$23,3,FALSE))</f>
        <v>2.7331969187850913E-4</v>
      </c>
      <c r="T300" s="3">
        <f>S300*$Z300</f>
        <v>7.3522997115318961E-5</v>
      </c>
      <c r="U300" s="3">
        <f>K300/(VLOOKUP($AX300,'5_Weighting - FEM'!$R$12:$S$23,2,FALSE)/(VLOOKUP($AX300,'5_Weighting - FEM'!$R$12:$T$23,3,FALSE)))</f>
        <v>8.0392339624279066E-2</v>
      </c>
      <c r="V300" s="3">
        <f>U300*$Z300</f>
        <v>2.1625539358931072E-2</v>
      </c>
      <c r="W300" s="3">
        <f>K300/(VLOOKUP($AX300,'5_Weighting - FEM'!$V$12:$W$23,2,FALSE)/(VLOOKUP($AX300,'5_Weighting - FEM'!$V$12:$X$23,3,FALSE)))</f>
        <v>2.4390978083841679E-4</v>
      </c>
      <c r="X300" s="3">
        <f>W300*$Z300</f>
        <v>6.5611731045534118E-5</v>
      </c>
      <c r="Y300" s="3"/>
      <c r="Z300" s="6">
        <v>0.26900000000000002</v>
      </c>
      <c r="AA300" s="3" t="s">
        <v>4</v>
      </c>
      <c r="AB300" s="3"/>
      <c r="AC300" s="3"/>
      <c r="AD300" s="3" t="s">
        <v>139</v>
      </c>
      <c r="AE300" s="3" t="s">
        <v>6</v>
      </c>
      <c r="AF300" s="3" t="s">
        <v>5</v>
      </c>
      <c r="AG300" s="3" t="s">
        <v>7</v>
      </c>
      <c r="AH300" s="3" t="s">
        <v>37</v>
      </c>
      <c r="AI300" s="3" t="s">
        <v>28</v>
      </c>
      <c r="AJ300" s="3" t="s">
        <v>57</v>
      </c>
      <c r="AK300" s="3" t="s">
        <v>11</v>
      </c>
      <c r="AL300" s="4" t="s">
        <v>12</v>
      </c>
      <c r="AM300" s="4" t="s">
        <v>140</v>
      </c>
      <c r="AN300" s="4">
        <v>2000</v>
      </c>
      <c r="AO300" s="3" t="s">
        <v>30</v>
      </c>
      <c r="AP300" s="3" t="s">
        <v>30</v>
      </c>
      <c r="AQ300" s="3">
        <v>8212</v>
      </c>
      <c r="AR300" s="3">
        <v>0</v>
      </c>
      <c r="AS300" s="3">
        <v>1</v>
      </c>
      <c r="AT300" s="3">
        <v>1</v>
      </c>
      <c r="AU300" s="3">
        <v>1</v>
      </c>
      <c r="AV300" s="4" t="s">
        <v>15</v>
      </c>
      <c r="AW300" s="4" t="s">
        <v>141</v>
      </c>
      <c r="AX300" s="4" t="s">
        <v>42</v>
      </c>
      <c r="AY300" s="4" t="s">
        <v>142</v>
      </c>
      <c r="AZ300" s="4"/>
      <c r="BA300" s="3">
        <v>0.26900000000000002</v>
      </c>
      <c r="BB300" s="3"/>
      <c r="BC300" s="3"/>
      <c r="BD300" s="3" t="s">
        <v>20</v>
      </c>
      <c r="BE300" s="3" t="s">
        <v>20</v>
      </c>
      <c r="BF300" s="3"/>
    </row>
    <row r="301" spans="1:58" x14ac:dyDescent="0.35">
      <c r="A301" s="2">
        <v>98</v>
      </c>
      <c r="B301" s="3" t="s">
        <v>807</v>
      </c>
      <c r="C301" s="3">
        <v>98.2</v>
      </c>
      <c r="D301" s="3" t="s">
        <v>987</v>
      </c>
      <c r="E301" s="3" t="s">
        <v>809</v>
      </c>
      <c r="F301" s="3"/>
      <c r="G301" s="3"/>
      <c r="H301" s="3" t="str">
        <f>IF(Z301&lt;'2 - Outliers'!$F$11,"Low outlier",IF(Z301&gt;'2 - Outliers'!$F$12,"High outlier",""))</f>
        <v/>
      </c>
      <c r="I301" s="3">
        <f>IF(AB301="",VLOOKUP(AX301,'3 -Impute_SE'!$B$10:$C$21,2,FALSE),AB301)</f>
        <v>7.9815095923159371E-2</v>
      </c>
      <c r="J301" s="3">
        <f>I301^2</f>
        <v>6.3704495372231317E-3</v>
      </c>
      <c r="K301" s="3">
        <f>1/J301</f>
        <v>156.97479340459518</v>
      </c>
      <c r="L301" s="3">
        <f>K301/(VLOOKUP($AX301,'5_Weighting - FEM'!$B$9:$C$20,2,FALSE)/VLOOKUP($AX301,'5_Weighting - FEM'!$B$9:$D$20,3,FALSE))</f>
        <v>4.2219139102917566E-4</v>
      </c>
      <c r="M301" s="3">
        <f>L301*Z301</f>
        <v>1.1340952840106243E-4</v>
      </c>
      <c r="N301" s="3">
        <f>K301*Z301</f>
        <v>42.166746336234745</v>
      </c>
      <c r="O301" s="3">
        <f>K301/(VLOOKUP($AX301,'5_Weighting - FEM'!$F$12:$G$20,2,FALSE)/(VLOOKUP($AX301,'5_Weighting - FEM'!$F$12:$H$21,3,FALSE)))</f>
        <v>4.1036210367639596E-2</v>
      </c>
      <c r="P301" s="3">
        <f>O301*$Z301</f>
        <v>1.102319318690036E-2</v>
      </c>
      <c r="Q301" s="3">
        <f>K301/(VLOOKUP($AX301,'5_Weighting - FEM'!$F$12:$H$20,2,FALSE)/VLOOKUP($AX301,'5_Weighting - FEM'!$F$12:$H$20,3,FALSE))</f>
        <v>4.1036210367639596E-2</v>
      </c>
      <c r="R301" s="3">
        <f>Q301*$Z301</f>
        <v>1.102319318690036E-2</v>
      </c>
      <c r="S301" s="3">
        <f>K301/(VLOOKUP($AX301,'5_Weighting - FEM'!$N$12:$O$23,2,FALSE)/VLOOKUP($AX301,'5_Weighting - FEM'!$N$12:$P$23,3,FALSE))</f>
        <v>2.7331969187850913E-4</v>
      </c>
      <c r="T301" s="3">
        <f>S301*$Z301</f>
        <v>7.341944439725288E-5</v>
      </c>
      <c r="U301" s="3">
        <f>K301/(VLOOKUP($AX301,'5_Weighting - FEM'!$R$12:$S$23,2,FALSE)/(VLOOKUP($AX301,'5_Weighting - FEM'!$R$12:$T$23,3,FALSE)))</f>
        <v>8.0392339624279066E-2</v>
      </c>
      <c r="V301" s="3">
        <f>U301*$Z301</f>
        <v>2.1595081087803333E-2</v>
      </c>
      <c r="W301" s="3">
        <f>K301/(VLOOKUP($AX301,'5_Weighting - FEM'!$V$12:$W$23,2,FALSE)/(VLOOKUP($AX301,'5_Weighting - FEM'!$V$12:$X$23,3,FALSE)))</f>
        <v>2.4390978083841679E-4</v>
      </c>
      <c r="X301" s="3">
        <f>W301*$Z301</f>
        <v>6.5519320869761107E-5</v>
      </c>
      <c r="Y301" s="3" t="s">
        <v>810</v>
      </c>
      <c r="Z301" s="6">
        <v>0.26862112968387181</v>
      </c>
      <c r="AA301" s="3" t="s">
        <v>72</v>
      </c>
      <c r="AB301" s="3"/>
      <c r="AC301" s="3"/>
      <c r="AD301" s="3" t="s">
        <v>5</v>
      </c>
      <c r="AE301" s="3" t="s">
        <v>6</v>
      </c>
      <c r="AF301" s="3" t="s">
        <v>5</v>
      </c>
      <c r="AG301" s="3" t="s">
        <v>55</v>
      </c>
      <c r="AH301" s="3" t="s">
        <v>37</v>
      </c>
      <c r="AI301" s="3" t="s">
        <v>95</v>
      </c>
      <c r="AJ301" s="3" t="s">
        <v>10</v>
      </c>
      <c r="AK301" s="3" t="s">
        <v>39</v>
      </c>
      <c r="AL301" s="3" t="s">
        <v>108</v>
      </c>
      <c r="AM301" s="3" t="s">
        <v>806</v>
      </c>
      <c r="AN301" s="3">
        <v>2006</v>
      </c>
      <c r="AO301" s="3" t="s">
        <v>30</v>
      </c>
      <c r="AP301" s="3" t="s">
        <v>14</v>
      </c>
      <c r="AQ301" s="3" t="s">
        <v>50</v>
      </c>
      <c r="AR301" s="3">
        <v>1</v>
      </c>
      <c r="AS301" s="3">
        <v>0</v>
      </c>
      <c r="AT301" s="3">
        <v>1</v>
      </c>
      <c r="AU301" s="3">
        <v>1</v>
      </c>
      <c r="AV301" s="3" t="s">
        <v>15</v>
      </c>
      <c r="AW301" s="3" t="s">
        <v>41</v>
      </c>
      <c r="AX301" s="3" t="s">
        <v>42</v>
      </c>
      <c r="AY301" s="3" t="s">
        <v>89</v>
      </c>
      <c r="AZ301" s="4" t="s">
        <v>59</v>
      </c>
      <c r="BA301" s="3">
        <v>0.108</v>
      </c>
      <c r="BB301" s="3">
        <v>1.1140477453864677</v>
      </c>
      <c r="BC301" s="3"/>
      <c r="BD301" s="3" t="s">
        <v>811</v>
      </c>
      <c r="BE301" s="3" t="s">
        <v>20</v>
      </c>
      <c r="BF301" s="3"/>
    </row>
    <row r="302" spans="1:58" x14ac:dyDescent="0.35">
      <c r="A302" s="2">
        <v>2</v>
      </c>
      <c r="B302" s="3" t="s">
        <v>234</v>
      </c>
      <c r="C302" s="3">
        <v>2.2000000000000002</v>
      </c>
      <c r="D302" s="3" t="s">
        <v>749</v>
      </c>
      <c r="E302" s="3" t="s">
        <v>533</v>
      </c>
      <c r="F302" s="3">
        <v>1</v>
      </c>
      <c r="G302" s="3"/>
      <c r="H302" s="3" t="str">
        <f>IF(Z302&lt;'2 - Outliers'!$F$11,"Low outlier",IF(Z302&gt;'2 - Outliers'!$F$12,"High outlier",""))</f>
        <v/>
      </c>
      <c r="I302" s="3">
        <f>IF(AB302="",VLOOKUP(AX302,'3 -Impute_SE'!$B$10:$C$21,2,FALSE),AB302)</f>
        <v>7.9815095923159371E-2</v>
      </c>
      <c r="J302" s="3">
        <f>I302^2</f>
        <v>6.3704495372231317E-3</v>
      </c>
      <c r="K302" s="3">
        <f>1/J302</f>
        <v>156.97479340459518</v>
      </c>
      <c r="L302" s="3">
        <f>K302/(VLOOKUP($AX302,'5_Weighting - FEM'!$B$9:$C$20,2,FALSE)/VLOOKUP($AX302,'5_Weighting - FEM'!$B$9:$D$20,3,FALSE))</f>
        <v>4.2219139102917566E-4</v>
      </c>
      <c r="M302" s="3">
        <f>L302*Z302</f>
        <v>8.1060747077601726E-5</v>
      </c>
      <c r="N302" s="3">
        <f>K302*Z302</f>
        <v>30.139160333682273</v>
      </c>
      <c r="O302" s="3">
        <f>K302/(VLOOKUP($AX302,'5_Weighting - FEM'!$F$12:$G$20,2,FALSE)/(VLOOKUP($AX302,'5_Weighting - FEM'!$F$12:$H$21,3,FALSE)))</f>
        <v>4.1036210367639596E-2</v>
      </c>
      <c r="P302" s="3">
        <f>O302*$Z302</f>
        <v>7.8789523905868023E-3</v>
      </c>
      <c r="Q302" s="3">
        <f>K302/(VLOOKUP($AX302,'5_Weighting - FEM'!$F$12:$H$20,2,FALSE)/VLOOKUP($AX302,'5_Weighting - FEM'!$F$12:$H$20,3,FALSE))</f>
        <v>4.1036210367639596E-2</v>
      </c>
      <c r="R302" s="3">
        <f>Q302*$Z302</f>
        <v>7.8789523905868023E-3</v>
      </c>
      <c r="S302" s="3">
        <f>K302/(VLOOKUP($AX302,'5_Weighting - FEM'!$N$12:$O$23,2,FALSE)/VLOOKUP($AX302,'5_Weighting - FEM'!$N$12:$P$23,3,FALSE))</f>
        <v>2.7331969187850913E-4</v>
      </c>
      <c r="T302" s="3">
        <f>S302*$Z302</f>
        <v>5.2477380840673755E-5</v>
      </c>
      <c r="U302" s="3">
        <f>K302/(VLOOKUP($AX302,'5_Weighting - FEM'!$R$12:$S$23,2,FALSE)/(VLOOKUP($AX302,'5_Weighting - FEM'!$R$12:$T$23,3,FALSE)))</f>
        <v>8.0392339624279066E-2</v>
      </c>
      <c r="V302" s="3">
        <f>U302*$Z302</f>
        <v>1.5435329207861581E-2</v>
      </c>
      <c r="W302" s="3">
        <f>K302/(VLOOKUP($AX302,'5_Weighting - FEM'!$V$12:$W$23,2,FALSE)/(VLOOKUP($AX302,'5_Weighting - FEM'!$V$12:$X$23,3,FALSE)))</f>
        <v>2.4390978083841679E-4</v>
      </c>
      <c r="X302" s="3">
        <f>W302*$Z302</f>
        <v>4.6830677920976026E-5</v>
      </c>
      <c r="Y302" s="3" t="s">
        <v>237</v>
      </c>
      <c r="Z302" s="6">
        <v>0.192</v>
      </c>
      <c r="AA302" s="3" t="s">
        <v>157</v>
      </c>
      <c r="AB302" s="3"/>
      <c r="AC302" s="3"/>
      <c r="AD302" s="3" t="s">
        <v>5</v>
      </c>
      <c r="AE302" s="3" t="s">
        <v>6</v>
      </c>
      <c r="AF302" s="3" t="s">
        <v>5</v>
      </c>
      <c r="AG302" s="3" t="s">
        <v>7</v>
      </c>
      <c r="AH302" s="3" t="s">
        <v>8</v>
      </c>
      <c r="AI302" s="3" t="s">
        <v>28</v>
      </c>
      <c r="AJ302" s="3" t="s">
        <v>10</v>
      </c>
      <c r="AK302" s="3" t="s">
        <v>11</v>
      </c>
      <c r="AL302" s="4" t="s">
        <v>534</v>
      </c>
      <c r="AM302" s="4" t="s">
        <v>13</v>
      </c>
      <c r="AN302" s="4">
        <v>1998</v>
      </c>
      <c r="AO302" s="3" t="s">
        <v>30</v>
      </c>
      <c r="AP302" s="3" t="s">
        <v>30</v>
      </c>
      <c r="AQ302" s="3">
        <v>225</v>
      </c>
      <c r="AR302" s="3">
        <v>1</v>
      </c>
      <c r="AS302" s="3">
        <v>0</v>
      </c>
      <c r="AT302" s="3">
        <v>0</v>
      </c>
      <c r="AU302" s="3">
        <v>0</v>
      </c>
      <c r="AV302" s="4" t="s">
        <v>15</v>
      </c>
      <c r="AW302" s="4" t="s">
        <v>535</v>
      </c>
      <c r="AX302" s="4" t="s">
        <v>42</v>
      </c>
      <c r="AY302" s="4" t="s">
        <v>33</v>
      </c>
      <c r="AZ302" s="4"/>
      <c r="BA302" s="6">
        <v>0.192</v>
      </c>
      <c r="BB302" s="3"/>
      <c r="BC302" s="3"/>
      <c r="BD302" s="3" t="s">
        <v>20</v>
      </c>
      <c r="BE302" s="3" t="s">
        <v>20</v>
      </c>
      <c r="BF302" s="3"/>
    </row>
    <row r="303" spans="1:58" x14ac:dyDescent="0.35">
      <c r="A303" s="2">
        <v>50</v>
      </c>
      <c r="B303" s="3" t="s">
        <v>299</v>
      </c>
      <c r="C303" s="3">
        <v>50.1</v>
      </c>
      <c r="D303" s="3" t="s">
        <v>300</v>
      </c>
      <c r="E303" s="3" t="s">
        <v>301</v>
      </c>
      <c r="F303" s="3"/>
      <c r="G303" s="3"/>
      <c r="H303" s="3" t="str">
        <f>IF(Z303&lt;'2 - Outliers'!$F$11,"Low outlier",IF(Z303&gt;'2 - Outliers'!$F$12,"High outlier",""))</f>
        <v/>
      </c>
      <c r="I303" s="3">
        <f>IF(AB303="",VLOOKUP(AX303,'3 -Impute_SE'!$B$10:$C$21,2,FALSE),AB303)</f>
        <v>7.9815095923159371E-2</v>
      </c>
      <c r="J303" s="3">
        <f>I303^2</f>
        <v>6.3704495372231317E-3</v>
      </c>
      <c r="K303" s="3">
        <f>1/J303</f>
        <v>156.97479340459518</v>
      </c>
      <c r="L303" s="3">
        <f>K303/(VLOOKUP($AX303,'5_Weighting - FEM'!$B$9:$C$20,2,FALSE)/VLOOKUP($AX303,'5_Weighting - FEM'!$B$9:$D$20,3,FALSE))</f>
        <v>4.2219139102917566E-4</v>
      </c>
      <c r="M303" s="3">
        <f>L303*Z303</f>
        <v>8.0439079859165403E-5</v>
      </c>
      <c r="N303" s="3">
        <f>K303*Z303</f>
        <v>29.908018521570554</v>
      </c>
      <c r="O303" s="3">
        <f>K303/(VLOOKUP($AX303,'5_Weighting - FEM'!$F$12:$G$20,2,FALSE)/(VLOOKUP($AX303,'5_Weighting - FEM'!$F$12:$H$21,3,FALSE)))</f>
        <v>4.1036210367639596E-2</v>
      </c>
      <c r="P303" s="3">
        <f>O303*$Z303</f>
        <v>7.8185275043942386E-3</v>
      </c>
      <c r="Q303" s="3">
        <f>K303/(VLOOKUP($AX303,'5_Weighting - FEM'!$F$12:$H$20,2,FALSE)/VLOOKUP($AX303,'5_Weighting - FEM'!$F$12:$H$20,3,FALSE))</f>
        <v>4.1036210367639596E-2</v>
      </c>
      <c r="R303" s="3">
        <f>Q303*$Z303</f>
        <v>7.8185275043942386E-3</v>
      </c>
      <c r="S303" s="3">
        <f>K303/(VLOOKUP($AX303,'5_Weighting - FEM'!$N$12:$O$23,2,FALSE)/VLOOKUP($AX303,'5_Weighting - FEM'!$N$12:$P$23,3,FALSE))</f>
        <v>2.7331969187850913E-4</v>
      </c>
      <c r="T303" s="3">
        <f>S303*$Z303</f>
        <v>5.2074923812405632E-5</v>
      </c>
      <c r="U303" s="3">
        <f>K303/(VLOOKUP($AX303,'5_Weighting - FEM'!$R$12:$S$23,2,FALSE)/(VLOOKUP($AX303,'5_Weighting - FEM'!$R$12:$T$23,3,FALSE)))</f>
        <v>8.0392339624279066E-2</v>
      </c>
      <c r="V303" s="3">
        <f>U303*$Z303</f>
        <v>1.5316953316690555E-2</v>
      </c>
      <c r="W303" s="3">
        <f>K303/(VLOOKUP($AX303,'5_Weighting - FEM'!$V$12:$W$23,2,FALSE)/(VLOOKUP($AX303,'5_Weighting - FEM'!$V$12:$X$23,3,FALSE)))</f>
        <v>2.4390978083841679E-4</v>
      </c>
      <c r="X303" s="3">
        <f>W303*$Z303</f>
        <v>4.6471526317638963E-5</v>
      </c>
      <c r="Y303" s="3" t="s">
        <v>302</v>
      </c>
      <c r="Z303" s="6">
        <v>0.19052752274999998</v>
      </c>
      <c r="AA303" s="3" t="s">
        <v>72</v>
      </c>
      <c r="AB303" s="3"/>
      <c r="AC303" s="3"/>
      <c r="AD303" s="3" t="s">
        <v>5</v>
      </c>
      <c r="AE303" s="3" t="s">
        <v>6</v>
      </c>
      <c r="AF303" s="3" t="s">
        <v>5</v>
      </c>
      <c r="AG303" s="3" t="s">
        <v>55</v>
      </c>
      <c r="AH303" s="3" t="s">
        <v>37</v>
      </c>
      <c r="AI303" s="3" t="s">
        <v>56</v>
      </c>
      <c r="AJ303" s="3" t="s">
        <v>10</v>
      </c>
      <c r="AK303" s="3" t="s">
        <v>39</v>
      </c>
      <c r="AL303" s="4" t="s">
        <v>12</v>
      </c>
      <c r="AM303" s="4" t="s">
        <v>13</v>
      </c>
      <c r="AN303" s="4" t="s">
        <v>303</v>
      </c>
      <c r="AO303" s="3" t="s">
        <v>1951</v>
      </c>
      <c r="AP303" s="3" t="s">
        <v>14</v>
      </c>
      <c r="AQ303" s="3">
        <v>5000</v>
      </c>
      <c r="AR303" s="3">
        <v>0</v>
      </c>
      <c r="AS303" s="3">
        <v>0</v>
      </c>
      <c r="AT303" s="3">
        <v>1</v>
      </c>
      <c r="AU303" s="3">
        <v>1</v>
      </c>
      <c r="AV303" s="4" t="s">
        <v>15</v>
      </c>
      <c r="AW303" s="4" t="s">
        <v>41</v>
      </c>
      <c r="AX303" s="4" t="s">
        <v>42</v>
      </c>
      <c r="AY303" s="4" t="s">
        <v>304</v>
      </c>
      <c r="AZ303" s="4" t="s">
        <v>59</v>
      </c>
      <c r="BA303" s="3">
        <v>2.63E-2</v>
      </c>
      <c r="BB303" s="3">
        <v>1.0266488969479457</v>
      </c>
      <c r="BC303" s="3"/>
      <c r="BD303" s="3" t="s">
        <v>60</v>
      </c>
      <c r="BE303" s="3" t="s">
        <v>20</v>
      </c>
      <c r="BF303" s="3"/>
    </row>
    <row r="304" spans="1:58" x14ac:dyDescent="0.35">
      <c r="A304" s="2">
        <v>71</v>
      </c>
      <c r="B304" s="3" t="s">
        <v>664</v>
      </c>
      <c r="C304" s="3">
        <v>71.099999999999994</v>
      </c>
      <c r="D304" s="3" t="s">
        <v>975</v>
      </c>
      <c r="E304" s="3" t="s">
        <v>561</v>
      </c>
      <c r="F304" s="3"/>
      <c r="G304" s="3"/>
      <c r="H304" s="3" t="str">
        <f>IF(Z304&lt;'2 - Outliers'!$F$11,"Low outlier",IF(Z304&gt;'2 - Outliers'!$F$12,"High outlier",""))</f>
        <v/>
      </c>
      <c r="I304" s="3">
        <f>IF(AB304="",VLOOKUP(AX304,'3 -Impute_SE'!$B$10:$C$21,2,FALSE),AB304)</f>
        <v>7.9815095923159371E-2</v>
      </c>
      <c r="J304" s="3">
        <f>I304^2</f>
        <v>6.3704495372231317E-3</v>
      </c>
      <c r="K304" s="3">
        <f>1/J304</f>
        <v>156.97479340459518</v>
      </c>
      <c r="L304" s="3">
        <f>K304/(VLOOKUP($AX304,'5_Weighting - FEM'!$B$9:$C$20,2,FALSE)/VLOOKUP($AX304,'5_Weighting - FEM'!$B$9:$D$20,3,FALSE))</f>
        <v>4.2219139102917566E-4</v>
      </c>
      <c r="M304" s="3">
        <f>L304*Z304</f>
        <v>6.4595282827463869E-5</v>
      </c>
      <c r="N304" s="3">
        <f>K304*Z304</f>
        <v>24.017143390903062</v>
      </c>
      <c r="O304" s="3">
        <f>K304/(VLOOKUP($AX304,'5_Weighting - FEM'!$F$12:$G$20,2,FALSE)/(VLOOKUP($AX304,'5_Weighting - FEM'!$F$12:$H$21,3,FALSE)))</f>
        <v>4.1036210367639596E-2</v>
      </c>
      <c r="P304" s="3">
        <f>O304*$Z304</f>
        <v>6.2785401862488583E-3</v>
      </c>
      <c r="Q304" s="3">
        <f>K304/(VLOOKUP($AX304,'5_Weighting - FEM'!$F$12:$H$20,2,FALSE)/VLOOKUP($AX304,'5_Weighting - FEM'!$F$12:$H$20,3,FALSE))</f>
        <v>4.1036210367639596E-2</v>
      </c>
      <c r="R304" s="3">
        <f>Q304*$Z304</f>
        <v>6.2785401862488583E-3</v>
      </c>
      <c r="S304" s="3">
        <f>K304/(VLOOKUP($AX304,'5_Weighting - FEM'!$N$12:$O$23,2,FALSE)/VLOOKUP($AX304,'5_Weighting - FEM'!$N$12:$P$23,3,FALSE))</f>
        <v>2.7331969187850913E-4</v>
      </c>
      <c r="T304" s="3">
        <f>S304*$Z304</f>
        <v>4.1817912857411897E-5</v>
      </c>
      <c r="U304" s="3">
        <f>K304/(VLOOKUP($AX304,'5_Weighting - FEM'!$R$12:$S$23,2,FALSE)/(VLOOKUP($AX304,'5_Weighting - FEM'!$R$12:$T$23,3,FALSE)))</f>
        <v>8.0392339624279066E-2</v>
      </c>
      <c r="V304" s="3">
        <f>U304*$Z304</f>
        <v>1.2300027962514696E-2</v>
      </c>
      <c r="W304" s="3">
        <f>K304/(VLOOKUP($AX304,'5_Weighting - FEM'!$V$12:$W$23,2,FALSE)/(VLOOKUP($AX304,'5_Weighting - FEM'!$V$12:$X$23,3,FALSE)))</f>
        <v>2.4390978083841679E-4</v>
      </c>
      <c r="X304" s="3">
        <f>W304*$Z304</f>
        <v>3.7318196468277767E-5</v>
      </c>
      <c r="Y304" s="3" t="s">
        <v>237</v>
      </c>
      <c r="Z304" s="6">
        <v>0.153</v>
      </c>
      <c r="AA304" s="3" t="s">
        <v>157</v>
      </c>
      <c r="AB304" s="3"/>
      <c r="AC304" s="3"/>
      <c r="AD304" s="3" t="s">
        <v>53</v>
      </c>
      <c r="AE304" s="3" t="s">
        <v>6</v>
      </c>
      <c r="AF304" s="3" t="s">
        <v>54</v>
      </c>
      <c r="AG304" s="3" t="s">
        <v>7</v>
      </c>
      <c r="AH304" s="3" t="s">
        <v>8</v>
      </c>
      <c r="AI304" s="3" t="s">
        <v>28</v>
      </c>
      <c r="AJ304" s="3" t="s">
        <v>10</v>
      </c>
      <c r="AK304" s="3" t="s">
        <v>11</v>
      </c>
      <c r="AL304" s="4" t="s">
        <v>12</v>
      </c>
      <c r="AM304" s="4" t="s">
        <v>670</v>
      </c>
      <c r="AN304" s="4">
        <v>2011</v>
      </c>
      <c r="AO304" s="3" t="s">
        <v>14</v>
      </c>
      <c r="AP304" s="3" t="s">
        <v>14</v>
      </c>
      <c r="AQ304" s="3">
        <v>39</v>
      </c>
      <c r="AR304" s="3">
        <v>1</v>
      </c>
      <c r="AS304" s="3">
        <v>0</v>
      </c>
      <c r="AT304" s="3">
        <v>1</v>
      </c>
      <c r="AU304" s="3">
        <v>1</v>
      </c>
      <c r="AV304" s="4" t="s">
        <v>15</v>
      </c>
      <c r="AW304" s="4" t="s">
        <v>41</v>
      </c>
      <c r="AX304" s="4" t="s">
        <v>42</v>
      </c>
      <c r="AY304" s="4" t="s">
        <v>33</v>
      </c>
      <c r="AZ304" s="4"/>
      <c r="BA304" s="3">
        <v>0.153</v>
      </c>
      <c r="BB304" s="3"/>
      <c r="BC304" s="3"/>
      <c r="BD304" s="3" t="s">
        <v>20</v>
      </c>
      <c r="BE304" s="3" t="s">
        <v>20</v>
      </c>
      <c r="BF304" s="3"/>
    </row>
    <row r="305" spans="1:58" x14ac:dyDescent="0.35">
      <c r="A305" s="2">
        <v>2</v>
      </c>
      <c r="B305" s="3" t="s">
        <v>234</v>
      </c>
      <c r="C305" s="3">
        <v>2.4</v>
      </c>
      <c r="D305" s="3" t="s">
        <v>313</v>
      </c>
      <c r="E305" s="3" t="s">
        <v>314</v>
      </c>
      <c r="F305" s="3">
        <v>1</v>
      </c>
      <c r="G305" s="3"/>
      <c r="H305" s="3" t="str">
        <f>IF(Z305&lt;'2 - Outliers'!$F$11,"Low outlier",IF(Z305&gt;'2 - Outliers'!$F$12,"High outlier",""))</f>
        <v/>
      </c>
      <c r="I305" s="3">
        <f>IF(AB305="",VLOOKUP(AX305,'3 -Impute_SE'!$B$10:$C$21,2,FALSE),AB305)</f>
        <v>7.9815095923159371E-2</v>
      </c>
      <c r="J305" s="3">
        <f>I305^2</f>
        <v>6.3704495372231317E-3</v>
      </c>
      <c r="K305" s="3">
        <f>1/J305</f>
        <v>156.97479340459518</v>
      </c>
      <c r="L305" s="3">
        <f>K305/(VLOOKUP($AX305,'5_Weighting - FEM'!$B$9:$C$20,2,FALSE)/VLOOKUP($AX305,'5_Weighting - FEM'!$B$9:$D$20,3,FALSE))</f>
        <v>4.2219139102917566E-4</v>
      </c>
      <c r="M305" s="3">
        <f>L305*Z305</f>
        <v>6.121775169923047E-5</v>
      </c>
      <c r="N305" s="3">
        <f>K305*Z305</f>
        <v>22.761345043666299</v>
      </c>
      <c r="O305" s="3">
        <f>K305/(VLOOKUP($AX305,'5_Weighting - FEM'!$F$12:$G$20,2,FALSE)/(VLOOKUP($AX305,'5_Weighting - FEM'!$F$12:$H$21,3,FALSE)))</f>
        <v>4.1036210367639596E-2</v>
      </c>
      <c r="P305" s="3">
        <f>O305*$Z305</f>
        <v>5.9502505033077408E-3</v>
      </c>
      <c r="Q305" s="3">
        <f>K305/(VLOOKUP($AX305,'5_Weighting - FEM'!$F$12:$H$20,2,FALSE)/VLOOKUP($AX305,'5_Weighting - FEM'!$F$12:$H$20,3,FALSE))</f>
        <v>4.1036210367639596E-2</v>
      </c>
      <c r="R305" s="3">
        <f>Q305*$Z305</f>
        <v>5.9502505033077408E-3</v>
      </c>
      <c r="S305" s="3">
        <f>K305/(VLOOKUP($AX305,'5_Weighting - FEM'!$N$12:$O$23,2,FALSE)/VLOOKUP($AX305,'5_Weighting - FEM'!$N$12:$P$23,3,FALSE))</f>
        <v>2.7331969187850913E-4</v>
      </c>
      <c r="T305" s="3">
        <f>S305*$Z305</f>
        <v>3.9631355322383821E-5</v>
      </c>
      <c r="U305" s="3">
        <f>K305/(VLOOKUP($AX305,'5_Weighting - FEM'!$R$12:$S$23,2,FALSE)/(VLOOKUP($AX305,'5_Weighting - FEM'!$R$12:$T$23,3,FALSE)))</f>
        <v>8.0392339624279066E-2</v>
      </c>
      <c r="V305" s="3">
        <f>U305*$Z305</f>
        <v>1.1656889245520463E-2</v>
      </c>
      <c r="W305" s="3">
        <f>K305/(VLOOKUP($AX305,'5_Weighting - FEM'!$V$12:$W$23,2,FALSE)/(VLOOKUP($AX305,'5_Weighting - FEM'!$V$12:$X$23,3,FALSE)))</f>
        <v>2.4390978083841679E-4</v>
      </c>
      <c r="X305" s="3">
        <f>W305*$Z305</f>
        <v>3.5366918221570434E-5</v>
      </c>
      <c r="Y305" s="3" t="s">
        <v>237</v>
      </c>
      <c r="Z305" s="6">
        <v>0.14499999999999999</v>
      </c>
      <c r="AA305" s="3" t="s">
        <v>157</v>
      </c>
      <c r="AB305" s="3"/>
      <c r="AC305" s="3"/>
      <c r="AD305" s="3" t="s">
        <v>53</v>
      </c>
      <c r="AE305" s="3" t="s">
        <v>6</v>
      </c>
      <c r="AF305" s="3" t="s">
        <v>54</v>
      </c>
      <c r="AG305" s="3" t="s">
        <v>7</v>
      </c>
      <c r="AH305" s="3" t="s">
        <v>8</v>
      </c>
      <c r="AI305" s="3" t="s">
        <v>28</v>
      </c>
      <c r="AJ305" s="3" t="s">
        <v>10</v>
      </c>
      <c r="AK305" s="3" t="s">
        <v>11</v>
      </c>
      <c r="AL305" s="4" t="s">
        <v>12</v>
      </c>
      <c r="AM305" s="4" t="s">
        <v>315</v>
      </c>
      <c r="AN305" s="4">
        <v>2004</v>
      </c>
      <c r="AO305" s="3" t="s">
        <v>30</v>
      </c>
      <c r="AP305" s="3" t="s">
        <v>30</v>
      </c>
      <c r="AQ305" s="3">
        <v>27</v>
      </c>
      <c r="AR305" s="3">
        <v>0</v>
      </c>
      <c r="AS305" s="3">
        <v>0</v>
      </c>
      <c r="AT305" s="3">
        <v>0</v>
      </c>
      <c r="AU305" s="3">
        <v>0</v>
      </c>
      <c r="AV305" s="4" t="s">
        <v>15</v>
      </c>
      <c r="AW305" s="4" t="s">
        <v>316</v>
      </c>
      <c r="AX305" s="4" t="s">
        <v>42</v>
      </c>
      <c r="AY305" s="4" t="s">
        <v>33</v>
      </c>
      <c r="AZ305" s="4"/>
      <c r="BA305" s="3">
        <v>0.14499999999999999</v>
      </c>
      <c r="BB305" s="3"/>
      <c r="BC305" s="3"/>
      <c r="BD305" s="3" t="s">
        <v>20</v>
      </c>
      <c r="BE305" s="3" t="s">
        <v>20</v>
      </c>
      <c r="BF305" s="3"/>
    </row>
    <row r="306" spans="1:58" x14ac:dyDescent="0.35">
      <c r="A306" s="2">
        <v>2</v>
      </c>
      <c r="B306" s="3" t="s">
        <v>234</v>
      </c>
      <c r="C306" s="3">
        <v>2.2999999999999998</v>
      </c>
      <c r="D306" s="3" t="s">
        <v>461</v>
      </c>
      <c r="E306" s="3" t="s">
        <v>236</v>
      </c>
      <c r="F306" s="3">
        <v>1</v>
      </c>
      <c r="G306" s="3"/>
      <c r="H306" s="3" t="str">
        <f>IF(Z306&lt;'2 - Outliers'!$F$11,"Low outlier",IF(Z306&gt;'2 - Outliers'!$F$12,"High outlier",""))</f>
        <v/>
      </c>
      <c r="I306" s="3">
        <f>IF(AB306="",VLOOKUP(AX306,'3 -Impute_SE'!$B$10:$C$21,2,FALSE),AB306)</f>
        <v>7.9815095923159371E-2</v>
      </c>
      <c r="J306" s="3">
        <f>I306^2</f>
        <v>6.3704495372231317E-3</v>
      </c>
      <c r="K306" s="3">
        <f>1/J306</f>
        <v>156.97479340459518</v>
      </c>
      <c r="L306" s="3">
        <f>K306/(VLOOKUP($AX306,'5_Weighting - FEM'!$B$9:$C$20,2,FALSE)/VLOOKUP($AX306,'5_Weighting - FEM'!$B$9:$D$20,3,FALSE))</f>
        <v>4.2219139102917566E-4</v>
      </c>
      <c r="M306" s="3">
        <f>L306*Z306</f>
        <v>8.8660192116126892E-6</v>
      </c>
      <c r="N306" s="3">
        <f>K306*Z306</f>
        <v>3.2964706614964987</v>
      </c>
      <c r="O306" s="3">
        <f>K306/(VLOOKUP($AX306,'5_Weighting - FEM'!$F$12:$G$20,2,FALSE)/(VLOOKUP($AX306,'5_Weighting - FEM'!$F$12:$H$21,3,FALSE)))</f>
        <v>4.1036210367639596E-2</v>
      </c>
      <c r="P306" s="3">
        <f>O306*$Z306</f>
        <v>8.6176041772043153E-4</v>
      </c>
      <c r="Q306" s="3">
        <f>K306/(VLOOKUP($AX306,'5_Weighting - FEM'!$F$12:$H$20,2,FALSE)/VLOOKUP($AX306,'5_Weighting - FEM'!$F$12:$H$20,3,FALSE))</f>
        <v>4.1036210367639596E-2</v>
      </c>
      <c r="R306" s="3">
        <f>Q306*$Z306</f>
        <v>8.6176041772043153E-4</v>
      </c>
      <c r="S306" s="3">
        <f>K306/(VLOOKUP($AX306,'5_Weighting - FEM'!$N$12:$O$23,2,FALSE)/VLOOKUP($AX306,'5_Weighting - FEM'!$N$12:$P$23,3,FALSE))</f>
        <v>2.7331969187850913E-4</v>
      </c>
      <c r="T306" s="3">
        <f>S306*$Z306</f>
        <v>5.7397135294486925E-6</v>
      </c>
      <c r="U306" s="3">
        <f>K306/(VLOOKUP($AX306,'5_Weighting - FEM'!$R$12:$S$23,2,FALSE)/(VLOOKUP($AX306,'5_Weighting - FEM'!$R$12:$T$23,3,FALSE)))</f>
        <v>8.0392339624279066E-2</v>
      </c>
      <c r="V306" s="3">
        <f>U306*$Z306</f>
        <v>1.6882391321098604E-3</v>
      </c>
      <c r="W306" s="3">
        <f>K306/(VLOOKUP($AX306,'5_Weighting - FEM'!$V$12:$W$23,2,FALSE)/(VLOOKUP($AX306,'5_Weighting - FEM'!$V$12:$X$23,3,FALSE)))</f>
        <v>2.4390978083841679E-4</v>
      </c>
      <c r="X306" s="3">
        <f>W306*$Z306</f>
        <v>5.122105397606753E-6</v>
      </c>
      <c r="Y306" s="3" t="s">
        <v>237</v>
      </c>
      <c r="Z306" s="6">
        <v>2.1000000000000001E-2</v>
      </c>
      <c r="AA306" s="3" t="s">
        <v>157</v>
      </c>
      <c r="AB306" s="3"/>
      <c r="AC306" s="3"/>
      <c r="AD306" s="3" t="s">
        <v>53</v>
      </c>
      <c r="AE306" s="3" t="s">
        <v>6</v>
      </c>
      <c r="AF306" s="3" t="s">
        <v>54</v>
      </c>
      <c r="AG306" s="3" t="s">
        <v>7</v>
      </c>
      <c r="AH306" s="3" t="s">
        <v>8</v>
      </c>
      <c r="AI306" s="3" t="s">
        <v>28</v>
      </c>
      <c r="AJ306" s="3" t="s">
        <v>10</v>
      </c>
      <c r="AK306" s="3" t="s">
        <v>107</v>
      </c>
      <c r="AL306" s="4" t="s">
        <v>12</v>
      </c>
      <c r="AM306" s="4" t="s">
        <v>140</v>
      </c>
      <c r="AN306" s="4">
        <v>2003</v>
      </c>
      <c r="AO306" s="3" t="s">
        <v>30</v>
      </c>
      <c r="AP306" s="3" t="s">
        <v>30</v>
      </c>
      <c r="AQ306" s="3">
        <v>68</v>
      </c>
      <c r="AR306" s="3">
        <v>0</v>
      </c>
      <c r="AS306" s="3">
        <v>0</v>
      </c>
      <c r="AT306" s="3">
        <v>0</v>
      </c>
      <c r="AU306" s="3">
        <v>0</v>
      </c>
      <c r="AV306" s="4" t="s">
        <v>15</v>
      </c>
      <c r="AW306" s="4" t="s">
        <v>462</v>
      </c>
      <c r="AX306" s="3" t="s">
        <v>42</v>
      </c>
      <c r="AY306" s="4" t="s">
        <v>33</v>
      </c>
      <c r="AZ306" s="4"/>
      <c r="BA306" s="6">
        <v>2.1000000000000001E-2</v>
      </c>
      <c r="BB306" s="3"/>
      <c r="BC306" s="3"/>
      <c r="BD306" s="3" t="s">
        <v>20</v>
      </c>
      <c r="BE306" s="3" t="s">
        <v>20</v>
      </c>
      <c r="BF306" s="3"/>
    </row>
    <row r="307" spans="1:58" x14ac:dyDescent="0.35">
      <c r="A307" s="2">
        <v>88</v>
      </c>
      <c r="B307" s="3" t="s">
        <v>802</v>
      </c>
      <c r="C307" s="3">
        <v>88.1</v>
      </c>
      <c r="D307" s="3" t="s">
        <v>981</v>
      </c>
      <c r="E307" s="3" t="s">
        <v>804</v>
      </c>
      <c r="F307" s="3"/>
      <c r="G307" s="3"/>
      <c r="H307" s="3" t="str">
        <f>IF(Z307&lt;'2 - Outliers'!$F$11,"Low outlier",IF(Z307&gt;'2 - Outliers'!$F$12,"High outlier",""))</f>
        <v/>
      </c>
      <c r="I307" s="3">
        <f>IF(AB307="",VLOOKUP(AX307,'3 -Impute_SE'!$B$10:$C$21,2,FALSE),AB307)</f>
        <v>7.9815095923159371E-2</v>
      </c>
      <c r="J307" s="3">
        <f>I307^2</f>
        <v>6.3704495372231317E-3</v>
      </c>
      <c r="K307" s="3">
        <f>1/J307</f>
        <v>156.97479340459518</v>
      </c>
      <c r="L307" s="3">
        <f>K307/(VLOOKUP($AX307,'5_Weighting - FEM'!$B$9:$C$20,2,FALSE)/VLOOKUP($AX307,'5_Weighting - FEM'!$B$9:$D$20,3,FALSE))</f>
        <v>4.2219139102917566E-4</v>
      </c>
      <c r="M307" s="3">
        <f>L307*Z307</f>
        <v>5.1126106360710568E-5</v>
      </c>
      <c r="N307" s="3">
        <f>K307*Z307</f>
        <v>19.009174876802014</v>
      </c>
      <c r="O307" s="3">
        <f>K307/(VLOOKUP($AX307,'5_Weighting - FEM'!$F$12:$G$20,2,FALSE)/(VLOOKUP($AX307,'5_Weighting - FEM'!$F$12:$H$21,3,FALSE)))</f>
        <v>4.1036210367639596E-2</v>
      </c>
      <c r="P307" s="3">
        <f>O307*$Z307</f>
        <v>4.9693615276760854E-3</v>
      </c>
      <c r="Q307" s="3">
        <f>K307/(VLOOKUP($AX307,'5_Weighting - FEM'!$F$12:$H$20,2,FALSE)/VLOOKUP($AX307,'5_Weighting - FEM'!$F$12:$H$20,3,FALSE))</f>
        <v>4.1036210367639596E-2</v>
      </c>
      <c r="R307" s="3">
        <f>Q307*$Z307</f>
        <v>4.9693615276760854E-3</v>
      </c>
      <c r="S307" s="3">
        <f>K307/(VLOOKUP($AX307,'5_Weighting - FEM'!$N$12:$O$23,2,FALSE)/VLOOKUP($AX307,'5_Weighting - FEM'!$N$12:$P$23,3,FALSE))</f>
        <v>2.7331969187850913E-4</v>
      </c>
      <c r="T307" s="3">
        <f>S307*$Z307</f>
        <v>3.309819180204846E-5</v>
      </c>
      <c r="U307" s="3">
        <f>K307/(VLOOKUP($AX307,'5_Weighting - FEM'!$R$12:$S$23,2,FALSE)/(VLOOKUP($AX307,'5_Weighting - FEM'!$R$12:$T$23,3,FALSE)))</f>
        <v>8.0392339624279066E-2</v>
      </c>
      <c r="V307" s="3">
        <f>U307*$Z307</f>
        <v>9.7352702910354361E-3</v>
      </c>
      <c r="W307" s="3">
        <f>K307/(VLOOKUP($AX307,'5_Weighting - FEM'!$V$12:$W$23,2,FALSE)/(VLOOKUP($AX307,'5_Weighting - FEM'!$V$12:$X$23,3,FALSE)))</f>
        <v>2.4390978083841679E-4</v>
      </c>
      <c r="X307" s="3">
        <f>W307*$Z307</f>
        <v>2.953674011960312E-5</v>
      </c>
      <c r="Y307" s="3" t="s">
        <v>805</v>
      </c>
      <c r="Z307" s="6">
        <v>0.12109698929691697</v>
      </c>
      <c r="AA307" s="3" t="s">
        <v>25</v>
      </c>
      <c r="AB307" s="3"/>
      <c r="AC307" s="3"/>
      <c r="AD307" s="3" t="s">
        <v>5</v>
      </c>
      <c r="AE307" s="3" t="s">
        <v>6</v>
      </c>
      <c r="AF307" s="3" t="s">
        <v>5</v>
      </c>
      <c r="AG307" s="3" t="s">
        <v>102</v>
      </c>
      <c r="AH307" s="3" t="s">
        <v>37</v>
      </c>
      <c r="AI307" s="3" t="s">
        <v>103</v>
      </c>
      <c r="AJ307" s="3" t="s">
        <v>10</v>
      </c>
      <c r="AK307" s="3" t="s">
        <v>11</v>
      </c>
      <c r="AL307" s="4" t="s">
        <v>108</v>
      </c>
      <c r="AM307" s="4" t="s">
        <v>806</v>
      </c>
      <c r="AN307" s="4">
        <v>2010</v>
      </c>
      <c r="AO307" s="3" t="s">
        <v>14</v>
      </c>
      <c r="AP307" s="3" t="s">
        <v>14</v>
      </c>
      <c r="AQ307" s="3">
        <v>78</v>
      </c>
      <c r="AR307" s="3">
        <v>1</v>
      </c>
      <c r="AS307" s="3">
        <v>0</v>
      </c>
      <c r="AT307" s="3">
        <v>1</v>
      </c>
      <c r="AU307" s="3">
        <v>1</v>
      </c>
      <c r="AV307" s="4" t="s">
        <v>15</v>
      </c>
      <c r="AW307" s="4" t="s">
        <v>41</v>
      </c>
      <c r="AX307" s="4" t="s">
        <v>42</v>
      </c>
      <c r="AY307" s="4" t="s">
        <v>33</v>
      </c>
      <c r="AZ307" s="4"/>
      <c r="BA307" s="3">
        <v>7.1520643493541822E-4</v>
      </c>
      <c r="BB307" s="3"/>
      <c r="BC307" s="3"/>
      <c r="BD307" s="3" t="s">
        <v>20</v>
      </c>
      <c r="BE307" s="3" t="s">
        <v>20</v>
      </c>
      <c r="BF307" s="3"/>
    </row>
    <row r="308" spans="1:58" x14ac:dyDescent="0.35">
      <c r="A308" s="2">
        <v>38</v>
      </c>
      <c r="B308" s="3" t="s">
        <v>104</v>
      </c>
      <c r="C308" s="3">
        <v>38.299999999999997</v>
      </c>
      <c r="D308" s="3" t="s">
        <v>757</v>
      </c>
      <c r="E308" s="3" t="s">
        <v>126</v>
      </c>
      <c r="F308" s="3"/>
      <c r="G308" s="3"/>
      <c r="H308" s="3" t="str">
        <f>IF(Z308&lt;'2 - Outliers'!$F$11,"Low outlier",IF(Z308&gt;'2 - Outliers'!$F$12,"High outlier",""))</f>
        <v/>
      </c>
      <c r="I308" s="3">
        <f>IF(AB308="",VLOOKUP(AX308,'3 -Impute_SE'!$B$10:$C$21,2,FALSE),AB308)</f>
        <v>7.9815095923159371E-2</v>
      </c>
      <c r="J308" s="3">
        <f>I308^2</f>
        <v>6.3704495372231317E-3</v>
      </c>
      <c r="K308" s="3">
        <f>1/J308</f>
        <v>156.97479340459518</v>
      </c>
      <c r="L308" s="3">
        <f>K308/(VLOOKUP($AX308,'5_Weighting - FEM'!$B$9:$C$20,2,FALSE)/VLOOKUP($AX308,'5_Weighting - FEM'!$B$9:$D$20,3,FALSE))</f>
        <v>4.2219139102917566E-4</v>
      </c>
      <c r="M308" s="3">
        <f>L308*Z308</f>
        <v>5.1085158314530251E-5</v>
      </c>
      <c r="N308" s="3">
        <f>K308*Z308</f>
        <v>18.993950001956016</v>
      </c>
      <c r="O308" s="3">
        <f>K308/(VLOOKUP($AX308,'5_Weighting - FEM'!$F$12:$G$20,2,FALSE)/(VLOOKUP($AX308,'5_Weighting - FEM'!$F$12:$H$21,3,FALSE)))</f>
        <v>4.1036210367639596E-2</v>
      </c>
      <c r="P308" s="3">
        <f>O308*$Z308</f>
        <v>4.9653814544843907E-3</v>
      </c>
      <c r="Q308" s="3">
        <f>K308/(VLOOKUP($AX308,'5_Weighting - FEM'!$F$12:$H$20,2,FALSE)/VLOOKUP($AX308,'5_Weighting - FEM'!$F$12:$H$20,3,FALSE))</f>
        <v>4.1036210367639596E-2</v>
      </c>
      <c r="R308" s="3">
        <f>Q308*$Z308</f>
        <v>4.9653814544843907E-3</v>
      </c>
      <c r="S308" s="3">
        <f>K308/(VLOOKUP($AX308,'5_Weighting - FEM'!$N$12:$O$23,2,FALSE)/VLOOKUP($AX308,'5_Weighting - FEM'!$N$12:$P$23,3,FALSE))</f>
        <v>2.7331969187850913E-4</v>
      </c>
      <c r="T308" s="3">
        <f>S308*$Z308</f>
        <v>3.3071682717299607E-5</v>
      </c>
      <c r="U308" s="3">
        <f>K308/(VLOOKUP($AX308,'5_Weighting - FEM'!$R$12:$S$23,2,FALSE)/(VLOOKUP($AX308,'5_Weighting - FEM'!$R$12:$T$23,3,FALSE)))</f>
        <v>8.0392339624279066E-2</v>
      </c>
      <c r="V308" s="3">
        <f>U308*$Z308</f>
        <v>9.7274730945377669E-3</v>
      </c>
      <c r="W308" s="3">
        <f>K308/(VLOOKUP($AX308,'5_Weighting - FEM'!$V$12:$W$23,2,FALSE)/(VLOOKUP($AX308,'5_Weighting - FEM'!$V$12:$X$23,3,FALSE)))</f>
        <v>2.4390978083841679E-4</v>
      </c>
      <c r="X308" s="3">
        <f>W308*$Z308</f>
        <v>2.9513083481448432E-5</v>
      </c>
      <c r="Y308" s="3" t="s">
        <v>196</v>
      </c>
      <c r="Z308" s="6">
        <v>0.121</v>
      </c>
      <c r="AA308" s="3" t="s">
        <v>157</v>
      </c>
      <c r="AB308" s="3"/>
      <c r="AC308" s="3"/>
      <c r="AD308" s="3" t="s">
        <v>5</v>
      </c>
      <c r="AE308" s="3" t="s">
        <v>6</v>
      </c>
      <c r="AF308" s="3" t="s">
        <v>5</v>
      </c>
      <c r="AG308" s="3" t="s">
        <v>7</v>
      </c>
      <c r="AH308" s="3" t="s">
        <v>37</v>
      </c>
      <c r="AI308" s="3" t="s">
        <v>28</v>
      </c>
      <c r="AJ308" s="3" t="s">
        <v>10</v>
      </c>
      <c r="AK308" s="3" t="s">
        <v>107</v>
      </c>
      <c r="AL308" s="4" t="s">
        <v>108</v>
      </c>
      <c r="AM308" s="4" t="s">
        <v>109</v>
      </c>
      <c r="AN308" s="4">
        <v>2010</v>
      </c>
      <c r="AO308" s="3" t="s">
        <v>14</v>
      </c>
      <c r="AP308" s="3" t="s">
        <v>14</v>
      </c>
      <c r="AQ308" s="3">
        <v>1000</v>
      </c>
      <c r="AR308" s="3">
        <v>1</v>
      </c>
      <c r="AS308" s="3">
        <v>0</v>
      </c>
      <c r="AT308" s="3">
        <v>0</v>
      </c>
      <c r="AU308" s="3">
        <v>0</v>
      </c>
      <c r="AV308" s="4" t="s">
        <v>15</v>
      </c>
      <c r="AW308" s="4" t="s">
        <v>756</v>
      </c>
      <c r="AX308" s="4" t="s">
        <v>42</v>
      </c>
      <c r="AY308" s="4" t="s">
        <v>119</v>
      </c>
      <c r="AZ308" s="4"/>
      <c r="BA308" s="3">
        <v>0.121</v>
      </c>
      <c r="BB308" s="3"/>
      <c r="BC308" s="3"/>
      <c r="BD308" s="3" t="s">
        <v>20</v>
      </c>
      <c r="BE308" s="3" t="s">
        <v>20</v>
      </c>
      <c r="BF308" s="3"/>
    </row>
    <row r="309" spans="1:58" x14ac:dyDescent="0.35">
      <c r="A309" s="2">
        <v>33</v>
      </c>
      <c r="B309" s="3" t="s">
        <v>0</v>
      </c>
      <c r="C309" s="3">
        <v>33.200000000000003</v>
      </c>
      <c r="D309" s="3" t="s">
        <v>359</v>
      </c>
      <c r="E309" s="3" t="s">
        <v>360</v>
      </c>
      <c r="F309" s="3"/>
      <c r="G309" s="3"/>
      <c r="H309" s="3" t="str">
        <f>IF(Z309&lt;'2 - Outliers'!$F$11,"Low outlier",IF(Z309&gt;'2 - Outliers'!$F$12,"High outlier",""))</f>
        <v/>
      </c>
      <c r="I309" s="3">
        <f>IF(AB309="",VLOOKUP(AX309,'3 -Impute_SE'!$B$10:$C$21,2,FALSE),AB309)</f>
        <v>7.9815095923159371E-2</v>
      </c>
      <c r="J309" s="3">
        <f>I309^2</f>
        <v>6.3704495372231317E-3</v>
      </c>
      <c r="K309" s="3">
        <f>1/J309</f>
        <v>156.97479340459518</v>
      </c>
      <c r="L309" s="3">
        <f>K309/(VLOOKUP($AX309,'5_Weighting - FEM'!$B$9:$C$20,2,FALSE)/VLOOKUP($AX309,'5_Weighting - FEM'!$B$9:$D$20,3,FALSE))</f>
        <v>4.2219139102917566E-4</v>
      </c>
      <c r="M309" s="3">
        <f>L309*Z309</f>
        <v>4.8552009968355201E-5</v>
      </c>
      <c r="N309" s="3">
        <f>K309*Z309</f>
        <v>18.052101241528447</v>
      </c>
      <c r="O309" s="3">
        <f>K309/(VLOOKUP($AX309,'5_Weighting - FEM'!$F$12:$G$20,2,FALSE)/(VLOOKUP($AX309,'5_Weighting - FEM'!$F$12:$H$21,3,FALSE)))</f>
        <v>4.1036210367639596E-2</v>
      </c>
      <c r="P309" s="3">
        <f>O309*$Z309</f>
        <v>4.7191641922785538E-3</v>
      </c>
      <c r="Q309" s="3">
        <f>K309/(VLOOKUP($AX309,'5_Weighting - FEM'!$F$12:$H$20,2,FALSE)/VLOOKUP($AX309,'5_Weighting - FEM'!$F$12:$H$20,3,FALSE))</f>
        <v>4.1036210367639596E-2</v>
      </c>
      <c r="R309" s="3">
        <f>Q309*$Z309</f>
        <v>4.7191641922785538E-3</v>
      </c>
      <c r="S309" s="3">
        <f>K309/(VLOOKUP($AX309,'5_Weighting - FEM'!$N$12:$O$23,2,FALSE)/VLOOKUP($AX309,'5_Weighting - FEM'!$N$12:$P$23,3,FALSE))</f>
        <v>2.7331969187850913E-4</v>
      </c>
      <c r="T309" s="3">
        <f>S309*$Z309</f>
        <v>3.1431764566028548E-5</v>
      </c>
      <c r="U309" s="3">
        <f>K309/(VLOOKUP($AX309,'5_Weighting - FEM'!$R$12:$S$23,2,FALSE)/(VLOOKUP($AX309,'5_Weighting - FEM'!$R$12:$T$23,3,FALSE)))</f>
        <v>8.0392339624279066E-2</v>
      </c>
      <c r="V309" s="3">
        <f>U309*$Z309</f>
        <v>9.2451190567920932E-3</v>
      </c>
      <c r="W309" s="3">
        <f>K309/(VLOOKUP($AX309,'5_Weighting - FEM'!$V$12:$W$23,2,FALSE)/(VLOOKUP($AX309,'5_Weighting - FEM'!$V$12:$X$23,3,FALSE)))</f>
        <v>2.4390978083841679E-4</v>
      </c>
      <c r="X309" s="3">
        <f>W309*$Z309</f>
        <v>2.8049624796417933E-5</v>
      </c>
      <c r="Y309" s="3" t="s">
        <v>3</v>
      </c>
      <c r="Z309" s="6">
        <v>0.115</v>
      </c>
      <c r="AA309" s="3" t="s">
        <v>4</v>
      </c>
      <c r="AB309" s="3"/>
      <c r="AC309" s="3"/>
      <c r="AD309" s="3" t="s">
        <v>5</v>
      </c>
      <c r="AE309" s="3" t="s">
        <v>6</v>
      </c>
      <c r="AF309" s="3" t="s">
        <v>5</v>
      </c>
      <c r="AG309" s="3" t="s">
        <v>7</v>
      </c>
      <c r="AH309" s="3" t="s">
        <v>8</v>
      </c>
      <c r="AI309" s="3" t="s">
        <v>9</v>
      </c>
      <c r="AJ309" s="3" t="s">
        <v>10</v>
      </c>
      <c r="AK309" s="3" t="s">
        <v>11</v>
      </c>
      <c r="AL309" s="3" t="s">
        <v>12</v>
      </c>
      <c r="AM309" s="3" t="s">
        <v>13</v>
      </c>
      <c r="AN309" s="3">
        <v>2012</v>
      </c>
      <c r="AO309" s="3" t="s">
        <v>14</v>
      </c>
      <c r="AP309" s="3" t="s">
        <v>14</v>
      </c>
      <c r="AQ309" s="3">
        <v>432</v>
      </c>
      <c r="AR309" s="3">
        <v>0</v>
      </c>
      <c r="AS309" s="3">
        <v>0</v>
      </c>
      <c r="AT309" s="3">
        <v>1</v>
      </c>
      <c r="AU309" s="3">
        <v>1</v>
      </c>
      <c r="AV309" s="3" t="s">
        <v>15</v>
      </c>
      <c r="AW309" s="3" t="s">
        <v>41</v>
      </c>
      <c r="AX309" s="3" t="s">
        <v>42</v>
      </c>
      <c r="AY309" s="3" t="s">
        <v>18</v>
      </c>
      <c r="AZ309" s="3"/>
      <c r="BA309" s="3">
        <v>1E-4</v>
      </c>
      <c r="BB309" s="3"/>
      <c r="BC309" s="3">
        <v>1.0001000050001667</v>
      </c>
      <c r="BD309" s="3" t="s">
        <v>19</v>
      </c>
      <c r="BE309" s="3" t="s">
        <v>20</v>
      </c>
      <c r="BF309" s="3"/>
    </row>
    <row r="310" spans="1:58" x14ac:dyDescent="0.35">
      <c r="A310" s="2">
        <v>14</v>
      </c>
      <c r="B310" s="3" t="s">
        <v>169</v>
      </c>
      <c r="C310" s="3">
        <v>14.1</v>
      </c>
      <c r="D310" s="3" t="s">
        <v>372</v>
      </c>
      <c r="E310" s="3" t="s">
        <v>259</v>
      </c>
      <c r="F310" s="3"/>
      <c r="G310" s="3"/>
      <c r="H310" s="3" t="str">
        <f>IF(Z310&lt;'2 - Outliers'!$F$11,"Low outlier",IF(Z310&gt;'2 - Outliers'!$F$12,"High outlier",""))</f>
        <v/>
      </c>
      <c r="I310" s="3">
        <f>IF(AB310="",VLOOKUP(AX310,'3 -Impute_SE'!$B$10:$C$21,2,FALSE),AB310)</f>
        <v>7.9815095923159371E-2</v>
      </c>
      <c r="J310" s="3">
        <f>I310^2</f>
        <v>6.3704495372231317E-3</v>
      </c>
      <c r="K310" s="3">
        <f>1/J310</f>
        <v>156.97479340459518</v>
      </c>
      <c r="L310" s="3">
        <f>K310/(VLOOKUP($AX310,'5_Weighting - FEM'!$B$9:$C$20,2,FALSE)/VLOOKUP($AX310,'5_Weighting - FEM'!$B$9:$D$20,3,FALSE))</f>
        <v>4.2219139102917566E-4</v>
      </c>
      <c r="M310" s="3">
        <f>L310*Z310</f>
        <v>4.5904869946602263E-5</v>
      </c>
      <c r="N310" s="3">
        <f>K310*Z310</f>
        <v>17.067869286881631</v>
      </c>
      <c r="O310" s="3">
        <f>K310/(VLOOKUP($AX310,'5_Weighting - FEM'!$F$12:$G$20,2,FALSE)/(VLOOKUP($AX310,'5_Weighting - FEM'!$F$12:$H$21,3,FALSE)))</f>
        <v>4.1036210367639596E-2</v>
      </c>
      <c r="P310" s="3">
        <f>O310*$Z310</f>
        <v>4.4618671532734534E-3</v>
      </c>
      <c r="Q310" s="3">
        <f>K310/(VLOOKUP($AX310,'5_Weighting - FEM'!$F$12:$H$20,2,FALSE)/VLOOKUP($AX310,'5_Weighting - FEM'!$F$12:$H$20,3,FALSE))</f>
        <v>4.1036210367639596E-2</v>
      </c>
      <c r="R310" s="3">
        <f>Q310*$Z310</f>
        <v>4.4618671532734534E-3</v>
      </c>
      <c r="S310" s="3">
        <f>K310/(VLOOKUP($AX310,'5_Weighting - FEM'!$N$12:$O$23,2,FALSE)/VLOOKUP($AX310,'5_Weighting - FEM'!$N$12:$P$23,3,FALSE))</f>
        <v>2.7331969187850913E-4</v>
      </c>
      <c r="T310" s="3">
        <f>S310*$Z310</f>
        <v>2.9718050097950296E-5</v>
      </c>
      <c r="U310" s="3">
        <f>K310/(VLOOKUP($AX310,'5_Weighting - FEM'!$R$12:$S$23,2,FALSE)/(VLOOKUP($AX310,'5_Weighting - FEM'!$R$12:$T$23,3,FALSE)))</f>
        <v>8.0392339624279066E-2</v>
      </c>
      <c r="V310" s="3">
        <f>U310*$Z310</f>
        <v>8.7410590873478623E-3</v>
      </c>
      <c r="W310" s="3">
        <f>K310/(VLOOKUP($AX310,'5_Weighting - FEM'!$V$12:$W$23,2,FALSE)/(VLOOKUP($AX310,'5_Weighting - FEM'!$V$12:$X$23,3,FALSE)))</f>
        <v>2.4390978083841679E-4</v>
      </c>
      <c r="X310" s="3">
        <f>W310*$Z310</f>
        <v>2.6520310470561058E-5</v>
      </c>
      <c r="Y310" s="3" t="s">
        <v>172</v>
      </c>
      <c r="Z310" s="6">
        <v>0.10872999999999999</v>
      </c>
      <c r="AA310" s="3" t="s">
        <v>157</v>
      </c>
      <c r="AB310" s="3"/>
      <c r="AC310" s="3"/>
      <c r="AD310" s="3" t="s">
        <v>53</v>
      </c>
      <c r="AE310" s="3" t="s">
        <v>6</v>
      </c>
      <c r="AF310" s="3" t="s">
        <v>54</v>
      </c>
      <c r="AG310" s="3" t="s">
        <v>7</v>
      </c>
      <c r="AH310" s="3" t="s">
        <v>8</v>
      </c>
      <c r="AI310" s="3" t="s">
        <v>28</v>
      </c>
      <c r="AJ310" s="3" t="s">
        <v>10</v>
      </c>
      <c r="AK310" s="3" t="s">
        <v>173</v>
      </c>
      <c r="AL310" s="4" t="s">
        <v>12</v>
      </c>
      <c r="AM310" s="4" t="s">
        <v>13</v>
      </c>
      <c r="AN310" s="4">
        <v>2000</v>
      </c>
      <c r="AO310" s="3" t="s">
        <v>30</v>
      </c>
      <c r="AP310" s="3" t="s">
        <v>30</v>
      </c>
      <c r="AQ310" s="3">
        <v>265</v>
      </c>
      <c r="AR310" s="3">
        <v>0</v>
      </c>
      <c r="AS310" s="3">
        <v>0</v>
      </c>
      <c r="AT310" s="3">
        <v>1</v>
      </c>
      <c r="AU310" s="3">
        <v>1</v>
      </c>
      <c r="AV310" s="4" t="s">
        <v>15</v>
      </c>
      <c r="AW310" s="4" t="s">
        <v>41</v>
      </c>
      <c r="AX310" s="4" t="s">
        <v>42</v>
      </c>
      <c r="AY310" s="4" t="s">
        <v>33</v>
      </c>
      <c r="AZ310" s="4"/>
      <c r="BA310" s="3">
        <v>0.10872999999999999</v>
      </c>
      <c r="BB310" s="3"/>
      <c r="BC310" s="3"/>
      <c r="BD310" s="3" t="s">
        <v>20</v>
      </c>
      <c r="BE310" s="3" t="s">
        <v>20</v>
      </c>
      <c r="BF310" s="3"/>
    </row>
    <row r="311" spans="1:58" x14ac:dyDescent="0.35">
      <c r="A311" s="2">
        <v>37</v>
      </c>
      <c r="B311" s="3" t="s">
        <v>242</v>
      </c>
      <c r="C311" s="3">
        <v>37.200000000000003</v>
      </c>
      <c r="D311" s="3" t="s">
        <v>953</v>
      </c>
      <c r="E311" s="3" t="s">
        <v>527</v>
      </c>
      <c r="F311" s="3"/>
      <c r="G311" s="3"/>
      <c r="H311" s="3" t="str">
        <f>IF(Z311&lt;'2 - Outliers'!$F$11,"Low outlier",IF(Z311&gt;'2 - Outliers'!$F$12,"High outlier",""))</f>
        <v/>
      </c>
      <c r="I311" s="3">
        <f>IF(AB311="",VLOOKUP(AX311,'3 -Impute_SE'!$B$10:$C$21,2,FALSE),AB311)</f>
        <v>7.9815095923159371E-2</v>
      </c>
      <c r="J311" s="3">
        <f>I311^2</f>
        <v>6.3704495372231317E-3</v>
      </c>
      <c r="K311" s="3">
        <f>1/J311</f>
        <v>156.97479340459518</v>
      </c>
      <c r="L311" s="3">
        <f>K311/(VLOOKUP($AX311,'5_Weighting - FEM'!$B$9:$C$20,2,FALSE)/VLOOKUP($AX311,'5_Weighting - FEM'!$B$9:$D$20,3,FALSE))</f>
        <v>4.2219139102917566E-4</v>
      </c>
      <c r="M311" s="3">
        <f>L311*Z311</f>
        <v>4.4920416895618725E-5</v>
      </c>
      <c r="N311" s="3">
        <f>K311*Z311</f>
        <v>16.701840235654519</v>
      </c>
      <c r="O311" s="3">
        <f>K311/(VLOOKUP($AX311,'5_Weighting - FEM'!$F$12:$G$20,2,FALSE)/(VLOOKUP($AX311,'5_Weighting - FEM'!$F$12:$H$21,3,FALSE)))</f>
        <v>4.1036210367639596E-2</v>
      </c>
      <c r="P311" s="3">
        <f>O311*$Z311</f>
        <v>4.3661801654389862E-3</v>
      </c>
      <c r="Q311" s="3">
        <f>K311/(VLOOKUP($AX311,'5_Weighting - FEM'!$F$12:$H$20,2,FALSE)/VLOOKUP($AX311,'5_Weighting - FEM'!$F$12:$H$20,3,FALSE))</f>
        <v>4.1036210367639596E-2</v>
      </c>
      <c r="R311" s="3">
        <f>Q311*$Z311</f>
        <v>4.3661801654389862E-3</v>
      </c>
      <c r="S311" s="3">
        <f>K311/(VLOOKUP($AX311,'5_Weighting - FEM'!$N$12:$O$23,2,FALSE)/VLOOKUP($AX311,'5_Weighting - FEM'!$N$12:$P$23,3,FALSE))</f>
        <v>2.7331969187850913E-4</v>
      </c>
      <c r="T311" s="3">
        <f>S311*$Z311</f>
        <v>2.9080731549346625E-5</v>
      </c>
      <c r="U311" s="3">
        <f>K311/(VLOOKUP($AX311,'5_Weighting - FEM'!$R$12:$S$23,2,FALSE)/(VLOOKUP($AX311,'5_Weighting - FEM'!$R$12:$T$23,3,FALSE)))</f>
        <v>8.0392339624279066E-2</v>
      </c>
      <c r="V311" s="3">
        <f>U311*$Z311</f>
        <v>8.5536026737390945E-3</v>
      </c>
      <c r="W311" s="3">
        <f>K311/(VLOOKUP($AX311,'5_Weighting - FEM'!$V$12:$W$23,2,FALSE)/(VLOOKUP($AX311,'5_Weighting - FEM'!$V$12:$X$23,3,FALSE)))</f>
        <v>2.4390978083841679E-4</v>
      </c>
      <c r="X311" s="3">
        <f>W311*$Z311</f>
        <v>2.5951569058459374E-5</v>
      </c>
      <c r="Y311" s="3" t="s">
        <v>245</v>
      </c>
      <c r="Z311" s="6">
        <v>0.1063982304</v>
      </c>
      <c r="AA311" s="3" t="s">
        <v>72</v>
      </c>
      <c r="AB311" s="3"/>
      <c r="AC311" s="3"/>
      <c r="AD311" s="3" t="s">
        <v>5</v>
      </c>
      <c r="AE311" s="3" t="s">
        <v>6</v>
      </c>
      <c r="AF311" s="3" t="s">
        <v>5</v>
      </c>
      <c r="AG311" s="3" t="s">
        <v>83</v>
      </c>
      <c r="AH311" s="3" t="s">
        <v>84</v>
      </c>
      <c r="AI311" s="3" t="s">
        <v>95</v>
      </c>
      <c r="AJ311" s="3" t="s">
        <v>10</v>
      </c>
      <c r="AK311" s="3" t="s">
        <v>39</v>
      </c>
      <c r="AL311" s="4" t="s">
        <v>96</v>
      </c>
      <c r="AM311" s="4" t="s">
        <v>246</v>
      </c>
      <c r="AN311" s="4">
        <v>2006</v>
      </c>
      <c r="AO311" s="3" t="s">
        <v>30</v>
      </c>
      <c r="AP311" s="3" t="s">
        <v>14</v>
      </c>
      <c r="AQ311" s="3">
        <v>761</v>
      </c>
      <c r="AR311" s="3">
        <v>1</v>
      </c>
      <c r="AS311" s="3">
        <v>0</v>
      </c>
      <c r="AT311" s="3">
        <v>1</v>
      </c>
      <c r="AU311" s="3">
        <v>1</v>
      </c>
      <c r="AV311" s="4" t="s">
        <v>15</v>
      </c>
      <c r="AW311" s="4" t="s">
        <v>316</v>
      </c>
      <c r="AX311" s="4" t="s">
        <v>42</v>
      </c>
      <c r="AY311" s="4" t="s">
        <v>89</v>
      </c>
      <c r="AZ311" s="4" t="s">
        <v>99</v>
      </c>
      <c r="BA311" s="3">
        <v>0.58640999999999999</v>
      </c>
      <c r="BB311" s="3">
        <v>1.7975237080793633</v>
      </c>
      <c r="BC311" s="3"/>
      <c r="BD311" s="3" t="s">
        <v>60</v>
      </c>
      <c r="BE311" s="3" t="s">
        <v>20</v>
      </c>
      <c r="BF311" s="3"/>
    </row>
    <row r="312" spans="1:58" x14ac:dyDescent="0.35">
      <c r="A312" s="2">
        <v>97</v>
      </c>
      <c r="B312" s="3" t="s">
        <v>159</v>
      </c>
      <c r="C312" s="3">
        <v>97.1</v>
      </c>
      <c r="D312" s="3" t="s">
        <v>984</v>
      </c>
      <c r="E312" s="3" t="s">
        <v>160</v>
      </c>
      <c r="F312" s="3"/>
      <c r="G312" s="3"/>
      <c r="H312" s="3" t="str">
        <f>IF(Z312&lt;'2 - Outliers'!$F$11,"Low outlier",IF(Z312&gt;'2 - Outliers'!$F$12,"High outlier",""))</f>
        <v/>
      </c>
      <c r="I312" s="3">
        <f>IF(AB312="",VLOOKUP(AX312,'3 -Impute_SE'!$B$10:$C$21,2,FALSE),AB312)</f>
        <v>7.9815095923159371E-2</v>
      </c>
      <c r="J312" s="3">
        <f>I312^2</f>
        <v>6.3704495372231317E-3</v>
      </c>
      <c r="K312" s="3">
        <f>1/J312</f>
        <v>156.97479340459518</v>
      </c>
      <c r="L312" s="3">
        <f>K312/(VLOOKUP($AX312,'5_Weighting - FEM'!$B$9:$C$20,2,FALSE)/VLOOKUP($AX312,'5_Weighting - FEM'!$B$9:$D$20,3,FALSE))</f>
        <v>4.2219139102917566E-4</v>
      </c>
      <c r="M312" s="3">
        <f>L312*Z312</f>
        <v>3.7575033801596632E-5</v>
      </c>
      <c r="N312" s="3">
        <f>K312*Z312</f>
        <v>13.97075661300897</v>
      </c>
      <c r="O312" s="3">
        <f>K312/(VLOOKUP($AX312,'5_Weighting - FEM'!$F$12:$G$20,2,FALSE)/(VLOOKUP($AX312,'5_Weighting - FEM'!$F$12:$H$21,3,FALSE)))</f>
        <v>4.1036210367639596E-2</v>
      </c>
      <c r="P312" s="3">
        <f>O312*$Z312</f>
        <v>3.6522227227199239E-3</v>
      </c>
      <c r="Q312" s="3">
        <f>K312/(VLOOKUP($AX312,'5_Weighting - FEM'!$F$12:$H$20,2,FALSE)/VLOOKUP($AX312,'5_Weighting - FEM'!$F$12:$H$20,3,FALSE))</f>
        <v>4.1036210367639596E-2</v>
      </c>
      <c r="R312" s="3">
        <f>Q312*$Z312</f>
        <v>3.6522227227199239E-3</v>
      </c>
      <c r="S312" s="3">
        <f>K312/(VLOOKUP($AX312,'5_Weighting - FEM'!$N$12:$O$23,2,FALSE)/VLOOKUP($AX312,'5_Weighting - FEM'!$N$12:$P$23,3,FALSE))</f>
        <v>2.7331969187850913E-4</v>
      </c>
      <c r="T312" s="3">
        <f>S312*$Z312</f>
        <v>2.432545257718731E-5</v>
      </c>
      <c r="U312" s="3">
        <f>K312/(VLOOKUP($AX312,'5_Weighting - FEM'!$R$12:$S$23,2,FALSE)/(VLOOKUP($AX312,'5_Weighting - FEM'!$R$12:$T$23,3,FALSE)))</f>
        <v>8.0392339624279066E-2</v>
      </c>
      <c r="V312" s="3">
        <f>U312*$Z312</f>
        <v>7.1549182265608366E-3</v>
      </c>
      <c r="W312" s="3">
        <f>K312/(VLOOKUP($AX312,'5_Weighting - FEM'!$V$12:$W$23,2,FALSE)/(VLOOKUP($AX312,'5_Weighting - FEM'!$V$12:$X$23,3,FALSE)))</f>
        <v>2.4390978083841679E-4</v>
      </c>
      <c r="X312" s="3">
        <f>W312*$Z312</f>
        <v>2.1707970494619093E-5</v>
      </c>
      <c r="Y312" s="3"/>
      <c r="Z312" s="6">
        <v>8.8999999999999996E-2</v>
      </c>
      <c r="AA312" s="3" t="s">
        <v>4</v>
      </c>
      <c r="AB312" s="3"/>
      <c r="AC312" s="3"/>
      <c r="AD312" s="3" t="s">
        <v>139</v>
      </c>
      <c r="AE312" s="3" t="s">
        <v>6</v>
      </c>
      <c r="AF312" s="3" t="s">
        <v>5</v>
      </c>
      <c r="AG312" s="3" t="s">
        <v>7</v>
      </c>
      <c r="AH312" s="3" t="s">
        <v>37</v>
      </c>
      <c r="AI312" s="3" t="s">
        <v>28</v>
      </c>
      <c r="AJ312" s="3" t="s">
        <v>57</v>
      </c>
      <c r="AK312" s="3" t="s">
        <v>11</v>
      </c>
      <c r="AL312" s="4" t="s">
        <v>12</v>
      </c>
      <c r="AM312" s="4" t="s">
        <v>140</v>
      </c>
      <c r="AN312" s="4">
        <v>2000</v>
      </c>
      <c r="AO312" s="3" t="s">
        <v>30</v>
      </c>
      <c r="AP312" s="3" t="s">
        <v>14</v>
      </c>
      <c r="AQ312" s="3">
        <v>8229</v>
      </c>
      <c r="AR312" s="3">
        <v>1</v>
      </c>
      <c r="AS312" s="3">
        <v>1</v>
      </c>
      <c r="AT312" s="3">
        <v>1</v>
      </c>
      <c r="AU312" s="3">
        <v>1</v>
      </c>
      <c r="AV312" s="4" t="s">
        <v>15</v>
      </c>
      <c r="AW312" s="4" t="s">
        <v>985</v>
      </c>
      <c r="AX312" s="4" t="s">
        <v>42</v>
      </c>
      <c r="AY312" s="4" t="s">
        <v>161</v>
      </c>
      <c r="AZ312" s="4"/>
      <c r="BA312" s="3" t="s">
        <v>20</v>
      </c>
      <c r="BB312" s="3"/>
      <c r="BC312" s="3"/>
      <c r="BD312" s="3" t="s">
        <v>20</v>
      </c>
      <c r="BE312" s="3" t="s">
        <v>20</v>
      </c>
      <c r="BF312" s="3"/>
    </row>
    <row r="313" spans="1:58" x14ac:dyDescent="0.35">
      <c r="A313" s="2">
        <v>187</v>
      </c>
      <c r="B313" s="3" t="s">
        <v>2009</v>
      </c>
      <c r="C313" s="25">
        <v>18.3</v>
      </c>
      <c r="D313" s="25" t="s">
        <v>2016</v>
      </c>
      <c r="E313" s="25" t="s">
        <v>2011</v>
      </c>
      <c r="F313" s="3">
        <v>1</v>
      </c>
      <c r="G313" s="3"/>
      <c r="H313" s="25"/>
      <c r="I313" s="3">
        <f>IF(AB313="",VLOOKUP(AX313,'3 -Impute_SE'!$B$10:$C$21,2,FALSE),AB313)</f>
        <v>7.9815095923159371E-2</v>
      </c>
      <c r="J313" s="3">
        <f>I313^2</f>
        <v>6.3704495372231317E-3</v>
      </c>
      <c r="K313" s="3">
        <f>1/J313</f>
        <v>156.97479340459518</v>
      </c>
      <c r="L313" s="3">
        <f>K313/(VLOOKUP($AX313,'5_Weighting - FEM'!$B$9:$C$20,2,FALSE)/VLOOKUP($AX313,'5_Weighting - FEM'!$B$9:$D$20,3,FALSE))</f>
        <v>4.2219139102917566E-4</v>
      </c>
      <c r="M313" s="3">
        <f>L313*Z313</f>
        <v>-8.6127043769951826E-5</v>
      </c>
      <c r="N313" s="3">
        <f>K313*Z313</f>
        <v>-32.022857854537413</v>
      </c>
      <c r="O313" s="3">
        <f>K313/(VLOOKUP($AX313,'5_Weighting - FEM'!$F$12:$G$20,2,FALSE)/(VLOOKUP($AX313,'5_Weighting - FEM'!$F$12:$H$21,3,FALSE)))</f>
        <v>4.1036210367639596E-2</v>
      </c>
      <c r="P313" s="3">
        <f>O313*$Z313</f>
        <v>-8.3713869149984778E-3</v>
      </c>
      <c r="Q313" s="3">
        <f>K313/(VLOOKUP($AX313,'5_Weighting - FEM'!$F$12:$H$20,2,FALSE)/VLOOKUP($AX313,'5_Weighting - FEM'!$F$12:$H$20,3,FALSE))</f>
        <v>4.1036210367639596E-2</v>
      </c>
      <c r="R313" s="3">
        <f>Q313*$Z313</f>
        <v>-8.3713869149984778E-3</v>
      </c>
      <c r="S313" s="3">
        <f>K313/(VLOOKUP($AX313,'5_Weighting - FEM'!$N$12:$O$23,2,FALSE)/VLOOKUP($AX313,'5_Weighting - FEM'!$N$12:$P$23,3,FALSE))</f>
        <v>2.7331969187850913E-4</v>
      </c>
      <c r="T313" s="3">
        <f>S313*$Z313</f>
        <v>-5.5757217143215858E-5</v>
      </c>
      <c r="U313" s="3">
        <f>K313/(VLOOKUP($AX313,'5_Weighting - FEM'!$R$12:$S$23,2,FALSE)/(VLOOKUP($AX313,'5_Weighting - FEM'!$R$12:$T$23,3,FALSE)))</f>
        <v>8.0392339624279066E-2</v>
      </c>
      <c r="V313" s="3">
        <f>U313*$Z313</f>
        <v>-1.6400037283352927E-2</v>
      </c>
      <c r="W313" s="3">
        <f>K313/(VLOOKUP($AX313,'5_Weighting - FEM'!$V$12:$W$23,2,FALSE)/(VLOOKUP($AX313,'5_Weighting - FEM'!$V$12:$X$23,3,FALSE)))</f>
        <v>2.4390978083841679E-4</v>
      </c>
      <c r="X313" s="3">
        <f>W313*$Z313</f>
        <v>-4.9757595291037023E-5</v>
      </c>
      <c r="Y313" s="25"/>
      <c r="Z313" s="25">
        <v>-0.20399999999999999</v>
      </c>
      <c r="AA313" s="25" t="s">
        <v>1300</v>
      </c>
      <c r="AB313" s="25"/>
      <c r="AC313" s="25"/>
      <c r="AD313" s="25" t="s">
        <v>53</v>
      </c>
      <c r="AE313" s="25" t="s">
        <v>1307</v>
      </c>
      <c r="AF313" s="25" t="s">
        <v>54</v>
      </c>
      <c r="AG313" s="25" t="s">
        <v>1320</v>
      </c>
      <c r="AH313" s="25" t="s">
        <v>2018</v>
      </c>
      <c r="AI313" s="25" t="s">
        <v>73</v>
      </c>
      <c r="AJ313" s="25" t="s">
        <v>57</v>
      </c>
      <c r="AK313" s="25" t="s">
        <v>191</v>
      </c>
      <c r="AL313" s="25" t="s">
        <v>12</v>
      </c>
      <c r="AM313" s="25" t="s">
        <v>2019</v>
      </c>
      <c r="AN313" s="25">
        <v>1997</v>
      </c>
      <c r="AO313" s="3" t="s">
        <v>30</v>
      </c>
      <c r="AP313" s="3" t="s">
        <v>30</v>
      </c>
      <c r="AQ313" s="3">
        <v>509</v>
      </c>
      <c r="AR313" s="3">
        <v>0</v>
      </c>
      <c r="AS313" s="3">
        <v>0</v>
      </c>
      <c r="AT313" s="3">
        <v>0</v>
      </c>
      <c r="AU313" s="3">
        <v>0</v>
      </c>
      <c r="AV313" s="25" t="s">
        <v>15</v>
      </c>
      <c r="AW313" s="25" t="s">
        <v>2022</v>
      </c>
      <c r="AX313" s="25" t="s">
        <v>972</v>
      </c>
      <c r="AY313" s="25" t="s">
        <v>2025</v>
      </c>
      <c r="AZ313" s="4" t="s">
        <v>2026</v>
      </c>
      <c r="BA313" s="25">
        <v>0</v>
      </c>
      <c r="BB313" s="25"/>
      <c r="BC313" s="25"/>
      <c r="BD313" s="25"/>
      <c r="BE313" s="25"/>
      <c r="BF313" s="25"/>
    </row>
    <row r="314" spans="1:58" x14ac:dyDescent="0.35">
      <c r="A314" s="2">
        <v>37</v>
      </c>
      <c r="B314" s="3" t="s">
        <v>242</v>
      </c>
      <c r="C314" s="3">
        <v>37.1</v>
      </c>
      <c r="D314" s="3" t="s">
        <v>956</v>
      </c>
      <c r="E314" s="3" t="s">
        <v>244</v>
      </c>
      <c r="F314" s="3"/>
      <c r="G314" s="3"/>
      <c r="H314" s="3" t="str">
        <f>IF(Z314&lt;'2 - Outliers'!$F$11,"Low outlier",IF(Z314&gt;'2 - Outliers'!$F$12,"High outlier",""))</f>
        <v/>
      </c>
      <c r="I314" s="3">
        <f>IF(AB314="",VLOOKUP(AX314,'3 -Impute_SE'!$B$10:$C$21,2,FALSE),AB314)</f>
        <v>7.9815095923159371E-2</v>
      </c>
      <c r="J314" s="3">
        <f>I314^2</f>
        <v>6.3704495372231317E-3</v>
      </c>
      <c r="K314" s="3">
        <f>1/J314</f>
        <v>156.97479340459518</v>
      </c>
      <c r="L314" s="3">
        <f>K314/(VLOOKUP($AX314,'5_Weighting - FEM'!$B$9:$C$20,2,FALSE)/VLOOKUP($AX314,'5_Weighting - FEM'!$B$9:$D$20,3,FALSE))</f>
        <v>4.2219139102917566E-4</v>
      </c>
      <c r="M314" s="3">
        <f>L314*Z314</f>
        <v>3.1514995847660347E-5</v>
      </c>
      <c r="N314" s="3">
        <f>K314*Z314</f>
        <v>11.717576595471813</v>
      </c>
      <c r="O314" s="3">
        <f>K314/(VLOOKUP($AX314,'5_Weighting - FEM'!$F$12:$G$20,2,FALSE)/(VLOOKUP($AX314,'5_Weighting - FEM'!$F$12:$H$21,3,FALSE)))</f>
        <v>4.1036210367639596E-2</v>
      </c>
      <c r="P314" s="3">
        <f>O314*$Z314</f>
        <v>3.0631984138456943E-3</v>
      </c>
      <c r="Q314" s="3">
        <f>K314/(VLOOKUP($AX314,'5_Weighting - FEM'!$F$12:$H$20,2,FALSE)/VLOOKUP($AX314,'5_Weighting - FEM'!$F$12:$H$20,3,FALSE))</f>
        <v>4.1036210367639596E-2</v>
      </c>
      <c r="R314" s="3">
        <f>Q314*$Z314</f>
        <v>3.0631984138456943E-3</v>
      </c>
      <c r="S314" s="3">
        <f>K314/(VLOOKUP($AX314,'5_Weighting - FEM'!$N$12:$O$23,2,FALSE)/VLOOKUP($AX314,'5_Weighting - FEM'!$N$12:$P$23,3,FALSE))</f>
        <v>2.7331969187850913E-4</v>
      </c>
      <c r="T314" s="3">
        <f>S314*$Z314</f>
        <v>2.0402284692820203E-5</v>
      </c>
      <c r="U314" s="3">
        <f>K314/(VLOOKUP($AX314,'5_Weighting - FEM'!$R$12:$S$23,2,FALSE)/(VLOOKUP($AX314,'5_Weighting - FEM'!$R$12:$T$23,3,FALSE)))</f>
        <v>8.0392339624279066E-2</v>
      </c>
      <c r="V314" s="3">
        <f>U314*$Z314</f>
        <v>6.0009851059889853E-3</v>
      </c>
      <c r="W314" s="3">
        <f>K314/(VLOOKUP($AX314,'5_Weighting - FEM'!$V$12:$W$23,2,FALSE)/(VLOOKUP($AX314,'5_Weighting - FEM'!$V$12:$X$23,3,FALSE)))</f>
        <v>2.4390978083841679E-4</v>
      </c>
      <c r="X314" s="3">
        <f>W314*$Z314</f>
        <v>1.8206945697277969E-5</v>
      </c>
      <c r="Y314" s="3" t="s">
        <v>245</v>
      </c>
      <c r="Z314" s="6">
        <v>7.4646230400000013E-2</v>
      </c>
      <c r="AA314" s="3" t="s">
        <v>72</v>
      </c>
      <c r="AB314" s="3"/>
      <c r="AC314" s="3"/>
      <c r="AD314" s="3" t="s">
        <v>5</v>
      </c>
      <c r="AE314" s="3" t="s">
        <v>6</v>
      </c>
      <c r="AF314" s="3" t="s">
        <v>5</v>
      </c>
      <c r="AG314" s="3" t="s">
        <v>83</v>
      </c>
      <c r="AH314" s="3" t="s">
        <v>84</v>
      </c>
      <c r="AI314" s="3" t="s">
        <v>95</v>
      </c>
      <c r="AJ314" s="3" t="s">
        <v>10</v>
      </c>
      <c r="AK314" s="3" t="s">
        <v>39</v>
      </c>
      <c r="AL314" s="4" t="s">
        <v>96</v>
      </c>
      <c r="AM314" s="4" t="s">
        <v>246</v>
      </c>
      <c r="AN314" s="4">
        <v>2006</v>
      </c>
      <c r="AO314" s="3" t="s">
        <v>30</v>
      </c>
      <c r="AP314" s="3" t="s">
        <v>14</v>
      </c>
      <c r="AQ314" s="3">
        <v>761</v>
      </c>
      <c r="AR314" s="3">
        <v>1</v>
      </c>
      <c r="AS314" s="3">
        <v>0</v>
      </c>
      <c r="AT314" s="3">
        <v>1</v>
      </c>
      <c r="AU314" s="3">
        <v>1</v>
      </c>
      <c r="AV314" s="4" t="s">
        <v>15</v>
      </c>
      <c r="AW314" s="4" t="s">
        <v>316</v>
      </c>
      <c r="AX314" s="4" t="s">
        <v>42</v>
      </c>
      <c r="AY314" s="4" t="s">
        <v>89</v>
      </c>
      <c r="AZ314" s="4" t="s">
        <v>99</v>
      </c>
      <c r="BA314" s="3">
        <v>0.41141</v>
      </c>
      <c r="BB314" s="3">
        <v>1.5089438967463207</v>
      </c>
      <c r="BC314" s="3"/>
      <c r="BD314" s="3" t="s">
        <v>60</v>
      </c>
      <c r="BE314" s="3" t="s">
        <v>20</v>
      </c>
      <c r="BF314" s="3"/>
    </row>
    <row r="315" spans="1:58" x14ac:dyDescent="0.35">
      <c r="A315" s="2">
        <v>97</v>
      </c>
      <c r="B315" s="3" t="s">
        <v>159</v>
      </c>
      <c r="C315" s="3">
        <v>97.2</v>
      </c>
      <c r="D315" s="3" t="s">
        <v>986</v>
      </c>
      <c r="E315" s="3" t="s">
        <v>522</v>
      </c>
      <c r="F315" s="3"/>
      <c r="G315" s="3"/>
      <c r="H315" s="3" t="str">
        <f>IF(Z315&lt;'2 - Outliers'!$F$11,"Low outlier",IF(Z315&gt;'2 - Outliers'!$F$12,"High outlier",""))</f>
        <v/>
      </c>
      <c r="I315" s="3">
        <f>IF(AB315="",VLOOKUP(AX315,'3 -Impute_SE'!$B$10:$C$21,2,FALSE),AB315)</f>
        <v>7.9815095923159371E-2</v>
      </c>
      <c r="J315" s="3">
        <f>I315^2</f>
        <v>6.3704495372231317E-3</v>
      </c>
      <c r="K315" s="3">
        <f>1/J315</f>
        <v>156.97479340459518</v>
      </c>
      <c r="L315" s="3">
        <f>K315/(VLOOKUP($AX315,'5_Weighting - FEM'!$B$9:$C$20,2,FALSE)/VLOOKUP($AX315,'5_Weighting - FEM'!$B$9:$D$20,3,FALSE))</f>
        <v>4.2219139102917566E-4</v>
      </c>
      <c r="M315" s="3">
        <f>L315*Z315</f>
        <v>3.0397780154100644E-5</v>
      </c>
      <c r="N315" s="3">
        <f>K315*Z315</f>
        <v>11.302185125130851</v>
      </c>
      <c r="O315" s="3">
        <f>K315/(VLOOKUP($AX315,'5_Weighting - FEM'!$F$12:$G$20,2,FALSE)/(VLOOKUP($AX315,'5_Weighting - FEM'!$F$12:$H$21,3,FALSE)))</f>
        <v>4.1036210367639596E-2</v>
      </c>
      <c r="P315" s="3">
        <f>O315*$Z315</f>
        <v>2.9546071464700507E-3</v>
      </c>
      <c r="Q315" s="3">
        <f>K315/(VLOOKUP($AX315,'5_Weighting - FEM'!$F$12:$H$20,2,FALSE)/VLOOKUP($AX315,'5_Weighting - FEM'!$F$12:$H$20,3,FALSE))</f>
        <v>4.1036210367639596E-2</v>
      </c>
      <c r="R315" s="3">
        <f>Q315*$Z315</f>
        <v>2.9546071464700507E-3</v>
      </c>
      <c r="S315" s="3">
        <f>K315/(VLOOKUP($AX315,'5_Weighting - FEM'!$N$12:$O$23,2,FALSE)/VLOOKUP($AX315,'5_Weighting - FEM'!$N$12:$P$23,3,FALSE))</f>
        <v>2.7331969187850913E-4</v>
      </c>
      <c r="T315" s="3">
        <f>S315*$Z315</f>
        <v>1.9679017815252656E-5</v>
      </c>
      <c r="U315" s="3">
        <f>K315/(VLOOKUP($AX315,'5_Weighting - FEM'!$R$12:$S$23,2,FALSE)/(VLOOKUP($AX315,'5_Weighting - FEM'!$R$12:$T$23,3,FALSE)))</f>
        <v>8.0392339624279066E-2</v>
      </c>
      <c r="V315" s="3">
        <f>U315*$Z315</f>
        <v>5.7882484529480924E-3</v>
      </c>
      <c r="W315" s="3">
        <f>K315/(VLOOKUP($AX315,'5_Weighting - FEM'!$V$12:$W$23,2,FALSE)/(VLOOKUP($AX315,'5_Weighting - FEM'!$V$12:$X$23,3,FALSE)))</f>
        <v>2.4390978083841679E-4</v>
      </c>
      <c r="X315" s="3">
        <f>W315*$Z315</f>
        <v>1.7561504220366008E-5</v>
      </c>
      <c r="Y315" s="3"/>
      <c r="Z315" s="6">
        <v>7.1999999999999995E-2</v>
      </c>
      <c r="AA315" s="3" t="s">
        <v>4</v>
      </c>
      <c r="AB315" s="3"/>
      <c r="AC315" s="3"/>
      <c r="AD315" s="3" t="s">
        <v>139</v>
      </c>
      <c r="AE315" s="3" t="s">
        <v>6</v>
      </c>
      <c r="AF315" s="3" t="s">
        <v>5</v>
      </c>
      <c r="AG315" s="3" t="s">
        <v>7</v>
      </c>
      <c r="AH315" s="3" t="s">
        <v>37</v>
      </c>
      <c r="AI315" s="3" t="s">
        <v>28</v>
      </c>
      <c r="AJ315" s="3" t="s">
        <v>57</v>
      </c>
      <c r="AK315" s="3" t="s">
        <v>11</v>
      </c>
      <c r="AL315" s="4" t="s">
        <v>12</v>
      </c>
      <c r="AM315" s="4" t="s">
        <v>140</v>
      </c>
      <c r="AN315" s="4">
        <v>2000</v>
      </c>
      <c r="AO315" s="3" t="s">
        <v>30</v>
      </c>
      <c r="AP315" s="3" t="s">
        <v>14</v>
      </c>
      <c r="AQ315" s="3">
        <v>8212</v>
      </c>
      <c r="AR315" s="3">
        <v>1</v>
      </c>
      <c r="AS315" s="3">
        <v>0</v>
      </c>
      <c r="AT315" s="3">
        <v>1</v>
      </c>
      <c r="AU315" s="3">
        <v>1</v>
      </c>
      <c r="AV315" s="4" t="s">
        <v>15</v>
      </c>
      <c r="AW315" s="4" t="s">
        <v>985</v>
      </c>
      <c r="AX315" s="4" t="s">
        <v>42</v>
      </c>
      <c r="AY315" s="4" t="s">
        <v>161</v>
      </c>
      <c r="AZ315" s="4"/>
      <c r="BA315" s="3" t="s">
        <v>20</v>
      </c>
      <c r="BB315" s="3"/>
      <c r="BC315" s="3"/>
      <c r="BD315" s="3" t="s">
        <v>20</v>
      </c>
      <c r="BE315" s="3" t="s">
        <v>20</v>
      </c>
      <c r="BF315" s="3"/>
    </row>
    <row r="316" spans="1:58" x14ac:dyDescent="0.35">
      <c r="A316" s="2">
        <v>37</v>
      </c>
      <c r="B316" s="3" t="s">
        <v>242</v>
      </c>
      <c r="C316" s="3">
        <v>37.299999999999997</v>
      </c>
      <c r="D316" s="3" t="s">
        <v>954</v>
      </c>
      <c r="E316" s="3" t="s">
        <v>955</v>
      </c>
      <c r="F316" s="3"/>
      <c r="G316" s="3"/>
      <c r="H316" s="3" t="str">
        <f>IF(Z316&lt;'2 - Outliers'!$F$11,"Low outlier",IF(Z316&gt;'2 - Outliers'!$F$12,"High outlier",""))</f>
        <v/>
      </c>
      <c r="I316" s="3">
        <f>IF(AB316="",VLOOKUP(AX316,'3 -Impute_SE'!$B$10:$C$21,2,FALSE),AB316)</f>
        <v>7.9815095923159371E-2</v>
      </c>
      <c r="J316" s="3">
        <f>I316^2</f>
        <v>6.3704495372231317E-3</v>
      </c>
      <c r="K316" s="3">
        <f>1/J316</f>
        <v>156.97479340459518</v>
      </c>
      <c r="L316" s="3">
        <f>K316/(VLOOKUP($AX316,'5_Weighting - FEM'!$B$9:$C$20,2,FALSE)/VLOOKUP($AX316,'5_Weighting - FEM'!$B$9:$D$20,3,FALSE))</f>
        <v>4.2219139102917566E-4</v>
      </c>
      <c r="M316" s="3">
        <f>L316*Z316</f>
        <v>2.9681134248299637E-5</v>
      </c>
      <c r="N316" s="3">
        <f>K316*Z316</f>
        <v>11.035729329494819</v>
      </c>
      <c r="O316" s="3">
        <f>K316/(VLOOKUP($AX316,'5_Weighting - FEM'!$F$12:$G$20,2,FALSE)/(VLOOKUP($AX316,'5_Weighting - FEM'!$F$12:$H$21,3,FALSE)))</f>
        <v>4.1036210367639596E-2</v>
      </c>
      <c r="P316" s="3">
        <f>O316*$Z316</f>
        <v>2.8849505102277323E-3</v>
      </c>
      <c r="Q316" s="3">
        <f>K316/(VLOOKUP($AX316,'5_Weighting - FEM'!$F$12:$H$20,2,FALSE)/VLOOKUP($AX316,'5_Weighting - FEM'!$F$12:$H$20,3,FALSE))</f>
        <v>4.1036210367639596E-2</v>
      </c>
      <c r="R316" s="3">
        <f>Q316*$Z316</f>
        <v>2.8849505102277323E-3</v>
      </c>
      <c r="S316" s="3">
        <f>K316/(VLOOKUP($AX316,'5_Weighting - FEM'!$N$12:$O$23,2,FALSE)/VLOOKUP($AX316,'5_Weighting - FEM'!$N$12:$P$23,3,FALSE))</f>
        <v>2.7331969187850913E-4</v>
      </c>
      <c r="T316" s="3">
        <f>S316*$Z316</f>
        <v>1.9215073162847391E-5</v>
      </c>
      <c r="U316" s="3">
        <f>K316/(VLOOKUP($AX316,'5_Weighting - FEM'!$R$12:$S$23,2,FALSE)/(VLOOKUP($AX316,'5_Weighting - FEM'!$R$12:$T$23,3,FALSE)))</f>
        <v>8.0392339624279066E-2</v>
      </c>
      <c r="V316" s="3">
        <f>U316*$Z316</f>
        <v>5.6517870227207707E-3</v>
      </c>
      <c r="W316" s="3">
        <f>K316/(VLOOKUP($AX316,'5_Weighting - FEM'!$V$12:$W$23,2,FALSE)/(VLOOKUP($AX316,'5_Weighting - FEM'!$V$12:$X$23,3,FALSE)))</f>
        <v>2.4390978083841679E-4</v>
      </c>
      <c r="X316" s="3">
        <f>W316*$Z316</f>
        <v>1.7147481221468351E-5</v>
      </c>
      <c r="Y316" s="3" t="s">
        <v>245</v>
      </c>
      <c r="Z316" s="6">
        <v>7.0302556800000013E-2</v>
      </c>
      <c r="AA316" s="3" t="s">
        <v>72</v>
      </c>
      <c r="AB316" s="3"/>
      <c r="AC316" s="3"/>
      <c r="AD316" s="3" t="s">
        <v>5</v>
      </c>
      <c r="AE316" s="3" t="s">
        <v>6</v>
      </c>
      <c r="AF316" s="3" t="s">
        <v>5</v>
      </c>
      <c r="AG316" s="3" t="s">
        <v>83</v>
      </c>
      <c r="AH316" s="3" t="s">
        <v>84</v>
      </c>
      <c r="AI316" s="3" t="s">
        <v>95</v>
      </c>
      <c r="AJ316" s="3" t="s">
        <v>10</v>
      </c>
      <c r="AK316" s="3" t="s">
        <v>39</v>
      </c>
      <c r="AL316" s="4" t="s">
        <v>96</v>
      </c>
      <c r="AM316" s="4" t="s">
        <v>246</v>
      </c>
      <c r="AN316" s="4">
        <v>2006</v>
      </c>
      <c r="AO316" s="3" t="s">
        <v>30</v>
      </c>
      <c r="AP316" s="3" t="s">
        <v>14</v>
      </c>
      <c r="AQ316" s="3">
        <v>761</v>
      </c>
      <c r="AR316" s="3">
        <v>1</v>
      </c>
      <c r="AS316" s="3">
        <v>0</v>
      </c>
      <c r="AT316" s="3">
        <v>1</v>
      </c>
      <c r="AU316" s="3">
        <v>1</v>
      </c>
      <c r="AV316" s="4" t="s">
        <v>15</v>
      </c>
      <c r="AW316" s="4" t="s">
        <v>316</v>
      </c>
      <c r="AX316" s="4" t="s">
        <v>42</v>
      </c>
      <c r="AY316" s="4" t="s">
        <v>89</v>
      </c>
      <c r="AZ316" s="4" t="s">
        <v>99</v>
      </c>
      <c r="BA316" s="3">
        <v>0.38746999999999998</v>
      </c>
      <c r="BB316" s="3">
        <v>1.473248755493382</v>
      </c>
      <c r="BC316" s="3"/>
      <c r="BD316" s="3" t="s">
        <v>60</v>
      </c>
      <c r="BE316" s="3" t="s">
        <v>20</v>
      </c>
      <c r="BF316" s="3"/>
    </row>
    <row r="317" spans="1:58" x14ac:dyDescent="0.35">
      <c r="A317" s="2">
        <v>176</v>
      </c>
      <c r="B317" s="3" t="s">
        <v>802</v>
      </c>
      <c r="C317" s="3">
        <v>176.1</v>
      </c>
      <c r="D317" s="3" t="s">
        <v>1247</v>
      </c>
      <c r="E317" s="3" t="s">
        <v>1248</v>
      </c>
      <c r="F317" s="3"/>
      <c r="G317" s="3"/>
      <c r="H317" s="3" t="str">
        <f>IF(Z317&lt;'2 - Outliers'!$F$11,"Low outlier",IF(Z317&gt;'2 - Outliers'!$F$12,"High outlier",""))</f>
        <v/>
      </c>
      <c r="I317" s="3">
        <f>IF(AB317="",VLOOKUP(AX317,'3 -Impute_SE'!$B$10:$C$21,2,FALSE),AB317)</f>
        <v>7.9815095923159371E-2</v>
      </c>
      <c r="J317" s="3">
        <f>I317^2</f>
        <v>6.3704495372231317E-3</v>
      </c>
      <c r="K317" s="3">
        <f>1/J317</f>
        <v>156.97479340459518</v>
      </c>
      <c r="L317" s="3">
        <f>K317/(VLOOKUP($AX317,'5_Weighting - FEM'!$B$9:$C$20,2,FALSE)/VLOOKUP($AX317,'5_Weighting - FEM'!$B$9:$D$20,3,FALSE))</f>
        <v>4.2219139102917566E-4</v>
      </c>
      <c r="M317" s="3">
        <f>L317*Z317</f>
        <v>5.9859208699406419E-6</v>
      </c>
      <c r="N317" s="3">
        <f>K317*Z317</f>
        <v>2.2256225774870262</v>
      </c>
      <c r="O317" s="3">
        <f>K317/(VLOOKUP($AX317,'5_Weighting - FEM'!$F$12:$G$20,2,FALSE)/(VLOOKUP($AX317,'5_Weighting - FEM'!$F$12:$H$21,3,FALSE)))</f>
        <v>4.1036210367639596E-2</v>
      </c>
      <c r="P317" s="3">
        <f>O317*$Z317</f>
        <v>5.8182026749558561E-4</v>
      </c>
      <c r="Q317" s="3">
        <f>K317/(VLOOKUP($AX317,'5_Weighting - FEM'!$F$12:$H$20,2,FALSE)/VLOOKUP($AX317,'5_Weighting - FEM'!$F$12:$H$20,3,FALSE))</f>
        <v>4.1036210367639596E-2</v>
      </c>
      <c r="R317" s="3">
        <f>Q317*$Z317</f>
        <v>5.8182026749558561E-4</v>
      </c>
      <c r="S317" s="3">
        <f>K317/(VLOOKUP($AX317,'5_Weighting - FEM'!$N$12:$O$23,2,FALSE)/VLOOKUP($AX317,'5_Weighting - FEM'!$N$12:$P$23,3,FALSE))</f>
        <v>2.7331969187850913E-4</v>
      </c>
      <c r="T317" s="3">
        <f>S317*$Z317</f>
        <v>3.8751857156373242E-6</v>
      </c>
      <c r="U317" s="3">
        <f>K317/(VLOOKUP($AX317,'5_Weighting - FEM'!$R$12:$S$23,2,FALSE)/(VLOOKUP($AX317,'5_Weighting - FEM'!$R$12:$T$23,3,FALSE)))</f>
        <v>8.0392339624279066E-2</v>
      </c>
      <c r="V317" s="3">
        <f>U317*$Z317</f>
        <v>1.1398199815663059E-3</v>
      </c>
      <c r="W317" s="3">
        <f>K317/(VLOOKUP($AX317,'5_Weighting - FEM'!$V$12:$W$23,2,FALSE)/(VLOOKUP($AX317,'5_Weighting - FEM'!$V$12:$X$23,3,FALSE)))</f>
        <v>2.4390978083841679E-4</v>
      </c>
      <c r="X317" s="3">
        <f>W317*$Z317</f>
        <v>3.4582056349946548E-6</v>
      </c>
      <c r="Y317" s="3" t="s">
        <v>327</v>
      </c>
      <c r="Z317" s="6">
        <v>1.4178216318785578E-2</v>
      </c>
      <c r="AA317" s="3" t="s">
        <v>25</v>
      </c>
      <c r="AB317" s="3"/>
      <c r="AC317" s="3"/>
      <c r="AD317" s="25" t="s">
        <v>53</v>
      </c>
      <c r="AE317" s="25" t="s">
        <v>1307</v>
      </c>
      <c r="AF317" s="25" t="s">
        <v>54</v>
      </c>
      <c r="AG317" s="3" t="s">
        <v>102</v>
      </c>
      <c r="AH317" s="3" t="s">
        <v>1322</v>
      </c>
      <c r="AI317" s="3" t="s">
        <v>1312</v>
      </c>
      <c r="AJ317" s="3" t="s">
        <v>10</v>
      </c>
      <c r="AK317" s="3" t="s">
        <v>107</v>
      </c>
      <c r="AL317" s="3" t="s">
        <v>1337</v>
      </c>
      <c r="AM317" s="3" t="s">
        <v>109</v>
      </c>
      <c r="AN317" s="3">
        <v>2010</v>
      </c>
      <c r="AO317" s="3" t="s">
        <v>14</v>
      </c>
      <c r="AP317" s="3" t="s">
        <v>14</v>
      </c>
      <c r="AQ317" s="3">
        <v>78</v>
      </c>
      <c r="AR317" s="3">
        <v>1</v>
      </c>
      <c r="AS317" s="3">
        <v>0</v>
      </c>
      <c r="AT317" s="3">
        <v>1</v>
      </c>
      <c r="AU317" s="3">
        <v>1</v>
      </c>
      <c r="AV317" s="3" t="s">
        <v>15</v>
      </c>
      <c r="AW317" s="3" t="s">
        <v>1382</v>
      </c>
      <c r="AX317" s="3" t="s">
        <v>42</v>
      </c>
      <c r="AY317" s="3" t="s">
        <v>33</v>
      </c>
      <c r="AZ317" s="4"/>
      <c r="BA317" s="25">
        <v>2.4E-2</v>
      </c>
      <c r="BB317" s="3"/>
      <c r="BC317" s="3"/>
      <c r="BD317" s="3"/>
      <c r="BE317" s="3"/>
      <c r="BF317" s="3"/>
    </row>
    <row r="318" spans="1:58" x14ac:dyDescent="0.35">
      <c r="A318" s="2">
        <v>106</v>
      </c>
      <c r="B318" s="3" t="s">
        <v>468</v>
      </c>
      <c r="C318" s="3">
        <v>106.1</v>
      </c>
      <c r="D318" s="3" t="s">
        <v>469</v>
      </c>
      <c r="E318" s="3" t="s">
        <v>470</v>
      </c>
      <c r="F318" s="3"/>
      <c r="G318" s="3"/>
      <c r="H318" s="3" t="str">
        <f>IF(Z318&lt;'2 - Outliers'!$F$11,"Low outlier",IF(Z318&gt;'2 - Outliers'!$F$12,"High outlier",""))</f>
        <v/>
      </c>
      <c r="I318" s="3">
        <f>IF(AB318="",VLOOKUP(AX318,'3 -Impute_SE'!$B$10:$C$21,2,FALSE),AB318)</f>
        <v>7.9815095923159371E-2</v>
      </c>
      <c r="J318" s="3">
        <f>I318^2</f>
        <v>6.3704495372231317E-3</v>
      </c>
      <c r="K318" s="3">
        <f>1/J318</f>
        <v>156.97479340459518</v>
      </c>
      <c r="L318" s="3">
        <f>K318/(VLOOKUP($AX318,'5_Weighting - FEM'!$B$9:$C$20,2,FALSE)/VLOOKUP($AX318,'5_Weighting - FEM'!$B$9:$D$20,3,FALSE))</f>
        <v>4.2219139102917566E-4</v>
      </c>
      <c r="M318" s="3">
        <f>L318*Z318</f>
        <v>5.6212451496802427E-6</v>
      </c>
      <c r="N318" s="3">
        <f>K318*Z318</f>
        <v>2.0900326600611825</v>
      </c>
      <c r="O318" s="3">
        <f>K318/(VLOOKUP($AX318,'5_Weighting - FEM'!$F$12:$G$20,2,FALSE)/(VLOOKUP($AX318,'5_Weighting - FEM'!$F$12:$H$21,3,FALSE)))</f>
        <v>4.1036210367639596E-2</v>
      </c>
      <c r="P318" s="3">
        <f>O318*$Z318</f>
        <v>5.4637447231701446E-4</v>
      </c>
      <c r="Q318" s="3">
        <f>K318/(VLOOKUP($AX318,'5_Weighting - FEM'!$F$12:$H$20,2,FALSE)/VLOOKUP($AX318,'5_Weighting - FEM'!$F$12:$H$20,3,FALSE))</f>
        <v>4.1036210367639596E-2</v>
      </c>
      <c r="R318" s="3">
        <f>Q318*$Z318</f>
        <v>5.4637447231701446E-4</v>
      </c>
      <c r="S318" s="3">
        <f>K318/(VLOOKUP($AX318,'5_Weighting - FEM'!$N$12:$O$23,2,FALSE)/VLOOKUP($AX318,'5_Weighting - FEM'!$N$12:$P$23,3,FALSE))</f>
        <v>2.7331969187850913E-4</v>
      </c>
      <c r="T318" s="3">
        <f>S318*$Z318</f>
        <v>3.6391007133965808E-6</v>
      </c>
      <c r="U318" s="3">
        <f>K318/(VLOOKUP($AX318,'5_Weighting - FEM'!$R$12:$S$23,2,FALSE)/(VLOOKUP($AX318,'5_Weighting - FEM'!$R$12:$T$23,3,FALSE)))</f>
        <v>8.0392339624279066E-2</v>
      </c>
      <c r="V318" s="3">
        <f>U318*$Z318</f>
        <v>1.0703795927311944E-3</v>
      </c>
      <c r="W318" s="3">
        <f>K318/(VLOOKUP($AX318,'5_Weighting - FEM'!$V$12:$W$23,2,FALSE)/(VLOOKUP($AX318,'5_Weighting - FEM'!$V$12:$X$23,3,FALSE)))</f>
        <v>2.4390978083841679E-4</v>
      </c>
      <c r="X318" s="3">
        <f>W318*$Z318</f>
        <v>3.2475239941658895E-6</v>
      </c>
      <c r="Y318" s="3" t="s">
        <v>471</v>
      </c>
      <c r="Z318" s="6">
        <v>1.331444759206799E-2</v>
      </c>
      <c r="AA318" s="3" t="s">
        <v>472</v>
      </c>
      <c r="AB318" s="3"/>
      <c r="AC318" s="3"/>
      <c r="AD318" s="3" t="s">
        <v>53</v>
      </c>
      <c r="AE318" s="3" t="s">
        <v>6</v>
      </c>
      <c r="AF318" s="3" t="s">
        <v>54</v>
      </c>
      <c r="AG318" s="3" t="s">
        <v>7</v>
      </c>
      <c r="AH318" s="3" t="s">
        <v>473</v>
      </c>
      <c r="AI318" s="3" t="s">
        <v>28</v>
      </c>
      <c r="AJ318" s="3" t="s">
        <v>57</v>
      </c>
      <c r="AK318" s="3" t="s">
        <v>11</v>
      </c>
      <c r="AL318" s="4" t="s">
        <v>474</v>
      </c>
      <c r="AM318" s="4" t="s">
        <v>13</v>
      </c>
      <c r="AN318" s="4">
        <v>2012</v>
      </c>
      <c r="AO318" s="3" t="s">
        <v>14</v>
      </c>
      <c r="AP318" s="3" t="s">
        <v>14</v>
      </c>
      <c r="AQ318" s="3">
        <v>779</v>
      </c>
      <c r="AR318" s="3">
        <v>0</v>
      </c>
      <c r="AS318" s="3">
        <v>1</v>
      </c>
      <c r="AT318" s="3">
        <v>1</v>
      </c>
      <c r="AU318" s="3">
        <v>1</v>
      </c>
      <c r="AV318" s="4" t="s">
        <v>15</v>
      </c>
      <c r="AW318" s="4" t="s">
        <v>41</v>
      </c>
      <c r="AX318" s="4" t="s">
        <v>42</v>
      </c>
      <c r="AY318" s="4" t="s">
        <v>475</v>
      </c>
      <c r="AZ318" s="4"/>
      <c r="BA318" s="3">
        <v>4.7E-2</v>
      </c>
      <c r="BB318" s="3"/>
      <c r="BC318" s="3"/>
      <c r="BD318" s="3" t="s">
        <v>20</v>
      </c>
      <c r="BE318" s="3" t="s">
        <v>20</v>
      </c>
      <c r="BF318" s="3"/>
    </row>
    <row r="319" spans="1:58" x14ac:dyDescent="0.35">
      <c r="A319" s="2">
        <v>145</v>
      </c>
      <c r="B319" s="3" t="s">
        <v>559</v>
      </c>
      <c r="C319" s="3">
        <v>145.1</v>
      </c>
      <c r="D319" s="3" t="s">
        <v>560</v>
      </c>
      <c r="E319" s="3" t="s">
        <v>561</v>
      </c>
      <c r="F319" s="3"/>
      <c r="G319" s="3"/>
      <c r="H319" s="3" t="str">
        <f>IF(Z319&lt;'2 - Outliers'!$F$11,"Low outlier",IF(Z319&gt;'2 - Outliers'!$F$12,"High outlier",""))</f>
        <v/>
      </c>
      <c r="I319" s="3">
        <f>IF(AB319="",VLOOKUP(AX319,'3 -Impute_SE'!$B$10:$C$21,2,FALSE),AB319)</f>
        <v>7.9815095923159371E-2</v>
      </c>
      <c r="J319" s="3">
        <f>I319^2</f>
        <v>6.3704495372231317E-3</v>
      </c>
      <c r="K319" s="3">
        <f>1/J319</f>
        <v>156.97479340459518</v>
      </c>
      <c r="L319" s="3">
        <f>K319/(VLOOKUP($AX319,'5_Weighting - FEM'!$B$9:$C$20,2,FALSE)/VLOOKUP($AX319,'5_Weighting - FEM'!$B$9:$D$20,3,FALSE))</f>
        <v>4.2219139102917566E-4</v>
      </c>
      <c r="M319" s="3">
        <f>L319*Z319</f>
        <v>-2.1059649641383493E-5</v>
      </c>
      <c r="N319" s="3">
        <f>K319*Z319</f>
        <v>-7.8301789706575988</v>
      </c>
      <c r="O319" s="3">
        <f>K319/(VLOOKUP($AX319,'5_Weighting - FEM'!$F$12:$G$20,2,FALSE)/(VLOOKUP($AX319,'5_Weighting - FEM'!$F$12:$H$21,3,FALSE)))</f>
        <v>4.1036210367639596E-2</v>
      </c>
      <c r="P319" s="3">
        <f>O319*$Z319</f>
        <v>-2.0469583968681102E-3</v>
      </c>
      <c r="Q319" s="3">
        <f>K319/(VLOOKUP($AX319,'5_Weighting - FEM'!$F$12:$H$20,2,FALSE)/VLOOKUP($AX319,'5_Weighting - FEM'!$F$12:$H$20,3,FALSE))</f>
        <v>4.1036210367639596E-2</v>
      </c>
      <c r="R319" s="3">
        <f>Q319*$Z319</f>
        <v>-2.0469583968681102E-3</v>
      </c>
      <c r="S319" s="3">
        <f>K319/(VLOOKUP($AX319,'5_Weighting - FEM'!$N$12:$O$23,2,FALSE)/VLOOKUP($AX319,'5_Weighting - FEM'!$N$12:$P$23,3,FALSE))</f>
        <v>2.7331969187850913E-4</v>
      </c>
      <c r="T319" s="3">
        <f>S319*$Z319</f>
        <v>-1.3633667273557741E-5</v>
      </c>
      <c r="U319" s="3">
        <f>K319/(VLOOKUP($AX319,'5_Weighting - FEM'!$R$12:$S$23,2,FALSE)/(VLOOKUP($AX319,'5_Weighting - FEM'!$R$12:$T$23,3,FALSE)))</f>
        <v>8.0392339624279066E-2</v>
      </c>
      <c r="V319" s="3">
        <f>U319*$Z319</f>
        <v>-4.0101113909767781E-3</v>
      </c>
      <c r="W319" s="3">
        <f>K319/(VLOOKUP($AX319,'5_Weighting - FEM'!$V$12:$W$23,2,FALSE)/(VLOOKUP($AX319,'5_Weighting - FEM'!$V$12:$X$23,3,FALSE)))</f>
        <v>2.4390978083841679E-4</v>
      </c>
      <c r="X319" s="3">
        <f>W319*$Z319</f>
        <v>-1.2166649149434505E-5</v>
      </c>
      <c r="Y319" s="3" t="s">
        <v>245</v>
      </c>
      <c r="Z319" s="6">
        <v>-4.9881759999999997E-2</v>
      </c>
      <c r="AA319" s="3" t="s">
        <v>72</v>
      </c>
      <c r="AB319" s="3"/>
      <c r="AC319" s="3"/>
      <c r="AD319" s="3" t="s">
        <v>53</v>
      </c>
      <c r="AE319" s="3" t="s">
        <v>143</v>
      </c>
      <c r="AF319" s="3" t="s">
        <v>54</v>
      </c>
      <c r="AG319" s="3" t="s">
        <v>55</v>
      </c>
      <c r="AH319" s="3"/>
      <c r="AI319" s="3" t="s">
        <v>73</v>
      </c>
      <c r="AJ319" s="3" t="s">
        <v>10</v>
      </c>
      <c r="AK319" s="3" t="s">
        <v>39</v>
      </c>
      <c r="AL319" s="4" t="s">
        <v>338</v>
      </c>
      <c r="AM319" s="4" t="s">
        <v>562</v>
      </c>
      <c r="AN319" s="4">
        <v>2009</v>
      </c>
      <c r="AO319" s="3" t="s">
        <v>30</v>
      </c>
      <c r="AP319" s="3" t="s">
        <v>14</v>
      </c>
      <c r="AQ319" s="3">
        <v>9462</v>
      </c>
      <c r="AR319" s="3">
        <v>0</v>
      </c>
      <c r="AS319" s="3">
        <v>0</v>
      </c>
      <c r="AT319" s="3">
        <v>1</v>
      </c>
      <c r="AU319" s="3">
        <v>1</v>
      </c>
      <c r="AV319" s="4" t="s">
        <v>15</v>
      </c>
      <c r="AW319" s="4" t="s">
        <v>563</v>
      </c>
      <c r="AX319" s="4" t="s">
        <v>42</v>
      </c>
      <c r="AY319" s="4" t="s">
        <v>233</v>
      </c>
      <c r="AZ319" s="4" t="s">
        <v>99</v>
      </c>
      <c r="BA319" s="3">
        <v>-0.02</v>
      </c>
      <c r="BB319" s="3">
        <v>0.98019867330675525</v>
      </c>
      <c r="BC319" s="3"/>
      <c r="BD319" s="3" t="s">
        <v>60</v>
      </c>
      <c r="BE319" s="3"/>
      <c r="BF319" s="3"/>
    </row>
    <row r="320" spans="1:58" x14ac:dyDescent="0.35">
      <c r="A320" s="2">
        <v>167</v>
      </c>
      <c r="B320" s="3" t="s">
        <v>1224</v>
      </c>
      <c r="C320" s="3">
        <v>167.1</v>
      </c>
      <c r="D320" s="3" t="s">
        <v>1227</v>
      </c>
      <c r="E320" s="3" t="s">
        <v>1226</v>
      </c>
      <c r="F320" s="3"/>
      <c r="G320" s="3"/>
      <c r="H320" s="3" t="str">
        <f>IF(Z320&lt;'2 - Outliers'!$F$11,"Low outlier",IF(Z320&gt;'2 - Outliers'!$F$12,"High outlier",""))</f>
        <v/>
      </c>
      <c r="I320" s="3">
        <f>IF(AB320="",VLOOKUP(AX320,'3 -Impute_SE'!$B$10:$C$21,2,FALSE),AB320)</f>
        <v>7.9815095923159371E-2</v>
      </c>
      <c r="J320" s="3">
        <f>I320^2</f>
        <v>6.3704495372231317E-3</v>
      </c>
      <c r="K320" s="3">
        <f>1/J320</f>
        <v>156.97479340459518</v>
      </c>
      <c r="L320" s="3">
        <f>K320/(VLOOKUP($AX320,'5_Weighting - FEM'!$B$9:$C$20,2,FALSE)/VLOOKUP($AX320,'5_Weighting - FEM'!$B$9:$D$20,3,FALSE))</f>
        <v>4.2219139102917566E-4</v>
      </c>
      <c r="M320" s="3">
        <f>L320*Z320</f>
        <v>-1.8154229814254554E-4</v>
      </c>
      <c r="N320" s="3">
        <f>K320*Z320</f>
        <v>-67.499161163975927</v>
      </c>
      <c r="O320" s="3">
        <f>K320/(VLOOKUP($AX320,'5_Weighting - FEM'!$F$12:$G$20,2,FALSE)/(VLOOKUP($AX320,'5_Weighting - FEM'!$F$12:$H$21,3,FALSE)))</f>
        <v>4.1036210367639596E-2</v>
      </c>
      <c r="P320" s="3">
        <f>O320*$Z320</f>
        <v>-1.7645570458085028E-2</v>
      </c>
      <c r="Q320" s="3">
        <f>K320/(VLOOKUP($AX320,'5_Weighting - FEM'!$F$12:$H$20,2,FALSE)/VLOOKUP($AX320,'5_Weighting - FEM'!$F$12:$H$20,3,FALSE))</f>
        <v>4.1036210367639596E-2</v>
      </c>
      <c r="R320" s="3">
        <f>Q320*$Z320</f>
        <v>-1.7645570458085028E-2</v>
      </c>
      <c r="S320" s="3">
        <f>K320/(VLOOKUP($AX320,'5_Weighting - FEM'!$N$12:$O$23,2,FALSE)/VLOOKUP($AX320,'5_Weighting - FEM'!$N$12:$P$23,3,FALSE))</f>
        <v>2.7331969187850913E-4</v>
      </c>
      <c r="T320" s="3">
        <f>S320*$Z320</f>
        <v>-1.1752746750775892E-4</v>
      </c>
      <c r="U320" s="3">
        <f>K320/(VLOOKUP($AX320,'5_Weighting - FEM'!$R$12:$S$23,2,FALSE)/(VLOOKUP($AX320,'5_Weighting - FEM'!$R$12:$T$23,3,FALSE)))</f>
        <v>8.0392339624279066E-2</v>
      </c>
      <c r="V320" s="3">
        <f>U320*$Z320</f>
        <v>-3.4568706038439999E-2</v>
      </c>
      <c r="W320" s="3">
        <f>K320/(VLOOKUP($AX320,'5_Weighting - FEM'!$V$12:$W$23,2,FALSE)/(VLOOKUP($AX320,'5_Weighting - FEM'!$V$12:$X$23,3,FALSE)))</f>
        <v>2.4390978083841679E-4</v>
      </c>
      <c r="X320" s="3">
        <f>W320*$Z320</f>
        <v>-1.0488120576051922E-4</v>
      </c>
      <c r="Y320" s="3" t="s">
        <v>237</v>
      </c>
      <c r="Z320" s="6">
        <v>-0.43</v>
      </c>
      <c r="AA320" s="3" t="s">
        <v>176</v>
      </c>
      <c r="AB320" s="3"/>
      <c r="AC320" s="3"/>
      <c r="AD320" s="3" t="s">
        <v>53</v>
      </c>
      <c r="AE320" s="3" t="s">
        <v>143</v>
      </c>
      <c r="AF320" s="3" t="s">
        <v>1306</v>
      </c>
      <c r="AG320" s="3" t="s">
        <v>7</v>
      </c>
      <c r="AH320" s="3" t="s">
        <v>1317</v>
      </c>
      <c r="AI320" s="3" t="s">
        <v>694</v>
      </c>
      <c r="AJ320" s="3" t="s">
        <v>10</v>
      </c>
      <c r="AK320" s="3" t="s">
        <v>11</v>
      </c>
      <c r="AL320" s="4" t="s">
        <v>12</v>
      </c>
      <c r="AM320" s="4" t="s">
        <v>13</v>
      </c>
      <c r="AN320" s="4">
        <v>2010</v>
      </c>
      <c r="AO320" s="3" t="s">
        <v>14</v>
      </c>
      <c r="AP320" s="3" t="s">
        <v>1951</v>
      </c>
      <c r="AQ320" s="3">
        <v>358</v>
      </c>
      <c r="AR320" s="3">
        <v>1</v>
      </c>
      <c r="AS320" s="3">
        <v>0</v>
      </c>
      <c r="AT320" s="3">
        <v>1</v>
      </c>
      <c r="AU320" s="3">
        <v>1</v>
      </c>
      <c r="AV320" s="4" t="s">
        <v>15</v>
      </c>
      <c r="AW320" s="4" t="s">
        <v>1372</v>
      </c>
      <c r="AX320" s="4" t="s">
        <v>42</v>
      </c>
      <c r="AY320" s="4" t="s">
        <v>33</v>
      </c>
      <c r="AZ320" s="4"/>
      <c r="BA320" s="3">
        <v>-0.43</v>
      </c>
      <c r="BB320" s="3"/>
      <c r="BC320" s="3"/>
      <c r="BD320" s="3"/>
      <c r="BE320" s="3"/>
      <c r="BF320" s="3"/>
    </row>
    <row r="321" spans="1:58" x14ac:dyDescent="0.35">
      <c r="A321" s="2">
        <v>22</v>
      </c>
      <c r="B321" s="3" t="s">
        <v>52</v>
      </c>
      <c r="C321" s="3">
        <v>22.2</v>
      </c>
      <c r="D321" s="3" t="s">
        <v>1967</v>
      </c>
      <c r="E321" s="3" t="s">
        <v>1971</v>
      </c>
      <c r="F321" s="3"/>
      <c r="G321" s="3"/>
      <c r="H321" s="3" t="str">
        <f>IF(Z321&lt;'2 - Outliers'!$F$11,"Low outlier",IF(Z321&gt;'2 - Outliers'!$F$12,"High outlier",""))</f>
        <v>Low outlier</v>
      </c>
      <c r="I321" s="3">
        <f>IF(AB321="",VLOOKUP(AX321,'3 -Impute_SE'!$B$10:$C$21,2,FALSE),AB321)</f>
        <v>7.9815095923159371E-2</v>
      </c>
      <c r="J321" s="3">
        <f>I321^2</f>
        <v>6.3704495372231317E-3</v>
      </c>
      <c r="K321" s="3">
        <f>1/J321</f>
        <v>156.97479340459518</v>
      </c>
      <c r="L321" s="3">
        <f>K321/(VLOOKUP($AX321,'5_Weighting - FEM'!$B$9:$C$20,2,FALSE)/VLOOKUP($AX321,'5_Weighting - FEM'!$B$9:$D$20,3,FALSE))</f>
        <v>4.2219139102917566E-4</v>
      </c>
      <c r="M321" s="3">
        <f>L321*Z321</f>
        <v>-3.5041885455421577E-4</v>
      </c>
      <c r="N321" s="3">
        <f>K321*Z321</f>
        <v>-130.28907852581398</v>
      </c>
      <c r="O321" s="3">
        <f>K321/(VLOOKUP($AX321,'5_Weighting - FEM'!$F$12:$G$20,2,FALSE)/(VLOOKUP($AX321,'5_Weighting - FEM'!$F$12:$H$21,3,FALSE)))</f>
        <v>4.1036210367639596E-2</v>
      </c>
      <c r="P321" s="3">
        <f>O321*$Z321</f>
        <v>-3.406005460514086E-2</v>
      </c>
      <c r="Q321" s="3">
        <f>K321/(VLOOKUP($AX321,'5_Weighting - FEM'!$F$12:$H$20,2,FALSE)/VLOOKUP($AX321,'5_Weighting - FEM'!$F$12:$H$20,3,FALSE))</f>
        <v>4.1036210367639596E-2</v>
      </c>
      <c r="R321" s="3">
        <f>Q321*$Z321</f>
        <v>-3.406005460514086E-2</v>
      </c>
      <c r="S321" s="3">
        <f>K321/(VLOOKUP($AX321,'5_Weighting - FEM'!$N$12:$O$23,2,FALSE)/VLOOKUP($AX321,'5_Weighting - FEM'!$N$12:$P$23,3,FALSE))</f>
        <v>2.7331969187850913E-4</v>
      </c>
      <c r="T321" s="3">
        <f>S321*$Z321</f>
        <v>-2.2685534425916258E-4</v>
      </c>
      <c r="U321" s="3">
        <f>K321/(VLOOKUP($AX321,'5_Weighting - FEM'!$R$12:$S$23,2,FALSE)/(VLOOKUP($AX321,'5_Weighting - FEM'!$R$12:$T$23,3,FALSE)))</f>
        <v>8.0392339624279066E-2</v>
      </c>
      <c r="V321" s="3">
        <f>U321*$Z321</f>
        <v>-6.6725641888151624E-2</v>
      </c>
      <c r="W321" s="3">
        <f>K321/(VLOOKUP($AX321,'5_Weighting - FEM'!$V$12:$W$23,2,FALSE)/(VLOOKUP($AX321,'5_Weighting - FEM'!$V$12:$X$23,3,FALSE)))</f>
        <v>2.4390978083841679E-4</v>
      </c>
      <c r="X321" s="3">
        <f>W321*$Z321</f>
        <v>-2.0244511809588593E-4</v>
      </c>
      <c r="Y321" s="3" t="s">
        <v>1972</v>
      </c>
      <c r="Z321" s="6">
        <v>-0.83</v>
      </c>
      <c r="AA321" s="3" t="s">
        <v>1300</v>
      </c>
      <c r="AB321" s="3"/>
      <c r="AC321" s="3"/>
      <c r="AD321" s="3" t="s">
        <v>5</v>
      </c>
      <c r="AE321" s="3" t="s">
        <v>143</v>
      </c>
      <c r="AF321" s="3" t="s">
        <v>53</v>
      </c>
      <c r="AG321" s="3" t="s">
        <v>55</v>
      </c>
      <c r="AH321" s="3" t="s">
        <v>37</v>
      </c>
      <c r="AI321" s="3" t="s">
        <v>56</v>
      </c>
      <c r="AJ321" s="3" t="s">
        <v>57</v>
      </c>
      <c r="AK321" s="3" t="s">
        <v>39</v>
      </c>
      <c r="AL321" s="4" t="s">
        <v>12</v>
      </c>
      <c r="AM321" s="4" t="s">
        <v>1973</v>
      </c>
      <c r="AN321" s="4">
        <v>1990</v>
      </c>
      <c r="AO321" s="3" t="s">
        <v>30</v>
      </c>
      <c r="AP321" s="3" t="s">
        <v>30</v>
      </c>
      <c r="AQ321" s="3">
        <v>4468</v>
      </c>
      <c r="AR321" s="3">
        <v>0</v>
      </c>
      <c r="AS321" s="3">
        <v>0</v>
      </c>
      <c r="AT321" s="3">
        <v>1</v>
      </c>
      <c r="AU321" s="3">
        <v>1</v>
      </c>
      <c r="AV321" s="4" t="s">
        <v>15</v>
      </c>
      <c r="AW321" s="4" t="s">
        <v>41</v>
      </c>
      <c r="AX321" s="4" t="s">
        <v>42</v>
      </c>
      <c r="AY321" s="4" t="s">
        <v>58</v>
      </c>
      <c r="AZ321" s="4" t="s">
        <v>59</v>
      </c>
      <c r="BA321" s="3">
        <v>-0.64600000000000002</v>
      </c>
      <c r="BB321" s="3"/>
      <c r="BC321" s="3"/>
      <c r="BD321" s="3"/>
      <c r="BE321" s="3"/>
      <c r="BF321" s="3"/>
    </row>
    <row r="322" spans="1:58" x14ac:dyDescent="0.35">
      <c r="A322" s="2">
        <v>108</v>
      </c>
      <c r="B322" s="3" t="s">
        <v>239</v>
      </c>
      <c r="C322" s="3">
        <v>108.1</v>
      </c>
      <c r="D322" s="3" t="s">
        <v>637</v>
      </c>
      <c r="E322" s="3" t="s">
        <v>240</v>
      </c>
      <c r="F322" s="3"/>
      <c r="G322" s="3"/>
      <c r="H322" s="3" t="str">
        <f>IF(Z322&lt;'2 - Outliers'!$F$11,"Low outlier",IF(Z322&gt;'2 - Outliers'!$F$12,"High outlier",""))</f>
        <v>Low outlier</v>
      </c>
      <c r="I322" s="3">
        <f>IF(AB322="",VLOOKUP(AX322,'3 -Impute_SE'!$B$10:$C$21,2,FALSE),AB322)</f>
        <v>7.9815095923159371E-2</v>
      </c>
      <c r="J322" s="3">
        <f>I322^2</f>
        <v>6.3704495372231317E-3</v>
      </c>
      <c r="K322" s="3">
        <f>1/J322</f>
        <v>156.97479340459518</v>
      </c>
      <c r="L322" s="3">
        <f>K322/(VLOOKUP($AX322,'5_Weighting - FEM'!$B$9:$C$20,2,FALSE)/VLOOKUP($AX322,'5_Weighting - FEM'!$B$9:$D$20,3,FALSE))</f>
        <v>4.2219139102917566E-4</v>
      </c>
      <c r="M322" s="3">
        <f>L322*Z322</f>
        <v>-5.5189196388446659E-4</v>
      </c>
      <c r="N322" s="3">
        <f>K322*Z322</f>
        <v>-205.19870573683403</v>
      </c>
      <c r="O322" s="3">
        <f>K322/(VLOOKUP($AX322,'5_Weighting - FEM'!$F$12:$G$20,2,FALSE)/(VLOOKUP($AX322,'5_Weighting - FEM'!$F$12:$H$21,3,FALSE)))</f>
        <v>4.1036210367639596E-2</v>
      </c>
      <c r="P322" s="3">
        <f>O322*$Z322</f>
        <v>-5.3642862482261418E-2</v>
      </c>
      <c r="Q322" s="3">
        <f>K322/(VLOOKUP($AX322,'5_Weighting - FEM'!$F$12:$H$20,2,FALSE)/VLOOKUP($AX322,'5_Weighting - FEM'!$F$12:$H$20,3,FALSE))</f>
        <v>4.1036210367639596E-2</v>
      </c>
      <c r="R322" s="3">
        <f>Q322*$Z322</f>
        <v>-5.3642862482261418E-2</v>
      </c>
      <c r="S322" s="3">
        <f>K322/(VLOOKUP($AX322,'5_Weighting - FEM'!$N$12:$O$23,2,FALSE)/VLOOKUP($AX322,'5_Weighting - FEM'!$N$12:$P$23,3,FALSE))</f>
        <v>2.7331969187850913E-4</v>
      </c>
      <c r="T322" s="3">
        <f>S322*$Z322</f>
        <v>-3.5728568778112214E-4</v>
      </c>
      <c r="U322" s="3">
        <f>K322/(VLOOKUP($AX322,'5_Weighting - FEM'!$R$12:$S$23,2,FALSE)/(VLOOKUP($AX322,'5_Weighting - FEM'!$R$12:$T$23,3,FALSE)))</f>
        <v>8.0392339624279066E-2</v>
      </c>
      <c r="V322" s="3">
        <f>U322*$Z322</f>
        <v>-0.10508950949557458</v>
      </c>
      <c r="W322" s="3">
        <f>K322/(VLOOKUP($AX322,'5_Weighting - FEM'!$V$12:$W$23,2,FALSE)/(VLOOKUP($AX322,'5_Weighting - FEM'!$V$12:$X$23,3,FALSE)))</f>
        <v>2.4390978083841679E-4</v>
      </c>
      <c r="X322" s="3">
        <f>W322*$Z322</f>
        <v>-3.1884081679022511E-4</v>
      </c>
      <c r="Y322" s="3" t="s">
        <v>149</v>
      </c>
      <c r="Z322" s="6">
        <v>-1.3072079999999999</v>
      </c>
      <c r="AA322" s="3" t="s">
        <v>134</v>
      </c>
      <c r="AB322" s="3"/>
      <c r="AC322" s="3"/>
      <c r="AD322" s="3" t="s">
        <v>5</v>
      </c>
      <c r="AE322" s="3" t="s">
        <v>143</v>
      </c>
      <c r="AF322" s="3" t="s">
        <v>53</v>
      </c>
      <c r="AG322" s="3" t="s">
        <v>7</v>
      </c>
      <c r="AH322" s="3" t="s">
        <v>37</v>
      </c>
      <c r="AI322" s="3" t="s">
        <v>38</v>
      </c>
      <c r="AJ322" s="3" t="s">
        <v>10</v>
      </c>
      <c r="AK322" s="3" t="s">
        <v>39</v>
      </c>
      <c r="AL322" s="4" t="s">
        <v>12</v>
      </c>
      <c r="AM322" s="4" t="s">
        <v>241</v>
      </c>
      <c r="AN322" s="4">
        <v>2000</v>
      </c>
      <c r="AO322" s="3" t="s">
        <v>30</v>
      </c>
      <c r="AP322" s="3" t="s">
        <v>30</v>
      </c>
      <c r="AQ322" s="3">
        <v>40436</v>
      </c>
      <c r="AR322" s="3">
        <v>1</v>
      </c>
      <c r="AS322" s="3">
        <v>0</v>
      </c>
      <c r="AT322" s="3">
        <v>1</v>
      </c>
      <c r="AU322" s="3">
        <v>1</v>
      </c>
      <c r="AV322" s="4" t="s">
        <v>15</v>
      </c>
      <c r="AW322" s="4" t="s">
        <v>41</v>
      </c>
      <c r="AX322" s="3" t="s">
        <v>42</v>
      </c>
      <c r="AY322" s="4" t="s">
        <v>18</v>
      </c>
      <c r="AZ322" s="4"/>
      <c r="BA322" s="3">
        <v>-0.13020000000000001</v>
      </c>
      <c r="BB322" s="3"/>
      <c r="BC322" s="3">
        <v>0.87791982939511504</v>
      </c>
      <c r="BD322" s="3" t="s">
        <v>19</v>
      </c>
      <c r="BE322" s="3" t="s">
        <v>20</v>
      </c>
      <c r="BF322" s="3"/>
    </row>
    <row r="323" spans="1:58" x14ac:dyDescent="0.35">
      <c r="A323" s="2">
        <v>22</v>
      </c>
      <c r="B323" s="3" t="s">
        <v>52</v>
      </c>
      <c r="C323" s="3">
        <v>22.2</v>
      </c>
      <c r="D323" s="3" t="s">
        <v>1965</v>
      </c>
      <c r="E323" s="3" t="s">
        <v>1971</v>
      </c>
      <c r="F323" s="3"/>
      <c r="G323" s="3"/>
      <c r="H323" s="3" t="str">
        <f>IF(Z323&lt;'2 - Outliers'!$F$11,"Low outlier",IF(Z323&gt;'2 - Outliers'!$F$12,"High outlier",""))</f>
        <v>Low outlier</v>
      </c>
      <c r="I323" s="3">
        <f>IF(AB323="",VLOOKUP(AX323,'3 -Impute_SE'!$B$10:$C$21,2,FALSE),AB323)</f>
        <v>7.9815095923159371E-2</v>
      </c>
      <c r="J323" s="3">
        <f>I323^2</f>
        <v>6.3704495372231317E-3</v>
      </c>
      <c r="K323" s="3">
        <f>1/J323</f>
        <v>156.97479340459518</v>
      </c>
      <c r="L323" s="3">
        <f>K323/(VLOOKUP($AX323,'5_Weighting - FEM'!$B$9:$C$20,2,FALSE)/VLOOKUP($AX323,'5_Weighting - FEM'!$B$9:$D$20,3,FALSE))</f>
        <v>4.2219139102917566E-4</v>
      </c>
      <c r="M323" s="3">
        <f>L323*Z323</f>
        <v>-1.0174812523803135E-3</v>
      </c>
      <c r="N323" s="3">
        <f>K323*Z323</f>
        <v>-378.30925210507439</v>
      </c>
      <c r="O323" s="3">
        <f>K323/(VLOOKUP($AX323,'5_Weighting - FEM'!$F$12:$G$20,2,FALSE)/(VLOOKUP($AX323,'5_Weighting - FEM'!$F$12:$H$21,3,FALSE)))</f>
        <v>4.1036210367639596E-2</v>
      </c>
      <c r="P323" s="3">
        <f>O323*$Z323</f>
        <v>-9.8897266986011437E-2</v>
      </c>
      <c r="Q323" s="3">
        <f>K323/(VLOOKUP($AX323,'5_Weighting - FEM'!$F$12:$H$20,2,FALSE)/VLOOKUP($AX323,'5_Weighting - FEM'!$F$12:$H$20,3,FALSE))</f>
        <v>4.1036210367639596E-2</v>
      </c>
      <c r="R323" s="3">
        <f>Q323*$Z323</f>
        <v>-9.8897266986011437E-2</v>
      </c>
      <c r="S323" s="3">
        <f>K323/(VLOOKUP($AX323,'5_Weighting - FEM'!$N$12:$O$23,2,FALSE)/VLOOKUP($AX323,'5_Weighting - FEM'!$N$12:$P$23,3,FALSE))</f>
        <v>2.7331969187850913E-4</v>
      </c>
      <c r="T323" s="3">
        <f>S323*$Z323</f>
        <v>-6.5870045742720703E-4</v>
      </c>
      <c r="U323" s="3">
        <f>K323/(VLOOKUP($AX323,'5_Weighting - FEM'!$R$12:$S$23,2,FALSE)/(VLOOKUP($AX323,'5_Weighting - FEM'!$R$12:$T$23,3,FALSE)))</f>
        <v>8.0392339624279066E-2</v>
      </c>
      <c r="V323" s="3">
        <f>U323*$Z323</f>
        <v>-0.19374553849451256</v>
      </c>
      <c r="W323" s="3">
        <f>K323/(VLOOKUP($AX323,'5_Weighting - FEM'!$V$12:$W$23,2,FALSE)/(VLOOKUP($AX323,'5_Weighting - FEM'!$V$12:$X$23,3,FALSE)))</f>
        <v>2.4390978083841679E-4</v>
      </c>
      <c r="X323" s="3">
        <f>W323*$Z323</f>
        <v>-5.8782257182058448E-4</v>
      </c>
      <c r="Y323" s="3" t="s">
        <v>1972</v>
      </c>
      <c r="Z323" s="6">
        <v>-2.41</v>
      </c>
      <c r="AA323" s="3" t="s">
        <v>1300</v>
      </c>
      <c r="AB323" s="3"/>
      <c r="AC323" s="3"/>
      <c r="AD323" s="3" t="s">
        <v>5</v>
      </c>
      <c r="AE323" s="3" t="s">
        <v>143</v>
      </c>
      <c r="AF323" s="3" t="s">
        <v>53</v>
      </c>
      <c r="AG323" s="3" t="s">
        <v>55</v>
      </c>
      <c r="AH323" s="3" t="s">
        <v>37</v>
      </c>
      <c r="AI323" s="3" t="s">
        <v>56</v>
      </c>
      <c r="AJ323" s="3" t="s">
        <v>57</v>
      </c>
      <c r="AK323" s="3" t="s">
        <v>39</v>
      </c>
      <c r="AL323" s="4" t="s">
        <v>12</v>
      </c>
      <c r="AM323" s="4" t="s">
        <v>1973</v>
      </c>
      <c r="AN323" s="4">
        <v>1990</v>
      </c>
      <c r="AO323" s="3" t="s">
        <v>30</v>
      </c>
      <c r="AP323" s="3" t="s">
        <v>30</v>
      </c>
      <c r="AQ323" s="3">
        <v>4468</v>
      </c>
      <c r="AR323" s="3">
        <v>0</v>
      </c>
      <c r="AS323" s="3">
        <v>0</v>
      </c>
      <c r="AT323" s="3">
        <v>1</v>
      </c>
      <c r="AU323" s="3">
        <v>1</v>
      </c>
      <c r="AV323" s="4" t="s">
        <v>15</v>
      </c>
      <c r="AW323" s="4" t="s">
        <v>41</v>
      </c>
      <c r="AX323" s="4" t="s">
        <v>42</v>
      </c>
      <c r="AY323" s="4" t="s">
        <v>58</v>
      </c>
      <c r="AZ323" s="4" t="s">
        <v>59</v>
      </c>
      <c r="BA323" s="3">
        <v>-2.238</v>
      </c>
      <c r="BB323" s="3"/>
      <c r="BC323" s="3"/>
      <c r="BD323" s="3"/>
      <c r="BE323" s="3"/>
      <c r="BF323" s="3"/>
    </row>
    <row r="324" spans="1:58" x14ac:dyDescent="0.35">
      <c r="A324" s="2">
        <v>22</v>
      </c>
      <c r="B324" s="3" t="s">
        <v>52</v>
      </c>
      <c r="C324" s="3">
        <v>22.1</v>
      </c>
      <c r="D324" s="3" t="s">
        <v>1961</v>
      </c>
      <c r="E324" s="3" t="s">
        <v>1971</v>
      </c>
      <c r="F324" s="3"/>
      <c r="G324" s="3"/>
      <c r="H324" s="3" t="str">
        <f>IF(Z324&lt;'2 - Outliers'!$F$11,"Low outlier",IF(Z324&gt;'2 - Outliers'!$F$12,"High outlier",""))</f>
        <v>Low outlier</v>
      </c>
      <c r="I324" s="3">
        <f>IF(AB324="",VLOOKUP(AX324,'3 -Impute_SE'!$B$10:$C$21,2,FALSE),AB324)</f>
        <v>7.9815095923159371E-2</v>
      </c>
      <c r="J324" s="3">
        <f>I324^2</f>
        <v>6.3704495372231317E-3</v>
      </c>
      <c r="K324" s="3">
        <f>1/J324</f>
        <v>156.97479340459518</v>
      </c>
      <c r="L324" s="3">
        <f>K324/(VLOOKUP($AX324,'5_Weighting - FEM'!$B$9:$C$20,2,FALSE)/VLOOKUP($AX324,'5_Weighting - FEM'!$B$9:$D$20,3,FALSE))</f>
        <v>4.2219139102917566E-4</v>
      </c>
      <c r="M324" s="3">
        <f>L324*Z324</f>
        <v>-1.1399167557787743E-3</v>
      </c>
      <c r="N324" s="3">
        <f>K324*Z324</f>
        <v>-423.83194219240698</v>
      </c>
      <c r="O324" s="3">
        <f>K324/(VLOOKUP($AX324,'5_Weighting - FEM'!$F$12:$G$20,2,FALSE)/(VLOOKUP($AX324,'5_Weighting - FEM'!$F$12:$H$21,3,FALSE)))</f>
        <v>4.1036210367639596E-2</v>
      </c>
      <c r="P324" s="3">
        <f>O324*$Z324</f>
        <v>-0.11079776799262692</v>
      </c>
      <c r="Q324" s="3">
        <f>K324/(VLOOKUP($AX324,'5_Weighting - FEM'!$F$12:$H$20,2,FALSE)/VLOOKUP($AX324,'5_Weighting - FEM'!$F$12:$H$20,3,FALSE))</f>
        <v>4.1036210367639596E-2</v>
      </c>
      <c r="R324" s="3">
        <f>Q324*$Z324</f>
        <v>-0.11079776799262692</v>
      </c>
      <c r="S324" s="3">
        <f>K324/(VLOOKUP($AX324,'5_Weighting - FEM'!$N$12:$O$23,2,FALSE)/VLOOKUP($AX324,'5_Weighting - FEM'!$N$12:$P$23,3,FALSE))</f>
        <v>2.7331969187850913E-4</v>
      </c>
      <c r="T324" s="3">
        <f>S324*$Z324</f>
        <v>-7.3796316807197475E-4</v>
      </c>
      <c r="U324" s="3">
        <f>K324/(VLOOKUP($AX324,'5_Weighting - FEM'!$R$12:$S$23,2,FALSE)/(VLOOKUP($AX324,'5_Weighting - FEM'!$R$12:$T$23,3,FALSE)))</f>
        <v>8.0392339624279066E-2</v>
      </c>
      <c r="V324" s="3">
        <f>U324*$Z324</f>
        <v>-0.2170593169855535</v>
      </c>
      <c r="W324" s="3">
        <f>K324/(VLOOKUP($AX324,'5_Weighting - FEM'!$V$12:$W$23,2,FALSE)/(VLOOKUP($AX324,'5_Weighting - FEM'!$V$12:$X$23,3,FALSE)))</f>
        <v>2.4390978083841679E-4</v>
      </c>
      <c r="X324" s="3">
        <f>W324*$Z324</f>
        <v>-6.5855640826372537E-4</v>
      </c>
      <c r="Y324" s="3" t="s">
        <v>638</v>
      </c>
      <c r="Z324" s="6">
        <v>-2.7</v>
      </c>
      <c r="AA324" s="3" t="s">
        <v>1300</v>
      </c>
      <c r="AB324" s="3"/>
      <c r="AC324" s="3"/>
      <c r="AD324" s="3" t="s">
        <v>5</v>
      </c>
      <c r="AE324" s="3" t="s">
        <v>143</v>
      </c>
      <c r="AF324" s="3" t="s">
        <v>53</v>
      </c>
      <c r="AG324" s="3" t="s">
        <v>55</v>
      </c>
      <c r="AH324" s="3" t="s">
        <v>37</v>
      </c>
      <c r="AI324" s="3" t="s">
        <v>56</v>
      </c>
      <c r="AJ324" s="3" t="s">
        <v>57</v>
      </c>
      <c r="AK324" s="3" t="s">
        <v>39</v>
      </c>
      <c r="AL324" s="4" t="s">
        <v>12</v>
      </c>
      <c r="AM324" s="4" t="s">
        <v>1973</v>
      </c>
      <c r="AN324" s="4">
        <v>1990</v>
      </c>
      <c r="AO324" s="3" t="s">
        <v>30</v>
      </c>
      <c r="AP324" s="3" t="s">
        <v>30</v>
      </c>
      <c r="AQ324" s="3">
        <v>6476</v>
      </c>
      <c r="AR324" s="3">
        <v>0</v>
      </c>
      <c r="AS324" s="3">
        <v>0</v>
      </c>
      <c r="AT324" s="3">
        <v>1</v>
      </c>
      <c r="AU324" s="3">
        <v>1</v>
      </c>
      <c r="AV324" s="4" t="s">
        <v>15</v>
      </c>
      <c r="AW324" s="4" t="s">
        <v>41</v>
      </c>
      <c r="AX324" s="4" t="s">
        <v>42</v>
      </c>
      <c r="AY324" s="4" t="s">
        <v>58</v>
      </c>
      <c r="AZ324" s="4" t="s">
        <v>59</v>
      </c>
      <c r="BA324" s="3">
        <v>-2.1339999999999999</v>
      </c>
      <c r="BB324" s="3"/>
      <c r="BC324" s="3"/>
      <c r="BD324" s="3"/>
      <c r="BE324" s="3"/>
      <c r="BF324" s="3"/>
    </row>
    <row r="325" spans="1:58" x14ac:dyDescent="0.35">
      <c r="A325" s="2">
        <v>7</v>
      </c>
      <c r="B325" s="3" t="s">
        <v>599</v>
      </c>
      <c r="C325" s="3">
        <v>7.3</v>
      </c>
      <c r="D325" s="3" t="s">
        <v>948</v>
      </c>
      <c r="E325" s="3" t="s">
        <v>601</v>
      </c>
      <c r="F325" s="3"/>
      <c r="G325" s="3"/>
      <c r="H325" s="3" t="str">
        <f>IF(Z325&lt;'2 - Outliers'!$F$11,"Low outlier",IF(Z325&gt;'2 - Outliers'!$F$12,"High outlier",""))</f>
        <v/>
      </c>
      <c r="I325" s="3">
        <f>IF(AB325="",VLOOKUP(AX325,'3 -Impute_SE'!$B$10:$C$21,2,FALSE),AB325)</f>
        <v>8.0089053803339499E-2</v>
      </c>
      <c r="J325" s="3">
        <f>I325^2</f>
        <v>6.4142565391142091E-3</v>
      </c>
      <c r="K325" s="3">
        <f>1/J325</f>
        <v>155.90271357280281</v>
      </c>
      <c r="L325" s="3">
        <f>K325/(VLOOKUP($AX325,'5_Weighting - FEM'!$B$9:$C$20,2,FALSE)/VLOOKUP($AX325,'5_Weighting - FEM'!$B$9:$D$20,3,FALSE))</f>
        <v>4.1930797984154547E-4</v>
      </c>
      <c r="M325" s="3">
        <f>L325*Z325</f>
        <v>5.4302060621399498E-5</v>
      </c>
      <c r="N325" s="3">
        <f>K325*Z325</f>
        <v>20.190025018532253</v>
      </c>
      <c r="O325" s="3">
        <f>K325/(VLOOKUP($AX325,'5_Weighting - FEM'!$F$12:$G$20,2,FALSE)/(VLOOKUP($AX325,'5_Weighting - FEM'!$F$12:$H$21,3,FALSE)))</f>
        <v>4.0755948215008872E-2</v>
      </c>
      <c r="P325" s="3">
        <f>O325*$Z325</f>
        <v>5.2780583176365078E-3</v>
      </c>
      <c r="Q325" s="3">
        <f>K325/(VLOOKUP($AX325,'5_Weighting - FEM'!$F$12:$H$20,2,FALSE)/VLOOKUP($AX325,'5_Weighting - FEM'!$F$12:$H$20,3,FALSE))</f>
        <v>4.0755948215008872E-2</v>
      </c>
      <c r="R325" s="3">
        <f>Q325*$Z325</f>
        <v>5.2780583176365078E-3</v>
      </c>
      <c r="S325" s="3">
        <f>K325/(VLOOKUP($AX325,'5_Weighting - FEM'!$N$12:$O$23,2,FALSE)/VLOOKUP($AX325,'5_Weighting - FEM'!$N$12:$P$23,3,FALSE))</f>
        <v>2.7145301938326713E-4</v>
      </c>
      <c r="T325" s="3">
        <f>S325*$Z325</f>
        <v>3.5154251822210622E-5</v>
      </c>
      <c r="U325" s="3">
        <f>K325/(VLOOKUP($AX325,'5_Weighting - FEM'!$R$12:$S$23,2,FALSE)/(VLOOKUP($AX325,'5_Weighting - FEM'!$R$12:$T$23,3,FALSE)))</f>
        <v>7.984328965216253E-2</v>
      </c>
      <c r="V325" s="3">
        <f>U325*$Z325</f>
        <v>1.0340025383113655E-2</v>
      </c>
      <c r="W325" s="3">
        <f>K325/(VLOOKUP($AX325,'5_Weighting - FEM'!$V$12:$W$23,2,FALSE)/(VLOOKUP($AX325,'5_Weighting - FEM'!$V$12:$X$23,3,FALSE)))</f>
        <v>2.4224396716768443E-4</v>
      </c>
      <c r="X325" s="3">
        <f>W325*$Z325</f>
        <v>3.1371562724083803E-5</v>
      </c>
      <c r="Y325" s="3" t="s">
        <v>602</v>
      </c>
      <c r="Z325" s="6">
        <v>0.12950399999999998</v>
      </c>
      <c r="AA325" s="3" t="s">
        <v>459</v>
      </c>
      <c r="AB325" s="3">
        <v>8.0089053803339499E-2</v>
      </c>
      <c r="AC325" s="3" t="s">
        <v>26</v>
      </c>
      <c r="AD325" s="3" t="s">
        <v>53</v>
      </c>
      <c r="AE325" s="3" t="s">
        <v>6</v>
      </c>
      <c r="AF325" s="3" t="s">
        <v>54</v>
      </c>
      <c r="AG325" s="3" t="s">
        <v>55</v>
      </c>
      <c r="AH325" s="3" t="s">
        <v>603</v>
      </c>
      <c r="AI325" s="3" t="s">
        <v>56</v>
      </c>
      <c r="AJ325" s="3" t="s">
        <v>57</v>
      </c>
      <c r="AK325" s="3" t="s">
        <v>39</v>
      </c>
      <c r="AL325" s="4" t="s">
        <v>12</v>
      </c>
      <c r="AM325" s="4" t="s">
        <v>328</v>
      </c>
      <c r="AN325" s="4" t="s">
        <v>604</v>
      </c>
      <c r="AO325" s="3" t="s">
        <v>1951</v>
      </c>
      <c r="AP325" s="3" t="s">
        <v>30</v>
      </c>
      <c r="AQ325" s="3">
        <v>2127</v>
      </c>
      <c r="AR325" s="3">
        <v>1</v>
      </c>
      <c r="AS325" s="3">
        <v>0</v>
      </c>
      <c r="AT325" s="3">
        <v>1</v>
      </c>
      <c r="AU325" s="3">
        <v>1</v>
      </c>
      <c r="AV325" s="4" t="s">
        <v>15</v>
      </c>
      <c r="AW325" s="4" t="s">
        <v>194</v>
      </c>
      <c r="AX325" s="4" t="s">
        <v>42</v>
      </c>
      <c r="AY325" s="4" t="s">
        <v>58</v>
      </c>
      <c r="AZ325" s="4" t="s">
        <v>59</v>
      </c>
      <c r="BA325" s="3">
        <v>3.2000000000000001E-2</v>
      </c>
      <c r="BB325" s="3">
        <v>1.0325175053051183</v>
      </c>
      <c r="BC325" s="3"/>
      <c r="BD325" s="3" t="s">
        <v>60</v>
      </c>
      <c r="BE325" s="3">
        <v>1.617</v>
      </c>
      <c r="BF325" s="3"/>
    </row>
    <row r="326" spans="1:58" x14ac:dyDescent="0.35">
      <c r="A326" s="2">
        <v>55</v>
      </c>
      <c r="B326" s="3" t="s">
        <v>571</v>
      </c>
      <c r="C326" s="3">
        <v>55.1</v>
      </c>
      <c r="D326" s="3" t="s">
        <v>639</v>
      </c>
      <c r="E326" s="3" t="s">
        <v>572</v>
      </c>
      <c r="F326" s="3"/>
      <c r="G326" s="3"/>
      <c r="H326" s="3" t="str">
        <f>IF(Z326&lt;'2 - Outliers'!$F$11,"Low outlier",IF(Z326&gt;'2 - Outliers'!$F$12,"High outlier",""))</f>
        <v>High outlier</v>
      </c>
      <c r="I326" s="3">
        <f>IF(AB326="",VLOOKUP(AX326,'3 -Impute_SE'!$B$10:$C$21,2,FALSE),AB326)</f>
        <v>8.0327039057698876E-2</v>
      </c>
      <c r="J326" s="3">
        <f>I326^2</f>
        <v>6.4524332037770808E-3</v>
      </c>
      <c r="K326" s="3">
        <f>1/J326</f>
        <v>154.98029478470647</v>
      </c>
      <c r="L326" s="3">
        <f>K326/(VLOOKUP($AX326,'5_Weighting - FEM'!$B$9:$C$20,2,FALSE)/VLOOKUP($AX326,'5_Weighting - FEM'!$B$9:$D$20,3,FALSE))</f>
        <v>1.5026905583376696E-3</v>
      </c>
      <c r="M326" s="3">
        <f>L326*Z326</f>
        <v>7.0709975001703789E-3</v>
      </c>
      <c r="N326" s="3">
        <f>K326*Z326</f>
        <v>729.26875790755855</v>
      </c>
      <c r="O326" s="3">
        <f>K326/(VLOOKUP($AX326,'5_Weighting - FEM'!$F$12:$G$20,2,FALSE)/(VLOOKUP($AX326,'5_Weighting - FEM'!$F$12:$H$21,3,FALSE)))</f>
        <v>0.88006996646817182</v>
      </c>
      <c r="P326" s="3">
        <f>O326*$Z326</f>
        <v>4.1412202255103994</v>
      </c>
      <c r="Q326" s="3">
        <f>K326/(VLOOKUP($AX326,'5_Weighting - FEM'!$F$12:$H$20,2,FALSE)/VLOOKUP($AX326,'5_Weighting - FEM'!$F$12:$H$20,3,FALSE))</f>
        <v>0.88006996646817182</v>
      </c>
      <c r="R326" s="3">
        <f>Q326*$Z326</f>
        <v>4.1412202255103994</v>
      </c>
      <c r="S326" s="3">
        <f>K326/(VLOOKUP($AX326,'5_Weighting - FEM'!$N$12:$O$23,2,FALSE)/VLOOKUP($AX326,'5_Weighting - FEM'!$N$12:$P$23,3,FALSE))</f>
        <v>1.1094895552100123E-3</v>
      </c>
      <c r="T326" s="3">
        <f>S326*$Z326</f>
        <v>5.2207673947414577E-3</v>
      </c>
      <c r="U326" s="3">
        <f>K326/(VLOOKUP($AX326,'5_Weighting - FEM'!$R$12:$S$23,2,FALSE)/(VLOOKUP($AX326,'5_Weighting - FEM'!$R$12:$T$23,3,FALSE)))</f>
        <v>7.8777280768077226E-4</v>
      </c>
      <c r="V326" s="3">
        <f>U326*$Z326</f>
        <v>3.7069105964005335E-3</v>
      </c>
      <c r="W326" s="3">
        <f>K326/(VLOOKUP($AX326,'5_Weighting - FEM'!$V$12:$W$23,2,FALSE)/(VLOOKUP($AX326,'5_Weighting - FEM'!$V$12:$X$23,3,FALSE)))</f>
        <v>8.601662053284386E-4</v>
      </c>
      <c r="X326" s="3">
        <f>W326*$Z326</f>
        <v>4.0475619240842343E-3</v>
      </c>
      <c r="Y326" s="3" t="s">
        <v>640</v>
      </c>
      <c r="Z326" s="6">
        <v>4.705557948</v>
      </c>
      <c r="AA326" s="3" t="s">
        <v>459</v>
      </c>
      <c r="AB326" s="3">
        <v>8.0327039057698876E-2</v>
      </c>
      <c r="AC326" s="3" t="s">
        <v>26</v>
      </c>
      <c r="AD326" s="3" t="s">
        <v>5</v>
      </c>
      <c r="AE326" s="3" t="s">
        <v>6</v>
      </c>
      <c r="AF326" s="3" t="s">
        <v>5</v>
      </c>
      <c r="AG326" s="3" t="s">
        <v>548</v>
      </c>
      <c r="AH326" s="3" t="s">
        <v>37</v>
      </c>
      <c r="AI326" s="3" t="s">
        <v>56</v>
      </c>
      <c r="AJ326" s="3" t="s">
        <v>10</v>
      </c>
      <c r="AK326" s="3" t="s">
        <v>11</v>
      </c>
      <c r="AL326" s="4" t="s">
        <v>12</v>
      </c>
      <c r="AM326" s="4" t="s">
        <v>13</v>
      </c>
      <c r="AN326" s="4" t="s">
        <v>151</v>
      </c>
      <c r="AO326" s="3" t="str">
        <f>IF(AN326&lt;2010,"Pre-2010",IF(AN326&lt;2018,"2010 - 2017","2018 - 2019"))</f>
        <v>2018 - 2019</v>
      </c>
      <c r="AP326" s="3" t="s">
        <v>14</v>
      </c>
      <c r="AQ326" s="3">
        <v>1000</v>
      </c>
      <c r="AR326" s="3">
        <v>1</v>
      </c>
      <c r="AS326" s="3">
        <v>0</v>
      </c>
      <c r="AT326" s="3">
        <v>1</v>
      </c>
      <c r="AU326" s="3">
        <v>1</v>
      </c>
      <c r="AV326" s="4" t="s">
        <v>346</v>
      </c>
      <c r="AW326" s="4" t="s">
        <v>641</v>
      </c>
      <c r="AX326" s="4" t="s">
        <v>642</v>
      </c>
      <c r="AY326" s="4" t="s">
        <v>58</v>
      </c>
      <c r="AZ326" s="4" t="s">
        <v>59</v>
      </c>
      <c r="BA326" s="3">
        <v>12.4131</v>
      </c>
      <c r="BB326" s="3">
        <v>246003.24355241624</v>
      </c>
      <c r="BC326" s="3"/>
      <c r="BD326" s="3" t="s">
        <v>60</v>
      </c>
      <c r="BE326" s="3">
        <v>58.58</v>
      </c>
      <c r="BF326" s="3"/>
    </row>
    <row r="327" spans="1:58" x14ac:dyDescent="0.35">
      <c r="A327" s="2">
        <v>127</v>
      </c>
      <c r="B327" s="3" t="s">
        <v>647</v>
      </c>
      <c r="C327" s="3">
        <v>127.2</v>
      </c>
      <c r="D327" s="3" t="s">
        <v>710</v>
      </c>
      <c r="E327" s="3" t="s">
        <v>649</v>
      </c>
      <c r="F327" s="3"/>
      <c r="G327" s="3"/>
      <c r="H327" s="3" t="str">
        <f>IF(Z327&lt;'2 - Outliers'!$F$11,"Low outlier",IF(Z327&gt;'2 - Outliers'!$F$12,"High outlier",""))</f>
        <v/>
      </c>
      <c r="I327" s="3">
        <f>IF(AB327="",VLOOKUP(AX327,'3 -Impute_SE'!$B$10:$C$21,2,FALSE),AB327)</f>
        <v>8.0974842767295593E-2</v>
      </c>
      <c r="J327" s="3">
        <f>I327^2</f>
        <v>6.5569251611882432E-3</v>
      </c>
      <c r="K327" s="3">
        <f>1/J327</f>
        <v>152.51050994438685</v>
      </c>
      <c r="L327" s="3">
        <f>K327/(VLOOKUP($AX327,'5_Weighting - FEM'!$B$9:$C$20,2,FALSE)/VLOOKUP($AX327,'5_Weighting - FEM'!$B$9:$D$20,3,FALSE))</f>
        <v>1.4787434987077377E-3</v>
      </c>
      <c r="M327" s="3">
        <f>L327*Z327</f>
        <v>3.0462116073379393E-4</v>
      </c>
      <c r="N327" s="3">
        <f>K327*Z327</f>
        <v>31.417165048543691</v>
      </c>
      <c r="O327" s="3">
        <f>K327/(VLOOKUP($AX327,'5_Weighting - FEM'!$F$12:$G$20,2,FALSE)/(VLOOKUP($AX327,'5_Weighting - FEM'!$F$12:$H$21,3,FALSE)))</f>
        <v>0.86604506436933937</v>
      </c>
      <c r="P327" s="3">
        <f>O327*$Z327</f>
        <v>0.1784052832600839</v>
      </c>
      <c r="Q327" s="3">
        <f>K327/(VLOOKUP($AX327,'5_Weighting - FEM'!$F$12:$H$20,2,FALSE)/VLOOKUP($AX327,'5_Weighting - FEM'!$F$12:$H$20,3,FALSE))</f>
        <v>0.86604506436933937</v>
      </c>
      <c r="R327" s="3">
        <f>Q327*$Z327</f>
        <v>0.1784052832600839</v>
      </c>
      <c r="S327" s="3">
        <f>K327/(VLOOKUP($AX327,'5_Weighting - FEM'!$N$12:$O$23,2,FALSE)/VLOOKUP($AX327,'5_Weighting - FEM'!$N$12:$P$23,3,FALSE))</f>
        <v>1.091808594622363E-3</v>
      </c>
      <c r="T327" s="3">
        <f>S327*$Z327</f>
        <v>2.2491257049220674E-4</v>
      </c>
      <c r="U327" s="3">
        <f>K327/(VLOOKUP($AX327,'5_Weighting - FEM'!$R$12:$S$23,2,FALSE)/(VLOOKUP($AX327,'5_Weighting - FEM'!$R$12:$T$23,3,FALSE)))</f>
        <v>7.7521876433785054E-4</v>
      </c>
      <c r="V327" s="3">
        <f>U327*$Z327</f>
        <v>1.5969506545359719E-4</v>
      </c>
      <c r="W327" s="3">
        <f>K327/(VLOOKUP($AX327,'5_Weighting - FEM'!$V$12:$W$23,2,FALSE)/(VLOOKUP($AX327,'5_Weighting - FEM'!$V$12:$X$23,3,FALSE)))</f>
        <v>8.4645849198961302E-4</v>
      </c>
      <c r="X327" s="3">
        <f>W327*$Z327</f>
        <v>1.7437044934986027E-4</v>
      </c>
      <c r="Y327" s="3" t="s">
        <v>650</v>
      </c>
      <c r="Z327" s="6">
        <v>0.20599999999999999</v>
      </c>
      <c r="AA327" s="3" t="s">
        <v>4</v>
      </c>
      <c r="AB327" s="3">
        <v>8.0974842767295593E-2</v>
      </c>
      <c r="AC327" s="3" t="s">
        <v>26</v>
      </c>
      <c r="AD327" s="3" t="s">
        <v>5</v>
      </c>
      <c r="AE327" s="3" t="s">
        <v>6</v>
      </c>
      <c r="AF327" s="3" t="s">
        <v>5</v>
      </c>
      <c r="AG327" s="3" t="s">
        <v>7</v>
      </c>
      <c r="AH327" s="3"/>
      <c r="AI327" s="3" t="s">
        <v>38</v>
      </c>
      <c r="AJ327" s="3" t="s">
        <v>57</v>
      </c>
      <c r="AK327" s="3" t="s">
        <v>337</v>
      </c>
      <c r="AL327" s="4" t="s">
        <v>651</v>
      </c>
      <c r="AM327" s="4" t="s">
        <v>652</v>
      </c>
      <c r="AN327" s="4">
        <v>2012</v>
      </c>
      <c r="AO327" s="3" t="s">
        <v>14</v>
      </c>
      <c r="AP327" s="3" t="s">
        <v>14</v>
      </c>
      <c r="AQ327" s="3">
        <v>816</v>
      </c>
      <c r="AR327" s="3">
        <v>0</v>
      </c>
      <c r="AS327" s="3">
        <v>0</v>
      </c>
      <c r="AT327" s="3">
        <v>0</v>
      </c>
      <c r="AU327" s="3">
        <v>0</v>
      </c>
      <c r="AV327" s="4" t="s">
        <v>346</v>
      </c>
      <c r="AW327" s="4" t="s">
        <v>711</v>
      </c>
      <c r="AX327" s="4" t="s">
        <v>642</v>
      </c>
      <c r="AY327" s="4" t="s">
        <v>33</v>
      </c>
      <c r="AZ327" s="4"/>
      <c r="BA327" s="3">
        <v>5.7000000000000002E-2</v>
      </c>
      <c r="BB327" s="3"/>
      <c r="BC327" s="3"/>
      <c r="BD327" s="3"/>
      <c r="BE327" s="3">
        <v>2.544</v>
      </c>
      <c r="BF327" s="3"/>
    </row>
    <row r="328" spans="1:58" x14ac:dyDescent="0.35">
      <c r="A328" s="2">
        <v>65</v>
      </c>
      <c r="B328" s="3" t="s">
        <v>351</v>
      </c>
      <c r="C328" s="3">
        <v>65.099999999999994</v>
      </c>
      <c r="D328" s="3" t="s">
        <v>386</v>
      </c>
      <c r="E328" s="3" t="s">
        <v>375</v>
      </c>
      <c r="F328" s="3"/>
      <c r="G328" s="3" t="s">
        <v>1958</v>
      </c>
      <c r="H328" s="3" t="str">
        <f>IF(Z328&lt;'2 - Outliers'!$F$11,"Low outlier",IF(Z328&gt;'2 - Outliers'!$F$12,"High outlier",""))</f>
        <v/>
      </c>
      <c r="I328" s="3">
        <f>IF(AB328="",VLOOKUP(AX328,'3 -Impute_SE'!$B$10:$C$21,2,FALSE),AB328)</f>
        <v>8.355555555555555E-2</v>
      </c>
      <c r="J328" s="3">
        <f>I328^2</f>
        <v>6.9815308641975301E-3</v>
      </c>
      <c r="K328" s="3">
        <f>1/J328</f>
        <v>143.2350611136261</v>
      </c>
      <c r="L328" s="3">
        <f>K328/(VLOOKUP($AX328,'5_Weighting - FEM'!$B$9:$C$20,2,FALSE)/VLOOKUP($AX328,'5_Weighting - FEM'!$B$9:$D$20,3,FALSE))</f>
        <v>0.25006163988122171</v>
      </c>
      <c r="M328" s="3">
        <f>L328*Z328</f>
        <v>-1.8804635319067872E-3</v>
      </c>
      <c r="N328" s="3">
        <f>K328*Z328</f>
        <v>-1.0771276595744683</v>
      </c>
      <c r="O328" s="3">
        <f>K328/(VLOOKUP($AX328,'5_Weighting - FEM'!$F$12:$G$20,2,FALSE)/(VLOOKUP($AX328,'5_Weighting - FEM'!$F$12:$H$21,3,FALSE)))</f>
        <v>8.2080863111463316</v>
      </c>
      <c r="P328" s="3">
        <f>O328*$Z328</f>
        <v>-6.1724809059820411E-2</v>
      </c>
      <c r="Q328" s="3">
        <f>K328/(VLOOKUP($AX328,'5_Weighting - FEM'!$F$12:$H$20,2,FALSE)/VLOOKUP($AX328,'5_Weighting - FEM'!$F$12:$H$20,3,FALSE))</f>
        <v>8.2080863111463316</v>
      </c>
      <c r="R328" s="3">
        <f>Q328*$Z328</f>
        <v>-6.1724809059820411E-2</v>
      </c>
      <c r="S328" s="3">
        <f>K328/(VLOOKUP($AX328,'5_Weighting - FEM'!$N$12:$O$23,2,FALSE)/VLOOKUP($AX328,'5_Weighting - FEM'!$N$12:$P$23,3,FALSE))</f>
        <v>0.13698294623853721</v>
      </c>
      <c r="T328" s="3">
        <f>S328*$Z328</f>
        <v>-1.0301117557137997E-3</v>
      </c>
      <c r="U328" s="3">
        <f>K328/(VLOOKUP($AX328,'5_Weighting - FEM'!$R$12:$S$23,2,FALSE)/(VLOOKUP($AX328,'5_Weighting - FEM'!$R$12:$T$23,3,FALSE)))</f>
        <v>0.22266491239278946</v>
      </c>
      <c r="V328" s="3">
        <f>U328*$Z328</f>
        <v>-1.6744401411937766E-3</v>
      </c>
      <c r="W328" s="3">
        <f>K328/(VLOOKUP($AX328,'5_Weighting - FEM'!$V$12:$W$23,2,FALSE)/(VLOOKUP($AX328,'5_Weighting - FEM'!$V$12:$X$23,3,FALSE)))</f>
        <v>0.18888055494558093</v>
      </c>
      <c r="X328" s="3">
        <f>W328*$Z328</f>
        <v>-1.4203817731907684E-3</v>
      </c>
      <c r="Y328" s="3" t="s">
        <v>367</v>
      </c>
      <c r="Z328" s="6">
        <v>-7.5199999999999998E-3</v>
      </c>
      <c r="AA328" s="3" t="s">
        <v>355</v>
      </c>
      <c r="AB328" s="3">
        <v>8.355555555555555E-2</v>
      </c>
      <c r="AC328" s="3" t="s">
        <v>26</v>
      </c>
      <c r="AD328" s="3" t="s">
        <v>53</v>
      </c>
      <c r="AE328" s="3" t="s">
        <v>143</v>
      </c>
      <c r="AF328" s="3" t="s">
        <v>54</v>
      </c>
      <c r="AG328" s="3" t="s">
        <v>7</v>
      </c>
      <c r="AH328" s="3" t="s">
        <v>356</v>
      </c>
      <c r="AI328" s="3" t="s">
        <v>28</v>
      </c>
      <c r="AJ328" s="3" t="s">
        <v>10</v>
      </c>
      <c r="AK328" s="3" t="s">
        <v>11</v>
      </c>
      <c r="AL328" s="4" t="s">
        <v>108</v>
      </c>
      <c r="AM328" s="4" t="s">
        <v>357</v>
      </c>
      <c r="AN328" s="4">
        <v>2010</v>
      </c>
      <c r="AO328" s="3" t="s">
        <v>14</v>
      </c>
      <c r="AP328" s="3" t="s">
        <v>14</v>
      </c>
      <c r="AQ328" s="3">
        <v>473</v>
      </c>
      <c r="AR328" s="3">
        <v>1</v>
      </c>
      <c r="AS328" s="3">
        <v>0</v>
      </c>
      <c r="AT328" s="3">
        <v>0</v>
      </c>
      <c r="AU328" s="3">
        <v>0</v>
      </c>
      <c r="AV328" s="4" t="s">
        <v>346</v>
      </c>
      <c r="AW328" s="4" t="s">
        <v>364</v>
      </c>
      <c r="AX328" s="4" t="s">
        <v>348</v>
      </c>
      <c r="AY328" s="4" t="s">
        <v>33</v>
      </c>
      <c r="AZ328" s="4"/>
      <c r="BA328" s="3">
        <v>-0.02</v>
      </c>
      <c r="BB328" s="3"/>
      <c r="BC328" s="3"/>
      <c r="BD328" s="3" t="s">
        <v>20</v>
      </c>
      <c r="BE328" s="3">
        <v>-0.09</v>
      </c>
      <c r="BF328" s="3"/>
    </row>
    <row r="329" spans="1:58" x14ac:dyDescent="0.35">
      <c r="A329" s="2">
        <v>65</v>
      </c>
      <c r="B329" s="3" t="s">
        <v>351</v>
      </c>
      <c r="C329" s="3">
        <v>65.7</v>
      </c>
      <c r="D329" s="3" t="s">
        <v>373</v>
      </c>
      <c r="E329" s="3" t="s">
        <v>353</v>
      </c>
      <c r="F329" s="3"/>
      <c r="G329" s="3"/>
      <c r="H329" s="3" t="str">
        <f>IF(Z329&lt;'2 - Outliers'!$F$11,"Low outlier",IF(Z329&gt;'2 - Outliers'!$F$12,"High outlier",""))</f>
        <v/>
      </c>
      <c r="I329" s="3">
        <f>IF(AB329="",VLOOKUP(AX329,'3 -Impute_SE'!$B$10:$C$21,2,FALSE),AB329)</f>
        <v>8.4648648648648656E-2</v>
      </c>
      <c r="J329" s="3">
        <f>I329^2</f>
        <v>7.1653937180423677E-3</v>
      </c>
      <c r="K329" s="3">
        <f>1/J329</f>
        <v>139.55967241297753</v>
      </c>
      <c r="L329" s="3">
        <f>K329/(VLOOKUP($AX329,'5_Weighting - FEM'!$B$9:$C$20,2,FALSE)/VLOOKUP($AX329,'5_Weighting - FEM'!$B$9:$D$20,3,FALSE))</f>
        <v>0.24364509829887818</v>
      </c>
      <c r="M329" s="3">
        <f>L329*Z329</f>
        <v>7.6309644787208647E-3</v>
      </c>
      <c r="N329" s="3">
        <f>K329*Z329</f>
        <v>4.3710089399744563</v>
      </c>
      <c r="O329" s="3">
        <f>K329/(VLOOKUP($AX329,'5_Weighting - FEM'!$F$12:$G$20,2,FALSE)/(VLOOKUP($AX329,'5_Weighting - FEM'!$F$12:$H$21,3,FALSE)))</f>
        <v>7.9974681325566372</v>
      </c>
      <c r="P329" s="3">
        <f>O329*$Z329</f>
        <v>0.25048070191167388</v>
      </c>
      <c r="Q329" s="3">
        <f>K329/(VLOOKUP($AX329,'5_Weighting - FEM'!$F$12:$H$20,2,FALSE)/VLOOKUP($AX329,'5_Weighting - FEM'!$F$12:$H$20,3,FALSE))</f>
        <v>7.9974681325566372</v>
      </c>
      <c r="R329" s="3">
        <f>Q329*$Z329</f>
        <v>0.25048070191167388</v>
      </c>
      <c r="S329" s="3">
        <f>K329/(VLOOKUP($AX329,'5_Weighting - FEM'!$N$12:$O$23,2,FALSE)/VLOOKUP($AX329,'5_Weighting - FEM'!$N$12:$P$23,3,FALSE))</f>
        <v>0.13346798580306621</v>
      </c>
      <c r="T329" s="3">
        <f>S329*$Z329</f>
        <v>4.1802173153520335E-3</v>
      </c>
      <c r="U329" s="3">
        <f>K329/(VLOOKUP($AX329,'5_Weighting - FEM'!$R$12:$S$23,2,FALSE)/(VLOOKUP($AX329,'5_Weighting - FEM'!$R$12:$T$23,3,FALSE)))</f>
        <v>0.216951366444775</v>
      </c>
      <c r="V329" s="3">
        <f>U329*$Z329</f>
        <v>6.7949167970503535E-3</v>
      </c>
      <c r="W329" s="3">
        <f>K329/(VLOOKUP($AX329,'5_Weighting - FEM'!$V$12:$W$23,2,FALSE)/(VLOOKUP($AX329,'5_Weighting - FEM'!$V$12:$X$23,3,FALSE)))</f>
        <v>0.18403391019239082</v>
      </c>
      <c r="X329" s="3">
        <f>W329*$Z329</f>
        <v>5.7639420672256809E-3</v>
      </c>
      <c r="Y329" s="3" t="s">
        <v>367</v>
      </c>
      <c r="Z329" s="6">
        <v>3.1320000000000001E-2</v>
      </c>
      <c r="AA329" s="3" t="s">
        <v>355</v>
      </c>
      <c r="AB329" s="3">
        <v>8.4648648648648656E-2</v>
      </c>
      <c r="AC329" s="3" t="s">
        <v>26</v>
      </c>
      <c r="AD329" s="3" t="s">
        <v>53</v>
      </c>
      <c r="AE329" s="3" t="s">
        <v>6</v>
      </c>
      <c r="AF329" s="3" t="s">
        <v>54</v>
      </c>
      <c r="AG329" s="3" t="s">
        <v>7</v>
      </c>
      <c r="AH329" s="3" t="s">
        <v>356</v>
      </c>
      <c r="AI329" s="3" t="s">
        <v>28</v>
      </c>
      <c r="AJ329" s="3" t="s">
        <v>10</v>
      </c>
      <c r="AK329" s="3" t="s">
        <v>11</v>
      </c>
      <c r="AL329" s="4" t="s">
        <v>108</v>
      </c>
      <c r="AM329" s="4" t="s">
        <v>357</v>
      </c>
      <c r="AN329" s="4">
        <v>2010</v>
      </c>
      <c r="AO329" s="3" t="s">
        <v>14</v>
      </c>
      <c r="AP329" s="3" t="s">
        <v>14</v>
      </c>
      <c r="AQ329" s="3">
        <v>473</v>
      </c>
      <c r="AR329" s="3">
        <v>1</v>
      </c>
      <c r="AS329" s="3">
        <v>0</v>
      </c>
      <c r="AT329" s="3">
        <v>0</v>
      </c>
      <c r="AU329" s="3">
        <v>0</v>
      </c>
      <c r="AV329" s="4" t="s">
        <v>346</v>
      </c>
      <c r="AW329" s="4" t="s">
        <v>364</v>
      </c>
      <c r="AX329" s="4" t="s">
        <v>348</v>
      </c>
      <c r="AY329" s="4" t="s">
        <v>33</v>
      </c>
      <c r="AZ329" s="4"/>
      <c r="BA329" s="3">
        <v>5.8000000000000003E-2</v>
      </c>
      <c r="BB329" s="3"/>
      <c r="BC329" s="3"/>
      <c r="BD329" s="3" t="s">
        <v>20</v>
      </c>
      <c r="BE329" s="3">
        <v>0.37</v>
      </c>
      <c r="BF329" s="3"/>
    </row>
    <row r="330" spans="1:58" x14ac:dyDescent="0.35">
      <c r="A330" s="2">
        <v>7</v>
      </c>
      <c r="B330" s="3" t="s">
        <v>599</v>
      </c>
      <c r="C330" s="3">
        <v>7.3</v>
      </c>
      <c r="D330" s="3" t="s">
        <v>947</v>
      </c>
      <c r="E330" s="3" t="s">
        <v>601</v>
      </c>
      <c r="F330" s="3"/>
      <c r="G330" s="3"/>
      <c r="H330" s="3" t="str">
        <f>IF(Z330&lt;'2 - Outliers'!$F$11,"Low outlier",IF(Z330&gt;'2 - Outliers'!$F$12,"High outlier",""))</f>
        <v/>
      </c>
      <c r="I330" s="3">
        <f>IF(AB330="",VLOOKUP(AX330,'3 -Impute_SE'!$B$10:$C$21,2,FALSE),AB330)</f>
        <v>8.4747657713928809E-2</v>
      </c>
      <c r="J330" s="3">
        <f>I330^2</f>
        <v>7.1821654879972371E-3</v>
      </c>
      <c r="K330" s="3">
        <f>1/J330</f>
        <v>139.23377311079645</v>
      </c>
      <c r="L330" s="3">
        <f>K330/(VLOOKUP($AX330,'5_Weighting - FEM'!$B$9:$C$20,2,FALSE)/VLOOKUP($AX330,'5_Weighting - FEM'!$B$9:$D$20,3,FALSE))</f>
        <v>3.7447604849765007E-4</v>
      </c>
      <c r="M330" s="3">
        <f>L330*Z330</f>
        <v>5.0809284736209668E-5</v>
      </c>
      <c r="N330" s="3">
        <f>K330*Z330</f>
        <v>18.891377569445975</v>
      </c>
      <c r="O330" s="3">
        <f>K330/(VLOOKUP($AX330,'5_Weighting - FEM'!$F$12:$G$20,2,FALSE)/(VLOOKUP($AX330,'5_Weighting - FEM'!$F$12:$H$21,3,FALSE)))</f>
        <v>3.6398368679028868E-2</v>
      </c>
      <c r="P330" s="3">
        <f>O330*$Z330</f>
        <v>4.9385670607393168E-3</v>
      </c>
      <c r="Q330" s="3">
        <f>K330/(VLOOKUP($AX330,'5_Weighting - FEM'!$F$12:$H$20,2,FALSE)/VLOOKUP($AX330,'5_Weighting - FEM'!$F$12:$H$20,3,FALSE))</f>
        <v>3.6398368679028868E-2</v>
      </c>
      <c r="R330" s="3">
        <f>Q330*$Z330</f>
        <v>4.9385670607393168E-3</v>
      </c>
      <c r="S330" s="3">
        <f>K330/(VLOOKUP($AX330,'5_Weighting - FEM'!$N$12:$O$23,2,FALSE)/VLOOKUP($AX330,'5_Weighting - FEM'!$N$12:$P$23,3,FALSE))</f>
        <v>2.424295719099263E-4</v>
      </c>
      <c r="T330" s="3">
        <f>S330*$Z330</f>
        <v>3.2893086746310715E-5</v>
      </c>
      <c r="U330" s="3">
        <f>K330/(VLOOKUP($AX330,'5_Weighting - FEM'!$R$12:$S$23,2,FALSE)/(VLOOKUP($AX330,'5_Weighting - FEM'!$R$12:$T$23,3,FALSE)))</f>
        <v>7.1306536115277333E-2</v>
      </c>
      <c r="V330" s="3">
        <f>U330*$Z330</f>
        <v>9.674942126656946E-3</v>
      </c>
      <c r="W330" s="3">
        <f>K330/(VLOOKUP($AX330,'5_Weighting - FEM'!$V$12:$W$23,2,FALSE)/(VLOOKUP($AX330,'5_Weighting - FEM'!$V$12:$X$23,3,FALSE)))</f>
        <v>2.1634351826938653E-4</v>
      </c>
      <c r="X330" s="3">
        <f>W330*$Z330</f>
        <v>2.9353704902308638E-5</v>
      </c>
      <c r="Y330" s="3" t="s">
        <v>602</v>
      </c>
      <c r="Z330" s="6">
        <v>0.13568100000000002</v>
      </c>
      <c r="AA330" s="3" t="s">
        <v>459</v>
      </c>
      <c r="AB330" s="3">
        <v>8.4747657713928809E-2</v>
      </c>
      <c r="AC330" s="3" t="s">
        <v>26</v>
      </c>
      <c r="AD330" s="3" t="s">
        <v>53</v>
      </c>
      <c r="AE330" s="3" t="s">
        <v>6</v>
      </c>
      <c r="AF330" s="3" t="s">
        <v>54</v>
      </c>
      <c r="AG330" s="3" t="s">
        <v>55</v>
      </c>
      <c r="AH330" s="3" t="s">
        <v>603</v>
      </c>
      <c r="AI330" s="3" t="s">
        <v>56</v>
      </c>
      <c r="AJ330" s="3" t="s">
        <v>57</v>
      </c>
      <c r="AK330" s="3" t="s">
        <v>39</v>
      </c>
      <c r="AL330" s="4" t="s">
        <v>12</v>
      </c>
      <c r="AM330" s="4" t="s">
        <v>328</v>
      </c>
      <c r="AN330" s="4" t="s">
        <v>604</v>
      </c>
      <c r="AO330" s="3" t="s">
        <v>1951</v>
      </c>
      <c r="AP330" s="3" t="s">
        <v>30</v>
      </c>
      <c r="AQ330" s="3">
        <v>2127</v>
      </c>
      <c r="AR330" s="3">
        <v>1</v>
      </c>
      <c r="AS330" s="3">
        <v>0</v>
      </c>
      <c r="AT330" s="3">
        <v>1</v>
      </c>
      <c r="AU330" s="3">
        <v>1</v>
      </c>
      <c r="AV330" s="4" t="s">
        <v>15</v>
      </c>
      <c r="AW330" s="4" t="s">
        <v>194</v>
      </c>
      <c r="AX330" s="4" t="s">
        <v>42</v>
      </c>
      <c r="AY330" s="4" t="s">
        <v>58</v>
      </c>
      <c r="AZ330" s="4" t="s">
        <v>59</v>
      </c>
      <c r="BA330" s="3">
        <v>3.5000000000000003E-2</v>
      </c>
      <c r="BB330" s="6">
        <v>1.0356197087996233</v>
      </c>
      <c r="BC330" s="3"/>
      <c r="BD330" s="3" t="s">
        <v>60</v>
      </c>
      <c r="BE330" s="3">
        <v>1.601</v>
      </c>
      <c r="BF330" s="3"/>
    </row>
    <row r="331" spans="1:58" x14ac:dyDescent="0.35">
      <c r="A331" s="2">
        <v>103</v>
      </c>
      <c r="B331" s="3" t="s">
        <v>263</v>
      </c>
      <c r="C331" s="3">
        <v>103.1</v>
      </c>
      <c r="D331" s="3" t="s">
        <v>497</v>
      </c>
      <c r="E331" s="3" t="s">
        <v>265</v>
      </c>
      <c r="F331" s="3"/>
      <c r="G331" s="3"/>
      <c r="H331" s="3" t="str">
        <f>IF(Z331&lt;'2 - Outliers'!$F$11,"Low outlier",IF(Z331&gt;'2 - Outliers'!$F$12,"High outlier",""))</f>
        <v/>
      </c>
      <c r="I331" s="3">
        <f>IF(AB331="",VLOOKUP(AX331,'3 -Impute_SE'!$B$10:$C$21,2,FALSE),AB331)</f>
        <v>8.4857351865398695E-2</v>
      </c>
      <c r="J331" s="3">
        <f>I331^2</f>
        <v>7.2007701656080832E-3</v>
      </c>
      <c r="K331" s="3">
        <f>1/J331</f>
        <v>138.87403388822827</v>
      </c>
      <c r="L331" s="3">
        <f>K331/(VLOOKUP($AX331,'5_Weighting - FEM'!$B$9:$C$20,2,FALSE)/VLOOKUP($AX331,'5_Weighting - FEM'!$B$9:$D$20,3,FALSE))</f>
        <v>0.24244810161013777</v>
      </c>
      <c r="M331" s="3">
        <f>L331*Z331</f>
        <v>5.6247959573551963E-2</v>
      </c>
      <c r="N331" s="3">
        <f>K331*Z331</f>
        <v>32.218775862068959</v>
      </c>
      <c r="O331" s="3">
        <f>K331/(VLOOKUP($AX331,'5_Weighting - FEM'!$F$12:$G$20,2,FALSE)/(VLOOKUP($AX331,'5_Weighting - FEM'!$F$12:$H$21,3,FALSE)))</f>
        <v>7.958177611467498</v>
      </c>
      <c r="P331" s="3">
        <f>O331*$Z331</f>
        <v>1.8462972058604596</v>
      </c>
      <c r="Q331" s="3">
        <f>K331/(VLOOKUP($AX331,'5_Weighting - FEM'!$F$12:$H$20,2,FALSE)/VLOOKUP($AX331,'5_Weighting - FEM'!$F$12:$H$20,3,FALSE))</f>
        <v>7.958177611467498</v>
      </c>
      <c r="R331" s="3">
        <f>Q331*$Z331</f>
        <v>1.8462972058604596</v>
      </c>
      <c r="S331" s="3">
        <f>K331/(VLOOKUP($AX331,'5_Weighting - FEM'!$N$12:$O$23,2,FALSE)/VLOOKUP($AX331,'5_Weighting - FEM'!$N$12:$P$23,3,FALSE))</f>
        <v>0.13281227494257866</v>
      </c>
      <c r="T331" s="3">
        <f>S331*$Z331</f>
        <v>3.081244778667825E-2</v>
      </c>
      <c r="U331" s="3">
        <f>K331/(VLOOKUP($AX331,'5_Weighting - FEM'!$R$12:$S$23,2,FALSE)/(VLOOKUP($AX331,'5_Weighting - FEM'!$R$12:$T$23,3,FALSE)))</f>
        <v>0.21588551258986369</v>
      </c>
      <c r="V331" s="3">
        <f>U331*$Z331</f>
        <v>5.008543892084838E-2</v>
      </c>
      <c r="W331" s="3">
        <f>K331/(VLOOKUP($AX331,'5_Weighting - FEM'!$V$12:$W$23,2,FALSE)/(VLOOKUP($AX331,'5_Weighting - FEM'!$V$12:$X$23,3,FALSE)))</f>
        <v>0.18312977552005683</v>
      </c>
      <c r="X331" s="3">
        <f>W331*$Z331</f>
        <v>4.2486107920653188E-2</v>
      </c>
      <c r="Y331" s="3" t="s">
        <v>266</v>
      </c>
      <c r="Z331" s="6">
        <v>0.23200000000000001</v>
      </c>
      <c r="AA331" s="3" t="s">
        <v>176</v>
      </c>
      <c r="AB331" s="3">
        <v>8.4857351865398695E-2</v>
      </c>
      <c r="AC331" s="3" t="s">
        <v>26</v>
      </c>
      <c r="AD331" s="3" t="s">
        <v>5</v>
      </c>
      <c r="AE331" s="3" t="s">
        <v>6</v>
      </c>
      <c r="AF331" s="3" t="s">
        <v>5</v>
      </c>
      <c r="AG331" s="3" t="s">
        <v>267</v>
      </c>
      <c r="AH331" s="3" t="s">
        <v>268</v>
      </c>
      <c r="AI331" s="3" t="s">
        <v>103</v>
      </c>
      <c r="AJ331" s="3" t="s">
        <v>10</v>
      </c>
      <c r="AK331" s="3" t="s">
        <v>39</v>
      </c>
      <c r="AL331" s="4" t="s">
        <v>12</v>
      </c>
      <c r="AM331" s="4" t="s">
        <v>13</v>
      </c>
      <c r="AN331" s="4">
        <v>2010</v>
      </c>
      <c r="AO331" s="3" t="s">
        <v>14</v>
      </c>
      <c r="AP331" s="3" t="s">
        <v>14</v>
      </c>
      <c r="AQ331" s="3">
        <v>4399</v>
      </c>
      <c r="AR331" s="3">
        <v>1</v>
      </c>
      <c r="AS331" s="3">
        <v>0</v>
      </c>
      <c r="AT331" s="3">
        <v>1</v>
      </c>
      <c r="AU331" s="3">
        <v>1</v>
      </c>
      <c r="AV331" s="4" t="s">
        <v>346</v>
      </c>
      <c r="AW331" s="4" t="s">
        <v>498</v>
      </c>
      <c r="AX331" s="4" t="s">
        <v>348</v>
      </c>
      <c r="AY331" s="4" t="s">
        <v>270</v>
      </c>
      <c r="AZ331" s="4"/>
      <c r="BA331" s="3">
        <v>0.23200000000000001</v>
      </c>
      <c r="BB331" s="3"/>
      <c r="BC331" s="3"/>
      <c r="BD331" s="3" t="s">
        <v>20</v>
      </c>
      <c r="BE331" s="3">
        <v>2.734</v>
      </c>
      <c r="BF331" s="3"/>
    </row>
    <row r="332" spans="1:58" x14ac:dyDescent="0.35">
      <c r="A332" s="2">
        <v>139</v>
      </c>
      <c r="B332" s="3" t="s">
        <v>991</v>
      </c>
      <c r="C332" s="3">
        <v>139.1</v>
      </c>
      <c r="D332" s="3" t="s">
        <v>999</v>
      </c>
      <c r="E332" s="3" t="s">
        <v>1000</v>
      </c>
      <c r="F332" s="3"/>
      <c r="G332" s="3"/>
      <c r="H332" s="3" t="str">
        <f>IF(Z332&lt;'2 - Outliers'!$F$11,"Low outlier",IF(Z332&gt;'2 - Outliers'!$F$12,"High outlier",""))</f>
        <v/>
      </c>
      <c r="I332" s="3">
        <f>IF(AB332="",VLOOKUP(AX332,'3 -Impute_SE'!$B$10:$C$21,2,FALSE),AB332)</f>
        <v>8.5199999999999998E-2</v>
      </c>
      <c r="J332" s="3">
        <f>I332^2</f>
        <v>7.2590399999999996E-3</v>
      </c>
      <c r="K332" s="3">
        <f>1/J332</f>
        <v>137.75926293283962</v>
      </c>
      <c r="L332" s="3">
        <f>K332/(VLOOKUP($AX332,'5_Weighting - FEM'!$B$9:$C$20,2,FALSE)/VLOOKUP($AX332,'5_Weighting - FEM'!$B$9:$D$20,3,FALSE))</f>
        <v>3.7051028119440067E-4</v>
      </c>
      <c r="M332" s="3">
        <f>L332*Z332</f>
        <v>8.4846854393517758E-6</v>
      </c>
      <c r="N332" s="3">
        <f>K332*Z332</f>
        <v>3.1546871211620271</v>
      </c>
      <c r="O332" s="3">
        <f>K332/(VLOOKUP($AX332,'5_Weighting - FEM'!$F$12:$G$20,2,FALSE)/(VLOOKUP($AX332,'5_Weighting - FEM'!$F$12:$H$21,3,FALSE)))</f>
        <v>3.6012903544534916E-2</v>
      </c>
      <c r="P332" s="3">
        <f>O332*$Z332</f>
        <v>8.2469549116984955E-4</v>
      </c>
      <c r="Q332" s="3">
        <f>K332/(VLOOKUP($AX332,'5_Weighting - FEM'!$F$12:$H$20,2,FALSE)/VLOOKUP($AX332,'5_Weighting - FEM'!$F$12:$H$20,3,FALSE))</f>
        <v>3.6012903544534916E-2</v>
      </c>
      <c r="R332" s="3">
        <f>Q332*$Z332</f>
        <v>8.2469549116984955E-4</v>
      </c>
      <c r="S332" s="3">
        <f>K332/(VLOOKUP($AX332,'5_Weighting - FEM'!$N$12:$O$23,2,FALSE)/VLOOKUP($AX332,'5_Weighting - FEM'!$N$12:$P$23,3,FALSE))</f>
        <v>2.3986220004868652E-4</v>
      </c>
      <c r="T332" s="3">
        <f>S332*$Z332</f>
        <v>5.4928443811149213E-6</v>
      </c>
      <c r="U332" s="3">
        <f>K332/(VLOOKUP($AX332,'5_Weighting - FEM'!$R$12:$S$23,2,FALSE)/(VLOOKUP($AX332,'5_Weighting - FEM'!$R$12:$T$23,3,FALSE)))</f>
        <v>7.0551387339892524E-2</v>
      </c>
      <c r="V332" s="3">
        <f>U332*$Z332</f>
        <v>1.6156267700835388E-3</v>
      </c>
      <c r="W332" s="3">
        <f>K332/(VLOOKUP($AX332,'5_Weighting - FEM'!$V$12:$W$23,2,FALSE)/(VLOOKUP($AX332,'5_Weighting - FEM'!$V$12:$X$23,3,FALSE)))</f>
        <v>2.140524023102625E-4</v>
      </c>
      <c r="X332" s="3">
        <f>W332*$Z332</f>
        <v>4.9018000129050114E-6</v>
      </c>
      <c r="Y332" s="3" t="s">
        <v>960</v>
      </c>
      <c r="Z332" s="6">
        <v>2.29E-2</v>
      </c>
      <c r="AA332" s="3" t="s">
        <v>157</v>
      </c>
      <c r="AB332" s="3">
        <v>8.5199999999999998E-2</v>
      </c>
      <c r="AC332" s="3" t="s">
        <v>26</v>
      </c>
      <c r="AD332" s="3" t="s">
        <v>53</v>
      </c>
      <c r="AE332" s="3" t="s">
        <v>6</v>
      </c>
      <c r="AF332" s="3" t="s">
        <v>54</v>
      </c>
      <c r="AG332" s="3" t="s">
        <v>7</v>
      </c>
      <c r="AH332" s="3"/>
      <c r="AI332" s="3" t="s">
        <v>28</v>
      </c>
      <c r="AJ332" s="3" t="s">
        <v>336</v>
      </c>
      <c r="AK332" s="3" t="s">
        <v>337</v>
      </c>
      <c r="AL332" s="4" t="s">
        <v>994</v>
      </c>
      <c r="AM332" s="4" t="s">
        <v>13</v>
      </c>
      <c r="AN332" s="4" t="s">
        <v>995</v>
      </c>
      <c r="AO332" s="3" t="s">
        <v>1951</v>
      </c>
      <c r="AP332" s="3" t="s">
        <v>14</v>
      </c>
      <c r="AQ332" s="3">
        <v>120</v>
      </c>
      <c r="AR332" s="3">
        <v>1</v>
      </c>
      <c r="AS332" s="3">
        <v>1</v>
      </c>
      <c r="AT332" s="3">
        <v>0</v>
      </c>
      <c r="AU332" s="3">
        <v>1</v>
      </c>
      <c r="AV332" s="4" t="s">
        <v>15</v>
      </c>
      <c r="AW332" s="4" t="s">
        <v>563</v>
      </c>
      <c r="AX332" s="4" t="s">
        <v>972</v>
      </c>
      <c r="AY332" s="4" t="s">
        <v>33</v>
      </c>
      <c r="AZ332" s="4"/>
      <c r="BA332" s="3">
        <v>2.29E-2</v>
      </c>
      <c r="BB332" s="3"/>
      <c r="BC332" s="3"/>
      <c r="BD332" s="3"/>
      <c r="BE332" s="3">
        <v>0.26877934272300469</v>
      </c>
      <c r="BF332" s="3" t="s">
        <v>125</v>
      </c>
    </row>
    <row r="333" spans="1:58" x14ac:dyDescent="0.35">
      <c r="A333" s="2">
        <v>7</v>
      </c>
      <c r="B333" s="3" t="s">
        <v>599</v>
      </c>
      <c r="C333" s="3">
        <v>7.2</v>
      </c>
      <c r="D333" s="3" t="s">
        <v>950</v>
      </c>
      <c r="E333" s="3" t="s">
        <v>660</v>
      </c>
      <c r="F333" s="3"/>
      <c r="G333" s="3"/>
      <c r="H333" s="3" t="str">
        <f>IF(Z333&lt;'2 - Outliers'!$F$11,"Low outlier",IF(Z333&gt;'2 - Outliers'!$F$12,"High outlier",""))</f>
        <v/>
      </c>
      <c r="I333" s="3">
        <f>IF(AB333="",VLOOKUP(AX333,'3 -Impute_SE'!$B$10:$C$21,2,FALSE),AB333)</f>
        <v>8.5705714285714274E-2</v>
      </c>
      <c r="J333" s="3">
        <f>I333^2</f>
        <v>7.3454694612244877E-3</v>
      </c>
      <c r="K333" s="3">
        <f>1/J333</f>
        <v>136.1383374172112</v>
      </c>
      <c r="L333" s="3">
        <f>K333/(VLOOKUP($AX333,'5_Weighting - FEM'!$B$9:$C$20,2,FALSE)/VLOOKUP($AX333,'5_Weighting - FEM'!$B$9:$D$20,3,FALSE))</f>
        <v>3.6615072267321834E-4</v>
      </c>
      <c r="M333" s="3">
        <f>L333*Z333</f>
        <v>1.5596460983800511E-5</v>
      </c>
      <c r="N333" s="3">
        <f>K333*Z333</f>
        <v>5.7989132246557986</v>
      </c>
      <c r="O333" s="3">
        <f>K333/(VLOOKUP($AX333,'5_Weighting - FEM'!$F$12:$G$20,2,FALSE)/(VLOOKUP($AX333,'5_Weighting - FEM'!$F$12:$H$21,3,FALSE)))</f>
        <v>3.5589162643165112E-2</v>
      </c>
      <c r="P333" s="3">
        <f>O333*$Z333</f>
        <v>1.5159467187659736E-3</v>
      </c>
      <c r="Q333" s="3">
        <f>K333/(VLOOKUP($AX333,'5_Weighting - FEM'!$F$12:$H$20,2,FALSE)/VLOOKUP($AX333,'5_Weighting - FEM'!$F$12:$H$20,3,FALSE))</f>
        <v>3.5589162643165112E-2</v>
      </c>
      <c r="R333" s="3">
        <f>Q333*$Z333</f>
        <v>1.5159467187659736E-3</v>
      </c>
      <c r="S333" s="3">
        <f>K333/(VLOOKUP($AX333,'5_Weighting - FEM'!$N$12:$O$23,2,FALSE)/VLOOKUP($AX333,'5_Weighting - FEM'!$N$12:$P$23,3,FALSE))</f>
        <v>2.3703989429576426E-4</v>
      </c>
      <c r="T333" s="3">
        <f>S333*$Z333</f>
        <v>1.0096889707049856E-5</v>
      </c>
      <c r="U333" s="3">
        <f>K333/(VLOOKUP($AX333,'5_Weighting - FEM'!$R$12:$S$23,2,FALSE)/(VLOOKUP($AX333,'5_Weighting - FEM'!$R$12:$T$23,3,FALSE)))</f>
        <v>6.9721254095364588E-2</v>
      </c>
      <c r="V333" s="3">
        <f>U333*$Z333</f>
        <v>2.9698284119200847E-3</v>
      </c>
      <c r="W333" s="3">
        <f>K333/(VLOOKUP($AX333,'5_Weighting - FEM'!$V$12:$W$23,2,FALSE)/(VLOOKUP($AX333,'5_Weighting - FEM'!$V$12:$X$23,3,FALSE)))</f>
        <v>2.1153378401048679E-4</v>
      </c>
      <c r="X333" s="3">
        <f>W333*$Z333</f>
        <v>9.0104380649268507E-6</v>
      </c>
      <c r="Y333" s="3" t="s">
        <v>602</v>
      </c>
      <c r="Z333" s="6">
        <v>4.2595739999999993E-2</v>
      </c>
      <c r="AA333" s="3" t="s">
        <v>459</v>
      </c>
      <c r="AB333" s="3">
        <v>8.5705714285714274E-2</v>
      </c>
      <c r="AC333" s="3" t="s">
        <v>26</v>
      </c>
      <c r="AD333" s="3" t="s">
        <v>53</v>
      </c>
      <c r="AE333" s="3" t="s">
        <v>6</v>
      </c>
      <c r="AF333" s="3" t="s">
        <v>54</v>
      </c>
      <c r="AG333" s="3" t="s">
        <v>55</v>
      </c>
      <c r="AH333" s="3" t="s">
        <v>603</v>
      </c>
      <c r="AI333" s="3" t="s">
        <v>56</v>
      </c>
      <c r="AJ333" s="3" t="s">
        <v>57</v>
      </c>
      <c r="AK333" s="3" t="s">
        <v>39</v>
      </c>
      <c r="AL333" s="4" t="s">
        <v>12</v>
      </c>
      <c r="AM333" s="4" t="s">
        <v>328</v>
      </c>
      <c r="AN333" s="4" t="s">
        <v>604</v>
      </c>
      <c r="AO333" s="3" t="s">
        <v>1951</v>
      </c>
      <c r="AP333" s="3" t="s">
        <v>30</v>
      </c>
      <c r="AQ333" s="3">
        <v>2127</v>
      </c>
      <c r="AR333" s="3">
        <v>1</v>
      </c>
      <c r="AS333" s="3">
        <v>0</v>
      </c>
      <c r="AT333" s="3">
        <v>1</v>
      </c>
      <c r="AU333" s="3">
        <v>1</v>
      </c>
      <c r="AV333" s="4" t="s">
        <v>15</v>
      </c>
      <c r="AW333" s="4" t="s">
        <v>194</v>
      </c>
      <c r="AX333" s="4" t="s">
        <v>42</v>
      </c>
      <c r="AY333" s="4" t="s">
        <v>58</v>
      </c>
      <c r="AZ333" s="4" t="s">
        <v>59</v>
      </c>
      <c r="BA333" s="3">
        <v>1.0999999999999999E-2</v>
      </c>
      <c r="BB333" s="6">
        <v>1.0110607224447195</v>
      </c>
      <c r="BC333" s="3"/>
      <c r="BD333" s="3" t="s">
        <v>60</v>
      </c>
      <c r="BE333" s="3">
        <v>0.497</v>
      </c>
      <c r="BF333" s="3"/>
    </row>
    <row r="334" spans="1:58" x14ac:dyDescent="0.35">
      <c r="A334" s="2">
        <v>65</v>
      </c>
      <c r="B334" s="3" t="s">
        <v>351</v>
      </c>
      <c r="C334" s="3">
        <v>65.8</v>
      </c>
      <c r="D334" s="3" t="s">
        <v>404</v>
      </c>
      <c r="E334" s="3" t="s">
        <v>394</v>
      </c>
      <c r="F334" s="3"/>
      <c r="G334" s="3" t="s">
        <v>1958</v>
      </c>
      <c r="H334" s="3" t="str">
        <f>IF(Z334&lt;'2 - Outliers'!$F$11,"Low outlier",IF(Z334&gt;'2 - Outliers'!$F$12,"High outlier",""))</f>
        <v/>
      </c>
      <c r="I334" s="3">
        <f>IF(AB334="",VLOOKUP(AX334,'3 -Impute_SE'!$B$10:$C$21,2,FALSE),AB334)</f>
        <v>8.6099999999999996E-2</v>
      </c>
      <c r="J334" s="3">
        <f>I334^2</f>
        <v>7.4132099999999991E-3</v>
      </c>
      <c r="K334" s="3">
        <f>1/J334</f>
        <v>134.89433052618233</v>
      </c>
      <c r="L334" s="3">
        <f>K334/(VLOOKUP($AX334,'5_Weighting - FEM'!$B$9:$C$20,2,FALSE)/VLOOKUP($AX334,'5_Weighting - FEM'!$B$9:$D$20,3,FALSE))</f>
        <v>0.23550028351855637</v>
      </c>
      <c r="M334" s="3">
        <f>L334*Z334</f>
        <v>-2.8387204175326784E-2</v>
      </c>
      <c r="N334" s="3">
        <f>K334*Z334</f>
        <v>-16.260162601626018</v>
      </c>
      <c r="O334" s="3">
        <f>K334/(VLOOKUP($AX334,'5_Weighting - FEM'!$F$12:$G$20,2,FALSE)/(VLOOKUP($AX334,'5_Weighting - FEM'!$F$12:$H$21,3,FALSE)))</f>
        <v>7.7301206787970882</v>
      </c>
      <c r="P334" s="3">
        <f>O334*$Z334</f>
        <v>-0.93178874662220101</v>
      </c>
      <c r="Q334" s="3">
        <f>K334/(VLOOKUP($AX334,'5_Weighting - FEM'!$F$12:$H$20,2,FALSE)/VLOOKUP($AX334,'5_Weighting - FEM'!$F$12:$H$20,3,FALSE))</f>
        <v>7.7301206787970882</v>
      </c>
      <c r="R334" s="3">
        <f>Q334*$Z334</f>
        <v>-0.93178874662220101</v>
      </c>
      <c r="S334" s="3">
        <f>K334/(VLOOKUP($AX334,'5_Weighting - FEM'!$N$12:$O$23,2,FALSE)/VLOOKUP($AX334,'5_Weighting - FEM'!$N$12:$P$23,3,FALSE))</f>
        <v>0.12900628297769234</v>
      </c>
      <c r="T334" s="3">
        <f>S334*$Z334</f>
        <v>-1.5550417350131034E-2</v>
      </c>
      <c r="U334" s="3">
        <f>K334/(VLOOKUP($AX334,'5_Weighting - FEM'!$R$12:$S$23,2,FALSE)/(VLOOKUP($AX334,'5_Weighting - FEM'!$R$12:$T$23,3,FALSE)))</f>
        <v>0.20969889673219816</v>
      </c>
      <c r="V334" s="3">
        <f>U334*$Z334</f>
        <v>-2.5277105012099167E-2</v>
      </c>
      <c r="W334" s="3">
        <f>K334/(VLOOKUP($AX334,'5_Weighting - FEM'!$V$12:$W$23,2,FALSE)/(VLOOKUP($AX334,'5_Weighting - FEM'!$V$12:$X$23,3,FALSE)))</f>
        <v>0.17788183850171932</v>
      </c>
      <c r="X334" s="3">
        <f>W334*$Z334</f>
        <v>-2.1441876812997245E-2</v>
      </c>
      <c r="Y334" s="3" t="s">
        <v>367</v>
      </c>
      <c r="Z334" s="6">
        <v>-0.12053999999999999</v>
      </c>
      <c r="AA334" s="3" t="s">
        <v>355</v>
      </c>
      <c r="AB334" s="3">
        <v>8.6099999999999996E-2</v>
      </c>
      <c r="AC334" s="3" t="s">
        <v>26</v>
      </c>
      <c r="AD334" s="3" t="s">
        <v>53</v>
      </c>
      <c r="AE334" s="3" t="s">
        <v>143</v>
      </c>
      <c r="AF334" s="3" t="s">
        <v>54</v>
      </c>
      <c r="AG334" s="3" t="s">
        <v>7</v>
      </c>
      <c r="AH334" s="3" t="s">
        <v>356</v>
      </c>
      <c r="AI334" s="3" t="s">
        <v>28</v>
      </c>
      <c r="AJ334" s="3" t="s">
        <v>10</v>
      </c>
      <c r="AK334" s="3" t="s">
        <v>11</v>
      </c>
      <c r="AL334" s="4" t="s">
        <v>108</v>
      </c>
      <c r="AM334" s="4" t="s">
        <v>357</v>
      </c>
      <c r="AN334" s="4">
        <v>2010</v>
      </c>
      <c r="AO334" s="3" t="s">
        <v>14</v>
      </c>
      <c r="AP334" s="3" t="s">
        <v>14</v>
      </c>
      <c r="AQ334" s="3">
        <v>473</v>
      </c>
      <c r="AR334" s="3">
        <v>1</v>
      </c>
      <c r="AS334" s="3">
        <v>0</v>
      </c>
      <c r="AT334" s="3">
        <v>0</v>
      </c>
      <c r="AU334" s="3">
        <v>0</v>
      </c>
      <c r="AV334" s="4" t="s">
        <v>346</v>
      </c>
      <c r="AW334" s="4" t="s">
        <v>364</v>
      </c>
      <c r="AX334" s="4" t="s">
        <v>348</v>
      </c>
      <c r="AY334" s="4" t="s">
        <v>33</v>
      </c>
      <c r="AZ334" s="4"/>
      <c r="BA334" s="3">
        <v>-0.246</v>
      </c>
      <c r="BB334" s="3"/>
      <c r="BC334" s="3"/>
      <c r="BD334" s="3" t="s">
        <v>20</v>
      </c>
      <c r="BE334" s="3">
        <v>-1.4</v>
      </c>
      <c r="BF334" s="3"/>
    </row>
    <row r="335" spans="1:58" x14ac:dyDescent="0.35">
      <c r="A335" s="2">
        <v>7</v>
      </c>
      <c r="B335" s="3" t="s">
        <v>599</v>
      </c>
      <c r="C335" s="3">
        <v>7.3</v>
      </c>
      <c r="D335" s="3" t="s">
        <v>949</v>
      </c>
      <c r="E335" s="3" t="s">
        <v>601</v>
      </c>
      <c r="F335" s="3"/>
      <c r="G335" s="3"/>
      <c r="H335" s="3" t="str">
        <f>IF(Z335&lt;'2 - Outliers'!$F$11,"Low outlier",IF(Z335&gt;'2 - Outliers'!$F$12,"High outlier",""))</f>
        <v/>
      </c>
      <c r="I335" s="3">
        <f>IF(AB335="",VLOOKUP(AX335,'3 -Impute_SE'!$B$10:$C$21,2,FALSE),AB335)</f>
        <v>8.7111538461538435E-2</v>
      </c>
      <c r="J335" s="3">
        <f>I335^2</f>
        <v>7.5884201331360901E-3</v>
      </c>
      <c r="K335" s="3">
        <f>1/J335</f>
        <v>131.77973576256471</v>
      </c>
      <c r="L335" s="3">
        <f>K335/(VLOOKUP($AX335,'5_Weighting - FEM'!$B$9:$C$20,2,FALSE)/VLOOKUP($AX335,'5_Weighting - FEM'!$B$9:$D$20,3,FALSE))</f>
        <v>3.5442805016251569E-4</v>
      </c>
      <c r="M335" s="3">
        <f>L335*Z335</f>
        <v>2.8898787269270937E-5</v>
      </c>
      <c r="N335" s="3">
        <f>K335*Z335</f>
        <v>10.74484524703078</v>
      </c>
      <c r="O335" s="3">
        <f>K335/(VLOOKUP($AX335,'5_Weighting - FEM'!$F$12:$G$20,2,FALSE)/(VLOOKUP($AX335,'5_Weighting - FEM'!$F$12:$H$21,3,FALSE)))</f>
        <v>3.444974088933097E-2</v>
      </c>
      <c r="P335" s="3">
        <f>O335*$Z335</f>
        <v>2.8089078530488449E-3</v>
      </c>
      <c r="Q335" s="3">
        <f>K335/(VLOOKUP($AX335,'5_Weighting - FEM'!$F$12:$H$20,2,FALSE)/VLOOKUP($AX335,'5_Weighting - FEM'!$F$12:$H$20,3,FALSE))</f>
        <v>3.444974088933097E-2</v>
      </c>
      <c r="R335" s="3">
        <f>Q335*$Z335</f>
        <v>2.8089078530488449E-3</v>
      </c>
      <c r="S335" s="3">
        <f>K335/(VLOOKUP($AX335,'5_Weighting - FEM'!$N$12:$O$23,2,FALSE)/VLOOKUP($AX335,'5_Weighting - FEM'!$N$12:$P$23,3,FALSE))</f>
        <v>2.2945083088353449E-4</v>
      </c>
      <c r="T335" s="3">
        <f>S335*$Z335</f>
        <v>1.8708594727252218E-5</v>
      </c>
      <c r="U335" s="3">
        <f>K335/(VLOOKUP($AX335,'5_Weighting - FEM'!$R$12:$S$23,2,FALSE)/(VLOOKUP($AX335,'5_Weighting - FEM'!$R$12:$T$23,3,FALSE)))</f>
        <v>6.748906014302633E-2</v>
      </c>
      <c r="V335" s="3">
        <f>U335*$Z335</f>
        <v>5.5028150034458507E-3</v>
      </c>
      <c r="W335" s="3">
        <f>K335/(VLOOKUP($AX335,'5_Weighting - FEM'!$V$12:$W$23,2,FALSE)/(VLOOKUP($AX335,'5_Weighting - FEM'!$V$12:$X$23,3,FALSE)))</f>
        <v>2.0476132359636997E-4</v>
      </c>
      <c r="X335" s="3">
        <f>W335*$Z335</f>
        <v>1.6695501185283056E-5</v>
      </c>
      <c r="Y335" s="3" t="s">
        <v>602</v>
      </c>
      <c r="Z335" s="6">
        <v>8.1536399999999981E-2</v>
      </c>
      <c r="AA335" s="3" t="s">
        <v>459</v>
      </c>
      <c r="AB335" s="3">
        <v>8.7111538461538435E-2</v>
      </c>
      <c r="AC335" s="3" t="s">
        <v>26</v>
      </c>
      <c r="AD335" s="3" t="s">
        <v>53</v>
      </c>
      <c r="AE335" s="3" t="s">
        <v>6</v>
      </c>
      <c r="AF335" s="3" t="s">
        <v>54</v>
      </c>
      <c r="AG335" s="3" t="s">
        <v>55</v>
      </c>
      <c r="AH335" s="3" t="s">
        <v>603</v>
      </c>
      <c r="AI335" s="3" t="s">
        <v>56</v>
      </c>
      <c r="AJ335" s="3" t="s">
        <v>57</v>
      </c>
      <c r="AK335" s="3" t="s">
        <v>39</v>
      </c>
      <c r="AL335" s="4" t="s">
        <v>12</v>
      </c>
      <c r="AM335" s="4" t="s">
        <v>328</v>
      </c>
      <c r="AN335" s="4" t="s">
        <v>604</v>
      </c>
      <c r="AO335" s="3" t="s">
        <v>1951</v>
      </c>
      <c r="AP335" s="3" t="s">
        <v>30</v>
      </c>
      <c r="AQ335" s="3">
        <v>2127</v>
      </c>
      <c r="AR335" s="3">
        <v>1</v>
      </c>
      <c r="AS335" s="3">
        <v>0</v>
      </c>
      <c r="AT335" s="3">
        <v>1</v>
      </c>
      <c r="AU335" s="3">
        <v>1</v>
      </c>
      <c r="AV335" s="4" t="s">
        <v>15</v>
      </c>
      <c r="AW335" s="4" t="s">
        <v>194</v>
      </c>
      <c r="AX335" s="4" t="s">
        <v>42</v>
      </c>
      <c r="AY335" s="4" t="s">
        <v>58</v>
      </c>
      <c r="AZ335" s="4" t="s">
        <v>59</v>
      </c>
      <c r="BA335" s="3">
        <v>2.1999999999999999E-2</v>
      </c>
      <c r="BB335" s="3">
        <v>1.0222437844704382</v>
      </c>
      <c r="BC335" s="3"/>
      <c r="BD335" s="3" t="s">
        <v>60</v>
      </c>
      <c r="BE335" s="3">
        <v>0.93600000000000005</v>
      </c>
      <c r="BF335" s="3"/>
    </row>
    <row r="336" spans="1:58" x14ac:dyDescent="0.35">
      <c r="A336" s="2">
        <v>65</v>
      </c>
      <c r="B336" s="3" t="s">
        <v>351</v>
      </c>
      <c r="C336" s="3">
        <v>65.599999999999994</v>
      </c>
      <c r="D336" s="3" t="s">
        <v>726</v>
      </c>
      <c r="E336" s="3" t="s">
        <v>385</v>
      </c>
      <c r="F336" s="3"/>
      <c r="G336" s="3" t="s">
        <v>1958</v>
      </c>
      <c r="H336" s="3" t="str">
        <f>IF(Z336&lt;'2 - Outliers'!$F$11,"Low outlier",IF(Z336&gt;'2 - Outliers'!$F$12,"High outlier",""))</f>
        <v/>
      </c>
      <c r="I336" s="3">
        <f>IF(AB336="",VLOOKUP(AX336,'3 -Impute_SE'!$B$10:$C$21,2,FALSE),AB336)</f>
        <v>8.7499999999999994E-2</v>
      </c>
      <c r="J336" s="3">
        <f>I336^2</f>
        <v>7.656249999999999E-3</v>
      </c>
      <c r="K336" s="3">
        <f>1/J336</f>
        <v>130.61224489795921</v>
      </c>
      <c r="L336" s="3">
        <f>K336/(VLOOKUP($AX336,'5_Weighting - FEM'!$B$9:$C$20,2,FALSE)/VLOOKUP($AX336,'5_Weighting - FEM'!$B$9:$D$20,3,FALSE))</f>
        <v>1.2664176919014274E-3</v>
      </c>
      <c r="M336" s="3">
        <f>L336*Z336</f>
        <v>1.0637908611971988E-4</v>
      </c>
      <c r="N336" s="3">
        <f>K336*Z336</f>
        <v>10.971428571428573</v>
      </c>
      <c r="O336" s="3">
        <f>K336/(VLOOKUP($AX336,'5_Weighting - FEM'!$F$12:$G$20,2,FALSE)/(VLOOKUP($AX336,'5_Weighting - FEM'!$F$12:$H$21,3,FALSE)))</f>
        <v>0.74169373691901586</v>
      </c>
      <c r="P336" s="3">
        <f>O336*$Z336</f>
        <v>6.2302273901197323E-2</v>
      </c>
      <c r="Q336" s="3">
        <f>K336/(VLOOKUP($AX336,'5_Weighting - FEM'!$F$12:$H$20,2,FALSE)/VLOOKUP($AX336,'5_Weighting - FEM'!$F$12:$H$20,3,FALSE))</f>
        <v>0.74169373691901586</v>
      </c>
      <c r="R336" s="3">
        <f>Q336*$Z336</f>
        <v>6.2302273901197323E-2</v>
      </c>
      <c r="S336" s="3">
        <f>K336/(VLOOKUP($AX336,'5_Weighting - FEM'!$N$12:$O$23,2,FALSE)/VLOOKUP($AX336,'5_Weighting - FEM'!$N$12:$P$23,3,FALSE))</f>
        <v>9.3504094632240969E-4</v>
      </c>
      <c r="T336" s="3">
        <f>S336*$Z336</f>
        <v>7.8543439491082412E-5</v>
      </c>
      <c r="U336" s="3">
        <f>K336/(VLOOKUP($AX336,'5_Weighting - FEM'!$R$12:$S$23,2,FALSE)/(VLOOKUP($AX336,'5_Weighting - FEM'!$R$12:$T$23,3,FALSE)))</f>
        <v>6.6390875706933718E-4</v>
      </c>
      <c r="V336" s="3">
        <f>U336*$Z336</f>
        <v>5.5768335593824315E-5</v>
      </c>
      <c r="W336" s="3">
        <f>K336/(VLOOKUP($AX336,'5_Weighting - FEM'!$V$12:$W$23,2,FALSE)/(VLOOKUP($AX336,'5_Weighting - FEM'!$V$12:$X$23,3,FALSE)))</f>
        <v>7.2491950811796272E-4</v>
      </c>
      <c r="X336" s="3">
        <f>W336*$Z336</f>
        <v>6.089323868190886E-5</v>
      </c>
      <c r="Y336" s="3" t="s">
        <v>367</v>
      </c>
      <c r="Z336" s="6">
        <v>8.3999999999999991E-2</v>
      </c>
      <c r="AA336" s="3" t="s">
        <v>355</v>
      </c>
      <c r="AB336" s="3">
        <v>8.7499999999999994E-2</v>
      </c>
      <c r="AC336" s="3" t="s">
        <v>26</v>
      </c>
      <c r="AD336" s="3" t="s">
        <v>53</v>
      </c>
      <c r="AE336" s="3" t="s">
        <v>6</v>
      </c>
      <c r="AF336" s="3" t="s">
        <v>54</v>
      </c>
      <c r="AG336" s="3" t="s">
        <v>7</v>
      </c>
      <c r="AH336" s="3" t="s">
        <v>356</v>
      </c>
      <c r="AI336" s="3" t="s">
        <v>28</v>
      </c>
      <c r="AJ336" s="3" t="s">
        <v>10</v>
      </c>
      <c r="AK336" s="3" t="s">
        <v>11</v>
      </c>
      <c r="AL336" s="4" t="s">
        <v>108</v>
      </c>
      <c r="AM336" s="4" t="s">
        <v>357</v>
      </c>
      <c r="AN336" s="4">
        <v>2010</v>
      </c>
      <c r="AO336" s="3" t="s">
        <v>14</v>
      </c>
      <c r="AP336" s="3" t="s">
        <v>14</v>
      </c>
      <c r="AQ336" s="3">
        <v>473</v>
      </c>
      <c r="AR336" s="3">
        <v>1</v>
      </c>
      <c r="AS336" s="3">
        <v>0</v>
      </c>
      <c r="AT336" s="3">
        <v>0</v>
      </c>
      <c r="AU336" s="3">
        <v>0</v>
      </c>
      <c r="AV336" s="4" t="s">
        <v>346</v>
      </c>
      <c r="AW336" s="4" t="s">
        <v>723</v>
      </c>
      <c r="AX336" s="4" t="s">
        <v>642</v>
      </c>
      <c r="AY336" s="4" t="s">
        <v>33</v>
      </c>
      <c r="AZ336" s="4"/>
      <c r="BA336" s="3">
        <v>0.17499999999999999</v>
      </c>
      <c r="BB336" s="3"/>
      <c r="BC336" s="3"/>
      <c r="BD336" s="3" t="s">
        <v>20</v>
      </c>
      <c r="BE336" s="3">
        <v>0.96</v>
      </c>
      <c r="BF336" s="3"/>
    </row>
    <row r="337" spans="1:58" x14ac:dyDescent="0.35">
      <c r="A337" s="2">
        <v>55</v>
      </c>
      <c r="B337" s="3" t="s">
        <v>571</v>
      </c>
      <c r="C337" s="3">
        <v>55.1</v>
      </c>
      <c r="D337" s="3" t="s">
        <v>966</v>
      </c>
      <c r="E337" s="3" t="s">
        <v>572</v>
      </c>
      <c r="F337" s="3"/>
      <c r="G337" s="3"/>
      <c r="H337" s="3" t="str">
        <f>IF(Z337&lt;'2 - Outliers'!$F$11,"Low outlier",IF(Z337&gt;'2 - Outliers'!$F$12,"High outlier",""))</f>
        <v/>
      </c>
      <c r="I337" s="3">
        <f>IF(AB337="",VLOOKUP(AX337,'3 -Impute_SE'!$B$10:$C$21,2,FALSE),AB337)</f>
        <v>8.8303341176470582E-2</v>
      </c>
      <c r="J337" s="3">
        <f>I337^2</f>
        <v>7.7974800629281651E-3</v>
      </c>
      <c r="K337" s="3">
        <f>1/J337</f>
        <v>128.24656067468968</v>
      </c>
      <c r="L337" s="3">
        <f>K337/(VLOOKUP($AX337,'5_Weighting - FEM'!$B$9:$C$20,2,FALSE)/VLOOKUP($AX337,'5_Weighting - FEM'!$B$9:$D$20,3,FALSE))</f>
        <v>0.12450984717804846</v>
      </c>
      <c r="M337" s="3">
        <f>L337*Z337</f>
        <v>7.4763521503315292E-2</v>
      </c>
      <c r="N337" s="3">
        <f>K337*Z337</f>
        <v>77.007278653369184</v>
      </c>
      <c r="O337" s="3">
        <f>K337/(VLOOKUP($AX337,'5_Weighting - FEM'!$F$12:$G$20,2,FALSE)/(VLOOKUP($AX337,'5_Weighting - FEM'!$F$12:$H$21,3,FALSE)))</f>
        <v>2.181113790485389</v>
      </c>
      <c r="P337" s="3">
        <f>O337*$Z337</f>
        <v>1.3096775192643666</v>
      </c>
      <c r="Q337" s="3">
        <f>K337/(VLOOKUP($AX337,'5_Weighting - FEM'!$F$12:$H$20,2,FALSE)/VLOOKUP($AX337,'5_Weighting - FEM'!$F$12:$H$20,3,FALSE))</f>
        <v>2.181113790485389</v>
      </c>
      <c r="R337" s="3">
        <f>Q337*$Z337</f>
        <v>1.3096775192643666</v>
      </c>
      <c r="S337" s="3">
        <f>K337/(VLOOKUP($AX337,'5_Weighting - FEM'!$N$12:$O$23,2,FALSE)/VLOOKUP($AX337,'5_Weighting - FEM'!$N$12:$P$23,3,FALSE))</f>
        <v>8.9756178226198899E-2</v>
      </c>
      <c r="T337" s="3">
        <f>S337*$Z337</f>
        <v>5.3895238914508155E-2</v>
      </c>
      <c r="U337" s="3">
        <f>K337/(VLOOKUP($AX337,'5_Weighting - FEM'!$R$12:$S$23,2,FALSE)/(VLOOKUP($AX337,'5_Weighting - FEM'!$R$12:$T$23,3,FALSE)))</f>
        <v>6.1535617278296227E-2</v>
      </c>
      <c r="V337" s="3">
        <f>U337*$Z337</f>
        <v>3.6949844127804742E-2</v>
      </c>
      <c r="W337" s="3">
        <f>K337/(VLOOKUP($AX337,'5_Weighting - FEM'!$V$12:$W$23,2,FALSE)/(VLOOKUP($AX337,'5_Weighting - FEM'!$V$12:$X$23,3,FALSE)))</f>
        <v>7.8989725700713692E-2</v>
      </c>
      <c r="X337" s="3">
        <f>W337*$Z337</f>
        <v>4.7430385546304445E-2</v>
      </c>
      <c r="Y337" s="3" t="s">
        <v>573</v>
      </c>
      <c r="Z337" s="6">
        <v>0.60046271999999989</v>
      </c>
      <c r="AA337" s="3" t="s">
        <v>72</v>
      </c>
      <c r="AB337" s="3">
        <v>8.8303341176470582E-2</v>
      </c>
      <c r="AC337" s="3" t="s">
        <v>26</v>
      </c>
      <c r="AD337" s="3" t="s">
        <v>5</v>
      </c>
      <c r="AE337" s="3" t="s">
        <v>6</v>
      </c>
      <c r="AF337" s="3" t="s">
        <v>5</v>
      </c>
      <c r="AG337" s="3" t="s">
        <v>548</v>
      </c>
      <c r="AH337" s="3" t="s">
        <v>37</v>
      </c>
      <c r="AI337" s="3" t="s">
        <v>56</v>
      </c>
      <c r="AJ337" s="3" t="s">
        <v>10</v>
      </c>
      <c r="AK337" s="3" t="s">
        <v>11</v>
      </c>
      <c r="AL337" s="4" t="s">
        <v>12</v>
      </c>
      <c r="AM337" s="4" t="s">
        <v>13</v>
      </c>
      <c r="AN337" s="4" t="s">
        <v>151</v>
      </c>
      <c r="AO337" s="3" t="s">
        <v>1951</v>
      </c>
      <c r="AP337" s="3" t="s">
        <v>14</v>
      </c>
      <c r="AQ337" s="3">
        <v>1000</v>
      </c>
      <c r="AR337" s="3">
        <v>1</v>
      </c>
      <c r="AS337" s="3">
        <v>0</v>
      </c>
      <c r="AT337" s="3">
        <v>1</v>
      </c>
      <c r="AU337" s="3">
        <v>1</v>
      </c>
      <c r="AV337" s="4" t="s">
        <v>330</v>
      </c>
      <c r="AW337" s="4" t="s">
        <v>529</v>
      </c>
      <c r="AX337" s="4" t="s">
        <v>465</v>
      </c>
      <c r="AY337" s="4" t="s">
        <v>58</v>
      </c>
      <c r="AZ337" s="4" t="s">
        <v>59</v>
      </c>
      <c r="BA337" s="3">
        <v>3.5999999999999999E-3</v>
      </c>
      <c r="BB337" s="3">
        <v>1.0036064877830035</v>
      </c>
      <c r="BC337" s="3"/>
      <c r="BD337" s="3" t="s">
        <v>60</v>
      </c>
      <c r="BE337" s="3">
        <v>6.8</v>
      </c>
      <c r="BF337" s="3"/>
    </row>
    <row r="338" spans="1:58" x14ac:dyDescent="0.35">
      <c r="A338" s="2">
        <v>65</v>
      </c>
      <c r="B338" s="3" t="s">
        <v>351</v>
      </c>
      <c r="C338" s="3">
        <v>65.5</v>
      </c>
      <c r="D338" s="3" t="s">
        <v>368</v>
      </c>
      <c r="E338" s="3" t="s">
        <v>369</v>
      </c>
      <c r="F338" s="3"/>
      <c r="G338" s="3" t="s">
        <v>1958</v>
      </c>
      <c r="H338" s="3" t="str">
        <f>IF(Z338&lt;'2 - Outliers'!$F$11,"Low outlier",IF(Z338&gt;'2 - Outliers'!$F$12,"High outlier",""))</f>
        <v/>
      </c>
      <c r="I338" s="3">
        <f>IF(AB338="",VLOOKUP(AX338,'3 -Impute_SE'!$B$10:$C$21,2,FALSE),AB338)</f>
        <v>8.9399999999999993E-2</v>
      </c>
      <c r="J338" s="3">
        <f>I338^2</f>
        <v>7.9923599999999987E-3</v>
      </c>
      <c r="K338" s="3">
        <f>1/J338</f>
        <v>125.11948911210207</v>
      </c>
      <c r="L338" s="3">
        <f>K338/(VLOOKUP($AX338,'5_Weighting - FEM'!$B$9:$C$20,2,FALSE)/VLOOKUP($AX338,'5_Weighting - FEM'!$B$9:$D$20,3,FALSE))</f>
        <v>0.21843523774987578</v>
      </c>
      <c r="M338" s="3">
        <f>L338*Z338</f>
        <v>8.201806307032336E-3</v>
      </c>
      <c r="N338" s="3">
        <f>K338*Z338</f>
        <v>4.6979865771812088</v>
      </c>
      <c r="O338" s="3">
        <f>K338/(VLOOKUP($AX338,'5_Weighting - FEM'!$F$12:$G$20,2,FALSE)/(VLOOKUP($AX338,'5_Weighting - FEM'!$F$12:$H$21,3,FALSE)))</f>
        <v>7.1699733141732063</v>
      </c>
      <c r="P338" s="3">
        <f>O338*$Z338</f>
        <v>0.26921815800057552</v>
      </c>
      <c r="Q338" s="3">
        <f>K338/(VLOOKUP($AX338,'5_Weighting - FEM'!$F$12:$H$20,2,FALSE)/VLOOKUP($AX338,'5_Weighting - FEM'!$F$12:$H$20,3,FALSE))</f>
        <v>7.1699733141732063</v>
      </c>
      <c r="R338" s="3">
        <f>Q338*$Z338</f>
        <v>0.26921815800057552</v>
      </c>
      <c r="S338" s="3">
        <f>K338/(VLOOKUP($AX338,'5_Weighting - FEM'!$N$12:$O$23,2,FALSE)/VLOOKUP($AX338,'5_Weighting - FEM'!$N$12:$P$23,3,FALSE))</f>
        <v>0.11965810687119431</v>
      </c>
      <c r="T338" s="3">
        <f>S338*$Z338</f>
        <v>4.4929225967996035E-3</v>
      </c>
      <c r="U338" s="3">
        <f>K338/(VLOOKUP($AX338,'5_Weighting - FEM'!$R$12:$S$23,2,FALSE)/(VLOOKUP($AX338,'5_Weighting - FEM'!$R$12:$T$23,3,FALSE)))</f>
        <v>0.19450349561882832</v>
      </c>
      <c r="V338" s="3">
        <f>U338*$Z338</f>
        <v>7.303217253495765E-3</v>
      </c>
      <c r="W338" s="3">
        <f>K338/(VLOOKUP($AX338,'5_Weighting - FEM'!$V$12:$W$23,2,FALSE)/(VLOOKUP($AX338,'5_Weighting - FEM'!$V$12:$X$23,3,FALSE)))</f>
        <v>0.16499199535548084</v>
      </c>
      <c r="X338" s="3">
        <f>W338*$Z338</f>
        <v>6.195119441607594E-3</v>
      </c>
      <c r="Y338" s="3" t="s">
        <v>367</v>
      </c>
      <c r="Z338" s="6">
        <v>3.7547999999999998E-2</v>
      </c>
      <c r="AA338" s="3" t="s">
        <v>355</v>
      </c>
      <c r="AB338" s="3">
        <v>8.9399999999999993E-2</v>
      </c>
      <c r="AC338" s="3" t="s">
        <v>26</v>
      </c>
      <c r="AD338" s="3" t="s">
        <v>53</v>
      </c>
      <c r="AE338" s="3" t="s">
        <v>6</v>
      </c>
      <c r="AF338" s="3" t="s">
        <v>54</v>
      </c>
      <c r="AG338" s="3" t="s">
        <v>7</v>
      </c>
      <c r="AH338" s="3" t="s">
        <v>356</v>
      </c>
      <c r="AI338" s="3" t="s">
        <v>28</v>
      </c>
      <c r="AJ338" s="3" t="s">
        <v>10</v>
      </c>
      <c r="AK338" s="3" t="s">
        <v>11</v>
      </c>
      <c r="AL338" s="4" t="s">
        <v>108</v>
      </c>
      <c r="AM338" s="4" t="s">
        <v>363</v>
      </c>
      <c r="AN338" s="4">
        <v>2010</v>
      </c>
      <c r="AO338" s="3" t="s">
        <v>14</v>
      </c>
      <c r="AP338" s="3" t="s">
        <v>14</v>
      </c>
      <c r="AQ338" s="3">
        <v>473</v>
      </c>
      <c r="AR338" s="3">
        <v>1</v>
      </c>
      <c r="AS338" s="3">
        <v>0</v>
      </c>
      <c r="AT338" s="3">
        <v>0</v>
      </c>
      <c r="AU338" s="3">
        <v>0</v>
      </c>
      <c r="AV338" s="4" t="s">
        <v>346</v>
      </c>
      <c r="AW338" s="4" t="s">
        <v>364</v>
      </c>
      <c r="AX338" s="4" t="s">
        <v>348</v>
      </c>
      <c r="AY338" s="4" t="s">
        <v>33</v>
      </c>
      <c r="AZ338" s="4"/>
      <c r="BA338" s="3">
        <v>0.126</v>
      </c>
      <c r="BB338" s="3"/>
      <c r="BC338" s="3"/>
      <c r="BD338" s="3" t="s">
        <v>20</v>
      </c>
      <c r="BE338" s="3">
        <v>0.42</v>
      </c>
      <c r="BF338" s="3"/>
    </row>
    <row r="339" spans="1:58" x14ac:dyDescent="0.35">
      <c r="A339" s="2">
        <v>151</v>
      </c>
      <c r="B339" s="3" t="s">
        <v>1184</v>
      </c>
      <c r="C339" s="3">
        <v>151.1</v>
      </c>
      <c r="D339" s="3" t="s">
        <v>1187</v>
      </c>
      <c r="E339" s="3" t="s">
        <v>1186</v>
      </c>
      <c r="F339" s="3"/>
      <c r="G339" s="3"/>
      <c r="H339" s="3" t="str">
        <f>IF(Z339&lt;'2 - Outliers'!$F$11,"Low outlier",IF(Z339&gt;'2 - Outliers'!$F$12,"High outlier",""))</f>
        <v/>
      </c>
      <c r="I339" s="3">
        <f>IF(AB339="",VLOOKUP(AX339,'3 -Impute_SE'!$B$10:$C$21,2,FALSE),AB339)</f>
        <v>8.9512996140375403E-2</v>
      </c>
      <c r="J339" s="3">
        <f>I339^2</f>
        <v>8.0125764780268616E-3</v>
      </c>
      <c r="K339" s="3">
        <f>1/J339</f>
        <v>124.80380096743303</v>
      </c>
      <c r="L339" s="3">
        <f>K339/(VLOOKUP($AX339,'5_Weighting - FEM'!$B$9:$C$20,2,FALSE)/VLOOKUP($AX339,'5_Weighting - FEM'!$B$9:$D$20,3,FALSE))</f>
        <v>3.3566593204782956E-4</v>
      </c>
      <c r="M339" s="3">
        <f>L339*Z339</f>
        <v>1.6596510784992017E-4</v>
      </c>
      <c r="N339" s="3">
        <f>K339*Z339</f>
        <v>61.707412966438781</v>
      </c>
      <c r="O339" s="3">
        <f>K339/(VLOOKUP($AX339,'5_Weighting - FEM'!$F$12:$G$20,2,FALSE)/(VLOOKUP($AX339,'5_Weighting - FEM'!$F$12:$H$21,3,FALSE)))</f>
        <v>3.2626098242284303E-2</v>
      </c>
      <c r="P339" s="3">
        <f>O339*$Z339</f>
        <v>1.6131496814312522E-2</v>
      </c>
      <c r="Q339" s="3">
        <f>K339/(VLOOKUP($AX339,'5_Weighting - FEM'!$F$12:$H$20,2,FALSE)/VLOOKUP($AX339,'5_Weighting - FEM'!$F$12:$H$20,3,FALSE))</f>
        <v>3.2626098242284303E-2</v>
      </c>
      <c r="R339" s="3">
        <f>Q339*$Z339</f>
        <v>1.6131496814312522E-2</v>
      </c>
      <c r="S339" s="3">
        <f>K339/(VLOOKUP($AX339,'5_Weighting - FEM'!$N$12:$O$23,2,FALSE)/VLOOKUP($AX339,'5_Weighting - FEM'!$N$12:$P$23,3,FALSE))</f>
        <v>2.1730454734707121E-4</v>
      </c>
      <c r="T339" s="3">
        <f>S339*$Z339</f>
        <v>1.0744305332599498E-4</v>
      </c>
      <c r="U339" s="3">
        <f>K339/(VLOOKUP($AX339,'5_Weighting - FEM'!$R$12:$S$23,2,FALSE)/(VLOOKUP($AX339,'5_Weighting - FEM'!$R$12:$T$23,3,FALSE)))</f>
        <v>6.3916437385679647E-2</v>
      </c>
      <c r="V339" s="3">
        <f>U339*$Z339</f>
        <v>3.1602547090139183E-2</v>
      </c>
      <c r="W339" s="3">
        <f>K339/(VLOOKUP($AX339,'5_Weighting - FEM'!$V$12:$W$23,2,FALSE)/(VLOOKUP($AX339,'5_Weighting - FEM'!$V$12:$X$23,3,FALSE)))</f>
        <v>1.939220118182164E-4</v>
      </c>
      <c r="X339" s="3">
        <f>W339*$Z339</f>
        <v>9.5881900821849839E-5</v>
      </c>
      <c r="Y339" s="3" t="s">
        <v>130</v>
      </c>
      <c r="Z339" s="6">
        <v>0.49443536565477714</v>
      </c>
      <c r="AA339" s="3" t="s">
        <v>1298</v>
      </c>
      <c r="AB339" s="3">
        <v>8.9512996140375403E-2</v>
      </c>
      <c r="AC339" s="3" t="s">
        <v>1305</v>
      </c>
      <c r="AD339" s="3" t="s">
        <v>5</v>
      </c>
      <c r="AE339" s="3" t="s">
        <v>6</v>
      </c>
      <c r="AF339" s="3" t="s">
        <v>5</v>
      </c>
      <c r="AG339" s="3" t="s">
        <v>7</v>
      </c>
      <c r="AH339" s="3" t="s">
        <v>1311</v>
      </c>
      <c r="AI339" s="3" t="s">
        <v>694</v>
      </c>
      <c r="AJ339" s="3" t="s">
        <v>10</v>
      </c>
      <c r="AK339" s="3" t="s">
        <v>11</v>
      </c>
      <c r="AL339" s="4" t="s">
        <v>338</v>
      </c>
      <c r="AM339" s="4" t="s">
        <v>339</v>
      </c>
      <c r="AN339" s="4">
        <v>2015</v>
      </c>
      <c r="AO339" s="3" t="s">
        <v>14</v>
      </c>
      <c r="AP339" s="3" t="s">
        <v>1951</v>
      </c>
      <c r="AQ339" s="3">
        <v>112</v>
      </c>
      <c r="AR339" s="3">
        <v>1</v>
      </c>
      <c r="AS339" s="3">
        <v>0</v>
      </c>
      <c r="AT339" s="3">
        <v>0</v>
      </c>
      <c r="AU339" s="3">
        <v>0</v>
      </c>
      <c r="AV339" s="3" t="s">
        <v>15</v>
      </c>
      <c r="AW339" s="4" t="s">
        <v>1349</v>
      </c>
      <c r="AX339" s="4" t="s">
        <v>42</v>
      </c>
      <c r="AY339" s="4" t="s">
        <v>33</v>
      </c>
      <c r="AZ339" s="4"/>
      <c r="BA339" s="3">
        <v>18.700199999999999</v>
      </c>
      <c r="BB339" s="3"/>
      <c r="BC339" s="3"/>
      <c r="BD339" s="3"/>
      <c r="BE339" s="3">
        <v>5.5236154186973856</v>
      </c>
      <c r="BF339" s="3" t="s">
        <v>125</v>
      </c>
    </row>
    <row r="340" spans="1:58" x14ac:dyDescent="0.35">
      <c r="A340" s="2">
        <v>178</v>
      </c>
      <c r="B340" s="3" t="s">
        <v>1263</v>
      </c>
      <c r="C340" s="3">
        <v>178.2</v>
      </c>
      <c r="D340" s="3" t="s">
        <v>1271</v>
      </c>
      <c r="E340" s="3" t="s">
        <v>1265</v>
      </c>
      <c r="F340" s="3"/>
      <c r="G340" s="3"/>
      <c r="H340" s="3" t="str">
        <f>IF(Z340&lt;'2 - Outliers'!$F$11,"Low outlier",IF(Z340&gt;'2 - Outliers'!$F$12,"High outlier",""))</f>
        <v/>
      </c>
      <c r="I340" s="3">
        <f>IF(AB340="",VLOOKUP(AX340,'3 -Impute_SE'!$B$10:$C$21,2,FALSE),AB340)</f>
        <v>8.9700000000000002E-2</v>
      </c>
      <c r="J340" s="3">
        <f>I340^2</f>
        <v>8.0460900000000005E-3</v>
      </c>
      <c r="K340" s="3">
        <f>1/J340</f>
        <v>124.28396898369269</v>
      </c>
      <c r="L340" s="3">
        <f>K340/(VLOOKUP($AX340,'5_Weighting - FEM'!$B$9:$C$20,2,FALSE)/VLOOKUP($AX340,'5_Weighting - FEM'!$B$9:$D$20,3,FALSE))</f>
        <v>1.2050586624833054E-3</v>
      </c>
      <c r="M340" s="3">
        <f>L340*Z340</f>
        <v>1.4966828588042653E-4</v>
      </c>
      <c r="N340" s="3">
        <f>K340*Z340</f>
        <v>15.436068947774631</v>
      </c>
      <c r="O340" s="3">
        <f>K340/(VLOOKUP($AX340,'5_Weighting - FEM'!$F$12:$G$20,2,FALSE)/(VLOOKUP($AX340,'5_Weighting - FEM'!$F$12:$H$21,3,FALSE)))</f>
        <v>0.70575803567772832</v>
      </c>
      <c r="P340" s="3">
        <f>O340*$Z340</f>
        <v>8.7655148031173857E-2</v>
      </c>
      <c r="Q340" s="3">
        <f>K340/(VLOOKUP($AX340,'5_Weighting - FEM'!$F$12:$H$20,2,FALSE)/VLOOKUP($AX340,'5_Weighting - FEM'!$F$12:$H$20,3,FALSE))</f>
        <v>0.70575803567772832</v>
      </c>
      <c r="R340" s="3">
        <f>Q340*$Z340</f>
        <v>8.7655148031173857E-2</v>
      </c>
      <c r="S340" s="3">
        <f>K340/(VLOOKUP($AX340,'5_Weighting - FEM'!$N$12:$O$23,2,FALSE)/VLOOKUP($AX340,'5_Weighting - FEM'!$N$12:$P$23,3,FALSE))</f>
        <v>8.8973740602963009E-4</v>
      </c>
      <c r="T340" s="3">
        <f>S340*$Z340</f>
        <v>1.1050538582888005E-4</v>
      </c>
      <c r="U340" s="3">
        <f>K340/(VLOOKUP($AX340,'5_Weighting - FEM'!$R$12:$S$23,2,FALSE)/(VLOOKUP($AX340,'5_Weighting - FEM'!$R$12:$T$23,3,FALSE)))</f>
        <v>6.3174180518886947E-4</v>
      </c>
      <c r="V340" s="3">
        <f>U340*$Z340</f>
        <v>7.8462332204457582E-5</v>
      </c>
      <c r="W340" s="3">
        <f>K340/(VLOOKUP($AX340,'5_Weighting - FEM'!$V$12:$W$23,2,FALSE)/(VLOOKUP($AX340,'5_Weighting - FEM'!$V$12:$X$23,3,FALSE)))</f>
        <v>6.897965327293319E-4</v>
      </c>
      <c r="X340" s="3">
        <f>W340*$Z340</f>
        <v>8.5672729364983017E-5</v>
      </c>
      <c r="Y340" s="3" t="s">
        <v>1301</v>
      </c>
      <c r="Z340" s="6">
        <v>0.12419999999999999</v>
      </c>
      <c r="AA340" s="3" t="s">
        <v>134</v>
      </c>
      <c r="AB340" s="3">
        <v>8.9700000000000002E-2</v>
      </c>
      <c r="AC340" s="3" t="s">
        <v>1305</v>
      </c>
      <c r="AD340" s="3" t="s">
        <v>53</v>
      </c>
      <c r="AE340" s="3" t="s">
        <v>1307</v>
      </c>
      <c r="AF340" s="3" t="s">
        <v>54</v>
      </c>
      <c r="AG340" s="3" t="s">
        <v>7</v>
      </c>
      <c r="AH340" s="3" t="s">
        <v>1324</v>
      </c>
      <c r="AI340" s="3" t="s">
        <v>38</v>
      </c>
      <c r="AJ340" s="3" t="s">
        <v>57</v>
      </c>
      <c r="AK340" s="3" t="s">
        <v>11</v>
      </c>
      <c r="AL340" s="4" t="s">
        <v>12</v>
      </c>
      <c r="AM340" s="4" t="s">
        <v>13</v>
      </c>
      <c r="AN340" s="4">
        <v>2012</v>
      </c>
      <c r="AO340" s="3" t="s">
        <v>14</v>
      </c>
      <c r="AP340" s="3" t="s">
        <v>1951</v>
      </c>
      <c r="AQ340" s="3">
        <v>977</v>
      </c>
      <c r="AR340" s="3">
        <v>1</v>
      </c>
      <c r="AS340" s="3">
        <v>0</v>
      </c>
      <c r="AT340" s="3">
        <v>1</v>
      </c>
      <c r="AU340" s="3">
        <v>1</v>
      </c>
      <c r="AV340" s="4" t="s">
        <v>346</v>
      </c>
      <c r="AW340" s="4" t="s">
        <v>1389</v>
      </c>
      <c r="AX340" s="4" t="s">
        <v>642</v>
      </c>
      <c r="AY340" s="4" t="s">
        <v>1403</v>
      </c>
      <c r="AZ340" s="4"/>
      <c r="BA340" s="3">
        <v>0.18</v>
      </c>
      <c r="BB340" s="3"/>
      <c r="BC340" s="3"/>
      <c r="BD340" s="3"/>
      <c r="BE340" s="3">
        <v>1.3846153846153846</v>
      </c>
      <c r="BF340" s="3" t="s">
        <v>125</v>
      </c>
    </row>
    <row r="341" spans="1:58" x14ac:dyDescent="0.35">
      <c r="A341" s="2">
        <v>32</v>
      </c>
      <c r="B341" s="3" t="s">
        <v>43</v>
      </c>
      <c r="C341" s="3">
        <v>32.1</v>
      </c>
      <c r="D341" s="3" t="s">
        <v>193</v>
      </c>
      <c r="E341" s="3" t="s">
        <v>45</v>
      </c>
      <c r="F341" s="3"/>
      <c r="G341" s="3"/>
      <c r="H341" s="3" t="str">
        <f>IF(Z341&lt;'2 - Outliers'!$F$11,"Low outlier",IF(Z341&gt;'2 - Outliers'!$F$12,"High outlier",""))</f>
        <v/>
      </c>
      <c r="I341" s="3">
        <f>IF(AB341="",VLOOKUP(AX341,'3 -Impute_SE'!$B$10:$C$21,2,FALSE),AB341)</f>
        <v>8.9811958026009553E-2</v>
      </c>
      <c r="J341" s="3">
        <f>I341^2</f>
        <v>8.0661878044657014E-3</v>
      </c>
      <c r="K341" s="3">
        <f>1/J341</f>
        <v>123.97430164548956</v>
      </c>
      <c r="L341" s="3">
        <f>K341/(VLOOKUP($AX341,'5_Weighting - FEM'!$B$9:$C$20,2,FALSE)/VLOOKUP($AX341,'5_Weighting - FEM'!$B$9:$D$20,3,FALSE))</f>
        <v>3.3343495301614242E-4</v>
      </c>
      <c r="M341" s="3">
        <f>L341*Z341</f>
        <v>1.3176436242063713E-4</v>
      </c>
      <c r="N341" s="3">
        <f>K341*Z341</f>
        <v>48.991249013029652</v>
      </c>
      <c r="O341" s="3">
        <f>K341/(VLOOKUP($AX341,'5_Weighting - FEM'!$F$12:$G$20,2,FALSE)/(VLOOKUP($AX341,'5_Weighting - FEM'!$F$12:$H$21,3,FALSE)))</f>
        <v>3.2409251269997788E-2</v>
      </c>
      <c r="P341" s="3">
        <f>O341*$Z341</f>
        <v>1.2807248584747929E-2</v>
      </c>
      <c r="Q341" s="3">
        <f>K341/(VLOOKUP($AX341,'5_Weighting - FEM'!$F$12:$H$20,2,FALSE)/VLOOKUP($AX341,'5_Weighting - FEM'!$F$12:$H$20,3,FALSE))</f>
        <v>3.2409251269997788E-2</v>
      </c>
      <c r="R341" s="3">
        <f>Q341*$Z341</f>
        <v>1.2807248584747929E-2</v>
      </c>
      <c r="S341" s="3">
        <f>K341/(VLOOKUP($AX341,'5_Weighting - FEM'!$N$12:$O$23,2,FALSE)/VLOOKUP($AX341,'5_Weighting - FEM'!$N$12:$P$23,3,FALSE))</f>
        <v>2.1586024858948237E-4</v>
      </c>
      <c r="T341" s="3">
        <f>S341*$Z341</f>
        <v>8.5302058977531359E-5</v>
      </c>
      <c r="U341" s="3">
        <f>K341/(VLOOKUP($AX341,'5_Weighting - FEM'!$R$12:$S$23,2,FALSE)/(VLOOKUP($AX341,'5_Weighting - FEM'!$R$12:$T$23,3,FALSE)))</f>
        <v>6.3491621466120446E-2</v>
      </c>
      <c r="V341" s="3">
        <f>U341*$Z341</f>
        <v>2.5090150105321389E-2</v>
      </c>
      <c r="W341" s="3">
        <f>K341/(VLOOKUP($AX341,'5_Weighting - FEM'!$V$12:$W$23,2,FALSE)/(VLOOKUP($AX341,'5_Weighting - FEM'!$V$12:$X$23,3,FALSE)))</f>
        <v>1.9263312337037899E-4</v>
      </c>
      <c r="X341" s="3">
        <f>W341*$Z341</f>
        <v>7.6123335158462239E-5</v>
      </c>
      <c r="Y341" s="3" t="s">
        <v>46</v>
      </c>
      <c r="Z341" s="6">
        <v>0.39517261531444209</v>
      </c>
      <c r="AA341" s="3" t="s">
        <v>25</v>
      </c>
      <c r="AB341" s="3">
        <v>8.9811958026009553E-2</v>
      </c>
      <c r="AC341" s="3" t="s">
        <v>26</v>
      </c>
      <c r="AD341" s="3" t="s">
        <v>5</v>
      </c>
      <c r="AE341" s="3" t="s">
        <v>6</v>
      </c>
      <c r="AF341" s="3" t="s">
        <v>5</v>
      </c>
      <c r="AG341" s="3" t="s">
        <v>7</v>
      </c>
      <c r="AH341" s="3" t="s">
        <v>48</v>
      </c>
      <c r="AI341" s="3" t="s">
        <v>28</v>
      </c>
      <c r="AJ341" s="3" t="s">
        <v>10</v>
      </c>
      <c r="AK341" s="3" t="s">
        <v>11</v>
      </c>
      <c r="AL341" s="4" t="s">
        <v>12</v>
      </c>
      <c r="AM341" s="4" t="s">
        <v>49</v>
      </c>
      <c r="AN341" s="4">
        <v>2000</v>
      </c>
      <c r="AO341" s="3" t="s">
        <v>30</v>
      </c>
      <c r="AP341" s="3" t="s">
        <v>14</v>
      </c>
      <c r="AQ341" s="3" t="s">
        <v>50</v>
      </c>
      <c r="AR341" s="3">
        <v>0</v>
      </c>
      <c r="AS341" s="3">
        <v>0</v>
      </c>
      <c r="AT341" s="3">
        <v>1</v>
      </c>
      <c r="AU341" s="3">
        <v>1</v>
      </c>
      <c r="AV341" s="4" t="s">
        <v>15</v>
      </c>
      <c r="AW341" s="4" t="s">
        <v>194</v>
      </c>
      <c r="AX341" s="4" t="s">
        <v>42</v>
      </c>
      <c r="AY341" s="4" t="s">
        <v>33</v>
      </c>
      <c r="AZ341" s="4"/>
      <c r="BA341" s="3">
        <v>1.48</v>
      </c>
      <c r="BB341" s="3"/>
      <c r="BC341" s="3"/>
      <c r="BD341" s="3" t="s">
        <v>20</v>
      </c>
      <c r="BE341" s="3">
        <v>4.4000000000000004</v>
      </c>
      <c r="BF341" s="3"/>
    </row>
    <row r="342" spans="1:58" x14ac:dyDescent="0.35">
      <c r="A342" s="2">
        <v>172</v>
      </c>
      <c r="B342" s="3" t="s">
        <v>1236</v>
      </c>
      <c r="C342" s="3">
        <v>172.2</v>
      </c>
      <c r="D342" s="3" t="s">
        <v>1237</v>
      </c>
      <c r="E342" s="3" t="s">
        <v>1238</v>
      </c>
      <c r="F342" s="3"/>
      <c r="G342" s="3"/>
      <c r="H342" s="3" t="str">
        <f>IF(Z342&lt;'2 - Outliers'!$F$11,"Low outlier",IF(Z342&gt;'2 - Outliers'!$F$12,"High outlier",""))</f>
        <v/>
      </c>
      <c r="I342" s="3">
        <f>IF(AB342="",VLOOKUP(AX342,'3 -Impute_SE'!$B$10:$C$21,2,FALSE),AB342)</f>
        <v>8.9943000000000009E-2</v>
      </c>
      <c r="J342" s="3">
        <f>I342^2</f>
        <v>8.0897432490000011E-3</v>
      </c>
      <c r="K342" s="3">
        <f>1/J342</f>
        <v>123.61331740950038</v>
      </c>
      <c r="L342" s="3">
        <f>K342/(VLOOKUP($AX342,'5_Weighting - FEM'!$B$9:$C$20,2,FALSE)/VLOOKUP($AX342,'5_Weighting - FEM'!$B$9:$D$20,3,FALSE))</f>
        <v>0.15577981618264578</v>
      </c>
      <c r="M342" s="3">
        <f>L342*Z342</f>
        <v>4.1366707068036856E-2</v>
      </c>
      <c r="N342" s="3">
        <f>K342*Z342</f>
        <v>32.825021984823188</v>
      </c>
      <c r="O342" s="3">
        <f>K342/(VLOOKUP($AX342,'5_Weighting - FEM'!$F$12:$G$20,2,FALSE)/(VLOOKUP($AX342,'5_Weighting - FEM'!$F$12:$H$21,3,FALSE)))</f>
        <v>8.5314092273880177E-2</v>
      </c>
      <c r="P342" s="3">
        <f>O342*$Z342</f>
        <v>2.2654815946959787E-2</v>
      </c>
      <c r="Q342" s="3">
        <f>K342/(VLOOKUP($AX342,'5_Weighting - FEM'!$F$12:$H$20,2,FALSE)/VLOOKUP($AX342,'5_Weighting - FEM'!$F$12:$H$20,3,FALSE))</f>
        <v>8.5314092273880177E-2</v>
      </c>
      <c r="R342" s="3">
        <f>Q342*$Z342</f>
        <v>2.2654815946959787E-2</v>
      </c>
      <c r="S342" s="3">
        <f>K342/(VLOOKUP($AX342,'5_Weighting - FEM'!$N$12:$O$23,2,FALSE)/VLOOKUP($AX342,'5_Weighting - FEM'!$N$12:$P$23,3,FALSE))</f>
        <v>0.24289398544846724</v>
      </c>
      <c r="T342" s="3">
        <f>S342*$Z342</f>
        <v>6.4499526259898687E-2</v>
      </c>
      <c r="U342" s="3">
        <f>K342/(VLOOKUP($AX342,'5_Weighting - FEM'!$R$12:$S$23,2,FALSE)/(VLOOKUP($AX342,'5_Weighting - FEM'!$R$12:$T$23,3,FALSE)))</f>
        <v>0.13086689126590342</v>
      </c>
      <c r="V342" s="3">
        <f>U342*$Z342</f>
        <v>3.4751179508095593E-2</v>
      </c>
      <c r="W342" s="3">
        <f>K342/(VLOOKUP($AX342,'5_Weighting - FEM'!$V$12:$W$23,2,FALSE)/(VLOOKUP($AX342,'5_Weighting - FEM'!$V$12:$X$23,3,FALSE)))</f>
        <v>0.24167358247501872</v>
      </c>
      <c r="X342" s="3">
        <f>W342*$Z342</f>
        <v>6.4175453131911323E-2</v>
      </c>
      <c r="Y342" s="3" t="s">
        <v>1303</v>
      </c>
      <c r="Z342" s="6">
        <v>0.265546</v>
      </c>
      <c r="AA342" s="3" t="s">
        <v>355</v>
      </c>
      <c r="AB342" s="3">
        <v>8.9943000000000009E-2</v>
      </c>
      <c r="AC342" s="3" t="s">
        <v>1305</v>
      </c>
      <c r="AD342" s="3" t="s">
        <v>5</v>
      </c>
      <c r="AE342" s="3" t="s">
        <v>1307</v>
      </c>
      <c r="AF342" s="3" t="s">
        <v>5</v>
      </c>
      <c r="AG342" s="3" t="s">
        <v>7</v>
      </c>
      <c r="AH342" s="3" t="s">
        <v>1319</v>
      </c>
      <c r="AI342" s="3" t="s">
        <v>38</v>
      </c>
      <c r="AJ342" s="3" t="s">
        <v>10</v>
      </c>
      <c r="AK342" s="3" t="s">
        <v>11</v>
      </c>
      <c r="AL342" s="4" t="s">
        <v>1336</v>
      </c>
      <c r="AM342" s="4" t="s">
        <v>109</v>
      </c>
      <c r="AN342" s="4">
        <v>2015</v>
      </c>
      <c r="AO342" s="3" t="s">
        <v>14</v>
      </c>
      <c r="AP342" s="3" t="s">
        <v>14</v>
      </c>
      <c r="AQ342" s="3">
        <v>2300</v>
      </c>
      <c r="AR342" s="3">
        <v>0</v>
      </c>
      <c r="AS342" s="3">
        <v>0</v>
      </c>
      <c r="AT342" s="3">
        <v>0</v>
      </c>
      <c r="AU342" s="3">
        <v>0</v>
      </c>
      <c r="AV342" s="4" t="s">
        <v>15</v>
      </c>
      <c r="AW342" s="4" t="s">
        <v>1375</v>
      </c>
      <c r="AX342" s="4" t="s">
        <v>32</v>
      </c>
      <c r="AY342" s="4" t="s">
        <v>1401</v>
      </c>
      <c r="AZ342" s="4"/>
      <c r="BA342" s="3">
        <v>6.2E-2</v>
      </c>
      <c r="BB342" s="3"/>
      <c r="BC342" s="3"/>
      <c r="BD342" s="3"/>
      <c r="BE342" s="3">
        <v>2.9523809523809521</v>
      </c>
      <c r="BF342" s="3" t="s">
        <v>125</v>
      </c>
    </row>
    <row r="343" spans="1:58" x14ac:dyDescent="0.35">
      <c r="A343" s="2">
        <v>70</v>
      </c>
      <c r="B343" s="3" t="s">
        <v>177</v>
      </c>
      <c r="C343" s="3">
        <v>70.3</v>
      </c>
      <c r="D343" s="3" t="s">
        <v>210</v>
      </c>
      <c r="E343" s="3" t="s">
        <v>211</v>
      </c>
      <c r="F343" s="3"/>
      <c r="G343" s="3"/>
      <c r="H343" s="3" t="str">
        <f>IF(Z343&lt;'2 - Outliers'!$F$11,"Low outlier",IF(Z343&gt;'2 - Outliers'!$F$12,"High outlier",""))</f>
        <v/>
      </c>
      <c r="I343" s="3">
        <f>IF(AB343="",VLOOKUP(AX343,'3 -Impute_SE'!$B$10:$C$21,2,FALSE),AB343)</f>
        <v>9.0548314331017815E-2</v>
      </c>
      <c r="J343" s="3">
        <f>I343^2</f>
        <v>8.1989972281888059E-3</v>
      </c>
      <c r="K343" s="3">
        <f>1/J343</f>
        <v>121.96613465875075</v>
      </c>
      <c r="L343" s="3">
        <f>K343/(VLOOKUP($AX343,'5_Weighting - FEM'!$B$9:$C$20,2,FALSE)/VLOOKUP($AX343,'5_Weighting - FEM'!$B$9:$D$20,3,FALSE))</f>
        <v>3.2803388960231849E-4</v>
      </c>
      <c r="M343" s="3">
        <f>L343*Z343</f>
        <v>1.0455426342921871E-4</v>
      </c>
      <c r="N343" s="3">
        <f>K343*Z343</f>
        <v>38.874274203845729</v>
      </c>
      <c r="O343" s="3">
        <f>K343/(VLOOKUP($AX343,'5_Weighting - FEM'!$F$12:$G$20,2,FALSE)/(VLOOKUP($AX343,'5_Weighting - FEM'!$F$12:$H$21,3,FALSE)))</f>
        <v>3.1884278048922986E-2</v>
      </c>
      <c r="P343" s="3">
        <f>O343*$Z343</f>
        <v>1.0162478061089903E-2</v>
      </c>
      <c r="Q343" s="3">
        <f>K343/(VLOOKUP($AX343,'5_Weighting - FEM'!$F$12:$H$20,2,FALSE)/VLOOKUP($AX343,'5_Weighting - FEM'!$F$12:$H$20,3,FALSE))</f>
        <v>3.1884278048922986E-2</v>
      </c>
      <c r="R343" s="3">
        <f>Q343*$Z343</f>
        <v>1.0162478061089903E-2</v>
      </c>
      <c r="S343" s="3">
        <f>K343/(VLOOKUP($AX343,'5_Weighting - FEM'!$N$12:$O$23,2,FALSE)/VLOOKUP($AX343,'5_Weighting - FEM'!$N$12:$P$23,3,FALSE))</f>
        <v>2.1236368987357848E-4</v>
      </c>
      <c r="T343" s="3">
        <f>S343*$Z343</f>
        <v>6.7686692983949848E-5</v>
      </c>
      <c r="U343" s="3">
        <f>K343/(VLOOKUP($AX343,'5_Weighting - FEM'!$R$12:$S$23,2,FALSE)/(VLOOKUP($AX343,'5_Weighting - FEM'!$R$12:$T$23,3,FALSE)))</f>
        <v>6.2463168178056132E-2</v>
      </c>
      <c r="V343" s="3">
        <f>U343*$Z343</f>
        <v>1.9908889743768452E-2</v>
      </c>
      <c r="W343" s="3">
        <f>K343/(VLOOKUP($AX343,'5_Weighting - FEM'!$V$12:$W$23,2,FALSE)/(VLOOKUP($AX343,'5_Weighting - FEM'!$V$12:$X$23,3,FALSE)))</f>
        <v>1.8951280348335138E-4</v>
      </c>
      <c r="X343" s="3">
        <f>W343*$Z343</f>
        <v>6.0403428446461439E-5</v>
      </c>
      <c r="Y343" s="3" t="s">
        <v>181</v>
      </c>
      <c r="Z343" s="6">
        <v>0.3187300664451827</v>
      </c>
      <c r="AA343" s="3" t="s">
        <v>25</v>
      </c>
      <c r="AB343" s="3">
        <v>9.0548314331017815E-2</v>
      </c>
      <c r="AC343" s="3" t="s">
        <v>26</v>
      </c>
      <c r="AD343" s="3" t="s">
        <v>5</v>
      </c>
      <c r="AE343" s="3" t="s">
        <v>6</v>
      </c>
      <c r="AF343" s="3" t="s">
        <v>5</v>
      </c>
      <c r="AG343" s="3" t="s">
        <v>7</v>
      </c>
      <c r="AH343" s="3" t="s">
        <v>48</v>
      </c>
      <c r="AI343" s="3" t="s">
        <v>28</v>
      </c>
      <c r="AJ343" s="3" t="s">
        <v>10</v>
      </c>
      <c r="AK343" s="3" t="s">
        <v>182</v>
      </c>
      <c r="AL343" s="4" t="s">
        <v>12</v>
      </c>
      <c r="AM343" s="4" t="s">
        <v>13</v>
      </c>
      <c r="AN343" s="4">
        <v>2009</v>
      </c>
      <c r="AO343" s="3" t="s">
        <v>30</v>
      </c>
      <c r="AP343" s="3" t="s">
        <v>14</v>
      </c>
      <c r="AQ343" s="3">
        <v>1449</v>
      </c>
      <c r="AR343" s="3">
        <v>0</v>
      </c>
      <c r="AS343" s="3">
        <v>0</v>
      </c>
      <c r="AT343" s="3">
        <v>0</v>
      </c>
      <c r="AU343" s="3">
        <v>0</v>
      </c>
      <c r="AV343" s="4" t="s">
        <v>15</v>
      </c>
      <c r="AW343" s="4" t="s">
        <v>41</v>
      </c>
      <c r="AX343" s="4" t="s">
        <v>42</v>
      </c>
      <c r="AY343" s="4" t="s">
        <v>33</v>
      </c>
      <c r="AZ343" s="4"/>
      <c r="BA343" s="3">
        <v>0.183</v>
      </c>
      <c r="BB343" s="3"/>
      <c r="BC343" s="3"/>
      <c r="BD343" s="3" t="s">
        <v>20</v>
      </c>
      <c r="BE343" s="3">
        <v>3.52</v>
      </c>
      <c r="BF343" s="3"/>
    </row>
    <row r="344" spans="1:58" x14ac:dyDescent="0.35">
      <c r="A344" s="2">
        <v>58</v>
      </c>
      <c r="B344" s="3" t="s">
        <v>740</v>
      </c>
      <c r="C344" s="3">
        <v>58.1</v>
      </c>
      <c r="D344" s="3" t="s">
        <v>741</v>
      </c>
      <c r="E344" s="3" t="s">
        <v>742</v>
      </c>
      <c r="F344" s="3"/>
      <c r="G344" s="3"/>
      <c r="H344" s="3" t="str">
        <f>IF(Z344&lt;'2 - Outliers'!$F$11,"Low outlier",IF(Z344&gt;'2 - Outliers'!$F$12,"High outlier",""))</f>
        <v/>
      </c>
      <c r="I344" s="3">
        <f>IF(AB344="",VLOOKUP(AX344,'3 -Impute_SE'!$B$10:$C$21,2,FALSE),AB344)</f>
        <v>9.1214876538965026E-2</v>
      </c>
      <c r="J344" s="3">
        <f>I344^2</f>
        <v>8.3201537020186327E-3</v>
      </c>
      <c r="K344" s="3">
        <f>1/J344</f>
        <v>120.19008732463445</v>
      </c>
      <c r="L344" s="3">
        <f>K344/(VLOOKUP($AX344,'5_Weighting - FEM'!$B$9:$C$20,2,FALSE)/VLOOKUP($AX344,'5_Weighting - FEM'!$B$9:$D$20,3,FALSE))</f>
        <v>0.95006076539284956</v>
      </c>
      <c r="M344" s="3">
        <f>L344*Z344</f>
        <v>6.3475161952682824E-2</v>
      </c>
      <c r="N344" s="3">
        <f>K344*Z344</f>
        <v>8.0301024270628005</v>
      </c>
      <c r="O344" s="3" t="e">
        <f>K344/(VLOOKUP($AX344,'5_Weighting - FEM'!$F$12:$G$20,2,FALSE)/(VLOOKUP($AX344,'5_Weighting - FEM'!$F$12:$H$21,3,FALSE)))</f>
        <v>#N/A</v>
      </c>
      <c r="P344" s="3" t="e">
        <f>O344*$Z344</f>
        <v>#N/A</v>
      </c>
      <c r="Q344" s="3" t="e">
        <f>K344/(VLOOKUP($AX344,'5_Weighting - FEM'!$F$12:$H$20,2,FALSE)/VLOOKUP($AX344,'5_Weighting - FEM'!$F$12:$H$20,3,FALSE))</f>
        <v>#N/A</v>
      </c>
      <c r="R344" s="3" t="e">
        <f>Q344*$Z344</f>
        <v>#N/A</v>
      </c>
      <c r="S344" s="3">
        <f>K344/(VLOOKUP($AX344,'5_Weighting - FEM'!$N$12:$O$23,2,FALSE)/VLOOKUP($AX344,'5_Weighting - FEM'!$N$12:$P$23,3,FALSE))</f>
        <v>0.95006076539284956</v>
      </c>
      <c r="T344" s="3">
        <f>S344*$Z344</f>
        <v>6.3475161952682824E-2</v>
      </c>
      <c r="U344" s="3">
        <f>K344/(VLOOKUP($AX344,'5_Weighting - FEM'!$R$12:$S$23,2,FALSE)/(VLOOKUP($AX344,'5_Weighting - FEM'!$R$12:$T$23,3,FALSE)))</f>
        <v>1.0000000000000002</v>
      </c>
      <c r="V344" s="3">
        <f>U344*$Z344</f>
        <v>6.6811686436115375E-2</v>
      </c>
      <c r="W344" s="3">
        <f>K344/(VLOOKUP($AX344,'5_Weighting - FEM'!$V$12:$W$23,2,FALSE)/(VLOOKUP($AX344,'5_Weighting - FEM'!$V$12:$X$23,3,FALSE)))</f>
        <v>0.94416689389006447</v>
      </c>
      <c r="X344" s="3">
        <f>W344*$Z344</f>
        <v>6.3081382457943994E-2</v>
      </c>
      <c r="Y344" s="3" t="s">
        <v>743</v>
      </c>
      <c r="Z344" s="6">
        <v>6.6811686436115361E-2</v>
      </c>
      <c r="AA344" s="3" t="s">
        <v>72</v>
      </c>
      <c r="AB344" s="3"/>
      <c r="AC344" s="3"/>
      <c r="AD344" s="3" t="s">
        <v>5</v>
      </c>
      <c r="AE344" s="3" t="s">
        <v>6</v>
      </c>
      <c r="AF344" s="3" t="s">
        <v>5</v>
      </c>
      <c r="AG344" s="3" t="s">
        <v>83</v>
      </c>
      <c r="AH344" s="3" t="s">
        <v>84</v>
      </c>
      <c r="AI344" s="3" t="s">
        <v>56</v>
      </c>
      <c r="AJ344" s="3" t="s">
        <v>57</v>
      </c>
      <c r="AK344" s="3" t="s">
        <v>182</v>
      </c>
      <c r="AL344" s="4" t="s">
        <v>66</v>
      </c>
      <c r="AM344" s="4" t="s">
        <v>744</v>
      </c>
      <c r="AN344" s="4">
        <v>2009</v>
      </c>
      <c r="AO344" s="3" t="s">
        <v>30</v>
      </c>
      <c r="AP344" s="3" t="s">
        <v>14</v>
      </c>
      <c r="AQ344" s="3">
        <v>16890</v>
      </c>
      <c r="AR344" s="3">
        <v>0</v>
      </c>
      <c r="AS344" s="3">
        <v>0</v>
      </c>
      <c r="AT344" s="3">
        <v>1</v>
      </c>
      <c r="AU344" s="3">
        <v>1</v>
      </c>
      <c r="AV344" s="4" t="s">
        <v>346</v>
      </c>
      <c r="AW344" s="4" t="s">
        <v>745</v>
      </c>
      <c r="AX344" s="4" t="s">
        <v>707</v>
      </c>
      <c r="AY344" s="4" t="s">
        <v>746</v>
      </c>
      <c r="AZ344" s="4" t="s">
        <v>90</v>
      </c>
      <c r="BA344" s="3">
        <v>0.11394335230683679</v>
      </c>
      <c r="BB344" s="3">
        <v>1.3</v>
      </c>
      <c r="BC344" s="3"/>
      <c r="BD344" s="3" t="s">
        <v>4</v>
      </c>
      <c r="BE344" s="3" t="s">
        <v>20</v>
      </c>
      <c r="BF344" s="3"/>
    </row>
    <row r="345" spans="1:58" x14ac:dyDescent="0.35">
      <c r="A345" s="2">
        <v>54</v>
      </c>
      <c r="B345" s="3" t="s">
        <v>536</v>
      </c>
      <c r="C345" s="3">
        <v>54.3</v>
      </c>
      <c r="D345" s="3" t="s">
        <v>906</v>
      </c>
      <c r="E345" s="3" t="s">
        <v>538</v>
      </c>
      <c r="F345" s="3"/>
      <c r="G345" s="3"/>
      <c r="H345" s="3" t="str">
        <f>IF(Z345&lt;'2 - Outliers'!$F$11,"Low outlier",IF(Z345&gt;'2 - Outliers'!$F$12,"High outlier",""))</f>
        <v/>
      </c>
      <c r="I345" s="3">
        <f>IF(AB345="",VLOOKUP(AX345,'3 -Impute_SE'!$B$10:$C$21,2,FALSE),AB345)</f>
        <v>9.1214876538965026E-2</v>
      </c>
      <c r="J345" s="3">
        <f>I345^2</f>
        <v>8.3201537020186327E-3</v>
      </c>
      <c r="K345" s="3">
        <f>1/J345</f>
        <v>120.19008732463445</v>
      </c>
      <c r="L345" s="3">
        <f>K345/(VLOOKUP($AX345,'5_Weighting - FEM'!$B$9:$C$20,2,FALSE)/VLOOKUP($AX345,'5_Weighting - FEM'!$B$9:$D$20,3,FALSE))</f>
        <v>0.95006076539284956</v>
      </c>
      <c r="M345" s="3">
        <f>L345*Z345</f>
        <v>5.4723500086628126E-3</v>
      </c>
      <c r="N345" s="3">
        <f>K345*Z345</f>
        <v>0.69229490298989438</v>
      </c>
      <c r="O345" s="3" t="e">
        <f>K345/(VLOOKUP($AX345,'5_Weighting - FEM'!$F$12:$G$20,2,FALSE)/(VLOOKUP($AX345,'5_Weighting - FEM'!$F$12:$H$21,3,FALSE)))</f>
        <v>#N/A</v>
      </c>
      <c r="P345" s="3" t="e">
        <f>O345*$Z345</f>
        <v>#N/A</v>
      </c>
      <c r="Q345" s="3" t="e">
        <f>K345/(VLOOKUP($AX345,'5_Weighting - FEM'!$F$12:$H$20,2,FALSE)/VLOOKUP($AX345,'5_Weighting - FEM'!$F$12:$H$20,3,FALSE))</f>
        <v>#N/A</v>
      </c>
      <c r="R345" s="3" t="e">
        <f>Q345*$Z345</f>
        <v>#N/A</v>
      </c>
      <c r="S345" s="3">
        <f>K345/(VLOOKUP($AX345,'5_Weighting - FEM'!$N$12:$O$23,2,FALSE)/VLOOKUP($AX345,'5_Weighting - FEM'!$N$12:$P$23,3,FALSE))</f>
        <v>0.95006076539284956</v>
      </c>
      <c r="T345" s="3">
        <f>S345*$Z345</f>
        <v>5.4723500086628126E-3</v>
      </c>
      <c r="U345" s="3">
        <f>K345/(VLOOKUP($AX345,'5_Weighting - FEM'!$R$12:$S$23,2,FALSE)/(VLOOKUP($AX345,'5_Weighting - FEM'!$R$12:$T$23,3,FALSE)))</f>
        <v>1.0000000000000002</v>
      </c>
      <c r="V345" s="3">
        <f>U345*$Z345</f>
        <v>5.7600000000000004E-3</v>
      </c>
      <c r="W345" s="3">
        <f>K345/(VLOOKUP($AX345,'5_Weighting - FEM'!$V$12:$W$23,2,FALSE)/(VLOOKUP($AX345,'5_Weighting - FEM'!$V$12:$X$23,3,FALSE)))</f>
        <v>0.94416689389006447</v>
      </c>
      <c r="X345" s="3">
        <f>W345*$Z345</f>
        <v>5.4384013088067708E-3</v>
      </c>
      <c r="Y345" s="3" t="s">
        <v>245</v>
      </c>
      <c r="Z345" s="6">
        <v>5.7599999999999995E-3</v>
      </c>
      <c r="AA345" s="3" t="s">
        <v>72</v>
      </c>
      <c r="AB345" s="3"/>
      <c r="AC345" s="3"/>
      <c r="AD345" s="3" t="s">
        <v>53</v>
      </c>
      <c r="AE345" s="3" t="s">
        <v>6</v>
      </c>
      <c r="AF345" s="3" t="s">
        <v>54</v>
      </c>
      <c r="AG345" s="3" t="s">
        <v>83</v>
      </c>
      <c r="AH345" s="3" t="s">
        <v>84</v>
      </c>
      <c r="AI345" s="3" t="s">
        <v>95</v>
      </c>
      <c r="AJ345" s="3" t="s">
        <v>57</v>
      </c>
      <c r="AK345" s="3" t="s">
        <v>74</v>
      </c>
      <c r="AL345" s="4" t="s">
        <v>12</v>
      </c>
      <c r="AM345" s="4" t="s">
        <v>29</v>
      </c>
      <c r="AN345" s="4">
        <v>2009</v>
      </c>
      <c r="AO345" s="3" t="s">
        <v>30</v>
      </c>
      <c r="AP345" s="3" t="s">
        <v>14</v>
      </c>
      <c r="AQ345" s="3">
        <v>8181</v>
      </c>
      <c r="AR345" s="3">
        <v>1</v>
      </c>
      <c r="AS345" s="3">
        <v>0</v>
      </c>
      <c r="AT345" s="3">
        <v>1</v>
      </c>
      <c r="AU345" s="3">
        <v>1</v>
      </c>
      <c r="AV345" s="4" t="s">
        <v>346</v>
      </c>
      <c r="AW345" s="4" t="s">
        <v>745</v>
      </c>
      <c r="AX345" s="4" t="s">
        <v>707</v>
      </c>
      <c r="AY345" s="4" t="s">
        <v>89</v>
      </c>
      <c r="AZ345" s="4" t="s">
        <v>90</v>
      </c>
      <c r="BA345" s="3">
        <v>0.04</v>
      </c>
      <c r="BB345" s="3">
        <v>1.0408107741923882</v>
      </c>
      <c r="BC345" s="3"/>
      <c r="BD345" s="3" t="s">
        <v>60</v>
      </c>
      <c r="BE345" s="3" t="s">
        <v>20</v>
      </c>
      <c r="BF345" s="3"/>
    </row>
    <row r="346" spans="1:58" x14ac:dyDescent="0.35">
      <c r="A346" s="2">
        <v>54</v>
      </c>
      <c r="B346" s="3" t="s">
        <v>536</v>
      </c>
      <c r="C346" s="3">
        <v>54.2</v>
      </c>
      <c r="D346" s="3" t="s">
        <v>907</v>
      </c>
      <c r="E346" s="3" t="s">
        <v>570</v>
      </c>
      <c r="F346" s="3"/>
      <c r="G346" s="3"/>
      <c r="H346" s="3" t="str">
        <f>IF(Z346&lt;'2 - Outliers'!$F$11,"Low outlier",IF(Z346&gt;'2 - Outliers'!$F$12,"High outlier",""))</f>
        <v/>
      </c>
      <c r="I346" s="3">
        <f>IF(AB346="",VLOOKUP(AX346,'3 -Impute_SE'!$B$10:$C$21,2,FALSE),AB346)</f>
        <v>9.1214876538965026E-2</v>
      </c>
      <c r="J346" s="3">
        <f>I346^2</f>
        <v>8.3201537020186327E-3</v>
      </c>
      <c r="K346" s="3">
        <f>1/J346</f>
        <v>120.19008732463445</v>
      </c>
      <c r="L346" s="3">
        <f>K346/(VLOOKUP($AX346,'5_Weighting - FEM'!$B$9:$C$20,2,FALSE)/VLOOKUP($AX346,'5_Weighting - FEM'!$B$9:$D$20,3,FALSE))</f>
        <v>0.95006076539284956</v>
      </c>
      <c r="M346" s="3">
        <f>L346*Z346</f>
        <v>0</v>
      </c>
      <c r="N346" s="3">
        <f>K346*Z346</f>
        <v>0</v>
      </c>
      <c r="O346" s="3" t="e">
        <f>K346/(VLOOKUP($AX346,'5_Weighting - FEM'!$F$12:$G$20,2,FALSE)/(VLOOKUP($AX346,'5_Weighting - FEM'!$F$12:$H$21,3,FALSE)))</f>
        <v>#N/A</v>
      </c>
      <c r="P346" s="3" t="e">
        <f>O346*$Z346</f>
        <v>#N/A</v>
      </c>
      <c r="Q346" s="3" t="e">
        <f>K346/(VLOOKUP($AX346,'5_Weighting - FEM'!$F$12:$H$20,2,FALSE)/VLOOKUP($AX346,'5_Weighting - FEM'!$F$12:$H$20,3,FALSE))</f>
        <v>#N/A</v>
      </c>
      <c r="R346" s="3" t="e">
        <f>Q346*$Z346</f>
        <v>#N/A</v>
      </c>
      <c r="S346" s="3">
        <f>K346/(VLOOKUP($AX346,'5_Weighting - FEM'!$N$12:$O$23,2,FALSE)/VLOOKUP($AX346,'5_Weighting - FEM'!$N$12:$P$23,3,FALSE))</f>
        <v>0.95006076539284956</v>
      </c>
      <c r="T346" s="3">
        <f>S346*$Z346</f>
        <v>0</v>
      </c>
      <c r="U346" s="3">
        <f>K346/(VLOOKUP($AX346,'5_Weighting - FEM'!$R$12:$S$23,2,FALSE)/(VLOOKUP($AX346,'5_Weighting - FEM'!$R$12:$T$23,3,FALSE)))</f>
        <v>1.0000000000000002</v>
      </c>
      <c r="V346" s="3">
        <f>U346*$Z346</f>
        <v>0</v>
      </c>
      <c r="W346" s="3">
        <f>K346/(VLOOKUP($AX346,'5_Weighting - FEM'!$V$12:$W$23,2,FALSE)/(VLOOKUP($AX346,'5_Weighting - FEM'!$V$12:$X$23,3,FALSE)))</f>
        <v>0.94416689389006447</v>
      </c>
      <c r="X346" s="3">
        <f>W346*$Z346</f>
        <v>0</v>
      </c>
      <c r="Y346" s="3" t="s">
        <v>245</v>
      </c>
      <c r="Z346" s="6">
        <v>0</v>
      </c>
      <c r="AA346" s="3" t="s">
        <v>72</v>
      </c>
      <c r="AB346" s="3"/>
      <c r="AC346" s="3"/>
      <c r="AD346" s="3" t="s">
        <v>53</v>
      </c>
      <c r="AE346" s="3" t="s">
        <v>143</v>
      </c>
      <c r="AF346" s="3" t="s">
        <v>54</v>
      </c>
      <c r="AG346" s="3" t="s">
        <v>83</v>
      </c>
      <c r="AH346" s="3" t="s">
        <v>84</v>
      </c>
      <c r="AI346" s="3" t="s">
        <v>95</v>
      </c>
      <c r="AJ346" s="3" t="s">
        <v>57</v>
      </c>
      <c r="AK346" s="3" t="s">
        <v>39</v>
      </c>
      <c r="AL346" s="4" t="s">
        <v>12</v>
      </c>
      <c r="AM346" s="4" t="s">
        <v>29</v>
      </c>
      <c r="AN346" s="4">
        <v>2009</v>
      </c>
      <c r="AO346" s="3" t="s">
        <v>30</v>
      </c>
      <c r="AP346" s="3" t="s">
        <v>14</v>
      </c>
      <c r="AQ346" s="3">
        <v>3334</v>
      </c>
      <c r="AR346" s="3">
        <v>1</v>
      </c>
      <c r="AS346" s="3">
        <v>0</v>
      </c>
      <c r="AT346" s="3">
        <v>1</v>
      </c>
      <c r="AU346" s="3">
        <v>1</v>
      </c>
      <c r="AV346" s="4" t="s">
        <v>346</v>
      </c>
      <c r="AW346" s="4" t="s">
        <v>908</v>
      </c>
      <c r="AX346" s="3" t="s">
        <v>707</v>
      </c>
      <c r="AY346" s="4" t="s">
        <v>89</v>
      </c>
      <c r="AZ346" s="4" t="s">
        <v>90</v>
      </c>
      <c r="BA346" s="3">
        <v>0</v>
      </c>
      <c r="BB346" s="3">
        <v>1</v>
      </c>
      <c r="BC346" s="3"/>
      <c r="BD346" s="3" t="s">
        <v>60</v>
      </c>
      <c r="BE346" s="3" t="s">
        <v>20</v>
      </c>
      <c r="BF346" s="3"/>
    </row>
    <row r="347" spans="1:58" x14ac:dyDescent="0.35">
      <c r="A347" s="2">
        <v>54</v>
      </c>
      <c r="B347" s="3" t="s">
        <v>536</v>
      </c>
      <c r="C347" s="3">
        <v>54.1</v>
      </c>
      <c r="D347" s="3" t="s">
        <v>909</v>
      </c>
      <c r="E347" s="3" t="s">
        <v>566</v>
      </c>
      <c r="F347" s="3"/>
      <c r="G347" s="3"/>
      <c r="H347" s="3" t="str">
        <f>IF(Z347&lt;'2 - Outliers'!$F$11,"Low outlier",IF(Z347&gt;'2 - Outliers'!$F$12,"High outlier",""))</f>
        <v/>
      </c>
      <c r="I347" s="3">
        <f>IF(AB347="",VLOOKUP(AX347,'3 -Impute_SE'!$B$10:$C$21,2,FALSE),AB347)</f>
        <v>9.1214876538965026E-2</v>
      </c>
      <c r="J347" s="3">
        <f>I347^2</f>
        <v>8.3201537020186327E-3</v>
      </c>
      <c r="K347" s="3">
        <f>1/J347</f>
        <v>120.19008732463445</v>
      </c>
      <c r="L347" s="3">
        <f>K347/(VLOOKUP($AX347,'5_Weighting - FEM'!$B$9:$C$20,2,FALSE)/VLOOKUP($AX347,'5_Weighting - FEM'!$B$9:$D$20,3,FALSE))</f>
        <v>0.95006076539284956</v>
      </c>
      <c r="M347" s="3">
        <f>L347*Z347</f>
        <v>-5.472350008662813E-4</v>
      </c>
      <c r="N347" s="3">
        <f>K347*Z347</f>
        <v>-6.9229490298989435E-2</v>
      </c>
      <c r="O347" s="3" t="e">
        <f>K347/(VLOOKUP($AX347,'5_Weighting - FEM'!$F$12:$G$20,2,FALSE)/(VLOOKUP($AX347,'5_Weighting - FEM'!$F$12:$H$21,3,FALSE)))</f>
        <v>#N/A</v>
      </c>
      <c r="P347" s="3" t="e">
        <f>O347*$Z347</f>
        <v>#N/A</v>
      </c>
      <c r="Q347" s="3" t="e">
        <f>K347/(VLOOKUP($AX347,'5_Weighting - FEM'!$F$12:$H$20,2,FALSE)/VLOOKUP($AX347,'5_Weighting - FEM'!$F$12:$H$20,3,FALSE))</f>
        <v>#N/A</v>
      </c>
      <c r="R347" s="3" t="e">
        <f>Q347*$Z347</f>
        <v>#N/A</v>
      </c>
      <c r="S347" s="3">
        <f>K347/(VLOOKUP($AX347,'5_Weighting - FEM'!$N$12:$O$23,2,FALSE)/VLOOKUP($AX347,'5_Weighting - FEM'!$N$12:$P$23,3,FALSE))</f>
        <v>0.95006076539284956</v>
      </c>
      <c r="T347" s="3">
        <f>S347*$Z347</f>
        <v>-5.472350008662813E-4</v>
      </c>
      <c r="U347" s="3">
        <f>K347/(VLOOKUP($AX347,'5_Weighting - FEM'!$R$12:$S$23,2,FALSE)/(VLOOKUP($AX347,'5_Weighting - FEM'!$R$12:$T$23,3,FALSE)))</f>
        <v>1.0000000000000002</v>
      </c>
      <c r="V347" s="3">
        <f>U347*$Z347</f>
        <v>-5.7600000000000001E-4</v>
      </c>
      <c r="W347" s="3">
        <f>K347/(VLOOKUP($AX347,'5_Weighting - FEM'!$V$12:$W$23,2,FALSE)/(VLOOKUP($AX347,'5_Weighting - FEM'!$V$12:$X$23,3,FALSE)))</f>
        <v>0.94416689389006447</v>
      </c>
      <c r="X347" s="3">
        <f>W347*$Z347</f>
        <v>-5.4384013088067703E-4</v>
      </c>
      <c r="Y347" s="3" t="s">
        <v>245</v>
      </c>
      <c r="Z347" s="6">
        <v>-5.7599999999999991E-4</v>
      </c>
      <c r="AA347" s="3" t="s">
        <v>72</v>
      </c>
      <c r="AB347" s="3"/>
      <c r="AC347" s="3"/>
      <c r="AD347" s="3" t="s">
        <v>53</v>
      </c>
      <c r="AE347" s="3" t="s">
        <v>6</v>
      </c>
      <c r="AF347" s="3" t="s">
        <v>54</v>
      </c>
      <c r="AG347" s="3" t="s">
        <v>55</v>
      </c>
      <c r="AH347" s="3" t="s">
        <v>37</v>
      </c>
      <c r="AI347" s="3" t="s">
        <v>56</v>
      </c>
      <c r="AJ347" s="3" t="s">
        <v>57</v>
      </c>
      <c r="AK347" s="3" t="s">
        <v>39</v>
      </c>
      <c r="AL347" s="4" t="s">
        <v>12</v>
      </c>
      <c r="AM347" s="4" t="s">
        <v>29</v>
      </c>
      <c r="AN347" s="4">
        <v>2009</v>
      </c>
      <c r="AO347" s="3" t="s">
        <v>30</v>
      </c>
      <c r="AP347" s="3" t="s">
        <v>14</v>
      </c>
      <c r="AQ347" s="3">
        <v>4934</v>
      </c>
      <c r="AR347" s="3">
        <v>1</v>
      </c>
      <c r="AS347" s="3">
        <v>0</v>
      </c>
      <c r="AT347" s="3">
        <v>1</v>
      </c>
      <c r="AU347" s="3">
        <v>1</v>
      </c>
      <c r="AV347" s="4" t="s">
        <v>346</v>
      </c>
      <c r="AW347" s="4" t="s">
        <v>908</v>
      </c>
      <c r="AX347" s="4" t="s">
        <v>707</v>
      </c>
      <c r="AY347" s="4" t="s">
        <v>58</v>
      </c>
      <c r="AZ347" s="4" t="s">
        <v>59</v>
      </c>
      <c r="BA347" s="3">
        <v>0.01</v>
      </c>
      <c r="BB347" s="3">
        <v>1.0100501670841679</v>
      </c>
      <c r="BC347" s="3"/>
      <c r="BD347" s="3" t="s">
        <v>60</v>
      </c>
      <c r="BE347" s="3" t="s">
        <v>20</v>
      </c>
      <c r="BF347" s="3"/>
    </row>
    <row r="348" spans="1:58" x14ac:dyDescent="0.35">
      <c r="A348" s="2">
        <v>54</v>
      </c>
      <c r="B348" s="3" t="s">
        <v>536</v>
      </c>
      <c r="C348" s="3">
        <v>54.3</v>
      </c>
      <c r="D348" s="3" t="s">
        <v>910</v>
      </c>
      <c r="E348" s="3" t="s">
        <v>538</v>
      </c>
      <c r="F348" s="3"/>
      <c r="G348" s="3"/>
      <c r="H348" s="3" t="str">
        <f>IF(Z348&lt;'2 - Outliers'!$F$11,"Low outlier",IF(Z348&gt;'2 - Outliers'!$F$12,"High outlier",""))</f>
        <v/>
      </c>
      <c r="I348" s="3">
        <f>IF(AB348="",VLOOKUP(AX348,'3 -Impute_SE'!$B$10:$C$21,2,FALSE),AB348)</f>
        <v>9.1214876538965026E-2</v>
      </c>
      <c r="J348" s="3">
        <f>I348^2</f>
        <v>8.3201537020186327E-3</v>
      </c>
      <c r="K348" s="3">
        <f>1/J348</f>
        <v>120.19008732463445</v>
      </c>
      <c r="L348" s="3">
        <f>K348/(VLOOKUP($AX348,'5_Weighting - FEM'!$B$9:$C$20,2,FALSE)/VLOOKUP($AX348,'5_Weighting - FEM'!$B$9:$D$20,3,FALSE))</f>
        <v>0.95006076539284956</v>
      </c>
      <c r="M348" s="3">
        <f>L348*Z348</f>
        <v>-1.0944700017325626E-3</v>
      </c>
      <c r="N348" s="3">
        <f>K348*Z348</f>
        <v>-0.13845898059797887</v>
      </c>
      <c r="O348" s="3" t="e">
        <f>K348/(VLOOKUP($AX348,'5_Weighting - FEM'!$F$12:$G$20,2,FALSE)/(VLOOKUP($AX348,'5_Weighting - FEM'!$F$12:$H$21,3,FALSE)))</f>
        <v>#N/A</v>
      </c>
      <c r="P348" s="3" t="e">
        <f>O348*$Z348</f>
        <v>#N/A</v>
      </c>
      <c r="Q348" s="3" t="e">
        <f>K348/(VLOOKUP($AX348,'5_Weighting - FEM'!$F$12:$H$20,2,FALSE)/VLOOKUP($AX348,'5_Weighting - FEM'!$F$12:$H$20,3,FALSE))</f>
        <v>#N/A</v>
      </c>
      <c r="R348" s="3" t="e">
        <f>Q348*$Z348</f>
        <v>#N/A</v>
      </c>
      <c r="S348" s="3">
        <f>K348/(VLOOKUP($AX348,'5_Weighting - FEM'!$N$12:$O$23,2,FALSE)/VLOOKUP($AX348,'5_Weighting - FEM'!$N$12:$P$23,3,FALSE))</f>
        <v>0.95006076539284956</v>
      </c>
      <c r="T348" s="3">
        <f>S348*$Z348</f>
        <v>-1.0944700017325626E-3</v>
      </c>
      <c r="U348" s="3">
        <f>K348/(VLOOKUP($AX348,'5_Weighting - FEM'!$R$12:$S$23,2,FALSE)/(VLOOKUP($AX348,'5_Weighting - FEM'!$R$12:$T$23,3,FALSE)))</f>
        <v>1.0000000000000002</v>
      </c>
      <c r="V348" s="3">
        <f>U348*$Z348</f>
        <v>-1.152E-3</v>
      </c>
      <c r="W348" s="3">
        <f>K348/(VLOOKUP($AX348,'5_Weighting - FEM'!$V$12:$W$23,2,FALSE)/(VLOOKUP($AX348,'5_Weighting - FEM'!$V$12:$X$23,3,FALSE)))</f>
        <v>0.94416689389006447</v>
      </c>
      <c r="X348" s="3">
        <f>W348*$Z348</f>
        <v>-1.0876802617613541E-3</v>
      </c>
      <c r="Y348" s="3" t="s">
        <v>245</v>
      </c>
      <c r="Z348" s="6">
        <v>-1.1519999999999998E-3</v>
      </c>
      <c r="AA348" s="3" t="s">
        <v>72</v>
      </c>
      <c r="AB348" s="3"/>
      <c r="AC348" s="3"/>
      <c r="AD348" s="3" t="s">
        <v>53</v>
      </c>
      <c r="AE348" s="3" t="s">
        <v>6</v>
      </c>
      <c r="AF348" s="3" t="s">
        <v>54</v>
      </c>
      <c r="AG348" s="3" t="s">
        <v>83</v>
      </c>
      <c r="AH348" s="3" t="s">
        <v>84</v>
      </c>
      <c r="AI348" s="3" t="s">
        <v>95</v>
      </c>
      <c r="AJ348" s="3" t="s">
        <v>57</v>
      </c>
      <c r="AK348" s="3" t="s">
        <v>74</v>
      </c>
      <c r="AL348" s="4" t="s">
        <v>12</v>
      </c>
      <c r="AM348" s="4" t="s">
        <v>29</v>
      </c>
      <c r="AN348" s="4">
        <v>2009</v>
      </c>
      <c r="AO348" s="3" t="s">
        <v>30</v>
      </c>
      <c r="AP348" s="3" t="s">
        <v>14</v>
      </c>
      <c r="AQ348" s="3">
        <v>8181</v>
      </c>
      <c r="AR348" s="3">
        <v>1</v>
      </c>
      <c r="AS348" s="3">
        <v>0</v>
      </c>
      <c r="AT348" s="3">
        <v>1</v>
      </c>
      <c r="AU348" s="3">
        <v>1</v>
      </c>
      <c r="AV348" s="4" t="s">
        <v>346</v>
      </c>
      <c r="AW348" s="4" t="s">
        <v>908</v>
      </c>
      <c r="AX348" s="4" t="s">
        <v>707</v>
      </c>
      <c r="AY348" s="4" t="s">
        <v>89</v>
      </c>
      <c r="AZ348" s="4" t="s">
        <v>90</v>
      </c>
      <c r="BA348" s="3">
        <v>0.02</v>
      </c>
      <c r="BB348" s="3">
        <v>1.0202013400267558</v>
      </c>
      <c r="BC348" s="3"/>
      <c r="BD348" s="3" t="s">
        <v>60</v>
      </c>
      <c r="BE348" s="3" t="s">
        <v>20</v>
      </c>
      <c r="BF348" s="3"/>
    </row>
    <row r="349" spans="1:58" x14ac:dyDescent="0.35">
      <c r="A349" s="2">
        <v>54</v>
      </c>
      <c r="B349" s="3" t="s">
        <v>536</v>
      </c>
      <c r="C349" s="3">
        <v>54.1</v>
      </c>
      <c r="D349" s="3" t="s">
        <v>911</v>
      </c>
      <c r="E349" s="3" t="s">
        <v>566</v>
      </c>
      <c r="F349" s="3"/>
      <c r="G349" s="3"/>
      <c r="H349" s="3" t="str">
        <f>IF(Z349&lt;'2 - Outliers'!$F$11,"Low outlier",IF(Z349&gt;'2 - Outliers'!$F$12,"High outlier",""))</f>
        <v/>
      </c>
      <c r="I349" s="3">
        <f>IF(AB349="",VLOOKUP(AX349,'3 -Impute_SE'!$B$10:$C$21,2,FALSE),AB349)</f>
        <v>9.1214876538965026E-2</v>
      </c>
      <c r="J349" s="3">
        <f>I349^2</f>
        <v>8.3201537020186327E-3</v>
      </c>
      <c r="K349" s="3">
        <f>1/J349</f>
        <v>120.19008732463445</v>
      </c>
      <c r="L349" s="3">
        <f>K349/(VLOOKUP($AX349,'5_Weighting - FEM'!$B$9:$C$20,2,FALSE)/VLOOKUP($AX349,'5_Weighting - FEM'!$B$9:$D$20,3,FALSE))</f>
        <v>0.95006076539284956</v>
      </c>
      <c r="M349" s="3">
        <f>L349*Z349</f>
        <v>-5.4723500086628126E-3</v>
      </c>
      <c r="N349" s="3">
        <f>K349*Z349</f>
        <v>-0.69229490298989438</v>
      </c>
      <c r="O349" s="3" t="e">
        <f>K349/(VLOOKUP($AX349,'5_Weighting - FEM'!$F$12:$G$20,2,FALSE)/(VLOOKUP($AX349,'5_Weighting - FEM'!$F$12:$H$21,3,FALSE)))</f>
        <v>#N/A</v>
      </c>
      <c r="P349" s="3" t="e">
        <f>O349*$Z349</f>
        <v>#N/A</v>
      </c>
      <c r="Q349" s="3" t="e">
        <f>K349/(VLOOKUP($AX349,'5_Weighting - FEM'!$F$12:$H$20,2,FALSE)/VLOOKUP($AX349,'5_Weighting - FEM'!$F$12:$H$20,3,FALSE))</f>
        <v>#N/A</v>
      </c>
      <c r="R349" s="3" t="e">
        <f>Q349*$Z349</f>
        <v>#N/A</v>
      </c>
      <c r="S349" s="3">
        <f>K349/(VLOOKUP($AX349,'5_Weighting - FEM'!$N$12:$O$23,2,FALSE)/VLOOKUP($AX349,'5_Weighting - FEM'!$N$12:$P$23,3,FALSE))</f>
        <v>0.95006076539284956</v>
      </c>
      <c r="T349" s="3">
        <f>S349*$Z349</f>
        <v>-5.4723500086628126E-3</v>
      </c>
      <c r="U349" s="3">
        <f>K349/(VLOOKUP($AX349,'5_Weighting - FEM'!$R$12:$S$23,2,FALSE)/(VLOOKUP($AX349,'5_Weighting - FEM'!$R$12:$T$23,3,FALSE)))</f>
        <v>1.0000000000000002</v>
      </c>
      <c r="V349" s="3">
        <f>U349*$Z349</f>
        <v>-5.7600000000000004E-3</v>
      </c>
      <c r="W349" s="3">
        <f>K349/(VLOOKUP($AX349,'5_Weighting - FEM'!$V$12:$W$23,2,FALSE)/(VLOOKUP($AX349,'5_Weighting - FEM'!$V$12:$X$23,3,FALSE)))</f>
        <v>0.94416689389006447</v>
      </c>
      <c r="X349" s="3">
        <f>W349*$Z349</f>
        <v>-5.4384013088067708E-3</v>
      </c>
      <c r="Y349" s="3" t="s">
        <v>245</v>
      </c>
      <c r="Z349" s="6">
        <v>-5.7599999999999995E-3</v>
      </c>
      <c r="AA349" s="3" t="s">
        <v>72</v>
      </c>
      <c r="AB349" s="3"/>
      <c r="AC349" s="3"/>
      <c r="AD349" s="3" t="s">
        <v>53</v>
      </c>
      <c r="AE349" s="3" t="s">
        <v>6</v>
      </c>
      <c r="AF349" s="3" t="s">
        <v>54</v>
      </c>
      <c r="AG349" s="3" t="s">
        <v>55</v>
      </c>
      <c r="AH349" s="3" t="s">
        <v>37</v>
      </c>
      <c r="AI349" s="3" t="s">
        <v>56</v>
      </c>
      <c r="AJ349" s="3" t="s">
        <v>57</v>
      </c>
      <c r="AK349" s="3" t="s">
        <v>39</v>
      </c>
      <c r="AL349" s="4" t="s">
        <v>12</v>
      </c>
      <c r="AM349" s="4" t="s">
        <v>29</v>
      </c>
      <c r="AN349" s="4">
        <v>2009</v>
      </c>
      <c r="AO349" s="3" t="s">
        <v>30</v>
      </c>
      <c r="AP349" s="3" t="s">
        <v>14</v>
      </c>
      <c r="AQ349" s="3">
        <v>4934</v>
      </c>
      <c r="AR349" s="3">
        <v>1</v>
      </c>
      <c r="AS349" s="3">
        <v>0</v>
      </c>
      <c r="AT349" s="3">
        <v>1</v>
      </c>
      <c r="AU349" s="3">
        <v>1</v>
      </c>
      <c r="AV349" s="4" t="s">
        <v>346</v>
      </c>
      <c r="AW349" s="4" t="s">
        <v>745</v>
      </c>
      <c r="AX349" s="4" t="s">
        <v>707</v>
      </c>
      <c r="AY349" s="4" t="s">
        <v>58</v>
      </c>
      <c r="AZ349" s="4" t="s">
        <v>59</v>
      </c>
      <c r="BA349" s="3">
        <v>0.04</v>
      </c>
      <c r="BB349" s="3">
        <v>1.0408107741923882</v>
      </c>
      <c r="BC349" s="3"/>
      <c r="BD349" s="3" t="s">
        <v>60</v>
      </c>
      <c r="BE349" s="3" t="s">
        <v>20</v>
      </c>
      <c r="BF349" s="3"/>
    </row>
    <row r="350" spans="1:58" x14ac:dyDescent="0.35">
      <c r="A350" s="2">
        <v>54</v>
      </c>
      <c r="B350" s="3" t="s">
        <v>536</v>
      </c>
      <c r="C350" s="3">
        <v>54.2</v>
      </c>
      <c r="D350" s="3" t="s">
        <v>912</v>
      </c>
      <c r="E350" s="3" t="s">
        <v>570</v>
      </c>
      <c r="F350" s="3"/>
      <c r="G350" s="3"/>
      <c r="H350" s="3" t="str">
        <f>IF(Z350&lt;'2 - Outliers'!$F$11,"Low outlier",IF(Z350&gt;'2 - Outliers'!$F$12,"High outlier",""))</f>
        <v/>
      </c>
      <c r="I350" s="3">
        <f>IF(AB350="",VLOOKUP(AX350,'3 -Impute_SE'!$B$10:$C$21,2,FALSE),AB350)</f>
        <v>9.1214876538965026E-2</v>
      </c>
      <c r="J350" s="3">
        <f>I350^2</f>
        <v>8.3201537020186327E-3</v>
      </c>
      <c r="K350" s="3">
        <f>1/J350</f>
        <v>120.19008732463445</v>
      </c>
      <c r="L350" s="3">
        <f>K350/(VLOOKUP($AX350,'5_Weighting - FEM'!$B$9:$C$20,2,FALSE)/VLOOKUP($AX350,'5_Weighting - FEM'!$B$9:$D$20,3,FALSE))</f>
        <v>0.95006076539284956</v>
      </c>
      <c r="M350" s="3">
        <f>L350*Z350</f>
        <v>-1.2312787519491329E-2</v>
      </c>
      <c r="N350" s="3">
        <f>K350*Z350</f>
        <v>-1.5576635317272625</v>
      </c>
      <c r="O350" s="3" t="e">
        <f>K350/(VLOOKUP($AX350,'5_Weighting - FEM'!$F$12:$G$20,2,FALSE)/(VLOOKUP($AX350,'5_Weighting - FEM'!$F$12:$H$21,3,FALSE)))</f>
        <v>#N/A</v>
      </c>
      <c r="P350" s="3" t="e">
        <f>O350*$Z350</f>
        <v>#N/A</v>
      </c>
      <c r="Q350" s="3" t="e">
        <f>K350/(VLOOKUP($AX350,'5_Weighting - FEM'!$F$12:$H$20,2,FALSE)/VLOOKUP($AX350,'5_Weighting - FEM'!$F$12:$H$20,3,FALSE))</f>
        <v>#N/A</v>
      </c>
      <c r="R350" s="3" t="e">
        <f>Q350*$Z350</f>
        <v>#N/A</v>
      </c>
      <c r="S350" s="3">
        <f>K350/(VLOOKUP($AX350,'5_Weighting - FEM'!$N$12:$O$23,2,FALSE)/VLOOKUP($AX350,'5_Weighting - FEM'!$N$12:$P$23,3,FALSE))</f>
        <v>0.95006076539284956</v>
      </c>
      <c r="T350" s="3">
        <f>S350*$Z350</f>
        <v>-1.2312787519491329E-2</v>
      </c>
      <c r="U350" s="3">
        <f>K350/(VLOOKUP($AX350,'5_Weighting - FEM'!$R$12:$S$23,2,FALSE)/(VLOOKUP($AX350,'5_Weighting - FEM'!$R$12:$T$23,3,FALSE)))</f>
        <v>1.0000000000000002</v>
      </c>
      <c r="V350" s="3">
        <f>U350*$Z350</f>
        <v>-1.2960000000000003E-2</v>
      </c>
      <c r="W350" s="3">
        <f>K350/(VLOOKUP($AX350,'5_Weighting - FEM'!$V$12:$W$23,2,FALSE)/(VLOOKUP($AX350,'5_Weighting - FEM'!$V$12:$X$23,3,FALSE)))</f>
        <v>0.94416689389006447</v>
      </c>
      <c r="X350" s="3">
        <f>W350*$Z350</f>
        <v>-1.2236402944815235E-2</v>
      </c>
      <c r="Y350" s="3" t="s">
        <v>245</v>
      </c>
      <c r="Z350" s="6">
        <v>-1.2959999999999999E-2</v>
      </c>
      <c r="AA350" s="3" t="s">
        <v>72</v>
      </c>
      <c r="AB350" s="3"/>
      <c r="AC350" s="3"/>
      <c r="AD350" s="3" t="s">
        <v>53</v>
      </c>
      <c r="AE350" s="3" t="s">
        <v>6</v>
      </c>
      <c r="AF350" s="3" t="s">
        <v>54</v>
      </c>
      <c r="AG350" s="3" t="s">
        <v>83</v>
      </c>
      <c r="AH350" s="3" t="s">
        <v>84</v>
      </c>
      <c r="AI350" s="3" t="s">
        <v>95</v>
      </c>
      <c r="AJ350" s="3" t="s">
        <v>57</v>
      </c>
      <c r="AK350" s="3" t="s">
        <v>39</v>
      </c>
      <c r="AL350" s="4" t="s">
        <v>12</v>
      </c>
      <c r="AM350" s="4" t="s">
        <v>29</v>
      </c>
      <c r="AN350" s="4">
        <v>2009</v>
      </c>
      <c r="AO350" s="3" t="s">
        <v>30</v>
      </c>
      <c r="AP350" s="3" t="s">
        <v>14</v>
      </c>
      <c r="AQ350" s="3">
        <v>3334</v>
      </c>
      <c r="AR350" s="3">
        <v>1</v>
      </c>
      <c r="AS350" s="3">
        <v>0</v>
      </c>
      <c r="AT350" s="3">
        <v>1</v>
      </c>
      <c r="AU350" s="3">
        <v>1</v>
      </c>
      <c r="AV350" s="4" t="s">
        <v>346</v>
      </c>
      <c r="AW350" s="4" t="s">
        <v>745</v>
      </c>
      <c r="AX350" s="4" t="s">
        <v>707</v>
      </c>
      <c r="AY350" s="4" t="s">
        <v>89</v>
      </c>
      <c r="AZ350" s="4" t="s">
        <v>90</v>
      </c>
      <c r="BA350" s="3">
        <v>0.09</v>
      </c>
      <c r="BB350" s="3">
        <v>1.0941742837052104</v>
      </c>
      <c r="BC350" s="3"/>
      <c r="BD350" s="3" t="s">
        <v>60</v>
      </c>
      <c r="BE350" s="3" t="s">
        <v>20</v>
      </c>
      <c r="BF350" s="3"/>
    </row>
    <row r="351" spans="1:58" x14ac:dyDescent="0.35">
      <c r="A351" s="2">
        <v>65</v>
      </c>
      <c r="B351" s="3" t="s">
        <v>351</v>
      </c>
      <c r="C351" s="3">
        <v>65.099999999999994</v>
      </c>
      <c r="D351" s="3" t="s">
        <v>706</v>
      </c>
      <c r="E351" s="3" t="s">
        <v>378</v>
      </c>
      <c r="F351" s="3"/>
      <c r="G351" s="3" t="s">
        <v>1958</v>
      </c>
      <c r="H351" s="3" t="str">
        <f>IF(Z351&lt;'2 - Outliers'!$F$11,"Low outlier",IF(Z351&gt;'2 - Outliers'!$F$12,"High outlier",""))</f>
        <v/>
      </c>
      <c r="I351" s="3">
        <f>IF(AB351="",VLOOKUP(AX351,'3 -Impute_SE'!$B$10:$C$21,2,FALSE),AB351)</f>
        <v>9.1439936102236427E-2</v>
      </c>
      <c r="J351" s="3">
        <f>I351^2</f>
        <v>8.3612619143810813E-3</v>
      </c>
      <c r="K351" s="3">
        <f>1/J351</f>
        <v>119.5991717805221</v>
      </c>
      <c r="L351" s="3">
        <f>K351/(VLOOKUP($AX351,'5_Weighting - FEM'!$B$9:$C$20,2,FALSE)/VLOOKUP($AX351,'5_Weighting - FEM'!$B$9:$D$20,3,FALSE))</f>
        <v>0.94538978389496986</v>
      </c>
      <c r="M351" s="3">
        <f>L351*Z351</f>
        <v>0.27057717387922764</v>
      </c>
      <c r="N351" s="3">
        <f>K351*Z351</f>
        <v>34.230120157787887</v>
      </c>
      <c r="O351" s="3" t="e">
        <f>K351/(VLOOKUP($AX351,'5_Weighting - FEM'!$F$12:$G$20,2,FALSE)/(VLOOKUP($AX351,'5_Weighting - FEM'!$F$12:$H$21,3,FALSE)))</f>
        <v>#N/A</v>
      </c>
      <c r="P351" s="3" t="e">
        <f>O351*$Z351</f>
        <v>#N/A</v>
      </c>
      <c r="Q351" s="3" t="e">
        <f>K351/(VLOOKUP($AX351,'5_Weighting - FEM'!$F$12:$H$20,2,FALSE)/VLOOKUP($AX351,'5_Weighting - FEM'!$F$12:$H$20,3,FALSE))</f>
        <v>#N/A</v>
      </c>
      <c r="R351" s="3" t="e">
        <f>Q351*$Z351</f>
        <v>#N/A</v>
      </c>
      <c r="S351" s="3">
        <f>K351/(VLOOKUP($AX351,'5_Weighting - FEM'!$N$12:$O$23,2,FALSE)/VLOOKUP($AX351,'5_Weighting - FEM'!$N$12:$P$23,3,FALSE))</f>
        <v>0.94538978389496986</v>
      </c>
      <c r="T351" s="3">
        <f>S351*$Z351</f>
        <v>0.27057717387922764</v>
      </c>
      <c r="U351" s="3">
        <f>K351/(VLOOKUP($AX351,'5_Weighting - FEM'!$R$12:$S$23,2,FALSE)/(VLOOKUP($AX351,'5_Weighting - FEM'!$R$12:$T$23,3,FALSE)))</f>
        <v>0.99508349184807343</v>
      </c>
      <c r="V351" s="3">
        <f>U351*$Z351</f>
        <v>0.28479986095136156</v>
      </c>
      <c r="W351" s="3">
        <f>K351/(VLOOKUP($AX351,'5_Weighting - FEM'!$V$12:$W$23,2,FALSE)/(VLOOKUP($AX351,'5_Weighting - FEM'!$V$12:$X$23,3,FALSE)))</f>
        <v>0.93952488965947467</v>
      </c>
      <c r="X351" s="3">
        <f>W351*$Z351</f>
        <v>0.26889860009476924</v>
      </c>
      <c r="Y351" s="3" t="s">
        <v>354</v>
      </c>
      <c r="Z351" s="6">
        <v>0.28620699999999999</v>
      </c>
      <c r="AA351" s="3" t="s">
        <v>355</v>
      </c>
      <c r="AB351" s="3">
        <v>9.1439936102236427E-2</v>
      </c>
      <c r="AC351" s="3" t="s">
        <v>26</v>
      </c>
      <c r="AD351" s="3" t="s">
        <v>5</v>
      </c>
      <c r="AE351" s="3" t="s">
        <v>6</v>
      </c>
      <c r="AF351" s="3" t="s">
        <v>5</v>
      </c>
      <c r="AG351" s="3" t="s">
        <v>7</v>
      </c>
      <c r="AH351" s="3" t="s">
        <v>356</v>
      </c>
      <c r="AI351" s="3" t="s">
        <v>28</v>
      </c>
      <c r="AJ351" s="3" t="s">
        <v>10</v>
      </c>
      <c r="AK351" s="3" t="s">
        <v>11</v>
      </c>
      <c r="AL351" s="4" t="s">
        <v>108</v>
      </c>
      <c r="AM351" s="4" t="s">
        <v>363</v>
      </c>
      <c r="AN351" s="4">
        <v>2010</v>
      </c>
      <c r="AO351" s="3" t="s">
        <v>14</v>
      </c>
      <c r="AP351" s="3" t="s">
        <v>14</v>
      </c>
      <c r="AQ351" s="3">
        <v>473</v>
      </c>
      <c r="AR351" s="3">
        <v>1</v>
      </c>
      <c r="AS351" s="3">
        <v>0</v>
      </c>
      <c r="AT351" s="3">
        <v>0</v>
      </c>
      <c r="AU351" s="3">
        <v>0</v>
      </c>
      <c r="AV351" s="4" t="s">
        <v>346</v>
      </c>
      <c r="AW351" s="4" t="s">
        <v>432</v>
      </c>
      <c r="AX351" s="4" t="s">
        <v>707</v>
      </c>
      <c r="AY351" s="4" t="s">
        <v>33</v>
      </c>
      <c r="AZ351" s="4"/>
      <c r="BA351" s="3">
        <v>0.56899999999999995</v>
      </c>
      <c r="BB351" s="3"/>
      <c r="BC351" s="3"/>
      <c r="BD351" s="3" t="s">
        <v>20</v>
      </c>
      <c r="BE351" s="3">
        <v>3.13</v>
      </c>
      <c r="BF351" s="3"/>
    </row>
    <row r="352" spans="1:58" x14ac:dyDescent="0.35">
      <c r="A352" s="2">
        <v>39</v>
      </c>
      <c r="B352" s="3" t="s">
        <v>286</v>
      </c>
      <c r="C352" s="3">
        <v>39.1</v>
      </c>
      <c r="D352" s="3" t="s">
        <v>287</v>
      </c>
      <c r="E352" s="3" t="s">
        <v>288</v>
      </c>
      <c r="F352" s="3"/>
      <c r="G352" s="3"/>
      <c r="H352" s="3" t="str">
        <f>IF(Z352&lt;'2 - Outliers'!$F$11,"Low outlier",IF(Z352&gt;'2 - Outliers'!$F$12,"High outlier",""))</f>
        <v/>
      </c>
      <c r="I352" s="3">
        <f>IF(AB352="",VLOOKUP(AX352,'3 -Impute_SE'!$B$10:$C$21,2,FALSE),AB352)</f>
        <v>9.1999999999999998E-2</v>
      </c>
      <c r="J352" s="3">
        <f>I352^2</f>
        <v>8.4639999999999993E-3</v>
      </c>
      <c r="K352" s="3">
        <f>1/J352</f>
        <v>118.14744801512288</v>
      </c>
      <c r="L352" s="3">
        <f>K352/(VLOOKUP($AX352,'5_Weighting - FEM'!$B$9:$C$20,2,FALSE)/VLOOKUP($AX352,'5_Weighting - FEM'!$B$9:$D$20,3,FALSE))</f>
        <v>3.1776334494345486E-4</v>
      </c>
      <c r="M352" s="3">
        <f>L352*Z352</f>
        <v>6.323490564374752E-5</v>
      </c>
      <c r="N352" s="3">
        <f>K352*Z352</f>
        <v>23.511342155009455</v>
      </c>
      <c r="O352" s="3">
        <f>K352/(VLOOKUP($AX352,'5_Weighting - FEM'!$F$12:$G$20,2,FALSE)/(VLOOKUP($AX352,'5_Weighting - FEM'!$F$12:$H$21,3,FALSE)))</f>
        <v>3.0886000395311995E-2</v>
      </c>
      <c r="P352" s="3">
        <f>O352*$Z352</f>
        <v>6.1463140786670875E-3</v>
      </c>
      <c r="Q352" s="3">
        <f>K352/(VLOOKUP($AX352,'5_Weighting - FEM'!$F$12:$H$20,2,FALSE)/VLOOKUP($AX352,'5_Weighting - FEM'!$F$12:$H$20,3,FALSE))</f>
        <v>3.0886000395311995E-2</v>
      </c>
      <c r="R352" s="3">
        <f>Q352*$Z352</f>
        <v>6.1463140786670875E-3</v>
      </c>
      <c r="S352" s="3">
        <f>K352/(VLOOKUP($AX352,'5_Weighting - FEM'!$N$12:$O$23,2,FALSE)/VLOOKUP($AX352,'5_Weighting - FEM'!$N$12:$P$23,3,FALSE))</f>
        <v>2.057147099056495E-4</v>
      </c>
      <c r="T352" s="3">
        <f>S352*$Z352</f>
        <v>4.0937227271224251E-5</v>
      </c>
      <c r="U352" s="3">
        <f>K352/(VLOOKUP($AX352,'5_Weighting - FEM'!$R$12:$S$23,2,FALSE)/(VLOOKUP($AX352,'5_Weighting - FEM'!$R$12:$T$23,3,FALSE)))</f>
        <v>6.0507483784944874E-2</v>
      </c>
      <c r="V352" s="3">
        <f>U352*$Z352</f>
        <v>1.2040989273204031E-2</v>
      </c>
      <c r="W352" s="3">
        <f>K352/(VLOOKUP($AX352,'5_Weighting - FEM'!$V$12:$W$23,2,FALSE)/(VLOOKUP($AX352,'5_Weighting - FEM'!$V$12:$X$23,3,FALSE)))</f>
        <v>1.8357927108533646E-4</v>
      </c>
      <c r="X352" s="3">
        <f>W352*$Z352</f>
        <v>3.6532274945981959E-5</v>
      </c>
      <c r="Y352" s="3" t="s">
        <v>289</v>
      </c>
      <c r="Z352" s="6">
        <v>0.19900000000000001</v>
      </c>
      <c r="AA352" s="3" t="s">
        <v>157</v>
      </c>
      <c r="AB352" s="3">
        <v>9.1999999999999998E-2</v>
      </c>
      <c r="AC352" s="3" t="s">
        <v>26</v>
      </c>
      <c r="AD352" s="3" t="s">
        <v>5</v>
      </c>
      <c r="AE352" s="3" t="s">
        <v>6</v>
      </c>
      <c r="AF352" s="3" t="s">
        <v>5</v>
      </c>
      <c r="AG352" s="3" t="s">
        <v>7</v>
      </c>
      <c r="AH352" s="3" t="s">
        <v>37</v>
      </c>
      <c r="AI352" s="3" t="s">
        <v>28</v>
      </c>
      <c r="AJ352" s="3" t="s">
        <v>10</v>
      </c>
      <c r="AK352" s="3" t="s">
        <v>11</v>
      </c>
      <c r="AL352" s="4" t="s">
        <v>290</v>
      </c>
      <c r="AM352" s="4" t="s">
        <v>13</v>
      </c>
      <c r="AN352" s="4" t="s">
        <v>291</v>
      </c>
      <c r="AO352" s="3" t="s">
        <v>1951</v>
      </c>
      <c r="AP352" s="3" t="s">
        <v>14</v>
      </c>
      <c r="AQ352" s="3">
        <v>41</v>
      </c>
      <c r="AR352" s="3">
        <v>0</v>
      </c>
      <c r="AS352" s="3">
        <v>0</v>
      </c>
      <c r="AT352" s="3">
        <v>1</v>
      </c>
      <c r="AU352" s="3">
        <v>1</v>
      </c>
      <c r="AV352" s="4" t="s">
        <v>15</v>
      </c>
      <c r="AW352" s="4" t="s">
        <v>41</v>
      </c>
      <c r="AX352" s="4" t="s">
        <v>42</v>
      </c>
      <c r="AY352" s="4" t="s">
        <v>33</v>
      </c>
      <c r="AZ352" s="4"/>
      <c r="BA352" s="3">
        <v>0.19900000000000001</v>
      </c>
      <c r="BB352" s="3"/>
      <c r="BC352" s="3"/>
      <c r="BD352" s="3" t="s">
        <v>20</v>
      </c>
      <c r="BE352" s="3">
        <v>2.1630434782608696</v>
      </c>
      <c r="BF352" s="3" t="s">
        <v>91</v>
      </c>
    </row>
    <row r="353" spans="1:58" x14ac:dyDescent="0.35">
      <c r="A353" s="2">
        <v>65</v>
      </c>
      <c r="B353" s="3" t="s">
        <v>351</v>
      </c>
      <c r="C353" s="3">
        <v>65.400000000000006</v>
      </c>
      <c r="D353" s="3" t="s">
        <v>361</v>
      </c>
      <c r="E353" s="3" t="s">
        <v>362</v>
      </c>
      <c r="F353" s="3"/>
      <c r="G353" s="3" t="s">
        <v>1958</v>
      </c>
      <c r="H353" s="3" t="str">
        <f>IF(Z353&lt;'2 - Outliers'!$F$11,"Low outlier",IF(Z353&gt;'2 - Outliers'!$F$12,"High outlier",""))</f>
        <v/>
      </c>
      <c r="I353" s="3">
        <f>IF(AB353="",VLOOKUP(AX353,'3 -Impute_SE'!$B$10:$C$21,2,FALSE),AB353)</f>
        <v>9.2709727626459154E-2</v>
      </c>
      <c r="J353" s="3">
        <f>I353^2</f>
        <v>8.5950935965722446E-3</v>
      </c>
      <c r="K353" s="3">
        <f>1/J353</f>
        <v>116.34544624375047</v>
      </c>
      <c r="L353" s="3">
        <f>K353/(VLOOKUP($AX353,'5_Weighting - FEM'!$B$9:$C$20,2,FALSE)/VLOOKUP($AX353,'5_Weighting - FEM'!$B$9:$D$20,3,FALSE))</f>
        <v>0.20311739914953733</v>
      </c>
      <c r="M353" s="3">
        <f>L353*Z353</f>
        <v>4.8395563990965361E-2</v>
      </c>
      <c r="N353" s="3">
        <f>K353*Z353</f>
        <v>27.720931403820963</v>
      </c>
      <c r="O353" s="3">
        <f>K353/(VLOOKUP($AX353,'5_Weighting - FEM'!$F$12:$G$20,2,FALSE)/(VLOOKUP($AX353,'5_Weighting - FEM'!$F$12:$H$21,3,FALSE)))</f>
        <v>6.6671767181358916</v>
      </c>
      <c r="P353" s="3">
        <f>O353*$Z353</f>
        <v>1.5885481935699302</v>
      </c>
      <c r="Q353" s="3">
        <f>K353/(VLOOKUP($AX353,'5_Weighting - FEM'!$F$12:$H$20,2,FALSE)/VLOOKUP($AX353,'5_Weighting - FEM'!$F$12:$H$20,3,FALSE))</f>
        <v>6.6671767181358916</v>
      </c>
      <c r="R353" s="3">
        <f>Q353*$Z353</f>
        <v>1.5885481935699302</v>
      </c>
      <c r="S353" s="3">
        <f>K353/(VLOOKUP($AX353,'5_Weighting - FEM'!$N$12:$O$23,2,FALSE)/VLOOKUP($AX353,'5_Weighting - FEM'!$N$12:$P$23,3,FALSE))</f>
        <v>0.11126704512146961</v>
      </c>
      <c r="T353" s="3">
        <f>S353*$Z353</f>
        <v>2.6510931238821835E-2</v>
      </c>
      <c r="U353" s="3">
        <f>K353/(VLOOKUP($AX353,'5_Weighting - FEM'!$R$12:$S$23,2,FALSE)/(VLOOKUP($AX353,'5_Weighting - FEM'!$R$12:$T$23,3,FALSE)))</f>
        <v>0.18086387783654337</v>
      </c>
      <c r="V353" s="3">
        <f>U353*$Z353</f>
        <v>4.3093350988846167E-2</v>
      </c>
      <c r="W353" s="3">
        <f>K353/(VLOOKUP($AX353,'5_Weighting - FEM'!$V$12:$W$23,2,FALSE)/(VLOOKUP($AX353,'5_Weighting - FEM'!$V$12:$X$23,3,FALSE)))</f>
        <v>0.15342188065586898</v>
      </c>
      <c r="X353" s="3">
        <f>W353*$Z353</f>
        <v>3.655491097258997E-2</v>
      </c>
      <c r="Y353" s="3" t="s">
        <v>354</v>
      </c>
      <c r="Z353" s="6">
        <v>0.238264</v>
      </c>
      <c r="AA353" s="3" t="s">
        <v>355</v>
      </c>
      <c r="AB353" s="3">
        <v>9.2709727626459154E-2</v>
      </c>
      <c r="AC353" s="3" t="s">
        <v>26</v>
      </c>
      <c r="AD353" s="3" t="s">
        <v>5</v>
      </c>
      <c r="AE353" s="3" t="s">
        <v>6</v>
      </c>
      <c r="AF353" s="3" t="s">
        <v>5</v>
      </c>
      <c r="AG353" s="3" t="s">
        <v>7</v>
      </c>
      <c r="AH353" s="3" t="s">
        <v>356</v>
      </c>
      <c r="AI353" s="3" t="s">
        <v>28</v>
      </c>
      <c r="AJ353" s="3" t="s">
        <v>10</v>
      </c>
      <c r="AK353" s="3" t="s">
        <v>11</v>
      </c>
      <c r="AL353" s="4" t="s">
        <v>108</v>
      </c>
      <c r="AM353" s="4" t="s">
        <v>363</v>
      </c>
      <c r="AN353" s="4">
        <v>2010</v>
      </c>
      <c r="AO353" s="3" t="s">
        <v>14</v>
      </c>
      <c r="AP353" s="3" t="s">
        <v>14</v>
      </c>
      <c r="AQ353" s="3">
        <v>473</v>
      </c>
      <c r="AR353" s="3">
        <v>1</v>
      </c>
      <c r="AS353" s="3">
        <v>0</v>
      </c>
      <c r="AT353" s="3">
        <v>0</v>
      </c>
      <c r="AU353" s="3">
        <v>0</v>
      </c>
      <c r="AV353" s="4" t="s">
        <v>346</v>
      </c>
      <c r="AW353" s="4" t="s">
        <v>364</v>
      </c>
      <c r="AX353" s="4" t="s">
        <v>348</v>
      </c>
      <c r="AY353" s="4" t="s">
        <v>33</v>
      </c>
      <c r="AZ353" s="4"/>
      <c r="BA353" s="3">
        <v>0.63200000000000001</v>
      </c>
      <c r="BB353" s="3"/>
      <c r="BC353" s="3"/>
      <c r="BD353" s="3" t="s">
        <v>20</v>
      </c>
      <c r="BE353" s="3">
        <v>2.57</v>
      </c>
      <c r="BF353" s="3"/>
    </row>
    <row r="354" spans="1:58" x14ac:dyDescent="0.35">
      <c r="A354" s="2">
        <v>52</v>
      </c>
      <c r="B354" s="3" t="s">
        <v>341</v>
      </c>
      <c r="C354" s="3">
        <v>52.1</v>
      </c>
      <c r="D354" s="3" t="s">
        <v>609</v>
      </c>
      <c r="E354" s="3" t="s">
        <v>343</v>
      </c>
      <c r="F354" s="3"/>
      <c r="G354" s="3"/>
      <c r="H354" s="3" t="str">
        <f>IF(Z354&lt;'2 - Outliers'!$F$11,"Low outlier",IF(Z354&gt;'2 - Outliers'!$F$12,"High outlier",""))</f>
        <v/>
      </c>
      <c r="I354" s="3">
        <f>IF(AB354="",VLOOKUP(AX354,'3 -Impute_SE'!$B$10:$C$21,2,FALSE),AB354)</f>
        <v>9.4795794392523364E-2</v>
      </c>
      <c r="J354" s="3">
        <f>I354^2</f>
        <v>8.9862426345095649E-3</v>
      </c>
      <c r="K354" s="3">
        <f>1/J354</f>
        <v>111.28121514989299</v>
      </c>
      <c r="L354" s="3">
        <f>K354/(VLOOKUP($AX354,'5_Weighting - FEM'!$B$9:$C$20,2,FALSE)/VLOOKUP($AX354,'5_Weighting - FEM'!$B$9:$D$20,3,FALSE))</f>
        <v>0.10803882006042136</v>
      </c>
      <c r="M354" s="3">
        <f>L354*Z354</f>
        <v>3.8451016059503962E-2</v>
      </c>
      <c r="N354" s="3">
        <f>K354*Z354</f>
        <v>39.604984471846912</v>
      </c>
      <c r="O354" s="3">
        <f>K354/(VLOOKUP($AX354,'5_Weighting - FEM'!$F$12:$G$20,2,FALSE)/(VLOOKUP($AX354,'5_Weighting - FEM'!$F$12:$H$21,3,FALSE)))</f>
        <v>1.8925809137375567</v>
      </c>
      <c r="P354" s="3">
        <f>O354*$Z354</f>
        <v>0.67356954719919637</v>
      </c>
      <c r="Q354" s="3">
        <f>K354/(VLOOKUP($AX354,'5_Weighting - FEM'!$F$12:$H$20,2,FALSE)/VLOOKUP($AX354,'5_Weighting - FEM'!$F$12:$H$20,3,FALSE))</f>
        <v>1.8925809137375567</v>
      </c>
      <c r="R354" s="3">
        <f>Q354*$Z354</f>
        <v>0.67356954719919637</v>
      </c>
      <c r="S354" s="3">
        <f>K354/(VLOOKUP($AX354,'5_Weighting - FEM'!$N$12:$O$23,2,FALSE)/VLOOKUP($AX354,'5_Weighting - FEM'!$N$12:$P$23,3,FALSE))</f>
        <v>7.7882607749285349E-2</v>
      </c>
      <c r="T354" s="3">
        <f>S354*$Z354</f>
        <v>2.7718420097970656E-2</v>
      </c>
      <c r="U354" s="3">
        <f>K354/(VLOOKUP($AX354,'5_Weighting - FEM'!$R$12:$S$23,2,FALSE)/(VLOOKUP($AX354,'5_Weighting - FEM'!$R$12:$T$23,3,FALSE)))</f>
        <v>5.3395258552762156E-2</v>
      </c>
      <c r="V354" s="3">
        <f>U354*$Z354</f>
        <v>1.9003372518928051E-2</v>
      </c>
      <c r="W354" s="3">
        <f>K354/(VLOOKUP($AX354,'5_Weighting - FEM'!$V$12:$W$23,2,FALSE)/(VLOOKUP($AX354,'5_Weighting - FEM'!$V$12:$X$23,3,FALSE)))</f>
        <v>6.8540416320629891E-2</v>
      </c>
      <c r="X354" s="3">
        <f>W354*$Z354</f>
        <v>2.4393534168512178E-2</v>
      </c>
      <c r="Y354" s="3" t="s">
        <v>445</v>
      </c>
      <c r="Z354" s="6">
        <v>0.35589999999999999</v>
      </c>
      <c r="AA354" s="3" t="s">
        <v>4</v>
      </c>
      <c r="AB354" s="3">
        <v>9.4795794392523364E-2</v>
      </c>
      <c r="AC354" s="3" t="s">
        <v>26</v>
      </c>
      <c r="AD354" s="3" t="s">
        <v>5</v>
      </c>
      <c r="AE354" s="3" t="s">
        <v>6</v>
      </c>
      <c r="AF354" s="3" t="s">
        <v>5</v>
      </c>
      <c r="AG354" s="3" t="s">
        <v>7</v>
      </c>
      <c r="AH354" s="3" t="s">
        <v>344</v>
      </c>
      <c r="AI354" s="3" t="s">
        <v>28</v>
      </c>
      <c r="AJ354" s="3" t="s">
        <v>10</v>
      </c>
      <c r="AK354" s="3" t="s">
        <v>182</v>
      </c>
      <c r="AL354" s="3" t="s">
        <v>96</v>
      </c>
      <c r="AM354" s="3" t="s">
        <v>345</v>
      </c>
      <c r="AN354" s="3">
        <v>2012</v>
      </c>
      <c r="AO354" s="3" t="s">
        <v>14</v>
      </c>
      <c r="AP354" s="3" t="s">
        <v>14</v>
      </c>
      <c r="AQ354" s="3">
        <v>342</v>
      </c>
      <c r="AR354" s="3">
        <v>1</v>
      </c>
      <c r="AS354" s="3">
        <v>0</v>
      </c>
      <c r="AT354" s="3">
        <v>0</v>
      </c>
      <c r="AU354" s="3">
        <v>0</v>
      </c>
      <c r="AV354" s="3" t="s">
        <v>330</v>
      </c>
      <c r="AW354" s="3" t="s">
        <v>610</v>
      </c>
      <c r="AX354" s="3" t="s">
        <v>465</v>
      </c>
      <c r="AY354" s="3" t="s">
        <v>349</v>
      </c>
      <c r="AZ354" s="3"/>
      <c r="BA354" s="3">
        <v>4.28E-3</v>
      </c>
      <c r="BB354" s="3"/>
      <c r="BC354" s="3"/>
      <c r="BD354" s="3" t="s">
        <v>20</v>
      </c>
      <c r="BE354" s="3">
        <v>3.7543859649122808</v>
      </c>
      <c r="BF354" s="3" t="s">
        <v>125</v>
      </c>
    </row>
    <row r="355" spans="1:58" x14ac:dyDescent="0.35">
      <c r="A355" s="2">
        <v>65</v>
      </c>
      <c r="B355" s="3" t="s">
        <v>351</v>
      </c>
      <c r="C355" s="3">
        <v>65.8</v>
      </c>
      <c r="D355" s="3" t="s">
        <v>724</v>
      </c>
      <c r="E355" s="3" t="s">
        <v>394</v>
      </c>
      <c r="F355" s="3"/>
      <c r="G355" s="3" t="s">
        <v>1958</v>
      </c>
      <c r="H355" s="3" t="str">
        <f>IF(Z355&lt;'2 - Outliers'!$F$11,"Low outlier",IF(Z355&gt;'2 - Outliers'!$F$12,"High outlier",""))</f>
        <v/>
      </c>
      <c r="I355" s="3">
        <f>IF(AB355="",VLOOKUP(AX355,'3 -Impute_SE'!$B$10:$C$21,2,FALSE),AB355)</f>
        <v>9.6463709677419351E-2</v>
      </c>
      <c r="J355" s="3">
        <f>I355^2</f>
        <v>9.3052472847294475E-3</v>
      </c>
      <c r="K355" s="3">
        <f>1/J355</f>
        <v>107.46624666719701</v>
      </c>
      <c r="L355" s="3">
        <f>K355/(VLOOKUP($AX355,'5_Weighting - FEM'!$B$9:$C$20,2,FALSE)/VLOOKUP($AX355,'5_Weighting - FEM'!$B$9:$D$20,3,FALSE))</f>
        <v>1.0419938510964799E-3</v>
      </c>
      <c r="M355" s="3">
        <f>L355*Z355</f>
        <v>2.4927618899781088E-4</v>
      </c>
      <c r="N355" s="3">
        <f>K355*Z355</f>
        <v>25.70915019019354</v>
      </c>
      <c r="O355" s="3">
        <f>K355/(VLOOKUP($AX355,'5_Weighting - FEM'!$F$12:$G$20,2,FALSE)/(VLOOKUP($AX355,'5_Weighting - FEM'!$F$12:$H$21,3,FALSE)))</f>
        <v>0.61025704094991395</v>
      </c>
      <c r="P355" s="3">
        <f>O355*$Z355</f>
        <v>0.14599179190644793</v>
      </c>
      <c r="Q355" s="3">
        <f>K355/(VLOOKUP($AX355,'5_Weighting - FEM'!$F$12:$H$20,2,FALSE)/VLOOKUP($AX355,'5_Weighting - FEM'!$F$12:$H$20,3,FALSE))</f>
        <v>0.61025704094991395</v>
      </c>
      <c r="R355" s="3">
        <f>Q355*$Z355</f>
        <v>0.14599179190644793</v>
      </c>
      <c r="S355" s="3">
        <f>K355/(VLOOKUP($AX355,'5_Weighting - FEM'!$N$12:$O$23,2,FALSE)/VLOOKUP($AX355,'5_Weighting - FEM'!$N$12:$P$23,3,FALSE))</f>
        <v>7.6934089188894614E-4</v>
      </c>
      <c r="T355" s="3">
        <f>S355*$Z355</f>
        <v>1.8404942156659257E-4</v>
      </c>
      <c r="U355" s="3">
        <f>K355/(VLOOKUP($AX355,'5_Weighting - FEM'!$R$12:$S$23,2,FALSE)/(VLOOKUP($AX355,'5_Weighting - FEM'!$R$12:$T$23,3,FALSE)))</f>
        <v>5.4625645786477372E-4</v>
      </c>
      <c r="V355" s="3">
        <f>U355*$Z355</f>
        <v>1.3068093241498983E-4</v>
      </c>
      <c r="W355" s="3">
        <f>K355/(VLOOKUP($AX355,'5_Weighting - FEM'!$V$12:$W$23,2,FALSE)/(VLOOKUP($AX355,'5_Weighting - FEM'!$V$12:$X$23,3,FALSE)))</f>
        <v>5.9645539921720885E-4</v>
      </c>
      <c r="X355" s="3">
        <f>W355*$Z355</f>
        <v>1.4269002515473287E-4</v>
      </c>
      <c r="Y355" s="3" t="s">
        <v>354</v>
      </c>
      <c r="Z355" s="6">
        <v>0.23923</v>
      </c>
      <c r="AA355" s="3" t="s">
        <v>355</v>
      </c>
      <c r="AB355" s="3">
        <v>9.6463709677419351E-2</v>
      </c>
      <c r="AC355" s="3" t="s">
        <v>26</v>
      </c>
      <c r="AD355" s="3" t="s">
        <v>5</v>
      </c>
      <c r="AE355" s="3" t="s">
        <v>6</v>
      </c>
      <c r="AF355" s="3" t="s">
        <v>5</v>
      </c>
      <c r="AG355" s="3" t="s">
        <v>7</v>
      </c>
      <c r="AH355" s="3" t="s">
        <v>356</v>
      </c>
      <c r="AI355" s="3" t="s">
        <v>28</v>
      </c>
      <c r="AJ355" s="3" t="s">
        <v>10</v>
      </c>
      <c r="AK355" s="3" t="s">
        <v>11</v>
      </c>
      <c r="AL355" s="4" t="s">
        <v>108</v>
      </c>
      <c r="AM355" s="4" t="s">
        <v>357</v>
      </c>
      <c r="AN355" s="4">
        <v>2010</v>
      </c>
      <c r="AO355" s="3" t="s">
        <v>14</v>
      </c>
      <c r="AP355" s="3" t="s">
        <v>14</v>
      </c>
      <c r="AQ355" s="3">
        <v>473</v>
      </c>
      <c r="AR355" s="3">
        <v>1</v>
      </c>
      <c r="AS355" s="3">
        <v>0</v>
      </c>
      <c r="AT355" s="3">
        <v>0</v>
      </c>
      <c r="AU355" s="3">
        <v>0</v>
      </c>
      <c r="AV355" s="4" t="s">
        <v>346</v>
      </c>
      <c r="AW355" s="4" t="s">
        <v>723</v>
      </c>
      <c r="AX355" s="4" t="s">
        <v>642</v>
      </c>
      <c r="AY355" s="4" t="s">
        <v>33</v>
      </c>
      <c r="AZ355" s="4"/>
      <c r="BA355" s="3">
        <v>0.47</v>
      </c>
      <c r="BB355" s="3"/>
      <c r="BC355" s="3"/>
      <c r="BD355" s="3" t="s">
        <v>20</v>
      </c>
      <c r="BE355" s="3">
        <v>2.48</v>
      </c>
      <c r="BF355" s="3"/>
    </row>
    <row r="356" spans="1:58" x14ac:dyDescent="0.35">
      <c r="A356" s="2">
        <v>70</v>
      </c>
      <c r="B356" s="3" t="s">
        <v>177</v>
      </c>
      <c r="C356" s="3" t="s">
        <v>178</v>
      </c>
      <c r="D356" s="3" t="s">
        <v>179</v>
      </c>
      <c r="E356" s="3" t="s">
        <v>180</v>
      </c>
      <c r="F356" s="3"/>
      <c r="G356" s="3"/>
      <c r="H356" s="3" t="str">
        <f>IF(Z356&lt;'2 - Outliers'!$F$11,"Low outlier",IF(Z356&gt;'2 - Outliers'!$F$12,"High outlier",""))</f>
        <v/>
      </c>
      <c r="I356" s="3">
        <f>IF(AB356="",VLOOKUP(AX356,'3 -Impute_SE'!$B$10:$C$21,2,FALSE),AB356)</f>
        <v>9.6625235229886391E-2</v>
      </c>
      <c r="J356" s="3">
        <f>I356^2</f>
        <v>9.3364360832308788E-3</v>
      </c>
      <c r="K356" s="3">
        <f>1/J356</f>
        <v>107.10725067738582</v>
      </c>
      <c r="L356" s="3">
        <f>K356/(VLOOKUP($AX356,'5_Weighting - FEM'!$B$9:$C$20,2,FALSE)/VLOOKUP($AX356,'5_Weighting - FEM'!$B$9:$D$20,3,FALSE))</f>
        <v>1.7030115127651156E-4</v>
      </c>
      <c r="M356" s="3">
        <f>L356*Z356</f>
        <v>7.0593617960637475E-5</v>
      </c>
      <c r="N356" s="3">
        <f>K356*Z356</f>
        <v>44.39833952065861</v>
      </c>
      <c r="O356" s="3">
        <f>K356/(VLOOKUP($AX356,'5_Weighting - FEM'!$F$12:$G$20,2,FALSE)/(VLOOKUP($AX356,'5_Weighting - FEM'!$F$12:$H$21,3,FALSE)))</f>
        <v>4.5699772425399207E-3</v>
      </c>
      <c r="P356" s="3">
        <f>O356*$Z356</f>
        <v>1.8943572907787272E-3</v>
      </c>
      <c r="Q356" s="3">
        <f>K356/(VLOOKUP($AX356,'5_Weighting - FEM'!$F$12:$H$20,2,FALSE)/VLOOKUP($AX356,'5_Weighting - FEM'!$F$12:$H$20,3,FALSE))</f>
        <v>4.5699772425399207E-3</v>
      </c>
      <c r="R356" s="3">
        <f>Q356*$Z356</f>
        <v>1.8943572907787272E-3</v>
      </c>
      <c r="S356" s="3">
        <f>K356/(VLOOKUP($AX356,'5_Weighting - FEM'!$N$12:$O$23,2,FALSE)/VLOOKUP($AX356,'5_Weighting - FEM'!$N$12:$P$23,3,FALSE))</f>
        <v>1.3409459481426213E-4</v>
      </c>
      <c r="T356" s="3">
        <f>S356*$Z356</f>
        <v>5.5585194380362999E-5</v>
      </c>
      <c r="U356" s="3">
        <f>K356/(VLOOKUP($AX356,'5_Weighting - FEM'!$R$12:$S$23,2,FALSE)/(VLOOKUP($AX356,'5_Weighting - FEM'!$R$12:$T$23,3,FALSE)))</f>
        <v>1.8397530049616185E-2</v>
      </c>
      <c r="V356" s="3">
        <f>U356*$Z356</f>
        <v>7.6261857186932583E-3</v>
      </c>
      <c r="W356" s="3">
        <f>K356/(VLOOKUP($AX356,'5_Weighting - FEM'!$V$12:$W$23,2,FALSE)/(VLOOKUP($AX356,'5_Weighting - FEM'!$V$12:$X$23,3,FALSE)))</f>
        <v>1.2486765494210974E-4</v>
      </c>
      <c r="X356" s="3">
        <f>W356*$Z356</f>
        <v>5.1760422419644388E-5</v>
      </c>
      <c r="Y356" s="3" t="s">
        <v>181</v>
      </c>
      <c r="Z356" s="6">
        <v>0.4145222591362126</v>
      </c>
      <c r="AA356" s="3" t="s">
        <v>25</v>
      </c>
      <c r="AB356" s="3">
        <v>9.6625235229886391E-2</v>
      </c>
      <c r="AC356" s="3" t="s">
        <v>26</v>
      </c>
      <c r="AD356" s="3" t="s">
        <v>5</v>
      </c>
      <c r="AE356" s="3" t="s">
        <v>6</v>
      </c>
      <c r="AF356" s="3" t="s">
        <v>5</v>
      </c>
      <c r="AG356" s="3" t="s">
        <v>7</v>
      </c>
      <c r="AH356" s="3" t="s">
        <v>48</v>
      </c>
      <c r="AI356" s="3" t="s">
        <v>28</v>
      </c>
      <c r="AJ356" s="3" t="s">
        <v>10</v>
      </c>
      <c r="AK356" s="3" t="s">
        <v>182</v>
      </c>
      <c r="AL356" s="4" t="s">
        <v>12</v>
      </c>
      <c r="AM356" s="4" t="s">
        <v>13</v>
      </c>
      <c r="AN356" s="4">
        <v>2009</v>
      </c>
      <c r="AO356" s="3" t="s">
        <v>30</v>
      </c>
      <c r="AP356" s="3" t="s">
        <v>14</v>
      </c>
      <c r="AQ356" s="3">
        <v>1449</v>
      </c>
      <c r="AR356" s="3">
        <v>0</v>
      </c>
      <c r="AS356" s="3">
        <v>0</v>
      </c>
      <c r="AT356" s="3">
        <v>0</v>
      </c>
      <c r="AU356" s="3">
        <v>0</v>
      </c>
      <c r="AV356" s="4" t="s">
        <v>15</v>
      </c>
      <c r="AW356" s="4" t="s">
        <v>183</v>
      </c>
      <c r="AX356" s="4" t="s">
        <v>17</v>
      </c>
      <c r="AY356" s="4" t="s">
        <v>33</v>
      </c>
      <c r="AZ356" s="4"/>
      <c r="BA356" s="3">
        <v>0.317</v>
      </c>
      <c r="BB356" s="3"/>
      <c r="BC356" s="3"/>
      <c r="BD356" s="3" t="s">
        <v>20</v>
      </c>
      <c r="BE356" s="3">
        <v>4.29</v>
      </c>
      <c r="BF356" s="3"/>
    </row>
    <row r="357" spans="1:58" x14ac:dyDescent="0.35">
      <c r="A357" s="2">
        <v>65</v>
      </c>
      <c r="B357" s="3" t="s">
        <v>351</v>
      </c>
      <c r="C357" s="3">
        <v>65.2</v>
      </c>
      <c r="D357" s="3" t="s">
        <v>716</v>
      </c>
      <c r="E357" s="3" t="s">
        <v>388</v>
      </c>
      <c r="F357" s="3"/>
      <c r="G357" s="3"/>
      <c r="H357" s="3" t="str">
        <f>IF(Z357&lt;'2 - Outliers'!$F$11,"Low outlier",IF(Z357&gt;'2 - Outliers'!$F$12,"High outlier",""))</f>
        <v/>
      </c>
      <c r="I357" s="3">
        <f>IF(AB357="",VLOOKUP(AX357,'3 -Impute_SE'!$B$10:$C$21,2,FALSE),AB357)</f>
        <v>9.6678260869565213E-2</v>
      </c>
      <c r="J357" s="3">
        <f>I357^2</f>
        <v>9.3466861247637045E-3</v>
      </c>
      <c r="K357" s="3">
        <f>1/J357</f>
        <v>106.98979153162493</v>
      </c>
      <c r="L357" s="3">
        <f>K357/(VLOOKUP($AX357,'5_Weighting - FEM'!$B$9:$C$20,2,FALSE)/VLOOKUP($AX357,'5_Weighting - FEM'!$B$9:$D$20,3,FALSE))</f>
        <v>0.84571702620706246</v>
      </c>
      <c r="M357" s="3">
        <f>L357*Z357</f>
        <v>1.8805363794740241E-2</v>
      </c>
      <c r="N357" s="3">
        <f>K357*Z357</f>
        <v>2.3790250044972119</v>
      </c>
      <c r="O357" s="3" t="e">
        <f>K357/(VLOOKUP($AX357,'5_Weighting - FEM'!$F$12:$G$20,2,FALSE)/(VLOOKUP($AX357,'5_Weighting - FEM'!$F$12:$H$21,3,FALSE)))</f>
        <v>#N/A</v>
      </c>
      <c r="P357" s="3" t="e">
        <f>O357*$Z357</f>
        <v>#N/A</v>
      </c>
      <c r="Q357" s="3" t="e">
        <f>K357/(VLOOKUP($AX357,'5_Weighting - FEM'!$F$12:$H$20,2,FALSE)/VLOOKUP($AX357,'5_Weighting - FEM'!$F$12:$H$20,3,FALSE))</f>
        <v>#N/A</v>
      </c>
      <c r="R357" s="3" t="e">
        <f>Q357*$Z357</f>
        <v>#N/A</v>
      </c>
      <c r="S357" s="3">
        <f>K357/(VLOOKUP($AX357,'5_Weighting - FEM'!$N$12:$O$23,2,FALSE)/VLOOKUP($AX357,'5_Weighting - FEM'!$N$12:$P$23,3,FALSE))</f>
        <v>0.84571702620706246</v>
      </c>
      <c r="T357" s="3">
        <f>S357*$Z357</f>
        <v>1.8805363794740241E-2</v>
      </c>
      <c r="U357" s="3">
        <f>K357/(VLOOKUP($AX357,'5_Weighting - FEM'!$R$12:$S$23,2,FALSE)/(VLOOKUP($AX357,'5_Weighting - FEM'!$R$12:$T$23,3,FALSE)))</f>
        <v>0.89017151009005102</v>
      </c>
      <c r="V357" s="3">
        <f>U357*$Z357</f>
        <v>1.9793853698362375E-2</v>
      </c>
      <c r="W357" s="3">
        <f>K357/(VLOOKUP($AX357,'5_Weighting - FEM'!$V$12:$W$23,2,FALSE)/(VLOOKUP($AX357,'5_Weighting - FEM'!$V$12:$X$23,3,FALSE)))</f>
        <v>0.84047046971115158</v>
      </c>
      <c r="X357" s="3">
        <f>W357*$Z357</f>
        <v>1.8688701364497167E-2</v>
      </c>
      <c r="Y357" s="3" t="s">
        <v>367</v>
      </c>
      <c r="Z357" s="6">
        <v>2.2235999999999999E-2</v>
      </c>
      <c r="AA357" s="3" t="s">
        <v>355</v>
      </c>
      <c r="AB357" s="3">
        <v>9.6678260869565213E-2</v>
      </c>
      <c r="AC357" s="3" t="s">
        <v>26</v>
      </c>
      <c r="AD357" s="3" t="s">
        <v>53</v>
      </c>
      <c r="AE357" s="3" t="s">
        <v>6</v>
      </c>
      <c r="AF357" s="3" t="s">
        <v>54</v>
      </c>
      <c r="AG357" s="3" t="s">
        <v>7</v>
      </c>
      <c r="AH357" s="3" t="s">
        <v>356</v>
      </c>
      <c r="AI357" s="3" t="s">
        <v>28</v>
      </c>
      <c r="AJ357" s="3" t="s">
        <v>10</v>
      </c>
      <c r="AK357" s="3" t="s">
        <v>11</v>
      </c>
      <c r="AL357" s="4" t="s">
        <v>108</v>
      </c>
      <c r="AM357" s="4" t="s">
        <v>363</v>
      </c>
      <c r="AN357" s="4">
        <v>2010</v>
      </c>
      <c r="AO357" s="3" t="s">
        <v>14</v>
      </c>
      <c r="AP357" s="3" t="s">
        <v>14</v>
      </c>
      <c r="AQ357" s="3">
        <v>473</v>
      </c>
      <c r="AR357" s="3">
        <v>1</v>
      </c>
      <c r="AS357" s="3">
        <v>0</v>
      </c>
      <c r="AT357" s="3">
        <v>0</v>
      </c>
      <c r="AU357" s="3">
        <v>0</v>
      </c>
      <c r="AV357" s="4" t="s">
        <v>346</v>
      </c>
      <c r="AW357" s="4" t="s">
        <v>432</v>
      </c>
      <c r="AX357" s="4" t="s">
        <v>707</v>
      </c>
      <c r="AY357" s="4" t="s">
        <v>33</v>
      </c>
      <c r="AZ357" s="4"/>
      <c r="BA357" s="3">
        <v>5.0999999999999997E-2</v>
      </c>
      <c r="BB357" s="3"/>
      <c r="BC357" s="3"/>
      <c r="BD357" s="3" t="s">
        <v>20</v>
      </c>
      <c r="BE357" s="3">
        <v>0.23</v>
      </c>
      <c r="BF357" s="3"/>
    </row>
    <row r="358" spans="1:58" x14ac:dyDescent="0.35">
      <c r="A358" s="2">
        <v>65</v>
      </c>
      <c r="B358" s="3" t="s">
        <v>351</v>
      </c>
      <c r="C358" s="3">
        <v>65.900000000000006</v>
      </c>
      <c r="D358" s="3" t="s">
        <v>747</v>
      </c>
      <c r="E358" s="3" t="s">
        <v>366</v>
      </c>
      <c r="F358" s="3"/>
      <c r="G358" s="3" t="s">
        <v>1958</v>
      </c>
      <c r="H358" s="3" t="str">
        <f>IF(Z358&lt;'2 - Outliers'!$F$11,"Low outlier",IF(Z358&gt;'2 - Outliers'!$F$12,"High outlier",""))</f>
        <v/>
      </c>
      <c r="I358" s="3">
        <f>IF(AB358="",VLOOKUP(AX358,'3 -Impute_SE'!$B$10:$C$21,2,FALSE),AB358)</f>
        <v>9.889908256880732E-2</v>
      </c>
      <c r="J358" s="3">
        <f>I358^2</f>
        <v>9.7810285329517684E-3</v>
      </c>
      <c r="K358" s="3">
        <f>1/J358</f>
        <v>102.2387366145649</v>
      </c>
      <c r="L358" s="3">
        <f>K358/(VLOOKUP($AX358,'5_Weighting - FEM'!$B$9:$C$20,2,FALSE)/VLOOKUP($AX358,'5_Weighting - FEM'!$B$9:$D$20,3,FALSE))</f>
        <v>9.9130785897975373E-4</v>
      </c>
      <c r="M358" s="3">
        <f>L358*Z358</f>
        <v>-1.0686298719801745E-4</v>
      </c>
      <c r="N358" s="3">
        <f>K358*Z358</f>
        <v>-11.021335807050095</v>
      </c>
      <c r="O358" s="3">
        <f>K358/(VLOOKUP($AX358,'5_Weighting - FEM'!$F$12:$G$20,2,FALSE)/(VLOOKUP($AX358,'5_Weighting - FEM'!$F$12:$H$21,3,FALSE)))</f>
        <v>0.58057214066550722</v>
      </c>
      <c r="P358" s="3">
        <f>O358*$Z358</f>
        <v>-6.2585676763741674E-2</v>
      </c>
      <c r="Q358" s="3">
        <f>K358/(VLOOKUP($AX358,'5_Weighting - FEM'!$F$12:$H$20,2,FALSE)/VLOOKUP($AX358,'5_Weighting - FEM'!$F$12:$H$20,3,FALSE))</f>
        <v>0.58057214066550722</v>
      </c>
      <c r="R358" s="3">
        <f>Q358*$Z358</f>
        <v>-6.2585676763741674E-2</v>
      </c>
      <c r="S358" s="3">
        <f>K358/(VLOOKUP($AX358,'5_Weighting - FEM'!$N$12:$O$23,2,FALSE)/VLOOKUP($AX358,'5_Weighting - FEM'!$N$12:$P$23,3,FALSE))</f>
        <v>7.3191763229837913E-4</v>
      </c>
      <c r="T358" s="3">
        <f>S358*$Z358</f>
        <v>-7.8900720761765261E-5</v>
      </c>
      <c r="U358" s="3">
        <f>K358/(VLOOKUP($AX358,'5_Weighting - FEM'!$R$12:$S$23,2,FALSE)/(VLOOKUP($AX358,'5_Weighting - FEM'!$R$12:$T$23,3,FALSE)))</f>
        <v>5.1968475546181872E-4</v>
      </c>
      <c r="V358" s="3">
        <f>U358*$Z358</f>
        <v>-5.6022016638784053E-5</v>
      </c>
      <c r="W358" s="3">
        <f>K358/(VLOOKUP($AX358,'5_Weighting - FEM'!$V$12:$W$23,2,FALSE)/(VLOOKUP($AX358,'5_Weighting - FEM'!$V$12:$X$23,3,FALSE)))</f>
        <v>5.6744185596943489E-4</v>
      </c>
      <c r="X358" s="3">
        <f>W358*$Z358</f>
        <v>-6.1170232073505079E-5</v>
      </c>
      <c r="Y358" s="3" t="s">
        <v>367</v>
      </c>
      <c r="Z358" s="6">
        <v>-0.10779999999999999</v>
      </c>
      <c r="AA358" s="3" t="s">
        <v>355</v>
      </c>
      <c r="AB358" s="3">
        <v>9.889908256880732E-2</v>
      </c>
      <c r="AC358" s="3" t="s">
        <v>26</v>
      </c>
      <c r="AD358" s="3" t="s">
        <v>53</v>
      </c>
      <c r="AE358" s="3" t="s">
        <v>143</v>
      </c>
      <c r="AF358" s="3" t="s">
        <v>54</v>
      </c>
      <c r="AG358" s="3" t="s">
        <v>7</v>
      </c>
      <c r="AH358" s="3" t="s">
        <v>356</v>
      </c>
      <c r="AI358" s="3" t="s">
        <v>28</v>
      </c>
      <c r="AJ358" s="3" t="s">
        <v>10</v>
      </c>
      <c r="AK358" s="3" t="s">
        <v>11</v>
      </c>
      <c r="AL358" s="4" t="s">
        <v>108</v>
      </c>
      <c r="AM358" s="4" t="s">
        <v>357</v>
      </c>
      <c r="AN358" s="4">
        <v>2010</v>
      </c>
      <c r="AO358" s="3" t="s">
        <v>14</v>
      </c>
      <c r="AP358" s="3" t="s">
        <v>14</v>
      </c>
      <c r="AQ358" s="3">
        <v>473</v>
      </c>
      <c r="AR358" s="3">
        <v>1</v>
      </c>
      <c r="AS358" s="3">
        <v>0</v>
      </c>
      <c r="AT358" s="3">
        <v>0</v>
      </c>
      <c r="AU358" s="3">
        <v>0</v>
      </c>
      <c r="AV358" s="4" t="s">
        <v>346</v>
      </c>
      <c r="AW358" s="4" t="s">
        <v>723</v>
      </c>
      <c r="AX358" s="4" t="s">
        <v>642</v>
      </c>
      <c r="AY358" s="4" t="s">
        <v>33</v>
      </c>
      <c r="AZ358" s="4"/>
      <c r="BA358" s="3">
        <v>-0.22</v>
      </c>
      <c r="BB358" s="3"/>
      <c r="BC358" s="3"/>
      <c r="BD358" s="3" t="s">
        <v>20</v>
      </c>
      <c r="BE358" s="3">
        <v>-1.0900000000000001</v>
      </c>
      <c r="BF358" s="3"/>
    </row>
    <row r="359" spans="1:58" x14ac:dyDescent="0.35">
      <c r="A359" s="2">
        <v>65</v>
      </c>
      <c r="B359" s="3" t="s">
        <v>351</v>
      </c>
      <c r="C359" s="3">
        <v>65.099999999999994</v>
      </c>
      <c r="D359" s="3" t="s">
        <v>435</v>
      </c>
      <c r="E359" s="3" t="s">
        <v>378</v>
      </c>
      <c r="F359" s="3"/>
      <c r="G359" s="3" t="s">
        <v>1958</v>
      </c>
      <c r="H359" s="3" t="str">
        <f>IF(Z359&lt;'2 - Outliers'!$F$11,"Low outlier",IF(Z359&gt;'2 - Outliers'!$F$12,"High outlier",""))</f>
        <v/>
      </c>
      <c r="I359" s="3">
        <f>IF(AB359="",VLOOKUP(AX359,'3 -Impute_SE'!$B$10:$C$21,2,FALSE),AB359)</f>
        <v>9.9003174603174593E-2</v>
      </c>
      <c r="J359" s="3">
        <f>I359^2</f>
        <v>9.8016285815066741E-3</v>
      </c>
      <c r="K359" s="3">
        <f>1/J359</f>
        <v>102.02386181891859</v>
      </c>
      <c r="L359" s="3">
        <f>K359/(VLOOKUP($AX359,'5_Weighting - FEM'!$B$9:$C$20,2,FALSE)/VLOOKUP($AX359,'5_Weighting - FEM'!$B$9:$D$20,3,FALSE))</f>
        <v>0.17811459006685154</v>
      </c>
      <c r="M359" s="3">
        <f>L359*Z359</f>
        <v>-4.4437452846598655E-2</v>
      </c>
      <c r="N359" s="3">
        <f>K359*Z359</f>
        <v>-25.45372923747836</v>
      </c>
      <c r="O359" s="3">
        <f>K359/(VLOOKUP($AX359,'5_Weighting - FEM'!$F$12:$G$20,2,FALSE)/(VLOOKUP($AX359,'5_Weighting - FEM'!$F$12:$H$21,3,FALSE)))</f>
        <v>5.8464782092831165</v>
      </c>
      <c r="P359" s="3">
        <f>O359*$Z359</f>
        <v>-1.4586261554776261</v>
      </c>
      <c r="Q359" s="3">
        <f>K359/(VLOOKUP($AX359,'5_Weighting - FEM'!$F$12:$H$20,2,FALSE)/VLOOKUP($AX359,'5_Weighting - FEM'!$F$12:$H$20,3,FALSE))</f>
        <v>5.8464782092831165</v>
      </c>
      <c r="R359" s="3">
        <f>Q359*$Z359</f>
        <v>-1.4586261554776261</v>
      </c>
      <c r="S359" s="3">
        <f>K359/(VLOOKUP($AX359,'5_Weighting - FEM'!$N$12:$O$23,2,FALSE)/VLOOKUP($AX359,'5_Weighting - FEM'!$N$12:$P$23,3,FALSE))</f>
        <v>9.7570588303811379E-2</v>
      </c>
      <c r="T359" s="3">
        <f>S359*$Z359</f>
        <v>-2.4342690934741291E-2</v>
      </c>
      <c r="U359" s="3">
        <f>K359/(VLOOKUP($AX359,'5_Weighting - FEM'!$R$12:$S$23,2,FALSE)/(VLOOKUP($AX359,'5_Weighting - FEM'!$R$12:$T$23,3,FALSE)))</f>
        <v>0.15860037393960702</v>
      </c>
      <c r="V359" s="3">
        <f>U359*$Z359</f>
        <v>-3.9568890093444671E-2</v>
      </c>
      <c r="W359" s="3">
        <f>K359/(VLOOKUP($AX359,'5_Weighting - FEM'!$V$12:$W$23,2,FALSE)/(VLOOKUP($AX359,'5_Weighting - FEM'!$V$12:$X$23,3,FALSE)))</f>
        <v>0.1345363592421116</v>
      </c>
      <c r="X359" s="3">
        <f>W359*$Z359</f>
        <v>-3.3565207194595936E-2</v>
      </c>
      <c r="Y359" s="3" t="s">
        <v>367</v>
      </c>
      <c r="Z359" s="6">
        <v>-0.24948799999999999</v>
      </c>
      <c r="AA359" s="3" t="s">
        <v>409</v>
      </c>
      <c r="AB359" s="8">
        <v>9.9003174603174593E-2</v>
      </c>
      <c r="AC359" s="8" t="s">
        <v>26</v>
      </c>
      <c r="AD359" s="3" t="s">
        <v>5</v>
      </c>
      <c r="AE359" s="3" t="s">
        <v>143</v>
      </c>
      <c r="AF359" s="3" t="s">
        <v>53</v>
      </c>
      <c r="AG359" s="3" t="s">
        <v>7</v>
      </c>
      <c r="AH359" s="3" t="s">
        <v>356</v>
      </c>
      <c r="AI359" s="3" t="s">
        <v>28</v>
      </c>
      <c r="AJ359" s="3" t="s">
        <v>10</v>
      </c>
      <c r="AK359" s="3" t="s">
        <v>11</v>
      </c>
      <c r="AL359" s="4" t="s">
        <v>108</v>
      </c>
      <c r="AM359" s="4" t="s">
        <v>363</v>
      </c>
      <c r="AN359" s="4">
        <v>2010</v>
      </c>
      <c r="AO359" s="3" t="s">
        <v>14</v>
      </c>
      <c r="AP359" s="3" t="s">
        <v>14</v>
      </c>
      <c r="AQ359" s="3">
        <v>473</v>
      </c>
      <c r="AR359" s="3">
        <v>1</v>
      </c>
      <c r="AS359" s="3">
        <v>0</v>
      </c>
      <c r="AT359" s="3">
        <v>0</v>
      </c>
      <c r="AU359" s="3">
        <v>0</v>
      </c>
      <c r="AV359" s="4" t="s">
        <v>346</v>
      </c>
      <c r="AW359" s="4" t="s">
        <v>364</v>
      </c>
      <c r="AX359" s="3" t="s">
        <v>348</v>
      </c>
      <c r="AY359" s="4" t="s">
        <v>33</v>
      </c>
      <c r="AZ359" s="4"/>
      <c r="BA359" s="3">
        <v>-0.496</v>
      </c>
      <c r="BB359" s="3"/>
      <c r="BC359" s="3"/>
      <c r="BD359" s="3" t="s">
        <v>20</v>
      </c>
      <c r="BE359" s="3">
        <v>-2.52</v>
      </c>
      <c r="BF359" s="3"/>
    </row>
    <row r="360" spans="1:58" x14ac:dyDescent="0.35">
      <c r="A360" s="2">
        <v>187</v>
      </c>
      <c r="B360" s="3" t="s">
        <v>2009</v>
      </c>
      <c r="C360" s="25">
        <v>188.1</v>
      </c>
      <c r="D360" s="25" t="s">
        <v>2010</v>
      </c>
      <c r="E360" s="25" t="s">
        <v>2011</v>
      </c>
      <c r="F360" s="3">
        <v>1</v>
      </c>
      <c r="G360" s="3" t="s">
        <v>1958</v>
      </c>
      <c r="H360" s="3"/>
      <c r="I360" s="3">
        <f>IF(AB360="",VLOOKUP(AX360,'3 -Impute_SE'!$B$10:$C$21,2,FALSE),AB360)</f>
        <v>9.9507375227318645E-2</v>
      </c>
      <c r="J360" s="3">
        <f>I360^2</f>
        <v>9.9017177246303878E-3</v>
      </c>
      <c r="K360" s="3">
        <f>1/J360</f>
        <v>100.9925780364869</v>
      </c>
      <c r="L360" s="3">
        <f>K360/(VLOOKUP($AX360,'5_Weighting - FEM'!$B$9:$C$20,2,FALSE)/VLOOKUP($AX360,'5_Weighting - FEM'!$B$9:$D$20,3,FALSE))</f>
        <v>9.8049962441774816E-2</v>
      </c>
      <c r="M360" s="3">
        <f>L360*Z360</f>
        <v>2.4610540572885479E-2</v>
      </c>
      <c r="N360" s="3">
        <f>K360*Z360</f>
        <v>25.349137087158212</v>
      </c>
      <c r="O360" s="3">
        <f>K360/(VLOOKUP($AX360,'5_Weighting - FEM'!$F$12:$G$20,2,FALSE)/(VLOOKUP($AX360,'5_Weighting - FEM'!$F$12:$H$21,3,FALSE)))</f>
        <v>1.7176000941717762</v>
      </c>
      <c r="P360" s="3">
        <f>O360*$Z360</f>
        <v>0.43111762363711581</v>
      </c>
      <c r="Q360" s="3">
        <f>K360/(VLOOKUP($AX360,'5_Weighting - FEM'!$F$12:$H$20,2,FALSE)/VLOOKUP($AX360,'5_Weighting - FEM'!$F$12:$H$20,3,FALSE))</f>
        <v>1.7176000941717762</v>
      </c>
      <c r="R360" s="3">
        <f>Q360*$Z360</f>
        <v>0.43111762363711581</v>
      </c>
      <c r="S360" s="3">
        <f>K360/(VLOOKUP($AX360,'5_Weighting - FEM'!$N$12:$O$23,2,FALSE)/VLOOKUP($AX360,'5_Weighting - FEM'!$N$12:$P$23,3,FALSE))</f>
        <v>7.0681878610060853E-2</v>
      </c>
      <c r="T360" s="3">
        <f>S360*$Z360</f>
        <v>1.7741151531125272E-2</v>
      </c>
      <c r="U360" s="3">
        <f>K360/(VLOOKUP($AX360,'5_Weighting - FEM'!$R$12:$S$23,2,FALSE)/(VLOOKUP($AX360,'5_Weighting - FEM'!$R$12:$T$23,3,FALSE)))</f>
        <v>4.8458536410701775E-2</v>
      </c>
      <c r="V360" s="3">
        <f>U360*$Z360</f>
        <v>1.2163092639086145E-2</v>
      </c>
      <c r="W360" s="3">
        <f>K360/(VLOOKUP($AX360,'5_Weighting - FEM'!$V$12:$W$23,2,FALSE)/(VLOOKUP($AX360,'5_Weighting - FEM'!$V$12:$X$23,3,FALSE)))</f>
        <v>6.2203430602286801E-2</v>
      </c>
      <c r="X360" s="3">
        <f>W360*$Z360</f>
        <v>1.5613061081173987E-2</v>
      </c>
      <c r="Y360" s="3"/>
      <c r="Z360" s="25">
        <v>0.251</v>
      </c>
      <c r="AA360" s="25" t="s">
        <v>1300</v>
      </c>
      <c r="AB360" s="25">
        <v>9.9507375227318645E-2</v>
      </c>
      <c r="AC360" s="25" t="s">
        <v>2027</v>
      </c>
      <c r="AD360" s="25" t="s">
        <v>5</v>
      </c>
      <c r="AE360" s="25" t="s">
        <v>1307</v>
      </c>
      <c r="AF360" s="25" t="s">
        <v>5</v>
      </c>
      <c r="AG360" s="25" t="s">
        <v>1320</v>
      </c>
      <c r="AH360" s="25" t="s">
        <v>2018</v>
      </c>
      <c r="AI360" s="25" t="s">
        <v>73</v>
      </c>
      <c r="AJ360" s="25" t="s">
        <v>57</v>
      </c>
      <c r="AK360" s="25" t="s">
        <v>191</v>
      </c>
      <c r="AL360" s="25" t="s">
        <v>12</v>
      </c>
      <c r="AM360" s="25" t="s">
        <v>2019</v>
      </c>
      <c r="AN360" s="25">
        <v>1997</v>
      </c>
      <c r="AO360" s="3" t="s">
        <v>30</v>
      </c>
      <c r="AP360" s="3" t="s">
        <v>30</v>
      </c>
      <c r="AQ360" s="3">
        <v>509</v>
      </c>
      <c r="AR360" s="3">
        <v>0</v>
      </c>
      <c r="AS360" s="3">
        <v>0</v>
      </c>
      <c r="AT360" s="3">
        <v>0</v>
      </c>
      <c r="AU360" s="3">
        <v>0</v>
      </c>
      <c r="AV360" s="25" t="s">
        <v>2020</v>
      </c>
      <c r="AW360" s="25" t="s">
        <v>2021</v>
      </c>
      <c r="AX360" s="25" t="s">
        <v>465</v>
      </c>
      <c r="AY360" s="25" t="s">
        <v>2023</v>
      </c>
      <c r="AZ360" s="4" t="s">
        <v>2026</v>
      </c>
      <c r="BA360" s="25">
        <v>4.9489999999999998</v>
      </c>
      <c r="BB360" s="3"/>
      <c r="BC360" s="3"/>
      <c r="BD360" s="3"/>
      <c r="BE360" s="3"/>
      <c r="BF360" s="3"/>
    </row>
    <row r="361" spans="1:58" x14ac:dyDescent="0.35">
      <c r="A361" s="2">
        <v>93</v>
      </c>
      <c r="B361" s="3" t="s">
        <v>492</v>
      </c>
      <c r="C361" s="3">
        <v>93.1</v>
      </c>
      <c r="D361" s="3" t="s">
        <v>982</v>
      </c>
      <c r="E361" s="3" t="s">
        <v>494</v>
      </c>
      <c r="F361" s="3"/>
      <c r="G361" s="3"/>
      <c r="H361" s="3" t="str">
        <f>IF(Z361&lt;'2 - Outliers'!$F$11,"Low outlier",IF(Z361&gt;'2 - Outliers'!$F$12,"High outlier",""))</f>
        <v/>
      </c>
      <c r="I361" s="3">
        <f>IF(AB361="",VLOOKUP(AX361,'3 -Impute_SE'!$B$10:$C$21,2,FALSE),AB361)</f>
        <v>9.9850796115331736E-2</v>
      </c>
      <c r="J361" s="3">
        <f>I361^2</f>
        <v>9.9701814848655469E-3</v>
      </c>
      <c r="K361" s="3">
        <f>1/J361</f>
        <v>100.29907695441369</v>
      </c>
      <c r="L361" s="3">
        <f>K361/(VLOOKUP($AX361,'5_Weighting - FEM'!$B$9:$C$20,2,FALSE)/VLOOKUP($AX361,'5_Weighting - FEM'!$B$9:$D$20,3,FALSE))</f>
        <v>2.6975927726933168E-4</v>
      </c>
      <c r="M361" s="3">
        <f>L361*Z361</f>
        <v>1.1312985009832499E-4</v>
      </c>
      <c r="N361" s="3">
        <f>K361*Z361</f>
        <v>42.062759270830746</v>
      </c>
      <c r="O361" s="3">
        <f>K361/(VLOOKUP($AX361,'5_Weighting - FEM'!$F$12:$G$20,2,FALSE)/(VLOOKUP($AX361,'5_Weighting - FEM'!$F$12:$H$21,3,FALSE)))</f>
        <v>2.6220095165042635E-2</v>
      </c>
      <c r="P361" s="3">
        <f>O361*$Z361</f>
        <v>1.0996008981086925E-2</v>
      </c>
      <c r="Q361" s="3">
        <f>K361/(VLOOKUP($AX361,'5_Weighting - FEM'!$F$12:$H$20,2,FALSE)/VLOOKUP($AX361,'5_Weighting - FEM'!$F$12:$H$20,3,FALSE))</f>
        <v>2.6220095165042635E-2</v>
      </c>
      <c r="R361" s="3">
        <f>Q361*$Z361</f>
        <v>1.0996008981086925E-2</v>
      </c>
      <c r="S361" s="3">
        <f>K361/(VLOOKUP($AX361,'5_Weighting - FEM'!$N$12:$O$23,2,FALSE)/VLOOKUP($AX361,'5_Weighting - FEM'!$N$12:$P$23,3,FALSE))</f>
        <v>1.7463767407689248E-4</v>
      </c>
      <c r="T361" s="3">
        <f>S361*$Z361</f>
        <v>7.3238385310891692E-5</v>
      </c>
      <c r="U361" s="3">
        <f>K361/(VLOOKUP($AX361,'5_Weighting - FEM'!$R$12:$S$23,2,FALSE)/(VLOOKUP($AX361,'5_Weighting - FEM'!$R$12:$T$23,3,FALSE)))</f>
        <v>5.136670215413635E-2</v>
      </c>
      <c r="V361" s="3">
        <f>U361*$Z361</f>
        <v>2.154182563642049E-2</v>
      </c>
      <c r="W361" s="3">
        <f>K361/(VLOOKUP($AX361,'5_Weighting - FEM'!$V$12:$W$23,2,FALSE)/(VLOOKUP($AX361,'5_Weighting - FEM'!$V$12:$X$23,3,FALSE)))</f>
        <v>1.5584620528973669E-4</v>
      </c>
      <c r="X361" s="3">
        <f>W361*$Z361</f>
        <v>6.5357744212881267E-5</v>
      </c>
      <c r="Y361" s="3" t="s">
        <v>46</v>
      </c>
      <c r="Z361" s="6">
        <v>0.41937334368439333</v>
      </c>
      <c r="AA361" s="3" t="s">
        <v>25</v>
      </c>
      <c r="AB361" s="3">
        <v>9.9850796115331736E-2</v>
      </c>
      <c r="AC361" s="3" t="s">
        <v>26</v>
      </c>
      <c r="AD361" s="3" t="s">
        <v>5</v>
      </c>
      <c r="AE361" s="3" t="s">
        <v>6</v>
      </c>
      <c r="AF361" s="3" t="s">
        <v>5</v>
      </c>
      <c r="AG361" s="3" t="s">
        <v>7</v>
      </c>
      <c r="AH361" s="3" t="s">
        <v>37</v>
      </c>
      <c r="AI361" s="3" t="s">
        <v>28</v>
      </c>
      <c r="AJ361" s="3" t="s">
        <v>10</v>
      </c>
      <c r="AK361" s="3" t="s">
        <v>11</v>
      </c>
      <c r="AL361" s="4" t="s">
        <v>12</v>
      </c>
      <c r="AM361" s="4" t="s">
        <v>29</v>
      </c>
      <c r="AN361" s="4" t="s">
        <v>495</v>
      </c>
      <c r="AO361" s="3" t="s">
        <v>1951</v>
      </c>
      <c r="AP361" s="3" t="s">
        <v>14</v>
      </c>
      <c r="AQ361" s="3">
        <v>50</v>
      </c>
      <c r="AR361" s="3">
        <v>1</v>
      </c>
      <c r="AS361" s="3">
        <v>0</v>
      </c>
      <c r="AT361" s="3">
        <v>1</v>
      </c>
      <c r="AU361" s="3">
        <v>1</v>
      </c>
      <c r="AV361" s="4" t="s">
        <v>15</v>
      </c>
      <c r="AW361" s="4" t="s">
        <v>983</v>
      </c>
      <c r="AX361" s="4" t="s">
        <v>42</v>
      </c>
      <c r="AY361" s="4" t="s">
        <v>33</v>
      </c>
      <c r="AZ361" s="4"/>
      <c r="BA361" s="3">
        <v>1272.68</v>
      </c>
      <c r="BB361" s="3"/>
      <c r="BC361" s="3"/>
      <c r="BD361" s="3" t="s">
        <v>20</v>
      </c>
      <c r="BE361" s="3">
        <v>4.2</v>
      </c>
      <c r="BF361" s="3"/>
    </row>
    <row r="362" spans="1:58" x14ac:dyDescent="0.35">
      <c r="A362" s="2">
        <v>172</v>
      </c>
      <c r="B362" s="3" t="s">
        <v>1236</v>
      </c>
      <c r="C362" s="3">
        <v>172.2</v>
      </c>
      <c r="D362" s="3" t="s">
        <v>1242</v>
      </c>
      <c r="E362" s="3" t="s">
        <v>1238</v>
      </c>
      <c r="F362" s="3"/>
      <c r="G362" s="3"/>
      <c r="H362" s="3" t="str">
        <f>IF(Z362&lt;'2 - Outliers'!$F$11,"Low outlier",IF(Z362&gt;'2 - Outliers'!$F$12,"High outlier",""))</f>
        <v/>
      </c>
      <c r="I362" s="3">
        <f>IF(AB362="",VLOOKUP(AX362,'3 -Impute_SE'!$B$10:$C$21,2,FALSE),AB362)</f>
        <v>0.102672</v>
      </c>
      <c r="J362" s="3">
        <f>I362^2</f>
        <v>1.0541539584E-2</v>
      </c>
      <c r="K362" s="3">
        <f>1/J362</f>
        <v>94.862803676021372</v>
      </c>
      <c r="L362" s="3">
        <f>K362/(VLOOKUP($AX362,'5_Weighting - FEM'!$B$9:$C$20,2,FALSE)/VLOOKUP($AX362,'5_Weighting - FEM'!$B$9:$D$20,3,FALSE))</f>
        <v>2.5513815417281289E-4</v>
      </c>
      <c r="M362" s="3">
        <f>L362*Z362</f>
        <v>8.4501756662035628E-7</v>
      </c>
      <c r="N362" s="3">
        <f>K362*Z362</f>
        <v>0.31418560577498278</v>
      </c>
      <c r="O362" s="3">
        <f>K362/(VLOOKUP($AX362,'5_Weighting - FEM'!$F$12:$G$20,2,FALSE)/(VLOOKUP($AX362,'5_Weighting - FEM'!$F$12:$H$21,3,FALSE)))</f>
        <v>2.4798949457316834E-2</v>
      </c>
      <c r="P362" s="3">
        <f>O362*$Z362</f>
        <v>8.2134120602633345E-5</v>
      </c>
      <c r="Q362" s="3">
        <f>K362/(VLOOKUP($AX362,'5_Weighting - FEM'!$F$12:$H$20,2,FALSE)/VLOOKUP($AX362,'5_Weighting - FEM'!$F$12:$H$20,3,FALSE))</f>
        <v>2.4798949457316834E-2</v>
      </c>
      <c r="R362" s="3">
        <f>Q362*$Z362</f>
        <v>8.2134120602633345E-5</v>
      </c>
      <c r="S362" s="3">
        <f>K362/(VLOOKUP($AX362,'5_Weighting - FEM'!$N$12:$O$23,2,FALSE)/VLOOKUP($AX362,'5_Weighting - FEM'!$N$12:$P$23,3,FALSE))</f>
        <v>1.6517220191291341E-4</v>
      </c>
      <c r="T362" s="3">
        <f>S362*$Z362</f>
        <v>5.4705033273556919E-7</v>
      </c>
      <c r="U362" s="3">
        <f>K362/(VLOOKUP($AX362,'5_Weighting - FEM'!$R$12:$S$23,2,FALSE)/(VLOOKUP($AX362,'5_Weighting - FEM'!$R$12:$T$23,3,FALSE)))</f>
        <v>4.858259447539285E-2</v>
      </c>
      <c r="V362" s="3">
        <f>U362*$Z362</f>
        <v>1.609055529025011E-4</v>
      </c>
      <c r="W362" s="3">
        <f>K362/(VLOOKUP($AX362,'5_Weighting - FEM'!$V$12:$W$23,2,FALSE)/(VLOOKUP($AX362,'5_Weighting - FEM'!$V$12:$X$23,3,FALSE)))</f>
        <v>1.4739924259495033E-4</v>
      </c>
      <c r="X362" s="3">
        <f>W362*$Z362</f>
        <v>4.8818629147447543E-7</v>
      </c>
      <c r="Y362" s="3" t="s">
        <v>1303</v>
      </c>
      <c r="Z362" s="6">
        <v>3.3119999999999998E-3</v>
      </c>
      <c r="AA362" s="3" t="s">
        <v>355</v>
      </c>
      <c r="AB362" s="3">
        <v>0.102672</v>
      </c>
      <c r="AC362" s="3" t="s">
        <v>1305</v>
      </c>
      <c r="AD362" s="3" t="s">
        <v>53</v>
      </c>
      <c r="AE362" s="3" t="s">
        <v>1307</v>
      </c>
      <c r="AF362" s="3" t="s">
        <v>1306</v>
      </c>
      <c r="AG362" s="3" t="s">
        <v>7</v>
      </c>
      <c r="AH362" s="3" t="s">
        <v>1319</v>
      </c>
      <c r="AI362" s="3" t="s">
        <v>38</v>
      </c>
      <c r="AJ362" s="3" t="s">
        <v>10</v>
      </c>
      <c r="AK362" s="3" t="s">
        <v>11</v>
      </c>
      <c r="AL362" s="4" t="s">
        <v>1336</v>
      </c>
      <c r="AM362" s="4" t="s">
        <v>109</v>
      </c>
      <c r="AN362" s="4">
        <v>2015</v>
      </c>
      <c r="AO362" s="3" t="s">
        <v>14</v>
      </c>
      <c r="AP362" s="3" t="s">
        <v>14</v>
      </c>
      <c r="AQ362" s="3">
        <v>2300</v>
      </c>
      <c r="AR362" s="3">
        <v>0</v>
      </c>
      <c r="AS362" s="3">
        <v>0</v>
      </c>
      <c r="AT362" s="3">
        <v>0</v>
      </c>
      <c r="AU362" s="3">
        <v>0</v>
      </c>
      <c r="AV362" s="4" t="s">
        <v>15</v>
      </c>
      <c r="AW362" s="4" t="s">
        <v>1378</v>
      </c>
      <c r="AX362" s="3" t="s">
        <v>42</v>
      </c>
      <c r="AY362" s="4" t="s">
        <v>1401</v>
      </c>
      <c r="AZ362" s="4"/>
      <c r="BA362" s="3">
        <v>2E-3</v>
      </c>
      <c r="BB362" s="3"/>
      <c r="BC362" s="3"/>
      <c r="BD362" s="3"/>
      <c r="BE362" s="3">
        <v>3.2258064516129031E-2</v>
      </c>
      <c r="BF362" s="3" t="s">
        <v>125</v>
      </c>
    </row>
    <row r="363" spans="1:58" x14ac:dyDescent="0.35">
      <c r="A363" s="2">
        <v>65</v>
      </c>
      <c r="B363" s="3" t="s">
        <v>351</v>
      </c>
      <c r="C363" s="3">
        <v>65.099999999999994</v>
      </c>
      <c r="D363" s="3" t="s">
        <v>721</v>
      </c>
      <c r="E363" s="3" t="s">
        <v>375</v>
      </c>
      <c r="F363" s="3"/>
      <c r="G363" s="3" t="s">
        <v>1958</v>
      </c>
      <c r="H363" s="3" t="str">
        <f>IF(Z363&lt;'2 - Outliers'!$F$11,"Low outlier",IF(Z363&gt;'2 - Outliers'!$F$12,"High outlier",""))</f>
        <v/>
      </c>
      <c r="I363" s="3">
        <f>IF(AB363="",VLOOKUP(AX363,'3 -Impute_SE'!$B$10:$C$21,2,FALSE),AB363)</f>
        <v>0.10297405063291139</v>
      </c>
      <c r="J363" s="3">
        <f>I363^2</f>
        <v>1.0603655103749398E-2</v>
      </c>
      <c r="K363" s="3">
        <f>1/J363</f>
        <v>94.307103561526176</v>
      </c>
      <c r="L363" s="3">
        <f>K363/(VLOOKUP($AX363,'5_Weighting - FEM'!$B$9:$C$20,2,FALSE)/VLOOKUP($AX363,'5_Weighting - FEM'!$B$9:$D$20,3,FALSE))</f>
        <v>0.74546479652388253</v>
      </c>
      <c r="M363" s="3">
        <f>L363*Z363</f>
        <v>-0.12128637692963917</v>
      </c>
      <c r="N363" s="3">
        <f>K363*Z363</f>
        <v>-15.343671442356749</v>
      </c>
      <c r="O363" s="3" t="e">
        <f>K363/(VLOOKUP($AX363,'5_Weighting - FEM'!$F$12:$G$20,2,FALSE)/(VLOOKUP($AX363,'5_Weighting - FEM'!$F$12:$H$21,3,FALSE)))</f>
        <v>#N/A</v>
      </c>
      <c r="P363" s="3" t="e">
        <f>O363*$Z363</f>
        <v>#N/A</v>
      </c>
      <c r="Q363" s="3" t="e">
        <f>K363/(VLOOKUP($AX363,'5_Weighting - FEM'!$F$12:$H$20,2,FALSE)/VLOOKUP($AX363,'5_Weighting - FEM'!$F$12:$H$20,3,FALSE))</f>
        <v>#N/A</v>
      </c>
      <c r="R363" s="3" t="e">
        <f>Q363*$Z363</f>
        <v>#N/A</v>
      </c>
      <c r="S363" s="3">
        <f>K363/(VLOOKUP($AX363,'5_Weighting - FEM'!$N$12:$O$23,2,FALSE)/VLOOKUP($AX363,'5_Weighting - FEM'!$N$12:$P$23,3,FALSE))</f>
        <v>0.74546479652388253</v>
      </c>
      <c r="T363" s="3">
        <f>S363*$Z363</f>
        <v>-0.12128637692963917</v>
      </c>
      <c r="U363" s="3">
        <f>K363/(VLOOKUP($AX363,'5_Weighting - FEM'!$R$12:$S$23,2,FALSE)/(VLOOKUP($AX363,'5_Weighting - FEM'!$R$12:$T$23,3,FALSE)))</f>
        <v>0.78464959682408664</v>
      </c>
      <c r="V363" s="3">
        <f>U363*$Z363</f>
        <v>-0.12766170475368208</v>
      </c>
      <c r="W363" s="3">
        <f>K363/(VLOOKUP($AX363,'5_Weighting - FEM'!$V$12:$W$23,2,FALSE)/(VLOOKUP($AX363,'5_Weighting - FEM'!$V$12:$X$23,3,FALSE)))</f>
        <v>0.74084017262548929</v>
      </c>
      <c r="X363" s="3">
        <f>W363*$Z363</f>
        <v>-0.12053395524599449</v>
      </c>
      <c r="Y363" s="3" t="s">
        <v>367</v>
      </c>
      <c r="Z363" s="6">
        <v>-0.16269900000000001</v>
      </c>
      <c r="AA363" s="3" t="s">
        <v>409</v>
      </c>
      <c r="AB363" s="3">
        <v>0.10297405063291139</v>
      </c>
      <c r="AC363" s="3" t="s">
        <v>26</v>
      </c>
      <c r="AD363" s="3" t="s">
        <v>53</v>
      </c>
      <c r="AE363" s="3" t="s">
        <v>143</v>
      </c>
      <c r="AF363" s="3" t="s">
        <v>54</v>
      </c>
      <c r="AG363" s="3" t="s">
        <v>7</v>
      </c>
      <c r="AH363" s="3" t="s">
        <v>356</v>
      </c>
      <c r="AI363" s="3" t="s">
        <v>28</v>
      </c>
      <c r="AJ363" s="3" t="s">
        <v>10</v>
      </c>
      <c r="AK363" s="3" t="s">
        <v>11</v>
      </c>
      <c r="AL363" s="4" t="s">
        <v>108</v>
      </c>
      <c r="AM363" s="4" t="s">
        <v>357</v>
      </c>
      <c r="AN363" s="4">
        <v>2010</v>
      </c>
      <c r="AO363" s="3" t="s">
        <v>14</v>
      </c>
      <c r="AP363" s="3" t="s">
        <v>14</v>
      </c>
      <c r="AQ363" s="3">
        <v>473</v>
      </c>
      <c r="AR363" s="3">
        <v>1</v>
      </c>
      <c r="AS363" s="3">
        <v>0</v>
      </c>
      <c r="AT363" s="3">
        <v>0</v>
      </c>
      <c r="AU363" s="3">
        <v>0</v>
      </c>
      <c r="AV363" s="4" t="s">
        <v>346</v>
      </c>
      <c r="AW363" s="4" t="s">
        <v>432</v>
      </c>
      <c r="AX363" s="3" t="s">
        <v>707</v>
      </c>
      <c r="AY363" s="4" t="s">
        <v>33</v>
      </c>
      <c r="AZ363" s="4"/>
      <c r="BA363" s="3">
        <v>-0.28100000000000003</v>
      </c>
      <c r="BB363" s="3"/>
      <c r="BC363" s="3"/>
      <c r="BD363" s="3" t="s">
        <v>20</v>
      </c>
      <c r="BE363" s="3">
        <v>-1.58</v>
      </c>
      <c r="BF363" s="3"/>
    </row>
    <row r="364" spans="1:58" x14ac:dyDescent="0.35">
      <c r="A364" s="2">
        <v>70</v>
      </c>
      <c r="B364" s="3" t="s">
        <v>177</v>
      </c>
      <c r="C364" s="3">
        <v>70.400000000000006</v>
      </c>
      <c r="D364" s="3" t="s">
        <v>219</v>
      </c>
      <c r="E364" s="3" t="s">
        <v>220</v>
      </c>
      <c r="F364" s="3"/>
      <c r="G364" s="3"/>
      <c r="H364" s="3" t="str">
        <f>IF(Z364&lt;'2 - Outliers'!$F$11,"Low outlier",IF(Z364&gt;'2 - Outliers'!$F$12,"High outlier",""))</f>
        <v/>
      </c>
      <c r="I364" s="3">
        <f>IF(AB364="",VLOOKUP(AX364,'3 -Impute_SE'!$B$10:$C$21,2,FALSE),AB364)</f>
        <v>0.10385725359911406</v>
      </c>
      <c r="J364" s="3">
        <f>I364^2</f>
        <v>1.0786329125150691E-2</v>
      </c>
      <c r="K364" s="3">
        <f>1/J364</f>
        <v>92.709946859333343</v>
      </c>
      <c r="L364" s="3">
        <f>K364/(VLOOKUP($AX364,'5_Weighting - FEM'!$B$9:$C$20,2,FALSE)/VLOOKUP($AX364,'5_Weighting - FEM'!$B$9:$D$20,3,FALSE))</f>
        <v>2.4934794037854172E-4</v>
      </c>
      <c r="M364" s="3">
        <f>L364*Z364</f>
        <v>7.7689776834932936E-5</v>
      </c>
      <c r="N364" s="3">
        <f>K364*Z364</f>
        <v>28.885801386390511</v>
      </c>
      <c r="O364" s="3">
        <f>K364/(VLOOKUP($AX364,'5_Weighting - FEM'!$F$12:$G$20,2,FALSE)/(VLOOKUP($AX364,'5_Weighting - FEM'!$F$12:$H$21,3,FALSE)))</f>
        <v>2.4236151550054669E-2</v>
      </c>
      <c r="P364" s="3">
        <f>O364*$Z364</f>
        <v>7.5513004134017672E-3</v>
      </c>
      <c r="Q364" s="3">
        <f>K364/(VLOOKUP($AX364,'5_Weighting - FEM'!$F$12:$H$20,2,FALSE)/VLOOKUP($AX364,'5_Weighting - FEM'!$F$12:$H$20,3,FALSE))</f>
        <v>2.4236151550054669E-2</v>
      </c>
      <c r="R364" s="3">
        <f>Q364*$Z364</f>
        <v>7.5513004134017672E-3</v>
      </c>
      <c r="S364" s="3">
        <f>K364/(VLOOKUP($AX364,'5_Weighting - FEM'!$N$12:$O$23,2,FALSE)/VLOOKUP($AX364,'5_Weighting - FEM'!$N$12:$P$23,3,FALSE))</f>
        <v>1.6142371370640818E-4</v>
      </c>
      <c r="T364" s="3">
        <f>S364*$Z364</f>
        <v>5.0295070713951654E-5</v>
      </c>
      <c r="U364" s="3">
        <f>K364/(VLOOKUP($AX364,'5_Weighting - FEM'!$R$12:$S$23,2,FALSE)/(VLOOKUP($AX364,'5_Weighting - FEM'!$R$12:$T$23,3,FALSE)))</f>
        <v>4.7480040411674224E-2</v>
      </c>
      <c r="V364" s="3">
        <f>U364*$Z364</f>
        <v>1.4793439793794301E-2</v>
      </c>
      <c r="W364" s="3">
        <f>K364/(VLOOKUP($AX364,'5_Weighting - FEM'!$V$12:$W$23,2,FALSE)/(VLOOKUP($AX364,'5_Weighting - FEM'!$V$12:$X$23,3,FALSE)))</f>
        <v>1.440541014869672E-4</v>
      </c>
      <c r="X364" s="3">
        <f>W364*$Z364</f>
        <v>4.4883190050373398E-5</v>
      </c>
      <c r="Y364" s="3" t="s">
        <v>181</v>
      </c>
      <c r="Z364" s="6">
        <v>0.31157176079734217</v>
      </c>
      <c r="AA364" s="3" t="s">
        <v>25</v>
      </c>
      <c r="AB364" s="3">
        <v>0.10385725359911406</v>
      </c>
      <c r="AC364" s="3" t="s">
        <v>26</v>
      </c>
      <c r="AD364" s="3" t="s">
        <v>5</v>
      </c>
      <c r="AE364" s="3" t="s">
        <v>6</v>
      </c>
      <c r="AF364" s="3" t="s">
        <v>5</v>
      </c>
      <c r="AG364" s="3" t="s">
        <v>7</v>
      </c>
      <c r="AH364" s="3" t="s">
        <v>48</v>
      </c>
      <c r="AI364" s="3" t="s">
        <v>28</v>
      </c>
      <c r="AJ364" s="3" t="s">
        <v>10</v>
      </c>
      <c r="AK364" s="3" t="s">
        <v>182</v>
      </c>
      <c r="AL364" s="4" t="s">
        <v>12</v>
      </c>
      <c r="AM364" s="4" t="s">
        <v>13</v>
      </c>
      <c r="AN364" s="4">
        <v>2009</v>
      </c>
      <c r="AO364" s="3" t="s">
        <v>30</v>
      </c>
      <c r="AP364" s="3" t="s">
        <v>14</v>
      </c>
      <c r="AQ364" s="3">
        <v>1449</v>
      </c>
      <c r="AR364" s="3">
        <v>0</v>
      </c>
      <c r="AS364" s="3">
        <v>0</v>
      </c>
      <c r="AT364" s="3">
        <v>0</v>
      </c>
      <c r="AU364" s="3">
        <v>0</v>
      </c>
      <c r="AV364" s="4" t="s">
        <v>15</v>
      </c>
      <c r="AW364" s="4" t="s">
        <v>41</v>
      </c>
      <c r="AX364" s="4" t="s">
        <v>42</v>
      </c>
      <c r="AY364" s="4" t="s">
        <v>33</v>
      </c>
      <c r="AZ364" s="4"/>
      <c r="BA364" s="3">
        <v>0.14599999999999999</v>
      </c>
      <c r="BB364" s="3"/>
      <c r="BC364" s="3"/>
      <c r="BD364" s="3" t="s">
        <v>20</v>
      </c>
      <c r="BE364" s="3">
        <v>3</v>
      </c>
      <c r="BF364" s="3"/>
    </row>
    <row r="365" spans="1:58" x14ac:dyDescent="0.35">
      <c r="A365" s="2">
        <v>151</v>
      </c>
      <c r="B365" s="3" t="s">
        <v>1184</v>
      </c>
      <c r="C365" s="3">
        <v>151.1</v>
      </c>
      <c r="D365" s="3" t="s">
        <v>1188</v>
      </c>
      <c r="E365" s="3" t="s">
        <v>1186</v>
      </c>
      <c r="F365" s="3"/>
      <c r="G365" s="3"/>
      <c r="H365" s="3" t="str">
        <f>IF(Z365&lt;'2 - Outliers'!$F$11,"Low outlier",IF(Z365&gt;'2 - Outliers'!$F$12,"High outlier",""))</f>
        <v/>
      </c>
      <c r="I365" s="3">
        <f>IF(AB365="",VLOOKUP(AX365,'3 -Impute_SE'!$B$10:$C$21,2,FALSE),AB365)</f>
        <v>0.10614764940837212</v>
      </c>
      <c r="J365" s="3">
        <f>I365^2</f>
        <v>1.1267323474922684E-2</v>
      </c>
      <c r="K365" s="3">
        <f>1/J365</f>
        <v>88.752222497709198</v>
      </c>
      <c r="L365" s="3">
        <f>K365/(VLOOKUP($AX365,'5_Weighting - FEM'!$B$9:$C$20,2,FALSE)/VLOOKUP($AX365,'5_Weighting - FEM'!$B$9:$D$20,3,FALSE))</f>
        <v>2.3870344697100813E-4</v>
      </c>
      <c r="M365" s="3">
        <f>L365*Z365</f>
        <v>-5.7838464286371479E-5</v>
      </c>
      <c r="N365" s="3">
        <f>K365*Z365</f>
        <v>-21.504893693023693</v>
      </c>
      <c r="O365" s="3">
        <f>K365/(VLOOKUP($AX365,'5_Weighting - FEM'!$F$12:$G$20,2,FALSE)/(VLOOKUP($AX365,'5_Weighting - FEM'!$F$12:$H$21,3,FALSE)))</f>
        <v>2.3201526780317682E-2</v>
      </c>
      <c r="P365" s="3">
        <f>O365*$Z365</f>
        <v>-5.6217901127991752E-3</v>
      </c>
      <c r="Q365" s="3">
        <f>K365/(VLOOKUP($AX365,'5_Weighting - FEM'!$F$12:$H$20,2,FALSE)/VLOOKUP($AX365,'5_Weighting - FEM'!$F$12:$H$20,3,FALSE))</f>
        <v>2.3201526780317682E-2</v>
      </c>
      <c r="R365" s="3">
        <f>Q365*$Z365</f>
        <v>-5.6217901127991752E-3</v>
      </c>
      <c r="S365" s="3">
        <f>K365/(VLOOKUP($AX365,'5_Weighting - FEM'!$N$12:$O$23,2,FALSE)/VLOOKUP($AX365,'5_Weighting - FEM'!$N$12:$P$23,3,FALSE))</f>
        <v>1.5453264553171668E-4</v>
      </c>
      <c r="T365" s="3">
        <f>S365*$Z365</f>
        <v>-3.744366079786967E-5</v>
      </c>
      <c r="U365" s="3">
        <f>K365/(VLOOKUP($AX365,'5_Weighting - FEM'!$R$12:$S$23,2,FALSE)/(VLOOKUP($AX365,'5_Weighting - FEM'!$R$12:$T$23,3,FALSE)))</f>
        <v>4.5453149889200968E-2</v>
      </c>
      <c r="V365" s="3">
        <f>U365*$Z365</f>
        <v>-1.101341610240316E-2</v>
      </c>
      <c r="W365" s="3">
        <f>K365/(VLOOKUP($AX365,'5_Weighting - FEM'!$V$12:$W$23,2,FALSE)/(VLOOKUP($AX365,'5_Weighting - FEM'!$V$12:$X$23,3,FALSE)))</f>
        <v>1.3790453020405096E-4</v>
      </c>
      <c r="X365" s="3">
        <f>W365*$Z365</f>
        <v>-3.3414625328408394E-5</v>
      </c>
      <c r="Y365" s="3" t="s">
        <v>130</v>
      </c>
      <c r="Z365" s="6">
        <v>-0.24230259353312264</v>
      </c>
      <c r="AA365" s="3" t="s">
        <v>1298</v>
      </c>
      <c r="AB365" s="3">
        <v>0.10614764940837212</v>
      </c>
      <c r="AC365" s="3" t="s">
        <v>1305</v>
      </c>
      <c r="AD365" s="3" t="s">
        <v>5</v>
      </c>
      <c r="AE365" s="3" t="s">
        <v>143</v>
      </c>
      <c r="AF365" s="3" t="s">
        <v>53</v>
      </c>
      <c r="AG365" s="3" t="s">
        <v>7</v>
      </c>
      <c r="AH365" s="3" t="s">
        <v>1311</v>
      </c>
      <c r="AI365" s="3" t="s">
        <v>694</v>
      </c>
      <c r="AJ365" s="3" t="s">
        <v>10</v>
      </c>
      <c r="AK365" s="3" t="s">
        <v>11</v>
      </c>
      <c r="AL365" s="4" t="s">
        <v>338</v>
      </c>
      <c r="AM365" s="4" t="s">
        <v>339</v>
      </c>
      <c r="AN365" s="4">
        <v>2015</v>
      </c>
      <c r="AO365" s="3" t="s">
        <v>14</v>
      </c>
      <c r="AP365" s="3" t="s">
        <v>1951</v>
      </c>
      <c r="AQ365" s="3">
        <v>112</v>
      </c>
      <c r="AR365" s="3">
        <v>1</v>
      </c>
      <c r="AS365" s="3">
        <v>0</v>
      </c>
      <c r="AT365" s="3">
        <v>0</v>
      </c>
      <c r="AU365" s="3">
        <v>0</v>
      </c>
      <c r="AV365" s="4" t="s">
        <v>15</v>
      </c>
      <c r="AW365" s="4" t="s">
        <v>1350</v>
      </c>
      <c r="AX365" s="4" t="s">
        <v>42</v>
      </c>
      <c r="AY365" s="4" t="s">
        <v>33</v>
      </c>
      <c r="AZ365" s="4"/>
      <c r="BA365" s="3">
        <v>-334297.09999999998</v>
      </c>
      <c r="BB365" s="3"/>
      <c r="BC365" s="3"/>
      <c r="BD365" s="3"/>
      <c r="BE365" s="3">
        <v>-2.2826939162913922</v>
      </c>
      <c r="BF365" s="3" t="s">
        <v>125</v>
      </c>
    </row>
    <row r="366" spans="1:58" x14ac:dyDescent="0.35">
      <c r="A366" s="2">
        <v>65</v>
      </c>
      <c r="B366" s="3" t="s">
        <v>351</v>
      </c>
      <c r="C366" s="3">
        <v>65.2</v>
      </c>
      <c r="D366" s="3" t="s">
        <v>392</v>
      </c>
      <c r="E366" s="3" t="s">
        <v>388</v>
      </c>
      <c r="F366" s="3"/>
      <c r="G366" s="3"/>
      <c r="H366" s="3" t="str">
        <f>IF(Z366&lt;'2 - Outliers'!$F$11,"Low outlier",IF(Z366&gt;'2 - Outliers'!$F$12,"High outlier",""))</f>
        <v/>
      </c>
      <c r="I366" s="3">
        <f>IF(AB366="",VLOOKUP(AX366,'3 -Impute_SE'!$B$10:$C$21,2,FALSE),AB366)</f>
        <v>0.106488</v>
      </c>
      <c r="J366" s="3">
        <f>I366^2</f>
        <v>1.1339694144E-2</v>
      </c>
      <c r="K366" s="3">
        <f>1/J366</f>
        <v>88.185800013760939</v>
      </c>
      <c r="L366" s="3">
        <f>K366/(VLOOKUP($AX366,'5_Weighting - FEM'!$B$9:$C$20,2,FALSE)/VLOOKUP($AX366,'5_Weighting - FEM'!$B$9:$D$20,3,FALSE))</f>
        <v>0.15395592108684278</v>
      </c>
      <c r="M366" s="3">
        <f>L366*Z366</f>
        <v>-4.0986145311739282E-3</v>
      </c>
      <c r="N366" s="3">
        <f>K366*Z366</f>
        <v>-2.3476823679663439</v>
      </c>
      <c r="O366" s="3">
        <f>K366/(VLOOKUP($AX366,'5_Weighting - FEM'!$F$12:$G$20,2,FALSE)/(VLOOKUP($AX366,'5_Weighting - FEM'!$F$12:$H$21,3,FALSE)))</f>
        <v>5.0534879679789499</v>
      </c>
      <c r="P366" s="3">
        <f>O366*$Z366</f>
        <v>-0.1345339566835356</v>
      </c>
      <c r="Q366" s="3">
        <f>K366/(VLOOKUP($AX366,'5_Weighting - FEM'!$F$12:$H$20,2,FALSE)/VLOOKUP($AX366,'5_Weighting - FEM'!$F$12:$H$20,3,FALSE))</f>
        <v>5.0534879679789499</v>
      </c>
      <c r="R366" s="3">
        <f>Q366*$Z366</f>
        <v>-0.1345339566835356</v>
      </c>
      <c r="S366" s="3">
        <f>K366/(VLOOKUP($AX366,'5_Weighting - FEM'!$N$12:$O$23,2,FALSE)/VLOOKUP($AX366,'5_Weighting - FEM'!$N$12:$P$23,3,FALSE))</f>
        <v>8.4336548666004166E-2</v>
      </c>
      <c r="T366" s="3">
        <f>S366*$Z366</f>
        <v>-2.2452075985863627E-3</v>
      </c>
      <c r="U366" s="3">
        <f>K366/(VLOOKUP($AX366,'5_Weighting - FEM'!$R$12:$S$23,2,FALSE)/(VLOOKUP($AX366,'5_Weighting - FEM'!$R$12:$T$23,3,FALSE)))</f>
        <v>0.13708852624271439</v>
      </c>
      <c r="V366" s="3">
        <f>U366*$Z366</f>
        <v>-3.6495707456335427E-3</v>
      </c>
      <c r="W366" s="3">
        <f>K366/(VLOOKUP($AX366,'5_Weighting - FEM'!$V$12:$W$23,2,FALSE)/(VLOOKUP($AX366,'5_Weighting - FEM'!$V$12:$X$23,3,FALSE)))</f>
        <v>0.11628844722386639</v>
      </c>
      <c r="X366" s="3">
        <f>W366*$Z366</f>
        <v>-3.0958310419937707E-3</v>
      </c>
      <c r="Y366" s="3" t="s">
        <v>367</v>
      </c>
      <c r="Z366" s="6">
        <v>-2.6622E-2</v>
      </c>
      <c r="AA366" s="3" t="s">
        <v>355</v>
      </c>
      <c r="AB366" s="3">
        <v>0.106488</v>
      </c>
      <c r="AC366" s="3" t="s">
        <v>26</v>
      </c>
      <c r="AD366" s="3" t="s">
        <v>53</v>
      </c>
      <c r="AE366" s="3" t="s">
        <v>143</v>
      </c>
      <c r="AF366" s="3" t="s">
        <v>54</v>
      </c>
      <c r="AG366" s="3" t="s">
        <v>7</v>
      </c>
      <c r="AH366" s="3" t="s">
        <v>356</v>
      </c>
      <c r="AI366" s="3" t="s">
        <v>28</v>
      </c>
      <c r="AJ366" s="3" t="s">
        <v>10</v>
      </c>
      <c r="AK366" s="3" t="s">
        <v>11</v>
      </c>
      <c r="AL366" s="4" t="s">
        <v>108</v>
      </c>
      <c r="AM366" s="4" t="s">
        <v>363</v>
      </c>
      <c r="AN366" s="4">
        <v>2010</v>
      </c>
      <c r="AO366" s="3" t="s">
        <v>14</v>
      </c>
      <c r="AP366" s="3" t="s">
        <v>14</v>
      </c>
      <c r="AQ366" s="3">
        <v>473</v>
      </c>
      <c r="AR366" s="3">
        <v>1</v>
      </c>
      <c r="AS366" s="3">
        <v>0</v>
      </c>
      <c r="AT366" s="3">
        <v>0</v>
      </c>
      <c r="AU366" s="3">
        <v>0</v>
      </c>
      <c r="AV366" s="4" t="s">
        <v>346</v>
      </c>
      <c r="AW366" s="4" t="s">
        <v>364</v>
      </c>
      <c r="AX366" s="4" t="s">
        <v>348</v>
      </c>
      <c r="AY366" s="4" t="s">
        <v>33</v>
      </c>
      <c r="AZ366" s="4"/>
      <c r="BA366" s="3">
        <v>-5.0999999999999997E-2</v>
      </c>
      <c r="BB366" s="3"/>
      <c r="BC366" s="3"/>
      <c r="BD366" s="3" t="s">
        <v>20</v>
      </c>
      <c r="BE366" s="3">
        <v>-0.25</v>
      </c>
      <c r="BF366" s="3"/>
    </row>
    <row r="367" spans="1:58" x14ac:dyDescent="0.35">
      <c r="A367" s="2">
        <v>129</v>
      </c>
      <c r="B367" s="3" t="s">
        <v>333</v>
      </c>
      <c r="C367" s="3">
        <v>129.1</v>
      </c>
      <c r="D367" s="3" t="s">
        <v>996</v>
      </c>
      <c r="E367" s="3" t="s">
        <v>335</v>
      </c>
      <c r="F367" s="3"/>
      <c r="G367" s="3"/>
      <c r="H367" s="3" t="str">
        <f>IF(Z367&lt;'2 - Outliers'!$F$11,"Low outlier",IF(Z367&gt;'2 - Outliers'!$F$12,"High outlier",""))</f>
        <v/>
      </c>
      <c r="I367" s="3">
        <f>IF(AB367="",VLOOKUP(AX367,'3 -Impute_SE'!$B$10:$C$21,2,FALSE),AB367)</f>
        <v>0.10671491150309889</v>
      </c>
      <c r="J367" s="3">
        <f>I367^2</f>
        <v>1.1388072337114228E-2</v>
      </c>
      <c r="K367" s="3">
        <f>1/J367</f>
        <v>87.811173866621488</v>
      </c>
      <c r="L367" s="3">
        <f>K367/(VLOOKUP($AX367,'5_Weighting - FEM'!$B$9:$C$20,2,FALSE)/VLOOKUP($AX367,'5_Weighting - FEM'!$B$9:$D$20,3,FALSE))</f>
        <v>2.3617245061186026E-4</v>
      </c>
      <c r="M367" s="3">
        <f>L367*Z367</f>
        <v>5.4942806323001962E-5</v>
      </c>
      <c r="N367" s="3">
        <f>K367*Z367</f>
        <v>20.428260392988239</v>
      </c>
      <c r="O367" s="3">
        <f>K367/(VLOOKUP($AX367,'5_Weighting - FEM'!$F$12:$G$20,2,FALSE)/(VLOOKUP($AX367,'5_Weighting - FEM'!$F$12:$H$21,3,FALSE)))</f>
        <v>2.2955518687209631E-2</v>
      </c>
      <c r="P367" s="3">
        <f>O367*$Z367</f>
        <v>5.3403375965650132E-3</v>
      </c>
      <c r="Q367" s="3">
        <f>K367/(VLOOKUP($AX367,'5_Weighting - FEM'!$F$12:$H$20,2,FALSE)/VLOOKUP($AX367,'5_Weighting - FEM'!$F$12:$H$20,3,FALSE))</f>
        <v>2.2955518687209631E-2</v>
      </c>
      <c r="R367" s="3">
        <f>Q367*$Z367</f>
        <v>5.3403375965650132E-3</v>
      </c>
      <c r="S367" s="3">
        <f>K367/(VLOOKUP($AX367,'5_Weighting - FEM'!$N$12:$O$23,2,FALSE)/VLOOKUP($AX367,'5_Weighting - FEM'!$N$12:$P$23,3,FALSE))</f>
        <v>1.5289412054109194E-4</v>
      </c>
      <c r="T367" s="3">
        <f>S367*$Z367</f>
        <v>3.556905994349314E-5</v>
      </c>
      <c r="U367" s="3">
        <f>K367/(VLOOKUP($AX367,'5_Weighting - FEM'!$R$12:$S$23,2,FALSE)/(VLOOKUP($AX367,'5_Weighting - FEM'!$R$12:$T$23,3,FALSE)))</f>
        <v>4.4971205625969006E-2</v>
      </c>
      <c r="V367" s="3">
        <f>U367*$Z367</f>
        <v>1.0462034138267221E-2</v>
      </c>
      <c r="W367" s="3">
        <f>K367/(VLOOKUP($AX367,'5_Weighting - FEM'!$V$12:$W$23,2,FALSE)/(VLOOKUP($AX367,'5_Weighting - FEM'!$V$12:$X$23,3,FALSE)))</f>
        <v>1.3644231477195104E-4</v>
      </c>
      <c r="X367" s="3">
        <f>W367*$Z367</f>
        <v>3.1741736410643443E-5</v>
      </c>
      <c r="Y367" s="3" t="s">
        <v>24</v>
      </c>
      <c r="Z367" s="6">
        <v>0.2326385070767556</v>
      </c>
      <c r="AA367" s="3" t="s">
        <v>47</v>
      </c>
      <c r="AB367" s="3">
        <v>0.10671491150309889</v>
      </c>
      <c r="AC367" s="3" t="s">
        <v>26</v>
      </c>
      <c r="AD367" s="3" t="s">
        <v>5</v>
      </c>
      <c r="AE367" s="3" t="s">
        <v>6</v>
      </c>
      <c r="AF367" s="3" t="s">
        <v>5</v>
      </c>
      <c r="AG367" s="3" t="s">
        <v>7</v>
      </c>
      <c r="AH367" s="3"/>
      <c r="AI367" s="3" t="s">
        <v>28</v>
      </c>
      <c r="AJ367" s="3" t="s">
        <v>336</v>
      </c>
      <c r="AK367" s="3" t="s">
        <v>337</v>
      </c>
      <c r="AL367" s="4" t="s">
        <v>338</v>
      </c>
      <c r="AM367" s="4" t="s">
        <v>339</v>
      </c>
      <c r="AN367" s="4">
        <v>2010</v>
      </c>
      <c r="AO367" s="3" t="s">
        <v>14</v>
      </c>
      <c r="AP367" s="3" t="s">
        <v>14</v>
      </c>
      <c r="AQ367" s="3">
        <v>55</v>
      </c>
      <c r="AR367" s="3">
        <v>1</v>
      </c>
      <c r="AS367" s="3">
        <v>0</v>
      </c>
      <c r="AT367" s="3">
        <v>0</v>
      </c>
      <c r="AU367" s="3">
        <v>0</v>
      </c>
      <c r="AV367" s="4" t="s">
        <v>15</v>
      </c>
      <c r="AW367" s="4" t="s">
        <v>971</v>
      </c>
      <c r="AX367" s="3" t="s">
        <v>42</v>
      </c>
      <c r="AY367" s="4" t="s">
        <v>33</v>
      </c>
      <c r="AZ367" s="4"/>
      <c r="BA367" s="3">
        <v>0.13450000000000001</v>
      </c>
      <c r="BB367" s="3"/>
      <c r="BC367" s="3"/>
      <c r="BD367" s="3"/>
      <c r="BE367" s="3">
        <v>2.1800000000000002</v>
      </c>
      <c r="BF367" s="3"/>
    </row>
    <row r="368" spans="1:58" x14ac:dyDescent="0.35">
      <c r="A368" s="2">
        <v>44</v>
      </c>
      <c r="B368" s="3" t="s">
        <v>890</v>
      </c>
      <c r="C368" s="3">
        <v>44.2</v>
      </c>
      <c r="D368" s="3" t="s">
        <v>897</v>
      </c>
      <c r="E368" s="3" t="s">
        <v>101</v>
      </c>
      <c r="F368" s="3"/>
      <c r="G368" s="3"/>
      <c r="H368" s="3" t="str">
        <f>IF(Z368&lt;'2 - Outliers'!$F$11,"Low outlier",IF(Z368&gt;'2 - Outliers'!$F$12,"High outlier",""))</f>
        <v/>
      </c>
      <c r="I368" s="3">
        <f>IF(AB368="",VLOOKUP(AX368,'3 -Impute_SE'!$B$10:$C$21,2,FALSE),AB368)</f>
        <v>0.1076923076923077</v>
      </c>
      <c r="J368" s="3">
        <f>I368^2</f>
        <v>1.1597633136094675E-2</v>
      </c>
      <c r="K368" s="3">
        <f>1/J368</f>
        <v>86.224489795918359</v>
      </c>
      <c r="L368" s="3">
        <f>K368/(VLOOKUP($AX368,'5_Weighting - FEM'!$B$9:$C$20,2,FALSE)/VLOOKUP($AX368,'5_Weighting - FEM'!$B$9:$D$20,3,FALSE))</f>
        <v>5.1383229450973721E-14</v>
      </c>
      <c r="M368" s="3">
        <f>L368*Z368</f>
        <v>2.1580956369408965E-15</v>
      </c>
      <c r="N368" s="3">
        <f>K368*Z368</f>
        <v>3.6214285714285714</v>
      </c>
      <c r="O368" s="3" t="e">
        <f>K368/(VLOOKUP($AX368,'5_Weighting - FEM'!$F$12:$G$20,2,FALSE)/(VLOOKUP($AX368,'5_Weighting - FEM'!$F$12:$H$21,3,FALSE)))</f>
        <v>#N/A</v>
      </c>
      <c r="P368" s="3" t="e">
        <f>O368*$Z368</f>
        <v>#N/A</v>
      </c>
      <c r="Q368" s="3" t="e">
        <f>K368/(VLOOKUP($AX368,'5_Weighting - FEM'!$F$12:$H$20,2,FALSE)/VLOOKUP($AX368,'5_Weighting - FEM'!$F$12:$H$20,3,FALSE))</f>
        <v>#N/A</v>
      </c>
      <c r="R368" s="3" t="e">
        <f>Q368*$Z368</f>
        <v>#N/A</v>
      </c>
      <c r="S368" s="3">
        <f>K368/(VLOOKUP($AX368,'5_Weighting - FEM'!$N$12:$O$23,2,FALSE)/VLOOKUP($AX368,'5_Weighting - FEM'!$N$12:$P$23,3,FALSE))</f>
        <v>1.9330097817704073E-4</v>
      </c>
      <c r="T368" s="3">
        <f>S368*$Z368</f>
        <v>8.1186410834357109E-6</v>
      </c>
      <c r="U368" s="3">
        <f>K368/(VLOOKUP($AX368,'5_Weighting - FEM'!$R$12:$S$23,2,FALSE)/(VLOOKUP($AX368,'5_Weighting - FEM'!$R$12:$T$23,3,FALSE)))</f>
        <v>1.2540079161349731E-4</v>
      </c>
      <c r="V368" s="3">
        <f>U368*$Z368</f>
        <v>5.2668332477668877E-6</v>
      </c>
      <c r="W368" s="3">
        <f>K368/(VLOOKUP($AX368,'5_Weighting - FEM'!$V$12:$W$23,2,FALSE)/(VLOOKUP($AX368,'5_Weighting - FEM'!$V$12:$X$23,3,FALSE)))</f>
        <v>2.1409678941561069E-14</v>
      </c>
      <c r="X368" s="3">
        <f>W368*$Z368</f>
        <v>8.9920651554556487E-16</v>
      </c>
      <c r="Y368" s="3" t="s">
        <v>266</v>
      </c>
      <c r="Z368" s="6">
        <v>4.2000000000000003E-2</v>
      </c>
      <c r="AA368" s="3" t="s">
        <v>157</v>
      </c>
      <c r="AB368" s="3">
        <v>0.1076923076923077</v>
      </c>
      <c r="AC368" s="3" t="s">
        <v>26</v>
      </c>
      <c r="AD368" s="3" t="s">
        <v>53</v>
      </c>
      <c r="AE368" s="3" t="s">
        <v>6</v>
      </c>
      <c r="AF368" s="3" t="s">
        <v>54</v>
      </c>
      <c r="AG368" s="3" t="s">
        <v>102</v>
      </c>
      <c r="AH368" s="3" t="s">
        <v>37</v>
      </c>
      <c r="AI368" s="3" t="s">
        <v>103</v>
      </c>
      <c r="AJ368" s="3" t="s">
        <v>10</v>
      </c>
      <c r="AK368" s="3" t="s">
        <v>39</v>
      </c>
      <c r="AL368" s="4" t="s">
        <v>12</v>
      </c>
      <c r="AM368" s="4" t="s">
        <v>13</v>
      </c>
      <c r="AN368" s="4">
        <v>2000</v>
      </c>
      <c r="AO368" s="3" t="s">
        <v>30</v>
      </c>
      <c r="AP368" s="3" t="s">
        <v>14</v>
      </c>
      <c r="AQ368" s="3">
        <v>43</v>
      </c>
      <c r="AR368" s="3">
        <v>0</v>
      </c>
      <c r="AS368" s="3">
        <v>0</v>
      </c>
      <c r="AT368" s="3">
        <v>1</v>
      </c>
      <c r="AU368" s="3">
        <v>1</v>
      </c>
      <c r="AV368" s="4" t="s">
        <v>97</v>
      </c>
      <c r="AW368" s="4" t="s">
        <v>893</v>
      </c>
      <c r="AX368" s="4" t="s">
        <v>1396</v>
      </c>
      <c r="AY368" s="4" t="s">
        <v>33</v>
      </c>
      <c r="AZ368" s="4"/>
      <c r="BA368" s="3">
        <v>4.2000000000000003E-2</v>
      </c>
      <c r="BB368" s="3"/>
      <c r="BC368" s="3">
        <v>1.0428944787507632</v>
      </c>
      <c r="BD368" s="3" t="s">
        <v>19</v>
      </c>
      <c r="BE368" s="3">
        <v>0.39</v>
      </c>
      <c r="BF368" s="3"/>
    </row>
    <row r="369" spans="1:58" x14ac:dyDescent="0.35">
      <c r="A369" s="2">
        <v>65</v>
      </c>
      <c r="B369" s="3" t="s">
        <v>351</v>
      </c>
      <c r="C369" s="3">
        <v>65.400000000000006</v>
      </c>
      <c r="D369" s="3" t="s">
        <v>720</v>
      </c>
      <c r="E369" s="3" t="s">
        <v>362</v>
      </c>
      <c r="F369" s="3"/>
      <c r="G369" s="3" t="s">
        <v>1958</v>
      </c>
      <c r="H369" s="3" t="str">
        <f>IF(Z369&lt;'2 - Outliers'!$F$11,"Low outlier",IF(Z369&gt;'2 - Outliers'!$F$12,"High outlier",""))</f>
        <v/>
      </c>
      <c r="I369" s="3">
        <f>IF(AB369="",VLOOKUP(AX369,'3 -Impute_SE'!$B$10:$C$21,2,FALSE),AB369)</f>
        <v>0.10783469387755101</v>
      </c>
      <c r="J369" s="3">
        <f>I369^2</f>
        <v>1.1628321203665137E-2</v>
      </c>
      <c r="K369" s="3">
        <f>1/J369</f>
        <v>85.996936486825746</v>
      </c>
      <c r="L369" s="3">
        <f>K369/(VLOOKUP($AX369,'5_Weighting - FEM'!$B$9:$C$20,2,FALSE)/VLOOKUP($AX369,'5_Weighting - FEM'!$B$9:$D$20,3,FALSE))</f>
        <v>0.67977582110773649</v>
      </c>
      <c r="M369" s="3">
        <f>L369*Z369</f>
        <v>-3.5918674611511686E-2</v>
      </c>
      <c r="N369" s="3">
        <f>K369*Z369</f>
        <v>-4.5439921270273853</v>
      </c>
      <c r="O369" s="3" t="e">
        <f>K369/(VLOOKUP($AX369,'5_Weighting - FEM'!$F$12:$G$20,2,FALSE)/(VLOOKUP($AX369,'5_Weighting - FEM'!$F$12:$H$21,3,FALSE)))</f>
        <v>#N/A</v>
      </c>
      <c r="P369" s="3" t="e">
        <f>O369*$Z369</f>
        <v>#N/A</v>
      </c>
      <c r="Q369" s="3" t="e">
        <f>K369/(VLOOKUP($AX369,'5_Weighting - FEM'!$F$12:$H$20,2,FALSE)/VLOOKUP($AX369,'5_Weighting - FEM'!$F$12:$H$20,3,FALSE))</f>
        <v>#N/A</v>
      </c>
      <c r="R369" s="3" t="e">
        <f>Q369*$Z369</f>
        <v>#N/A</v>
      </c>
      <c r="S369" s="3">
        <f>K369/(VLOOKUP($AX369,'5_Weighting - FEM'!$N$12:$O$23,2,FALSE)/VLOOKUP($AX369,'5_Weighting - FEM'!$N$12:$P$23,3,FALSE))</f>
        <v>0.67977582110773649</v>
      </c>
      <c r="T369" s="3">
        <f>S369*$Z369</f>
        <v>-3.5918674611511686E-2</v>
      </c>
      <c r="U369" s="3">
        <f>K369/(VLOOKUP($AX369,'5_Weighting - FEM'!$R$12:$S$23,2,FALSE)/(VLOOKUP($AX369,'5_Weighting - FEM'!$R$12:$T$23,3,FALSE)))</f>
        <v>0.71550772947312447</v>
      </c>
      <c r="V369" s="3">
        <f>U369*$Z369</f>
        <v>-3.7806712917630422E-2</v>
      </c>
      <c r="W369" s="3">
        <f>K369/(VLOOKUP($AX369,'5_Weighting - FEM'!$V$12:$W$23,2,FALSE)/(VLOOKUP($AX369,'5_Weighting - FEM'!$V$12:$X$23,3,FALSE)))</f>
        <v>0.67555871049097249</v>
      </c>
      <c r="X369" s="3">
        <f>W369*$Z369</f>
        <v>-3.5695846703632496E-2</v>
      </c>
      <c r="Y369" s="3" t="s">
        <v>354</v>
      </c>
      <c r="Z369" s="6">
        <v>-5.2838999999999997E-2</v>
      </c>
      <c r="AA369" s="3" t="s">
        <v>355</v>
      </c>
      <c r="AB369" s="3">
        <v>0.10783469387755101</v>
      </c>
      <c r="AC369" s="3" t="s">
        <v>26</v>
      </c>
      <c r="AD369" s="3" t="s">
        <v>5</v>
      </c>
      <c r="AE369" s="3" t="s">
        <v>143</v>
      </c>
      <c r="AF369" s="3" t="s">
        <v>53</v>
      </c>
      <c r="AG369" s="3" t="s">
        <v>7</v>
      </c>
      <c r="AH369" s="3" t="s">
        <v>356</v>
      </c>
      <c r="AI369" s="3" t="s">
        <v>28</v>
      </c>
      <c r="AJ369" s="3" t="s">
        <v>10</v>
      </c>
      <c r="AK369" s="3" t="s">
        <v>11</v>
      </c>
      <c r="AL369" s="4" t="s">
        <v>108</v>
      </c>
      <c r="AM369" s="4" t="s">
        <v>363</v>
      </c>
      <c r="AN369" s="4">
        <v>2010</v>
      </c>
      <c r="AO369" s="3" t="s">
        <v>14</v>
      </c>
      <c r="AP369" s="3" t="s">
        <v>14</v>
      </c>
      <c r="AQ369" s="3">
        <v>473</v>
      </c>
      <c r="AR369" s="3">
        <v>1</v>
      </c>
      <c r="AS369" s="3">
        <v>0</v>
      </c>
      <c r="AT369" s="3">
        <v>0</v>
      </c>
      <c r="AU369" s="3">
        <v>0</v>
      </c>
      <c r="AV369" s="4" t="s">
        <v>346</v>
      </c>
      <c r="AW369" s="4" t="s">
        <v>432</v>
      </c>
      <c r="AX369" s="4" t="s">
        <v>707</v>
      </c>
      <c r="AY369" s="4" t="s">
        <v>33</v>
      </c>
      <c r="AZ369" s="4"/>
      <c r="BA369" s="3">
        <v>-0.10299999999999999</v>
      </c>
      <c r="BB369" s="3"/>
      <c r="BC369" s="3"/>
      <c r="BD369" s="3" t="s">
        <v>20</v>
      </c>
      <c r="BE369" s="3">
        <v>-0.49</v>
      </c>
      <c r="BF369" s="3"/>
    </row>
    <row r="370" spans="1:58" x14ac:dyDescent="0.35">
      <c r="A370" s="2">
        <v>65</v>
      </c>
      <c r="B370" s="3" t="s">
        <v>351</v>
      </c>
      <c r="C370" s="3">
        <v>65.099999999999994</v>
      </c>
      <c r="D370" s="3" t="s">
        <v>374</v>
      </c>
      <c r="E370" s="3" t="s">
        <v>375</v>
      </c>
      <c r="F370" s="3"/>
      <c r="G370" s="3" t="s">
        <v>1958</v>
      </c>
      <c r="H370" s="3" t="str">
        <f>IF(Z370&lt;'2 - Outliers'!$F$11,"Low outlier",IF(Z370&gt;'2 - Outliers'!$F$12,"High outlier",""))</f>
        <v/>
      </c>
      <c r="I370" s="3">
        <f>IF(AB370="",VLOOKUP(AX370,'3 -Impute_SE'!$B$10:$C$21,2,FALSE),AB370)</f>
        <v>0.10797628458498024</v>
      </c>
      <c r="J370" s="3">
        <f>I370^2</f>
        <v>1.165887803277664E-2</v>
      </c>
      <c r="K370" s="3">
        <f>1/J370</f>
        <v>85.771546557798857</v>
      </c>
      <c r="L370" s="3">
        <f>K370/(VLOOKUP($AX370,'5_Weighting - FEM'!$B$9:$C$20,2,FALSE)/VLOOKUP($AX370,'5_Weighting - FEM'!$B$9:$D$20,3,FALSE))</f>
        <v>0.14974108588104165</v>
      </c>
      <c r="M370" s="3">
        <f>L370*Z370</f>
        <v>4.0906269840982959E-3</v>
      </c>
      <c r="N370" s="3">
        <f>K370*Z370</f>
        <v>2.343107108865949</v>
      </c>
      <c r="O370" s="3">
        <f>K370/(VLOOKUP($AX370,'5_Weighting - FEM'!$F$12:$G$20,2,FALSE)/(VLOOKUP($AX370,'5_Weighting - FEM'!$F$12:$H$21,3,FALSE)))</f>
        <v>4.9151391545707579</v>
      </c>
      <c r="P370" s="3">
        <f>O370*$Z370</f>
        <v>0.13427177142456395</v>
      </c>
      <c r="Q370" s="3">
        <f>K370/(VLOOKUP($AX370,'5_Weighting - FEM'!$F$12:$H$20,2,FALSE)/VLOOKUP($AX370,'5_Weighting - FEM'!$F$12:$H$20,3,FALSE))</f>
        <v>4.9151391545707579</v>
      </c>
      <c r="R370" s="3">
        <f>Q370*$Z370</f>
        <v>0.13427177142456395</v>
      </c>
      <c r="S370" s="3">
        <f>K370/(VLOOKUP($AX370,'5_Weighting - FEM'!$N$12:$O$23,2,FALSE)/VLOOKUP($AX370,'5_Weighting - FEM'!$N$12:$P$23,3,FALSE))</f>
        <v>8.2027675763007971E-2</v>
      </c>
      <c r="T370" s="3">
        <f>S370*$Z370</f>
        <v>2.2408320464938516E-3</v>
      </c>
      <c r="U370" s="3">
        <f>K370/(VLOOKUP($AX370,'5_Weighting - FEM'!$R$12:$S$23,2,FALSE)/(VLOOKUP($AX370,'5_Weighting - FEM'!$R$12:$T$23,3,FALSE)))</f>
        <v>0.13333546794758552</v>
      </c>
      <c r="V370" s="3">
        <f>U370*$Z370</f>
        <v>3.6424583133921411E-3</v>
      </c>
      <c r="W370" s="3">
        <f>K370/(VLOOKUP($AX370,'5_Weighting - FEM'!$V$12:$W$23,2,FALSE)/(VLOOKUP($AX370,'5_Weighting - FEM'!$V$12:$X$23,3,FALSE)))</f>
        <v>0.11310483052418373</v>
      </c>
      <c r="X370" s="3">
        <f>W370*$Z370</f>
        <v>3.0897977602596508E-3</v>
      </c>
      <c r="Y370" s="3" t="s">
        <v>367</v>
      </c>
      <c r="Z370" s="6">
        <v>2.7317999999999999E-2</v>
      </c>
      <c r="AA370" s="3" t="s">
        <v>355</v>
      </c>
      <c r="AB370" s="3">
        <v>0.10797628458498024</v>
      </c>
      <c r="AC370" s="3" t="s">
        <v>26</v>
      </c>
      <c r="AD370" s="3" t="s">
        <v>53</v>
      </c>
      <c r="AE370" s="3" t="s">
        <v>6</v>
      </c>
      <c r="AF370" s="3" t="s">
        <v>54</v>
      </c>
      <c r="AG370" s="3" t="s">
        <v>7</v>
      </c>
      <c r="AH370" s="3" t="s">
        <v>356</v>
      </c>
      <c r="AI370" s="3" t="s">
        <v>28</v>
      </c>
      <c r="AJ370" s="3" t="s">
        <v>10</v>
      </c>
      <c r="AK370" s="3" t="s">
        <v>11</v>
      </c>
      <c r="AL370" s="4" t="s">
        <v>108</v>
      </c>
      <c r="AM370" s="4" t="s">
        <v>357</v>
      </c>
      <c r="AN370" s="4">
        <v>2010</v>
      </c>
      <c r="AO370" s="3" t="s">
        <v>14</v>
      </c>
      <c r="AP370" s="3" t="s">
        <v>14</v>
      </c>
      <c r="AQ370" s="3">
        <v>473</v>
      </c>
      <c r="AR370" s="3">
        <v>1</v>
      </c>
      <c r="AS370" s="3">
        <v>0</v>
      </c>
      <c r="AT370" s="3">
        <v>0</v>
      </c>
      <c r="AU370" s="3">
        <v>0</v>
      </c>
      <c r="AV370" s="4" t="s">
        <v>346</v>
      </c>
      <c r="AW370" s="4" t="s">
        <v>376</v>
      </c>
      <c r="AX370" s="3" t="s">
        <v>348</v>
      </c>
      <c r="AY370" s="4" t="s">
        <v>33</v>
      </c>
      <c r="AZ370" s="4"/>
      <c r="BA370" s="3">
        <v>5.8000000000000003E-2</v>
      </c>
      <c r="BB370" s="3"/>
      <c r="BC370" s="3"/>
      <c r="BD370" s="3" t="s">
        <v>20</v>
      </c>
      <c r="BE370" s="3">
        <v>0.253</v>
      </c>
      <c r="BF370" s="3"/>
    </row>
    <row r="371" spans="1:58" x14ac:dyDescent="0.35">
      <c r="A371" s="2">
        <v>169</v>
      </c>
      <c r="B371" s="3" t="s">
        <v>1228</v>
      </c>
      <c r="C371" s="3">
        <v>169.4</v>
      </c>
      <c r="D371" s="3" t="s">
        <v>1231</v>
      </c>
      <c r="E371" s="3" t="s">
        <v>1232</v>
      </c>
      <c r="F371" s="3"/>
      <c r="G371" s="3"/>
      <c r="H371" s="3" t="str">
        <f>IF(Z371&lt;'2 - Outliers'!$F$11,"Low outlier",IF(Z371&gt;'2 - Outliers'!$F$12,"High outlier",""))</f>
        <v/>
      </c>
      <c r="I371" s="3">
        <f>IF(AB371="",VLOOKUP(AX371,'3 -Impute_SE'!$B$10:$C$21,2,FALSE),AB371)</f>
        <v>0.10881557747850282</v>
      </c>
      <c r="J371" s="3">
        <f>I371^2</f>
        <v>1.184082990198005E-2</v>
      </c>
      <c r="K371" s="3">
        <f>1/J371</f>
        <v>84.453539851355998</v>
      </c>
      <c r="L371" s="3">
        <f>K371/(VLOOKUP($AX371,'5_Weighting - FEM'!$B$9:$C$20,2,FALSE)/VLOOKUP($AX371,'5_Weighting - FEM'!$B$9:$D$20,3,FALSE))</f>
        <v>1.3428161935912097E-4</v>
      </c>
      <c r="M371" s="3">
        <f>L371*Z371</f>
        <v>4.8511614091633349E-5</v>
      </c>
      <c r="N371" s="3">
        <f>K371*Z371</f>
        <v>30.510337553976456</v>
      </c>
      <c r="O371" s="3">
        <f>K371/(VLOOKUP($AX371,'5_Weighting - FEM'!$F$12:$G$20,2,FALSE)/(VLOOKUP($AX371,'5_Weighting - FEM'!$F$12:$H$21,3,FALSE)))</f>
        <v>3.603404556943998E-3</v>
      </c>
      <c r="P371" s="3">
        <f>O371*$Z371</f>
        <v>1.3017937385383987E-3</v>
      </c>
      <c r="Q371" s="3">
        <f>K371/(VLOOKUP($AX371,'5_Weighting - FEM'!$F$12:$H$20,2,FALSE)/VLOOKUP($AX371,'5_Weighting - FEM'!$F$12:$H$20,3,FALSE))</f>
        <v>3.603404556943998E-3</v>
      </c>
      <c r="R371" s="3">
        <f>Q371*$Z371</f>
        <v>1.3017937385383987E-3</v>
      </c>
      <c r="S371" s="3">
        <f>K371/(VLOOKUP($AX371,'5_Weighting - FEM'!$N$12:$O$23,2,FALSE)/VLOOKUP($AX371,'5_Weighting - FEM'!$N$12:$P$23,3,FALSE))</f>
        <v>1.0573292783985899E-4</v>
      </c>
      <c r="T371" s="3">
        <f>S371*$Z371</f>
        <v>3.8197893476605249E-5</v>
      </c>
      <c r="U371" s="3">
        <f>K371/(VLOOKUP($AX371,'5_Weighting - FEM'!$R$12:$S$23,2,FALSE)/(VLOOKUP($AX371,'5_Weighting - FEM'!$R$12:$T$23,3,FALSE)))</f>
        <v>1.4506361869858261E-2</v>
      </c>
      <c r="V371" s="3">
        <f>U371*$Z371</f>
        <v>5.2406802380161243E-3</v>
      </c>
      <c r="W371" s="3">
        <f>K371/(VLOOKUP($AX371,'5_Weighting - FEM'!$V$12:$W$23,2,FALSE)/(VLOOKUP($AX371,'5_Weighting - FEM'!$V$12:$X$23,3,FALSE)))</f>
        <v>9.845753117650859E-5</v>
      </c>
      <c r="X371" s="3">
        <f>W371*$Z371</f>
        <v>3.5569527532103861E-5</v>
      </c>
      <c r="Y371" s="3" t="s">
        <v>24</v>
      </c>
      <c r="Z371" s="6">
        <v>0.36126771722862933</v>
      </c>
      <c r="AA371" s="3" t="s">
        <v>25</v>
      </c>
      <c r="AB371" s="3">
        <v>0.10881557747850282</v>
      </c>
      <c r="AC371" s="3" t="s">
        <v>26</v>
      </c>
      <c r="AD371" s="3" t="s">
        <v>5</v>
      </c>
      <c r="AE371" s="3" t="s">
        <v>1307</v>
      </c>
      <c r="AF371" s="3" t="s">
        <v>5</v>
      </c>
      <c r="AG371" s="3" t="s">
        <v>7</v>
      </c>
      <c r="AH371" s="3" t="s">
        <v>1318</v>
      </c>
      <c r="AI371" s="3" t="s">
        <v>694</v>
      </c>
      <c r="AJ371" s="3" t="s">
        <v>10</v>
      </c>
      <c r="AK371" s="3" t="s">
        <v>11</v>
      </c>
      <c r="AL371" s="4" t="s">
        <v>1335</v>
      </c>
      <c r="AM371" s="4" t="s">
        <v>13</v>
      </c>
      <c r="AN371" s="4">
        <v>2012</v>
      </c>
      <c r="AO371" s="3" t="s">
        <v>14</v>
      </c>
      <c r="AP371" s="3" t="s">
        <v>1951</v>
      </c>
      <c r="AQ371" s="3">
        <v>48</v>
      </c>
      <c r="AR371" s="3">
        <v>1</v>
      </c>
      <c r="AS371" s="3">
        <v>0</v>
      </c>
      <c r="AT371" s="3">
        <v>1</v>
      </c>
      <c r="AU371" s="3">
        <v>1</v>
      </c>
      <c r="AV371" s="4" t="s">
        <v>15</v>
      </c>
      <c r="AW371" s="4" t="s">
        <v>1373</v>
      </c>
      <c r="AX371" s="4" t="s">
        <v>17</v>
      </c>
      <c r="AY371" s="4" t="s">
        <v>33</v>
      </c>
      <c r="AZ371" s="4"/>
      <c r="BA371" s="3">
        <v>0.18</v>
      </c>
      <c r="BB371" s="3"/>
      <c r="BC371" s="3"/>
      <c r="BD371" s="3"/>
      <c r="BE371" s="3">
        <v>3.32</v>
      </c>
      <c r="BF371" s="3" t="s">
        <v>1300</v>
      </c>
    </row>
    <row r="372" spans="1:58" x14ac:dyDescent="0.35">
      <c r="A372" s="2">
        <v>65</v>
      </c>
      <c r="B372" s="3" t="s">
        <v>351</v>
      </c>
      <c r="C372" s="3">
        <v>65.099999999999994</v>
      </c>
      <c r="D372" s="3" t="s">
        <v>397</v>
      </c>
      <c r="E372" s="3" t="s">
        <v>375</v>
      </c>
      <c r="F372" s="3"/>
      <c r="G372" s="3" t="s">
        <v>1958</v>
      </c>
      <c r="H372" s="3" t="str">
        <f>IF(Z372&lt;'2 - Outliers'!$F$11,"Low outlier",IF(Z372&gt;'2 - Outliers'!$F$12,"High outlier",""))</f>
        <v/>
      </c>
      <c r="I372" s="3">
        <f>IF(AB372="",VLOOKUP(AX372,'3 -Impute_SE'!$B$10:$C$21,2,FALSE),AB372)</f>
        <v>0.10960384615384615</v>
      </c>
      <c r="J372" s="3">
        <f>I372^2</f>
        <v>1.2013003091715975E-2</v>
      </c>
      <c r="K372" s="3">
        <f>1/J372</f>
        <v>83.24313182684422</v>
      </c>
      <c r="L372" s="3">
        <f>K372/(VLOOKUP($AX372,'5_Weighting - FEM'!$B$9:$C$20,2,FALSE)/VLOOKUP($AX372,'5_Weighting - FEM'!$B$9:$D$20,3,FALSE))</f>
        <v>0.14532694643077959</v>
      </c>
      <c r="M372" s="3">
        <f>L372*Z372</f>
        <v>-8.282763984875853E-3</v>
      </c>
      <c r="N372" s="3">
        <f>K372*Z372</f>
        <v>-4.7443590553391601</v>
      </c>
      <c r="O372" s="3">
        <f>K372/(VLOOKUP($AX372,'5_Weighting - FEM'!$F$12:$G$20,2,FALSE)/(VLOOKUP($AX372,'5_Weighting - FEM'!$F$12:$H$21,3,FALSE)))</f>
        <v>4.7702483283952715</v>
      </c>
      <c r="P372" s="3">
        <f>O372*$Z372</f>
        <v>-0.27187553322856012</v>
      </c>
      <c r="Q372" s="3">
        <f>K372/(VLOOKUP($AX372,'5_Weighting - FEM'!$F$12:$H$20,2,FALSE)/VLOOKUP($AX372,'5_Weighting - FEM'!$F$12:$H$20,3,FALSE))</f>
        <v>4.7702483283952715</v>
      </c>
      <c r="R372" s="3">
        <f>Q372*$Z372</f>
        <v>-0.27187553322856012</v>
      </c>
      <c r="S372" s="3">
        <f>K372/(VLOOKUP($AX372,'5_Weighting - FEM'!$N$12:$O$23,2,FALSE)/VLOOKUP($AX372,'5_Weighting - FEM'!$N$12:$P$23,3,FALSE))</f>
        <v>7.9609624648523294E-2</v>
      </c>
      <c r="T372" s="3">
        <f>S372*$Z372</f>
        <v>-4.5372709472179373E-3</v>
      </c>
      <c r="U372" s="3">
        <f>K372/(VLOOKUP($AX372,'5_Weighting - FEM'!$R$12:$S$23,2,FALSE)/(VLOOKUP($AX372,'5_Weighting - FEM'!$R$12:$T$23,3,FALSE)))</f>
        <v>0.12940494116047407</v>
      </c>
      <c r="V372" s="3">
        <f>U372*$Z372</f>
        <v>-7.3753052165000596E-3</v>
      </c>
      <c r="W372" s="3">
        <f>K372/(VLOOKUP($AX372,'5_Weighting - FEM'!$V$12:$W$23,2,FALSE)/(VLOOKUP($AX372,'5_Weighting - FEM'!$V$12:$X$23,3,FALSE)))</f>
        <v>0.10977067215679598</v>
      </c>
      <c r="X372" s="3">
        <f>W372*$Z372</f>
        <v>-6.2562696889044301E-3</v>
      </c>
      <c r="Y372" s="3" t="s">
        <v>367</v>
      </c>
      <c r="Z372" s="6">
        <v>-5.6994000000000003E-2</v>
      </c>
      <c r="AA372" s="3" t="s">
        <v>355</v>
      </c>
      <c r="AB372" s="3">
        <v>0.10960384615384615</v>
      </c>
      <c r="AC372" s="3" t="s">
        <v>26</v>
      </c>
      <c r="AD372" s="3" t="s">
        <v>53</v>
      </c>
      <c r="AE372" s="3" t="s">
        <v>143</v>
      </c>
      <c r="AF372" s="3" t="s">
        <v>54</v>
      </c>
      <c r="AG372" s="3" t="s">
        <v>7</v>
      </c>
      <c r="AH372" s="3" t="s">
        <v>356</v>
      </c>
      <c r="AI372" s="3" t="s">
        <v>28</v>
      </c>
      <c r="AJ372" s="3" t="s">
        <v>10</v>
      </c>
      <c r="AK372" s="3" t="s">
        <v>11</v>
      </c>
      <c r="AL372" s="4" t="s">
        <v>108</v>
      </c>
      <c r="AM372" s="4" t="s">
        <v>357</v>
      </c>
      <c r="AN372" s="4">
        <v>2010</v>
      </c>
      <c r="AO372" s="3" t="s">
        <v>14</v>
      </c>
      <c r="AP372" s="3" t="s">
        <v>14</v>
      </c>
      <c r="AQ372" s="3">
        <v>473</v>
      </c>
      <c r="AR372" s="3">
        <v>1</v>
      </c>
      <c r="AS372" s="3">
        <v>0</v>
      </c>
      <c r="AT372" s="3">
        <v>0</v>
      </c>
      <c r="AU372" s="3">
        <v>0</v>
      </c>
      <c r="AV372" s="4" t="s">
        <v>346</v>
      </c>
      <c r="AW372" s="4" t="s">
        <v>358</v>
      </c>
      <c r="AX372" s="4" t="s">
        <v>348</v>
      </c>
      <c r="AY372" s="4" t="s">
        <v>33</v>
      </c>
      <c r="AZ372" s="4"/>
      <c r="BA372" s="3">
        <v>-0.13800000000000001</v>
      </c>
      <c r="BB372" s="3"/>
      <c r="BC372" s="3"/>
      <c r="BD372" s="3" t="s">
        <v>20</v>
      </c>
      <c r="BE372" s="3">
        <v>-0.52</v>
      </c>
      <c r="BF372" s="3"/>
    </row>
    <row r="373" spans="1:58" x14ac:dyDescent="0.35">
      <c r="A373" s="2">
        <v>65</v>
      </c>
      <c r="B373" s="3" t="s">
        <v>351</v>
      </c>
      <c r="C373" s="3">
        <v>65.099999999999994</v>
      </c>
      <c r="D373" s="3" t="s">
        <v>738</v>
      </c>
      <c r="E373" s="3" t="s">
        <v>375</v>
      </c>
      <c r="F373" s="3"/>
      <c r="G373" s="3" t="s">
        <v>1958</v>
      </c>
      <c r="H373" s="3" t="str">
        <f>IF(Z373&lt;'2 - Outliers'!$F$11,"Low outlier",IF(Z373&gt;'2 - Outliers'!$F$12,"High outlier",""))</f>
        <v/>
      </c>
      <c r="I373" s="3">
        <f>IF(AB373="",VLOOKUP(AX373,'3 -Impute_SE'!$B$10:$C$21,2,FALSE),AB373)</f>
        <v>0.11149411764705881</v>
      </c>
      <c r="J373" s="3">
        <f>I373^2</f>
        <v>1.2430938269896191E-2</v>
      </c>
      <c r="K373" s="3">
        <f>1/J373</f>
        <v>80.444450635048554</v>
      </c>
      <c r="L373" s="3">
        <f>K373/(VLOOKUP($AX373,'5_Weighting - FEM'!$B$9:$C$20,2,FALSE)/VLOOKUP($AX373,'5_Weighting - FEM'!$B$9:$D$20,3,FALSE))</f>
        <v>7.7999023429317302E-4</v>
      </c>
      <c r="M373" s="3">
        <f>L373*Z373</f>
        <v>-2.9567869801585602E-5</v>
      </c>
      <c r="N373" s="3">
        <f>K373*Z373</f>
        <v>-3.0494882346734205</v>
      </c>
      <c r="O373" s="3">
        <f>K373/(VLOOKUP($AX373,'5_Weighting - FEM'!$F$12:$G$20,2,FALSE)/(VLOOKUP($AX373,'5_Weighting - FEM'!$F$12:$H$21,3,FALSE)))</f>
        <v>0.4568112679827212</v>
      </c>
      <c r="P373" s="3">
        <f>O373*$Z373</f>
        <v>-1.7316801546688992E-2</v>
      </c>
      <c r="Q373" s="3">
        <f>K373/(VLOOKUP($AX373,'5_Weighting - FEM'!$F$12:$H$20,2,FALSE)/VLOOKUP($AX373,'5_Weighting - FEM'!$F$12:$H$20,3,FALSE))</f>
        <v>0.4568112679827212</v>
      </c>
      <c r="R373" s="3">
        <f>Q373*$Z373</f>
        <v>-1.7316801546688992E-2</v>
      </c>
      <c r="S373" s="3">
        <f>K373/(VLOOKUP($AX373,'5_Weighting - FEM'!$N$12:$O$23,2,FALSE)/VLOOKUP($AX373,'5_Weighting - FEM'!$N$12:$P$23,3,FALSE))</f>
        <v>5.7589436049389458E-4</v>
      </c>
      <c r="T373" s="3">
        <f>S373*$Z373</f>
        <v>-2.1831003417602554E-5</v>
      </c>
      <c r="U373" s="3">
        <f>K373/(VLOOKUP($AX373,'5_Weighting - FEM'!$R$12:$S$23,2,FALSE)/(VLOOKUP($AX373,'5_Weighting - FEM'!$R$12:$T$23,3,FALSE)))</f>
        <v>4.0890327913715557E-4</v>
      </c>
      <c r="V373" s="3">
        <f>U373*$Z373</f>
        <v>-1.5500705505531292E-5</v>
      </c>
      <c r="W373" s="3">
        <f>K373/(VLOOKUP($AX373,'5_Weighting - FEM'!$V$12:$W$23,2,FALSE)/(VLOOKUP($AX373,'5_Weighting - FEM'!$V$12:$X$23,3,FALSE)))</f>
        <v>4.4647997307402766E-4</v>
      </c>
      <c r="X373" s="3">
        <f>W373*$Z373</f>
        <v>-1.6925162819290241E-5</v>
      </c>
      <c r="Y373" s="3" t="s">
        <v>367</v>
      </c>
      <c r="Z373" s="6">
        <v>-3.7907999999999997E-2</v>
      </c>
      <c r="AA373" s="3" t="s">
        <v>355</v>
      </c>
      <c r="AB373" s="3">
        <v>0.11149411764705881</v>
      </c>
      <c r="AC373" s="3" t="s">
        <v>26</v>
      </c>
      <c r="AD373" s="3" t="s">
        <v>53</v>
      </c>
      <c r="AE373" s="3" t="s">
        <v>143</v>
      </c>
      <c r="AF373" s="3" t="s">
        <v>54</v>
      </c>
      <c r="AG373" s="3" t="s">
        <v>7</v>
      </c>
      <c r="AH373" s="3" t="s">
        <v>356</v>
      </c>
      <c r="AI373" s="3" t="s">
        <v>28</v>
      </c>
      <c r="AJ373" s="3" t="s">
        <v>10</v>
      </c>
      <c r="AK373" s="3" t="s">
        <v>11</v>
      </c>
      <c r="AL373" s="4" t="s">
        <v>108</v>
      </c>
      <c r="AM373" s="4" t="s">
        <v>357</v>
      </c>
      <c r="AN373" s="4">
        <v>2010</v>
      </c>
      <c r="AO373" s="3" t="s">
        <v>14</v>
      </c>
      <c r="AP373" s="3" t="s">
        <v>14</v>
      </c>
      <c r="AQ373" s="3">
        <v>473</v>
      </c>
      <c r="AR373" s="3">
        <v>1</v>
      </c>
      <c r="AS373" s="3">
        <v>0</v>
      </c>
      <c r="AT373" s="3">
        <v>0</v>
      </c>
      <c r="AU373" s="3">
        <v>0</v>
      </c>
      <c r="AV373" s="4" t="s">
        <v>346</v>
      </c>
      <c r="AW373" s="4" t="s">
        <v>723</v>
      </c>
      <c r="AX373" s="4" t="s">
        <v>642</v>
      </c>
      <c r="AY373" s="4" t="s">
        <v>33</v>
      </c>
      <c r="AZ373" s="4"/>
      <c r="BA373" s="3">
        <v>-7.8E-2</v>
      </c>
      <c r="BB373" s="3"/>
      <c r="BC373" s="3"/>
      <c r="BD373" s="3" t="s">
        <v>20</v>
      </c>
      <c r="BE373" s="3">
        <v>-0.34</v>
      </c>
      <c r="BF373" s="3"/>
    </row>
    <row r="374" spans="1:58" x14ac:dyDescent="0.35">
      <c r="A374" s="2">
        <v>108</v>
      </c>
      <c r="B374" s="3" t="s">
        <v>239</v>
      </c>
      <c r="C374" s="3">
        <v>108.1</v>
      </c>
      <c r="D374" s="3" t="s">
        <v>782</v>
      </c>
      <c r="E374" s="3" t="s">
        <v>240</v>
      </c>
      <c r="F374" s="3"/>
      <c r="G374" s="3"/>
      <c r="H374" s="3" t="str">
        <f>IF(Z374&lt;'2 - Outliers'!$F$11,"Low outlier",IF(Z374&gt;'2 - Outliers'!$F$12,"High outlier",""))</f>
        <v>High outlier</v>
      </c>
      <c r="I374" s="3">
        <f>IF(AB374="",VLOOKUP(AX374,'3 -Impute_SE'!$B$10:$C$21,2,FALSE),AB374)</f>
        <v>0.11153991466812105</v>
      </c>
      <c r="J374" s="3">
        <f>I374^2</f>
        <v>1.2441152564171725E-2</v>
      </c>
      <c r="K374" s="3">
        <f>1/J374</f>
        <v>80.378405042617956</v>
      </c>
      <c r="L374" s="3">
        <f>K374/(VLOOKUP($AX374,'5_Weighting - FEM'!$B$9:$C$20,2,FALSE)/VLOOKUP($AX374,'5_Weighting - FEM'!$B$9:$D$20,3,FALSE))</f>
        <v>7.793498555385503E-4</v>
      </c>
      <c r="M374" s="3">
        <f>L374*Z374</f>
        <v>7.745958214197651E-4</v>
      </c>
      <c r="N374" s="3">
        <f>K374*Z374</f>
        <v>79.888096771857988</v>
      </c>
      <c r="O374" s="3">
        <f>K374/(VLOOKUP($AX374,'5_Weighting - FEM'!$F$12:$G$20,2,FALSE)/(VLOOKUP($AX374,'5_Weighting - FEM'!$F$12:$H$21,3,FALSE)))</f>
        <v>0.45643622196544198</v>
      </c>
      <c r="P374" s="3">
        <f>O374*$Z374</f>
        <v>0.45365196101145278</v>
      </c>
      <c r="Q374" s="3">
        <f>K374/(VLOOKUP($AX374,'5_Weighting - FEM'!$F$12:$H$20,2,FALSE)/VLOOKUP($AX374,'5_Weighting - FEM'!$F$12:$H$20,3,FALSE))</f>
        <v>0.45643622196544198</v>
      </c>
      <c r="R374" s="3">
        <f>Q374*$Z374</f>
        <v>0.45365196101145278</v>
      </c>
      <c r="S374" s="3">
        <f>K374/(VLOOKUP($AX374,'5_Weighting - FEM'!$N$12:$O$23,2,FALSE)/VLOOKUP($AX374,'5_Weighting - FEM'!$N$12:$P$23,3,FALSE))</f>
        <v>5.7542154622372435E-4</v>
      </c>
      <c r="T374" s="3">
        <f>S374*$Z374</f>
        <v>5.7191147479175965E-4</v>
      </c>
      <c r="U374" s="3">
        <f>K374/(VLOOKUP($AX374,'5_Weighting - FEM'!$R$12:$S$23,2,FALSE)/(VLOOKUP($AX374,'5_Weighting - FEM'!$R$12:$T$23,3,FALSE)))</f>
        <v>4.0856756599467981E-4</v>
      </c>
      <c r="V374" s="3">
        <f>U374*$Z374</f>
        <v>4.0607530384211227E-4</v>
      </c>
      <c r="W374" s="3">
        <f>K374/(VLOOKUP($AX374,'5_Weighting - FEM'!$V$12:$W$23,2,FALSE)/(VLOOKUP($AX374,'5_Weighting - FEM'!$V$12:$X$23,3,FALSE)))</f>
        <v>4.4611340913956992E-4</v>
      </c>
      <c r="X374" s="3">
        <f>W374*$Z374</f>
        <v>4.4339211734381855E-4</v>
      </c>
      <c r="Y374" s="3" t="s">
        <v>149</v>
      </c>
      <c r="Z374" s="6">
        <v>0.99390000000000001</v>
      </c>
      <c r="AA374" s="3" t="s">
        <v>134</v>
      </c>
      <c r="AB374" s="3"/>
      <c r="AC374" s="3"/>
      <c r="AD374" s="3" t="s">
        <v>53</v>
      </c>
      <c r="AE374" s="3" t="s">
        <v>6</v>
      </c>
      <c r="AF374" s="3" t="s">
        <v>54</v>
      </c>
      <c r="AG374" s="3" t="s">
        <v>7</v>
      </c>
      <c r="AH374" s="3" t="s">
        <v>37</v>
      </c>
      <c r="AI374" s="3" t="s">
        <v>38</v>
      </c>
      <c r="AJ374" s="3" t="s">
        <v>10</v>
      </c>
      <c r="AK374" s="3" t="s">
        <v>39</v>
      </c>
      <c r="AL374" s="4" t="s">
        <v>12</v>
      </c>
      <c r="AM374" s="4" t="s">
        <v>241</v>
      </c>
      <c r="AN374" s="4">
        <v>2000</v>
      </c>
      <c r="AO374" s="3" t="str">
        <f>IF(AN374&lt;2010,"Pre-2010",IF(AN374&lt;2018,"2010 - 2017","2018 - 2019"))</f>
        <v>Pre-2010</v>
      </c>
      <c r="AP374" s="3" t="s">
        <v>30</v>
      </c>
      <c r="AQ374" s="3">
        <v>40436</v>
      </c>
      <c r="AR374" s="3">
        <v>1</v>
      </c>
      <c r="AS374" s="3">
        <v>0</v>
      </c>
      <c r="AT374" s="3">
        <v>1</v>
      </c>
      <c r="AU374" s="3">
        <v>1</v>
      </c>
      <c r="AV374" s="4" t="s">
        <v>346</v>
      </c>
      <c r="AW374" s="4" t="s">
        <v>783</v>
      </c>
      <c r="AX374" s="4" t="s">
        <v>642</v>
      </c>
      <c r="AY374" s="4" t="s">
        <v>18</v>
      </c>
      <c r="AZ374" s="4"/>
      <c r="BA374" s="3">
        <v>1.3251999999999999</v>
      </c>
      <c r="BB374" s="3"/>
      <c r="BC374" s="3">
        <v>3.7629378673196339</v>
      </c>
      <c r="BD374" s="3" t="s">
        <v>19</v>
      </c>
      <c r="BE374" s="3" t="s">
        <v>20</v>
      </c>
      <c r="BF374" s="3"/>
    </row>
    <row r="375" spans="1:58" x14ac:dyDescent="0.35">
      <c r="A375" s="2">
        <v>2</v>
      </c>
      <c r="B375" s="3" t="s">
        <v>234</v>
      </c>
      <c r="C375" s="3">
        <v>2.4</v>
      </c>
      <c r="D375" s="3" t="s">
        <v>773</v>
      </c>
      <c r="E375" s="3" t="s">
        <v>314</v>
      </c>
      <c r="F375" s="3">
        <v>1</v>
      </c>
      <c r="G375" s="3"/>
      <c r="H375" s="3" t="str">
        <f>IF(Z375&lt;'2 - Outliers'!$F$11,"Low outlier",IF(Z375&gt;'2 - Outliers'!$F$12,"High outlier",""))</f>
        <v/>
      </c>
      <c r="I375" s="3">
        <f>IF(AB375="",VLOOKUP(AX375,'3 -Impute_SE'!$B$10:$C$21,2,FALSE),AB375)</f>
        <v>0.11153991466812105</v>
      </c>
      <c r="J375" s="3">
        <f>I375^2</f>
        <v>1.2441152564171725E-2</v>
      </c>
      <c r="K375" s="96">
        <f>1/J375</f>
        <v>80.378405042617956</v>
      </c>
      <c r="L375" s="3">
        <f>K375/(VLOOKUP($AX375,'5_Weighting - FEM'!$B$9:$C$20,2,FALSE)/VLOOKUP($AX375,'5_Weighting - FEM'!$B$9:$D$20,3,FALSE))</f>
        <v>7.793498555385503E-4</v>
      </c>
      <c r="M375" s="3">
        <f>L375*Z375</f>
        <v>3.3512043788157664E-5</v>
      </c>
      <c r="N375" s="3">
        <f>K375*Z375</f>
        <v>3.4562714168325717</v>
      </c>
      <c r="O375" s="3">
        <f>K375/(VLOOKUP($AX375,'5_Weighting - FEM'!$F$12:$G$20,2,FALSE)/(VLOOKUP($AX375,'5_Weighting - FEM'!$F$12:$H$21,3,FALSE)))</f>
        <v>0.45643622196544198</v>
      </c>
      <c r="P375" s="3">
        <f>O375*$Z375</f>
        <v>1.9626757544514005E-2</v>
      </c>
      <c r="Q375" s="3">
        <f>K375/(VLOOKUP($AX375,'5_Weighting - FEM'!$F$12:$H$20,2,FALSE)/VLOOKUP($AX375,'5_Weighting - FEM'!$F$12:$H$20,3,FALSE))</f>
        <v>0.45643622196544198</v>
      </c>
      <c r="R375" s="3">
        <f>Q375*$Z375</f>
        <v>1.9626757544514005E-2</v>
      </c>
      <c r="S375" s="3">
        <f>K375/(VLOOKUP($AX375,'5_Weighting - FEM'!$N$12:$O$23,2,FALSE)/VLOOKUP($AX375,'5_Weighting - FEM'!$N$12:$P$23,3,FALSE))</f>
        <v>5.7542154622372435E-4</v>
      </c>
      <c r="T375" s="3">
        <f>S375*$Z375</f>
        <v>2.4743126487620145E-5</v>
      </c>
      <c r="U375" s="3">
        <f>K375/(VLOOKUP($AX375,'5_Weighting - FEM'!$R$12:$S$23,2,FALSE)/(VLOOKUP($AX375,'5_Weighting - FEM'!$R$12:$T$23,3,FALSE)))</f>
        <v>4.0856756599467981E-4</v>
      </c>
      <c r="V375" s="3">
        <f>U375*$Z375</f>
        <v>1.756840533777123E-5</v>
      </c>
      <c r="W375" s="3">
        <f>K375/(VLOOKUP($AX375,'5_Weighting - FEM'!$V$12:$W$23,2,FALSE)/(VLOOKUP($AX375,'5_Weighting - FEM'!$V$12:$X$23,3,FALSE)))</f>
        <v>4.4611340913956992E-4</v>
      </c>
      <c r="X375" s="3">
        <f>W375*$Z375</f>
        <v>1.9182876593001505E-5</v>
      </c>
      <c r="Y375" s="3" t="s">
        <v>237</v>
      </c>
      <c r="Z375" s="6">
        <v>4.2999999999999997E-2</v>
      </c>
      <c r="AA375" s="3" t="s">
        <v>157</v>
      </c>
      <c r="AB375" s="3"/>
      <c r="AC375" s="3"/>
      <c r="AD375" s="3" t="s">
        <v>53</v>
      </c>
      <c r="AE375" s="3" t="s">
        <v>6</v>
      </c>
      <c r="AF375" s="3" t="s">
        <v>54</v>
      </c>
      <c r="AG375" s="3" t="s">
        <v>7</v>
      </c>
      <c r="AH375" s="3" t="s">
        <v>8</v>
      </c>
      <c r="AI375" s="3" t="s">
        <v>28</v>
      </c>
      <c r="AJ375" s="3" t="s">
        <v>10</v>
      </c>
      <c r="AK375" s="3" t="s">
        <v>11</v>
      </c>
      <c r="AL375" s="4" t="s">
        <v>12</v>
      </c>
      <c r="AM375" s="4" t="s">
        <v>315</v>
      </c>
      <c r="AN375" s="4">
        <v>2004</v>
      </c>
      <c r="AO375" s="3" t="s">
        <v>30</v>
      </c>
      <c r="AP375" s="3" t="s">
        <v>30</v>
      </c>
      <c r="AQ375" s="3">
        <v>27</v>
      </c>
      <c r="AR375" s="3">
        <v>0</v>
      </c>
      <c r="AS375" s="3">
        <v>0</v>
      </c>
      <c r="AT375" s="3">
        <v>0</v>
      </c>
      <c r="AU375" s="3">
        <v>0</v>
      </c>
      <c r="AV375" s="4" t="s">
        <v>346</v>
      </c>
      <c r="AW375" s="4" t="s">
        <v>680</v>
      </c>
      <c r="AX375" s="3" t="s">
        <v>642</v>
      </c>
      <c r="AY375" s="4" t="s">
        <v>33</v>
      </c>
      <c r="AZ375" s="4"/>
      <c r="BA375" s="3">
        <v>4.2999999999999997E-2</v>
      </c>
      <c r="BB375" s="3"/>
      <c r="BC375" s="3"/>
      <c r="BD375" s="3" t="s">
        <v>20</v>
      </c>
      <c r="BE375" s="3" t="s">
        <v>20</v>
      </c>
      <c r="BF375" s="3"/>
    </row>
    <row r="376" spans="1:58" x14ac:dyDescent="0.35">
      <c r="A376" s="86">
        <v>131</v>
      </c>
      <c r="B376" s="81" t="s">
        <v>68</v>
      </c>
      <c r="C376" s="81">
        <v>131.19999999999999</v>
      </c>
      <c r="D376" s="81" t="s">
        <v>2052</v>
      </c>
      <c r="E376" s="81" t="s">
        <v>306</v>
      </c>
      <c r="F376" s="3">
        <v>1</v>
      </c>
      <c r="G376" s="3"/>
      <c r="H376" s="3"/>
      <c r="I376" s="3">
        <f>IF(AB376="",VLOOKUP(AX376,'3 -Impute_SE'!$B$10:$C$21,2,FALSE),AB376)</f>
        <v>0.11153991466812105</v>
      </c>
      <c r="J376" s="3">
        <f>I376^2</f>
        <v>1.2441152564171725E-2</v>
      </c>
      <c r="K376" s="96">
        <f>1/J376</f>
        <v>80.378405042617956</v>
      </c>
      <c r="L376" s="3">
        <f>K376/(VLOOKUP($AX376,'5_Weighting - FEM'!$B$9:$C$20,2,FALSE)/VLOOKUP($AX376,'5_Weighting - FEM'!$B$9:$D$20,3,FALSE))</f>
        <v>7.793498555385503E-4</v>
      </c>
      <c r="M376" s="3">
        <f>L376*Z376</f>
        <v>0</v>
      </c>
      <c r="N376" s="3">
        <f>K376*Z376</f>
        <v>0</v>
      </c>
      <c r="O376" s="3">
        <f>K376/(VLOOKUP($AX376,'5_Weighting - FEM'!$F$12:$G$20,2,FALSE)/(VLOOKUP($AX376,'5_Weighting - FEM'!$F$12:$H$21,3,FALSE)))</f>
        <v>0.45643622196544198</v>
      </c>
      <c r="P376" s="3">
        <f>O376*$Z376</f>
        <v>0</v>
      </c>
      <c r="Q376" s="3">
        <f>K376/(VLOOKUP($AX376,'5_Weighting - FEM'!$F$12:$H$20,2,FALSE)/VLOOKUP($AX376,'5_Weighting - FEM'!$F$12:$H$20,3,FALSE))</f>
        <v>0.45643622196544198</v>
      </c>
      <c r="R376" s="3">
        <f>Q376*$Z376</f>
        <v>0</v>
      </c>
      <c r="S376" s="3">
        <f>K376/(VLOOKUP($AX376,'5_Weighting - FEM'!$N$12:$O$23,2,FALSE)/VLOOKUP($AX376,'5_Weighting - FEM'!$N$12:$P$23,3,FALSE))</f>
        <v>5.7542154622372435E-4</v>
      </c>
      <c r="T376" s="3">
        <f>S376*$Z376</f>
        <v>0</v>
      </c>
      <c r="U376" s="3">
        <f>K376/(VLOOKUP($AX376,'5_Weighting - FEM'!$R$12:$S$23,2,FALSE)/(VLOOKUP($AX376,'5_Weighting - FEM'!$R$12:$T$23,3,FALSE)))</f>
        <v>4.0856756599467981E-4</v>
      </c>
      <c r="V376" s="3">
        <f>U376*$Z376</f>
        <v>0</v>
      </c>
      <c r="W376" s="3">
        <f>K376/(VLOOKUP($AX376,'5_Weighting - FEM'!$V$12:$W$23,2,FALSE)/(VLOOKUP($AX376,'5_Weighting - FEM'!$V$12:$X$23,3,FALSE)))</f>
        <v>4.4611340913956992E-4</v>
      </c>
      <c r="X376" s="3">
        <f>W376*$Z376</f>
        <v>0</v>
      </c>
      <c r="Y376" s="3"/>
      <c r="Z376" s="81">
        <v>0</v>
      </c>
      <c r="AA376" s="80" t="s">
        <v>2054</v>
      </c>
      <c r="AB376" s="81"/>
      <c r="AC376" s="81" t="s">
        <v>2055</v>
      </c>
      <c r="AD376" s="81" t="s">
        <v>53</v>
      </c>
      <c r="AE376" s="81" t="s">
        <v>6</v>
      </c>
      <c r="AF376" s="81" t="s">
        <v>54</v>
      </c>
      <c r="AG376" s="81" t="s">
        <v>55</v>
      </c>
      <c r="AH376" s="81" t="s">
        <v>37</v>
      </c>
      <c r="AI376" s="81" t="s">
        <v>73</v>
      </c>
      <c r="AJ376" s="81" t="s">
        <v>57</v>
      </c>
      <c r="AK376" s="81" t="s">
        <v>191</v>
      </c>
      <c r="AL376" s="83" t="s">
        <v>12</v>
      </c>
      <c r="AM376" s="83" t="s">
        <v>232</v>
      </c>
      <c r="AN376" s="83">
        <v>1991</v>
      </c>
      <c r="AO376" s="3" t="s">
        <v>30</v>
      </c>
      <c r="AP376" s="3" t="s">
        <v>30</v>
      </c>
      <c r="AQ376" s="81">
        <v>1036</v>
      </c>
      <c r="AR376" s="83">
        <v>0</v>
      </c>
      <c r="AS376" s="83">
        <v>0</v>
      </c>
      <c r="AT376" s="81">
        <v>1</v>
      </c>
      <c r="AU376" s="81">
        <v>1</v>
      </c>
      <c r="AV376" s="83" t="s">
        <v>346</v>
      </c>
      <c r="AW376" s="83" t="s">
        <v>2045</v>
      </c>
      <c r="AX376" s="83" t="s">
        <v>642</v>
      </c>
      <c r="AY376" s="83" t="s">
        <v>233</v>
      </c>
      <c r="AZ376" s="3" t="s">
        <v>2046</v>
      </c>
      <c r="BA376" s="3"/>
      <c r="BB376" s="3"/>
      <c r="BC376" s="3"/>
      <c r="BD376" s="3"/>
      <c r="BE376" s="81">
        <v>-0.33999999999999997</v>
      </c>
      <c r="BF376" s="81" t="s">
        <v>2051</v>
      </c>
    </row>
    <row r="377" spans="1:58" x14ac:dyDescent="0.35">
      <c r="A377" s="2">
        <v>117</v>
      </c>
      <c r="B377" s="3" t="s">
        <v>399</v>
      </c>
      <c r="C377" s="3">
        <v>117.1</v>
      </c>
      <c r="D377" s="3" t="s">
        <v>797</v>
      </c>
      <c r="E377" s="3" t="s">
        <v>401</v>
      </c>
      <c r="F377" s="3">
        <v>1</v>
      </c>
      <c r="G377" s="3"/>
      <c r="H377" s="3" t="str">
        <f>IF(Z377&lt;'2 - Outliers'!$F$11,"Low outlier",IF(Z377&gt;'2 - Outliers'!$F$12,"High outlier",""))</f>
        <v/>
      </c>
      <c r="I377" s="3">
        <f>IF(AB377="",VLOOKUP(AX377,'3 -Impute_SE'!$B$10:$C$21,2,FALSE),AB377)</f>
        <v>0.11153991466812105</v>
      </c>
      <c r="J377" s="3">
        <f>I377^2</f>
        <v>1.2441152564171725E-2</v>
      </c>
      <c r="K377" s="96">
        <f>1/J377</f>
        <v>80.378405042617956</v>
      </c>
      <c r="L377" s="3">
        <f>K377/(VLOOKUP($AX377,'5_Weighting - FEM'!$B$9:$C$20,2,FALSE)/VLOOKUP($AX377,'5_Weighting - FEM'!$B$9:$D$20,3,FALSE))</f>
        <v>7.793498555385503E-4</v>
      </c>
      <c r="M377" s="3">
        <f>L377*Z377</f>
        <v>-2.8835944654926359E-5</v>
      </c>
      <c r="N377" s="3">
        <f>K377*Z377</f>
        <v>-2.9740009865768644</v>
      </c>
      <c r="O377" s="3">
        <f>K377/(VLOOKUP($AX377,'5_Weighting - FEM'!$F$12:$G$20,2,FALSE)/(VLOOKUP($AX377,'5_Weighting - FEM'!$F$12:$H$21,3,FALSE)))</f>
        <v>0.45643622196544198</v>
      </c>
      <c r="P377" s="3">
        <f>O377*$Z377</f>
        <v>-1.6888140212721354E-2</v>
      </c>
      <c r="Q377" s="3">
        <f>K377/(VLOOKUP($AX377,'5_Weighting - FEM'!$F$12:$H$20,2,FALSE)/VLOOKUP($AX377,'5_Weighting - FEM'!$F$12:$H$20,3,FALSE))</f>
        <v>0.45643622196544198</v>
      </c>
      <c r="R377" s="3">
        <f>Q377*$Z377</f>
        <v>-1.6888140212721354E-2</v>
      </c>
      <c r="S377" s="3">
        <f>K377/(VLOOKUP($AX377,'5_Weighting - FEM'!$N$12:$O$23,2,FALSE)/VLOOKUP($AX377,'5_Weighting - FEM'!$N$12:$P$23,3,FALSE))</f>
        <v>5.7542154622372435E-4</v>
      </c>
      <c r="T377" s="3">
        <f>S377*$Z377</f>
        <v>-2.12905972102778E-5</v>
      </c>
      <c r="U377" s="3">
        <f>K377/(VLOOKUP($AX377,'5_Weighting - FEM'!$R$12:$S$23,2,FALSE)/(VLOOKUP($AX377,'5_Weighting - FEM'!$R$12:$T$23,3,FALSE)))</f>
        <v>4.0856756599467981E-4</v>
      </c>
      <c r="V377" s="3">
        <f>U377*$Z377</f>
        <v>-1.5116999941803152E-5</v>
      </c>
      <c r="W377" s="3">
        <f>K377/(VLOOKUP($AX377,'5_Weighting - FEM'!$V$12:$W$23,2,FALSE)/(VLOOKUP($AX377,'5_Weighting - FEM'!$V$12:$X$23,3,FALSE)))</f>
        <v>4.4611340913956992E-4</v>
      </c>
      <c r="X377" s="3">
        <f>W377*$Z377</f>
        <v>-1.6506196138164088E-5</v>
      </c>
      <c r="Y377" s="3"/>
      <c r="Z377" s="6">
        <v>-3.6999999999999998E-2</v>
      </c>
      <c r="AA377" s="3" t="s">
        <v>4</v>
      </c>
      <c r="AB377" s="3"/>
      <c r="AC377" s="3"/>
      <c r="AD377" s="3" t="s">
        <v>5</v>
      </c>
      <c r="AE377" s="3" t="s">
        <v>143</v>
      </c>
      <c r="AF377" s="3" t="s">
        <v>53</v>
      </c>
      <c r="AG377" s="3" t="s">
        <v>55</v>
      </c>
      <c r="AH377" s="3" t="s">
        <v>402</v>
      </c>
      <c r="AI377" s="3" t="s">
        <v>56</v>
      </c>
      <c r="AJ377" s="3" t="s">
        <v>10</v>
      </c>
      <c r="AK377" s="3" t="s">
        <v>74</v>
      </c>
      <c r="AL377" s="4" t="s">
        <v>12</v>
      </c>
      <c r="AM377" s="4" t="s">
        <v>328</v>
      </c>
      <c r="AN377" s="4">
        <v>1995</v>
      </c>
      <c r="AO377" s="3" t="s">
        <v>30</v>
      </c>
      <c r="AP377" s="3" t="s">
        <v>30</v>
      </c>
      <c r="AQ377" s="3">
        <v>131</v>
      </c>
      <c r="AR377" s="3">
        <v>0</v>
      </c>
      <c r="AS377" s="3">
        <v>0</v>
      </c>
      <c r="AT377" s="3">
        <v>1</v>
      </c>
      <c r="AU377" s="3">
        <v>1</v>
      </c>
      <c r="AV377" s="4" t="s">
        <v>346</v>
      </c>
      <c r="AW377" s="4" t="s">
        <v>798</v>
      </c>
      <c r="AX377" s="4" t="s">
        <v>642</v>
      </c>
      <c r="AY377" s="4" t="s">
        <v>58</v>
      </c>
      <c r="AZ377" s="4" t="s">
        <v>403</v>
      </c>
      <c r="BA377" s="3"/>
      <c r="BB377" s="3"/>
      <c r="BC377" s="3"/>
      <c r="BD377" s="3" t="s">
        <v>20</v>
      </c>
      <c r="BE377" s="3" t="s">
        <v>20</v>
      </c>
      <c r="BF377" s="3"/>
    </row>
    <row r="378" spans="1:58" x14ac:dyDescent="0.35">
      <c r="A378" s="2">
        <v>58</v>
      </c>
      <c r="B378" s="3" t="s">
        <v>740</v>
      </c>
      <c r="C378" s="3">
        <v>58.1</v>
      </c>
      <c r="D378" s="3" t="s">
        <v>780</v>
      </c>
      <c r="E378" s="3" t="s">
        <v>742</v>
      </c>
      <c r="F378" s="3"/>
      <c r="G378" s="3"/>
      <c r="H378" s="3" t="str">
        <f>IF(Z378&lt;'2 - Outliers'!$F$11,"Low outlier",IF(Z378&gt;'2 - Outliers'!$F$12,"High outlier",""))</f>
        <v/>
      </c>
      <c r="I378" s="3">
        <f>IF(AB378="",VLOOKUP(AX378,'3 -Impute_SE'!$B$10:$C$21,2,FALSE),AB378)</f>
        <v>0.11153991466812105</v>
      </c>
      <c r="J378" s="3">
        <f>I378^2</f>
        <v>1.2441152564171725E-2</v>
      </c>
      <c r="K378" s="3">
        <f>1/J378</f>
        <v>80.378405042617956</v>
      </c>
      <c r="L378" s="3">
        <f>K378/(VLOOKUP($AX378,'5_Weighting - FEM'!$B$9:$C$20,2,FALSE)/VLOOKUP($AX378,'5_Weighting - FEM'!$B$9:$D$20,3,FALSE))</f>
        <v>7.793498555385503E-4</v>
      </c>
      <c r="M378" s="3">
        <f>L378*Z378</f>
        <v>2.4065302575550638E-6</v>
      </c>
      <c r="N378" s="3">
        <f>K378*Z378</f>
        <v>0.24819798504409746</v>
      </c>
      <c r="O378" s="3">
        <f>K378/(VLOOKUP($AX378,'5_Weighting - FEM'!$F$12:$G$20,2,FALSE)/(VLOOKUP($AX378,'5_Weighting - FEM'!$F$12:$H$21,3,FALSE)))</f>
        <v>0.45643622196544198</v>
      </c>
      <c r="P378" s="3">
        <f>O378*$Z378</f>
        <v>1.4094152593958132E-3</v>
      </c>
      <c r="Q378" s="3">
        <f>K378/(VLOOKUP($AX378,'5_Weighting - FEM'!$F$12:$H$20,2,FALSE)/VLOOKUP($AX378,'5_Weighting - FEM'!$F$12:$H$20,3,FALSE))</f>
        <v>0.45643622196544198</v>
      </c>
      <c r="R378" s="3">
        <f>Q378*$Z378</f>
        <v>1.4094152593958132E-3</v>
      </c>
      <c r="S378" s="3">
        <f>K378/(VLOOKUP($AX378,'5_Weighting - FEM'!$N$12:$O$23,2,FALSE)/VLOOKUP($AX378,'5_Weighting - FEM'!$N$12:$P$23,3,FALSE))</f>
        <v>5.7542154622372435E-4</v>
      </c>
      <c r="T378" s="3">
        <f>S378*$Z378</f>
        <v>1.7768263533963217E-6</v>
      </c>
      <c r="U378" s="3">
        <f>K378/(VLOOKUP($AX378,'5_Weighting - FEM'!$R$12:$S$23,2,FALSE)/(VLOOKUP($AX378,'5_Weighting - FEM'!$R$12:$T$23,3,FALSE)))</f>
        <v>4.0856756599467981E-4</v>
      </c>
      <c r="V378" s="3">
        <f>U378*$Z378</f>
        <v>1.2616031206452019E-6</v>
      </c>
      <c r="W378" s="3">
        <f>K378/(VLOOKUP($AX378,'5_Weighting - FEM'!$V$12:$W$23,2,FALSE)/(VLOOKUP($AX378,'5_Weighting - FEM'!$V$12:$X$23,3,FALSE)))</f>
        <v>4.4611340913956992E-4</v>
      </c>
      <c r="X378" s="3">
        <f>W378*$Z378</f>
        <v>1.3775397656980925E-6</v>
      </c>
      <c r="Y378" s="3" t="s">
        <v>781</v>
      </c>
      <c r="Z378" s="6">
        <v>3.087868998053629E-3</v>
      </c>
      <c r="AA378" s="3" t="s">
        <v>72</v>
      </c>
      <c r="AB378" s="3"/>
      <c r="AC378" s="3"/>
      <c r="AD378" s="3" t="s">
        <v>53</v>
      </c>
      <c r="AE378" s="3" t="s">
        <v>6</v>
      </c>
      <c r="AF378" s="3" t="s">
        <v>54</v>
      </c>
      <c r="AG378" s="3" t="s">
        <v>83</v>
      </c>
      <c r="AH378" s="3" t="s">
        <v>84</v>
      </c>
      <c r="AI378" s="3" t="s">
        <v>56</v>
      </c>
      <c r="AJ378" s="3" t="s">
        <v>57</v>
      </c>
      <c r="AK378" s="3" t="s">
        <v>182</v>
      </c>
      <c r="AL378" s="4" t="s">
        <v>66</v>
      </c>
      <c r="AM378" s="4" t="s">
        <v>744</v>
      </c>
      <c r="AN378" s="4">
        <v>2009</v>
      </c>
      <c r="AO378" s="3" t="s">
        <v>30</v>
      </c>
      <c r="AP378" s="3" t="s">
        <v>14</v>
      </c>
      <c r="AQ378" s="3">
        <v>16890</v>
      </c>
      <c r="AR378" s="3">
        <v>0</v>
      </c>
      <c r="AS378" s="3">
        <v>0</v>
      </c>
      <c r="AT378" s="3">
        <v>1</v>
      </c>
      <c r="AU378" s="3">
        <v>1</v>
      </c>
      <c r="AV378" s="4" t="s">
        <v>346</v>
      </c>
      <c r="AW378" s="4" t="s">
        <v>680</v>
      </c>
      <c r="AX378" s="4" t="s">
        <v>642</v>
      </c>
      <c r="AY378" s="4" t="s">
        <v>746</v>
      </c>
      <c r="AZ378" s="4" t="s">
        <v>90</v>
      </c>
      <c r="BA378" s="3">
        <v>0.11058971029924898</v>
      </c>
      <c r="BB378" s="3">
        <v>1.29</v>
      </c>
      <c r="BC378" s="3"/>
      <c r="BD378" s="3" t="s">
        <v>4</v>
      </c>
      <c r="BE378" s="3" t="s">
        <v>20</v>
      </c>
      <c r="BF378" s="3"/>
    </row>
    <row r="379" spans="1:58" x14ac:dyDescent="0.35">
      <c r="A379" s="2">
        <v>54</v>
      </c>
      <c r="B379" s="3" t="s">
        <v>536</v>
      </c>
      <c r="C379" s="3">
        <v>54.2</v>
      </c>
      <c r="D379" s="3" t="s">
        <v>914</v>
      </c>
      <c r="E379" s="3" t="s">
        <v>570</v>
      </c>
      <c r="F379" s="3"/>
      <c r="G379" s="3"/>
      <c r="H379" s="3" t="str">
        <f>IF(Z379&lt;'2 - Outliers'!$F$11,"Low outlier",IF(Z379&gt;'2 - Outliers'!$F$12,"High outlier",""))</f>
        <v/>
      </c>
      <c r="I379" s="3">
        <f>IF(AB379="",VLOOKUP(AX379,'3 -Impute_SE'!$B$10:$C$21,2,FALSE),AB379)</f>
        <v>0.11153991466812105</v>
      </c>
      <c r="J379" s="3">
        <f>I379^2</f>
        <v>1.2441152564171725E-2</v>
      </c>
      <c r="K379" s="3">
        <f>1/J379</f>
        <v>80.378405042617956</v>
      </c>
      <c r="L379" s="3">
        <f>K379/(VLOOKUP($AX379,'5_Weighting - FEM'!$B$9:$C$20,2,FALSE)/VLOOKUP($AX379,'5_Weighting - FEM'!$B$9:$D$20,3,FALSE))</f>
        <v>7.793498555385503E-4</v>
      </c>
      <c r="M379" s="3">
        <f>L379*Z379</f>
        <v>-7.4817586131700834E-8</v>
      </c>
      <c r="N379" s="3">
        <f>K379*Z379</f>
        <v>-7.7163268840913244E-3</v>
      </c>
      <c r="O379" s="3">
        <f>K379/(VLOOKUP($AX379,'5_Weighting - FEM'!$F$12:$G$20,2,FALSE)/(VLOOKUP($AX379,'5_Weighting - FEM'!$F$12:$H$21,3,FALSE)))</f>
        <v>0.45643622196544198</v>
      </c>
      <c r="P379" s="3">
        <f>O379*$Z379</f>
        <v>-4.3817877308682431E-5</v>
      </c>
      <c r="Q379" s="3">
        <f>K379/(VLOOKUP($AX379,'5_Weighting - FEM'!$F$12:$H$20,2,FALSE)/VLOOKUP($AX379,'5_Weighting - FEM'!$F$12:$H$20,3,FALSE))</f>
        <v>0.45643622196544198</v>
      </c>
      <c r="R379" s="3">
        <f>Q379*$Z379</f>
        <v>-4.3817877308682431E-5</v>
      </c>
      <c r="S379" s="3">
        <f>K379/(VLOOKUP($AX379,'5_Weighting - FEM'!$N$12:$O$23,2,FALSE)/VLOOKUP($AX379,'5_Weighting - FEM'!$N$12:$P$23,3,FALSE))</f>
        <v>5.7542154622372435E-4</v>
      </c>
      <c r="T379" s="3">
        <f>S379*$Z379</f>
        <v>-5.5240468437477536E-8</v>
      </c>
      <c r="U379" s="3">
        <f>K379/(VLOOKUP($AX379,'5_Weighting - FEM'!$R$12:$S$23,2,FALSE)/(VLOOKUP($AX379,'5_Weighting - FEM'!$R$12:$T$23,3,FALSE)))</f>
        <v>4.0856756599467981E-4</v>
      </c>
      <c r="V379" s="3">
        <f>U379*$Z379</f>
        <v>-3.9222486335489264E-8</v>
      </c>
      <c r="W379" s="3">
        <f>K379/(VLOOKUP($AX379,'5_Weighting - FEM'!$V$12:$W$23,2,FALSE)/(VLOOKUP($AX379,'5_Weighting - FEM'!$V$12:$X$23,3,FALSE)))</f>
        <v>4.4611340913956992E-4</v>
      </c>
      <c r="X379" s="3">
        <f>W379*$Z379</f>
        <v>-4.2826887277398715E-8</v>
      </c>
      <c r="Y379" s="3" t="s">
        <v>245</v>
      </c>
      <c r="Z379" s="6">
        <v>-9.6000000000000002E-5</v>
      </c>
      <c r="AA379" s="3" t="s">
        <v>72</v>
      </c>
      <c r="AB379" s="3"/>
      <c r="AC379" s="3"/>
      <c r="AD379" s="3" t="s">
        <v>53</v>
      </c>
      <c r="AE379" s="3" t="s">
        <v>143</v>
      </c>
      <c r="AF379" s="3" t="s">
        <v>54</v>
      </c>
      <c r="AG379" s="3" t="s">
        <v>83</v>
      </c>
      <c r="AH379" s="3" t="s">
        <v>84</v>
      </c>
      <c r="AI379" s="3" t="s">
        <v>95</v>
      </c>
      <c r="AJ379" s="3" t="s">
        <v>57</v>
      </c>
      <c r="AK379" s="3" t="s">
        <v>39</v>
      </c>
      <c r="AL379" s="4" t="s">
        <v>12</v>
      </c>
      <c r="AM379" s="4" t="s">
        <v>29</v>
      </c>
      <c r="AN379" s="4">
        <v>2009</v>
      </c>
      <c r="AO379" s="3" t="s">
        <v>30</v>
      </c>
      <c r="AP379" s="3" t="s">
        <v>14</v>
      </c>
      <c r="AQ379" s="3">
        <v>3334</v>
      </c>
      <c r="AR379" s="3">
        <v>1</v>
      </c>
      <c r="AS379" s="3">
        <v>0</v>
      </c>
      <c r="AT379" s="3">
        <v>1</v>
      </c>
      <c r="AU379" s="3">
        <v>1</v>
      </c>
      <c r="AV379" s="4" t="s">
        <v>346</v>
      </c>
      <c r="AW379" s="4" t="s">
        <v>680</v>
      </c>
      <c r="AX379" s="3" t="s">
        <v>642</v>
      </c>
      <c r="AY379" s="4" t="s">
        <v>89</v>
      </c>
      <c r="AZ379" s="4" t="s">
        <v>90</v>
      </c>
      <c r="BA379" s="3">
        <v>-0.01</v>
      </c>
      <c r="BB379" s="3">
        <v>0.99004983374916811</v>
      </c>
      <c r="BC379" s="3"/>
      <c r="BD379" s="3" t="s">
        <v>60</v>
      </c>
      <c r="BE379" s="3" t="s">
        <v>20</v>
      </c>
      <c r="BF379" s="3"/>
    </row>
    <row r="380" spans="1:58" x14ac:dyDescent="0.35">
      <c r="A380" s="2">
        <v>54</v>
      </c>
      <c r="B380" s="3" t="s">
        <v>536</v>
      </c>
      <c r="C380" s="3">
        <v>54.3</v>
      </c>
      <c r="D380" s="3" t="s">
        <v>916</v>
      </c>
      <c r="E380" s="3" t="s">
        <v>538</v>
      </c>
      <c r="F380" s="3"/>
      <c r="G380" s="3"/>
      <c r="H380" s="3" t="str">
        <f>IF(Z380&lt;'2 - Outliers'!$F$11,"Low outlier",IF(Z380&gt;'2 - Outliers'!$F$12,"High outlier",""))</f>
        <v/>
      </c>
      <c r="I380" s="3">
        <f>IF(AB380="",VLOOKUP(AX380,'3 -Impute_SE'!$B$10:$C$21,2,FALSE),AB380)</f>
        <v>0.11153991466812105</v>
      </c>
      <c r="J380" s="3">
        <f>I380^2</f>
        <v>1.2441152564171725E-2</v>
      </c>
      <c r="K380" s="3">
        <f>1/J380</f>
        <v>80.378405042617956</v>
      </c>
      <c r="L380" s="3">
        <f>K380/(VLOOKUP($AX380,'5_Weighting - FEM'!$B$9:$C$20,2,FALSE)/VLOOKUP($AX380,'5_Weighting - FEM'!$B$9:$D$20,3,FALSE))</f>
        <v>7.793498555385503E-4</v>
      </c>
      <c r="M380" s="3">
        <f>L380*Z380</f>
        <v>-7.4817586131700834E-8</v>
      </c>
      <c r="N380" s="3">
        <f>K380*Z380</f>
        <v>-7.7163268840913244E-3</v>
      </c>
      <c r="O380" s="3">
        <f>K380/(VLOOKUP($AX380,'5_Weighting - FEM'!$F$12:$G$20,2,FALSE)/(VLOOKUP($AX380,'5_Weighting - FEM'!$F$12:$H$21,3,FALSE)))</f>
        <v>0.45643622196544198</v>
      </c>
      <c r="P380" s="3">
        <f>O380*$Z380</f>
        <v>-4.3817877308682431E-5</v>
      </c>
      <c r="Q380" s="3">
        <f>K380/(VLOOKUP($AX380,'5_Weighting - FEM'!$F$12:$H$20,2,FALSE)/VLOOKUP($AX380,'5_Weighting - FEM'!$F$12:$H$20,3,FALSE))</f>
        <v>0.45643622196544198</v>
      </c>
      <c r="R380" s="3">
        <f>Q380*$Z380</f>
        <v>-4.3817877308682431E-5</v>
      </c>
      <c r="S380" s="3">
        <f>K380/(VLOOKUP($AX380,'5_Weighting - FEM'!$N$12:$O$23,2,FALSE)/VLOOKUP($AX380,'5_Weighting - FEM'!$N$12:$P$23,3,FALSE))</f>
        <v>5.7542154622372435E-4</v>
      </c>
      <c r="T380" s="3">
        <f>S380*$Z380</f>
        <v>-5.5240468437477536E-8</v>
      </c>
      <c r="U380" s="3">
        <f>K380/(VLOOKUP($AX380,'5_Weighting - FEM'!$R$12:$S$23,2,FALSE)/(VLOOKUP($AX380,'5_Weighting - FEM'!$R$12:$T$23,3,FALSE)))</f>
        <v>4.0856756599467981E-4</v>
      </c>
      <c r="V380" s="3">
        <f>U380*$Z380</f>
        <v>-3.9222486335489264E-8</v>
      </c>
      <c r="W380" s="3">
        <f>K380/(VLOOKUP($AX380,'5_Weighting - FEM'!$V$12:$W$23,2,FALSE)/(VLOOKUP($AX380,'5_Weighting - FEM'!$V$12:$X$23,3,FALSE)))</f>
        <v>4.4611340913956992E-4</v>
      </c>
      <c r="X380" s="3">
        <f>W380*$Z380</f>
        <v>-4.2826887277398715E-8</v>
      </c>
      <c r="Y380" s="3" t="s">
        <v>245</v>
      </c>
      <c r="Z380" s="6">
        <v>-9.6000000000000002E-5</v>
      </c>
      <c r="AA380" s="3" t="s">
        <v>72</v>
      </c>
      <c r="AB380" s="3"/>
      <c r="AC380" s="3"/>
      <c r="AD380" s="3" t="s">
        <v>53</v>
      </c>
      <c r="AE380" s="3" t="s">
        <v>143</v>
      </c>
      <c r="AF380" s="3" t="s">
        <v>54</v>
      </c>
      <c r="AG380" s="3" t="s">
        <v>83</v>
      </c>
      <c r="AH380" s="3" t="s">
        <v>84</v>
      </c>
      <c r="AI380" s="3" t="s">
        <v>95</v>
      </c>
      <c r="AJ380" s="3" t="s">
        <v>57</v>
      </c>
      <c r="AK380" s="3" t="s">
        <v>74</v>
      </c>
      <c r="AL380" s="4" t="s">
        <v>12</v>
      </c>
      <c r="AM380" s="4" t="s">
        <v>29</v>
      </c>
      <c r="AN380" s="4">
        <v>2009</v>
      </c>
      <c r="AO380" s="3" t="s">
        <v>30</v>
      </c>
      <c r="AP380" s="3" t="s">
        <v>14</v>
      </c>
      <c r="AQ380" s="3">
        <v>8181</v>
      </c>
      <c r="AR380" s="3">
        <v>1</v>
      </c>
      <c r="AS380" s="3">
        <v>0</v>
      </c>
      <c r="AT380" s="3">
        <v>1</v>
      </c>
      <c r="AU380" s="3">
        <v>1</v>
      </c>
      <c r="AV380" s="4" t="s">
        <v>346</v>
      </c>
      <c r="AW380" s="4" t="s">
        <v>680</v>
      </c>
      <c r="AX380" s="4" t="s">
        <v>642</v>
      </c>
      <c r="AY380" s="4" t="s">
        <v>89</v>
      </c>
      <c r="AZ380" s="4" t="s">
        <v>90</v>
      </c>
      <c r="BA380" s="3">
        <v>-0.01</v>
      </c>
      <c r="BB380" s="3">
        <v>0.99004983374916811</v>
      </c>
      <c r="BC380" s="3"/>
      <c r="BD380" s="3" t="s">
        <v>60</v>
      </c>
      <c r="BE380" s="3" t="s">
        <v>20</v>
      </c>
      <c r="BF380" s="3"/>
    </row>
    <row r="381" spans="1:58" x14ac:dyDescent="0.35">
      <c r="A381" s="2">
        <v>176</v>
      </c>
      <c r="B381" s="3" t="s">
        <v>802</v>
      </c>
      <c r="C381" s="3">
        <v>176.1</v>
      </c>
      <c r="D381" s="3" t="s">
        <v>1251</v>
      </c>
      <c r="E381" s="3" t="s">
        <v>1248</v>
      </c>
      <c r="F381" s="3"/>
      <c r="G381" s="3"/>
      <c r="H381" s="3" t="str">
        <f>IF(Z381&lt;'2 - Outliers'!$F$11,"Low outlier",IF(Z381&gt;'2 - Outliers'!$F$12,"High outlier",""))</f>
        <v/>
      </c>
      <c r="I381" s="3">
        <f>IF(AB381="",VLOOKUP(AX381,'3 -Impute_SE'!$B$10:$C$21,2,FALSE),AB381)</f>
        <v>0.11153991466812105</v>
      </c>
      <c r="J381" s="3">
        <f>I381^2</f>
        <v>1.2441152564171725E-2</v>
      </c>
      <c r="K381" s="3">
        <f>1/J381</f>
        <v>80.378405042617956</v>
      </c>
      <c r="L381" s="3">
        <f>K381/(VLOOKUP($AX381,'5_Weighting - FEM'!$B$9:$C$20,2,FALSE)/VLOOKUP($AX381,'5_Weighting - FEM'!$B$9:$D$20,3,FALSE))</f>
        <v>7.793498555385503E-4</v>
      </c>
      <c r="M381" s="3">
        <f>L381*Z381</f>
        <v>-3.1954822919311177E-7</v>
      </c>
      <c r="N381" s="3">
        <f>K381*Z381</f>
        <v>-3.2956671274400155E-2</v>
      </c>
      <c r="O381" s="3">
        <f>K381/(VLOOKUP($AX381,'5_Weighting - FEM'!$F$12:$G$20,2,FALSE)/(VLOOKUP($AX381,'5_Weighting - FEM'!$F$12:$H$21,3,FALSE)))</f>
        <v>0.45643622196544198</v>
      </c>
      <c r="P381" s="3">
        <f>O381*$Z381</f>
        <v>-1.8714751203471097E-4</v>
      </c>
      <c r="Q381" s="3">
        <f>K381/(VLOOKUP($AX381,'5_Weighting - FEM'!$F$12:$H$20,2,FALSE)/VLOOKUP($AX381,'5_Weighting - FEM'!$F$12:$H$20,3,FALSE))</f>
        <v>0.45643622196544198</v>
      </c>
      <c r="R381" s="3">
        <f>Q381*$Z381</f>
        <v>-1.8714751203471097E-4</v>
      </c>
      <c r="S381" s="3">
        <f>K381/(VLOOKUP($AX381,'5_Weighting - FEM'!$N$12:$O$23,2,FALSE)/VLOOKUP($AX381,'5_Weighting - FEM'!$N$12:$P$23,3,FALSE))</f>
        <v>5.7542154622372435E-4</v>
      </c>
      <c r="T381" s="3">
        <f>S381*$Z381</f>
        <v>-2.3593375276664579E-7</v>
      </c>
      <c r="U381" s="3">
        <f>K381/(VLOOKUP($AX381,'5_Weighting - FEM'!$R$12:$S$23,2,FALSE)/(VLOOKUP($AX381,'5_Weighting - FEM'!$R$12:$T$23,3,FALSE)))</f>
        <v>4.0856756599467981E-4</v>
      </c>
      <c r="V381" s="3">
        <f>U381*$Z381</f>
        <v>-1.6752045476305578E-7</v>
      </c>
      <c r="W381" s="3">
        <f>K381/(VLOOKUP($AX381,'5_Weighting - FEM'!$V$12:$W$23,2,FALSE)/(VLOOKUP($AX381,'5_Weighting - FEM'!$V$12:$X$23,3,FALSE)))</f>
        <v>4.4611340913956992E-4</v>
      </c>
      <c r="X381" s="3">
        <f>W381*$Z381</f>
        <v>-1.8291496289730217E-7</v>
      </c>
      <c r="Y381" s="3" t="s">
        <v>327</v>
      </c>
      <c r="Z381" s="6">
        <v>-4.1001897533206821E-4</v>
      </c>
      <c r="AA381" s="3" t="s">
        <v>25</v>
      </c>
      <c r="AB381" s="3"/>
      <c r="AC381" s="3"/>
      <c r="AD381" s="25" t="s">
        <v>53</v>
      </c>
      <c r="AE381" s="25" t="s">
        <v>143</v>
      </c>
      <c r="AF381" s="25" t="s">
        <v>54</v>
      </c>
      <c r="AG381" s="3" t="s">
        <v>102</v>
      </c>
      <c r="AH381" s="3" t="s">
        <v>1322</v>
      </c>
      <c r="AI381" s="3" t="s">
        <v>1312</v>
      </c>
      <c r="AJ381" s="3" t="s">
        <v>10</v>
      </c>
      <c r="AK381" s="3" t="s">
        <v>107</v>
      </c>
      <c r="AL381" s="3" t="s">
        <v>1337</v>
      </c>
      <c r="AM381" s="3" t="s">
        <v>109</v>
      </c>
      <c r="AN381" s="3">
        <v>2010</v>
      </c>
      <c r="AO381" s="3" t="s">
        <v>14</v>
      </c>
      <c r="AP381" s="3" t="s">
        <v>14</v>
      </c>
      <c r="AQ381" s="3">
        <v>78</v>
      </c>
      <c r="AR381" s="3">
        <v>1</v>
      </c>
      <c r="AS381" s="3">
        <v>0</v>
      </c>
      <c r="AT381" s="3">
        <v>1</v>
      </c>
      <c r="AU381" s="3">
        <v>1</v>
      </c>
      <c r="AV381" s="3" t="s">
        <v>346</v>
      </c>
      <c r="AW381" s="3" t="s">
        <v>1385</v>
      </c>
      <c r="AX381" s="3" t="s">
        <v>642</v>
      </c>
      <c r="AY381" s="3" t="s">
        <v>33</v>
      </c>
      <c r="AZ381" s="4"/>
      <c r="BA381" s="25">
        <v>-3.6999999999999998E-2</v>
      </c>
      <c r="BB381" s="3"/>
      <c r="BC381" s="3"/>
      <c r="BD381" s="3"/>
      <c r="BE381" s="3"/>
      <c r="BF381" s="3"/>
    </row>
    <row r="382" spans="1:58" x14ac:dyDescent="0.35">
      <c r="A382" s="2">
        <v>54</v>
      </c>
      <c r="B382" s="3" t="s">
        <v>536</v>
      </c>
      <c r="C382" s="3">
        <v>54.1</v>
      </c>
      <c r="D382" s="3" t="s">
        <v>917</v>
      </c>
      <c r="E382" s="3" t="s">
        <v>566</v>
      </c>
      <c r="F382" s="3"/>
      <c r="G382" s="3"/>
      <c r="H382" s="3" t="str">
        <f>IF(Z382&lt;'2 - Outliers'!$F$11,"Low outlier",IF(Z382&gt;'2 - Outliers'!$F$12,"High outlier",""))</f>
        <v/>
      </c>
      <c r="I382" s="3">
        <f>IF(AB382="",VLOOKUP(AX382,'3 -Impute_SE'!$B$10:$C$21,2,FALSE),AB382)</f>
        <v>0.11153991466812105</v>
      </c>
      <c r="J382" s="3">
        <f>I382^2</f>
        <v>1.2441152564171725E-2</v>
      </c>
      <c r="K382" s="3">
        <f>1/J382</f>
        <v>80.378405042617956</v>
      </c>
      <c r="L382" s="3">
        <f>K382/(VLOOKUP($AX382,'5_Weighting - FEM'!$B$9:$C$20,2,FALSE)/VLOOKUP($AX382,'5_Weighting - FEM'!$B$9:$D$20,3,FALSE))</f>
        <v>7.793498555385503E-4</v>
      </c>
      <c r="M382" s="3">
        <f>L382*Z382</f>
        <v>-5.2372310292190591E-7</v>
      </c>
      <c r="N382" s="3">
        <f>K382*Z382</f>
        <v>-5.4014288188639271E-2</v>
      </c>
      <c r="O382" s="3">
        <f>K382/(VLOOKUP($AX382,'5_Weighting - FEM'!$F$12:$G$20,2,FALSE)/(VLOOKUP($AX382,'5_Weighting - FEM'!$F$12:$H$21,3,FALSE)))</f>
        <v>0.45643622196544198</v>
      </c>
      <c r="P382" s="3">
        <f>O382*$Z382</f>
        <v>-3.0672514116077707E-4</v>
      </c>
      <c r="Q382" s="3">
        <f>K382/(VLOOKUP($AX382,'5_Weighting - FEM'!$F$12:$H$20,2,FALSE)/VLOOKUP($AX382,'5_Weighting - FEM'!$F$12:$H$20,3,FALSE))</f>
        <v>0.45643622196544198</v>
      </c>
      <c r="R382" s="3">
        <f>Q382*$Z382</f>
        <v>-3.0672514116077707E-4</v>
      </c>
      <c r="S382" s="3">
        <f>K382/(VLOOKUP($AX382,'5_Weighting - FEM'!$N$12:$O$23,2,FALSE)/VLOOKUP($AX382,'5_Weighting - FEM'!$N$12:$P$23,3,FALSE))</f>
        <v>5.7542154622372435E-4</v>
      </c>
      <c r="T382" s="3">
        <f>S382*$Z382</f>
        <v>-3.8668327906234279E-7</v>
      </c>
      <c r="U382" s="3">
        <f>K382/(VLOOKUP($AX382,'5_Weighting - FEM'!$R$12:$S$23,2,FALSE)/(VLOOKUP($AX382,'5_Weighting - FEM'!$R$12:$T$23,3,FALSE)))</f>
        <v>4.0856756599467981E-4</v>
      </c>
      <c r="V382" s="3">
        <f>U382*$Z382</f>
        <v>-2.7455740434842488E-7</v>
      </c>
      <c r="W382" s="3">
        <f>K382/(VLOOKUP($AX382,'5_Weighting - FEM'!$V$12:$W$23,2,FALSE)/(VLOOKUP($AX382,'5_Weighting - FEM'!$V$12:$X$23,3,FALSE)))</f>
        <v>4.4611340913956992E-4</v>
      </c>
      <c r="X382" s="3">
        <f>W382*$Z382</f>
        <v>-2.9978821094179103E-7</v>
      </c>
      <c r="Y382" s="3" t="s">
        <v>245</v>
      </c>
      <c r="Z382" s="6">
        <v>-6.7200000000000007E-4</v>
      </c>
      <c r="AA382" s="3" t="s">
        <v>72</v>
      </c>
      <c r="AB382" s="3"/>
      <c r="AC382" s="3"/>
      <c r="AD382" s="3" t="s">
        <v>53</v>
      </c>
      <c r="AE382" s="3" t="s">
        <v>143</v>
      </c>
      <c r="AF382" s="3" t="s">
        <v>54</v>
      </c>
      <c r="AG382" s="3" t="s">
        <v>55</v>
      </c>
      <c r="AH382" s="3" t="s">
        <v>37</v>
      </c>
      <c r="AI382" s="3" t="s">
        <v>56</v>
      </c>
      <c r="AJ382" s="3" t="s">
        <v>57</v>
      </c>
      <c r="AK382" s="3" t="s">
        <v>39</v>
      </c>
      <c r="AL382" s="4" t="s">
        <v>12</v>
      </c>
      <c r="AM382" s="4" t="s">
        <v>29</v>
      </c>
      <c r="AN382" s="4">
        <v>2009</v>
      </c>
      <c r="AO382" s="3" t="s">
        <v>30</v>
      </c>
      <c r="AP382" s="3" t="s">
        <v>14</v>
      </c>
      <c r="AQ382" s="3">
        <v>4934</v>
      </c>
      <c r="AR382" s="3">
        <v>1</v>
      </c>
      <c r="AS382" s="3">
        <v>0</v>
      </c>
      <c r="AT382" s="3">
        <v>1</v>
      </c>
      <c r="AU382" s="3">
        <v>1</v>
      </c>
      <c r="AV382" s="4" t="s">
        <v>346</v>
      </c>
      <c r="AW382" s="4" t="s">
        <v>680</v>
      </c>
      <c r="AX382" s="3" t="s">
        <v>642</v>
      </c>
      <c r="AY382" s="4" t="s">
        <v>58</v>
      </c>
      <c r="AZ382" s="4" t="s">
        <v>59</v>
      </c>
      <c r="BA382" s="3">
        <v>-7.0000000000000007E-2</v>
      </c>
      <c r="BB382" s="3">
        <v>0.93239381990594827</v>
      </c>
      <c r="BC382" s="3"/>
      <c r="BD382" s="3" t="s">
        <v>60</v>
      </c>
      <c r="BE382" s="3" t="s">
        <v>20</v>
      </c>
      <c r="BF382" s="3"/>
    </row>
    <row r="383" spans="1:58" x14ac:dyDescent="0.35">
      <c r="A383" s="2">
        <v>88</v>
      </c>
      <c r="B383" s="3" t="s">
        <v>802</v>
      </c>
      <c r="C383" s="3">
        <v>88.1</v>
      </c>
      <c r="D383" s="3" t="s">
        <v>931</v>
      </c>
      <c r="E383" s="3" t="s">
        <v>804</v>
      </c>
      <c r="F383" s="3"/>
      <c r="G383" s="3"/>
      <c r="H383" s="3" t="str">
        <f>IF(Z383&lt;'2 - Outliers'!$F$11,"Low outlier",IF(Z383&gt;'2 - Outliers'!$F$12,"High outlier",""))</f>
        <v/>
      </c>
      <c r="I383" s="3">
        <f>IF(AB383="",VLOOKUP(AX383,'3 -Impute_SE'!$B$10:$C$21,2,FALSE),AB383)</f>
        <v>0.11153991466812105</v>
      </c>
      <c r="J383" s="3">
        <f>I383^2</f>
        <v>1.2441152564171725E-2</v>
      </c>
      <c r="K383" s="3">
        <f>1/J383</f>
        <v>80.378405042617956</v>
      </c>
      <c r="L383" s="3">
        <f>K383/(VLOOKUP($AX383,'5_Weighting - FEM'!$B$9:$C$20,2,FALSE)/VLOOKUP($AX383,'5_Weighting - FEM'!$B$9:$D$20,3,FALSE))</f>
        <v>7.793498555385503E-4</v>
      </c>
      <c r="M383" s="3">
        <f>L383*Z383</f>
        <v>-5.1236685900082501E-5</v>
      </c>
      <c r="N383" s="3">
        <f>K383*Z383</f>
        <v>-5.284305967404535</v>
      </c>
      <c r="O383" s="3">
        <f>K383/(VLOOKUP($AX383,'5_Weighting - FEM'!$F$12:$G$20,2,FALSE)/(VLOOKUP($AX383,'5_Weighting - FEM'!$F$12:$H$21,3,FALSE)))</f>
        <v>0.45643622196544198</v>
      </c>
      <c r="P383" s="3">
        <f>O383*$Z383</f>
        <v>-3.0007421149906011E-2</v>
      </c>
      <c r="Q383" s="3">
        <f>K383/(VLOOKUP($AX383,'5_Weighting - FEM'!$F$12:$H$20,2,FALSE)/VLOOKUP($AX383,'5_Weighting - FEM'!$F$12:$H$20,3,FALSE))</f>
        <v>0.45643622196544198</v>
      </c>
      <c r="R383" s="3">
        <f>Q383*$Z383</f>
        <v>-3.0007421149906011E-2</v>
      </c>
      <c r="S383" s="3">
        <f>K383/(VLOOKUP($AX383,'5_Weighting - FEM'!$N$12:$O$23,2,FALSE)/VLOOKUP($AX383,'5_Weighting - FEM'!$N$12:$P$23,3,FALSE))</f>
        <v>5.7542154622372435E-4</v>
      </c>
      <c r="T383" s="3">
        <f>S383*$Z383</f>
        <v>-3.7829856276333672E-5</v>
      </c>
      <c r="U383" s="3">
        <f>K383/(VLOOKUP($AX383,'5_Weighting - FEM'!$R$12:$S$23,2,FALSE)/(VLOOKUP($AX383,'5_Weighting - FEM'!$R$12:$T$23,3,FALSE)))</f>
        <v>4.0856756599467981E-4</v>
      </c>
      <c r="V383" s="3">
        <f>U383*$Z383</f>
        <v>-2.6860398958263697E-5</v>
      </c>
      <c r="W383" s="3">
        <f>K383/(VLOOKUP($AX383,'5_Weighting - FEM'!$V$12:$W$23,2,FALSE)/(VLOOKUP($AX383,'5_Weighting - FEM'!$V$12:$X$23,3,FALSE)))</f>
        <v>4.4611340913956992E-4</v>
      </c>
      <c r="X383" s="3">
        <f>W383*$Z383</f>
        <v>-2.9328769945179656E-5</v>
      </c>
      <c r="Y383" s="3" t="s">
        <v>805</v>
      </c>
      <c r="Z383" s="6">
        <v>-6.5742856736242888E-2</v>
      </c>
      <c r="AA383" s="3" t="s">
        <v>25</v>
      </c>
      <c r="AB383" s="3"/>
      <c r="AC383" s="3"/>
      <c r="AD383" s="3" t="s">
        <v>53</v>
      </c>
      <c r="AE383" s="3" t="s">
        <v>143</v>
      </c>
      <c r="AF383" s="3" t="s">
        <v>54</v>
      </c>
      <c r="AG383" s="3" t="s">
        <v>102</v>
      </c>
      <c r="AH383" s="3" t="s">
        <v>37</v>
      </c>
      <c r="AI383" s="3" t="s">
        <v>103</v>
      </c>
      <c r="AJ383" s="3" t="s">
        <v>10</v>
      </c>
      <c r="AK383" s="3" t="s">
        <v>11</v>
      </c>
      <c r="AL383" s="4" t="s">
        <v>108</v>
      </c>
      <c r="AM383" s="4" t="s">
        <v>806</v>
      </c>
      <c r="AN383" s="4">
        <v>2010</v>
      </c>
      <c r="AO383" s="3" t="s">
        <v>14</v>
      </c>
      <c r="AP383" s="3" t="s">
        <v>14</v>
      </c>
      <c r="AQ383" s="3">
        <v>78</v>
      </c>
      <c r="AR383" s="3">
        <v>1</v>
      </c>
      <c r="AS383" s="3">
        <v>0</v>
      </c>
      <c r="AT383" s="3">
        <v>1</v>
      </c>
      <c r="AU383" s="3">
        <v>1</v>
      </c>
      <c r="AV383" s="4" t="s">
        <v>346</v>
      </c>
      <c r="AW383" s="4" t="s">
        <v>932</v>
      </c>
      <c r="AX383" s="4" t="s">
        <v>642</v>
      </c>
      <c r="AY383" s="4" t="s">
        <v>33</v>
      </c>
      <c r="AZ383" s="4"/>
      <c r="BA383" s="3">
        <v>-5.8327416666666672</v>
      </c>
      <c r="BB383" s="3"/>
      <c r="BC383" s="3"/>
      <c r="BD383" s="3" t="s">
        <v>20</v>
      </c>
      <c r="BE383" s="3" t="s">
        <v>20</v>
      </c>
      <c r="BF383" s="3"/>
    </row>
    <row r="384" spans="1:58" x14ac:dyDescent="0.35">
      <c r="A384" s="2">
        <v>108</v>
      </c>
      <c r="B384" s="3" t="s">
        <v>239</v>
      </c>
      <c r="C384" s="3">
        <v>108.1</v>
      </c>
      <c r="D384" s="3" t="s">
        <v>784</v>
      </c>
      <c r="E384" s="3" t="s">
        <v>240</v>
      </c>
      <c r="F384" s="3"/>
      <c r="G384" s="3"/>
      <c r="H384" s="3" t="str">
        <f>IF(Z384&lt;'2 - Outliers'!$F$11,"Low outlier",IF(Z384&gt;'2 - Outliers'!$F$12,"High outlier",""))</f>
        <v>Low outlier</v>
      </c>
      <c r="I384" s="3">
        <f>IF(AB384="",VLOOKUP(AX384,'3 -Impute_SE'!$B$10:$C$21,2,FALSE),AB384)</f>
        <v>0.11153991466812105</v>
      </c>
      <c r="J384" s="3">
        <f>I384^2</f>
        <v>1.2441152564171725E-2</v>
      </c>
      <c r="K384" s="3">
        <f>1/J384</f>
        <v>80.378405042617956</v>
      </c>
      <c r="L384" s="3">
        <f>K384/(VLOOKUP($AX384,'5_Weighting - FEM'!$B$9:$C$20,2,FALSE)/VLOOKUP($AX384,'5_Weighting - FEM'!$B$9:$D$20,3,FALSE))</f>
        <v>7.793498555385503E-4</v>
      </c>
      <c r="M384" s="3">
        <f>L384*Z384</f>
        <v>-6.0892084977952462E-4</v>
      </c>
      <c r="N384" s="3">
        <f>K384*Z384</f>
        <v>-62.801175049493217</v>
      </c>
      <c r="O384" s="3">
        <f>K384/(VLOOKUP($AX384,'5_Weighting - FEM'!$F$12:$G$20,2,FALSE)/(VLOOKUP($AX384,'5_Weighting - FEM'!$F$12:$H$21,3,FALSE)))</f>
        <v>0.45643622196544198</v>
      </c>
      <c r="P384" s="3">
        <f>O384*$Z384</f>
        <v>-0.35662229250981714</v>
      </c>
      <c r="Q384" s="3">
        <f>K384/(VLOOKUP($AX384,'5_Weighting - FEM'!$F$12:$H$20,2,FALSE)/VLOOKUP($AX384,'5_Weighting - FEM'!$F$12:$H$20,3,FALSE))</f>
        <v>0.45643622196544198</v>
      </c>
      <c r="R384" s="3">
        <f>Q384*$Z384</f>
        <v>-0.35662229250981714</v>
      </c>
      <c r="S384" s="3">
        <f>K384/(VLOOKUP($AX384,'5_Weighting - FEM'!$N$12:$O$23,2,FALSE)/VLOOKUP($AX384,'5_Weighting - FEM'!$N$12:$P$23,3,FALSE))</f>
        <v>5.7542154622372435E-4</v>
      </c>
      <c r="T384" s="3">
        <f>S384*$Z384</f>
        <v>-4.4958778707397407E-4</v>
      </c>
      <c r="U384" s="3">
        <f>K384/(VLOOKUP($AX384,'5_Weighting - FEM'!$R$12:$S$23,2,FALSE)/(VLOOKUP($AX384,'5_Weighting - FEM'!$R$12:$T$23,3,FALSE)))</f>
        <v>4.0856756599467981E-4</v>
      </c>
      <c r="V384" s="3">
        <f>U384*$Z384</f>
        <v>-3.1922160209539721E-4</v>
      </c>
      <c r="W384" s="3">
        <f>K384/(VLOOKUP($AX384,'5_Weighting - FEM'!$V$12:$W$23,2,FALSE)/(VLOOKUP($AX384,'5_Weighting - FEM'!$V$12:$X$23,3,FALSE)))</f>
        <v>4.4611340913956992E-4</v>
      </c>
      <c r="X384" s="3">
        <f>W384*$Z384</f>
        <v>-3.4855688271551963E-4</v>
      </c>
      <c r="Y384" s="3" t="s">
        <v>149</v>
      </c>
      <c r="Z384" s="6">
        <v>-0.78131899999999999</v>
      </c>
      <c r="AA384" s="3" t="s">
        <v>134</v>
      </c>
      <c r="AB384" s="3"/>
      <c r="AC384" s="3"/>
      <c r="AD384" s="3" t="s">
        <v>53</v>
      </c>
      <c r="AE384" s="3" t="s">
        <v>143</v>
      </c>
      <c r="AF384" s="3" t="s">
        <v>54</v>
      </c>
      <c r="AG384" s="3" t="s">
        <v>7</v>
      </c>
      <c r="AH384" s="3" t="s">
        <v>37</v>
      </c>
      <c r="AI384" s="3" t="s">
        <v>38</v>
      </c>
      <c r="AJ384" s="3" t="s">
        <v>10</v>
      </c>
      <c r="AK384" s="3" t="s">
        <v>39</v>
      </c>
      <c r="AL384" s="4" t="s">
        <v>12</v>
      </c>
      <c r="AM384" s="4" t="s">
        <v>241</v>
      </c>
      <c r="AN384" s="4">
        <v>2000</v>
      </c>
      <c r="AO384" s="3" t="s">
        <v>30</v>
      </c>
      <c r="AP384" s="3" t="s">
        <v>30</v>
      </c>
      <c r="AQ384" s="3">
        <v>40436</v>
      </c>
      <c r="AR384" s="3">
        <v>1</v>
      </c>
      <c r="AS384" s="3">
        <v>0</v>
      </c>
      <c r="AT384" s="3">
        <v>1</v>
      </c>
      <c r="AU384" s="3">
        <v>1</v>
      </c>
      <c r="AV384" s="4" t="s">
        <v>346</v>
      </c>
      <c r="AW384" s="4" t="s">
        <v>783</v>
      </c>
      <c r="AX384" s="4" t="s">
        <v>642</v>
      </c>
      <c r="AY384" s="4" t="s">
        <v>18</v>
      </c>
      <c r="AZ384" s="4"/>
      <c r="BA384" s="3">
        <v>-1.0703</v>
      </c>
      <c r="BB384" s="3"/>
      <c r="BC384" s="3">
        <v>0.34290563029732091</v>
      </c>
      <c r="BD384" s="3" t="s">
        <v>19</v>
      </c>
      <c r="BE384" s="3" t="s">
        <v>20</v>
      </c>
      <c r="BF384" s="3"/>
    </row>
    <row r="385" spans="1:58" x14ac:dyDescent="0.35">
      <c r="A385" s="2">
        <v>65</v>
      </c>
      <c r="B385" s="3" t="s">
        <v>351</v>
      </c>
      <c r="C385" s="3">
        <v>65.7</v>
      </c>
      <c r="D385" s="3" t="s">
        <v>728</v>
      </c>
      <c r="E385" s="3" t="s">
        <v>353</v>
      </c>
      <c r="F385" s="3"/>
      <c r="G385" s="3"/>
      <c r="H385" s="3" t="str">
        <f>IF(Z385&lt;'2 - Outliers'!$F$11,"Low outlier",IF(Z385&gt;'2 - Outliers'!$F$12,"High outlier",""))</f>
        <v/>
      </c>
      <c r="I385" s="3">
        <f>IF(AB385="",VLOOKUP(AX385,'3 -Impute_SE'!$B$10:$C$21,2,FALSE),AB385)</f>
        <v>0.11194594594594597</v>
      </c>
      <c r="J385" s="3">
        <f>I385^2</f>
        <v>1.2531894813732656E-2</v>
      </c>
      <c r="K385" s="3">
        <f>1/J385</f>
        <v>79.796392713429384</v>
      </c>
      <c r="L385" s="3">
        <f>K385/(VLOOKUP($AX385,'5_Weighting - FEM'!$B$9:$C$20,2,FALSE)/VLOOKUP($AX385,'5_Weighting - FEM'!$B$9:$D$20,3,FALSE))</f>
        <v>7.7370665791060206E-4</v>
      </c>
      <c r="M385" s="3">
        <f>L385*Z385</f>
        <v>3.2046929770657144E-5</v>
      </c>
      <c r="N385" s="3">
        <f>K385*Z385</f>
        <v>3.3051665861902455</v>
      </c>
      <c r="O385" s="3">
        <f>K385/(VLOOKUP($AX385,'5_Weighting - FEM'!$F$12:$G$20,2,FALSE)/(VLOOKUP($AX385,'5_Weighting - FEM'!$F$12:$H$21,3,FALSE)))</f>
        <v>0.45313121101714948</v>
      </c>
      <c r="P385" s="3">
        <f>O385*$Z385</f>
        <v>1.8768694760330332E-2</v>
      </c>
      <c r="Q385" s="3">
        <f>K385/(VLOOKUP($AX385,'5_Weighting - FEM'!$F$12:$H$20,2,FALSE)/VLOOKUP($AX385,'5_Weighting - FEM'!$F$12:$H$20,3,FALSE))</f>
        <v>0.45313121101714948</v>
      </c>
      <c r="R385" s="3">
        <f>Q385*$Z385</f>
        <v>1.8768694760330332E-2</v>
      </c>
      <c r="S385" s="3">
        <f>K385/(VLOOKUP($AX385,'5_Weighting - FEM'!$N$12:$O$23,2,FALSE)/VLOOKUP($AX385,'5_Weighting - FEM'!$N$12:$P$23,3,FALSE))</f>
        <v>5.7125497394345344E-4</v>
      </c>
      <c r="T385" s="3">
        <f>S385*$Z385</f>
        <v>2.3661381020737845E-5</v>
      </c>
      <c r="U385" s="3">
        <f>K385/(VLOOKUP($AX385,'5_Weighting - FEM'!$R$12:$S$23,2,FALSE)/(VLOOKUP($AX385,'5_Weighting - FEM'!$R$12:$T$23,3,FALSE)))</f>
        <v>4.0560916739757662E-4</v>
      </c>
      <c r="V385" s="3">
        <f>U385*$Z385</f>
        <v>1.6800331713607627E-5</v>
      </c>
      <c r="W385" s="3">
        <f>K385/(VLOOKUP($AX385,'5_Weighting - FEM'!$V$12:$W$23,2,FALSE)/(VLOOKUP($AX385,'5_Weighting - FEM'!$V$12:$X$23,3,FALSE)))</f>
        <v>4.4288314468983486E-4</v>
      </c>
      <c r="X385" s="3">
        <f>W385*$Z385</f>
        <v>1.8344219853052961E-5</v>
      </c>
      <c r="Y385" s="3" t="s">
        <v>367</v>
      </c>
      <c r="Z385" s="6">
        <v>4.1420000000000005E-2</v>
      </c>
      <c r="AA385" s="3" t="s">
        <v>355</v>
      </c>
      <c r="AB385" s="3">
        <v>0.11194594594594597</v>
      </c>
      <c r="AC385" s="3" t="s">
        <v>26</v>
      </c>
      <c r="AD385" s="3" t="s">
        <v>53</v>
      </c>
      <c r="AE385" s="3" t="s">
        <v>6</v>
      </c>
      <c r="AF385" s="3" t="s">
        <v>54</v>
      </c>
      <c r="AG385" s="3" t="s">
        <v>7</v>
      </c>
      <c r="AH385" s="3" t="s">
        <v>356</v>
      </c>
      <c r="AI385" s="3" t="s">
        <v>28</v>
      </c>
      <c r="AJ385" s="3" t="s">
        <v>10</v>
      </c>
      <c r="AK385" s="3" t="s">
        <v>11</v>
      </c>
      <c r="AL385" s="4" t="s">
        <v>108</v>
      </c>
      <c r="AM385" s="4" t="s">
        <v>357</v>
      </c>
      <c r="AN385" s="4">
        <v>2010</v>
      </c>
      <c r="AO385" s="3" t="s">
        <v>14</v>
      </c>
      <c r="AP385" s="3" t="s">
        <v>14</v>
      </c>
      <c r="AQ385" s="3">
        <v>473</v>
      </c>
      <c r="AR385" s="3">
        <v>1</v>
      </c>
      <c r="AS385" s="3">
        <v>0</v>
      </c>
      <c r="AT385" s="3">
        <v>0</v>
      </c>
      <c r="AU385" s="3">
        <v>0</v>
      </c>
      <c r="AV385" s="4" t="s">
        <v>346</v>
      </c>
      <c r="AW385" s="4" t="s">
        <v>723</v>
      </c>
      <c r="AX385" s="4" t="s">
        <v>642</v>
      </c>
      <c r="AY385" s="4" t="s">
        <v>33</v>
      </c>
      <c r="AZ385" s="4"/>
      <c r="BA385" s="3">
        <v>7.5999999999999998E-2</v>
      </c>
      <c r="BB385" s="3"/>
      <c r="BC385" s="3"/>
      <c r="BD385" s="3" t="s">
        <v>20</v>
      </c>
      <c r="BE385" s="3">
        <v>0.37</v>
      </c>
      <c r="BF385" s="3"/>
    </row>
    <row r="386" spans="1:58" x14ac:dyDescent="0.35">
      <c r="A386" s="2">
        <v>32</v>
      </c>
      <c r="B386" s="3" t="s">
        <v>43</v>
      </c>
      <c r="C386" s="3">
        <v>32.1</v>
      </c>
      <c r="D386" s="3" t="s">
        <v>44</v>
      </c>
      <c r="E386" s="3" t="s">
        <v>45</v>
      </c>
      <c r="F386" s="3"/>
      <c r="G386" s="3"/>
      <c r="H386" s="3" t="str">
        <f>IF(Z386&lt;'2 - Outliers'!$F$11,"Low outlier",IF(Z386&gt;'2 - Outliers'!$F$12,"High outlier",""))</f>
        <v>High outlier</v>
      </c>
      <c r="I386" s="3">
        <f>IF(AB386="",VLOOKUP(AX386,'3 -Impute_SE'!$B$10:$C$21,2,FALSE),AB386)</f>
        <v>0.11214358002166598</v>
      </c>
      <c r="J386" s="3">
        <f>I386^2</f>
        <v>1.2576182540075802E-2</v>
      </c>
      <c r="K386" s="3">
        <f>1/J386</f>
        <v>79.515385277953555</v>
      </c>
      <c r="L386" s="3">
        <f>K386/(VLOOKUP($AX386,'5_Weighting - FEM'!$B$9:$C$20,2,FALSE)/VLOOKUP($AX386,'5_Weighting - FEM'!$B$9:$D$20,3,FALSE))</f>
        <v>2.1386052111050155E-4</v>
      </c>
      <c r="M386" s="3">
        <f>L386*Z386</f>
        <v>1.9522230752581405E-4</v>
      </c>
      <c r="N386" s="3">
        <f>K386*Z386</f>
        <v>72.585519371036341</v>
      </c>
      <c r="O386" s="3">
        <f>K386/(VLOOKUP($AX386,'5_Weighting - FEM'!$F$12:$G$20,2,FALSE)/(VLOOKUP($AX386,'5_Weighting - FEM'!$F$12:$H$21,3,FALSE)))</f>
        <v>2.0786841039629585E-2</v>
      </c>
      <c r="P386" s="3">
        <f>O386*$Z386</f>
        <v>1.8975241680216359E-2</v>
      </c>
      <c r="Q386" s="3">
        <f>K386/(VLOOKUP($AX386,'5_Weighting - FEM'!$F$12:$H$20,2,FALSE)/VLOOKUP($AX386,'5_Weighting - FEM'!$F$12:$H$20,3,FALSE))</f>
        <v>2.0786841039629585E-2</v>
      </c>
      <c r="R386" s="3">
        <f>Q386*$Z386</f>
        <v>1.8975241680216359E-2</v>
      </c>
      <c r="S386" s="3">
        <f>K386/(VLOOKUP($AX386,'5_Weighting - FEM'!$N$12:$O$23,2,FALSE)/VLOOKUP($AX386,'5_Weighting - FEM'!$N$12:$P$23,3,FALSE))</f>
        <v>1.3844974809270878E-4</v>
      </c>
      <c r="T386" s="3">
        <f>S386*$Z386</f>
        <v>1.2638367829030347E-4</v>
      </c>
      <c r="U386" s="3">
        <f>K386/(VLOOKUP($AX386,'5_Weighting - FEM'!$R$12:$S$23,2,FALSE)/(VLOOKUP($AX386,'5_Weighting - FEM'!$R$12:$T$23,3,FALSE)))</f>
        <v>4.0722639093682123E-2</v>
      </c>
      <c r="V386" s="3">
        <f>U386*$Z386</f>
        <v>3.7173609842191528E-2</v>
      </c>
      <c r="W386" s="3">
        <f>K386/(VLOOKUP($AX386,'5_Weighting - FEM'!$V$12:$W$23,2,FALSE)/(VLOOKUP($AX386,'5_Weighting - FEM'!$V$12:$X$23,3,FALSE)))</f>
        <v>1.2355219443697119E-4</v>
      </c>
      <c r="X386" s="3">
        <f>W386*$Z386</f>
        <v>1.127844651860766E-4</v>
      </c>
      <c r="Y386" s="3" t="s">
        <v>46</v>
      </c>
      <c r="Z386" s="6">
        <v>0.91284874137636118</v>
      </c>
      <c r="AA386" s="3" t="s">
        <v>47</v>
      </c>
      <c r="AB386" s="3">
        <v>0.11214358002166598</v>
      </c>
      <c r="AC386" s="3" t="s">
        <v>26</v>
      </c>
      <c r="AD386" s="3" t="s">
        <v>5</v>
      </c>
      <c r="AE386" s="3" t="s">
        <v>6</v>
      </c>
      <c r="AF386" s="3" t="s">
        <v>5</v>
      </c>
      <c r="AG386" s="3" t="s">
        <v>7</v>
      </c>
      <c r="AH386" s="3" t="s">
        <v>48</v>
      </c>
      <c r="AI386" s="3" t="s">
        <v>28</v>
      </c>
      <c r="AJ386" s="3" t="s">
        <v>10</v>
      </c>
      <c r="AK386" s="3" t="s">
        <v>11</v>
      </c>
      <c r="AL386" s="4" t="s">
        <v>12</v>
      </c>
      <c r="AM386" s="4" t="s">
        <v>49</v>
      </c>
      <c r="AN386" s="4">
        <v>2000</v>
      </c>
      <c r="AO386" s="3" t="str">
        <f>IF(AN386&lt;2010,"Pre-2010",IF(AN386&lt;2018,"2010 - 2017","2018 - 2019"))</f>
        <v>Pre-2010</v>
      </c>
      <c r="AP386" s="3" t="s">
        <v>30</v>
      </c>
      <c r="AQ386" s="3" t="s">
        <v>50</v>
      </c>
      <c r="AR386" s="3">
        <v>0</v>
      </c>
      <c r="AS386" s="3">
        <v>0</v>
      </c>
      <c r="AT386" s="3">
        <v>1</v>
      </c>
      <c r="AU386" s="3">
        <v>1</v>
      </c>
      <c r="AV386" s="4" t="s">
        <v>15</v>
      </c>
      <c r="AW386" s="4" t="s">
        <v>51</v>
      </c>
      <c r="AX386" s="4" t="s">
        <v>42</v>
      </c>
      <c r="AY386" s="4" t="s">
        <v>33</v>
      </c>
      <c r="AZ386" s="4"/>
      <c r="BA386" s="3">
        <v>3.4188000000000001</v>
      </c>
      <c r="BB386" s="3"/>
      <c r="BC386" s="3"/>
      <c r="BD386" s="3" t="s">
        <v>20</v>
      </c>
      <c r="BE386" s="3">
        <v>8.14</v>
      </c>
      <c r="BF386" s="3"/>
    </row>
    <row r="387" spans="1:58" x14ac:dyDescent="0.35">
      <c r="A387" s="2">
        <v>65</v>
      </c>
      <c r="B387" s="3" t="s">
        <v>351</v>
      </c>
      <c r="C387" s="3">
        <v>65.099999999999994</v>
      </c>
      <c r="D387" s="3" t="s">
        <v>727</v>
      </c>
      <c r="E387" s="3" t="s">
        <v>378</v>
      </c>
      <c r="F387" s="3"/>
      <c r="G387" s="3" t="s">
        <v>1958</v>
      </c>
      <c r="H387" s="3" t="str">
        <f>IF(Z387&lt;'2 - Outliers'!$F$11,"Low outlier",IF(Z387&gt;'2 - Outliers'!$F$12,"High outlier",""))</f>
        <v/>
      </c>
      <c r="I387" s="3">
        <f>IF(AB387="",VLOOKUP(AX387,'3 -Impute_SE'!$B$10:$C$21,2,FALSE),AB387)</f>
        <v>0.11250909090909089</v>
      </c>
      <c r="J387" s="3">
        <f>I387^2</f>
        <v>1.2658295537190079E-2</v>
      </c>
      <c r="K387" s="3">
        <f>1/J387</f>
        <v>78.999577554655716</v>
      </c>
      <c r="L387" s="3">
        <f>K387/(VLOOKUP($AX387,'5_Weighting - FEM'!$B$9:$C$20,2,FALSE)/VLOOKUP($AX387,'5_Weighting - FEM'!$B$9:$D$20,3,FALSE))</f>
        <v>7.6598072980152941E-4</v>
      </c>
      <c r="M387" s="3">
        <f>L387*Z387</f>
        <v>3.7919110048094905E-5</v>
      </c>
      <c r="N387" s="3">
        <f>K387*Z387</f>
        <v>3.9107950872656758</v>
      </c>
      <c r="O387" s="3">
        <f>K387/(VLOOKUP($AX387,'5_Weighting - FEM'!$F$12:$G$20,2,FALSE)/(VLOOKUP($AX387,'5_Weighting - FEM'!$F$12:$H$21,3,FALSE)))</f>
        <v>0.44860642229457398</v>
      </c>
      <c r="P387" s="3">
        <f>O387*$Z387</f>
        <v>2.2207812329270587E-2</v>
      </c>
      <c r="Q387" s="3">
        <f>K387/(VLOOKUP($AX387,'5_Weighting - FEM'!$F$12:$H$20,2,FALSE)/VLOOKUP($AX387,'5_Weighting - FEM'!$F$12:$H$20,3,FALSE))</f>
        <v>0.44860642229457398</v>
      </c>
      <c r="R387" s="3">
        <f>Q387*$Z387</f>
        <v>2.2207812329270587E-2</v>
      </c>
      <c r="S387" s="3">
        <f>K387/(VLOOKUP($AX387,'5_Weighting - FEM'!$N$12:$O$23,2,FALSE)/VLOOKUP($AX387,'5_Weighting - FEM'!$N$12:$P$23,3,FALSE))</f>
        <v>5.6555064813015887E-4</v>
      </c>
      <c r="T387" s="3">
        <f>S387*$Z387</f>
        <v>2.7997019285035381E-5</v>
      </c>
      <c r="U387" s="3">
        <f>K387/(VLOOKUP($AX387,'5_Weighting - FEM'!$R$12:$S$23,2,FALSE)/(VLOOKUP($AX387,'5_Weighting - FEM'!$R$12:$T$23,3,FALSE)))</f>
        <v>4.0155891497224911E-4</v>
      </c>
      <c r="V387" s="3">
        <f>U387*$Z387</f>
        <v>1.9878772526786216E-5</v>
      </c>
      <c r="W387" s="3">
        <f>K387/(VLOOKUP($AX387,'5_Weighting - FEM'!$V$12:$W$23,2,FALSE)/(VLOOKUP($AX387,'5_Weighting - FEM'!$V$12:$X$23,3,FALSE)))</f>
        <v>4.3846068909686643E-4</v>
      </c>
      <c r="X387" s="3">
        <f>W387*$Z387</f>
        <v>2.1705557953051274E-5</v>
      </c>
      <c r="Y387" s="3" t="s">
        <v>367</v>
      </c>
      <c r="Z387" s="6">
        <v>4.9503999999999992E-2</v>
      </c>
      <c r="AA387" s="3" t="s">
        <v>355</v>
      </c>
      <c r="AB387" s="3">
        <v>0.11250909090909089</v>
      </c>
      <c r="AC387" s="3" t="s">
        <v>26</v>
      </c>
      <c r="AD387" s="3" t="s">
        <v>53</v>
      </c>
      <c r="AE387" s="3" t="s">
        <v>6</v>
      </c>
      <c r="AF387" s="3" t="s">
        <v>54</v>
      </c>
      <c r="AG387" s="3" t="s">
        <v>7</v>
      </c>
      <c r="AH387" s="3" t="s">
        <v>356</v>
      </c>
      <c r="AI387" s="3" t="s">
        <v>28</v>
      </c>
      <c r="AJ387" s="3" t="s">
        <v>10</v>
      </c>
      <c r="AK387" s="3" t="s">
        <v>11</v>
      </c>
      <c r="AL387" s="4" t="s">
        <v>108</v>
      </c>
      <c r="AM387" s="4" t="s">
        <v>363</v>
      </c>
      <c r="AN387" s="4">
        <v>2010</v>
      </c>
      <c r="AO387" s="3" t="s">
        <v>14</v>
      </c>
      <c r="AP387" s="3" t="s">
        <v>14</v>
      </c>
      <c r="AQ387" s="3">
        <v>473</v>
      </c>
      <c r="AR387" s="3">
        <v>1</v>
      </c>
      <c r="AS387" s="3">
        <v>0</v>
      </c>
      <c r="AT387" s="3">
        <v>0</v>
      </c>
      <c r="AU387" s="3">
        <v>0</v>
      </c>
      <c r="AV387" s="4" t="s">
        <v>346</v>
      </c>
      <c r="AW387" s="4" t="s">
        <v>723</v>
      </c>
      <c r="AX387" s="4" t="s">
        <v>642</v>
      </c>
      <c r="AY387" s="4" t="s">
        <v>33</v>
      </c>
      <c r="AZ387" s="4"/>
      <c r="BA387" s="3">
        <v>0.104</v>
      </c>
      <c r="BB387" s="3"/>
      <c r="BC387" s="3"/>
      <c r="BD387" s="3" t="s">
        <v>20</v>
      </c>
      <c r="BE387" s="3">
        <v>0.44</v>
      </c>
      <c r="BF387" s="3"/>
    </row>
    <row r="388" spans="1:58" x14ac:dyDescent="0.35">
      <c r="A388" s="2">
        <v>65</v>
      </c>
      <c r="B388" s="3" t="s">
        <v>351</v>
      </c>
      <c r="C388" s="3">
        <v>65.3</v>
      </c>
      <c r="D388" s="3" t="s">
        <v>408</v>
      </c>
      <c r="E388" s="3" t="s">
        <v>381</v>
      </c>
      <c r="F388" s="3"/>
      <c r="G388" s="3" t="s">
        <v>1958</v>
      </c>
      <c r="H388" s="3" t="str">
        <f>IF(Z388&lt;'2 - Outliers'!$F$11,"Low outlier",IF(Z388&gt;'2 - Outliers'!$F$12,"High outlier",""))</f>
        <v/>
      </c>
      <c r="I388" s="3">
        <f>IF(AB388="",VLOOKUP(AX388,'3 -Impute_SE'!$B$10:$C$21,2,FALSE),AB388)</f>
        <v>0.11308263473053892</v>
      </c>
      <c r="J388" s="3">
        <f>I388^2</f>
        <v>1.2787682277600488E-2</v>
      </c>
      <c r="K388" s="3">
        <f>1/J388</f>
        <v>78.200253829550292</v>
      </c>
      <c r="L388" s="3">
        <f>K388/(VLOOKUP($AX388,'5_Weighting - FEM'!$B$9:$C$20,2,FALSE)/VLOOKUP($AX388,'5_Weighting - FEM'!$B$9:$D$20,3,FALSE))</f>
        <v>0.13652302417934217</v>
      </c>
      <c r="M388" s="3">
        <f>L388*Z388</f>
        <v>-2.5782100070220408E-2</v>
      </c>
      <c r="N388" s="3">
        <f>K388*Z388</f>
        <v>-14.767961535202913</v>
      </c>
      <c r="O388" s="3">
        <f>K388/(VLOOKUP($AX388,'5_Weighting - FEM'!$F$12:$G$20,2,FALSE)/(VLOOKUP($AX388,'5_Weighting - FEM'!$F$12:$H$21,3,FALSE)))</f>
        <v>4.4812661648345395</v>
      </c>
      <c r="P388" s="3">
        <f>O388*$Z388</f>
        <v>-0.84627815269667306</v>
      </c>
      <c r="Q388" s="3">
        <f>K388/(VLOOKUP($AX388,'5_Weighting - FEM'!$F$12:$H$20,2,FALSE)/VLOOKUP($AX388,'5_Weighting - FEM'!$F$12:$H$20,3,FALSE))</f>
        <v>4.4812661648345395</v>
      </c>
      <c r="R388" s="3">
        <f>Q388*$Z388</f>
        <v>-0.84627815269667306</v>
      </c>
      <c r="S388" s="3">
        <f>K388/(VLOOKUP($AX388,'5_Weighting - FEM'!$N$12:$O$23,2,FALSE)/VLOOKUP($AX388,'5_Weighting - FEM'!$N$12:$P$23,3,FALSE))</f>
        <v>7.4786864912044906E-2</v>
      </c>
      <c r="T388" s="3">
        <f>S388*$Z388</f>
        <v>-1.4123349864909856E-2</v>
      </c>
      <c r="U388" s="3">
        <f>K388/(VLOOKUP($AX388,'5_Weighting - FEM'!$R$12:$S$23,2,FALSE)/(VLOOKUP($AX388,'5_Weighting - FEM'!$R$12:$T$23,3,FALSE)))</f>
        <v>0.12156557572337469</v>
      </c>
      <c r="V388" s="3">
        <f>U388*$Z388</f>
        <v>-2.2957415844207862E-2</v>
      </c>
      <c r="W388" s="3">
        <f>K388/(VLOOKUP($AX388,'5_Weighting - FEM'!$V$12:$W$23,2,FALSE)/(VLOOKUP($AX388,'5_Weighting - FEM'!$V$12:$X$23,3,FALSE)))</f>
        <v>0.10312075287553751</v>
      </c>
      <c r="X388" s="3">
        <f>W388*$Z388</f>
        <v>-1.9474147939039507E-2</v>
      </c>
      <c r="Y388" s="3" t="s">
        <v>354</v>
      </c>
      <c r="Z388" s="6">
        <v>-0.18884799999999999</v>
      </c>
      <c r="AA388" s="3" t="s">
        <v>409</v>
      </c>
      <c r="AB388" s="3">
        <v>0.11308263473053892</v>
      </c>
      <c r="AC388" s="3" t="s">
        <v>26</v>
      </c>
      <c r="AD388" s="3" t="s">
        <v>5</v>
      </c>
      <c r="AE388" s="3" t="s">
        <v>143</v>
      </c>
      <c r="AF388" s="3" t="s">
        <v>53</v>
      </c>
      <c r="AG388" s="3" t="s">
        <v>7</v>
      </c>
      <c r="AH388" s="3" t="s">
        <v>356</v>
      </c>
      <c r="AI388" s="3" t="s">
        <v>28</v>
      </c>
      <c r="AJ388" s="3" t="s">
        <v>10</v>
      </c>
      <c r="AK388" s="3" t="s">
        <v>11</v>
      </c>
      <c r="AL388" s="4" t="s">
        <v>108</v>
      </c>
      <c r="AM388" s="4" t="s">
        <v>363</v>
      </c>
      <c r="AN388" s="4">
        <v>2010</v>
      </c>
      <c r="AO388" s="3" t="s">
        <v>14</v>
      </c>
      <c r="AP388" s="3" t="s">
        <v>14</v>
      </c>
      <c r="AQ388" s="3">
        <v>473</v>
      </c>
      <c r="AR388" s="3">
        <v>1</v>
      </c>
      <c r="AS388" s="3">
        <v>0</v>
      </c>
      <c r="AT388" s="3">
        <v>0</v>
      </c>
      <c r="AU388" s="3">
        <v>0</v>
      </c>
      <c r="AV388" s="4" t="s">
        <v>346</v>
      </c>
      <c r="AW388" s="4" t="s">
        <v>364</v>
      </c>
      <c r="AX388" s="4" t="s">
        <v>348</v>
      </c>
      <c r="AY388" s="4" t="s">
        <v>33</v>
      </c>
      <c r="AZ388" s="4"/>
      <c r="BA388" s="3">
        <v>-0.40699999999999997</v>
      </c>
      <c r="BB388" s="3"/>
      <c r="BC388" s="3"/>
      <c r="BD388" s="3" t="s">
        <v>20</v>
      </c>
      <c r="BE388" s="3">
        <v>-1.67</v>
      </c>
      <c r="BF388" s="3"/>
    </row>
    <row r="389" spans="1:58" x14ac:dyDescent="0.35">
      <c r="A389" s="2">
        <v>59</v>
      </c>
      <c r="B389" s="3" t="s">
        <v>410</v>
      </c>
      <c r="C389" s="3">
        <v>59.6</v>
      </c>
      <c r="D389" s="3" t="s">
        <v>630</v>
      </c>
      <c r="E389" s="3" t="s">
        <v>631</v>
      </c>
      <c r="F389" s="3"/>
      <c r="G389" s="3"/>
      <c r="H389" s="3" t="str">
        <f>IF(Z389&lt;'2 - Outliers'!$F$11,"Low outlier",IF(Z389&gt;'2 - Outliers'!$F$12,"High outlier",""))</f>
        <v/>
      </c>
      <c r="I389" s="3">
        <f>IF(AB389="",VLOOKUP(AX389,'3 -Impute_SE'!$B$10:$C$21,2,FALSE),AB389)</f>
        <v>0.11406844106463879</v>
      </c>
      <c r="J389" s="3">
        <f>I389^2</f>
        <v>1.3011609246916972E-2</v>
      </c>
      <c r="K389" s="3">
        <f>1/J389</f>
        <v>76.854444444444439</v>
      </c>
      <c r="L389" s="3">
        <f>K389/(VLOOKUP($AX389,'5_Weighting - FEM'!$B$9:$C$20,2,FALSE)/VLOOKUP($AX389,'5_Weighting - FEM'!$B$9:$D$20,3,FALSE))</f>
        <v>1.2219901348255795E-4</v>
      </c>
      <c r="M389" s="3">
        <f>L389*Z389</f>
        <v>3.6659704044767387E-5</v>
      </c>
      <c r="N389" s="3">
        <f>K389*Z389</f>
        <v>23.056333333333331</v>
      </c>
      <c r="O389" s="3">
        <f>K389/(VLOOKUP($AX389,'5_Weighting - FEM'!$F$12:$G$20,2,FALSE)/(VLOOKUP($AX389,'5_Weighting - FEM'!$F$12:$H$21,3,FALSE)))</f>
        <v>3.2791716702454347E-3</v>
      </c>
      <c r="P389" s="3">
        <f>O389*$Z389</f>
        <v>9.8375150107363044E-4</v>
      </c>
      <c r="Q389" s="3">
        <f>K389/(VLOOKUP($AX389,'5_Weighting - FEM'!$F$12:$H$20,2,FALSE)/VLOOKUP($AX389,'5_Weighting - FEM'!$F$12:$H$20,3,FALSE))</f>
        <v>3.2791716702454347E-3</v>
      </c>
      <c r="R389" s="3">
        <f>Q389*$Z389</f>
        <v>9.8375150107363044E-4</v>
      </c>
      <c r="S389" s="3">
        <f>K389/(VLOOKUP($AX389,'5_Weighting - FEM'!$N$12:$O$23,2,FALSE)/VLOOKUP($AX389,'5_Weighting - FEM'!$N$12:$P$23,3,FALSE))</f>
        <v>9.6219121696015239E-5</v>
      </c>
      <c r="T389" s="3">
        <f>S389*$Z389</f>
        <v>2.8865736508804569E-5</v>
      </c>
      <c r="U389" s="3">
        <f>K389/(VLOOKUP($AX389,'5_Weighting - FEM'!$R$12:$S$23,2,FALSE)/(VLOOKUP($AX389,'5_Weighting - FEM'!$R$12:$T$23,3,FALSE)))</f>
        <v>1.3201085287606548E-2</v>
      </c>
      <c r="V389" s="3">
        <f>U389*$Z389</f>
        <v>3.9603255862819637E-3</v>
      </c>
      <c r="W389" s="3">
        <f>K389/(VLOOKUP($AX389,'5_Weighting - FEM'!$V$12:$W$23,2,FALSE)/(VLOOKUP($AX389,'5_Weighting - FEM'!$V$12:$X$23,3,FALSE)))</f>
        <v>8.9598362286061602E-5</v>
      </c>
      <c r="X389" s="3">
        <f>W389*$Z389</f>
        <v>2.6879508685818479E-5</v>
      </c>
      <c r="Y389" s="3" t="s">
        <v>64</v>
      </c>
      <c r="Z389" s="6">
        <v>0.3</v>
      </c>
      <c r="AA389" s="3" t="s">
        <v>4</v>
      </c>
      <c r="AB389" s="3">
        <v>0.11406844106463879</v>
      </c>
      <c r="AC389" s="3" t="s">
        <v>26</v>
      </c>
      <c r="AD389" s="3" t="s">
        <v>5</v>
      </c>
      <c r="AE389" s="3" t="s">
        <v>6</v>
      </c>
      <c r="AF389" s="3" t="s">
        <v>5</v>
      </c>
      <c r="AG389" s="3" t="s">
        <v>413</v>
      </c>
      <c r="AH389" s="3" t="s">
        <v>632</v>
      </c>
      <c r="AI389" s="3" t="s">
        <v>85</v>
      </c>
      <c r="AJ389" s="3" t="s">
        <v>10</v>
      </c>
      <c r="AK389" s="3" t="s">
        <v>107</v>
      </c>
      <c r="AL389" s="4" t="s">
        <v>96</v>
      </c>
      <c r="AM389" s="4" t="s">
        <v>415</v>
      </c>
      <c r="AN389" s="4" t="s">
        <v>416</v>
      </c>
      <c r="AO389" s="3" t="s">
        <v>1951</v>
      </c>
      <c r="AP389" s="3" t="s">
        <v>14</v>
      </c>
      <c r="AQ389" s="3">
        <v>1813</v>
      </c>
      <c r="AR389" s="3">
        <v>1</v>
      </c>
      <c r="AS389" s="3">
        <v>0</v>
      </c>
      <c r="AT389" s="3">
        <v>0</v>
      </c>
      <c r="AU389" s="3">
        <v>0</v>
      </c>
      <c r="AV389" s="4" t="s">
        <v>15</v>
      </c>
      <c r="AW389" s="4" t="s">
        <v>183</v>
      </c>
      <c r="AX389" s="4" t="s">
        <v>17</v>
      </c>
      <c r="AY389" s="4" t="s">
        <v>417</v>
      </c>
      <c r="AZ389" s="4"/>
      <c r="BA389" s="3">
        <v>3.0000000000000001E-3</v>
      </c>
      <c r="BB389" s="3"/>
      <c r="BC389" s="3"/>
      <c r="BD389" s="3" t="s">
        <v>20</v>
      </c>
      <c r="BE389" s="3">
        <v>2.63</v>
      </c>
      <c r="BF389" s="3"/>
    </row>
    <row r="390" spans="1:58" x14ac:dyDescent="0.35">
      <c r="A390" s="86">
        <v>131</v>
      </c>
      <c r="B390" s="81" t="s">
        <v>68</v>
      </c>
      <c r="C390" s="81">
        <v>131.19999999999999</v>
      </c>
      <c r="D390" s="81" t="s">
        <v>2038</v>
      </c>
      <c r="E390" s="81" t="s">
        <v>231</v>
      </c>
      <c r="F390" s="3">
        <v>1</v>
      </c>
      <c r="G390" s="3"/>
      <c r="H390" s="3"/>
      <c r="I390" s="3">
        <f>IF(AB390="",VLOOKUP(AX390,'3 -Impute_SE'!$B$10:$C$21,2,FALSE),AB390)</f>
        <v>0.11428571428571428</v>
      </c>
      <c r="J390" s="3">
        <f>I390^2</f>
        <v>1.3061224489795917E-2</v>
      </c>
      <c r="K390" s="96">
        <f>1/J390</f>
        <v>76.562500000000014</v>
      </c>
      <c r="L390" s="3">
        <f>K390/(VLOOKUP($AX390,'5_Weighting - FEM'!$B$9:$C$20,2,FALSE)/VLOOKUP($AX390,'5_Weighting - FEM'!$B$9:$D$20,3,FALSE))</f>
        <v>1.2173482011858654E-4</v>
      </c>
      <c r="M390" s="3">
        <f>L390*Z390</f>
        <v>4.8693928047434621E-7</v>
      </c>
      <c r="N390" s="3">
        <f>K390*Z390</f>
        <v>0.30625000000000008</v>
      </c>
      <c r="O390" s="3">
        <f>K390/(VLOOKUP($AX390,'5_Weighting - FEM'!$F$12:$G$20,2,FALSE)/(VLOOKUP($AX390,'5_Weighting - FEM'!$F$12:$H$21,3,FALSE)))</f>
        <v>3.2667151889263909E-3</v>
      </c>
      <c r="P390" s="3">
        <f>O390*$Z390</f>
        <v>1.3066860755705564E-5</v>
      </c>
      <c r="Q390" s="3">
        <f>K390/(VLOOKUP($AX390,'5_Weighting - FEM'!$F$12:$H$20,2,FALSE)/VLOOKUP($AX390,'5_Weighting - FEM'!$F$12:$H$20,3,FALSE))</f>
        <v>3.2667151889263909E-3</v>
      </c>
      <c r="R390" s="3">
        <f>Q390*$Z390</f>
        <v>1.3066860755705564E-5</v>
      </c>
      <c r="S390" s="3">
        <f>K390/(VLOOKUP($AX390,'5_Weighting - FEM'!$N$12:$O$23,2,FALSE)/VLOOKUP($AX390,'5_Weighting - FEM'!$N$12:$P$23,3,FALSE))</f>
        <v>9.5853617290492151E-5</v>
      </c>
      <c r="T390" s="3">
        <f>S390*$Z390</f>
        <v>3.8341446916196861E-7</v>
      </c>
      <c r="U390" s="3">
        <f>K390/(VLOOKUP($AX390,'5_Weighting - FEM'!$R$12:$S$23,2,FALSE)/(VLOOKUP($AX390,'5_Weighting - FEM'!$R$12:$T$23,3,FALSE)))</f>
        <v>1.3150938760125762E-2</v>
      </c>
      <c r="V390" s="3">
        <f>U390*$Z390</f>
        <v>5.2603755040503052E-5</v>
      </c>
      <c r="W390" s="3">
        <f>K390/(VLOOKUP($AX390,'5_Weighting - FEM'!$V$12:$W$23,2,FALSE)/(VLOOKUP($AX390,'5_Weighting - FEM'!$V$12:$X$23,3,FALSE)))</f>
        <v>8.9258007941041994E-5</v>
      </c>
      <c r="X390" s="3">
        <f>W390*$Z390</f>
        <v>3.57032031764168E-7</v>
      </c>
      <c r="Y390" s="3"/>
      <c r="Z390" s="81">
        <v>4.0000000000000001E-3</v>
      </c>
      <c r="AA390" s="81" t="s">
        <v>4</v>
      </c>
      <c r="AB390" s="85">
        <v>0.11428571428571428</v>
      </c>
      <c r="AC390" s="81" t="s">
        <v>2049</v>
      </c>
      <c r="AD390" s="81" t="s">
        <v>5</v>
      </c>
      <c r="AE390" s="81" t="s">
        <v>6</v>
      </c>
      <c r="AF390" s="81" t="s">
        <v>5</v>
      </c>
      <c r="AG390" s="81" t="s">
        <v>55</v>
      </c>
      <c r="AH390" s="81" t="s">
        <v>37</v>
      </c>
      <c r="AI390" s="81" t="s">
        <v>73</v>
      </c>
      <c r="AJ390" s="81" t="s">
        <v>57</v>
      </c>
      <c r="AK390" s="81" t="s">
        <v>2039</v>
      </c>
      <c r="AL390" s="81" t="s">
        <v>12</v>
      </c>
      <c r="AM390" s="81" t="s">
        <v>232</v>
      </c>
      <c r="AN390" s="81">
        <v>1991</v>
      </c>
      <c r="AO390" s="3" t="s">
        <v>30</v>
      </c>
      <c r="AP390" s="3" t="s">
        <v>30</v>
      </c>
      <c r="AQ390" s="81">
        <v>1036</v>
      </c>
      <c r="AR390" s="81">
        <v>0</v>
      </c>
      <c r="AS390" s="81">
        <v>0</v>
      </c>
      <c r="AT390" s="81">
        <v>1</v>
      </c>
      <c r="AU390" s="81">
        <v>1</v>
      </c>
      <c r="AV390" s="81" t="s">
        <v>15</v>
      </c>
      <c r="AW390" s="81" t="s">
        <v>2044</v>
      </c>
      <c r="AX390" s="81" t="s">
        <v>17</v>
      </c>
      <c r="AY390" s="81" t="s">
        <v>233</v>
      </c>
      <c r="AZ390" s="3" t="s">
        <v>78</v>
      </c>
      <c r="BA390" s="3"/>
      <c r="BB390" s="3"/>
      <c r="BC390" s="3"/>
      <c r="BD390" s="3"/>
      <c r="BE390" s="81">
        <v>3.5000000000000003E-2</v>
      </c>
      <c r="BF390" s="81"/>
    </row>
    <row r="391" spans="1:58" x14ac:dyDescent="0.35">
      <c r="A391" s="2">
        <v>60</v>
      </c>
      <c r="B391" s="3" t="s">
        <v>127</v>
      </c>
      <c r="C391" s="3">
        <v>60.1</v>
      </c>
      <c r="D391" s="3" t="s">
        <v>128</v>
      </c>
      <c r="E391" s="3" t="s">
        <v>129</v>
      </c>
      <c r="F391" s="3"/>
      <c r="G391" s="3"/>
      <c r="H391" s="3" t="str">
        <f>IF(Z391&lt;'2 - Outliers'!$F$11,"Low outlier",IF(Z391&gt;'2 - Outliers'!$F$12,"High outlier",""))</f>
        <v/>
      </c>
      <c r="I391" s="3">
        <f>IF(AB391="",VLOOKUP(AX391,'3 -Impute_SE'!$B$10:$C$21,2,FALSE),AB391)</f>
        <v>0.11550411280846065</v>
      </c>
      <c r="J391" s="3">
        <f>I391^2</f>
        <v>1.3341200075669604E-2</v>
      </c>
      <c r="K391" s="3">
        <f>1/J391</f>
        <v>74.955775666965948</v>
      </c>
      <c r="L391" s="3">
        <f>K391/(VLOOKUP($AX391,'5_Weighting - FEM'!$B$9:$C$20,2,FALSE)/VLOOKUP($AX391,'5_Weighting - FEM'!$B$9:$D$20,3,FALSE))</f>
        <v>2.0159722786155816E-4</v>
      </c>
      <c r="M391" s="3">
        <f>L391*Z391</f>
        <v>1.0130367302572721E-4</v>
      </c>
      <c r="N391" s="3">
        <f>K391*Z391</f>
        <v>37.665673631041116</v>
      </c>
      <c r="O391" s="3">
        <f>K391/(VLOOKUP($AX391,'5_Weighting - FEM'!$F$12:$G$20,2,FALSE)/(VLOOKUP($AX391,'5_Weighting - FEM'!$F$12:$H$21,3,FALSE)))</f>
        <v>1.9594871965279325E-2</v>
      </c>
      <c r="P391" s="3">
        <f>O391*$Z391</f>
        <v>9.8465267782095536E-3</v>
      </c>
      <c r="Q391" s="3">
        <f>K391/(VLOOKUP($AX391,'5_Weighting - FEM'!$F$12:$H$20,2,FALSE)/VLOOKUP($AX391,'5_Weighting - FEM'!$F$12:$H$20,3,FALSE))</f>
        <v>1.9594871965279325E-2</v>
      </c>
      <c r="R391" s="3">
        <f>Q391*$Z391</f>
        <v>9.8465267782095536E-3</v>
      </c>
      <c r="S391" s="3">
        <f>K391/(VLOOKUP($AX391,'5_Weighting - FEM'!$N$12:$O$23,2,FALSE)/VLOOKUP($AX391,'5_Weighting - FEM'!$N$12:$P$23,3,FALSE))</f>
        <v>1.3051069579690915E-4</v>
      </c>
      <c r="T391" s="3">
        <f>S391*$Z391</f>
        <v>6.5582314765010412E-5</v>
      </c>
      <c r="U391" s="3">
        <f>K391/(VLOOKUP($AX391,'5_Weighting - FEM'!$R$12:$S$23,2,FALSE)/(VLOOKUP($AX391,'5_Weighting - FEM'!$R$12:$T$23,3,FALSE)))</f>
        <v>3.8387501862726464E-2</v>
      </c>
      <c r="V391" s="3">
        <f>U391*$Z391</f>
        <v>1.9289922675160335E-2</v>
      </c>
      <c r="W391" s="3">
        <f>K391/(VLOOKUP($AX391,'5_Weighting - FEM'!$V$12:$W$23,2,FALSE)/(VLOOKUP($AX391,'5_Weighting - FEM'!$V$12:$X$23,3,FALSE)))</f>
        <v>1.1646740485512887E-4</v>
      </c>
      <c r="X391" s="3">
        <f>W391*$Z391</f>
        <v>5.8525486807295503E-5</v>
      </c>
      <c r="Y391" s="3" t="s">
        <v>130</v>
      </c>
      <c r="Z391" s="6">
        <v>0.50250528789659232</v>
      </c>
      <c r="AA391" s="3" t="s">
        <v>25</v>
      </c>
      <c r="AB391" s="3">
        <v>0.11550411280846065</v>
      </c>
      <c r="AC391" s="3" t="s">
        <v>26</v>
      </c>
      <c r="AD391" s="3" t="s">
        <v>5</v>
      </c>
      <c r="AE391" s="3" t="s">
        <v>6</v>
      </c>
      <c r="AF391" s="3" t="s">
        <v>5</v>
      </c>
      <c r="AG391" s="3" t="s">
        <v>7</v>
      </c>
      <c r="AH391" s="3" t="s">
        <v>37</v>
      </c>
      <c r="AI391" s="3" t="s">
        <v>28</v>
      </c>
      <c r="AJ391" s="3" t="s">
        <v>10</v>
      </c>
      <c r="AK391" s="3" t="s">
        <v>11</v>
      </c>
      <c r="AL391" s="4" t="s">
        <v>131</v>
      </c>
      <c r="AM391" s="4" t="s">
        <v>13</v>
      </c>
      <c r="AN391" s="4" t="s">
        <v>132</v>
      </c>
      <c r="AO391" s="3" t="s">
        <v>1951</v>
      </c>
      <c r="AP391" s="3" t="s">
        <v>14</v>
      </c>
      <c r="AQ391" s="3">
        <v>32</v>
      </c>
      <c r="AR391" s="3">
        <v>0</v>
      </c>
      <c r="AS391" s="3">
        <v>0</v>
      </c>
      <c r="AT391" s="3">
        <v>0</v>
      </c>
      <c r="AU391" s="3">
        <v>0</v>
      </c>
      <c r="AV391" s="4" t="s">
        <v>15</v>
      </c>
      <c r="AW391" s="4" t="s">
        <v>41</v>
      </c>
      <c r="AX391" s="4" t="s">
        <v>42</v>
      </c>
      <c r="AY391" s="4" t="s">
        <v>33</v>
      </c>
      <c r="AZ391" s="4"/>
      <c r="BA391" s="3">
        <v>3.6240000000000001</v>
      </c>
      <c r="BB391" s="3"/>
      <c r="BC391" s="3"/>
      <c r="BD391" s="3" t="s">
        <v>20</v>
      </c>
      <c r="BE391" s="3">
        <v>4.3505402160864346</v>
      </c>
      <c r="BF391" s="3" t="s">
        <v>91</v>
      </c>
    </row>
    <row r="392" spans="1:58" x14ac:dyDescent="0.35">
      <c r="A392" s="2">
        <v>69</v>
      </c>
      <c r="B392" s="3" t="s">
        <v>61</v>
      </c>
      <c r="C392" s="3">
        <v>69.099999999999994</v>
      </c>
      <c r="D392" s="3" t="s">
        <v>793</v>
      </c>
      <c r="E392" s="3" t="s">
        <v>794</v>
      </c>
      <c r="F392" s="3"/>
      <c r="G392" s="3"/>
      <c r="H392" s="3" t="str">
        <f>IF(Z392&lt;'2 - Outliers'!$F$11,"Low outlier",IF(Z392&gt;'2 - Outliers'!$F$12,"High outlier",""))</f>
        <v/>
      </c>
      <c r="I392" s="3">
        <f>IF(AB392="",VLOOKUP(AX392,'3 -Impute_SE'!$B$10:$C$21,2,FALSE),AB392)</f>
        <v>0.11666666666666667</v>
      </c>
      <c r="J392" s="3">
        <f>I392^2</f>
        <v>1.3611111111111112E-2</v>
      </c>
      <c r="K392" s="3">
        <f>1/J392</f>
        <v>73.469387755102034</v>
      </c>
      <c r="L392" s="3">
        <f>K392/(VLOOKUP($AX392,'5_Weighting - FEM'!$B$9:$C$20,2,FALSE)/VLOOKUP($AX392,'5_Weighting - FEM'!$B$9:$D$20,3,FALSE))</f>
        <v>7.1235995169455257E-4</v>
      </c>
      <c r="M392" s="3">
        <f>L392*Z392</f>
        <v>-1.9946078647447474E-5</v>
      </c>
      <c r="N392" s="3">
        <f>K392*Z392</f>
        <v>-2.0571428571428569</v>
      </c>
      <c r="O392" s="3">
        <f>K392/(VLOOKUP($AX392,'5_Weighting - FEM'!$F$12:$G$20,2,FALSE)/(VLOOKUP($AX392,'5_Weighting - FEM'!$F$12:$H$21,3,FALSE)))</f>
        <v>0.41720272701694627</v>
      </c>
      <c r="P392" s="3">
        <f>O392*$Z392</f>
        <v>-1.1681676356474496E-2</v>
      </c>
      <c r="Q392" s="3">
        <f>K392/(VLOOKUP($AX392,'5_Weighting - FEM'!$F$12:$H$20,2,FALSE)/VLOOKUP($AX392,'5_Weighting - FEM'!$F$12:$H$20,3,FALSE))</f>
        <v>0.41720272701694627</v>
      </c>
      <c r="R392" s="3">
        <f>Q392*$Z392</f>
        <v>-1.1681676356474496E-2</v>
      </c>
      <c r="S392" s="3">
        <f>K392/(VLOOKUP($AX392,'5_Weighting - FEM'!$N$12:$O$23,2,FALSE)/VLOOKUP($AX392,'5_Weighting - FEM'!$N$12:$P$23,3,FALSE))</f>
        <v>5.2596053230635526E-4</v>
      </c>
      <c r="T392" s="3">
        <f>S392*$Z392</f>
        <v>-1.4726894904577948E-5</v>
      </c>
      <c r="U392" s="3">
        <f>K392/(VLOOKUP($AX392,'5_Weighting - FEM'!$R$12:$S$23,2,FALSE)/(VLOOKUP($AX392,'5_Weighting - FEM'!$R$12:$T$23,3,FALSE)))</f>
        <v>3.7344867585150201E-4</v>
      </c>
      <c r="V392" s="3">
        <f>U392*$Z392</f>
        <v>-1.0456562923842056E-5</v>
      </c>
      <c r="W392" s="3">
        <f>K392/(VLOOKUP($AX392,'5_Weighting - FEM'!$V$12:$W$23,2,FALSE)/(VLOOKUP($AX392,'5_Weighting - FEM'!$V$12:$X$23,3,FALSE)))</f>
        <v>4.0776722331635392E-4</v>
      </c>
      <c r="X392" s="3">
        <f>W392*$Z392</f>
        <v>-1.141748225285791E-5</v>
      </c>
      <c r="Y392" s="3" t="s">
        <v>266</v>
      </c>
      <c r="Z392" s="6">
        <v>-2.8000000000000001E-2</v>
      </c>
      <c r="AA392" s="3" t="s">
        <v>157</v>
      </c>
      <c r="AB392" s="3">
        <v>0.11666666666666667</v>
      </c>
      <c r="AC392" s="3" t="s">
        <v>26</v>
      </c>
      <c r="AD392" s="3" t="s">
        <v>53</v>
      </c>
      <c r="AE392" s="3" t="s">
        <v>143</v>
      </c>
      <c r="AF392" s="3" t="s">
        <v>54</v>
      </c>
      <c r="AG392" s="3" t="s">
        <v>7</v>
      </c>
      <c r="AH392" s="3" t="s">
        <v>65</v>
      </c>
      <c r="AI392" s="3" t="s">
        <v>28</v>
      </c>
      <c r="AJ392" s="3" t="s">
        <v>10</v>
      </c>
      <c r="AK392" s="3" t="s">
        <v>11</v>
      </c>
      <c r="AL392" s="3" t="s">
        <v>66</v>
      </c>
      <c r="AM392" s="3" t="s">
        <v>67</v>
      </c>
      <c r="AN392" s="3">
        <v>2009</v>
      </c>
      <c r="AO392" s="3" t="s">
        <v>30</v>
      </c>
      <c r="AP392" s="3" t="s">
        <v>14</v>
      </c>
      <c r="AQ392" s="3">
        <v>236</v>
      </c>
      <c r="AR392" s="3">
        <v>0</v>
      </c>
      <c r="AS392" s="3">
        <v>0</v>
      </c>
      <c r="AT392" s="3">
        <v>1</v>
      </c>
      <c r="AU392" s="3">
        <v>1</v>
      </c>
      <c r="AV392" s="3" t="s">
        <v>346</v>
      </c>
      <c r="AW392" s="3" t="s">
        <v>795</v>
      </c>
      <c r="AX392" s="3" t="s">
        <v>642</v>
      </c>
      <c r="AY392" s="3" t="s">
        <v>796</v>
      </c>
      <c r="AZ392" s="4"/>
      <c r="BA392" s="3">
        <v>-2.8000000000000001E-2</v>
      </c>
      <c r="BB392" s="3"/>
      <c r="BC392" s="3"/>
      <c r="BD392" s="3" t="s">
        <v>20</v>
      </c>
      <c r="BE392" s="3">
        <v>-0.24</v>
      </c>
      <c r="BF392" s="3"/>
    </row>
    <row r="393" spans="1:58" x14ac:dyDescent="0.35">
      <c r="A393" s="2">
        <v>65</v>
      </c>
      <c r="B393" s="3" t="s">
        <v>351</v>
      </c>
      <c r="C393" s="3">
        <v>65.400000000000006</v>
      </c>
      <c r="D393" s="3" t="s">
        <v>748</v>
      </c>
      <c r="E393" s="3" t="s">
        <v>362</v>
      </c>
      <c r="F393" s="3"/>
      <c r="G393" s="3" t="s">
        <v>1958</v>
      </c>
      <c r="H393" s="3" t="str">
        <f>IF(Z393&lt;'2 - Outliers'!$F$11,"Low outlier",IF(Z393&gt;'2 - Outliers'!$F$12,"High outlier",""))</f>
        <v/>
      </c>
      <c r="I393" s="3">
        <f>IF(AB393="",VLOOKUP(AX393,'3 -Impute_SE'!$B$10:$C$21,2,FALSE),AB393)</f>
        <v>0.11705454545454545</v>
      </c>
      <c r="J393" s="3">
        <f>I393^2</f>
        <v>1.3701766611570248E-2</v>
      </c>
      <c r="K393" s="3">
        <f>1/J393</f>
        <v>72.98328955301028</v>
      </c>
      <c r="L393" s="3">
        <f>K393/(VLOOKUP($AX393,'5_Weighting - FEM'!$B$9:$C$20,2,FALSE)/VLOOKUP($AX393,'5_Weighting - FEM'!$B$9:$D$20,3,FALSE))</f>
        <v>7.0764673844558488E-4</v>
      </c>
      <c r="M393" s="3">
        <f>L393*Z393</f>
        <v>-1.4578655046760562E-4</v>
      </c>
      <c r="N393" s="3">
        <f>K393*Z393</f>
        <v>-15.035725380552966</v>
      </c>
      <c r="O393" s="3">
        <f>K393/(VLOOKUP($AX393,'5_Weighting - FEM'!$F$12:$G$20,2,FALSE)/(VLOOKUP($AX393,'5_Weighting - FEM'!$F$12:$H$21,3,FALSE)))</f>
        <v>0.41444237332805045</v>
      </c>
      <c r="P393" s="3">
        <f>O393*$Z393</f>
        <v>-8.5381759983551644E-2</v>
      </c>
      <c r="Q393" s="3">
        <f>K393/(VLOOKUP($AX393,'5_Weighting - FEM'!$F$12:$H$20,2,FALSE)/VLOOKUP($AX393,'5_Weighting - FEM'!$F$12:$H$20,3,FALSE))</f>
        <v>0.41444237332805045</v>
      </c>
      <c r="R393" s="3">
        <f>Q393*$Z393</f>
        <v>-8.5381759983551644E-2</v>
      </c>
      <c r="S393" s="3">
        <f>K393/(VLOOKUP($AX393,'5_Weighting - FEM'!$N$12:$O$23,2,FALSE)/VLOOKUP($AX393,'5_Weighting - FEM'!$N$12:$P$23,3,FALSE))</f>
        <v>5.2248060036548256E-4</v>
      </c>
      <c r="T393" s="3">
        <f>S393*$Z393</f>
        <v>-1.0763936336489525E-4</v>
      </c>
      <c r="U393" s="3">
        <f>K393/(VLOOKUP($AX393,'5_Weighting - FEM'!$R$12:$S$23,2,FALSE)/(VLOOKUP($AX393,'5_Weighting - FEM'!$R$12:$T$23,3,FALSE)))</f>
        <v>3.7097781369446227E-4</v>
      </c>
      <c r="V393" s="3">
        <f>U393*$Z393</f>
        <v>-7.6427365266078335E-5</v>
      </c>
      <c r="W393" s="3">
        <f>K393/(VLOOKUP($AX393,'5_Weighting - FEM'!$V$12:$W$23,2,FALSE)/(VLOOKUP($AX393,'5_Weighting - FEM'!$V$12:$X$23,3,FALSE)))</f>
        <v>4.0506929809630522E-4</v>
      </c>
      <c r="X393" s="3">
        <f>W393*$Z393</f>
        <v>-8.3450756516608414E-5</v>
      </c>
      <c r="Y393" s="3" t="s">
        <v>367</v>
      </c>
      <c r="Z393" s="6">
        <v>-0.206016</v>
      </c>
      <c r="AA393" s="3" t="s">
        <v>409</v>
      </c>
      <c r="AB393" s="3">
        <v>0.11705454545454545</v>
      </c>
      <c r="AC393" s="3" t="s">
        <v>26</v>
      </c>
      <c r="AD393" s="3" t="s">
        <v>53</v>
      </c>
      <c r="AE393" s="3" t="s">
        <v>143</v>
      </c>
      <c r="AF393" s="3" t="s">
        <v>54</v>
      </c>
      <c r="AG393" s="3" t="s">
        <v>7</v>
      </c>
      <c r="AH393" s="3" t="s">
        <v>356</v>
      </c>
      <c r="AI393" s="3" t="s">
        <v>28</v>
      </c>
      <c r="AJ393" s="3" t="s">
        <v>10</v>
      </c>
      <c r="AK393" s="3" t="s">
        <v>11</v>
      </c>
      <c r="AL393" s="3" t="s">
        <v>108</v>
      </c>
      <c r="AM393" s="3" t="s">
        <v>363</v>
      </c>
      <c r="AN393" s="3">
        <v>2010</v>
      </c>
      <c r="AO393" s="3" t="s">
        <v>14</v>
      </c>
      <c r="AP393" s="3" t="s">
        <v>14</v>
      </c>
      <c r="AQ393" s="3">
        <v>473</v>
      </c>
      <c r="AR393" s="3">
        <v>1</v>
      </c>
      <c r="AS393" s="3">
        <v>0</v>
      </c>
      <c r="AT393" s="3">
        <v>0</v>
      </c>
      <c r="AU393" s="3">
        <v>0</v>
      </c>
      <c r="AV393" s="3" t="s">
        <v>346</v>
      </c>
      <c r="AW393" s="3" t="s">
        <v>723</v>
      </c>
      <c r="AX393" s="3" t="s">
        <v>642</v>
      </c>
      <c r="AY393" s="3" t="s">
        <v>33</v>
      </c>
      <c r="AZ393" s="4"/>
      <c r="BA393" s="3">
        <v>-0.46400000000000002</v>
      </c>
      <c r="BB393" s="3"/>
      <c r="BC393" s="3"/>
      <c r="BD393" s="3" t="s">
        <v>20</v>
      </c>
      <c r="BE393" s="3">
        <v>-1.76</v>
      </c>
      <c r="BF393" s="3"/>
    </row>
    <row r="394" spans="1:58" x14ac:dyDescent="0.35">
      <c r="A394" s="2">
        <v>155</v>
      </c>
      <c r="B394" s="3" t="s">
        <v>1197</v>
      </c>
      <c r="C394" s="3">
        <v>155.1</v>
      </c>
      <c r="D394" s="3" t="s">
        <v>1198</v>
      </c>
      <c r="E394" s="3" t="s">
        <v>1199</v>
      </c>
      <c r="F394" s="3"/>
      <c r="G394" s="3"/>
      <c r="H394" s="3" t="str">
        <f>IF(Z394&lt;'2 - Outliers'!$F$11,"Low outlier",IF(Z394&gt;'2 - Outliers'!$F$12,"High outlier",""))</f>
        <v/>
      </c>
      <c r="I394" s="3">
        <f>IF(AB394="",VLOOKUP(AX394,'3 -Impute_SE'!$B$10:$C$21,2,FALSE),AB394)</f>
        <v>0.11723419349117675</v>
      </c>
      <c r="J394" s="3">
        <f>I394^2</f>
        <v>1.374385612352667E-2</v>
      </c>
      <c r="K394" s="3">
        <f>1/J394</f>
        <v>72.759783790824514</v>
      </c>
      <c r="L394" s="3">
        <f>K394/(VLOOKUP($AX394,'5_Weighting - FEM'!$B$9:$C$20,2,FALSE)/VLOOKUP($AX394,'5_Weighting - FEM'!$B$9:$D$20,3,FALSE))</f>
        <v>1.1568847923778962E-4</v>
      </c>
      <c r="M394" s="3">
        <f>L394*Z394</f>
        <v>2.4412762007393422E-5</v>
      </c>
      <c r="N394" s="3">
        <f>K394*Z394</f>
        <v>15.353882228357472</v>
      </c>
      <c r="O394" s="3">
        <f>K394/(VLOOKUP($AX394,'5_Weighting - FEM'!$F$12:$G$20,2,FALSE)/(VLOOKUP($AX394,'5_Weighting - FEM'!$F$12:$H$21,3,FALSE)))</f>
        <v>3.104463553991662E-3</v>
      </c>
      <c r="P394" s="3">
        <f>O394*$Z394</f>
        <v>6.5510870575493654E-4</v>
      </c>
      <c r="Q394" s="3">
        <f>K394/(VLOOKUP($AX394,'5_Weighting - FEM'!$F$12:$H$20,2,FALSE)/VLOOKUP($AX394,'5_Weighting - FEM'!$F$12:$H$20,3,FALSE))</f>
        <v>3.104463553991662E-3</v>
      </c>
      <c r="R394" s="3">
        <f>Q394*$Z394</f>
        <v>6.5510870575493654E-4</v>
      </c>
      <c r="S394" s="3">
        <f>K394/(VLOOKUP($AX394,'5_Weighting - FEM'!$N$12:$O$23,2,FALSE)/VLOOKUP($AX394,'5_Weighting - FEM'!$N$12:$P$23,3,FALSE))</f>
        <v>9.1092747358362724E-5</v>
      </c>
      <c r="T394" s="3">
        <f>S394*$Z394</f>
        <v>1.9222532585015714E-5</v>
      </c>
      <c r="U394" s="3">
        <f>K394/(VLOOKUP($AX394,'5_Weighting - FEM'!$R$12:$S$23,2,FALSE)/(VLOOKUP($AX394,'5_Weighting - FEM'!$R$12:$T$23,3,FALSE)))</f>
        <v>1.2497756223126519E-2</v>
      </c>
      <c r="V394" s="3">
        <f>U394*$Z394</f>
        <v>2.6372958682816311E-3</v>
      </c>
      <c r="W394" s="3">
        <f>K394/(VLOOKUP($AX394,'5_Weighting - FEM'!$V$12:$W$23,2,FALSE)/(VLOOKUP($AX394,'5_Weighting - FEM'!$V$12:$X$23,3,FALSE)))</f>
        <v>8.4824729592031497E-5</v>
      </c>
      <c r="X394" s="3">
        <f>W394*$Z394</f>
        <v>1.7899845771292139E-5</v>
      </c>
      <c r="Y394" s="3" t="s">
        <v>24</v>
      </c>
      <c r="Z394" s="6">
        <v>0.21102154828411815</v>
      </c>
      <c r="AA394" s="3" t="s">
        <v>25</v>
      </c>
      <c r="AB394" s="3">
        <v>0.11723419349117675</v>
      </c>
      <c r="AC394" s="3" t="s">
        <v>26</v>
      </c>
      <c r="AD394" s="3" t="s">
        <v>53</v>
      </c>
      <c r="AE394" s="3" t="s">
        <v>6</v>
      </c>
      <c r="AF394" s="3" t="s">
        <v>1306</v>
      </c>
      <c r="AG394" s="3" t="s">
        <v>7</v>
      </c>
      <c r="AH394" s="3" t="s">
        <v>1313</v>
      </c>
      <c r="AI394" s="3" t="s">
        <v>38</v>
      </c>
      <c r="AJ394" s="3" t="s">
        <v>10</v>
      </c>
      <c r="AK394" s="3" t="s">
        <v>182</v>
      </c>
      <c r="AL394" s="4" t="s">
        <v>338</v>
      </c>
      <c r="AM394" s="4" t="s">
        <v>13</v>
      </c>
      <c r="AN394" s="4">
        <v>2016</v>
      </c>
      <c r="AO394" s="3" t="s">
        <v>14</v>
      </c>
      <c r="AP394" s="3" t="s">
        <v>1951</v>
      </c>
      <c r="AQ394" s="3">
        <v>109</v>
      </c>
      <c r="AR394" s="3">
        <v>1</v>
      </c>
      <c r="AS394" s="3">
        <v>0</v>
      </c>
      <c r="AT394" s="3">
        <v>0</v>
      </c>
      <c r="AU394" s="3">
        <v>0</v>
      </c>
      <c r="AV394" s="4" t="s">
        <v>15</v>
      </c>
      <c r="AW394" s="4" t="s">
        <v>1357</v>
      </c>
      <c r="AX394" s="4" t="s">
        <v>17</v>
      </c>
      <c r="AY394" s="4" t="s">
        <v>33</v>
      </c>
      <c r="AZ394" s="4"/>
      <c r="BA394" s="3">
        <v>2.74</v>
      </c>
      <c r="BB394" s="3"/>
      <c r="BC394" s="3"/>
      <c r="BD394" s="3"/>
      <c r="BE394" s="3">
        <v>1.8</v>
      </c>
      <c r="BF394" s="3" t="s">
        <v>1300</v>
      </c>
    </row>
    <row r="395" spans="1:58" x14ac:dyDescent="0.35">
      <c r="A395" s="2">
        <v>151</v>
      </c>
      <c r="B395" s="3" t="s">
        <v>1184</v>
      </c>
      <c r="C395" s="3">
        <v>151.1</v>
      </c>
      <c r="D395" s="3" t="s">
        <v>1185</v>
      </c>
      <c r="E395" s="3" t="s">
        <v>1186</v>
      </c>
      <c r="F395" s="3"/>
      <c r="G395" s="3"/>
      <c r="H395" s="3" t="str">
        <f>IF(Z395&lt;'2 - Outliers'!$F$11,"Low outlier",IF(Z395&gt;'2 - Outliers'!$F$12,"High outlier",""))</f>
        <v/>
      </c>
      <c r="I395" s="3">
        <f>IF(AB395="",VLOOKUP(AX395,'3 -Impute_SE'!$B$10:$C$21,2,FALSE),AB395)</f>
        <v>0.11800034066170169</v>
      </c>
      <c r="J395" s="3">
        <f>I395^2</f>
        <v>1.392408039627765E-2</v>
      </c>
      <c r="K395" s="3">
        <f>1/J395</f>
        <v>71.818028303494415</v>
      </c>
      <c r="L395" s="3">
        <f>K395/(VLOOKUP($AX395,'5_Weighting - FEM'!$B$9:$C$20,2,FALSE)/VLOOKUP($AX395,'5_Weighting - FEM'!$B$9:$D$20,3,FALSE))</f>
        <v>6.9725470076186014E-2</v>
      </c>
      <c r="M395" s="3">
        <f>L395*Z395</f>
        <v>5.5753842237060133E-2</v>
      </c>
      <c r="N395" s="3">
        <f>K395*Z395</f>
        <v>57.427092501988234</v>
      </c>
      <c r="O395" s="3">
        <f>K395/(VLOOKUP($AX395,'5_Weighting - FEM'!$F$12:$G$20,2,FALSE)/(VLOOKUP($AX395,'5_Weighting - FEM'!$F$12:$H$21,3,FALSE)))</f>
        <v>1.2214229458797194</v>
      </c>
      <c r="P395" s="3">
        <f>O395*$Z395</f>
        <v>0.97667354777091142</v>
      </c>
      <c r="Q395" s="3">
        <f>K395/(VLOOKUP($AX395,'5_Weighting - FEM'!$F$12:$H$20,2,FALSE)/VLOOKUP($AX395,'5_Weighting - FEM'!$F$12:$H$20,3,FALSE))</f>
        <v>1.2214229458797194</v>
      </c>
      <c r="R395" s="3">
        <f>Q395*$Z395</f>
        <v>0.97667354777091142</v>
      </c>
      <c r="S395" s="3">
        <f>K395/(VLOOKUP($AX395,'5_Weighting - FEM'!$N$12:$O$23,2,FALSE)/VLOOKUP($AX395,'5_Weighting - FEM'!$N$12:$P$23,3,FALSE))</f>
        <v>5.0263427840484966E-2</v>
      </c>
      <c r="T395" s="3">
        <f>S395*$Z395</f>
        <v>4.0191614671800935E-2</v>
      </c>
      <c r="U395" s="3">
        <f>K395/(VLOOKUP($AX395,'5_Weighting - FEM'!$R$12:$S$23,2,FALSE)/(VLOOKUP($AX395,'5_Weighting - FEM'!$R$12:$T$23,3,FALSE)))</f>
        <v>3.4459923760262447E-2</v>
      </c>
      <c r="V395" s="3">
        <f>U395*$Z395</f>
        <v>2.7554825384920319E-2</v>
      </c>
      <c r="W395" s="3">
        <f>K395/(VLOOKUP($AX395,'5_Weighting - FEM'!$V$12:$W$23,2,FALSE)/(VLOOKUP($AX395,'5_Weighting - FEM'!$V$12:$X$23,3,FALSE)))</f>
        <v>4.4234218260628164E-2</v>
      </c>
      <c r="X395" s="3">
        <f>W395*$Z395</f>
        <v>3.5370541406002806E-2</v>
      </c>
      <c r="Y395" s="3" t="s">
        <v>130</v>
      </c>
      <c r="Z395" s="6">
        <v>0.79961945292215764</v>
      </c>
      <c r="AA395" s="3" t="s">
        <v>1298</v>
      </c>
      <c r="AB395" s="3">
        <v>0.11800034066170169</v>
      </c>
      <c r="AC395" s="3" t="s">
        <v>1305</v>
      </c>
      <c r="AD395" s="3" t="s">
        <v>5</v>
      </c>
      <c r="AE395" s="3" t="s">
        <v>6</v>
      </c>
      <c r="AF395" s="3" t="s">
        <v>5</v>
      </c>
      <c r="AG395" s="3" t="s">
        <v>7</v>
      </c>
      <c r="AH395" s="3" t="s">
        <v>1311</v>
      </c>
      <c r="AI395" s="3" t="s">
        <v>694</v>
      </c>
      <c r="AJ395" s="3" t="s">
        <v>10</v>
      </c>
      <c r="AK395" s="3" t="s">
        <v>11</v>
      </c>
      <c r="AL395" s="4" t="s">
        <v>338</v>
      </c>
      <c r="AM395" s="4" t="s">
        <v>339</v>
      </c>
      <c r="AN395" s="4">
        <v>2015</v>
      </c>
      <c r="AO395" s="3" t="str">
        <f>IF(AN395&lt;2010,"Pre-2010",IF(AN395&lt;2018,"2010 - 2017","2018 - 2019"))</f>
        <v>2010 - 2017</v>
      </c>
      <c r="AP395" s="3" t="s">
        <v>1951</v>
      </c>
      <c r="AQ395" s="3">
        <v>112</v>
      </c>
      <c r="AR395" s="3">
        <v>1</v>
      </c>
      <c r="AS395" s="3">
        <v>0</v>
      </c>
      <c r="AT395" s="3">
        <v>0</v>
      </c>
      <c r="AU395" s="3">
        <v>0</v>
      </c>
      <c r="AV395" s="4" t="s">
        <v>1347</v>
      </c>
      <c r="AW395" s="4" t="s">
        <v>1348</v>
      </c>
      <c r="AX395" s="3" t="s">
        <v>465</v>
      </c>
      <c r="AY395" s="4" t="s">
        <v>33</v>
      </c>
      <c r="AZ395" s="4"/>
      <c r="BA395" s="3">
        <v>94176.4</v>
      </c>
      <c r="BB395" s="3"/>
      <c r="BC395" s="3"/>
      <c r="BD395" s="3"/>
      <c r="BE395" s="3">
        <v>6.7764164784456673</v>
      </c>
      <c r="BF395" s="3" t="s">
        <v>125</v>
      </c>
    </row>
    <row r="396" spans="1:58" x14ac:dyDescent="0.35">
      <c r="A396" s="2">
        <v>44</v>
      </c>
      <c r="B396" s="3" t="s">
        <v>890</v>
      </c>
      <c r="C396" s="3">
        <v>44.3</v>
      </c>
      <c r="D396" s="3" t="s">
        <v>891</v>
      </c>
      <c r="E396" s="3" t="s">
        <v>892</v>
      </c>
      <c r="F396" s="3"/>
      <c r="G396" s="3"/>
      <c r="H396" s="3" t="str">
        <f>IF(Z396&lt;'2 - Outliers'!$F$11,"Low outlier",IF(Z396&gt;'2 - Outliers'!$F$12,"High outlier",""))</f>
        <v/>
      </c>
      <c r="I396" s="3">
        <f>IF(AB396="",VLOOKUP(AX396,'3 -Impute_SE'!$B$10:$C$21,2,FALSE),AB396)</f>
        <v>0.118491921005386</v>
      </c>
      <c r="J396" s="3">
        <f>I396^2</f>
        <v>1.4040335343546635E-2</v>
      </c>
      <c r="K396" s="3">
        <f>1/J396</f>
        <v>71.223370064279152</v>
      </c>
      <c r="L396" s="3">
        <f>K396/(VLOOKUP($AX396,'5_Weighting - FEM'!$B$9:$C$20,2,FALSE)/VLOOKUP($AX396,'5_Weighting - FEM'!$B$9:$D$20,3,FALSE))</f>
        <v>4.2443704508387925E-14</v>
      </c>
      <c r="M396" s="3">
        <f>L396*Z396</f>
        <v>2.8012844975536031E-15</v>
      </c>
      <c r="N396" s="3">
        <f>K396*Z396</f>
        <v>4.7007424242424243</v>
      </c>
      <c r="O396" s="3" t="e">
        <f>K396/(VLOOKUP($AX396,'5_Weighting - FEM'!$F$12:$G$20,2,FALSE)/(VLOOKUP($AX396,'5_Weighting - FEM'!$F$12:$H$21,3,FALSE)))</f>
        <v>#N/A</v>
      </c>
      <c r="P396" s="3" t="e">
        <f>O396*$Z396</f>
        <v>#N/A</v>
      </c>
      <c r="Q396" s="3" t="e">
        <f>K396/(VLOOKUP($AX396,'5_Weighting - FEM'!$F$12:$H$20,2,FALSE)/VLOOKUP($AX396,'5_Weighting - FEM'!$F$12:$H$20,3,FALSE))</f>
        <v>#N/A</v>
      </c>
      <c r="R396" s="3" t="e">
        <f>Q396*$Z396</f>
        <v>#N/A</v>
      </c>
      <c r="S396" s="3">
        <f>K396/(VLOOKUP($AX396,'5_Weighting - FEM'!$N$12:$O$23,2,FALSE)/VLOOKUP($AX396,'5_Weighting - FEM'!$N$12:$P$23,3,FALSE))</f>
        <v>1.5967096047858829E-4</v>
      </c>
      <c r="T396" s="3">
        <f>S396*$Z396</f>
        <v>1.0538283391586827E-5</v>
      </c>
      <c r="U396" s="3">
        <f>K396/(VLOOKUP($AX396,'5_Weighting - FEM'!$R$12:$S$23,2,FALSE)/(VLOOKUP($AX396,'5_Weighting - FEM'!$R$12:$T$23,3,FALSE)))</f>
        <v>1.0358387748748922E-4</v>
      </c>
      <c r="V396" s="3">
        <f>U396*$Z396</f>
        <v>6.836535914174289E-6</v>
      </c>
      <c r="W396" s="3">
        <f>K396/(VLOOKUP($AX396,'5_Weighting - FEM'!$V$12:$W$23,2,FALSE)/(VLOOKUP($AX396,'5_Weighting - FEM'!$V$12:$X$23,3,FALSE)))</f>
        <v>1.7684876881514369E-14</v>
      </c>
      <c r="X396" s="3">
        <f>W396*$Z396</f>
        <v>1.1672018741799485E-15</v>
      </c>
      <c r="Y396" s="3" t="s">
        <v>266</v>
      </c>
      <c r="Z396" s="6">
        <v>6.6000000000000003E-2</v>
      </c>
      <c r="AA396" s="3" t="s">
        <v>157</v>
      </c>
      <c r="AB396" s="3">
        <v>0.118491921005386</v>
      </c>
      <c r="AC396" s="3" t="s">
        <v>26</v>
      </c>
      <c r="AD396" s="3" t="s">
        <v>53</v>
      </c>
      <c r="AE396" s="3" t="s">
        <v>6</v>
      </c>
      <c r="AF396" s="3" t="s">
        <v>54</v>
      </c>
      <c r="AG396" s="3" t="s">
        <v>102</v>
      </c>
      <c r="AH396" s="3" t="s">
        <v>37</v>
      </c>
      <c r="AI396" s="3" t="s">
        <v>103</v>
      </c>
      <c r="AJ396" s="3" t="s">
        <v>10</v>
      </c>
      <c r="AK396" s="3" t="s">
        <v>39</v>
      </c>
      <c r="AL396" s="4" t="s">
        <v>12</v>
      </c>
      <c r="AM396" s="4" t="s">
        <v>13</v>
      </c>
      <c r="AN396" s="4">
        <v>2000</v>
      </c>
      <c r="AO396" s="3" t="s">
        <v>30</v>
      </c>
      <c r="AP396" s="3" t="s">
        <v>14</v>
      </c>
      <c r="AQ396" s="3">
        <v>29</v>
      </c>
      <c r="AR396" s="3">
        <v>0</v>
      </c>
      <c r="AS396" s="3">
        <v>0</v>
      </c>
      <c r="AT396" s="3">
        <v>1</v>
      </c>
      <c r="AU396" s="3">
        <v>1</v>
      </c>
      <c r="AV396" s="4" t="s">
        <v>97</v>
      </c>
      <c r="AW396" s="4" t="s">
        <v>893</v>
      </c>
      <c r="AX396" s="4" t="s">
        <v>1396</v>
      </c>
      <c r="AY396" s="4" t="s">
        <v>33</v>
      </c>
      <c r="AZ396" s="4"/>
      <c r="BA396" s="3">
        <v>6.6000000000000003E-2</v>
      </c>
      <c r="BB396" s="3"/>
      <c r="BC396" s="3">
        <v>1.0682267171659934</v>
      </c>
      <c r="BD396" s="3" t="s">
        <v>19</v>
      </c>
      <c r="BE396" s="3">
        <v>0.55700000000000005</v>
      </c>
      <c r="BF396" s="3"/>
    </row>
    <row r="397" spans="1:58" x14ac:dyDescent="0.35">
      <c r="A397" s="2">
        <v>139</v>
      </c>
      <c r="B397" s="3" t="s">
        <v>991</v>
      </c>
      <c r="C397" s="3">
        <v>139.19999999999999</v>
      </c>
      <c r="D397" s="3" t="s">
        <v>997</v>
      </c>
      <c r="E397" s="3" t="s">
        <v>998</v>
      </c>
      <c r="F397" s="3"/>
      <c r="G397" s="3"/>
      <c r="H397" s="3" t="str">
        <f>IF(Z397&lt;'2 - Outliers'!$F$11,"Low outlier",IF(Z397&gt;'2 - Outliers'!$F$12,"High outlier",""))</f>
        <v/>
      </c>
      <c r="I397" s="3">
        <f>IF(AB397="",VLOOKUP(AX397,'3 -Impute_SE'!$B$10:$C$21,2,FALSE),AB397)</f>
        <v>0.1188</v>
      </c>
      <c r="J397" s="3">
        <f>I397^2</f>
        <v>1.4113440000000001E-2</v>
      </c>
      <c r="K397" s="3">
        <f>1/J397</f>
        <v>70.854447958825062</v>
      </c>
      <c r="L397" s="3">
        <f>K397/(VLOOKUP($AX397,'5_Weighting - FEM'!$B$9:$C$20,2,FALSE)/VLOOKUP($AX397,'5_Weighting - FEM'!$B$9:$D$20,3,FALSE))</f>
        <v>1.9056650622395406E-4</v>
      </c>
      <c r="M397" s="3">
        <f>L397*Z397</f>
        <v>-2.5612138436499424E-5</v>
      </c>
      <c r="N397" s="3">
        <f>K397*Z397</f>
        <v>-9.5228378056660876</v>
      </c>
      <c r="O397" s="3">
        <f>K397/(VLOOKUP($AX397,'5_Weighting - FEM'!$F$12:$G$20,2,FALSE)/(VLOOKUP($AX397,'5_Weighting - FEM'!$F$12:$H$21,3,FALSE)))</f>
        <v>1.8522706536884041E-2</v>
      </c>
      <c r="P397" s="3">
        <f>O397*$Z397</f>
        <v>-2.489451758557215E-3</v>
      </c>
      <c r="Q397" s="3">
        <f>K397/(VLOOKUP($AX397,'5_Weighting - FEM'!$F$12:$H$20,2,FALSE)/VLOOKUP($AX397,'5_Weighting - FEM'!$F$12:$H$20,3,FALSE))</f>
        <v>1.8522706536884041E-2</v>
      </c>
      <c r="R397" s="3">
        <f>Q397*$Z397</f>
        <v>-2.489451758557215E-3</v>
      </c>
      <c r="S397" s="3">
        <f>K397/(VLOOKUP($AX397,'5_Weighting - FEM'!$N$12:$O$23,2,FALSE)/VLOOKUP($AX397,'5_Weighting - FEM'!$N$12:$P$23,3,FALSE))</f>
        <v>1.2336958988321892E-4</v>
      </c>
      <c r="T397" s="3">
        <f>S397*$Z397</f>
        <v>-1.6580872880304621E-5</v>
      </c>
      <c r="U397" s="3">
        <f>K397/(VLOOKUP($AX397,'5_Weighting - FEM'!$R$12:$S$23,2,FALSE)/(VLOOKUP($AX397,'5_Weighting - FEM'!$R$12:$T$23,3,FALSE)))</f>
        <v>3.6287066991163984E-2</v>
      </c>
      <c r="V397" s="3">
        <f>U397*$Z397</f>
        <v>-4.8769818036124395E-3</v>
      </c>
      <c r="W397" s="3">
        <f>K397/(VLOOKUP($AX397,'5_Weighting - FEM'!$V$12:$W$23,2,FALSE)/(VLOOKUP($AX397,'5_Weighting - FEM'!$V$12:$X$23,3,FALSE)))</f>
        <v>1.1009470054545793E-4</v>
      </c>
      <c r="X397" s="3">
        <f>W397*$Z397</f>
        <v>-1.4796727753309545E-5</v>
      </c>
      <c r="Y397" s="3" t="s">
        <v>960</v>
      </c>
      <c r="Z397" s="6">
        <v>-0.13439999999999999</v>
      </c>
      <c r="AA397" s="3" t="s">
        <v>157</v>
      </c>
      <c r="AB397" s="3">
        <v>0.1188</v>
      </c>
      <c r="AC397" s="3" t="s">
        <v>26</v>
      </c>
      <c r="AD397" s="3" t="s">
        <v>53</v>
      </c>
      <c r="AE397" s="3" t="s">
        <v>143</v>
      </c>
      <c r="AF397" s="3" t="s">
        <v>54</v>
      </c>
      <c r="AG397" s="3" t="s">
        <v>7</v>
      </c>
      <c r="AH397" s="3"/>
      <c r="AI397" s="3" t="s">
        <v>28</v>
      </c>
      <c r="AJ397" s="3" t="s">
        <v>336</v>
      </c>
      <c r="AK397" s="3" t="s">
        <v>337</v>
      </c>
      <c r="AL397" s="4" t="s">
        <v>994</v>
      </c>
      <c r="AM397" s="4" t="s">
        <v>13</v>
      </c>
      <c r="AN397" s="4" t="s">
        <v>995</v>
      </c>
      <c r="AO397" s="3" t="s">
        <v>1951</v>
      </c>
      <c r="AP397" s="3" t="s">
        <v>14</v>
      </c>
      <c r="AQ397" s="3">
        <v>120</v>
      </c>
      <c r="AR397" s="3">
        <v>1</v>
      </c>
      <c r="AS397" s="3">
        <v>1</v>
      </c>
      <c r="AT397" s="3">
        <v>0</v>
      </c>
      <c r="AU397" s="3">
        <v>1</v>
      </c>
      <c r="AV397" s="4" t="s">
        <v>15</v>
      </c>
      <c r="AW397" s="4" t="s">
        <v>563</v>
      </c>
      <c r="AX397" s="4" t="s">
        <v>972</v>
      </c>
      <c r="AY397" s="4" t="s">
        <v>33</v>
      </c>
      <c r="AZ397" s="4"/>
      <c r="BA397" s="3">
        <v>-0.13439999999999999</v>
      </c>
      <c r="BB397" s="3"/>
      <c r="BC397" s="3"/>
      <c r="BD397" s="3"/>
      <c r="BE397" s="3">
        <v>-1.1313131313131313</v>
      </c>
      <c r="BF397" s="3" t="s">
        <v>125</v>
      </c>
    </row>
    <row r="398" spans="1:58" x14ac:dyDescent="0.35">
      <c r="A398" s="2">
        <v>172</v>
      </c>
      <c r="B398" s="3" t="s">
        <v>1236</v>
      </c>
      <c r="C398" s="3">
        <v>172.2</v>
      </c>
      <c r="D398" s="3" t="s">
        <v>1240</v>
      </c>
      <c r="E398" s="3" t="s">
        <v>1238</v>
      </c>
      <c r="F398" s="3"/>
      <c r="G398" s="3"/>
      <c r="H398" s="3" t="str">
        <f>IF(Z398&lt;'2 - Outliers'!$F$11,"Low outlier",IF(Z398&gt;'2 - Outliers'!$F$12,"High outlier",""))</f>
        <v/>
      </c>
      <c r="I398" s="3">
        <f>IF(AB398="",VLOOKUP(AX398,'3 -Impute_SE'!$B$10:$C$21,2,FALSE),AB398)</f>
        <v>0.11951100000000001</v>
      </c>
      <c r="J398" s="3">
        <f>I398^2</f>
        <v>1.4282879121000002E-2</v>
      </c>
      <c r="K398" s="3">
        <f>1/J398</f>
        <v>70.013895064735792</v>
      </c>
      <c r="L398" s="3">
        <f>K398/(VLOOKUP($AX398,'5_Weighting - FEM'!$B$9:$C$20,2,FALSE)/VLOOKUP($AX398,'5_Weighting - FEM'!$B$9:$D$20,3,FALSE))</f>
        <v>6.7885545844635295E-4</v>
      </c>
      <c r="M398" s="3">
        <f>L398*Z398</f>
        <v>2.3860886852293325E-4</v>
      </c>
      <c r="N398" s="3">
        <f>K398*Z398</f>
        <v>24.608973934618788</v>
      </c>
      <c r="O398" s="3">
        <f>K398/(VLOOKUP($AX398,'5_Weighting - FEM'!$F$12:$G$20,2,FALSE)/(VLOOKUP($AX398,'5_Weighting - FEM'!$F$12:$H$21,3,FALSE)))</f>
        <v>0.39758039154283847</v>
      </c>
      <c r="P398" s="3">
        <f>O398*$Z398</f>
        <v>0.13974433908221767</v>
      </c>
      <c r="Q398" s="3">
        <f>K398/(VLOOKUP($AX398,'5_Weighting - FEM'!$F$12:$H$20,2,FALSE)/VLOOKUP($AX398,'5_Weighting - FEM'!$F$12:$H$20,3,FALSE))</f>
        <v>0.39758039154283847</v>
      </c>
      <c r="R398" s="3">
        <f>Q398*$Z398</f>
        <v>0.13974433908221767</v>
      </c>
      <c r="S398" s="3">
        <f>K398/(VLOOKUP($AX398,'5_Weighting - FEM'!$N$12:$O$23,2,FALSE)/VLOOKUP($AX398,'5_Weighting - FEM'!$N$12:$P$23,3,FALSE))</f>
        <v>5.0122298064927701E-4</v>
      </c>
      <c r="T398" s="3">
        <f>S398*$Z398</f>
        <v>1.7617336179947242E-4</v>
      </c>
      <c r="U398" s="3">
        <f>K398/(VLOOKUP($AX398,'5_Weighting - FEM'!$R$12:$S$23,2,FALSE)/(VLOOKUP($AX398,'5_Weighting - FEM'!$R$12:$T$23,3,FALSE)))</f>
        <v>3.5588422882040229E-4</v>
      </c>
      <c r="V398" s="3">
        <f>U398*$Z398</f>
        <v>1.2508867993539673E-4</v>
      </c>
      <c r="W398" s="3">
        <f>K398/(VLOOKUP($AX398,'5_Weighting - FEM'!$V$12:$W$23,2,FALSE)/(VLOOKUP($AX398,'5_Weighting - FEM'!$V$12:$X$23,3,FALSE)))</f>
        <v>3.8858866878371795E-4</v>
      </c>
      <c r="X398" s="3">
        <f>W398*$Z398</f>
        <v>1.3658386542478266E-4</v>
      </c>
      <c r="Y398" s="3" t="s">
        <v>1303</v>
      </c>
      <c r="Z398" s="6">
        <v>0.35148699999999999</v>
      </c>
      <c r="AA398" s="3" t="s">
        <v>355</v>
      </c>
      <c r="AB398" s="3">
        <v>0.11951100000000001</v>
      </c>
      <c r="AC398" s="3" t="s">
        <v>1305</v>
      </c>
      <c r="AD398" s="3" t="s">
        <v>5</v>
      </c>
      <c r="AE398" s="3" t="s">
        <v>1307</v>
      </c>
      <c r="AF398" s="3" t="s">
        <v>5</v>
      </c>
      <c r="AG398" s="3" t="s">
        <v>7</v>
      </c>
      <c r="AH398" s="3" t="s">
        <v>1319</v>
      </c>
      <c r="AI398" s="3" t="s">
        <v>38</v>
      </c>
      <c r="AJ398" s="3" t="s">
        <v>10</v>
      </c>
      <c r="AK398" s="3" t="s">
        <v>11</v>
      </c>
      <c r="AL398" s="4" t="s">
        <v>1336</v>
      </c>
      <c r="AM398" s="4" t="s">
        <v>109</v>
      </c>
      <c r="AN398" s="4">
        <v>2015</v>
      </c>
      <c r="AO398" s="3" t="s">
        <v>14</v>
      </c>
      <c r="AP398" s="3" t="s">
        <v>14</v>
      </c>
      <c r="AQ398" s="3">
        <v>2300</v>
      </c>
      <c r="AR398" s="3">
        <v>0</v>
      </c>
      <c r="AS398" s="3">
        <v>0</v>
      </c>
      <c r="AT398" s="3">
        <v>0</v>
      </c>
      <c r="AU398" s="3">
        <v>0</v>
      </c>
      <c r="AV398" s="4" t="s">
        <v>346</v>
      </c>
      <c r="AW398" s="4" t="s">
        <v>1377</v>
      </c>
      <c r="AX398" s="3" t="s">
        <v>642</v>
      </c>
      <c r="AY398" s="4" t="s">
        <v>1401</v>
      </c>
      <c r="AZ398" s="4"/>
      <c r="BA398" s="3">
        <v>1.2969999999999999</v>
      </c>
      <c r="BB398" s="3"/>
      <c r="BC398" s="3"/>
      <c r="BD398" s="3"/>
      <c r="BE398" s="3">
        <v>2.9410430839002264</v>
      </c>
      <c r="BF398" s="3" t="s">
        <v>125</v>
      </c>
    </row>
    <row r="399" spans="1:58" x14ac:dyDescent="0.35">
      <c r="A399" s="2">
        <v>3</v>
      </c>
      <c r="B399" s="3" t="s">
        <v>120</v>
      </c>
      <c r="C399" s="3">
        <v>3.1</v>
      </c>
      <c r="D399" s="3" t="s">
        <v>229</v>
      </c>
      <c r="E399" s="3" t="s">
        <v>122</v>
      </c>
      <c r="F399" s="3">
        <v>1</v>
      </c>
      <c r="G399" s="3"/>
      <c r="H399" s="3" t="str">
        <f>IF(Z399&lt;'2 - Outliers'!$F$11,"Low outlier",IF(Z399&gt;'2 - Outliers'!$F$12,"High outlier",""))</f>
        <v/>
      </c>
      <c r="I399" s="3">
        <f>IF(AB399="",VLOOKUP(AX399,'3 -Impute_SE'!$B$10:$C$21,2,FALSE),AB399)</f>
        <v>0.12049612403100773</v>
      </c>
      <c r="J399" s="3">
        <f>I399^2</f>
        <v>1.4519315906495999E-2</v>
      </c>
      <c r="K399" s="3">
        <f>1/J399</f>
        <v>68.873768326274657</v>
      </c>
      <c r="L399" s="3">
        <f>K399/(VLOOKUP($AX399,'5_Weighting - FEM'!$B$9:$C$20,2,FALSE)/VLOOKUP($AX399,'5_Weighting - FEM'!$B$9:$D$20,3,FALSE))</f>
        <v>8.6796011906469558E-2</v>
      </c>
      <c r="M399" s="3">
        <f>L399*Z399</f>
        <v>2.3261331190933841E-2</v>
      </c>
      <c r="N399" s="3">
        <f>K399*Z399</f>
        <v>18.458169911441608</v>
      </c>
      <c r="O399" s="3">
        <f>K399/(VLOOKUP($AX399,'5_Weighting - FEM'!$F$12:$G$20,2,FALSE)/(VLOOKUP($AX399,'5_Weighting - FEM'!$F$12:$H$21,3,FALSE)))</f>
        <v>4.753454683828464E-2</v>
      </c>
      <c r="P399" s="3">
        <f>O399*$Z399</f>
        <v>1.2739258552660284E-2</v>
      </c>
      <c r="Q399" s="3">
        <f>K399/(VLOOKUP($AX399,'5_Weighting - FEM'!$F$12:$H$20,2,FALSE)/VLOOKUP($AX399,'5_Weighting - FEM'!$F$12:$H$20,3,FALSE))</f>
        <v>4.753454683828464E-2</v>
      </c>
      <c r="R399" s="3">
        <f>Q399*$Z399</f>
        <v>1.2739258552660284E-2</v>
      </c>
      <c r="S399" s="3">
        <f>K399/(VLOOKUP($AX399,'5_Weighting - FEM'!$N$12:$O$23,2,FALSE)/VLOOKUP($AX399,'5_Weighting - FEM'!$N$12:$P$23,3,FALSE))</f>
        <v>0.13533350962667021</v>
      </c>
      <c r="T399" s="3">
        <f>S399*$Z399</f>
        <v>3.6269380579947615E-2</v>
      </c>
      <c r="U399" s="3">
        <f>K399/(VLOOKUP($AX399,'5_Weighting - FEM'!$R$12:$S$23,2,FALSE)/(VLOOKUP($AX399,'5_Weighting - FEM'!$R$12:$T$23,3,FALSE)))</f>
        <v>7.2915250067828757E-2</v>
      </c>
      <c r="V399" s="3">
        <f>U399*$Z399</f>
        <v>1.9541287018178109E-2</v>
      </c>
      <c r="W399" s="3">
        <f>K399/(VLOOKUP($AX399,'5_Weighting - FEM'!$V$12:$W$23,2,FALSE)/(VLOOKUP($AX399,'5_Weighting - FEM'!$V$12:$X$23,3,FALSE)))</f>
        <v>0.13465353635664185</v>
      </c>
      <c r="X399" s="3">
        <f>W399*$Z399</f>
        <v>3.6087147743580017E-2</v>
      </c>
      <c r="Y399" s="3" t="s">
        <v>123</v>
      </c>
      <c r="Z399" s="6">
        <v>0.26800000000000002</v>
      </c>
      <c r="AA399" s="3" t="s">
        <v>4</v>
      </c>
      <c r="AB399" s="3">
        <v>0.12049612403100773</v>
      </c>
      <c r="AC399" s="3" t="s">
        <v>26</v>
      </c>
      <c r="AD399" s="3" t="s">
        <v>5</v>
      </c>
      <c r="AE399" s="3" t="s">
        <v>6</v>
      </c>
      <c r="AF399" s="3" t="s">
        <v>5</v>
      </c>
      <c r="AG399" s="3" t="s">
        <v>55</v>
      </c>
      <c r="AH399" s="3" t="s">
        <v>37</v>
      </c>
      <c r="AI399" s="3" t="s">
        <v>95</v>
      </c>
      <c r="AJ399" s="3" t="s">
        <v>57</v>
      </c>
      <c r="AK399" s="3" t="s">
        <v>11</v>
      </c>
      <c r="AL399" s="4" t="s">
        <v>12</v>
      </c>
      <c r="AM399" s="4" t="s">
        <v>124</v>
      </c>
      <c r="AN399" s="4">
        <v>1994</v>
      </c>
      <c r="AO399" s="3" t="s">
        <v>30</v>
      </c>
      <c r="AP399" s="3" t="s">
        <v>30</v>
      </c>
      <c r="AQ399" s="3">
        <v>1960</v>
      </c>
      <c r="AR399" s="3">
        <v>0</v>
      </c>
      <c r="AS399" s="3">
        <v>0</v>
      </c>
      <c r="AT399" s="3">
        <v>1</v>
      </c>
      <c r="AU399" s="3">
        <v>1</v>
      </c>
      <c r="AV399" s="4" t="s">
        <v>15</v>
      </c>
      <c r="AW399" s="4" t="s">
        <v>31</v>
      </c>
      <c r="AX399" s="4" t="s">
        <v>32</v>
      </c>
      <c r="AY399" s="4" t="s">
        <v>89</v>
      </c>
      <c r="AZ399" s="4" t="s">
        <v>59</v>
      </c>
      <c r="BA399" s="3">
        <v>2.58E-2</v>
      </c>
      <c r="BB399" s="3">
        <v>1.026135700809198</v>
      </c>
      <c r="BC399" s="3"/>
      <c r="BD399" s="3" t="s">
        <v>60</v>
      </c>
      <c r="BE399" s="3">
        <v>2.2241379310344831</v>
      </c>
      <c r="BF399" s="3" t="s">
        <v>125</v>
      </c>
    </row>
    <row r="400" spans="1:58" x14ac:dyDescent="0.35">
      <c r="A400" s="2">
        <v>65</v>
      </c>
      <c r="B400" s="3" t="s">
        <v>351</v>
      </c>
      <c r="C400" s="3">
        <v>65.3</v>
      </c>
      <c r="D400" s="3" t="s">
        <v>722</v>
      </c>
      <c r="E400" s="3" t="s">
        <v>381</v>
      </c>
      <c r="F400" s="3"/>
      <c r="G400" s="3" t="s">
        <v>1958</v>
      </c>
      <c r="H400" s="3" t="str">
        <f>IF(Z400&lt;'2 - Outliers'!$F$11,"Low outlier",IF(Z400&gt;'2 - Outliers'!$F$12,"High outlier",""))</f>
        <v/>
      </c>
      <c r="I400" s="3">
        <f>IF(AB400="",VLOOKUP(AX400,'3 -Impute_SE'!$B$10:$C$21,2,FALSE),AB400)</f>
        <v>0.12141666666666666</v>
      </c>
      <c r="J400" s="3">
        <f>I400^2</f>
        <v>1.4742006944444443E-2</v>
      </c>
      <c r="K400" s="3">
        <f>1/J400</f>
        <v>67.833369212789052</v>
      </c>
      <c r="L400" s="3">
        <f>K400/(VLOOKUP($AX400,'5_Weighting - FEM'!$B$9:$C$20,2,FALSE)/VLOOKUP($AX400,'5_Weighting - FEM'!$B$9:$D$20,3,FALSE))</f>
        <v>6.5771305699148812E-4</v>
      </c>
      <c r="M400" s="3">
        <f>L400*Z400</f>
        <v>1.8207470556695364E-4</v>
      </c>
      <c r="N400" s="3">
        <f>K400*Z400</f>
        <v>18.778311599176391</v>
      </c>
      <c r="O400" s="3">
        <f>K400/(VLOOKUP($AX400,'5_Weighting - FEM'!$F$12:$G$20,2,FALSE)/(VLOOKUP($AX400,'5_Weighting - FEM'!$F$12:$H$21,3,FALSE)))</f>
        <v>0.38519807341606255</v>
      </c>
      <c r="P400" s="3">
        <f>O400*$Z400</f>
        <v>0.10663438266376858</v>
      </c>
      <c r="Q400" s="3">
        <f>K400/(VLOOKUP($AX400,'5_Weighting - FEM'!$F$12:$H$20,2,FALSE)/VLOOKUP($AX400,'5_Weighting - FEM'!$F$12:$H$20,3,FALSE))</f>
        <v>0.38519807341606255</v>
      </c>
      <c r="R400" s="3">
        <f>Q400*$Z400</f>
        <v>0.10663438266376858</v>
      </c>
      <c r="S400" s="3">
        <f>K400/(VLOOKUP($AX400,'5_Weighting - FEM'!$N$12:$O$23,2,FALSE)/VLOOKUP($AX400,'5_Weighting - FEM'!$N$12:$P$23,3,FALSE))</f>
        <v>4.8561279832925309E-4</v>
      </c>
      <c r="T400" s="3">
        <f>S400*$Z400</f>
        <v>1.344321909614871E-4</v>
      </c>
      <c r="U400" s="3">
        <f>K400/(VLOOKUP($AX400,'5_Weighting - FEM'!$R$12:$S$23,2,FALSE)/(VLOOKUP($AX400,'5_Weighting - FEM'!$R$12:$T$23,3,FALSE)))</f>
        <v>3.4480050378945664E-4</v>
      </c>
      <c r="V400" s="3">
        <f>U400*$Z400</f>
        <v>9.5451123464035265E-5</v>
      </c>
      <c r="W400" s="3">
        <f>K400/(VLOOKUP($AX400,'5_Weighting - FEM'!$V$12:$W$23,2,FALSE)/(VLOOKUP($AX400,'5_Weighting - FEM'!$V$12:$X$23,3,FALSE)))</f>
        <v>3.7648639055347502E-4</v>
      </c>
      <c r="X400" s="3">
        <f>W400*$Z400</f>
        <v>1.0422272749691848E-4</v>
      </c>
      <c r="Y400" s="3" t="s">
        <v>354</v>
      </c>
      <c r="Z400" s="6">
        <v>0.27682999999999996</v>
      </c>
      <c r="AA400" s="3" t="s">
        <v>355</v>
      </c>
      <c r="AB400" s="3">
        <v>0.12141666666666666</v>
      </c>
      <c r="AC400" s="3" t="s">
        <v>26</v>
      </c>
      <c r="AD400" s="3" t="s">
        <v>5</v>
      </c>
      <c r="AE400" s="3" t="s">
        <v>6</v>
      </c>
      <c r="AF400" s="3" t="s">
        <v>5</v>
      </c>
      <c r="AG400" s="3" t="s">
        <v>7</v>
      </c>
      <c r="AH400" s="3" t="s">
        <v>356</v>
      </c>
      <c r="AI400" s="3" t="s">
        <v>28</v>
      </c>
      <c r="AJ400" s="3" t="s">
        <v>10</v>
      </c>
      <c r="AK400" s="3" t="s">
        <v>11</v>
      </c>
      <c r="AL400" s="3" t="s">
        <v>108</v>
      </c>
      <c r="AM400" s="3" t="s">
        <v>363</v>
      </c>
      <c r="AN400" s="3">
        <v>2010</v>
      </c>
      <c r="AO400" s="3" t="s">
        <v>14</v>
      </c>
      <c r="AP400" s="3" t="s">
        <v>14</v>
      </c>
      <c r="AQ400" s="3">
        <v>473</v>
      </c>
      <c r="AR400" s="3">
        <v>1</v>
      </c>
      <c r="AS400" s="3">
        <v>0</v>
      </c>
      <c r="AT400" s="3">
        <v>0</v>
      </c>
      <c r="AU400" s="3">
        <v>0</v>
      </c>
      <c r="AV400" s="3" t="s">
        <v>346</v>
      </c>
      <c r="AW400" s="3" t="s">
        <v>723</v>
      </c>
      <c r="AX400" s="3" t="s">
        <v>642</v>
      </c>
      <c r="AY400" s="3" t="s">
        <v>33</v>
      </c>
      <c r="AZ400" s="3"/>
      <c r="BA400" s="3">
        <v>0.58899999999999997</v>
      </c>
      <c r="BB400" s="3"/>
      <c r="BC400" s="3"/>
      <c r="BD400" s="3" t="s">
        <v>20</v>
      </c>
      <c r="BE400" s="3">
        <v>2.2799999999999998</v>
      </c>
      <c r="BF400" s="3"/>
    </row>
    <row r="401" spans="1:58" x14ac:dyDescent="0.35">
      <c r="A401" s="2">
        <v>187</v>
      </c>
      <c r="B401" s="3" t="s">
        <v>2009</v>
      </c>
      <c r="C401" s="25">
        <v>188.3</v>
      </c>
      <c r="D401" s="25" t="s">
        <v>2015</v>
      </c>
      <c r="E401" s="25" t="s">
        <v>2011</v>
      </c>
      <c r="F401" s="3">
        <v>1</v>
      </c>
      <c r="G401" s="3"/>
      <c r="H401" s="25"/>
      <c r="I401" s="3">
        <f>IF(AB401="",VLOOKUP(AX401,'3 -Impute_SE'!$B$10:$C$21,2,FALSE),AB401)</f>
        <v>0.12547624512279093</v>
      </c>
      <c r="J401" s="3">
        <f>I401^2</f>
        <v>1.5744288090114716E-2</v>
      </c>
      <c r="K401" s="6">
        <f>1/J401</f>
        <v>63.515097937509459</v>
      </c>
      <c r="L401" s="3">
        <f>K401/(VLOOKUP($AX401,'5_Weighting - FEM'!$B$9:$C$20,2,FALSE)/VLOOKUP($AX401,'5_Weighting - FEM'!$B$9:$D$20,3,FALSE))</f>
        <v>6.166446176875004E-2</v>
      </c>
      <c r="M401" s="3">
        <f>L401*Z401</f>
        <v>1.6957726986406262E-2</v>
      </c>
      <c r="N401" s="3">
        <f>K401*Z401</f>
        <v>17.466651932815104</v>
      </c>
      <c r="O401" s="3">
        <f>K401/(VLOOKUP($AX401,'5_Weighting - FEM'!$F$12:$G$20,2,FALSE)/(VLOOKUP($AX401,'5_Weighting - FEM'!$F$12:$H$21,3,FALSE)))</f>
        <v>1.0802134208256591</v>
      </c>
      <c r="P401" s="3">
        <f>O401*$Z401</f>
        <v>0.29705869072705626</v>
      </c>
      <c r="Q401" s="3">
        <f>K401/(VLOOKUP($AX401,'5_Weighting - FEM'!$F$12:$H$20,2,FALSE)/VLOOKUP($AX401,'5_Weighting - FEM'!$F$12:$H$20,3,FALSE))</f>
        <v>1.0802134208256591</v>
      </c>
      <c r="R401" s="3">
        <f>Q401*$Z401</f>
        <v>0.29705869072705626</v>
      </c>
      <c r="S401" s="3">
        <f>K401/(VLOOKUP($AX401,'5_Weighting - FEM'!$N$12:$O$23,2,FALSE)/VLOOKUP($AX401,'5_Weighting - FEM'!$N$12:$P$23,3,FALSE))</f>
        <v>4.4452439274331998E-2</v>
      </c>
      <c r="T401" s="3">
        <f>S401*$Z401</f>
        <v>1.22244208004413E-2</v>
      </c>
      <c r="U401" s="3">
        <f>K401/(VLOOKUP($AX401,'5_Weighting - FEM'!$R$12:$S$23,2,FALSE)/(VLOOKUP($AX401,'5_Weighting - FEM'!$R$12:$T$23,3,FALSE)))</f>
        <v>3.047598888823411E-2</v>
      </c>
      <c r="V401" s="3">
        <f>U401*$Z401</f>
        <v>8.3808969442643808E-3</v>
      </c>
      <c r="W401" s="3">
        <f>K401/(VLOOKUP($AX401,'5_Weighting - FEM'!$V$12:$W$23,2,FALSE)/(VLOOKUP($AX401,'5_Weighting - FEM'!$V$12:$X$23,3,FALSE)))</f>
        <v>3.9120270653215147E-2</v>
      </c>
      <c r="X401" s="3">
        <f>W401*$Z401</f>
        <v>1.0758074429634166E-2</v>
      </c>
      <c r="Y401" s="25"/>
      <c r="Z401" s="25">
        <v>0.27500000000000002</v>
      </c>
      <c r="AA401" s="25" t="s">
        <v>1300</v>
      </c>
      <c r="AB401" s="25">
        <v>0.12547624512279093</v>
      </c>
      <c r="AC401" s="25" t="s">
        <v>2028</v>
      </c>
      <c r="AD401" s="25" t="s">
        <v>5</v>
      </c>
      <c r="AE401" s="25" t="s">
        <v>1307</v>
      </c>
      <c r="AF401" s="25" t="s">
        <v>5</v>
      </c>
      <c r="AG401" s="25" t="s">
        <v>1320</v>
      </c>
      <c r="AH401" s="25" t="s">
        <v>2018</v>
      </c>
      <c r="AI401" s="25" t="s">
        <v>73</v>
      </c>
      <c r="AJ401" s="25" t="s">
        <v>57</v>
      </c>
      <c r="AK401" s="25" t="s">
        <v>191</v>
      </c>
      <c r="AL401" s="25" t="s">
        <v>12</v>
      </c>
      <c r="AM401" s="25" t="s">
        <v>2019</v>
      </c>
      <c r="AN401" s="25">
        <v>1997</v>
      </c>
      <c r="AO401" s="3" t="s">
        <v>30</v>
      </c>
      <c r="AP401" s="3" t="s">
        <v>30</v>
      </c>
      <c r="AQ401" s="3">
        <v>509</v>
      </c>
      <c r="AR401" s="3">
        <v>0</v>
      </c>
      <c r="AS401" s="3">
        <v>0</v>
      </c>
      <c r="AT401" s="3">
        <v>0</v>
      </c>
      <c r="AU401" s="3">
        <v>0</v>
      </c>
      <c r="AV401" s="25" t="s">
        <v>2020</v>
      </c>
      <c r="AW401" s="25" t="s">
        <v>2021</v>
      </c>
      <c r="AX401" s="25" t="s">
        <v>465</v>
      </c>
      <c r="AY401" s="25" t="s">
        <v>2025</v>
      </c>
      <c r="AZ401" s="4" t="s">
        <v>2026</v>
      </c>
      <c r="BA401" s="25">
        <v>4.3570000000000002</v>
      </c>
      <c r="BB401" s="25"/>
      <c r="BC401" s="25"/>
      <c r="BD401" s="25"/>
      <c r="BE401" s="25"/>
      <c r="BF401" s="25"/>
    </row>
    <row r="402" spans="1:58" x14ac:dyDescent="0.35">
      <c r="A402" s="2">
        <v>65</v>
      </c>
      <c r="B402" s="3" t="s">
        <v>351</v>
      </c>
      <c r="C402" s="3">
        <v>65.3</v>
      </c>
      <c r="D402" s="3" t="s">
        <v>709</v>
      </c>
      <c r="E402" s="3" t="s">
        <v>381</v>
      </c>
      <c r="F402" s="3"/>
      <c r="G402" s="3" t="s">
        <v>1958</v>
      </c>
      <c r="H402" s="3" t="str">
        <f>IF(Z402&lt;'2 - Outliers'!$F$11,"Low outlier",IF(Z402&gt;'2 - Outliers'!$F$12,"High outlier",""))</f>
        <v/>
      </c>
      <c r="I402" s="3">
        <f>IF(AB402="",VLOOKUP(AX402,'3 -Impute_SE'!$B$10:$C$21,2,FALSE),AB402)</f>
        <v>0.12597</v>
      </c>
      <c r="J402" s="3">
        <f>I402^2</f>
        <v>1.5868440899999999E-2</v>
      </c>
      <c r="K402" s="3">
        <f>1/J402</f>
        <v>63.018163302987126</v>
      </c>
      <c r="L402" s="3">
        <f>K402/(VLOOKUP($AX402,'5_Weighting - FEM'!$B$9:$C$20,2,FALSE)/VLOOKUP($AX402,'5_Weighting - FEM'!$B$9:$D$20,3,FALSE))</f>
        <v>0.49813662502445166</v>
      </c>
      <c r="M402" s="3">
        <f>L402*Z402</f>
        <v>5.6475243588897162E-2</v>
      </c>
      <c r="N402" s="3">
        <f>K402*Z402</f>
        <v>7.1445582281495597</v>
      </c>
      <c r="O402" s="3" t="e">
        <f>K402/(VLOOKUP($AX402,'5_Weighting - FEM'!$F$12:$G$20,2,FALSE)/(VLOOKUP($AX402,'5_Weighting - FEM'!$F$12:$H$21,3,FALSE)))</f>
        <v>#N/A</v>
      </c>
      <c r="P402" s="3" t="e">
        <f>O402*$Z402</f>
        <v>#N/A</v>
      </c>
      <c r="Q402" s="3" t="e">
        <f>K402/(VLOOKUP($AX402,'5_Weighting - FEM'!$F$12:$H$20,2,FALSE)/VLOOKUP($AX402,'5_Weighting - FEM'!$F$12:$H$20,3,FALSE))</f>
        <v>#N/A</v>
      </c>
      <c r="R402" s="3" t="e">
        <f>Q402*$Z402</f>
        <v>#N/A</v>
      </c>
      <c r="S402" s="3">
        <f>K402/(VLOOKUP($AX402,'5_Weighting - FEM'!$N$12:$O$23,2,FALSE)/VLOOKUP($AX402,'5_Weighting - FEM'!$N$12:$P$23,3,FALSE))</f>
        <v>0.49813662502445166</v>
      </c>
      <c r="T402" s="3">
        <f>S402*$Z402</f>
        <v>5.6475243588897162E-2</v>
      </c>
      <c r="U402" s="3">
        <f>K402/(VLOOKUP($AX402,'5_Weighting - FEM'!$R$12:$S$23,2,FALSE)/(VLOOKUP($AX402,'5_Weighting - FEM'!$R$12:$T$23,3,FALSE)))</f>
        <v>0.52432080469976317</v>
      </c>
      <c r="V402" s="3">
        <f>U402*$Z402</f>
        <v>5.9443822591226249E-2</v>
      </c>
      <c r="W402" s="3">
        <f>K402/(VLOOKUP($AX402,'5_Weighting - FEM'!$V$12:$W$23,2,FALSE)/(VLOOKUP($AX402,'5_Weighting - FEM'!$V$12:$X$23,3,FALSE)))</f>
        <v>0.49504634557531446</v>
      </c>
      <c r="X402" s="3">
        <f>W402*$Z402</f>
        <v>5.6124889336910129E-2</v>
      </c>
      <c r="Y402" s="3" t="s">
        <v>367</v>
      </c>
      <c r="Z402" s="6">
        <v>0.113373</v>
      </c>
      <c r="AA402" s="3" t="s">
        <v>355</v>
      </c>
      <c r="AB402" s="3">
        <v>0.12597</v>
      </c>
      <c r="AC402" s="3" t="s">
        <v>26</v>
      </c>
      <c r="AD402" s="3" t="s">
        <v>53</v>
      </c>
      <c r="AE402" s="3" t="s">
        <v>6</v>
      </c>
      <c r="AF402" s="3" t="s">
        <v>54</v>
      </c>
      <c r="AG402" s="3" t="s">
        <v>7</v>
      </c>
      <c r="AH402" s="3" t="s">
        <v>356</v>
      </c>
      <c r="AI402" s="3" t="s">
        <v>28</v>
      </c>
      <c r="AJ402" s="3" t="s">
        <v>10</v>
      </c>
      <c r="AK402" s="3" t="s">
        <v>11</v>
      </c>
      <c r="AL402" s="4" t="s">
        <v>108</v>
      </c>
      <c r="AM402" s="4" t="s">
        <v>363</v>
      </c>
      <c r="AN402" s="4">
        <v>2010</v>
      </c>
      <c r="AO402" s="3" t="s">
        <v>14</v>
      </c>
      <c r="AP402" s="3" t="s">
        <v>14</v>
      </c>
      <c r="AQ402" s="3">
        <v>473</v>
      </c>
      <c r="AR402" s="3">
        <v>1</v>
      </c>
      <c r="AS402" s="3">
        <v>0</v>
      </c>
      <c r="AT402" s="3">
        <v>0</v>
      </c>
      <c r="AU402" s="3">
        <v>0</v>
      </c>
      <c r="AV402" s="4" t="s">
        <v>346</v>
      </c>
      <c r="AW402" s="4" t="s">
        <v>432</v>
      </c>
      <c r="AX402" s="4" t="s">
        <v>707</v>
      </c>
      <c r="AY402" s="4" t="s">
        <v>33</v>
      </c>
      <c r="AZ402" s="4"/>
      <c r="BA402" s="3">
        <v>0.221</v>
      </c>
      <c r="BB402" s="3"/>
      <c r="BC402" s="3"/>
      <c r="BD402" s="3" t="s">
        <v>20</v>
      </c>
      <c r="BE402" s="3">
        <v>0.9</v>
      </c>
      <c r="BF402" s="3"/>
    </row>
    <row r="403" spans="1:58" x14ac:dyDescent="0.35">
      <c r="A403" s="87">
        <v>131</v>
      </c>
      <c r="B403" s="80" t="s">
        <v>68</v>
      </c>
      <c r="C403" s="80">
        <v>131.19999999999999</v>
      </c>
      <c r="D403" s="80" t="s">
        <v>2053</v>
      </c>
      <c r="E403" s="80" t="s">
        <v>231</v>
      </c>
      <c r="F403" s="3">
        <v>1</v>
      </c>
      <c r="G403" s="3"/>
      <c r="H403" s="3"/>
      <c r="I403" s="3">
        <f>IF(AB403="",VLOOKUP(AX403,'3 -Impute_SE'!$B$10:$C$21,2,FALSE),AB403)</f>
        <v>0.12604166666666666</v>
      </c>
      <c r="J403" s="3">
        <f>I403^2</f>
        <v>1.588650173611111E-2</v>
      </c>
      <c r="K403" s="96">
        <f>1/J403</f>
        <v>62.946520046444917</v>
      </c>
      <c r="L403" s="3">
        <f>K403/(VLOOKUP($AX403,'5_Weighting - FEM'!$B$9:$C$20,2,FALSE)/VLOOKUP($AX403,'5_Weighting - FEM'!$B$9:$D$20,3,FALSE))</f>
        <v>6.1033011638934973E-4</v>
      </c>
      <c r="M403" s="3">
        <f>L403*Z403</f>
        <v>7.384994408311132E-5</v>
      </c>
      <c r="N403" s="3">
        <f>K403*Z403</f>
        <v>7.6165289256198347</v>
      </c>
      <c r="O403" s="3">
        <f>K403/(VLOOKUP($AX403,'5_Weighting - FEM'!$F$12:$G$20,2,FALSE)/(VLOOKUP($AX403,'5_Weighting - FEM'!$F$12:$H$21,3,FALSE)))</f>
        <v>0.3574476475446059</v>
      </c>
      <c r="P403" s="3">
        <f>O403*$Z403</f>
        <v>4.325116535289731E-2</v>
      </c>
      <c r="Q403" s="3">
        <f>K403/(VLOOKUP($AX403,'5_Weighting - FEM'!$F$12:$H$20,2,FALSE)/VLOOKUP($AX403,'5_Weighting - FEM'!$F$12:$H$20,3,FALSE))</f>
        <v>0.3574476475446059</v>
      </c>
      <c r="R403" s="3">
        <f>Q403*$Z403</f>
        <v>4.325116535289731E-2</v>
      </c>
      <c r="S403" s="3">
        <f>K403/(VLOOKUP($AX403,'5_Weighting - FEM'!$N$12:$O$23,2,FALSE)/VLOOKUP($AX403,'5_Weighting - FEM'!$N$12:$P$23,3,FALSE))</f>
        <v>4.5062829842571693E-4</v>
      </c>
      <c r="T403" s="3">
        <f>S403*$Z403</f>
        <v>5.452602410951175E-5</v>
      </c>
      <c r="U403" s="3">
        <f>K403/(VLOOKUP($AX403,'5_Weighting - FEM'!$R$12:$S$23,2,FALSE)/(VLOOKUP($AX403,'5_Weighting - FEM'!$R$12:$T$23,3,FALSE)))</f>
        <v>3.1996039818873317E-4</v>
      </c>
      <c r="V403" s="3">
        <f>U403*$Z403</f>
        <v>3.871520818083671E-5</v>
      </c>
      <c r="W403" s="3">
        <f>K403/(VLOOKUP($AX403,'5_Weighting - FEM'!$V$12:$W$23,2,FALSE)/(VLOOKUP($AX403,'5_Weighting - FEM'!$V$12:$X$23,3,FALSE)))</f>
        <v>3.4936357142820466E-4</v>
      </c>
      <c r="X403" s="3">
        <f>W403*$Z403</f>
        <v>4.2272992142812762E-5</v>
      </c>
      <c r="Y403" s="3"/>
      <c r="Z403" s="80">
        <v>0.121</v>
      </c>
      <c r="AA403" s="80" t="s">
        <v>2054</v>
      </c>
      <c r="AB403" s="80">
        <v>0.12604166666666666</v>
      </c>
      <c r="AC403" s="80" t="s">
        <v>26</v>
      </c>
      <c r="AD403" s="80" t="s">
        <v>5</v>
      </c>
      <c r="AE403" s="80" t="s">
        <v>6</v>
      </c>
      <c r="AF403" s="80" t="s">
        <v>5</v>
      </c>
      <c r="AG403" s="80" t="s">
        <v>55</v>
      </c>
      <c r="AH403" s="80" t="s">
        <v>37</v>
      </c>
      <c r="AI403" s="80" t="s">
        <v>73</v>
      </c>
      <c r="AJ403" s="80" t="s">
        <v>57</v>
      </c>
      <c r="AK403" s="80" t="s">
        <v>74</v>
      </c>
      <c r="AL403" s="80" t="s">
        <v>12</v>
      </c>
      <c r="AM403" s="80" t="s">
        <v>232</v>
      </c>
      <c r="AN403" s="80">
        <v>1991</v>
      </c>
      <c r="AO403" s="3" t="s">
        <v>30</v>
      </c>
      <c r="AP403" s="3" t="s">
        <v>30</v>
      </c>
      <c r="AQ403" s="80">
        <v>1036</v>
      </c>
      <c r="AR403" s="80">
        <v>0</v>
      </c>
      <c r="AS403" s="80">
        <v>0</v>
      </c>
      <c r="AT403" s="80">
        <v>1</v>
      </c>
      <c r="AU403" s="80">
        <v>1</v>
      </c>
      <c r="AV403" s="80" t="s">
        <v>346</v>
      </c>
      <c r="AW403" s="82" t="s">
        <v>2045</v>
      </c>
      <c r="AX403" s="80" t="s">
        <v>642</v>
      </c>
      <c r="AY403" s="80" t="s">
        <v>233</v>
      </c>
      <c r="AZ403" s="3" t="s">
        <v>2046</v>
      </c>
      <c r="BA403" s="3"/>
      <c r="BB403" s="3"/>
      <c r="BC403" s="3"/>
      <c r="BD403" s="3"/>
      <c r="BE403" s="80">
        <v>0.96</v>
      </c>
      <c r="BF403" s="80" t="s">
        <v>2050</v>
      </c>
    </row>
    <row r="404" spans="1:58" x14ac:dyDescent="0.35">
      <c r="A404" s="2">
        <v>22</v>
      </c>
      <c r="B404" s="3" t="s">
        <v>52</v>
      </c>
      <c r="C404" s="3">
        <v>22.1</v>
      </c>
      <c r="D404" s="3" t="s">
        <v>1960</v>
      </c>
      <c r="E404" s="3" t="s">
        <v>1971</v>
      </c>
      <c r="F404" s="3"/>
      <c r="G404" s="3"/>
      <c r="H404" s="3" t="str">
        <f>IF(Z404&lt;'2 - Outliers'!$F$11,"Low outlier",IF(Z404&gt;'2 - Outliers'!$F$12,"High outlier",""))</f>
        <v>High outlier</v>
      </c>
      <c r="I404" s="3">
        <f>IF(AB404="",VLOOKUP(AX404,'3 -Impute_SE'!$B$10:$C$21,2,FALSE),AB404)</f>
        <v>0.13431581909649196</v>
      </c>
      <c r="J404" s="3">
        <f>I404^2</f>
        <v>1.8040739259561553E-2</v>
      </c>
      <c r="K404" s="3">
        <f>1/J404</f>
        <v>55.430101040344127</v>
      </c>
      <c r="L404" s="3">
        <f>K404/(VLOOKUP($AX404,'5_Weighting - FEM'!$B$9:$C$20,2,FALSE)/VLOOKUP($AX404,'5_Weighting - FEM'!$B$9:$D$20,3,FALSE))</f>
        <v>9.6770594135011392E-2</v>
      </c>
      <c r="M404" s="3">
        <f>L404*Z404</f>
        <v>9.1932064428260823E-2</v>
      </c>
      <c r="N404" s="3">
        <f>K404*Z404</f>
        <v>52.658595988326915</v>
      </c>
      <c r="O404" s="3">
        <f>K404/(VLOOKUP($AX404,'5_Weighting - FEM'!$F$12:$G$20,2,FALSE)/(VLOOKUP($AX404,'5_Weighting - FEM'!$F$12:$H$21,3,FALSE)))</f>
        <v>3.176422378971739</v>
      </c>
      <c r="P404" s="3">
        <f>O404*$Z404</f>
        <v>3.0176012600231519</v>
      </c>
      <c r="Q404" s="3">
        <f>K404/(VLOOKUP($AX404,'5_Weighting - FEM'!$F$12:$H$20,2,FALSE)/VLOOKUP($AX404,'5_Weighting - FEM'!$F$12:$H$20,3,FALSE))</f>
        <v>3.176422378971739</v>
      </c>
      <c r="R404" s="3">
        <f>Q404*$Z404</f>
        <v>3.0176012600231519</v>
      </c>
      <c r="S404" s="3">
        <f>K404/(VLOOKUP($AX404,'5_Weighting - FEM'!$N$12:$O$23,2,FALSE)/VLOOKUP($AX404,'5_Weighting - FEM'!$N$12:$P$23,3,FALSE))</f>
        <v>5.3010614103642932E-2</v>
      </c>
      <c r="T404" s="3">
        <f>S404*$Z404</f>
        <v>5.0360083398460785E-2</v>
      </c>
      <c r="U404" s="3">
        <f>K404/(VLOOKUP($AX404,'5_Weighting - FEM'!$R$12:$S$23,2,FALSE)/(VLOOKUP($AX404,'5_Weighting - FEM'!$R$12:$T$23,3,FALSE)))</f>
        <v>8.6168417816924803E-2</v>
      </c>
      <c r="V404" s="3">
        <f>U404*$Z404</f>
        <v>8.1859996926078565E-2</v>
      </c>
      <c r="W404" s="3">
        <f>K404/(VLOOKUP($AX404,'5_Weighting - FEM'!$V$12:$W$23,2,FALSE)/(VLOOKUP($AX404,'5_Weighting - FEM'!$V$12:$X$23,3,FALSE)))</f>
        <v>7.3094311991701522E-2</v>
      </c>
      <c r="X404" s="3">
        <f>W404*$Z404</f>
        <v>6.9439596392116443E-2</v>
      </c>
      <c r="Y404" s="3" t="s">
        <v>1972</v>
      </c>
      <c r="Z404" s="6">
        <v>0.95</v>
      </c>
      <c r="AA404" s="3" t="s">
        <v>1978</v>
      </c>
      <c r="AB404" s="3"/>
      <c r="AC404" s="3"/>
      <c r="AD404" s="3" t="s">
        <v>5</v>
      </c>
      <c r="AE404" s="3" t="s">
        <v>6</v>
      </c>
      <c r="AF404" s="3" t="s">
        <v>5</v>
      </c>
      <c r="AG404" s="3" t="s">
        <v>55</v>
      </c>
      <c r="AH404" s="3" t="s">
        <v>37</v>
      </c>
      <c r="AI404" s="3" t="s">
        <v>56</v>
      </c>
      <c r="AJ404" s="3" t="s">
        <v>57</v>
      </c>
      <c r="AK404" s="3" t="s">
        <v>39</v>
      </c>
      <c r="AL404" s="4" t="s">
        <v>12</v>
      </c>
      <c r="AM404" s="4" t="s">
        <v>1973</v>
      </c>
      <c r="AN404" s="4">
        <v>1990</v>
      </c>
      <c r="AO404" s="3" t="s">
        <v>30</v>
      </c>
      <c r="AP404" s="3" t="s">
        <v>30</v>
      </c>
      <c r="AQ404" s="3">
        <v>6476</v>
      </c>
      <c r="AR404" s="3">
        <v>0</v>
      </c>
      <c r="AS404" s="3">
        <v>0</v>
      </c>
      <c r="AT404" s="3">
        <v>1</v>
      </c>
      <c r="AU404" s="3">
        <v>1</v>
      </c>
      <c r="AV404" s="4" t="s">
        <v>346</v>
      </c>
      <c r="AW404" s="4" t="s">
        <v>1977</v>
      </c>
      <c r="AX404" s="4" t="s">
        <v>348</v>
      </c>
      <c r="AY404" s="4" t="s">
        <v>58</v>
      </c>
      <c r="AZ404" s="4" t="s">
        <v>59</v>
      </c>
      <c r="BA404" s="3">
        <v>3.4039999999999999</v>
      </c>
      <c r="BB404" s="3"/>
      <c r="BC404" s="3"/>
      <c r="BD404" s="3"/>
      <c r="BE404" s="3"/>
      <c r="BF404" s="3"/>
    </row>
    <row r="405" spans="1:58" x14ac:dyDescent="0.35">
      <c r="A405" s="2">
        <v>22</v>
      </c>
      <c r="B405" s="3" t="s">
        <v>52</v>
      </c>
      <c r="C405" s="3">
        <v>22.2</v>
      </c>
      <c r="D405" s="3" t="s">
        <v>1966</v>
      </c>
      <c r="E405" s="3" t="s">
        <v>1971</v>
      </c>
      <c r="F405" s="3"/>
      <c r="G405" s="3"/>
      <c r="H405" s="3" t="str">
        <f>IF(Z405&lt;'2 - Outliers'!$F$11,"Low outlier",IF(Z405&gt;'2 - Outliers'!$F$12,"High outlier",""))</f>
        <v>High outlier</v>
      </c>
      <c r="I405" s="3">
        <f>IF(AB405="",VLOOKUP(AX405,'3 -Impute_SE'!$B$10:$C$21,2,FALSE),AB405)</f>
        <v>0.13431581909649196</v>
      </c>
      <c r="J405" s="3">
        <f>I405^2</f>
        <v>1.8040739259561553E-2</v>
      </c>
      <c r="K405" s="3">
        <f>1/J405</f>
        <v>55.430101040344127</v>
      </c>
      <c r="L405" s="3">
        <f>K405/(VLOOKUP($AX405,'5_Weighting - FEM'!$B$9:$C$20,2,FALSE)/VLOOKUP($AX405,'5_Weighting - FEM'!$B$9:$D$20,3,FALSE))</f>
        <v>9.6770594135011392E-2</v>
      </c>
      <c r="M405" s="3">
        <f>L405*Z405</f>
        <v>8.9996652545560593E-2</v>
      </c>
      <c r="N405" s="3">
        <f>K405*Z405</f>
        <v>51.549993967520038</v>
      </c>
      <c r="O405" s="3">
        <f>K405/(VLOOKUP($AX405,'5_Weighting - FEM'!$F$12:$G$20,2,FALSE)/(VLOOKUP($AX405,'5_Weighting - FEM'!$F$12:$H$21,3,FALSE)))</f>
        <v>3.176422378971739</v>
      </c>
      <c r="P405" s="3">
        <f>O405*$Z405</f>
        <v>2.9540728124437172</v>
      </c>
      <c r="Q405" s="3">
        <f>K405/(VLOOKUP($AX405,'5_Weighting - FEM'!$F$12:$H$20,2,FALSE)/VLOOKUP($AX405,'5_Weighting - FEM'!$F$12:$H$20,3,FALSE))</f>
        <v>3.176422378971739</v>
      </c>
      <c r="R405" s="3">
        <f>Q405*$Z405</f>
        <v>2.9540728124437172</v>
      </c>
      <c r="S405" s="3">
        <f>K405/(VLOOKUP($AX405,'5_Weighting - FEM'!$N$12:$O$23,2,FALSE)/VLOOKUP($AX405,'5_Weighting - FEM'!$N$12:$P$23,3,FALSE))</f>
        <v>5.3010614103642932E-2</v>
      </c>
      <c r="T405" s="3">
        <f>S405*$Z405</f>
        <v>4.9299871116387929E-2</v>
      </c>
      <c r="U405" s="3">
        <f>K405/(VLOOKUP($AX405,'5_Weighting - FEM'!$R$12:$S$23,2,FALSE)/(VLOOKUP($AX405,'5_Weighting - FEM'!$R$12:$T$23,3,FALSE)))</f>
        <v>8.6168417816924803E-2</v>
      </c>
      <c r="V405" s="3">
        <f>U405*$Z405</f>
        <v>8.0136628569740076E-2</v>
      </c>
      <c r="W405" s="3">
        <f>K405/(VLOOKUP($AX405,'5_Weighting - FEM'!$V$12:$W$23,2,FALSE)/(VLOOKUP($AX405,'5_Weighting - FEM'!$V$12:$X$23,3,FALSE)))</f>
        <v>7.3094311991701522E-2</v>
      </c>
      <c r="X405" s="3">
        <f>W405*$Z405</f>
        <v>6.797771015228242E-2</v>
      </c>
      <c r="Y405" s="3" t="s">
        <v>638</v>
      </c>
      <c r="Z405" s="6">
        <v>0.93</v>
      </c>
      <c r="AA405" s="3" t="s">
        <v>1978</v>
      </c>
      <c r="AB405" s="3"/>
      <c r="AC405" s="3"/>
      <c r="AD405" s="3" t="s">
        <v>53</v>
      </c>
      <c r="AE405" s="3" t="s">
        <v>6</v>
      </c>
      <c r="AF405" s="3" t="s">
        <v>54</v>
      </c>
      <c r="AG405" s="3" t="s">
        <v>55</v>
      </c>
      <c r="AH405" s="3" t="s">
        <v>37</v>
      </c>
      <c r="AI405" s="3" t="s">
        <v>56</v>
      </c>
      <c r="AJ405" s="3" t="s">
        <v>57</v>
      </c>
      <c r="AK405" s="3" t="s">
        <v>39</v>
      </c>
      <c r="AL405" s="4" t="s">
        <v>12</v>
      </c>
      <c r="AM405" s="4" t="s">
        <v>1973</v>
      </c>
      <c r="AN405" s="4">
        <v>1990</v>
      </c>
      <c r="AO405" s="3" t="s">
        <v>30</v>
      </c>
      <c r="AP405" s="3" t="s">
        <v>30</v>
      </c>
      <c r="AQ405" s="3">
        <v>4468</v>
      </c>
      <c r="AR405" s="3">
        <v>0</v>
      </c>
      <c r="AS405" s="3">
        <v>0</v>
      </c>
      <c r="AT405" s="3">
        <v>1</v>
      </c>
      <c r="AU405" s="3">
        <v>1</v>
      </c>
      <c r="AV405" s="4" t="s">
        <v>346</v>
      </c>
      <c r="AW405" s="4" t="s">
        <v>1977</v>
      </c>
      <c r="AX405" s="4" t="s">
        <v>348</v>
      </c>
      <c r="AY405" s="4" t="s">
        <v>58</v>
      </c>
      <c r="AZ405" s="4" t="s">
        <v>59</v>
      </c>
      <c r="BA405" s="3">
        <v>2.7149999999999999</v>
      </c>
      <c r="BB405" s="3"/>
      <c r="BC405" s="3"/>
      <c r="BD405" s="3"/>
      <c r="BE405" s="3"/>
      <c r="BF405" s="3"/>
    </row>
    <row r="406" spans="1:58" x14ac:dyDescent="0.35">
      <c r="A406" s="2">
        <v>22</v>
      </c>
      <c r="B406" s="3" t="s">
        <v>52</v>
      </c>
      <c r="C406" s="3">
        <v>22.1</v>
      </c>
      <c r="D406" s="3" t="s">
        <v>1959</v>
      </c>
      <c r="E406" s="3" t="s">
        <v>1971</v>
      </c>
      <c r="F406" s="3"/>
      <c r="G406" s="3"/>
      <c r="H406" s="3" t="str">
        <f>IF(Z406&lt;'2 - Outliers'!$F$11,"Low outlier",IF(Z406&gt;'2 - Outliers'!$F$12,"High outlier",""))</f>
        <v/>
      </c>
      <c r="I406" s="3">
        <f>IF(AB406="",VLOOKUP(AX406,'3 -Impute_SE'!$B$10:$C$21,2,FALSE),AB406)</f>
        <v>0.13431581909649196</v>
      </c>
      <c r="J406" s="3">
        <f>I406^2</f>
        <v>1.8040739259561553E-2</v>
      </c>
      <c r="K406" s="3">
        <f>1/J406</f>
        <v>55.430101040344127</v>
      </c>
      <c r="L406" s="3">
        <f>K406/(VLOOKUP($AX406,'5_Weighting - FEM'!$B$9:$C$20,2,FALSE)/VLOOKUP($AX406,'5_Weighting - FEM'!$B$9:$D$20,3,FALSE))</f>
        <v>9.6770594135011392E-2</v>
      </c>
      <c r="M406" s="3">
        <f>L406*Z406</f>
        <v>7.3545651542608656E-2</v>
      </c>
      <c r="N406" s="3">
        <f>K406*Z406</f>
        <v>42.126876790661534</v>
      </c>
      <c r="O406" s="3">
        <f>K406/(VLOOKUP($AX406,'5_Weighting - FEM'!$F$12:$G$20,2,FALSE)/(VLOOKUP($AX406,'5_Weighting - FEM'!$F$12:$H$21,3,FALSE)))</f>
        <v>3.176422378971739</v>
      </c>
      <c r="P406" s="3">
        <f>O406*$Z406</f>
        <v>2.4140810080185218</v>
      </c>
      <c r="Q406" s="3">
        <f>K406/(VLOOKUP($AX406,'5_Weighting - FEM'!$F$12:$H$20,2,FALSE)/VLOOKUP($AX406,'5_Weighting - FEM'!$F$12:$H$20,3,FALSE))</f>
        <v>3.176422378971739</v>
      </c>
      <c r="R406" s="3">
        <f>Q406*$Z406</f>
        <v>2.4140810080185218</v>
      </c>
      <c r="S406" s="3">
        <f>K406/(VLOOKUP($AX406,'5_Weighting - FEM'!$N$12:$O$23,2,FALSE)/VLOOKUP($AX406,'5_Weighting - FEM'!$N$12:$P$23,3,FALSE))</f>
        <v>5.3010614103642932E-2</v>
      </c>
      <c r="T406" s="3">
        <f>S406*$Z406</f>
        <v>4.0288066718768632E-2</v>
      </c>
      <c r="U406" s="3">
        <f>K406/(VLOOKUP($AX406,'5_Weighting - FEM'!$R$12:$S$23,2,FALSE)/(VLOOKUP($AX406,'5_Weighting - FEM'!$R$12:$T$23,3,FALSE)))</f>
        <v>8.6168417816924803E-2</v>
      </c>
      <c r="V406" s="3">
        <f>U406*$Z406</f>
        <v>6.5487997540862847E-2</v>
      </c>
      <c r="W406" s="3">
        <f>K406/(VLOOKUP($AX406,'5_Weighting - FEM'!$V$12:$W$23,2,FALSE)/(VLOOKUP($AX406,'5_Weighting - FEM'!$V$12:$X$23,3,FALSE)))</f>
        <v>7.3094311991701522E-2</v>
      </c>
      <c r="X406" s="3">
        <f>W406*$Z406</f>
        <v>5.555167711369316E-2</v>
      </c>
      <c r="Y406" s="3" t="s">
        <v>638</v>
      </c>
      <c r="Z406" s="6">
        <v>0.76</v>
      </c>
      <c r="AA406" s="3" t="s">
        <v>1978</v>
      </c>
      <c r="AB406" s="3"/>
      <c r="AC406" s="3"/>
      <c r="AD406" s="3" t="s">
        <v>53</v>
      </c>
      <c r="AE406" s="3" t="s">
        <v>6</v>
      </c>
      <c r="AF406" s="3" t="s">
        <v>54</v>
      </c>
      <c r="AG406" s="3" t="s">
        <v>55</v>
      </c>
      <c r="AH406" s="3" t="s">
        <v>37</v>
      </c>
      <c r="AI406" s="3" t="s">
        <v>56</v>
      </c>
      <c r="AJ406" s="3" t="s">
        <v>57</v>
      </c>
      <c r="AK406" s="3" t="s">
        <v>39</v>
      </c>
      <c r="AL406" s="4" t="s">
        <v>12</v>
      </c>
      <c r="AM406" s="4" t="s">
        <v>1973</v>
      </c>
      <c r="AN406" s="4">
        <v>1990</v>
      </c>
      <c r="AO406" s="3" t="s">
        <v>30</v>
      </c>
      <c r="AP406" s="3" t="s">
        <v>30</v>
      </c>
      <c r="AQ406" s="3">
        <v>6476</v>
      </c>
      <c r="AR406" s="3">
        <v>0</v>
      </c>
      <c r="AS406" s="3">
        <v>0</v>
      </c>
      <c r="AT406" s="3">
        <v>1</v>
      </c>
      <c r="AU406" s="3">
        <v>1</v>
      </c>
      <c r="AV406" s="4" t="s">
        <v>346</v>
      </c>
      <c r="AW406" s="4" t="s">
        <v>1977</v>
      </c>
      <c r="AX406" s="4" t="s">
        <v>348</v>
      </c>
      <c r="AY406" s="4" t="s">
        <v>58</v>
      </c>
      <c r="AZ406" s="4" t="s">
        <v>59</v>
      </c>
      <c r="BA406" s="3">
        <v>3.3395999999999999</v>
      </c>
      <c r="BB406" s="3"/>
      <c r="BC406" s="3"/>
      <c r="BD406" s="3"/>
      <c r="BE406" s="3"/>
      <c r="BF406" s="3"/>
    </row>
    <row r="407" spans="1:58" x14ac:dyDescent="0.35">
      <c r="A407" s="2">
        <v>52</v>
      </c>
      <c r="B407" s="3" t="s">
        <v>341</v>
      </c>
      <c r="C407" s="3">
        <v>52.1</v>
      </c>
      <c r="D407" s="3" t="s">
        <v>342</v>
      </c>
      <c r="E407" s="3" t="s">
        <v>343</v>
      </c>
      <c r="F407" s="3"/>
      <c r="G407" s="3"/>
      <c r="H407" s="3" t="str">
        <f>IF(Z407&lt;'2 - Outliers'!$F$11,"Low outlier",IF(Z407&gt;'2 - Outliers'!$F$12,"High outlier",""))</f>
        <v/>
      </c>
      <c r="I407" s="3">
        <f>IF(AB407="",VLOOKUP(AX407,'3 -Impute_SE'!$B$10:$C$21,2,FALSE),AB407)</f>
        <v>0.13431581909649196</v>
      </c>
      <c r="J407" s="3">
        <f>I407^2</f>
        <v>1.8040739259561553E-2</v>
      </c>
      <c r="K407" s="3">
        <f>1/J407</f>
        <v>55.430101040344127</v>
      </c>
      <c r="L407" s="3">
        <f>K407/(VLOOKUP($AX407,'5_Weighting - FEM'!$B$9:$C$20,2,FALSE)/VLOOKUP($AX407,'5_Weighting - FEM'!$B$9:$D$20,3,FALSE))</f>
        <v>9.6770594135011392E-2</v>
      </c>
      <c r="M407" s="3">
        <f>L407*Z407</f>
        <v>3.1653661341562229E-2</v>
      </c>
      <c r="N407" s="3">
        <f>K407*Z407</f>
        <v>18.131186050296563</v>
      </c>
      <c r="O407" s="3">
        <f>K407/(VLOOKUP($AX407,'5_Weighting - FEM'!$F$12:$G$20,2,FALSE)/(VLOOKUP($AX407,'5_Weighting - FEM'!$F$12:$H$21,3,FALSE)))</f>
        <v>3.176422378971739</v>
      </c>
      <c r="P407" s="3">
        <f>O407*$Z407</f>
        <v>1.0390077601616559</v>
      </c>
      <c r="Q407" s="3">
        <f>K407/(VLOOKUP($AX407,'5_Weighting - FEM'!$F$12:$H$20,2,FALSE)/VLOOKUP($AX407,'5_Weighting - FEM'!$F$12:$H$20,3,FALSE))</f>
        <v>3.176422378971739</v>
      </c>
      <c r="R407" s="3">
        <f>Q407*$Z407</f>
        <v>1.0390077601616559</v>
      </c>
      <c r="S407" s="3">
        <f>K407/(VLOOKUP($AX407,'5_Weighting - FEM'!$N$12:$O$23,2,FALSE)/VLOOKUP($AX407,'5_Weighting - FEM'!$N$12:$P$23,3,FALSE))</f>
        <v>5.3010614103642932E-2</v>
      </c>
      <c r="T407" s="3">
        <f>S407*$Z407</f>
        <v>1.7339771873301602E-2</v>
      </c>
      <c r="U407" s="3">
        <f>K407/(VLOOKUP($AX407,'5_Weighting - FEM'!$R$12:$S$23,2,FALSE)/(VLOOKUP($AX407,'5_Weighting - FEM'!$R$12:$T$23,3,FALSE)))</f>
        <v>8.6168417816924803E-2</v>
      </c>
      <c r="V407" s="3">
        <f>U407*$Z407</f>
        <v>2.8185689467916102E-2</v>
      </c>
      <c r="W407" s="3">
        <f>K407/(VLOOKUP($AX407,'5_Weighting - FEM'!$V$12:$W$23,2,FALSE)/(VLOOKUP($AX407,'5_Weighting - FEM'!$V$12:$X$23,3,FALSE)))</f>
        <v>7.3094311991701522E-2</v>
      </c>
      <c r="X407" s="3">
        <f>W407*$Z407</f>
        <v>2.3909149452485567E-2</v>
      </c>
      <c r="Y407" s="3"/>
      <c r="Z407" s="6">
        <v>0.3271</v>
      </c>
      <c r="AA407" s="3" t="s">
        <v>4</v>
      </c>
      <c r="AB407" s="3"/>
      <c r="AC407" s="3"/>
      <c r="AD407" s="3" t="s">
        <v>5</v>
      </c>
      <c r="AE407" s="3" t="s">
        <v>6</v>
      </c>
      <c r="AF407" s="3" t="s">
        <v>5</v>
      </c>
      <c r="AG407" s="3" t="s">
        <v>7</v>
      </c>
      <c r="AH407" s="3" t="s">
        <v>344</v>
      </c>
      <c r="AI407" s="3" t="s">
        <v>28</v>
      </c>
      <c r="AJ407" s="3" t="s">
        <v>10</v>
      </c>
      <c r="AK407" s="3" t="s">
        <v>182</v>
      </c>
      <c r="AL407" s="4" t="s">
        <v>96</v>
      </c>
      <c r="AM407" s="4" t="s">
        <v>345</v>
      </c>
      <c r="AN407" s="4">
        <v>2012</v>
      </c>
      <c r="AO407" s="3" t="s">
        <v>14</v>
      </c>
      <c r="AP407" s="3" t="s">
        <v>14</v>
      </c>
      <c r="AQ407" s="3">
        <v>342</v>
      </c>
      <c r="AR407" s="3">
        <v>1</v>
      </c>
      <c r="AS407" s="3">
        <v>0</v>
      </c>
      <c r="AT407" s="3">
        <v>0</v>
      </c>
      <c r="AU407" s="3">
        <v>0</v>
      </c>
      <c r="AV407" s="4" t="s">
        <v>346</v>
      </c>
      <c r="AW407" s="4" t="s">
        <v>347</v>
      </c>
      <c r="AX407" s="4" t="s">
        <v>348</v>
      </c>
      <c r="AY407" s="4" t="s">
        <v>349</v>
      </c>
      <c r="AZ407" s="4"/>
      <c r="BA407" s="3" t="s">
        <v>20</v>
      </c>
      <c r="BB407" s="3"/>
      <c r="BC407" s="3"/>
      <c r="BD407" s="3" t="s">
        <v>20</v>
      </c>
      <c r="BE407" s="3" t="s">
        <v>20</v>
      </c>
      <c r="BF407" s="3"/>
    </row>
    <row r="408" spans="1:58" x14ac:dyDescent="0.35">
      <c r="A408" s="2">
        <v>22</v>
      </c>
      <c r="B408" s="3" t="s">
        <v>52</v>
      </c>
      <c r="C408" s="3">
        <v>22.2</v>
      </c>
      <c r="D408" s="3" t="s">
        <v>1968</v>
      </c>
      <c r="E408" s="3" t="s">
        <v>1971</v>
      </c>
      <c r="F408" s="3"/>
      <c r="G408" s="3"/>
      <c r="H408" s="3" t="str">
        <f>IF(Z408&lt;'2 - Outliers'!$F$11,"Low outlier",IF(Z408&gt;'2 - Outliers'!$F$12,"High outlier",""))</f>
        <v/>
      </c>
      <c r="I408" s="3">
        <f>IF(AB408="",VLOOKUP(AX408,'3 -Impute_SE'!$B$10:$C$21,2,FALSE),AB408)</f>
        <v>0.13431581909649196</v>
      </c>
      <c r="J408" s="3">
        <f>I408^2</f>
        <v>1.8040739259561553E-2</v>
      </c>
      <c r="K408" s="3">
        <f>1/J408</f>
        <v>55.430101040344127</v>
      </c>
      <c r="L408" s="3">
        <f>K408/(VLOOKUP($AX408,'5_Weighting - FEM'!$B$9:$C$20,2,FALSE)/VLOOKUP($AX408,'5_Weighting - FEM'!$B$9:$D$20,3,FALSE))</f>
        <v>9.6770594135011392E-2</v>
      </c>
      <c r="M408" s="3">
        <f>L408*Z408</f>
        <v>-4.0643649536704782E-2</v>
      </c>
      <c r="N408" s="3">
        <f>K408*Z408</f>
        <v>-23.280642436944532</v>
      </c>
      <c r="O408" s="3">
        <f>K408/(VLOOKUP($AX408,'5_Weighting - FEM'!$F$12:$G$20,2,FALSE)/(VLOOKUP($AX408,'5_Weighting - FEM'!$F$12:$H$21,3,FALSE)))</f>
        <v>3.176422378971739</v>
      </c>
      <c r="P408" s="3">
        <f>O408*$Z408</f>
        <v>-1.3340973991681304</v>
      </c>
      <c r="Q408" s="3">
        <f>K408/(VLOOKUP($AX408,'5_Weighting - FEM'!$F$12:$H$20,2,FALSE)/VLOOKUP($AX408,'5_Weighting - FEM'!$F$12:$H$20,3,FALSE))</f>
        <v>3.176422378971739</v>
      </c>
      <c r="R408" s="3">
        <f>Q408*$Z408</f>
        <v>-1.3340973991681304</v>
      </c>
      <c r="S408" s="3">
        <f>K408/(VLOOKUP($AX408,'5_Weighting - FEM'!$N$12:$O$23,2,FALSE)/VLOOKUP($AX408,'5_Weighting - FEM'!$N$12:$P$23,3,FALSE))</f>
        <v>5.3010614103642932E-2</v>
      </c>
      <c r="T408" s="3">
        <f>S408*$Z408</f>
        <v>-2.2264457923530032E-2</v>
      </c>
      <c r="U408" s="3">
        <f>K408/(VLOOKUP($AX408,'5_Weighting - FEM'!$R$12:$S$23,2,FALSE)/(VLOOKUP($AX408,'5_Weighting - FEM'!$R$12:$T$23,3,FALSE)))</f>
        <v>8.6168417816924803E-2</v>
      </c>
      <c r="V408" s="3">
        <f>U408*$Z408</f>
        <v>-3.6190735483108416E-2</v>
      </c>
      <c r="W408" s="3">
        <f>K408/(VLOOKUP($AX408,'5_Weighting - FEM'!$V$12:$W$23,2,FALSE)/(VLOOKUP($AX408,'5_Weighting - FEM'!$V$12:$X$23,3,FALSE)))</f>
        <v>7.3094311991701522E-2</v>
      </c>
      <c r="X408" s="3">
        <f>W408*$Z408</f>
        <v>-3.0699611036514637E-2</v>
      </c>
      <c r="Y408" s="3" t="s">
        <v>638</v>
      </c>
      <c r="Z408" s="6">
        <v>-0.42</v>
      </c>
      <c r="AA408" s="3" t="s">
        <v>1300</v>
      </c>
      <c r="AB408" s="3"/>
      <c r="AC408" s="3"/>
      <c r="AD408" s="3" t="s">
        <v>53</v>
      </c>
      <c r="AE408" s="3" t="s">
        <v>143</v>
      </c>
      <c r="AF408" s="3" t="s">
        <v>54</v>
      </c>
      <c r="AG408" s="3" t="s">
        <v>55</v>
      </c>
      <c r="AH408" s="3" t="s">
        <v>37</v>
      </c>
      <c r="AI408" s="3" t="s">
        <v>56</v>
      </c>
      <c r="AJ408" s="3" t="s">
        <v>57</v>
      </c>
      <c r="AK408" s="3" t="s">
        <v>39</v>
      </c>
      <c r="AL408" s="4" t="s">
        <v>12</v>
      </c>
      <c r="AM408" s="4" t="s">
        <v>1973</v>
      </c>
      <c r="AN408" s="4">
        <v>1990</v>
      </c>
      <c r="AO408" s="3" t="s">
        <v>30</v>
      </c>
      <c r="AP408" s="3" t="s">
        <v>30</v>
      </c>
      <c r="AQ408" s="3">
        <v>4468</v>
      </c>
      <c r="AR408" s="3">
        <v>0</v>
      </c>
      <c r="AS408" s="3">
        <v>0</v>
      </c>
      <c r="AT408" s="3">
        <v>1</v>
      </c>
      <c r="AU408" s="3">
        <v>1</v>
      </c>
      <c r="AV408" s="4" t="s">
        <v>346</v>
      </c>
      <c r="AW408" s="4" t="s">
        <v>1977</v>
      </c>
      <c r="AX408" s="4" t="s">
        <v>348</v>
      </c>
      <c r="AY408" s="4" t="s">
        <v>58</v>
      </c>
      <c r="AZ408" s="4" t="s">
        <v>59</v>
      </c>
      <c r="BA408" s="3">
        <v>-1.0589999999999999</v>
      </c>
      <c r="BB408" s="3"/>
      <c r="BC408" s="3"/>
      <c r="BD408" s="3"/>
      <c r="BE408" s="3"/>
      <c r="BF408" s="3"/>
    </row>
    <row r="409" spans="1:58" x14ac:dyDescent="0.35">
      <c r="A409" s="2">
        <v>139</v>
      </c>
      <c r="B409" s="3" t="s">
        <v>991</v>
      </c>
      <c r="C409" s="3">
        <v>139.4</v>
      </c>
      <c r="D409" s="3" t="s">
        <v>992</v>
      </c>
      <c r="E409" s="3" t="s">
        <v>993</v>
      </c>
      <c r="F409" s="3"/>
      <c r="G409" s="3"/>
      <c r="H409" s="3" t="str">
        <f>IF(Z409&lt;'2 - Outliers'!$F$11,"Low outlier",IF(Z409&gt;'2 - Outliers'!$F$12,"High outlier",""))</f>
        <v/>
      </c>
      <c r="I409" s="3">
        <f>IF(AB409="",VLOOKUP(AX409,'3 -Impute_SE'!$B$10:$C$21,2,FALSE),AB409)</f>
        <v>0.13469999999999999</v>
      </c>
      <c r="J409" s="3">
        <f>I409^2</f>
        <v>1.8144089999999995E-2</v>
      </c>
      <c r="K409" s="3">
        <f>1/J409</f>
        <v>55.114365063224461</v>
      </c>
      <c r="L409" s="3">
        <f>K409/(VLOOKUP($AX409,'5_Weighting - FEM'!$B$9:$C$20,2,FALSE)/VLOOKUP($AX409,'5_Weighting - FEM'!$B$9:$D$20,3,FALSE))</f>
        <v>1.4823278277397228E-4</v>
      </c>
      <c r="M409" s="3">
        <f>L409*Z409</f>
        <v>1.9714960108938313E-6</v>
      </c>
      <c r="N409" s="3">
        <f>K409*Z409</f>
        <v>0.73302105534088535</v>
      </c>
      <c r="O409" s="3">
        <f>K409/(VLOOKUP($AX409,'5_Weighting - FEM'!$F$12:$G$20,2,FALSE)/(VLOOKUP($AX409,'5_Weighting - FEM'!$F$12:$H$21,3,FALSE)))</f>
        <v>1.4407948116765337E-2</v>
      </c>
      <c r="P409" s="3">
        <f>O409*$Z409</f>
        <v>1.9162570995297898E-4</v>
      </c>
      <c r="Q409" s="3">
        <f>K409/(VLOOKUP($AX409,'5_Weighting - FEM'!$F$12:$H$20,2,FALSE)/VLOOKUP($AX409,'5_Weighting - FEM'!$F$12:$H$20,3,FALSE))</f>
        <v>1.4407948116765337E-2</v>
      </c>
      <c r="R409" s="3">
        <f>Q409*$Z409</f>
        <v>1.9162570995297898E-4</v>
      </c>
      <c r="S409" s="3">
        <f>K409/(VLOOKUP($AX409,'5_Weighting - FEM'!$N$12:$O$23,2,FALSE)/VLOOKUP($AX409,'5_Weighting - FEM'!$N$12:$P$23,3,FALSE))</f>
        <v>9.5963440692887757E-5</v>
      </c>
      <c r="T409" s="3">
        <f>S409*$Z409</f>
        <v>1.2763137612154071E-6</v>
      </c>
      <c r="U409" s="3">
        <f>K409/(VLOOKUP($AX409,'5_Weighting - FEM'!$R$12:$S$23,2,FALSE)/(VLOOKUP($AX409,'5_Weighting - FEM'!$R$12:$T$23,3,FALSE)))</f>
        <v>2.8226014242421282E-2</v>
      </c>
      <c r="V409" s="3">
        <f>U409*$Z409</f>
        <v>3.7540598942420304E-4</v>
      </c>
      <c r="W409" s="3">
        <f>K409/(VLOOKUP($AX409,'5_Weighting - FEM'!$V$12:$W$23,2,FALSE)/(VLOOKUP($AX409,'5_Weighting - FEM'!$V$12:$X$23,3,FALSE)))</f>
        <v>8.5637524420695014E-5</v>
      </c>
      <c r="X409" s="3">
        <f>W409*$Z409</f>
        <v>1.1389790747952436E-6</v>
      </c>
      <c r="Y409" s="3" t="s">
        <v>960</v>
      </c>
      <c r="Z409" s="6">
        <v>1.3299999999999999E-2</v>
      </c>
      <c r="AA409" s="3" t="s">
        <v>157</v>
      </c>
      <c r="AB409" s="3">
        <v>0.13469999999999999</v>
      </c>
      <c r="AC409" s="3" t="s">
        <v>26</v>
      </c>
      <c r="AD409" s="3" t="s">
        <v>53</v>
      </c>
      <c r="AE409" s="3" t="s">
        <v>6</v>
      </c>
      <c r="AF409" s="3" t="s">
        <v>54</v>
      </c>
      <c r="AG409" s="3" t="s">
        <v>7</v>
      </c>
      <c r="AH409" s="3"/>
      <c r="AI409" s="3" t="s">
        <v>28</v>
      </c>
      <c r="AJ409" s="3" t="s">
        <v>336</v>
      </c>
      <c r="AK409" s="3" t="s">
        <v>337</v>
      </c>
      <c r="AL409" s="4" t="s">
        <v>994</v>
      </c>
      <c r="AM409" s="4" t="s">
        <v>13</v>
      </c>
      <c r="AN409" s="4" t="s">
        <v>995</v>
      </c>
      <c r="AO409" s="3" t="s">
        <v>1951</v>
      </c>
      <c r="AP409" s="3" t="s">
        <v>14</v>
      </c>
      <c r="AQ409" s="3">
        <v>120</v>
      </c>
      <c r="AR409" s="3">
        <v>1</v>
      </c>
      <c r="AS409" s="3">
        <v>1</v>
      </c>
      <c r="AT409" s="3">
        <v>0</v>
      </c>
      <c r="AU409" s="3">
        <v>1</v>
      </c>
      <c r="AV409" s="4" t="s">
        <v>15</v>
      </c>
      <c r="AW409" s="4" t="s">
        <v>563</v>
      </c>
      <c r="AX409" s="4" t="s">
        <v>972</v>
      </c>
      <c r="AY409" s="4" t="s">
        <v>33</v>
      </c>
      <c r="AZ409" s="4"/>
      <c r="BA409" s="3">
        <v>1.3299999999999999E-2</v>
      </c>
      <c r="BB409" s="3"/>
      <c r="BC409" s="3"/>
      <c r="BD409" s="3"/>
      <c r="BE409" s="3">
        <v>9.8737936154417227E-2</v>
      </c>
      <c r="BF409" s="3" t="s">
        <v>125</v>
      </c>
    </row>
    <row r="410" spans="1:58" x14ac:dyDescent="0.35">
      <c r="A410" s="2">
        <v>31</v>
      </c>
      <c r="B410" s="3" t="s">
        <v>162</v>
      </c>
      <c r="C410" s="3">
        <v>31.2</v>
      </c>
      <c r="D410" s="3" t="s">
        <v>942</v>
      </c>
      <c r="E410" s="3" t="s">
        <v>164</v>
      </c>
      <c r="F410" s="3">
        <v>1</v>
      </c>
      <c r="G410" s="3"/>
      <c r="H410" s="3" t="str">
        <f>IF(Z410&lt;'2 - Outliers'!$F$11,"Low outlier",IF(Z410&gt;'2 - Outliers'!$F$12,"High outlier",""))</f>
        <v/>
      </c>
      <c r="I410" s="3">
        <f>IF(AB410="",VLOOKUP(AX410,'3 -Impute_SE'!$B$10:$C$21,2,FALSE),AB410)</f>
        <v>0.13529411764705884</v>
      </c>
      <c r="J410" s="3">
        <f>I410^2</f>
        <v>1.8304498269896198E-2</v>
      </c>
      <c r="K410" s="6">
        <f>1/J410</f>
        <v>54.631379962192803</v>
      </c>
      <c r="L410" s="3">
        <f>K410/(VLOOKUP($AX410,'5_Weighting - FEM'!$B$9:$C$20,2,FALSE)/VLOOKUP($AX410,'5_Weighting - FEM'!$B$9:$D$20,3,FALSE))</f>
        <v>5.3039588230930031E-2</v>
      </c>
      <c r="M410" s="3">
        <f>L410*Z410</f>
        <v>1.2199105293113908E-2</v>
      </c>
      <c r="N410" s="3">
        <f>K410*Z410</f>
        <v>12.565217391304346</v>
      </c>
      <c r="O410" s="3">
        <f>K410/(VLOOKUP($AX410,'5_Weighting - FEM'!$F$12:$G$20,2,FALSE)/(VLOOKUP($AX410,'5_Weighting - FEM'!$F$12:$H$21,3,FALSE)))</f>
        <v>0.92912632979718068</v>
      </c>
      <c r="P410" s="3">
        <f>O410*$Z410</f>
        <v>0.21369905585335155</v>
      </c>
      <c r="Q410" s="3">
        <f>K410/(VLOOKUP($AX410,'5_Weighting - FEM'!$F$12:$H$20,2,FALSE)/VLOOKUP($AX410,'5_Weighting - FEM'!$F$12:$H$20,3,FALSE))</f>
        <v>0.92912632979718068</v>
      </c>
      <c r="R410" s="3">
        <f>Q410*$Z410</f>
        <v>0.21369905585335155</v>
      </c>
      <c r="S410" s="3">
        <f>K410/(VLOOKUP($AX410,'5_Weighting - FEM'!$N$12:$O$23,2,FALSE)/VLOOKUP($AX410,'5_Weighting - FEM'!$N$12:$P$23,3,FALSE))</f>
        <v>3.8234973716511592E-2</v>
      </c>
      <c r="T410" s="3">
        <f>S410*$Z410</f>
        <v>8.7940439547976659E-3</v>
      </c>
      <c r="U410" s="3">
        <f>K410/(VLOOKUP($AX410,'5_Weighting - FEM'!$R$12:$S$23,2,FALSE)/(VLOOKUP($AX410,'5_Weighting - FEM'!$R$12:$T$23,3,FALSE)))</f>
        <v>2.6213378908976442E-2</v>
      </c>
      <c r="V410" s="3">
        <f>U410*$Z410</f>
        <v>6.0290771490645817E-3</v>
      </c>
      <c r="W410" s="3">
        <f>K410/(VLOOKUP($AX410,'5_Weighting - FEM'!$V$12:$W$23,2,FALSE)/(VLOOKUP($AX410,'5_Weighting - FEM'!$V$12:$X$23,3,FALSE)))</f>
        <v>3.3648603870253598E-2</v>
      </c>
      <c r="X410" s="3">
        <f>W410*$Z410</f>
        <v>7.7391788901583275E-3</v>
      </c>
      <c r="Y410" s="3" t="s">
        <v>94</v>
      </c>
      <c r="Z410" s="6">
        <v>0.23</v>
      </c>
      <c r="AA410" s="3" t="s">
        <v>4</v>
      </c>
      <c r="AB410" s="3">
        <v>0.13529411764705884</v>
      </c>
      <c r="AC410" s="3" t="s">
        <v>26</v>
      </c>
      <c r="AD410" s="3" t="s">
        <v>5</v>
      </c>
      <c r="AE410" s="3" t="s">
        <v>6</v>
      </c>
      <c r="AF410" s="3" t="s">
        <v>5</v>
      </c>
      <c r="AG410" s="3" t="s">
        <v>55</v>
      </c>
      <c r="AH410" s="3" t="s">
        <v>165</v>
      </c>
      <c r="AI410" s="3" t="s">
        <v>95</v>
      </c>
      <c r="AJ410" s="3" t="s">
        <v>57</v>
      </c>
      <c r="AK410" s="3" t="s">
        <v>74</v>
      </c>
      <c r="AL410" s="3" t="s">
        <v>12</v>
      </c>
      <c r="AM410" s="3" t="s">
        <v>166</v>
      </c>
      <c r="AN410" s="3">
        <v>1999</v>
      </c>
      <c r="AO410" s="3" t="s">
        <v>30</v>
      </c>
      <c r="AP410" s="3" t="s">
        <v>30</v>
      </c>
      <c r="AQ410" s="3">
        <v>10475</v>
      </c>
      <c r="AR410" s="3">
        <v>0</v>
      </c>
      <c r="AS410" s="3">
        <v>0</v>
      </c>
      <c r="AT410" s="3">
        <v>0</v>
      </c>
      <c r="AU410" s="3">
        <v>0</v>
      </c>
      <c r="AV410" s="3" t="s">
        <v>330</v>
      </c>
      <c r="AW410" s="3" t="s">
        <v>610</v>
      </c>
      <c r="AX410" s="3" t="s">
        <v>465</v>
      </c>
      <c r="AY410" s="3" t="s">
        <v>168</v>
      </c>
      <c r="AZ410" s="4" t="s">
        <v>99</v>
      </c>
      <c r="BA410" s="3">
        <v>0.18010000000000001</v>
      </c>
      <c r="BB410" s="3">
        <v>1.1973370908444088</v>
      </c>
      <c r="BC410" s="3"/>
      <c r="BD410" s="3" t="s">
        <v>60</v>
      </c>
      <c r="BE410" s="3">
        <v>1.7</v>
      </c>
      <c r="BF410" s="3"/>
    </row>
    <row r="411" spans="1:58" x14ac:dyDescent="0.35">
      <c r="A411" s="2">
        <v>65</v>
      </c>
      <c r="B411" s="3" t="s">
        <v>351</v>
      </c>
      <c r="C411" s="3">
        <v>65.2</v>
      </c>
      <c r="D411" s="3" t="s">
        <v>725</v>
      </c>
      <c r="E411" s="3" t="s">
        <v>388</v>
      </c>
      <c r="F411" s="3"/>
      <c r="G411" s="3"/>
      <c r="H411" s="3" t="str">
        <f>IF(Z411&lt;'2 - Outliers'!$F$11,"Low outlier",IF(Z411&gt;'2 - Outliers'!$F$12,"High outlier",""))</f>
        <v/>
      </c>
      <c r="I411" s="3">
        <f>IF(AB411="",VLOOKUP(AX411,'3 -Impute_SE'!$B$10:$C$21,2,FALSE),AB411)</f>
        <v>0.13734285714285716</v>
      </c>
      <c r="J411" s="3">
        <f>I411^2</f>
        <v>1.8863060408163268E-2</v>
      </c>
      <c r="K411" s="3">
        <f>1/J411</f>
        <v>53.013666836757587</v>
      </c>
      <c r="L411" s="3">
        <f>K411/(VLOOKUP($AX411,'5_Weighting - FEM'!$B$9:$C$20,2,FALSE)/VLOOKUP($AX411,'5_Weighting - FEM'!$B$9:$D$20,3,FALSE))</f>
        <v>5.1402106783394541E-4</v>
      </c>
      <c r="M411" s="3">
        <f>L411*Z411</f>
        <v>6.9185179646177731E-5</v>
      </c>
      <c r="N411" s="3">
        <f>K411*Z411</f>
        <v>7.1354275015602253</v>
      </c>
      <c r="O411" s="3">
        <f>K411/(VLOOKUP($AX411,'5_Weighting - FEM'!$F$12:$G$20,2,FALSE)/(VLOOKUP($AX411,'5_Weighting - FEM'!$F$12:$H$21,3,FALSE)))</f>
        <v>0.30104302008324796</v>
      </c>
      <c r="P411" s="3">
        <f>O411*$Z411</f>
        <v>4.0519186331124848E-2</v>
      </c>
      <c r="Q411" s="3">
        <f>K411/(VLOOKUP($AX411,'5_Weighting - FEM'!$F$12:$H$20,2,FALSE)/VLOOKUP($AX411,'5_Weighting - FEM'!$F$12:$H$20,3,FALSE))</f>
        <v>0.30104302008324796</v>
      </c>
      <c r="R411" s="3">
        <f>Q411*$Z411</f>
        <v>4.0519186331124848E-2</v>
      </c>
      <c r="S411" s="3">
        <f>K411/(VLOOKUP($AX411,'5_Weighting - FEM'!$N$12:$O$23,2,FALSE)/VLOOKUP($AX411,'5_Weighting - FEM'!$N$12:$P$23,3,FALSE))</f>
        <v>3.7951992361657416E-4</v>
      </c>
      <c r="T411" s="3">
        <f>S411*$Z411</f>
        <v>5.1081863639096423E-5</v>
      </c>
      <c r="U411" s="3">
        <f>K411/(VLOOKUP($AX411,'5_Weighting - FEM'!$R$12:$S$23,2,FALSE)/(VLOOKUP($AX411,'5_Weighting - FEM'!$R$12:$T$23,3,FALSE)))</f>
        <v>2.6947119456354742E-4</v>
      </c>
      <c r="V411" s="3">
        <f>U411*$Z411</f>
        <v>3.6269744903475235E-5</v>
      </c>
      <c r="W411" s="3">
        <f>K411/(VLOOKUP($AX411,'5_Weighting - FEM'!$V$12:$W$23,2,FALSE)/(VLOOKUP($AX411,'5_Weighting - FEM'!$V$12:$X$23,3,FALSE)))</f>
        <v>2.9423459735230639E-4</v>
      </c>
      <c r="X411" s="3">
        <f>W411*$Z411</f>
        <v>3.9602799865231034E-5</v>
      </c>
      <c r="Y411" s="3" t="s">
        <v>367</v>
      </c>
      <c r="Z411" s="6">
        <v>0.13459600000000002</v>
      </c>
      <c r="AA411" s="3" t="s">
        <v>355</v>
      </c>
      <c r="AB411" s="3">
        <v>0.13734285714285716</v>
      </c>
      <c r="AC411" s="3" t="s">
        <v>26</v>
      </c>
      <c r="AD411" s="3" t="s">
        <v>53</v>
      </c>
      <c r="AE411" s="3" t="s">
        <v>6</v>
      </c>
      <c r="AF411" s="3" t="s">
        <v>54</v>
      </c>
      <c r="AG411" s="3" t="s">
        <v>7</v>
      </c>
      <c r="AH411" s="3" t="s">
        <v>356</v>
      </c>
      <c r="AI411" s="3" t="s">
        <v>28</v>
      </c>
      <c r="AJ411" s="3" t="s">
        <v>10</v>
      </c>
      <c r="AK411" s="3" t="s">
        <v>11</v>
      </c>
      <c r="AL411" s="4" t="s">
        <v>108</v>
      </c>
      <c r="AM411" s="4" t="s">
        <v>363</v>
      </c>
      <c r="AN411" s="4">
        <v>2010</v>
      </c>
      <c r="AO411" s="3" t="s">
        <v>14</v>
      </c>
      <c r="AP411" s="3" t="s">
        <v>14</v>
      </c>
      <c r="AQ411" s="3">
        <v>473</v>
      </c>
      <c r="AR411" s="3">
        <v>1</v>
      </c>
      <c r="AS411" s="3">
        <v>0</v>
      </c>
      <c r="AT411" s="3">
        <v>0</v>
      </c>
      <c r="AU411" s="3">
        <v>0</v>
      </c>
      <c r="AV411" s="4" t="s">
        <v>346</v>
      </c>
      <c r="AW411" s="4" t="s">
        <v>723</v>
      </c>
      <c r="AX411" s="4" t="s">
        <v>642</v>
      </c>
      <c r="AY411" s="4" t="s">
        <v>33</v>
      </c>
      <c r="AZ411" s="4"/>
      <c r="BA411" s="3">
        <v>0.253</v>
      </c>
      <c r="BB411" s="3"/>
      <c r="BC411" s="3"/>
      <c r="BD411" s="3" t="s">
        <v>20</v>
      </c>
      <c r="BE411" s="3">
        <v>0.98</v>
      </c>
      <c r="BF411" s="3"/>
    </row>
    <row r="412" spans="1:58" x14ac:dyDescent="0.35">
      <c r="A412" s="2">
        <v>65</v>
      </c>
      <c r="B412" s="3" t="s">
        <v>351</v>
      </c>
      <c r="C412" s="3">
        <v>65.5</v>
      </c>
      <c r="D412" s="3" t="s">
        <v>396</v>
      </c>
      <c r="E412" s="3" t="s">
        <v>369</v>
      </c>
      <c r="F412" s="3"/>
      <c r="G412" s="3" t="s">
        <v>1958</v>
      </c>
      <c r="H412" s="3" t="str">
        <f>IF(Z412&lt;'2 - Outliers'!$F$11,"Low outlier",IF(Z412&gt;'2 - Outliers'!$F$12,"High outlier",""))</f>
        <v/>
      </c>
      <c r="I412" s="3">
        <f>IF(AB412="",VLOOKUP(AX412,'3 -Impute_SE'!$B$10:$C$21,2,FALSE),AB412)</f>
        <v>0.13747499999999999</v>
      </c>
      <c r="J412" s="3">
        <f>I412^2</f>
        <v>1.8899375624999996E-2</v>
      </c>
      <c r="K412" s="3">
        <f>1/J412</f>
        <v>52.911800889189443</v>
      </c>
      <c r="L412" s="3">
        <f>K412/(VLOOKUP($AX412,'5_Weighting - FEM'!$B$9:$C$20,2,FALSE)/VLOOKUP($AX412,'5_Weighting - FEM'!$B$9:$D$20,3,FALSE))</f>
        <v>9.2374112850227952E-2</v>
      </c>
      <c r="M412" s="3">
        <f>L412*Z412</f>
        <v>-4.0637219725072277E-3</v>
      </c>
      <c r="N412" s="3">
        <f>K412*Z412</f>
        <v>-2.3276959447172216</v>
      </c>
      <c r="O412" s="3">
        <f>K412/(VLOOKUP($AX412,'5_Weighting - FEM'!$F$12:$G$20,2,FALSE)/(VLOOKUP($AX412,'5_Weighting - FEM'!$F$12:$H$21,3,FALSE)))</f>
        <v>3.032111168871769</v>
      </c>
      <c r="P412" s="3">
        <f>O412*$Z412</f>
        <v>-0.13338863454100686</v>
      </c>
      <c r="Q412" s="3">
        <f>K412/(VLOOKUP($AX412,'5_Weighting - FEM'!$F$12:$H$20,2,FALSE)/VLOOKUP($AX412,'5_Weighting - FEM'!$F$12:$H$20,3,FALSE))</f>
        <v>3.032111168871769</v>
      </c>
      <c r="R412" s="3">
        <f>Q412*$Z412</f>
        <v>-0.13338863454100686</v>
      </c>
      <c r="S412" s="3">
        <f>K412/(VLOOKUP($AX412,'5_Weighting - FEM'!$N$12:$O$23,2,FALSE)/VLOOKUP($AX412,'5_Weighting - FEM'!$N$12:$P$23,3,FALSE))</f>
        <v>5.0602236074296703E-2</v>
      </c>
      <c r="T412" s="3">
        <f>S412*$Z412</f>
        <v>-2.2260935693804605E-3</v>
      </c>
      <c r="U412" s="3">
        <f>K412/(VLOOKUP($AX412,'5_Weighting - FEM'!$R$12:$S$23,2,FALSE)/(VLOOKUP($AX412,'5_Weighting - FEM'!$R$12:$T$23,3,FALSE)))</f>
        <v>8.2253614568502401E-2</v>
      </c>
      <c r="V412" s="3">
        <f>U412*$Z412</f>
        <v>-3.6185010120975574E-3</v>
      </c>
      <c r="W412" s="3">
        <f>K412/(VLOOKUP($AX412,'5_Weighting - FEM'!$V$12:$W$23,2,FALSE)/(VLOOKUP($AX412,'5_Weighting - FEM'!$V$12:$X$23,3,FALSE)))</f>
        <v>6.9773491472120044E-2</v>
      </c>
      <c r="X412" s="3">
        <f>W412*$Z412</f>
        <v>-3.0694754368415047E-3</v>
      </c>
      <c r="Y412" s="3" t="s">
        <v>367</v>
      </c>
      <c r="Z412" s="6">
        <v>-4.3991999999999996E-2</v>
      </c>
      <c r="AA412" s="3" t="s">
        <v>355</v>
      </c>
      <c r="AB412" s="3">
        <v>0.13747499999999999</v>
      </c>
      <c r="AC412" s="3" t="s">
        <v>26</v>
      </c>
      <c r="AD412" s="3" t="s">
        <v>53</v>
      </c>
      <c r="AE412" s="3" t="s">
        <v>143</v>
      </c>
      <c r="AF412" s="3" t="s">
        <v>54</v>
      </c>
      <c r="AG412" s="3" t="s">
        <v>7</v>
      </c>
      <c r="AH412" s="3" t="s">
        <v>356</v>
      </c>
      <c r="AI412" s="3" t="s">
        <v>28</v>
      </c>
      <c r="AJ412" s="3" t="s">
        <v>10</v>
      </c>
      <c r="AK412" s="3" t="s">
        <v>11</v>
      </c>
      <c r="AL412" s="4" t="s">
        <v>108</v>
      </c>
      <c r="AM412" s="4" t="s">
        <v>363</v>
      </c>
      <c r="AN412" s="4">
        <v>2010</v>
      </c>
      <c r="AO412" s="3" t="s">
        <v>14</v>
      </c>
      <c r="AP412" s="3" t="s">
        <v>14</v>
      </c>
      <c r="AQ412" s="3">
        <v>473</v>
      </c>
      <c r="AR412" s="3">
        <v>1</v>
      </c>
      <c r="AS412" s="3">
        <v>0</v>
      </c>
      <c r="AT412" s="3">
        <v>0</v>
      </c>
      <c r="AU412" s="3">
        <v>0</v>
      </c>
      <c r="AV412" s="4" t="s">
        <v>346</v>
      </c>
      <c r="AW412" s="4" t="s">
        <v>376</v>
      </c>
      <c r="AX412" s="4" t="s">
        <v>348</v>
      </c>
      <c r="AY412" s="4" t="s">
        <v>33</v>
      </c>
      <c r="AZ412" s="4"/>
      <c r="BA412" s="3">
        <v>-7.1999999999999995E-2</v>
      </c>
      <c r="BB412" s="3"/>
      <c r="BC412" s="3"/>
      <c r="BD412" s="3" t="s">
        <v>20</v>
      </c>
      <c r="BE412" s="3">
        <v>-0.32</v>
      </c>
      <c r="BF412" s="3"/>
    </row>
    <row r="413" spans="1:58" x14ac:dyDescent="0.35">
      <c r="A413" s="2">
        <v>65</v>
      </c>
      <c r="B413" s="3" t="s">
        <v>351</v>
      </c>
      <c r="C413" s="3">
        <v>65.5</v>
      </c>
      <c r="D413" s="3" t="s">
        <v>739</v>
      </c>
      <c r="E413" s="3" t="s">
        <v>369</v>
      </c>
      <c r="F413" s="3"/>
      <c r="G413" s="3" t="s">
        <v>1958</v>
      </c>
      <c r="H413" s="3" t="str">
        <f>IF(Z413&lt;'2 - Outliers'!$F$11,"Low outlier",IF(Z413&gt;'2 - Outliers'!$F$12,"High outlier",""))</f>
        <v/>
      </c>
      <c r="I413" s="3">
        <f>IF(AB413="",VLOOKUP(AX413,'3 -Impute_SE'!$B$10:$C$21,2,FALSE),AB413)</f>
        <v>0.13869655172413795</v>
      </c>
      <c r="J413" s="3">
        <f>I413^2</f>
        <v>1.9236733460166473E-2</v>
      </c>
      <c r="K413" s="3">
        <f>1/J413</f>
        <v>51.983877723871423</v>
      </c>
      <c r="L413" s="3">
        <f>K413/(VLOOKUP($AX413,'5_Weighting - FEM'!$B$9:$C$20,2,FALSE)/VLOOKUP($AX413,'5_Weighting - FEM'!$B$9:$D$20,3,FALSE))</f>
        <v>5.0403622183037679E-4</v>
      </c>
      <c r="M413" s="3">
        <f>L413*Z413</f>
        <v>-2.0273344914461417E-5</v>
      </c>
      <c r="N413" s="3">
        <f>K413*Z413</f>
        <v>-2.0908955298095564</v>
      </c>
      <c r="O413" s="3">
        <f>K413/(VLOOKUP($AX413,'5_Weighting - FEM'!$F$12:$G$20,2,FALSE)/(VLOOKUP($AX413,'5_Weighting - FEM'!$F$12:$H$21,3,FALSE)))</f>
        <v>0.29519526717178268</v>
      </c>
      <c r="P413" s="3">
        <f>O413*$Z413</f>
        <v>-1.1873344036183443E-2</v>
      </c>
      <c r="Q413" s="3">
        <f>K413/(VLOOKUP($AX413,'5_Weighting - FEM'!$F$12:$H$20,2,FALSE)/VLOOKUP($AX413,'5_Weighting - FEM'!$F$12:$H$20,3,FALSE))</f>
        <v>0.29519526717178268</v>
      </c>
      <c r="R413" s="3">
        <f>Q413*$Z413</f>
        <v>-1.1873344036183443E-2</v>
      </c>
      <c r="S413" s="3">
        <f>K413/(VLOOKUP($AX413,'5_Weighting - FEM'!$N$12:$O$23,2,FALSE)/VLOOKUP($AX413,'5_Weighting - FEM'!$N$12:$P$23,3,FALSE))</f>
        <v>3.7214775887522197E-4</v>
      </c>
      <c r="T413" s="3">
        <f>S413*$Z413</f>
        <v>-1.4968527157479178E-5</v>
      </c>
      <c r="U413" s="3">
        <f>K413/(VLOOKUP($AX413,'5_Weighting - FEM'!$R$12:$S$23,2,FALSE)/(VLOOKUP($AX413,'5_Weighting - FEM'!$R$12:$T$23,3,FALSE)))</f>
        <v>2.6423672354963963E-4</v>
      </c>
      <c r="V413" s="3">
        <f>U413*$Z413</f>
        <v>-1.0628129494613605E-5</v>
      </c>
      <c r="W413" s="3">
        <f>K413/(VLOOKUP($AX413,'5_Weighting - FEM'!$V$12:$W$23,2,FALSE)/(VLOOKUP($AX413,'5_Weighting - FEM'!$V$12:$X$23,3,FALSE)))</f>
        <v>2.8851909787703221E-4</v>
      </c>
      <c r="X413" s="3">
        <f>W413*$Z413</f>
        <v>-1.160481515480999E-5</v>
      </c>
      <c r="Y413" s="3" t="s">
        <v>367</v>
      </c>
      <c r="Z413" s="6">
        <v>-4.0222000000000001E-2</v>
      </c>
      <c r="AA413" s="3" t="s">
        <v>355</v>
      </c>
      <c r="AB413" s="3">
        <v>0.13869655172413795</v>
      </c>
      <c r="AC413" s="3" t="s">
        <v>26</v>
      </c>
      <c r="AD413" s="3" t="s">
        <v>53</v>
      </c>
      <c r="AE413" s="3" t="s">
        <v>143</v>
      </c>
      <c r="AF413" s="3" t="s">
        <v>54</v>
      </c>
      <c r="AG413" s="3" t="s">
        <v>7</v>
      </c>
      <c r="AH413" s="3" t="s">
        <v>356</v>
      </c>
      <c r="AI413" s="3" t="s">
        <v>28</v>
      </c>
      <c r="AJ413" s="3" t="s">
        <v>10</v>
      </c>
      <c r="AK413" s="3" t="s">
        <v>11</v>
      </c>
      <c r="AL413" s="4" t="s">
        <v>108</v>
      </c>
      <c r="AM413" s="4" t="s">
        <v>363</v>
      </c>
      <c r="AN413" s="4">
        <v>2010</v>
      </c>
      <c r="AO413" s="3" t="s">
        <v>14</v>
      </c>
      <c r="AP413" s="3" t="s">
        <v>14</v>
      </c>
      <c r="AQ413" s="3">
        <v>473</v>
      </c>
      <c r="AR413" s="3">
        <v>1</v>
      </c>
      <c r="AS413" s="3">
        <v>0</v>
      </c>
      <c r="AT413" s="3">
        <v>0</v>
      </c>
      <c r="AU413" s="3">
        <v>0</v>
      </c>
      <c r="AV413" s="4" t="s">
        <v>346</v>
      </c>
      <c r="AW413" s="4" t="s">
        <v>723</v>
      </c>
      <c r="AX413" s="4" t="s">
        <v>642</v>
      </c>
      <c r="AY413" s="4" t="s">
        <v>33</v>
      </c>
      <c r="AZ413" s="4"/>
      <c r="BA413" s="3">
        <v>-9.0999999999999998E-2</v>
      </c>
      <c r="BB413" s="3"/>
      <c r="BC413" s="3"/>
      <c r="BD413" s="3" t="s">
        <v>20</v>
      </c>
      <c r="BE413" s="3">
        <v>-0.28999999999999998</v>
      </c>
      <c r="BF413" s="3"/>
    </row>
    <row r="414" spans="1:58" x14ac:dyDescent="0.35">
      <c r="A414" s="2">
        <v>66</v>
      </c>
      <c r="B414" s="3" t="s">
        <v>957</v>
      </c>
      <c r="C414" s="3">
        <v>66.099999999999994</v>
      </c>
      <c r="D414" s="3" t="s">
        <v>958</v>
      </c>
      <c r="E414" s="3" t="s">
        <v>959</v>
      </c>
      <c r="F414" s="3"/>
      <c r="G414" s="3"/>
      <c r="H414" s="3" t="str">
        <f>IF(Z414&lt;'2 - Outliers'!$F$11,"Low outlier",IF(Z414&gt;'2 - Outliers'!$F$12,"High outlier",""))</f>
        <v/>
      </c>
      <c r="I414" s="3">
        <f>IF(AB414="",VLOOKUP(AX414,'3 -Impute_SE'!$B$10:$C$21,2,FALSE),AB414)</f>
        <v>0.13900000000000001</v>
      </c>
      <c r="J414" s="3">
        <f>I414^2</f>
        <v>1.9321000000000005E-2</v>
      </c>
      <c r="K414" s="3">
        <f>1/J414</f>
        <v>51.757155426737732</v>
      </c>
      <c r="L414" s="3">
        <f>K414/(VLOOKUP($AX414,'5_Weighting - FEM'!$B$9:$C$20,2,FALSE)/VLOOKUP($AX414,'5_Weighting - FEM'!$B$9:$D$20,3,FALSE))</f>
        <v>1.3920340311585329E-4</v>
      </c>
      <c r="M414" s="3">
        <f>L414*Z414</f>
        <v>4.5380309415768177E-5</v>
      </c>
      <c r="N414" s="3">
        <f>K414*Z414</f>
        <v>16.872832669116502</v>
      </c>
      <c r="O414" s="3">
        <f>K414/(VLOOKUP($AX414,'5_Weighting - FEM'!$F$12:$G$20,2,FALSE)/(VLOOKUP($AX414,'5_Weighting - FEM'!$F$12:$H$21,3,FALSE)))</f>
        <v>1.3530309370421854E-2</v>
      </c>
      <c r="P414" s="3">
        <f>O414*$Z414</f>
        <v>4.4108808547575241E-3</v>
      </c>
      <c r="Q414" s="3">
        <f>K414/(VLOOKUP($AX414,'5_Weighting - FEM'!$F$12:$H$20,2,FALSE)/VLOOKUP($AX414,'5_Weighting - FEM'!$F$12:$H$20,3,FALSE))</f>
        <v>1.3530309370421854E-2</v>
      </c>
      <c r="R414" s="3">
        <f>Q414*$Z414</f>
        <v>4.4108808547575241E-3</v>
      </c>
      <c r="S414" s="3">
        <f>K414/(VLOOKUP($AX414,'5_Weighting - FEM'!$N$12:$O$23,2,FALSE)/VLOOKUP($AX414,'5_Weighting - FEM'!$N$12:$P$23,3,FALSE))</f>
        <v>9.0117970324590687E-5</v>
      </c>
      <c r="T414" s="3">
        <f>S414*$Z414</f>
        <v>2.9378458325816565E-5</v>
      </c>
      <c r="U414" s="3">
        <f>K414/(VLOOKUP($AX414,'5_Weighting - FEM'!$R$12:$S$23,2,FALSE)/(VLOOKUP($AX414,'5_Weighting - FEM'!$R$12:$T$23,3,FALSE)))</f>
        <v>2.6506668534536166E-2</v>
      </c>
      <c r="V414" s="3">
        <f>U414*$Z414</f>
        <v>8.6411739422587903E-3</v>
      </c>
      <c r="W414" s="3">
        <f>K414/(VLOOKUP($AX414,'5_Weighting - FEM'!$V$12:$W$23,2,FALSE)/(VLOOKUP($AX414,'5_Weighting - FEM'!$V$12:$X$23,3,FALSE)))</f>
        <v>8.0421041895672446E-5</v>
      </c>
      <c r="X414" s="3">
        <f>W414*$Z414</f>
        <v>2.6217259657989219E-5</v>
      </c>
      <c r="Y414" s="3" t="s">
        <v>960</v>
      </c>
      <c r="Z414" s="6">
        <v>0.32600000000000001</v>
      </c>
      <c r="AA414" s="3" t="s">
        <v>157</v>
      </c>
      <c r="AB414" s="3">
        <v>0.13900000000000001</v>
      </c>
      <c r="AC414" s="3" t="s">
        <v>26</v>
      </c>
      <c r="AD414" s="3" t="s">
        <v>5</v>
      </c>
      <c r="AE414" s="3" t="s">
        <v>6</v>
      </c>
      <c r="AF414" s="3" t="s">
        <v>5</v>
      </c>
      <c r="AG414" s="3" t="s">
        <v>7</v>
      </c>
      <c r="AH414" s="3" t="s">
        <v>961</v>
      </c>
      <c r="AI414" s="3" t="s">
        <v>28</v>
      </c>
      <c r="AJ414" s="3" t="s">
        <v>10</v>
      </c>
      <c r="AK414" s="3" t="s">
        <v>11</v>
      </c>
      <c r="AL414" s="4" t="s">
        <v>12</v>
      </c>
      <c r="AM414" s="4" t="s">
        <v>13</v>
      </c>
      <c r="AN414" s="4" t="s">
        <v>962</v>
      </c>
      <c r="AO414" s="3" t="s">
        <v>1951</v>
      </c>
      <c r="AP414" s="3" t="s">
        <v>14</v>
      </c>
      <c r="AQ414" s="3">
        <v>54</v>
      </c>
      <c r="AR414" s="3">
        <v>1</v>
      </c>
      <c r="AS414" s="3">
        <v>0</v>
      </c>
      <c r="AT414" s="3">
        <v>1</v>
      </c>
      <c r="AU414" s="3">
        <v>1</v>
      </c>
      <c r="AV414" s="4" t="s">
        <v>15</v>
      </c>
      <c r="AW414" s="4" t="s">
        <v>41</v>
      </c>
      <c r="AX414" s="4" t="s">
        <v>42</v>
      </c>
      <c r="AY414" s="4" t="s">
        <v>33</v>
      </c>
      <c r="AZ414" s="4"/>
      <c r="BA414" s="3">
        <v>0.32600000000000001</v>
      </c>
      <c r="BB414" s="3"/>
      <c r="BC414" s="3"/>
      <c r="BD414" s="3" t="s">
        <v>20</v>
      </c>
      <c r="BE414" s="3">
        <v>2.3453237410071943</v>
      </c>
      <c r="BF414" s="3" t="s">
        <v>91</v>
      </c>
    </row>
    <row r="415" spans="1:58" x14ac:dyDescent="0.35">
      <c r="A415" s="2">
        <v>59</v>
      </c>
      <c r="B415" s="3" t="s">
        <v>410</v>
      </c>
      <c r="C415" s="3">
        <v>59.1</v>
      </c>
      <c r="D415" s="3" t="s">
        <v>628</v>
      </c>
      <c r="E415" s="3" t="s">
        <v>629</v>
      </c>
      <c r="F415" s="3"/>
      <c r="G415" s="3"/>
      <c r="H415" s="3" t="str">
        <f>IF(Z415&lt;'2 - Outliers'!$F$11,"Low outlier",IF(Z415&gt;'2 - Outliers'!$F$12,"High outlier",""))</f>
        <v/>
      </c>
      <c r="I415" s="3">
        <f>IF(AB415="",VLOOKUP(AX415,'3 -Impute_SE'!$B$10:$C$21,2,FALSE),AB415)</f>
        <v>0.14492753623188406</v>
      </c>
      <c r="J415" s="3">
        <f>I415^2</f>
        <v>2.1003990758244068E-2</v>
      </c>
      <c r="K415" s="3">
        <f>1/J415</f>
        <v>47.609999999999992</v>
      </c>
      <c r="L415" s="3">
        <f>K415/(VLOOKUP($AX415,'5_Weighting - FEM'!$B$9:$C$20,2,FALSE)/VLOOKUP($AX415,'5_Weighting - FEM'!$B$9:$D$20,3,FALSE))</f>
        <v>7.5700176794721993E-5</v>
      </c>
      <c r="M415" s="3">
        <f>L415*Z415</f>
        <v>-2.2710053038416596E-5</v>
      </c>
      <c r="N415" s="3">
        <f>K415*Z415</f>
        <v>-14.282999999999998</v>
      </c>
      <c r="O415" s="3">
        <f>K415/(VLOOKUP($AX415,'5_Weighting - FEM'!$F$12:$G$20,2,FALSE)/(VLOOKUP($AX415,'5_Weighting - FEM'!$F$12:$H$21,3,FALSE)))</f>
        <v>2.0313901733196465E-3</v>
      </c>
      <c r="P415" s="3">
        <f>O415*$Z415</f>
        <v>-6.0941705199589393E-4</v>
      </c>
      <c r="Q415" s="3">
        <f>K415/(VLOOKUP($AX415,'5_Weighting - FEM'!$F$12:$H$20,2,FALSE)/VLOOKUP($AX415,'5_Weighting - FEM'!$F$12:$H$20,3,FALSE))</f>
        <v>2.0313901733196465E-3</v>
      </c>
      <c r="R415" s="3">
        <f>Q415*$Z415</f>
        <v>-6.0941705199589393E-4</v>
      </c>
      <c r="S415" s="3">
        <f>K415/(VLOOKUP($AX415,'5_Weighting - FEM'!$N$12:$O$23,2,FALSE)/VLOOKUP($AX415,'5_Weighting - FEM'!$N$12:$P$23,3,FALSE))</f>
        <v>5.9606082863024715E-5</v>
      </c>
      <c r="T415" s="3">
        <f>S415*$Z415</f>
        <v>-1.7881824858907415E-5</v>
      </c>
      <c r="U415" s="3">
        <f>K415/(VLOOKUP($AX415,'5_Weighting - FEM'!$R$12:$S$23,2,FALSE)/(VLOOKUP($AX415,'5_Weighting - FEM'!$R$12:$T$23,3,FALSE)))</f>
        <v>8.1778441713578759E-3</v>
      </c>
      <c r="V415" s="3">
        <f>U415*$Z415</f>
        <v>-2.4533532514073625E-3</v>
      </c>
      <c r="W415" s="3">
        <f>K415/(VLOOKUP($AX415,'5_Weighting - FEM'!$V$12:$W$23,2,FALSE)/(VLOOKUP($AX415,'5_Weighting - FEM'!$V$12:$X$23,3,FALSE)))</f>
        <v>5.5504636840137241E-5</v>
      </c>
      <c r="X415" s="3">
        <f>W415*$Z415</f>
        <v>-1.6651391052041172E-5</v>
      </c>
      <c r="Y415" s="3" t="s">
        <v>64</v>
      </c>
      <c r="Z415" s="6">
        <v>-0.3</v>
      </c>
      <c r="AA415" s="3" t="s">
        <v>4</v>
      </c>
      <c r="AB415" s="3">
        <v>0.14492753623188406</v>
      </c>
      <c r="AC415" s="3" t="s">
        <v>26</v>
      </c>
      <c r="AD415" s="3" t="s">
        <v>5</v>
      </c>
      <c r="AE415" s="3" t="s">
        <v>143</v>
      </c>
      <c r="AF415" s="3" t="s">
        <v>53</v>
      </c>
      <c r="AG415" s="3" t="s">
        <v>413</v>
      </c>
      <c r="AH415" s="3" t="s">
        <v>414</v>
      </c>
      <c r="AI415" s="3" t="s">
        <v>85</v>
      </c>
      <c r="AJ415" s="3" t="s">
        <v>10</v>
      </c>
      <c r="AK415" s="3" t="s">
        <v>107</v>
      </c>
      <c r="AL415" s="4" t="s">
        <v>96</v>
      </c>
      <c r="AM415" s="4" t="s">
        <v>415</v>
      </c>
      <c r="AN415" s="4" t="s">
        <v>416</v>
      </c>
      <c r="AO415" s="3" t="s">
        <v>1951</v>
      </c>
      <c r="AP415" s="3" t="s">
        <v>14</v>
      </c>
      <c r="AQ415" s="3">
        <v>1813</v>
      </c>
      <c r="AR415" s="3">
        <v>1</v>
      </c>
      <c r="AS415" s="3">
        <v>0</v>
      </c>
      <c r="AT415" s="3">
        <v>0</v>
      </c>
      <c r="AU415" s="3">
        <v>0</v>
      </c>
      <c r="AV415" s="4" t="s">
        <v>15</v>
      </c>
      <c r="AW415" s="4" t="s">
        <v>183</v>
      </c>
      <c r="AX415" s="3" t="s">
        <v>17</v>
      </c>
      <c r="AY415" s="4" t="s">
        <v>417</v>
      </c>
      <c r="AZ415" s="4"/>
      <c r="BA415" s="3">
        <v>-3.0000000000000001E-3</v>
      </c>
      <c r="BB415" s="3"/>
      <c r="BC415" s="3"/>
      <c r="BD415" s="3" t="s">
        <v>20</v>
      </c>
      <c r="BE415" s="3">
        <v>-2.0699999999999998</v>
      </c>
      <c r="BF415" s="3"/>
    </row>
    <row r="416" spans="1:58" x14ac:dyDescent="0.35">
      <c r="A416" s="2">
        <v>72</v>
      </c>
      <c r="B416" s="3" t="s">
        <v>274</v>
      </c>
      <c r="C416" s="3">
        <v>72.3</v>
      </c>
      <c r="D416" s="3" t="s">
        <v>275</v>
      </c>
      <c r="E416" s="3" t="s">
        <v>276</v>
      </c>
      <c r="F416" s="3"/>
      <c r="G416" s="3"/>
      <c r="H416" s="3" t="str">
        <f>IF(Z416&lt;'2 - Outliers'!$F$11,"Low outlier",IF(Z416&gt;'2 - Outliers'!$F$12,"High outlier",""))</f>
        <v/>
      </c>
      <c r="I416" s="3">
        <f>IF(AB416="",VLOOKUP(AX416,'3 -Impute_SE'!$B$10:$C$21,2,FALSE),AB416)</f>
        <v>0.14526459969932454</v>
      </c>
      <c r="J416" s="3">
        <f>I416^2</f>
        <v>2.1101803925804997E-2</v>
      </c>
      <c r="K416" s="3">
        <f>1/J416</f>
        <v>47.389313421546817</v>
      </c>
      <c r="L416" s="3">
        <f>K416/(VLOOKUP($AX416,'5_Weighting - FEM'!$B$9:$C$20,2,FALSE)/VLOOKUP($AX416,'5_Weighting - FEM'!$B$9:$D$20,3,FALSE))</f>
        <v>1.2745587823003148E-4</v>
      </c>
      <c r="M416" s="3">
        <f>L416*Z416</f>
        <v>2.6765734428306611E-5</v>
      </c>
      <c r="N416" s="3">
        <f>K416*Z416</f>
        <v>9.9517558185248305</v>
      </c>
      <c r="O416" s="3">
        <f>K416/(VLOOKUP($AX416,'5_Weighting - FEM'!$F$12:$G$20,2,FALSE)/(VLOOKUP($AX416,'5_Weighting - FEM'!$F$12:$H$21,3,FALSE)))</f>
        <v>1.2388472012396829E-2</v>
      </c>
      <c r="P416" s="3">
        <f>O416*$Z416</f>
        <v>2.6015791226033339E-3</v>
      </c>
      <c r="Q416" s="3">
        <f>K416/(VLOOKUP($AX416,'5_Weighting - FEM'!$F$12:$H$20,2,FALSE)/VLOOKUP($AX416,'5_Weighting - FEM'!$F$12:$H$20,3,FALSE))</f>
        <v>1.2388472012396829E-2</v>
      </c>
      <c r="R416" s="3">
        <f>Q416*$Z416</f>
        <v>2.6015791226033339E-3</v>
      </c>
      <c r="S416" s="3">
        <f>K416/(VLOOKUP($AX416,'5_Weighting - FEM'!$N$12:$O$23,2,FALSE)/VLOOKUP($AX416,'5_Weighting - FEM'!$N$12:$P$23,3,FALSE))</f>
        <v>8.2512817897628855E-5</v>
      </c>
      <c r="T416" s="3">
        <f>S416*$Z416</f>
        <v>1.7327691758502059E-5</v>
      </c>
      <c r="U416" s="3">
        <f>K416/(VLOOKUP($AX416,'5_Weighting - FEM'!$R$12:$S$23,2,FALSE)/(VLOOKUP($AX416,'5_Weighting - FEM'!$R$12:$T$23,3,FALSE)))</f>
        <v>2.4269742272104652E-2</v>
      </c>
      <c r="V416" s="3">
        <f>U416*$Z416</f>
        <v>5.0966458771419766E-3</v>
      </c>
      <c r="W416" s="3">
        <f>K416/(VLOOKUP($AX416,'5_Weighting - FEM'!$V$12:$W$23,2,FALSE)/(VLOOKUP($AX416,'5_Weighting - FEM'!$V$12:$X$23,3,FALSE)))</f>
        <v>7.3634223686732148E-5</v>
      </c>
      <c r="X416" s="3">
        <f>W416*$Z416</f>
        <v>1.5463186974213751E-5</v>
      </c>
      <c r="Y416" s="3" t="s">
        <v>277</v>
      </c>
      <c r="Z416" s="6">
        <v>0.21</v>
      </c>
      <c r="AA416" s="3" t="s">
        <v>4</v>
      </c>
      <c r="AB416" s="3">
        <v>0.14526459969932454</v>
      </c>
      <c r="AC416" s="3" t="s">
        <v>26</v>
      </c>
      <c r="AD416" s="3" t="s">
        <v>53</v>
      </c>
      <c r="AE416" s="3" t="s">
        <v>6</v>
      </c>
      <c r="AF416" s="3" t="s">
        <v>54</v>
      </c>
      <c r="AG416" s="3" t="s">
        <v>201</v>
      </c>
      <c r="AH416" s="3" t="s">
        <v>84</v>
      </c>
      <c r="AI416" s="3" t="s">
        <v>38</v>
      </c>
      <c r="AJ416" s="3" t="s">
        <v>10</v>
      </c>
      <c r="AK416" s="3" t="s">
        <v>11</v>
      </c>
      <c r="AL416" s="4" t="s">
        <v>12</v>
      </c>
      <c r="AM416" s="4" t="s">
        <v>40</v>
      </c>
      <c r="AN416" s="4">
        <v>2009</v>
      </c>
      <c r="AO416" s="3" t="s">
        <v>30</v>
      </c>
      <c r="AP416" s="3" t="s">
        <v>14</v>
      </c>
      <c r="AQ416" s="3">
        <v>1298</v>
      </c>
      <c r="AR416" s="3">
        <v>0</v>
      </c>
      <c r="AS416" s="3">
        <v>0</v>
      </c>
      <c r="AT416" s="3">
        <v>1</v>
      </c>
      <c r="AU416" s="3">
        <v>1</v>
      </c>
      <c r="AV416" s="4" t="s">
        <v>15</v>
      </c>
      <c r="AW416" s="4" t="s">
        <v>41</v>
      </c>
      <c r="AX416" s="4" t="s">
        <v>42</v>
      </c>
      <c r="AY416" s="4" t="s">
        <v>18</v>
      </c>
      <c r="AZ416" s="4"/>
      <c r="BA416" s="3">
        <v>3.7781599999999999E-2</v>
      </c>
      <c r="BB416" s="3"/>
      <c r="BC416" s="3">
        <v>1.0385043987484257</v>
      </c>
      <c r="BD416" s="3" t="s">
        <v>19</v>
      </c>
      <c r="BE416" s="3">
        <v>1.4456378252834332</v>
      </c>
      <c r="BF416" s="3" t="s">
        <v>91</v>
      </c>
    </row>
    <row r="417" spans="1:58" x14ac:dyDescent="0.35">
      <c r="A417" s="2">
        <v>22</v>
      </c>
      <c r="B417" s="3" t="s">
        <v>52</v>
      </c>
      <c r="C417" s="3">
        <v>22.2</v>
      </c>
      <c r="D417" s="3" t="s">
        <v>1970</v>
      </c>
      <c r="E417" s="3" t="s">
        <v>1971</v>
      </c>
      <c r="F417" s="3"/>
      <c r="G417" s="3"/>
      <c r="H417" s="3" t="str">
        <f>IF(Z417&lt;'2 - Outliers'!$F$11,"Low outlier",IF(Z417&gt;'2 - Outliers'!$F$12,"High outlier",""))</f>
        <v>High outlier</v>
      </c>
      <c r="I417" s="3">
        <f>IF(AB417="",VLOOKUP(AX417,'3 -Impute_SE'!$B$10:$C$21,2,FALSE),AB417)</f>
        <v>0.14891809411301529</v>
      </c>
      <c r="J417" s="3">
        <f>I417^2</f>
        <v>2.2176598754252881E-2</v>
      </c>
      <c r="K417" s="3">
        <f>1/J417</f>
        <v>45.092577589619175</v>
      </c>
      <c r="L417" s="3">
        <f>K417/(VLOOKUP($AX417,'5_Weighting - FEM'!$B$9:$C$20,2,FALSE)/VLOOKUP($AX417,'5_Weighting - FEM'!$B$9:$D$20,3,FALSE))</f>
        <v>2.687174219652986E-14</v>
      </c>
      <c r="M417" s="3">
        <f>L417*Z417</f>
        <v>1.144736217572172E-13</v>
      </c>
      <c r="N417" s="3">
        <f>K417*Z417</f>
        <v>192.09438053177769</v>
      </c>
      <c r="O417" s="3" t="e">
        <f>K417/(VLOOKUP($AX417,'5_Weighting - FEM'!$F$12:$G$20,2,FALSE)/(VLOOKUP($AX417,'5_Weighting - FEM'!$F$12:$H$21,3,FALSE)))</f>
        <v>#N/A</v>
      </c>
      <c r="P417" s="3" t="e">
        <f>O417*$Z417</f>
        <v>#N/A</v>
      </c>
      <c r="Q417" s="3" t="e">
        <f>K417/(VLOOKUP($AX417,'5_Weighting - FEM'!$F$12:$H$20,2,FALSE)/VLOOKUP($AX417,'5_Weighting - FEM'!$F$12:$H$20,3,FALSE))</f>
        <v>#N/A</v>
      </c>
      <c r="R417" s="3" t="e">
        <f>Q417*$Z417</f>
        <v>#N/A</v>
      </c>
      <c r="S417" s="3">
        <f>K417/(VLOOKUP($AX417,'5_Weighting - FEM'!$N$12:$O$23,2,FALSE)/VLOOKUP($AX417,'5_Weighting - FEM'!$N$12:$P$23,3,FALSE))</f>
        <v>1.0109006591083482E-4</v>
      </c>
      <c r="T417" s="3">
        <f>S417*$Z417</f>
        <v>4.3064368078015635E-4</v>
      </c>
      <c r="U417" s="3">
        <f>K417/(VLOOKUP($AX417,'5_Weighting - FEM'!$R$12:$S$23,2,FALSE)/(VLOOKUP($AX417,'5_Weighting - FEM'!$R$12:$T$23,3,FALSE)))</f>
        <v>6.5580497362351098E-5</v>
      </c>
      <c r="V417" s="3">
        <f>U417*$Z417</f>
        <v>2.7937291876361565E-4</v>
      </c>
      <c r="W417" s="3">
        <f>K417/(VLOOKUP($AX417,'5_Weighting - FEM'!$V$12:$W$23,2,FALSE)/(VLOOKUP($AX417,'5_Weighting - FEM'!$V$12:$X$23,3,FALSE)))</f>
        <v>1.1196559250465736E-14</v>
      </c>
      <c r="X417" s="3">
        <f>W417*$Z417</f>
        <v>4.7697342406984032E-14</v>
      </c>
      <c r="Y417" s="3" t="s">
        <v>1972</v>
      </c>
      <c r="Z417" s="6">
        <v>4.26</v>
      </c>
      <c r="AA417" s="3" t="s">
        <v>1300</v>
      </c>
      <c r="AB417" s="3"/>
      <c r="AC417" s="3"/>
      <c r="AD417" s="3" t="s">
        <v>5</v>
      </c>
      <c r="AE417" s="3" t="s">
        <v>6</v>
      </c>
      <c r="AF417" s="3" t="s">
        <v>5</v>
      </c>
      <c r="AG417" s="3" t="s">
        <v>55</v>
      </c>
      <c r="AH417" s="3" t="s">
        <v>37</v>
      </c>
      <c r="AI417" s="3" t="s">
        <v>56</v>
      </c>
      <c r="AJ417" s="3" t="s">
        <v>57</v>
      </c>
      <c r="AK417" s="3" t="s">
        <v>39</v>
      </c>
      <c r="AL417" s="4" t="s">
        <v>12</v>
      </c>
      <c r="AM417" s="4" t="s">
        <v>1973</v>
      </c>
      <c r="AN417" s="4">
        <v>1990</v>
      </c>
      <c r="AO417" s="3" t="s">
        <v>30</v>
      </c>
      <c r="AP417" s="3" t="s">
        <v>30</v>
      </c>
      <c r="AQ417" s="3">
        <v>4468</v>
      </c>
      <c r="AR417" s="3">
        <v>0</v>
      </c>
      <c r="AS417" s="3">
        <v>0</v>
      </c>
      <c r="AT417" s="3">
        <v>1</v>
      </c>
      <c r="AU417" s="3">
        <v>1</v>
      </c>
      <c r="AV417" s="4" t="s">
        <v>97</v>
      </c>
      <c r="AW417" s="4" t="s">
        <v>1974</v>
      </c>
      <c r="AX417" s="4" t="s">
        <v>1396</v>
      </c>
      <c r="AY417" s="4" t="s">
        <v>58</v>
      </c>
      <c r="AZ417" s="4" t="s">
        <v>59</v>
      </c>
      <c r="BA417" s="3">
        <v>28.466000000000001</v>
      </c>
      <c r="BB417" s="3"/>
      <c r="BC417" s="3"/>
      <c r="BD417" s="3"/>
      <c r="BE417" s="3"/>
      <c r="BF417" s="3"/>
    </row>
    <row r="418" spans="1:58" x14ac:dyDescent="0.35">
      <c r="A418" s="2">
        <v>22</v>
      </c>
      <c r="B418" s="3" t="s">
        <v>52</v>
      </c>
      <c r="C418" s="3">
        <v>22.1</v>
      </c>
      <c r="D418" s="3" t="s">
        <v>1964</v>
      </c>
      <c r="E418" s="3" t="s">
        <v>1971</v>
      </c>
      <c r="F418" s="3"/>
      <c r="G418" s="3"/>
      <c r="H418" s="3" t="str">
        <f>IF(Z418&lt;'2 - Outliers'!$F$11,"Low outlier",IF(Z418&gt;'2 - Outliers'!$F$12,"High outlier",""))</f>
        <v>High outlier</v>
      </c>
      <c r="I418" s="3">
        <f>IF(AB418="",VLOOKUP(AX418,'3 -Impute_SE'!$B$10:$C$21,2,FALSE),AB418)</f>
        <v>0.14891809411301529</v>
      </c>
      <c r="J418" s="3">
        <f>I418^2</f>
        <v>2.2176598754252881E-2</v>
      </c>
      <c r="K418" s="3">
        <f>1/J418</f>
        <v>45.092577589619175</v>
      </c>
      <c r="L418" s="3">
        <f>K418/(VLOOKUP($AX418,'5_Weighting - FEM'!$B$9:$C$20,2,FALSE)/VLOOKUP($AX418,'5_Weighting - FEM'!$B$9:$D$20,3,FALSE))</f>
        <v>2.687174219652986E-14</v>
      </c>
      <c r="M418" s="3">
        <f>L418*Z418</f>
        <v>1.1098029527166831E-13</v>
      </c>
      <c r="N418" s="3">
        <f>K418*Z418</f>
        <v>186.23234544512718</v>
      </c>
      <c r="O418" s="3" t="e">
        <f>K418/(VLOOKUP($AX418,'5_Weighting - FEM'!$F$12:$G$20,2,FALSE)/(VLOOKUP($AX418,'5_Weighting - FEM'!$F$12:$H$21,3,FALSE)))</f>
        <v>#N/A</v>
      </c>
      <c r="P418" s="3" t="e">
        <f>O418*$Z418</f>
        <v>#N/A</v>
      </c>
      <c r="Q418" s="3" t="e">
        <f>K418/(VLOOKUP($AX418,'5_Weighting - FEM'!$F$12:$H$20,2,FALSE)/VLOOKUP($AX418,'5_Weighting - FEM'!$F$12:$H$20,3,FALSE))</f>
        <v>#N/A</v>
      </c>
      <c r="R418" s="3" t="e">
        <f>Q418*$Z418</f>
        <v>#N/A</v>
      </c>
      <c r="S418" s="3">
        <f>K418/(VLOOKUP($AX418,'5_Weighting - FEM'!$N$12:$O$23,2,FALSE)/VLOOKUP($AX418,'5_Weighting - FEM'!$N$12:$P$23,3,FALSE))</f>
        <v>1.0109006591083482E-4</v>
      </c>
      <c r="T418" s="3">
        <f>S418*$Z418</f>
        <v>4.1750197221174782E-4</v>
      </c>
      <c r="U418" s="3">
        <f>K418/(VLOOKUP($AX418,'5_Weighting - FEM'!$R$12:$S$23,2,FALSE)/(VLOOKUP($AX418,'5_Weighting - FEM'!$R$12:$T$23,3,FALSE)))</f>
        <v>6.5580497362351098E-5</v>
      </c>
      <c r="V418" s="3">
        <f>U418*$Z418</f>
        <v>2.7084745410651005E-4</v>
      </c>
      <c r="W418" s="3">
        <f>K418/(VLOOKUP($AX418,'5_Weighting - FEM'!$V$12:$W$23,2,FALSE)/(VLOOKUP($AX418,'5_Weighting - FEM'!$V$12:$X$23,3,FALSE)))</f>
        <v>1.1196559250465736E-14</v>
      </c>
      <c r="X418" s="3">
        <f>W418*$Z418</f>
        <v>4.6241789704423487E-14</v>
      </c>
      <c r="Y418" s="3" t="s">
        <v>1972</v>
      </c>
      <c r="Z418" s="6">
        <v>4.13</v>
      </c>
      <c r="AA418" s="3" t="s">
        <v>1300</v>
      </c>
      <c r="AB418" s="3"/>
      <c r="AC418" s="3"/>
      <c r="AD418" s="3" t="s">
        <v>5</v>
      </c>
      <c r="AE418" s="3" t="s">
        <v>6</v>
      </c>
      <c r="AF418" s="3" t="s">
        <v>5</v>
      </c>
      <c r="AG418" s="3" t="s">
        <v>55</v>
      </c>
      <c r="AH418" s="3" t="s">
        <v>37</v>
      </c>
      <c r="AI418" s="3" t="s">
        <v>56</v>
      </c>
      <c r="AJ418" s="3" t="s">
        <v>57</v>
      </c>
      <c r="AK418" s="3" t="s">
        <v>39</v>
      </c>
      <c r="AL418" s="4" t="s">
        <v>12</v>
      </c>
      <c r="AM418" s="4" t="s">
        <v>1973</v>
      </c>
      <c r="AN418" s="4">
        <v>1990</v>
      </c>
      <c r="AO418" s="3" t="s">
        <v>30</v>
      </c>
      <c r="AP418" s="3" t="s">
        <v>30</v>
      </c>
      <c r="AQ418" s="3">
        <v>6476</v>
      </c>
      <c r="AR418" s="3">
        <v>0</v>
      </c>
      <c r="AS418" s="3">
        <v>0</v>
      </c>
      <c r="AT418" s="3">
        <v>1</v>
      </c>
      <c r="AU418" s="3">
        <v>1</v>
      </c>
      <c r="AV418" s="4" t="s">
        <v>97</v>
      </c>
      <c r="AW418" s="4" t="s">
        <v>1974</v>
      </c>
      <c r="AX418" s="4" t="s">
        <v>1396</v>
      </c>
      <c r="AY418" s="4" t="s">
        <v>58</v>
      </c>
      <c r="AZ418" s="4" t="s">
        <v>59</v>
      </c>
      <c r="BA418" s="3">
        <v>18.837</v>
      </c>
      <c r="BB418" s="3"/>
      <c r="BC418" s="3"/>
      <c r="BD418" s="3"/>
      <c r="BE418" s="3"/>
      <c r="BF418" s="3"/>
    </row>
    <row r="419" spans="1:58" x14ac:dyDescent="0.35">
      <c r="A419" s="2">
        <v>22</v>
      </c>
      <c r="B419" s="3" t="s">
        <v>52</v>
      </c>
      <c r="C419" s="3">
        <v>22.2</v>
      </c>
      <c r="D419" s="3" t="s">
        <v>1969</v>
      </c>
      <c r="E419" s="3" t="s">
        <v>1971</v>
      </c>
      <c r="F419" s="3"/>
      <c r="G419" s="3"/>
      <c r="H419" s="3" t="str">
        <f>IF(Z419&lt;'2 - Outliers'!$F$11,"Low outlier",IF(Z419&gt;'2 - Outliers'!$F$12,"High outlier",""))</f>
        <v>High outlier</v>
      </c>
      <c r="I419" s="3">
        <f>IF(AB419="",VLOOKUP(AX419,'3 -Impute_SE'!$B$10:$C$21,2,FALSE),AB419)</f>
        <v>0.14891809411301529</v>
      </c>
      <c r="J419" s="3">
        <f>I419^2</f>
        <v>2.2176598754252881E-2</v>
      </c>
      <c r="K419" s="3">
        <f>1/J419</f>
        <v>45.092577589619175</v>
      </c>
      <c r="L419" s="3">
        <f>K419/(VLOOKUP($AX419,'5_Weighting - FEM'!$B$9:$C$20,2,FALSE)/VLOOKUP($AX419,'5_Weighting - FEM'!$B$9:$D$20,3,FALSE))</f>
        <v>2.687174219652986E-14</v>
      </c>
      <c r="M419" s="3">
        <f>L419*Z419</f>
        <v>1.0076903323698697E-13</v>
      </c>
      <c r="N419" s="3">
        <f>K419*Z419</f>
        <v>169.09716596107191</v>
      </c>
      <c r="O419" s="3" t="e">
        <f>K419/(VLOOKUP($AX419,'5_Weighting - FEM'!$F$12:$G$20,2,FALSE)/(VLOOKUP($AX419,'5_Weighting - FEM'!$F$12:$H$21,3,FALSE)))</f>
        <v>#N/A</v>
      </c>
      <c r="P419" s="3" t="e">
        <f>O419*$Z419</f>
        <v>#N/A</v>
      </c>
      <c r="Q419" s="3" t="e">
        <f>K419/(VLOOKUP($AX419,'5_Weighting - FEM'!$F$12:$H$20,2,FALSE)/VLOOKUP($AX419,'5_Weighting - FEM'!$F$12:$H$20,3,FALSE))</f>
        <v>#N/A</v>
      </c>
      <c r="R419" s="3" t="e">
        <f>Q419*$Z419</f>
        <v>#N/A</v>
      </c>
      <c r="S419" s="3">
        <f>K419/(VLOOKUP($AX419,'5_Weighting - FEM'!$N$12:$O$23,2,FALSE)/VLOOKUP($AX419,'5_Weighting - FEM'!$N$12:$P$23,3,FALSE))</f>
        <v>1.0109006591083482E-4</v>
      </c>
      <c r="T419" s="3">
        <f>S419*$Z419</f>
        <v>3.7908774716563059E-4</v>
      </c>
      <c r="U419" s="3">
        <f>K419/(VLOOKUP($AX419,'5_Weighting - FEM'!$R$12:$S$23,2,FALSE)/(VLOOKUP($AX419,'5_Weighting - FEM'!$R$12:$T$23,3,FALSE)))</f>
        <v>6.5580497362351098E-5</v>
      </c>
      <c r="V419" s="3">
        <f>U419*$Z419</f>
        <v>2.459268651088166E-4</v>
      </c>
      <c r="W419" s="3">
        <f>K419/(VLOOKUP($AX419,'5_Weighting - FEM'!$V$12:$W$23,2,FALSE)/(VLOOKUP($AX419,'5_Weighting - FEM'!$V$12:$X$23,3,FALSE)))</f>
        <v>1.1196559250465736E-14</v>
      </c>
      <c r="X419" s="3">
        <f>W419*$Z419</f>
        <v>4.1987097189246512E-14</v>
      </c>
      <c r="Y419" s="3" t="s">
        <v>638</v>
      </c>
      <c r="Z419" s="6">
        <v>3.75</v>
      </c>
      <c r="AA419" s="3" t="s">
        <v>1300</v>
      </c>
      <c r="AB419" s="3"/>
      <c r="AC419" s="3"/>
      <c r="AD419" s="3" t="s">
        <v>53</v>
      </c>
      <c r="AE419" s="3" t="s">
        <v>6</v>
      </c>
      <c r="AF419" s="3" t="s">
        <v>54</v>
      </c>
      <c r="AG419" s="3" t="s">
        <v>55</v>
      </c>
      <c r="AH419" s="3" t="s">
        <v>37</v>
      </c>
      <c r="AI419" s="3" t="s">
        <v>56</v>
      </c>
      <c r="AJ419" s="3" t="s">
        <v>57</v>
      </c>
      <c r="AK419" s="3" t="s">
        <v>39</v>
      </c>
      <c r="AL419" s="4" t="s">
        <v>12</v>
      </c>
      <c r="AM419" s="4" t="s">
        <v>1973</v>
      </c>
      <c r="AN419" s="4">
        <v>1990</v>
      </c>
      <c r="AO419" s="3" t="s">
        <v>30</v>
      </c>
      <c r="AP419" s="3" t="s">
        <v>30</v>
      </c>
      <c r="AQ419" s="3">
        <v>4468</v>
      </c>
      <c r="AR419" s="3">
        <v>0</v>
      </c>
      <c r="AS419" s="3">
        <v>0</v>
      </c>
      <c r="AT419" s="3">
        <v>1</v>
      </c>
      <c r="AU419" s="3">
        <v>1</v>
      </c>
      <c r="AV419" s="4" t="s">
        <v>97</v>
      </c>
      <c r="AW419" s="4" t="s">
        <v>1974</v>
      </c>
      <c r="AX419" s="4" t="s">
        <v>1396</v>
      </c>
      <c r="AY419" s="4" t="s">
        <v>58</v>
      </c>
      <c r="AZ419" s="4" t="s">
        <v>59</v>
      </c>
      <c r="BA419" s="3">
        <v>27.036000000000001</v>
      </c>
      <c r="BB419" s="3"/>
      <c r="BC419" s="3"/>
      <c r="BD419" s="3"/>
      <c r="BE419" s="3"/>
      <c r="BF419" s="3"/>
    </row>
    <row r="420" spans="1:58" x14ac:dyDescent="0.35">
      <c r="A420" s="2">
        <v>178</v>
      </c>
      <c r="B420" s="3" t="s">
        <v>1263</v>
      </c>
      <c r="C420" s="3">
        <v>178.2</v>
      </c>
      <c r="D420" s="3" t="s">
        <v>1270</v>
      </c>
      <c r="E420" s="3" t="s">
        <v>1265</v>
      </c>
      <c r="F420" s="3"/>
      <c r="G420" s="3"/>
      <c r="H420" s="3" t="str">
        <f>IF(Z420&lt;'2 - Outliers'!$F$11,"Low outlier",IF(Z420&gt;'2 - Outliers'!$F$12,"High outlier",""))</f>
        <v/>
      </c>
      <c r="I420" s="3">
        <f>IF(AB420="",VLOOKUP(AX420,'3 -Impute_SE'!$B$10:$C$21,2,FALSE),AB420)</f>
        <v>0.14891809411301529</v>
      </c>
      <c r="J420" s="3">
        <f>I420^2</f>
        <v>2.2176598754252881E-2</v>
      </c>
      <c r="K420" s="3">
        <f>1/J420</f>
        <v>45.092577589619175</v>
      </c>
      <c r="L420" s="3">
        <f>K420/(VLOOKUP($AX420,'5_Weighting - FEM'!$B$9:$C$20,2,FALSE)/VLOOKUP($AX420,'5_Weighting - FEM'!$B$9:$D$20,3,FALSE))</f>
        <v>2.687174219652986E-14</v>
      </c>
      <c r="M420" s="3">
        <f>L420*Z420</f>
        <v>0</v>
      </c>
      <c r="N420" s="3">
        <f>K420*Z420</f>
        <v>0</v>
      </c>
      <c r="O420" s="3" t="e">
        <f>K420/(VLOOKUP($AX420,'5_Weighting - FEM'!$F$12:$G$20,2,FALSE)/(VLOOKUP($AX420,'5_Weighting - FEM'!$F$12:$H$21,3,FALSE)))</f>
        <v>#N/A</v>
      </c>
      <c r="P420" s="3" t="e">
        <f>O420*$Z420</f>
        <v>#N/A</v>
      </c>
      <c r="Q420" s="3" t="e">
        <f>K420/(VLOOKUP($AX420,'5_Weighting - FEM'!$F$12:$H$20,2,FALSE)/VLOOKUP($AX420,'5_Weighting - FEM'!$F$12:$H$20,3,FALSE))</f>
        <v>#N/A</v>
      </c>
      <c r="R420" s="3" t="e">
        <f>Q420*$Z420</f>
        <v>#N/A</v>
      </c>
      <c r="S420" s="3">
        <f>K420/(VLOOKUP($AX420,'5_Weighting - FEM'!$N$12:$O$23,2,FALSE)/VLOOKUP($AX420,'5_Weighting - FEM'!$N$12:$P$23,3,FALSE))</f>
        <v>1.0109006591083482E-4</v>
      </c>
      <c r="T420" s="3">
        <f>S420*$Z420</f>
        <v>0</v>
      </c>
      <c r="U420" s="3">
        <f>K420/(VLOOKUP($AX420,'5_Weighting - FEM'!$R$12:$S$23,2,FALSE)/(VLOOKUP($AX420,'5_Weighting - FEM'!$R$12:$T$23,3,FALSE)))</f>
        <v>6.5580497362351098E-5</v>
      </c>
      <c r="V420" s="3">
        <f>U420*$Z420</f>
        <v>0</v>
      </c>
      <c r="W420" s="3">
        <f>K420/(VLOOKUP($AX420,'5_Weighting - FEM'!$V$12:$W$23,2,FALSE)/(VLOOKUP($AX420,'5_Weighting - FEM'!$V$12:$X$23,3,FALSE)))</f>
        <v>1.1196559250465736E-14</v>
      </c>
      <c r="X420" s="3">
        <f>W420*$Z420</f>
        <v>0</v>
      </c>
      <c r="Y420" s="3" t="s">
        <v>1304</v>
      </c>
      <c r="Z420" s="6">
        <v>0</v>
      </c>
      <c r="AA420" s="3" t="s">
        <v>134</v>
      </c>
      <c r="AB420" s="3"/>
      <c r="AC420" s="3"/>
      <c r="AD420" s="3" t="s">
        <v>53</v>
      </c>
      <c r="AE420" s="3" t="s">
        <v>1307</v>
      </c>
      <c r="AF420" s="3" t="s">
        <v>54</v>
      </c>
      <c r="AG420" s="3" t="s">
        <v>7</v>
      </c>
      <c r="AH420" s="3" t="s">
        <v>1324</v>
      </c>
      <c r="AI420" s="3" t="s">
        <v>38</v>
      </c>
      <c r="AJ420" s="3" t="s">
        <v>57</v>
      </c>
      <c r="AK420" s="3" t="s">
        <v>11</v>
      </c>
      <c r="AL420" s="4" t="s">
        <v>12</v>
      </c>
      <c r="AM420" s="4" t="s">
        <v>13</v>
      </c>
      <c r="AN420" s="4">
        <v>2012</v>
      </c>
      <c r="AO420" s="3" t="s">
        <v>14</v>
      </c>
      <c r="AP420" s="3" t="s">
        <v>1951</v>
      </c>
      <c r="AQ420" s="3">
        <v>977</v>
      </c>
      <c r="AR420" s="3">
        <v>1</v>
      </c>
      <c r="AS420" s="3">
        <v>0</v>
      </c>
      <c r="AT420" s="3">
        <v>1</v>
      </c>
      <c r="AU420" s="3">
        <v>1</v>
      </c>
      <c r="AV420" s="4" t="s">
        <v>97</v>
      </c>
      <c r="AW420" s="4" t="s">
        <v>849</v>
      </c>
      <c r="AX420" s="4" t="s">
        <v>1396</v>
      </c>
      <c r="AY420" s="4" t="s">
        <v>1403</v>
      </c>
      <c r="AZ420" s="4"/>
      <c r="BA420" s="3">
        <v>0</v>
      </c>
      <c r="BB420" s="3"/>
      <c r="BC420" s="3"/>
      <c r="BD420" s="3"/>
      <c r="BE420" s="3"/>
      <c r="BF420" s="3"/>
    </row>
    <row r="421" spans="1:58" x14ac:dyDescent="0.35">
      <c r="A421" s="2">
        <v>167</v>
      </c>
      <c r="B421" s="3" t="s">
        <v>1224</v>
      </c>
      <c r="C421" s="3">
        <v>167.1</v>
      </c>
      <c r="D421" s="3" t="s">
        <v>1225</v>
      </c>
      <c r="E421" s="3" t="s">
        <v>1226</v>
      </c>
      <c r="F421" s="3"/>
      <c r="G421" s="3"/>
      <c r="H421" s="3" t="str">
        <f>IF(Z421&lt;'2 - Outliers'!$F$11,"Low outlier",IF(Z421&gt;'2 - Outliers'!$F$12,"High outlier",""))</f>
        <v/>
      </c>
      <c r="I421" s="3">
        <f>IF(AB421="",VLOOKUP(AX421,'3 -Impute_SE'!$B$10:$C$21,2,FALSE),AB421)</f>
        <v>0.14891809411301529</v>
      </c>
      <c r="J421" s="3">
        <f>I421^2</f>
        <v>2.2176598754252881E-2</v>
      </c>
      <c r="K421" s="3">
        <f>1/J421</f>
        <v>45.092577589619175</v>
      </c>
      <c r="L421" s="3">
        <f>K421/(VLOOKUP($AX421,'5_Weighting - FEM'!$B$9:$C$20,2,FALSE)/VLOOKUP($AX421,'5_Weighting - FEM'!$B$9:$D$20,3,FALSE))</f>
        <v>2.687174219652986E-14</v>
      </c>
      <c r="M421" s="3">
        <f>L421*Z421</f>
        <v>-5.374348439305972E-17</v>
      </c>
      <c r="N421" s="3">
        <f>K421*Z421</f>
        <v>-9.0185155179238349E-2</v>
      </c>
      <c r="O421" s="3" t="e">
        <f>K421/(VLOOKUP($AX421,'5_Weighting - FEM'!$F$12:$G$20,2,FALSE)/(VLOOKUP($AX421,'5_Weighting - FEM'!$F$12:$H$21,3,FALSE)))</f>
        <v>#N/A</v>
      </c>
      <c r="P421" s="3" t="e">
        <f>O421*$Z421</f>
        <v>#N/A</v>
      </c>
      <c r="Q421" s="3" t="e">
        <f>K421/(VLOOKUP($AX421,'5_Weighting - FEM'!$F$12:$H$20,2,FALSE)/VLOOKUP($AX421,'5_Weighting - FEM'!$F$12:$H$20,3,FALSE))</f>
        <v>#N/A</v>
      </c>
      <c r="R421" s="3" t="e">
        <f>Q421*$Z421</f>
        <v>#N/A</v>
      </c>
      <c r="S421" s="3">
        <f>K421/(VLOOKUP($AX421,'5_Weighting - FEM'!$N$12:$O$23,2,FALSE)/VLOOKUP($AX421,'5_Weighting - FEM'!$N$12:$P$23,3,FALSE))</f>
        <v>1.0109006591083482E-4</v>
      </c>
      <c r="T421" s="3">
        <f>S421*$Z421</f>
        <v>-2.0218013182166966E-7</v>
      </c>
      <c r="U421" s="3">
        <f>K421/(VLOOKUP($AX421,'5_Weighting - FEM'!$R$12:$S$23,2,FALSE)/(VLOOKUP($AX421,'5_Weighting - FEM'!$R$12:$T$23,3,FALSE)))</f>
        <v>6.5580497362351098E-5</v>
      </c>
      <c r="V421" s="3">
        <f>U421*$Z421</f>
        <v>-1.311609947247022E-7</v>
      </c>
      <c r="W421" s="3">
        <f>K421/(VLOOKUP($AX421,'5_Weighting - FEM'!$V$12:$W$23,2,FALSE)/(VLOOKUP($AX421,'5_Weighting - FEM'!$V$12:$X$23,3,FALSE)))</f>
        <v>1.1196559250465736E-14</v>
      </c>
      <c r="X421" s="3">
        <f>W421*$Z421</f>
        <v>-2.2393118500931471E-17</v>
      </c>
      <c r="Y421" s="3" t="s">
        <v>237</v>
      </c>
      <c r="Z421" s="6">
        <v>-2E-3</v>
      </c>
      <c r="AA421" s="3" t="s">
        <v>176</v>
      </c>
      <c r="AB421" s="3"/>
      <c r="AC421" s="3"/>
      <c r="AD421" s="3" t="s">
        <v>53</v>
      </c>
      <c r="AE421" s="3" t="s">
        <v>143</v>
      </c>
      <c r="AF421" s="3" t="s">
        <v>1306</v>
      </c>
      <c r="AG421" s="3" t="s">
        <v>7</v>
      </c>
      <c r="AH421" s="3" t="s">
        <v>1317</v>
      </c>
      <c r="AI421" s="3" t="s">
        <v>694</v>
      </c>
      <c r="AJ421" s="3" t="s">
        <v>10</v>
      </c>
      <c r="AK421" s="3" t="s">
        <v>11</v>
      </c>
      <c r="AL421" s="4" t="s">
        <v>12</v>
      </c>
      <c r="AM421" s="4" t="s">
        <v>13</v>
      </c>
      <c r="AN421" s="4">
        <v>2010</v>
      </c>
      <c r="AO421" s="3" t="s">
        <v>14</v>
      </c>
      <c r="AP421" s="3" t="s">
        <v>1951</v>
      </c>
      <c r="AQ421" s="3">
        <v>358</v>
      </c>
      <c r="AR421" s="3">
        <v>1</v>
      </c>
      <c r="AS421" s="3">
        <v>0</v>
      </c>
      <c r="AT421" s="3">
        <v>1</v>
      </c>
      <c r="AU421" s="3">
        <v>1</v>
      </c>
      <c r="AV421" s="4" t="s">
        <v>97</v>
      </c>
      <c r="AW421" s="4" t="s">
        <v>1371</v>
      </c>
      <c r="AX421" s="3" t="s">
        <v>1396</v>
      </c>
      <c r="AY421" s="4" t="s">
        <v>33</v>
      </c>
      <c r="AZ421" s="4"/>
      <c r="BA421" s="3">
        <v>-2E-3</v>
      </c>
      <c r="BB421" s="3"/>
      <c r="BC421" s="3"/>
      <c r="BD421" s="3"/>
      <c r="BE421" s="3"/>
      <c r="BF421" s="3"/>
    </row>
    <row r="422" spans="1:58" x14ac:dyDescent="0.35">
      <c r="A422" s="2">
        <v>22</v>
      </c>
      <c r="B422" s="3" t="s">
        <v>52</v>
      </c>
      <c r="C422" s="3">
        <v>22.1</v>
      </c>
      <c r="D422" s="3" t="s">
        <v>1962</v>
      </c>
      <c r="E422" s="3" t="s">
        <v>1971</v>
      </c>
      <c r="F422" s="3"/>
      <c r="G422" s="3"/>
      <c r="H422" s="3" t="str">
        <f>IF(Z422&lt;'2 - Outliers'!$F$11,"Low outlier",IF(Z422&gt;'2 - Outliers'!$F$12,"High outlier",""))</f>
        <v>Low outlier</v>
      </c>
      <c r="I422" s="3">
        <f>IF(AB422="",VLOOKUP(AX422,'3 -Impute_SE'!$B$10:$C$21,2,FALSE),AB422)</f>
        <v>0.14891809411301529</v>
      </c>
      <c r="J422" s="3">
        <f>I422^2</f>
        <v>2.2176598754252881E-2</v>
      </c>
      <c r="K422" s="3">
        <f>1/J422</f>
        <v>45.092577589619175</v>
      </c>
      <c r="L422" s="3">
        <f>K422/(VLOOKUP($AX422,'5_Weighting - FEM'!$B$9:$C$20,2,FALSE)/VLOOKUP($AX422,'5_Weighting - FEM'!$B$9:$D$20,3,FALSE))</f>
        <v>2.687174219652986E-14</v>
      </c>
      <c r="M422" s="3">
        <f>L422*Z422</f>
        <v>-1.4376382075143475E-13</v>
      </c>
      <c r="N422" s="3">
        <f>K422*Z422</f>
        <v>-241.24529010446258</v>
      </c>
      <c r="O422" s="3" t="e">
        <f>K422/(VLOOKUP($AX422,'5_Weighting - FEM'!$F$12:$G$20,2,FALSE)/(VLOOKUP($AX422,'5_Weighting - FEM'!$F$12:$H$21,3,FALSE)))</f>
        <v>#N/A</v>
      </c>
      <c r="P422" s="3" t="e">
        <f>O422*$Z422</f>
        <v>#N/A</v>
      </c>
      <c r="Q422" s="3" t="e">
        <f>K422/(VLOOKUP($AX422,'5_Weighting - FEM'!$F$12:$H$20,2,FALSE)/VLOOKUP($AX422,'5_Weighting - FEM'!$F$12:$H$20,3,FALSE))</f>
        <v>#N/A</v>
      </c>
      <c r="R422" s="3" t="e">
        <f>Q422*$Z422</f>
        <v>#N/A</v>
      </c>
      <c r="S422" s="3">
        <f>K422/(VLOOKUP($AX422,'5_Weighting - FEM'!$N$12:$O$23,2,FALSE)/VLOOKUP($AX422,'5_Weighting - FEM'!$N$12:$P$23,3,FALSE))</f>
        <v>1.0109006591083482E-4</v>
      </c>
      <c r="T422" s="3">
        <f>S422*$Z422</f>
        <v>-5.4083185262296623E-4</v>
      </c>
      <c r="U422" s="3">
        <f>K422/(VLOOKUP($AX422,'5_Weighting - FEM'!$R$12:$S$23,2,FALSE)/(VLOOKUP($AX422,'5_Weighting - FEM'!$R$12:$T$23,3,FALSE)))</f>
        <v>6.5580497362351098E-5</v>
      </c>
      <c r="V422" s="3">
        <f>U422*$Z422</f>
        <v>-3.5085566088857836E-4</v>
      </c>
      <c r="W422" s="3">
        <f>K422/(VLOOKUP($AX422,'5_Weighting - FEM'!$V$12:$W$23,2,FALSE)/(VLOOKUP($AX422,'5_Weighting - FEM'!$V$12:$X$23,3,FALSE)))</f>
        <v>1.1196559250465736E-14</v>
      </c>
      <c r="X422" s="3">
        <f>W422*$Z422</f>
        <v>-5.9901591989991683E-14</v>
      </c>
      <c r="Y422" s="3" t="s">
        <v>1972</v>
      </c>
      <c r="Z422" s="6">
        <v>-5.35</v>
      </c>
      <c r="AA422" s="3" t="s">
        <v>4</v>
      </c>
      <c r="AB422" s="3"/>
      <c r="AC422" s="3"/>
      <c r="AD422" s="3" t="s">
        <v>5</v>
      </c>
      <c r="AE422" s="3" t="s">
        <v>143</v>
      </c>
      <c r="AF422" s="3" t="s">
        <v>53</v>
      </c>
      <c r="AG422" s="3" t="s">
        <v>55</v>
      </c>
      <c r="AH422" s="3" t="s">
        <v>37</v>
      </c>
      <c r="AI422" s="3" t="s">
        <v>56</v>
      </c>
      <c r="AJ422" s="3" t="s">
        <v>57</v>
      </c>
      <c r="AK422" s="3" t="s">
        <v>39</v>
      </c>
      <c r="AL422" s="4" t="s">
        <v>12</v>
      </c>
      <c r="AM422" s="4" t="s">
        <v>1973</v>
      </c>
      <c r="AN422" s="4">
        <v>1990</v>
      </c>
      <c r="AO422" s="3" t="s">
        <v>30</v>
      </c>
      <c r="AP422" s="3" t="s">
        <v>30</v>
      </c>
      <c r="AQ422" s="3">
        <v>6476</v>
      </c>
      <c r="AR422" s="3">
        <v>0</v>
      </c>
      <c r="AS422" s="3">
        <v>0</v>
      </c>
      <c r="AT422" s="3">
        <v>1</v>
      </c>
      <c r="AU422" s="3">
        <v>1</v>
      </c>
      <c r="AV422" s="4" t="s">
        <v>97</v>
      </c>
      <c r="AW422" s="4" t="s">
        <v>1974</v>
      </c>
      <c r="AX422" s="4" t="s">
        <v>1396</v>
      </c>
      <c r="AY422" s="4" t="s">
        <v>58</v>
      </c>
      <c r="AZ422" s="4" t="s">
        <v>59</v>
      </c>
      <c r="BA422" s="3">
        <v>-46.633000000000003</v>
      </c>
      <c r="BB422" s="3"/>
      <c r="BC422" s="3"/>
      <c r="BD422" s="3"/>
      <c r="BE422" s="3"/>
      <c r="BF422" s="3"/>
    </row>
    <row r="423" spans="1:58" x14ac:dyDescent="0.35">
      <c r="A423" s="2">
        <v>186</v>
      </c>
      <c r="B423" s="3" t="s">
        <v>1291</v>
      </c>
      <c r="C423" s="3">
        <v>186.2</v>
      </c>
      <c r="D423" s="3" t="s">
        <v>1295</v>
      </c>
      <c r="E423" s="3" t="s">
        <v>1296</v>
      </c>
      <c r="F423" s="3"/>
      <c r="G423" s="3"/>
      <c r="H423" s="3" t="str">
        <f>IF(Z423&lt;'2 - Outliers'!$F$11,"Low outlier",IF(Z423&gt;'2 - Outliers'!$F$12,"High outlier",""))</f>
        <v/>
      </c>
      <c r="I423" s="3">
        <f>IF(AB423="",VLOOKUP(AX423,'3 -Impute_SE'!$B$10:$C$21,2,FALSE),AB423)</f>
        <v>0.14963854730989501</v>
      </c>
      <c r="J423" s="3">
        <f>I423^2</f>
        <v>2.2391694841015688E-2</v>
      </c>
      <c r="K423" s="3">
        <f>1/J423</f>
        <v>44.65941533680887</v>
      </c>
      <c r="L423" s="3">
        <f>K423/(VLOOKUP($AX423,'5_Weighting - FEM'!$B$9:$C$20,2,FALSE)/VLOOKUP($AX423,'5_Weighting - FEM'!$B$9:$D$20,3,FALSE))</f>
        <v>7.1008730026157345E-5</v>
      </c>
      <c r="M423" s="3">
        <f>L423*Z423</f>
        <v>3.0984375592879606E-5</v>
      </c>
      <c r="N423" s="3">
        <f>K423*Z423</f>
        <v>19.486957421212391</v>
      </c>
      <c r="O423" s="3">
        <f>K423/(VLOOKUP($AX423,'5_Weighting - FEM'!$F$12:$G$20,2,FALSE)/(VLOOKUP($AX423,'5_Weighting - FEM'!$F$12:$H$21,3,FALSE)))</f>
        <v>1.905496691060581E-3</v>
      </c>
      <c r="P423" s="3">
        <f>O423*$Z423</f>
        <v>8.3145586669500552E-4</v>
      </c>
      <c r="Q423" s="3">
        <f>K423/(VLOOKUP($AX423,'5_Weighting - FEM'!$F$12:$H$20,2,FALSE)/VLOOKUP($AX423,'5_Weighting - FEM'!$F$12:$H$20,3,FALSE))</f>
        <v>1.905496691060581E-3</v>
      </c>
      <c r="R423" s="3">
        <f>Q423*$Z423</f>
        <v>8.3145586669500552E-4</v>
      </c>
      <c r="S423" s="3">
        <f>K423/(VLOOKUP($AX423,'5_Weighting - FEM'!$N$12:$O$23,2,FALSE)/VLOOKUP($AX423,'5_Weighting - FEM'!$N$12:$P$23,3,FALSE))</f>
        <v>5.5912052324723096E-5</v>
      </c>
      <c r="T423" s="3">
        <f>S423*$Z423</f>
        <v>2.4397000604852347E-5</v>
      </c>
      <c r="U423" s="3">
        <f>K423/(VLOOKUP($AX423,'5_Weighting - FEM'!$R$12:$S$23,2,FALSE)/(VLOOKUP($AX423,'5_Weighting - FEM'!$R$12:$T$23,3,FALSE)))</f>
        <v>7.6710300232802559E-3</v>
      </c>
      <c r="V423" s="3">
        <f>U423*$Z423</f>
        <v>3.3472232968821858E-3</v>
      </c>
      <c r="W423" s="3">
        <f>K423/(VLOOKUP($AX423,'5_Weighting - FEM'!$V$12:$W$23,2,FALSE)/(VLOOKUP($AX423,'5_Weighting - FEM'!$V$12:$X$23,3,FALSE)))</f>
        <v>5.206478953502273E-5</v>
      </c>
      <c r="X423" s="3">
        <f>W423*$Z423</f>
        <v>2.2718262860399312E-5</v>
      </c>
      <c r="Y423" s="3" t="s">
        <v>24</v>
      </c>
      <c r="Z423" s="6">
        <v>0.43634600395565382</v>
      </c>
      <c r="AA423" s="3" t="s">
        <v>25</v>
      </c>
      <c r="AB423" s="3">
        <v>0.14963854730989501</v>
      </c>
      <c r="AC423" s="3" t="s">
        <v>26</v>
      </c>
      <c r="AD423" s="3" t="s">
        <v>5</v>
      </c>
      <c r="AE423" s="3" t="s">
        <v>1307</v>
      </c>
      <c r="AF423" s="3" t="s">
        <v>5</v>
      </c>
      <c r="AG423" s="3" t="s">
        <v>7</v>
      </c>
      <c r="AH423" s="3" t="s">
        <v>1329</v>
      </c>
      <c r="AI423" s="3" t="s">
        <v>694</v>
      </c>
      <c r="AJ423" s="3" t="s">
        <v>10</v>
      </c>
      <c r="AK423" s="3" t="s">
        <v>11</v>
      </c>
      <c r="AL423" s="4" t="s">
        <v>338</v>
      </c>
      <c r="AM423" s="4" t="s">
        <v>836</v>
      </c>
      <c r="AN423" s="4">
        <v>2015</v>
      </c>
      <c r="AO423" s="3" t="s">
        <v>14</v>
      </c>
      <c r="AP423" s="3" t="s">
        <v>14</v>
      </c>
      <c r="AQ423" s="3">
        <v>244</v>
      </c>
      <c r="AR423" s="3">
        <v>1</v>
      </c>
      <c r="AS423" s="3">
        <v>0</v>
      </c>
      <c r="AT423" s="3">
        <v>0</v>
      </c>
      <c r="AU423" s="3">
        <v>0</v>
      </c>
      <c r="AV423" s="4" t="s">
        <v>15</v>
      </c>
      <c r="AW423" s="4" t="s">
        <v>837</v>
      </c>
      <c r="AX423" s="4" t="s">
        <v>17</v>
      </c>
      <c r="AY423" s="4" t="s">
        <v>33</v>
      </c>
      <c r="AZ423" s="4"/>
      <c r="BA423" s="3">
        <v>21.398</v>
      </c>
      <c r="BB423" s="3"/>
      <c r="BC423" s="3"/>
      <c r="BD423" s="3"/>
      <c r="BE423" s="3">
        <v>2.9159999999999999</v>
      </c>
      <c r="BF423" s="3" t="s">
        <v>1300</v>
      </c>
    </row>
    <row r="424" spans="1:58" x14ac:dyDescent="0.35">
      <c r="A424" s="2">
        <v>31</v>
      </c>
      <c r="B424" s="3" t="s">
        <v>162</v>
      </c>
      <c r="C424" s="3">
        <v>31.2</v>
      </c>
      <c r="D424" s="3" t="s">
        <v>941</v>
      </c>
      <c r="E424" s="3" t="s">
        <v>164</v>
      </c>
      <c r="F424" s="3">
        <v>1</v>
      </c>
      <c r="G424" s="3"/>
      <c r="H424" s="3" t="str">
        <f>IF(Z424&lt;'2 - Outliers'!$F$11,"Low outlier",IF(Z424&gt;'2 - Outliers'!$F$12,"High outlier",""))</f>
        <v/>
      </c>
      <c r="I424" s="3">
        <f>IF(AB424="",VLOOKUP(AX424,'3 -Impute_SE'!$B$10:$C$21,2,FALSE),AB424)</f>
        <v>0.15</v>
      </c>
      <c r="J424" s="3">
        <f>I424^2</f>
        <v>2.2499999999999999E-2</v>
      </c>
      <c r="K424" s="6">
        <f>1/J424</f>
        <v>44.444444444444443</v>
      </c>
      <c r="L424" s="3">
        <f>K424/(VLOOKUP($AX424,'5_Weighting - FEM'!$B$9:$C$20,2,FALSE)/VLOOKUP($AX424,'5_Weighting - FEM'!$B$9:$D$20,3,FALSE))</f>
        <v>4.3149468933736244E-2</v>
      </c>
      <c r="M424" s="3">
        <f>L424*Z424</f>
        <v>1.0355872544096699E-2</v>
      </c>
      <c r="N424" s="3">
        <f>K424*Z424</f>
        <v>10.666666666666666</v>
      </c>
      <c r="O424" s="3">
        <f>K424/(VLOOKUP($AX424,'5_Weighting - FEM'!$F$12:$G$20,2,FALSE)/(VLOOKUP($AX424,'5_Weighting - FEM'!$F$12:$H$21,3,FALSE)))</f>
        <v>0.75587516872388882</v>
      </c>
      <c r="P424" s="3">
        <f>O424*$Z424</f>
        <v>0.1814100404937333</v>
      </c>
      <c r="Q424" s="3">
        <f>K424/(VLOOKUP($AX424,'5_Weighting - FEM'!$F$12:$H$20,2,FALSE)/VLOOKUP($AX424,'5_Weighting - FEM'!$F$12:$H$20,3,FALSE))</f>
        <v>0.75587516872388882</v>
      </c>
      <c r="R424" s="3">
        <f>Q424*$Z424</f>
        <v>0.1814100404937333</v>
      </c>
      <c r="S424" s="3">
        <f>K424/(VLOOKUP($AX424,'5_Weighting - FEM'!$N$12:$O$23,2,FALSE)/VLOOKUP($AX424,'5_Weighting - FEM'!$N$12:$P$23,3,FALSE))</f>
        <v>3.110542267748502E-2</v>
      </c>
      <c r="T424" s="3">
        <f>S424*$Z424</f>
        <v>7.4653014425964045E-3</v>
      </c>
      <c r="U424" s="3">
        <f>K424/(VLOOKUP($AX424,'5_Weighting - FEM'!$R$12:$S$23,2,FALSE)/(VLOOKUP($AX424,'5_Weighting - FEM'!$R$12:$T$23,3,FALSE)))</f>
        <v>2.1325455506110789E-2</v>
      </c>
      <c r="V424" s="3">
        <f>U424*$Z424</f>
        <v>5.1181093214665895E-3</v>
      </c>
      <c r="W424" s="3">
        <f>K424/(VLOOKUP($AX424,'5_Weighting - FEM'!$V$12:$W$23,2,FALSE)/(VLOOKUP($AX424,'5_Weighting - FEM'!$V$12:$X$23,3,FALSE)))</f>
        <v>2.7374258281221309E-2</v>
      </c>
      <c r="X424" s="3">
        <f>W424*$Z424</f>
        <v>6.5698219874931142E-3</v>
      </c>
      <c r="Y424" s="3" t="s">
        <v>94</v>
      </c>
      <c r="Z424" s="6">
        <v>0.24</v>
      </c>
      <c r="AA424" s="3" t="s">
        <v>4</v>
      </c>
      <c r="AB424" s="3">
        <v>0.15</v>
      </c>
      <c r="AC424" s="3" t="s">
        <v>26</v>
      </c>
      <c r="AD424" s="3" t="s">
        <v>5</v>
      </c>
      <c r="AE424" s="3" t="s">
        <v>6</v>
      </c>
      <c r="AF424" s="3" t="s">
        <v>5</v>
      </c>
      <c r="AG424" s="3" t="s">
        <v>55</v>
      </c>
      <c r="AH424" s="3" t="s">
        <v>165</v>
      </c>
      <c r="AI424" s="3" t="s">
        <v>95</v>
      </c>
      <c r="AJ424" s="3" t="s">
        <v>57</v>
      </c>
      <c r="AK424" s="3" t="s">
        <v>74</v>
      </c>
      <c r="AL424" s="4" t="s">
        <v>12</v>
      </c>
      <c r="AM424" s="4" t="s">
        <v>166</v>
      </c>
      <c r="AN424" s="4">
        <v>1999</v>
      </c>
      <c r="AO424" s="3" t="s">
        <v>30</v>
      </c>
      <c r="AP424" s="3" t="s">
        <v>30</v>
      </c>
      <c r="AQ424" s="3">
        <v>10475</v>
      </c>
      <c r="AR424" s="3">
        <v>0</v>
      </c>
      <c r="AS424" s="3">
        <v>0</v>
      </c>
      <c r="AT424" s="3">
        <v>0</v>
      </c>
      <c r="AU424" s="3">
        <v>0</v>
      </c>
      <c r="AV424" s="4" t="s">
        <v>330</v>
      </c>
      <c r="AW424" s="4" t="s">
        <v>610</v>
      </c>
      <c r="AX424" s="4" t="s">
        <v>465</v>
      </c>
      <c r="AY424" s="4" t="s">
        <v>168</v>
      </c>
      <c r="AZ424" s="4" t="s">
        <v>99</v>
      </c>
      <c r="BA424" s="3">
        <v>0.2198</v>
      </c>
      <c r="BB424" s="3">
        <v>1.2458275401611365</v>
      </c>
      <c r="BC424" s="3"/>
      <c r="BD424" s="3" t="s">
        <v>60</v>
      </c>
      <c r="BE424" s="3">
        <v>1.6</v>
      </c>
      <c r="BF424" s="3"/>
    </row>
    <row r="425" spans="1:58" x14ac:dyDescent="0.35">
      <c r="A425" s="2">
        <v>89</v>
      </c>
      <c r="B425" s="3" t="s">
        <v>420</v>
      </c>
      <c r="C425" s="3">
        <v>89.2</v>
      </c>
      <c r="D425" s="3" t="s">
        <v>421</v>
      </c>
      <c r="E425" s="3" t="s">
        <v>422</v>
      </c>
      <c r="F425" s="3"/>
      <c r="G425" s="3"/>
      <c r="H425" s="3" t="str">
        <f>IF(Z425&lt;'2 - Outliers'!$F$11,"Low outlier",IF(Z425&gt;'2 - Outliers'!$F$12,"High outlier",""))</f>
        <v/>
      </c>
      <c r="I425" s="3">
        <f>IF(AB425="",VLOOKUP(AX425,'3 -Impute_SE'!$B$10:$C$21,2,FALSE),AB425)</f>
        <v>0.15118196811434853</v>
      </c>
      <c r="J425" s="3">
        <f>I425^2</f>
        <v>2.2855987482927897E-2</v>
      </c>
      <c r="K425" s="3">
        <f>1/J425</f>
        <v>43.752211570247937</v>
      </c>
      <c r="L425" s="3">
        <f>K425/(VLOOKUP($AX425,'5_Weighting - FEM'!$B$9:$C$20,2,FALSE)/VLOOKUP($AX425,'5_Weighting - FEM'!$B$9:$D$20,3,FALSE))</f>
        <v>6.956627076302984E-5</v>
      </c>
      <c r="M425" s="3">
        <f>L425*Z425</f>
        <v>5.7392173379499616E-5</v>
      </c>
      <c r="N425" s="3">
        <f>K425*Z425</f>
        <v>36.095574545454546</v>
      </c>
      <c r="O425" s="3">
        <f>K425/(VLOOKUP($AX425,'5_Weighting - FEM'!$F$12:$G$20,2,FALSE)/(VLOOKUP($AX425,'5_Weighting - FEM'!$F$12:$H$21,3,FALSE)))</f>
        <v>1.8667887554044069E-3</v>
      </c>
      <c r="P425" s="3">
        <f>O425*$Z425</f>
        <v>1.5401007232086355E-3</v>
      </c>
      <c r="Q425" s="3">
        <f>K425/(VLOOKUP($AX425,'5_Weighting - FEM'!$F$12:$H$20,2,FALSE)/VLOOKUP($AX425,'5_Weighting - FEM'!$F$12:$H$20,3,FALSE))</f>
        <v>1.8667887554044069E-3</v>
      </c>
      <c r="R425" s="3">
        <f>Q425*$Z425</f>
        <v>1.5401007232086355E-3</v>
      </c>
      <c r="S425" s="3">
        <f>K425/(VLOOKUP($AX425,'5_Weighting - FEM'!$N$12:$O$23,2,FALSE)/VLOOKUP($AX425,'5_Weighting - FEM'!$N$12:$P$23,3,FALSE))</f>
        <v>5.4776264404469387E-5</v>
      </c>
      <c r="T425" s="3">
        <f>S425*$Z425</f>
        <v>4.519041813368724E-5</v>
      </c>
      <c r="U425" s="3">
        <f>K425/(VLOOKUP($AX425,'5_Weighting - FEM'!$R$12:$S$23,2,FALSE)/(VLOOKUP($AX425,'5_Weighting - FEM'!$R$12:$T$23,3,FALSE)))</f>
        <v>7.5152020242337482E-3</v>
      </c>
      <c r="V425" s="3">
        <f>U425*$Z425</f>
        <v>6.2000416699928415E-3</v>
      </c>
      <c r="W425" s="3">
        <f>K425/(VLOOKUP($AX425,'5_Weighting - FEM'!$V$12:$W$23,2,FALSE)/(VLOOKUP($AX425,'5_Weighting - FEM'!$V$12:$X$23,3,FALSE)))</f>
        <v>5.1007154256657491E-5</v>
      </c>
      <c r="X425" s="3">
        <f>W425*$Z425</f>
        <v>4.2080902261742428E-5</v>
      </c>
      <c r="Y425" s="3" t="s">
        <v>423</v>
      </c>
      <c r="Z425" s="6">
        <v>0.82499999999999996</v>
      </c>
      <c r="AA425" s="3" t="s">
        <v>157</v>
      </c>
      <c r="AB425" s="3">
        <v>0.15118196811434853</v>
      </c>
      <c r="AC425" s="3" t="s">
        <v>26</v>
      </c>
      <c r="AD425" s="3" t="s">
        <v>5</v>
      </c>
      <c r="AE425" s="3" t="s">
        <v>6</v>
      </c>
      <c r="AF425" s="3" t="s">
        <v>5</v>
      </c>
      <c r="AG425" s="3" t="s">
        <v>7</v>
      </c>
      <c r="AH425" s="3" t="s">
        <v>8</v>
      </c>
      <c r="AI425" s="3" t="s">
        <v>28</v>
      </c>
      <c r="AJ425" s="3" t="s">
        <v>10</v>
      </c>
      <c r="AK425" s="3" t="s">
        <v>107</v>
      </c>
      <c r="AL425" s="4" t="s">
        <v>96</v>
      </c>
      <c r="AM425" s="4" t="s">
        <v>424</v>
      </c>
      <c r="AN425" s="4" t="s">
        <v>425</v>
      </c>
      <c r="AO425" s="3" t="str">
        <f>IF(AN425&lt;2010,"Pre-2010",IF(AN425&lt;2018,"2010 - 2017","2018 - 2019"))</f>
        <v>2018 - 2019</v>
      </c>
      <c r="AP425" s="3" t="s">
        <v>14</v>
      </c>
      <c r="AQ425" s="3">
        <v>30</v>
      </c>
      <c r="AR425" s="3">
        <v>1</v>
      </c>
      <c r="AS425" s="3">
        <v>0</v>
      </c>
      <c r="AT425" s="3">
        <v>1</v>
      </c>
      <c r="AU425" s="3">
        <v>1</v>
      </c>
      <c r="AV425" s="4" t="s">
        <v>15</v>
      </c>
      <c r="AW425" s="4" t="s">
        <v>16</v>
      </c>
      <c r="AX425" s="4" t="s">
        <v>17</v>
      </c>
      <c r="AY425" s="4" t="s">
        <v>33</v>
      </c>
      <c r="AZ425" s="4"/>
      <c r="BA425" s="3">
        <v>0.82499999999999996</v>
      </c>
      <c r="BB425" s="3"/>
      <c r="BC425" s="3"/>
      <c r="BD425" s="3" t="s">
        <v>20</v>
      </c>
      <c r="BE425" s="3">
        <v>5.4569999999999999</v>
      </c>
      <c r="BF425" s="3"/>
    </row>
    <row r="426" spans="1:58" x14ac:dyDescent="0.35">
      <c r="A426" s="2">
        <v>69</v>
      </c>
      <c r="B426" s="3" t="s">
        <v>61</v>
      </c>
      <c r="C426" s="3">
        <v>69.099999999999994</v>
      </c>
      <c r="D426" s="3" t="s">
        <v>92</v>
      </c>
      <c r="E426" s="3" t="s">
        <v>63</v>
      </c>
      <c r="F426" s="3"/>
      <c r="G426" s="3"/>
      <c r="H426" s="3" t="str">
        <f>IF(Z426&lt;'2 - Outliers'!$F$11,"Low outlier",IF(Z426&gt;'2 - Outliers'!$F$12,"High outlier",""))</f>
        <v/>
      </c>
      <c r="I426" s="3">
        <f>IF(AB426="",VLOOKUP(AX426,'3 -Impute_SE'!$B$10:$C$21,2,FALSE),AB426)</f>
        <v>0.15267175572519082</v>
      </c>
      <c r="J426" s="3">
        <f>I426^2</f>
        <v>2.3308664996212335E-2</v>
      </c>
      <c r="K426" s="3">
        <f>1/J426</f>
        <v>42.902500000000011</v>
      </c>
      <c r="L426" s="3">
        <f>K426/(VLOOKUP($AX426,'5_Weighting - FEM'!$B$9:$C$20,2,FALSE)/VLOOKUP($AX426,'5_Weighting - FEM'!$B$9:$D$20,3,FALSE))</f>
        <v>1.1538837389607918E-4</v>
      </c>
      <c r="M426" s="3">
        <f>L426*Z426</f>
        <v>6.9233024337647504E-5</v>
      </c>
      <c r="N426" s="3">
        <f>K426*Z426</f>
        <v>25.741500000000006</v>
      </c>
      <c r="O426" s="3">
        <f>K426/(VLOOKUP($AX426,'5_Weighting - FEM'!$F$12:$G$20,2,FALSE)/(VLOOKUP($AX426,'5_Weighting - FEM'!$F$12:$H$21,3,FALSE)))</f>
        <v>1.1215533252908366E-2</v>
      </c>
      <c r="P426" s="3">
        <f>O426*$Z426</f>
        <v>6.7293199517450197E-3</v>
      </c>
      <c r="Q426" s="3">
        <f>K426/(VLOOKUP($AX426,'5_Weighting - FEM'!$F$12:$H$20,2,FALSE)/VLOOKUP($AX426,'5_Weighting - FEM'!$F$12:$H$20,3,FALSE))</f>
        <v>1.1215533252908366E-2</v>
      </c>
      <c r="R426" s="3">
        <f>Q426*$Z426</f>
        <v>6.7293199517450197E-3</v>
      </c>
      <c r="S426" s="3">
        <f>K426/(VLOOKUP($AX426,'5_Weighting - FEM'!$N$12:$O$23,2,FALSE)/VLOOKUP($AX426,'5_Weighting - FEM'!$N$12:$P$23,3,FALSE))</f>
        <v>7.4700516092378414E-5</v>
      </c>
      <c r="T426" s="3">
        <f>S426*$Z426</f>
        <v>4.4820309655427047E-5</v>
      </c>
      <c r="U426" s="3">
        <f>K426/(VLOOKUP($AX426,'5_Weighting - FEM'!$R$12:$S$23,2,FALSE)/(VLOOKUP($AX426,'5_Weighting - FEM'!$R$12:$T$23,3,FALSE)))</f>
        <v>2.1971886542579575E-2</v>
      </c>
      <c r="V426" s="3">
        <f>U426*$Z426</f>
        <v>1.3183131925547745E-2</v>
      </c>
      <c r="W426" s="3">
        <f>K426/(VLOOKUP($AX426,'5_Weighting - FEM'!$V$12:$W$23,2,FALSE)/(VLOOKUP($AX426,'5_Weighting - FEM'!$V$12:$X$23,3,FALSE)))</f>
        <v>6.6662545912379924E-5</v>
      </c>
      <c r="X426" s="3">
        <f>W426*$Z426</f>
        <v>3.9997527547427953E-5</v>
      </c>
      <c r="Y426" s="3" t="s">
        <v>64</v>
      </c>
      <c r="Z426" s="6">
        <v>0.6</v>
      </c>
      <c r="AA426" s="3" t="s">
        <v>4</v>
      </c>
      <c r="AB426" s="3">
        <v>0.15267175572519082</v>
      </c>
      <c r="AC426" s="3" t="s">
        <v>26</v>
      </c>
      <c r="AD426" s="3" t="s">
        <v>5</v>
      </c>
      <c r="AE426" s="3" t="s">
        <v>6</v>
      </c>
      <c r="AF426" s="3" t="s">
        <v>5</v>
      </c>
      <c r="AG426" s="3" t="s">
        <v>7</v>
      </c>
      <c r="AH426" s="3" t="s">
        <v>65</v>
      </c>
      <c r="AI426" s="3" t="s">
        <v>28</v>
      </c>
      <c r="AJ426" s="3" t="s">
        <v>10</v>
      </c>
      <c r="AK426" s="3" t="s">
        <v>11</v>
      </c>
      <c r="AL426" s="4" t="s">
        <v>66</v>
      </c>
      <c r="AM426" s="4" t="s">
        <v>67</v>
      </c>
      <c r="AN426" s="4">
        <v>2009</v>
      </c>
      <c r="AO426" s="3" t="s">
        <v>30</v>
      </c>
      <c r="AP426" s="3" t="s">
        <v>14</v>
      </c>
      <c r="AQ426" s="3">
        <v>236</v>
      </c>
      <c r="AR426" s="3">
        <v>0</v>
      </c>
      <c r="AS426" s="3">
        <v>0</v>
      </c>
      <c r="AT426" s="3">
        <v>1</v>
      </c>
      <c r="AU426" s="3">
        <v>1</v>
      </c>
      <c r="AV426" s="4" t="s">
        <v>15</v>
      </c>
      <c r="AW426" s="4" t="s">
        <v>41</v>
      </c>
      <c r="AX426" s="4" t="s">
        <v>42</v>
      </c>
      <c r="AY426" s="4" t="s">
        <v>33</v>
      </c>
      <c r="AZ426" s="4"/>
      <c r="BA426" s="3">
        <v>0.59599999999999997</v>
      </c>
      <c r="BB426" s="3"/>
      <c r="BC426" s="3"/>
      <c r="BD426" s="3" t="s">
        <v>20</v>
      </c>
      <c r="BE426" s="3">
        <v>3.93</v>
      </c>
      <c r="BF426" s="3"/>
    </row>
    <row r="427" spans="1:58" x14ac:dyDescent="0.35">
      <c r="A427" s="2">
        <v>30</v>
      </c>
      <c r="B427" s="3" t="s">
        <v>786</v>
      </c>
      <c r="C427" s="3">
        <v>30.1</v>
      </c>
      <c r="D427" s="3" t="s">
        <v>1019</v>
      </c>
      <c r="E427" s="3" t="s">
        <v>788</v>
      </c>
      <c r="F427" s="3"/>
      <c r="G427" s="3"/>
      <c r="H427" s="3" t="str">
        <f>IF(Z427&lt;'2 - Outliers'!$F$11,"Low outlier",IF(Z427&gt;'2 - Outliers'!$F$12,"High outlier",""))</f>
        <v/>
      </c>
      <c r="I427" s="3">
        <f>IF(AB427="",VLOOKUP(AX427,'3 -Impute_SE'!$B$10:$C$21,2,FALSE),AB427)</f>
        <v>0.15749999999999997</v>
      </c>
      <c r="J427" s="3">
        <f>I427^2</f>
        <v>2.4806249999999992E-2</v>
      </c>
      <c r="K427" s="3">
        <f>1/J427</f>
        <v>40.312421264802232</v>
      </c>
      <c r="L427" s="3">
        <f>K427/(VLOOKUP($AX427,'5_Weighting - FEM'!$B$9:$C$20,2,FALSE)/VLOOKUP($AX427,'5_Weighting - FEM'!$B$9:$D$20,3,FALSE))</f>
        <v>2.8714187096244424E-4</v>
      </c>
      <c r="M427" s="3">
        <f>L427*Z427</f>
        <v>-1.0552463757869825E-4</v>
      </c>
      <c r="N427" s="3">
        <f>K427*Z427</f>
        <v>-14.81481481481482</v>
      </c>
      <c r="O427" s="3">
        <f>K427/(VLOOKUP($AX427,'5_Weighting - FEM'!$F$12:$G$20,2,FALSE)/(VLOOKUP($AX427,'5_Weighting - FEM'!$F$12:$H$21,3,FALSE)))</f>
        <v>0.1466722792486487</v>
      </c>
      <c r="P427" s="3">
        <f>O427*$Z427</f>
        <v>-5.3902062623878394E-2</v>
      </c>
      <c r="Q427" s="3">
        <f>K427/(VLOOKUP($AX427,'5_Weighting - FEM'!$F$12:$H$20,2,FALSE)/VLOOKUP($AX427,'5_Weighting - FEM'!$F$12:$H$20,3,FALSE))</f>
        <v>0.1466722792486487</v>
      </c>
      <c r="R427" s="3">
        <f>Q427*$Z427</f>
        <v>-5.3902062623878394E-2</v>
      </c>
      <c r="S427" s="3">
        <f>K427/(VLOOKUP($AX427,'5_Weighting - FEM'!$N$12:$O$23,2,FALSE)/VLOOKUP($AX427,'5_Weighting - FEM'!$N$12:$P$23,3,FALSE))</f>
        <v>1.0894715306137125E-4</v>
      </c>
      <c r="T427" s="3">
        <f>S427*$Z427</f>
        <v>-4.0038078750053935E-5</v>
      </c>
      <c r="U427" s="3">
        <f>K427/(VLOOKUP($AX427,'5_Weighting - FEM'!$R$12:$S$23,2,FALSE)/(VLOOKUP($AX427,'5_Weighting - FEM'!$R$12:$T$23,3,FALSE)))</f>
        <v>4.9822301562822018E-4</v>
      </c>
      <c r="V427" s="3">
        <f>U427*$Z427</f>
        <v>-1.8309695824337091E-4</v>
      </c>
      <c r="W427" s="3">
        <f>K427/(VLOOKUP($AX427,'5_Weighting - FEM'!$V$12:$W$23,2,FALSE)/(VLOOKUP($AX427,'5_Weighting - FEM'!$V$12:$X$23,3,FALSE)))</f>
        <v>1.3614973541616415E-4</v>
      </c>
      <c r="X427" s="3">
        <f>W427*$Z427</f>
        <v>-5.0035027765440322E-5</v>
      </c>
      <c r="Y427" s="3" t="s">
        <v>841</v>
      </c>
      <c r="Z427" s="6">
        <v>-0.36749999999999999</v>
      </c>
      <c r="AA427" s="3" t="s">
        <v>134</v>
      </c>
      <c r="AB427" s="3">
        <v>0.15749999999999997</v>
      </c>
      <c r="AC427" s="3" t="s">
        <v>26</v>
      </c>
      <c r="AD427" s="3" t="s">
        <v>5</v>
      </c>
      <c r="AE427" s="3" t="s">
        <v>143</v>
      </c>
      <c r="AF427" s="3" t="s">
        <v>53</v>
      </c>
      <c r="AG427" s="3" t="s">
        <v>7</v>
      </c>
      <c r="AH427" s="3" t="s">
        <v>790</v>
      </c>
      <c r="AI427" s="3" t="s">
        <v>9</v>
      </c>
      <c r="AJ427" s="3" t="s">
        <v>10</v>
      </c>
      <c r="AK427" s="3" t="s">
        <v>11</v>
      </c>
      <c r="AL427" s="4" t="s">
        <v>12</v>
      </c>
      <c r="AM427" s="4" t="s">
        <v>791</v>
      </c>
      <c r="AN427" s="4">
        <v>2005</v>
      </c>
      <c r="AO427" s="3" t="s">
        <v>30</v>
      </c>
      <c r="AP427" s="3" t="s">
        <v>30</v>
      </c>
      <c r="AQ427" s="3">
        <v>148</v>
      </c>
      <c r="AR427" s="3">
        <v>0</v>
      </c>
      <c r="AS427" s="3">
        <v>0</v>
      </c>
      <c r="AT427" s="3">
        <v>0</v>
      </c>
      <c r="AU427" s="3">
        <v>0</v>
      </c>
      <c r="AV427" s="4" t="s">
        <v>330</v>
      </c>
      <c r="AW427" s="4" t="s">
        <v>1020</v>
      </c>
      <c r="AX427" s="4" t="s">
        <v>332</v>
      </c>
      <c r="AY427" s="4" t="s">
        <v>18</v>
      </c>
      <c r="AZ427" s="4"/>
      <c r="BA427" s="3">
        <v>-0.21</v>
      </c>
      <c r="BB427" s="3"/>
      <c r="BC427" s="3">
        <v>0.81058424597018708</v>
      </c>
      <c r="BD427" s="3" t="s">
        <v>19</v>
      </c>
      <c r="BE427" s="3">
        <v>-2.3333333333333335</v>
      </c>
      <c r="BF427" s="3" t="s">
        <v>125</v>
      </c>
    </row>
    <row r="428" spans="1:58" x14ac:dyDescent="0.35">
      <c r="A428" s="2">
        <v>50</v>
      </c>
      <c r="B428" s="3" t="s">
        <v>299</v>
      </c>
      <c r="C428" s="3">
        <v>50.1</v>
      </c>
      <c r="D428" s="3" t="s">
        <v>943</v>
      </c>
      <c r="E428" s="3" t="s">
        <v>301</v>
      </c>
      <c r="F428" s="3"/>
      <c r="G428" s="3"/>
      <c r="H428" s="3" t="str">
        <f>IF(Z428&lt;'2 - Outliers'!$F$11,"Low outlier",IF(Z428&gt;'2 - Outliers'!$F$12,"High outlier",""))</f>
        <v/>
      </c>
      <c r="I428" s="3">
        <f>IF(AB428="",VLOOKUP(AX428,'3 -Impute_SE'!$B$10:$C$21,2,FALSE),AB428)</f>
        <v>0.15859818286856109</v>
      </c>
      <c r="J428" s="3">
        <f>I428^2</f>
        <v>2.5153383609209545E-2</v>
      </c>
      <c r="K428" s="3">
        <f>1/J428</f>
        <v>39.756082741642146</v>
      </c>
      <c r="L428" s="3">
        <f>K428/(VLOOKUP($AX428,'5_Weighting - FEM'!$B$9:$C$20,2,FALSE)/VLOOKUP($AX428,'5_Weighting - FEM'!$B$9:$D$20,3,FALSE))</f>
        <v>2.8317912004308555E-4</v>
      </c>
      <c r="M428" s="3">
        <f>L428*Z428</f>
        <v>6.263655734595872E-5</v>
      </c>
      <c r="N428" s="3">
        <f>K428*Z428</f>
        <v>8.7936714971028511</v>
      </c>
      <c r="O428" s="3">
        <f>K428/(VLOOKUP($AX428,'5_Weighting - FEM'!$F$12:$G$20,2,FALSE)/(VLOOKUP($AX428,'5_Weighting - FEM'!$F$12:$H$21,3,FALSE)))</f>
        <v>0.14464810315935575</v>
      </c>
      <c r="P428" s="3">
        <f>O428*$Z428</f>
        <v>3.1994799641819019E-2</v>
      </c>
      <c r="Q428" s="3">
        <f>K428/(VLOOKUP($AX428,'5_Weighting - FEM'!$F$12:$H$20,2,FALSE)/VLOOKUP($AX428,'5_Weighting - FEM'!$F$12:$H$20,3,FALSE))</f>
        <v>0.14464810315935575</v>
      </c>
      <c r="R428" s="3">
        <f>Q428*$Z428</f>
        <v>3.1994799641819019E-2</v>
      </c>
      <c r="S428" s="3">
        <f>K428/(VLOOKUP($AX428,'5_Weighting - FEM'!$N$12:$O$23,2,FALSE)/VLOOKUP($AX428,'5_Weighting - FEM'!$N$12:$P$23,3,FALSE))</f>
        <v>1.0744360908323813E-4</v>
      </c>
      <c r="T428" s="3">
        <f>S428*$Z428</f>
        <v>2.3765515553459824E-5</v>
      </c>
      <c r="U428" s="3">
        <f>K428/(VLOOKUP($AX428,'5_Weighting - FEM'!$R$12:$S$23,2,FALSE)/(VLOOKUP($AX428,'5_Weighting - FEM'!$R$12:$T$23,3,FALSE)))</f>
        <v>4.913472029624853E-4</v>
      </c>
      <c r="V428" s="3">
        <f>U428*$Z428</f>
        <v>1.0868137894648988E-4</v>
      </c>
      <c r="W428" s="3">
        <f>K428/(VLOOKUP($AX428,'5_Weighting - FEM'!$V$12:$W$23,2,FALSE)/(VLOOKUP($AX428,'5_Weighting - FEM'!$V$12:$X$23,3,FALSE)))</f>
        <v>1.3427077750806647E-4</v>
      </c>
      <c r="X428" s="3">
        <f>W428*$Z428</f>
        <v>2.9699432832444898E-5</v>
      </c>
      <c r="Y428" s="3" t="s">
        <v>302</v>
      </c>
      <c r="Z428" s="6">
        <v>0.22119059250000001</v>
      </c>
      <c r="AA428" s="3" t="s">
        <v>72</v>
      </c>
      <c r="AB428" s="3"/>
      <c r="AC428" s="3"/>
      <c r="AD428" s="3" t="s">
        <v>5</v>
      </c>
      <c r="AE428" s="3" t="s">
        <v>6</v>
      </c>
      <c r="AF428" s="3" t="s">
        <v>5</v>
      </c>
      <c r="AG428" s="3" t="s">
        <v>55</v>
      </c>
      <c r="AH428" s="3" t="s">
        <v>37</v>
      </c>
      <c r="AI428" s="3" t="s">
        <v>56</v>
      </c>
      <c r="AJ428" s="3" t="s">
        <v>10</v>
      </c>
      <c r="AK428" s="3" t="s">
        <v>39</v>
      </c>
      <c r="AL428" s="4" t="s">
        <v>12</v>
      </c>
      <c r="AM428" s="4" t="s">
        <v>13</v>
      </c>
      <c r="AN428" s="4" t="s">
        <v>303</v>
      </c>
      <c r="AO428" s="3" t="s">
        <v>1951</v>
      </c>
      <c r="AP428" s="3" t="s">
        <v>14</v>
      </c>
      <c r="AQ428" s="3">
        <v>5000</v>
      </c>
      <c r="AR428" s="3">
        <v>0</v>
      </c>
      <c r="AS428" s="3">
        <v>0</v>
      </c>
      <c r="AT428" s="3">
        <v>1</v>
      </c>
      <c r="AU428" s="3">
        <v>1</v>
      </c>
      <c r="AV428" s="4" t="s">
        <v>330</v>
      </c>
      <c r="AW428" s="4" t="s">
        <v>944</v>
      </c>
      <c r="AX428" s="4" t="s">
        <v>332</v>
      </c>
      <c r="AY428" s="4" t="s">
        <v>304</v>
      </c>
      <c r="AZ428" s="4" t="s">
        <v>59</v>
      </c>
      <c r="BA428" s="3">
        <v>1.4710000000000001</v>
      </c>
      <c r="BB428" s="3">
        <v>4.353586551546428</v>
      </c>
      <c r="BC428" s="3"/>
      <c r="BD428" s="3" t="s">
        <v>60</v>
      </c>
      <c r="BE428" s="3" t="s">
        <v>20</v>
      </c>
      <c r="BF428" s="3"/>
    </row>
    <row r="429" spans="1:58" x14ac:dyDescent="0.35">
      <c r="A429" s="2">
        <v>164</v>
      </c>
      <c r="B429" s="3" t="s">
        <v>1218</v>
      </c>
      <c r="C429" s="3">
        <v>164.1</v>
      </c>
      <c r="D429" s="3" t="s">
        <v>1219</v>
      </c>
      <c r="E429" s="3" t="s">
        <v>1220</v>
      </c>
      <c r="F429" s="3"/>
      <c r="G429" s="3"/>
      <c r="H429" s="3" t="str">
        <f>IF(Z429&lt;'2 - Outliers'!$F$11,"Low outlier",IF(Z429&gt;'2 - Outliers'!$F$12,"High outlier",""))</f>
        <v/>
      </c>
      <c r="I429" s="3">
        <f>IF(AB429="",VLOOKUP(AX429,'3 -Impute_SE'!$B$10:$C$21,2,FALSE),AB429)</f>
        <v>0.15859818286856109</v>
      </c>
      <c r="J429" s="3">
        <f>I429^2</f>
        <v>2.5153383609209545E-2</v>
      </c>
      <c r="K429" s="3">
        <f>1/J429</f>
        <v>39.756082741642146</v>
      </c>
      <c r="L429" s="3">
        <f>K429/(VLOOKUP($AX429,'5_Weighting - FEM'!$B$9:$C$20,2,FALSE)/VLOOKUP($AX429,'5_Weighting - FEM'!$B$9:$D$20,3,FALSE))</f>
        <v>2.8317912004308555E-4</v>
      </c>
      <c r="M429" s="3">
        <f>L429*Z429</f>
        <v>3.9712632418315858E-5</v>
      </c>
      <c r="N429" s="3">
        <f>K429*Z429</f>
        <v>5.5753358512829934</v>
      </c>
      <c r="O429" s="3">
        <f>K429/(VLOOKUP($AX429,'5_Weighting - FEM'!$F$12:$G$20,2,FALSE)/(VLOOKUP($AX429,'5_Weighting - FEM'!$F$12:$H$21,3,FALSE)))</f>
        <v>0.14464810315935575</v>
      </c>
      <c r="P429" s="3">
        <f>O429*$Z429</f>
        <v>2.0285241898838187E-2</v>
      </c>
      <c r="Q429" s="3">
        <f>K429/(VLOOKUP($AX429,'5_Weighting - FEM'!$F$12:$H$20,2,FALSE)/VLOOKUP($AX429,'5_Weighting - FEM'!$F$12:$H$20,3,FALSE))</f>
        <v>0.14464810315935575</v>
      </c>
      <c r="R429" s="3">
        <f>Q429*$Z429</f>
        <v>2.0285241898838187E-2</v>
      </c>
      <c r="S429" s="3">
        <f>K429/(VLOOKUP($AX429,'5_Weighting - FEM'!$N$12:$O$23,2,FALSE)/VLOOKUP($AX429,'5_Weighting - FEM'!$N$12:$P$23,3,FALSE))</f>
        <v>1.0744360908323813E-4</v>
      </c>
      <c r="T429" s="3">
        <f>S429*$Z429</f>
        <v>1.5067737171337551E-5</v>
      </c>
      <c r="U429" s="3">
        <f>K429/(VLOOKUP($AX429,'5_Weighting - FEM'!$R$12:$S$23,2,FALSE)/(VLOOKUP($AX429,'5_Weighting - FEM'!$R$12:$T$23,3,FALSE)))</f>
        <v>4.913472029624853E-4</v>
      </c>
      <c r="V429" s="3">
        <f>U429*$Z429</f>
        <v>6.8905824899971333E-5</v>
      </c>
      <c r="W429" s="3">
        <f>K429/(VLOOKUP($AX429,'5_Weighting - FEM'!$V$12:$W$23,2,FALSE)/(VLOOKUP($AX429,'5_Weighting - FEM'!$V$12:$X$23,3,FALSE)))</f>
        <v>1.3427077750806647E-4</v>
      </c>
      <c r="X429" s="3">
        <f>W429*$Z429</f>
        <v>1.8829940678140456E-5</v>
      </c>
      <c r="Y429" s="3" t="s">
        <v>1302</v>
      </c>
      <c r="Z429" s="6">
        <v>0.14023856141749999</v>
      </c>
      <c r="AA429" s="3" t="s">
        <v>459</v>
      </c>
      <c r="AB429" s="3"/>
      <c r="AC429" s="3"/>
      <c r="AD429" s="3" t="s">
        <v>5</v>
      </c>
      <c r="AE429" s="3" t="s">
        <v>1307</v>
      </c>
      <c r="AF429" s="3" t="s">
        <v>5</v>
      </c>
      <c r="AG429" s="3" t="s">
        <v>102</v>
      </c>
      <c r="AH429" s="3" t="s">
        <v>1316</v>
      </c>
      <c r="AI429" s="3" t="s">
        <v>1312</v>
      </c>
      <c r="AJ429" s="3" t="s">
        <v>10</v>
      </c>
      <c r="AK429" s="3" t="s">
        <v>191</v>
      </c>
      <c r="AL429" s="4" t="s">
        <v>12</v>
      </c>
      <c r="AM429" s="4" t="s">
        <v>13</v>
      </c>
      <c r="AN429" s="4">
        <v>2013</v>
      </c>
      <c r="AO429" s="3" t="s">
        <v>14</v>
      </c>
      <c r="AP429" s="3" t="s">
        <v>1951</v>
      </c>
      <c r="AQ429" s="3">
        <v>120</v>
      </c>
      <c r="AR429" s="3">
        <v>1</v>
      </c>
      <c r="AS429" s="3">
        <v>0</v>
      </c>
      <c r="AT429" s="3">
        <v>1</v>
      </c>
      <c r="AU429" s="3">
        <v>1</v>
      </c>
      <c r="AV429" s="4" t="s">
        <v>1347</v>
      </c>
      <c r="AW429" s="4" t="s">
        <v>1367</v>
      </c>
      <c r="AX429" s="4" t="s">
        <v>332</v>
      </c>
      <c r="AY429" s="4" t="s">
        <v>1399</v>
      </c>
      <c r="AZ429" s="4" t="s">
        <v>1400</v>
      </c>
      <c r="BA429" s="3">
        <v>0.86099999999999999</v>
      </c>
      <c r="BB429" s="3"/>
      <c r="BC429" s="3"/>
      <c r="BD429" s="3"/>
      <c r="BE429" s="3"/>
      <c r="BF429" s="3"/>
    </row>
    <row r="430" spans="1:58" x14ac:dyDescent="0.35">
      <c r="A430" s="2">
        <v>8</v>
      </c>
      <c r="B430" s="3" t="s">
        <v>324</v>
      </c>
      <c r="C430" s="3">
        <v>8.1</v>
      </c>
      <c r="D430" s="3" t="s">
        <v>325</v>
      </c>
      <c r="E430" s="3" t="s">
        <v>326</v>
      </c>
      <c r="F430" s="3"/>
      <c r="G430" s="3"/>
      <c r="H430" s="3" t="str">
        <f>IF(Z430&lt;'2 - Outliers'!$F$11,"Low outlier",IF(Z430&gt;'2 - Outliers'!$F$12,"High outlier",""))</f>
        <v/>
      </c>
      <c r="I430" s="3">
        <f>IF(AB430="",VLOOKUP(AX430,'3 -Impute_SE'!$B$10:$C$21,2,FALSE),AB430)</f>
        <v>0.15859818286856109</v>
      </c>
      <c r="J430" s="3">
        <f>I430^2</f>
        <v>2.5153383609209545E-2</v>
      </c>
      <c r="K430" s="3">
        <f>1/J430</f>
        <v>39.756082741642146</v>
      </c>
      <c r="L430" s="3">
        <f>K430/(VLOOKUP($AX430,'5_Weighting - FEM'!$B$9:$C$20,2,FALSE)/VLOOKUP($AX430,'5_Weighting - FEM'!$B$9:$D$20,3,FALSE))</f>
        <v>2.8317912004308555E-4</v>
      </c>
      <c r="M430" s="3">
        <f>L430*Z430</f>
        <v>-3.9680922264265282E-5</v>
      </c>
      <c r="N430" s="3">
        <f>K430*Z430</f>
        <v>-5.5708839993668171</v>
      </c>
      <c r="O430" s="3">
        <f>K430/(VLOOKUP($AX430,'5_Weighting - FEM'!$F$12:$G$20,2,FALSE)/(VLOOKUP($AX430,'5_Weighting - FEM'!$F$12:$H$21,3,FALSE)))</f>
        <v>0.14464810315935575</v>
      </c>
      <c r="P430" s="3">
        <f>O430*$Z430</f>
        <v>-2.0269044328785672E-2</v>
      </c>
      <c r="Q430" s="3">
        <f>K430/(VLOOKUP($AX430,'5_Weighting - FEM'!$F$12:$H$20,2,FALSE)/VLOOKUP($AX430,'5_Weighting - FEM'!$F$12:$H$20,3,FALSE))</f>
        <v>0.14464810315935575</v>
      </c>
      <c r="R430" s="3">
        <f>Q430*$Z430</f>
        <v>-2.0269044328785672E-2</v>
      </c>
      <c r="S430" s="3">
        <f>K430/(VLOOKUP($AX430,'5_Weighting - FEM'!$N$12:$O$23,2,FALSE)/VLOOKUP($AX430,'5_Weighting - FEM'!$N$12:$P$23,3,FALSE))</f>
        <v>1.0744360908323813E-4</v>
      </c>
      <c r="T430" s="3">
        <f>S430*$Z430</f>
        <v>-1.5055705728499318E-5</v>
      </c>
      <c r="U430" s="3">
        <f>K430/(VLOOKUP($AX430,'5_Weighting - FEM'!$R$12:$S$23,2,FALSE)/(VLOOKUP($AX430,'5_Weighting - FEM'!$R$12:$T$23,3,FALSE)))</f>
        <v>4.913472029624853E-4</v>
      </c>
      <c r="V430" s="3">
        <f>U430*$Z430</f>
        <v>-6.8850804263224209E-5</v>
      </c>
      <c r="W430" s="3">
        <f>K430/(VLOOKUP($AX430,'5_Weighting - FEM'!$V$12:$W$23,2,FALSE)/(VLOOKUP($AX430,'5_Weighting - FEM'!$V$12:$X$23,3,FALSE)))</f>
        <v>1.3427077750806647E-4</v>
      </c>
      <c r="X430" s="3">
        <f>W430*$Z430</f>
        <v>-1.8814905152079696E-5</v>
      </c>
      <c r="Y430" s="3" t="s">
        <v>327</v>
      </c>
      <c r="Z430" s="6">
        <v>-0.14012658227848102</v>
      </c>
      <c r="AA430" s="3" t="s">
        <v>25</v>
      </c>
      <c r="AB430" s="3"/>
      <c r="AC430" s="3"/>
      <c r="AD430" s="3" t="s">
        <v>5</v>
      </c>
      <c r="AE430" s="3" t="s">
        <v>143</v>
      </c>
      <c r="AF430" s="3" t="s">
        <v>53</v>
      </c>
      <c r="AG430" s="3" t="s">
        <v>102</v>
      </c>
      <c r="AH430" s="3" t="s">
        <v>37</v>
      </c>
      <c r="AI430" s="3" t="s">
        <v>28</v>
      </c>
      <c r="AJ430" s="3" t="s">
        <v>10</v>
      </c>
      <c r="AK430" s="3" t="s">
        <v>39</v>
      </c>
      <c r="AL430" s="4" t="s">
        <v>12</v>
      </c>
      <c r="AM430" s="4" t="s">
        <v>328</v>
      </c>
      <c r="AN430" s="4" t="s">
        <v>329</v>
      </c>
      <c r="AO430" s="3" t="s">
        <v>1951</v>
      </c>
      <c r="AP430" s="3" t="s">
        <v>30</v>
      </c>
      <c r="AQ430" s="3">
        <v>592</v>
      </c>
      <c r="AR430" s="3">
        <v>1</v>
      </c>
      <c r="AS430" s="3">
        <v>0</v>
      </c>
      <c r="AT430" s="3">
        <v>0</v>
      </c>
      <c r="AU430" s="3">
        <v>0</v>
      </c>
      <c r="AV430" s="4" t="s">
        <v>330</v>
      </c>
      <c r="AW430" s="4" t="s">
        <v>331</v>
      </c>
      <c r="AX430" s="4" t="s">
        <v>332</v>
      </c>
      <c r="AY430" s="4" t="s">
        <v>33</v>
      </c>
      <c r="AZ430" s="4"/>
      <c r="BA430" s="3">
        <v>-2.7E-2</v>
      </c>
      <c r="BB430" s="3"/>
      <c r="BC430" s="3"/>
      <c r="BD430" s="3" t="s">
        <v>20</v>
      </c>
      <c r="BE430" s="3" t="s">
        <v>20</v>
      </c>
      <c r="BF430" s="3"/>
    </row>
    <row r="431" spans="1:58" x14ac:dyDescent="0.35">
      <c r="A431" s="2">
        <v>59</v>
      </c>
      <c r="B431" s="3" t="s">
        <v>410</v>
      </c>
      <c r="C431" s="3">
        <v>59.2</v>
      </c>
      <c r="D431" s="3" t="s">
        <v>411</v>
      </c>
      <c r="E431" s="3" t="s">
        <v>412</v>
      </c>
      <c r="F431" s="3"/>
      <c r="G431" s="3"/>
      <c r="H431" s="3" t="str">
        <f>IF(Z431&lt;'2 - Outliers'!$F$11,"Low outlier",IF(Z431&gt;'2 - Outliers'!$F$12,"High outlier",""))</f>
        <v/>
      </c>
      <c r="I431" s="3">
        <f>IF(AB431="",VLOOKUP(AX431,'3 -Impute_SE'!$B$10:$C$21,2,FALSE),AB431)</f>
        <v>0.16</v>
      </c>
      <c r="J431" s="3">
        <f>I431^2</f>
        <v>2.5600000000000001E-2</v>
      </c>
      <c r="K431" s="3">
        <f>1/J431</f>
        <v>39.0625</v>
      </c>
      <c r="L431" s="3">
        <f>K431/(VLOOKUP($AX431,'5_Weighting - FEM'!$B$9:$C$20,2,FALSE)/VLOOKUP($AX431,'5_Weighting - FEM'!$B$9:$D$20,3,FALSE))</f>
        <v>6.2109602101319646E-5</v>
      </c>
      <c r="M431" s="3">
        <f>L431*Z431</f>
        <v>-2.484384084052786E-5</v>
      </c>
      <c r="N431" s="3">
        <f>K431*Z431</f>
        <v>-15.625</v>
      </c>
      <c r="O431" s="3">
        <f>K431/(VLOOKUP($AX431,'5_Weighting - FEM'!$F$12:$G$20,2,FALSE)/(VLOOKUP($AX431,'5_Weighting - FEM'!$F$12:$H$21,3,FALSE)))</f>
        <v>1.6666914229216277E-3</v>
      </c>
      <c r="P431" s="3">
        <f>O431*$Z431</f>
        <v>-6.6667656916865117E-4</v>
      </c>
      <c r="Q431" s="3">
        <f>K431/(VLOOKUP($AX431,'5_Weighting - FEM'!$F$12:$H$20,2,FALSE)/VLOOKUP($AX431,'5_Weighting - FEM'!$F$12:$H$20,3,FALSE))</f>
        <v>1.6666914229216277E-3</v>
      </c>
      <c r="R431" s="3">
        <f>Q431*$Z431</f>
        <v>-6.6667656916865117E-4</v>
      </c>
      <c r="S431" s="3">
        <f>K431/(VLOOKUP($AX431,'5_Weighting - FEM'!$N$12:$O$23,2,FALSE)/VLOOKUP($AX431,'5_Weighting - FEM'!$N$12:$P$23,3,FALSE))</f>
        <v>4.8904906780863333E-5</v>
      </c>
      <c r="T431" s="3">
        <f>S431*$Z431</f>
        <v>-1.9561962712345333E-5</v>
      </c>
      <c r="U431" s="3">
        <f>K431/(VLOOKUP($AX431,'5_Weighting - FEM'!$R$12:$S$23,2,FALSE)/(VLOOKUP($AX431,'5_Weighting - FEM'!$R$12:$T$23,3,FALSE)))</f>
        <v>6.7096626327172249E-3</v>
      </c>
      <c r="V431" s="3">
        <f>U431*$Z431</f>
        <v>-2.68386505308689E-3</v>
      </c>
      <c r="W431" s="3">
        <f>K431/(VLOOKUP($AX431,'5_Weighting - FEM'!$V$12:$W$23,2,FALSE)/(VLOOKUP($AX431,'5_Weighting - FEM'!$V$12:$X$23,3,FALSE)))</f>
        <v>4.5539799969919374E-5</v>
      </c>
      <c r="X431" s="3">
        <f>W431*$Z431</f>
        <v>-1.8215919987967749E-5</v>
      </c>
      <c r="Y431" s="3" t="s">
        <v>64</v>
      </c>
      <c r="Z431" s="6">
        <v>-0.4</v>
      </c>
      <c r="AA431" s="3" t="s">
        <v>4</v>
      </c>
      <c r="AB431" s="3">
        <v>0.16</v>
      </c>
      <c r="AC431" s="3" t="s">
        <v>26</v>
      </c>
      <c r="AD431" s="3" t="s">
        <v>5</v>
      </c>
      <c r="AE431" s="3" t="s">
        <v>143</v>
      </c>
      <c r="AF431" s="3" t="s">
        <v>53</v>
      </c>
      <c r="AG431" s="3" t="s">
        <v>413</v>
      </c>
      <c r="AH431" s="3" t="s">
        <v>414</v>
      </c>
      <c r="AI431" s="3" t="s">
        <v>85</v>
      </c>
      <c r="AJ431" s="3" t="s">
        <v>10</v>
      </c>
      <c r="AK431" s="3" t="s">
        <v>107</v>
      </c>
      <c r="AL431" s="4" t="s">
        <v>96</v>
      </c>
      <c r="AM431" s="4" t="s">
        <v>415</v>
      </c>
      <c r="AN431" s="4" t="s">
        <v>416</v>
      </c>
      <c r="AO431" s="3" t="s">
        <v>1951</v>
      </c>
      <c r="AP431" s="3" t="s">
        <v>14</v>
      </c>
      <c r="AQ431" s="3">
        <v>1813</v>
      </c>
      <c r="AR431" s="3">
        <v>1</v>
      </c>
      <c r="AS431" s="3">
        <v>0</v>
      </c>
      <c r="AT431" s="3">
        <v>0</v>
      </c>
      <c r="AU431" s="3">
        <v>0</v>
      </c>
      <c r="AV431" s="4" t="s">
        <v>15</v>
      </c>
      <c r="AW431" s="4" t="s">
        <v>183</v>
      </c>
      <c r="AX431" s="3" t="s">
        <v>17</v>
      </c>
      <c r="AY431" s="4" t="s">
        <v>417</v>
      </c>
      <c r="AZ431" s="4"/>
      <c r="BA431" s="3">
        <v>-3.0000000000000001E-3</v>
      </c>
      <c r="BB431" s="3"/>
      <c r="BC431" s="3"/>
      <c r="BD431" s="3" t="s">
        <v>20</v>
      </c>
      <c r="BE431" s="3">
        <v>-2.5</v>
      </c>
      <c r="BF431" s="3"/>
    </row>
    <row r="432" spans="1:58" x14ac:dyDescent="0.35">
      <c r="A432" s="2">
        <v>65</v>
      </c>
      <c r="B432" s="3" t="s">
        <v>351</v>
      </c>
      <c r="C432" s="3">
        <v>65.5</v>
      </c>
      <c r="D432" s="3" t="s">
        <v>431</v>
      </c>
      <c r="E432" s="3" t="s">
        <v>369</v>
      </c>
      <c r="F432" s="3"/>
      <c r="G432" s="3" t="s">
        <v>1958</v>
      </c>
      <c r="H432" s="3" t="str">
        <f>IF(Z432&lt;'2 - Outliers'!$F$11,"Low outlier",IF(Z432&gt;'2 - Outliers'!$F$12,"High outlier",""))</f>
        <v/>
      </c>
      <c r="I432" s="3">
        <f>IF(AB432="",VLOOKUP(AX432,'3 -Impute_SE'!$B$10:$C$21,2,FALSE),AB432)</f>
        <v>0.16082644628099174</v>
      </c>
      <c r="J432" s="3">
        <f>I432^2</f>
        <v>2.5865145823372723E-2</v>
      </c>
      <c r="K432" s="3">
        <f>1/J432</f>
        <v>38.662066969534045</v>
      </c>
      <c r="L432" s="3">
        <f>K432/(VLOOKUP($AX432,'5_Weighting - FEM'!$B$9:$C$20,2,FALSE)/VLOOKUP($AX432,'5_Weighting - FEM'!$B$9:$D$20,3,FALSE))</f>
        <v>6.749674131761571E-2</v>
      </c>
      <c r="M432" s="3">
        <f>L432*Z432</f>
        <v>-1.3134865860408016E-2</v>
      </c>
      <c r="N432" s="3">
        <f>K432*Z432</f>
        <v>-7.5236382322713249</v>
      </c>
      <c r="O432" s="3">
        <f>K432/(VLOOKUP($AX432,'5_Weighting - FEM'!$F$12:$G$20,2,FALSE)/(VLOOKUP($AX432,'5_Weighting - FEM'!$F$12:$H$21,3,FALSE)))</f>
        <v>2.215530053786992</v>
      </c>
      <c r="P432" s="3">
        <f>O432*$Z432</f>
        <v>-0.43114214846694865</v>
      </c>
      <c r="Q432" s="3">
        <f>K432/(VLOOKUP($AX432,'5_Weighting - FEM'!$F$12:$H$20,2,FALSE)/VLOOKUP($AX432,'5_Weighting - FEM'!$F$12:$H$20,3,FALSE))</f>
        <v>2.215530053786992</v>
      </c>
      <c r="R432" s="3">
        <f>Q432*$Z432</f>
        <v>-0.43114214846694865</v>
      </c>
      <c r="S432" s="3">
        <f>K432/(VLOOKUP($AX432,'5_Weighting - FEM'!$N$12:$O$23,2,FALSE)/VLOOKUP($AX432,'5_Weighting - FEM'!$N$12:$P$23,3,FALSE))</f>
        <v>3.697449353519066E-2</v>
      </c>
      <c r="T432" s="3">
        <f>S432*$Z432</f>
        <v>-7.1952364419481021E-3</v>
      </c>
      <c r="U432" s="3">
        <f>K432/(VLOOKUP($AX432,'5_Weighting - FEM'!$R$12:$S$23,2,FALSE)/(VLOOKUP($AX432,'5_Weighting - FEM'!$R$12:$T$23,3,FALSE)))</f>
        <v>6.0101805296583939E-2</v>
      </c>
      <c r="V432" s="3">
        <f>U432*$Z432</f>
        <v>-1.1695811310715233E-2</v>
      </c>
      <c r="W432" s="3">
        <f>K432/(VLOOKUP($AX432,'5_Weighting - FEM'!$V$12:$W$23,2,FALSE)/(VLOOKUP($AX432,'5_Weighting - FEM'!$V$12:$X$23,3,FALSE)))</f>
        <v>5.0982717553740821E-2</v>
      </c>
      <c r="X432" s="3">
        <f>W432*$Z432</f>
        <v>-9.9212368359579643E-3</v>
      </c>
      <c r="Y432" s="3" t="s">
        <v>367</v>
      </c>
      <c r="Z432" s="6">
        <v>-0.1946</v>
      </c>
      <c r="AA432" s="3" t="s">
        <v>409</v>
      </c>
      <c r="AB432" s="3">
        <v>0.16082644628099174</v>
      </c>
      <c r="AC432" s="3" t="s">
        <v>26</v>
      </c>
      <c r="AD432" s="3" t="s">
        <v>53</v>
      </c>
      <c r="AE432" s="3" t="s">
        <v>143</v>
      </c>
      <c r="AF432" s="3" t="s">
        <v>54</v>
      </c>
      <c r="AG432" s="3" t="s">
        <v>7</v>
      </c>
      <c r="AH432" s="3" t="s">
        <v>356</v>
      </c>
      <c r="AI432" s="3" t="s">
        <v>28</v>
      </c>
      <c r="AJ432" s="3" t="s">
        <v>10</v>
      </c>
      <c r="AK432" s="3" t="s">
        <v>11</v>
      </c>
      <c r="AL432" s="3" t="s">
        <v>108</v>
      </c>
      <c r="AM432" s="3" t="s">
        <v>363</v>
      </c>
      <c r="AN432" s="3">
        <v>2010</v>
      </c>
      <c r="AO432" s="3" t="s">
        <v>14</v>
      </c>
      <c r="AP432" s="3" t="s">
        <v>14</v>
      </c>
      <c r="AQ432" s="3">
        <v>473</v>
      </c>
      <c r="AR432" s="3">
        <v>1</v>
      </c>
      <c r="AS432" s="3">
        <v>0</v>
      </c>
      <c r="AT432" s="3">
        <v>0</v>
      </c>
      <c r="AU432" s="3">
        <v>0</v>
      </c>
      <c r="AV432" s="3" t="s">
        <v>346</v>
      </c>
      <c r="AW432" s="3" t="s">
        <v>432</v>
      </c>
      <c r="AX432" s="3" t="s">
        <v>348</v>
      </c>
      <c r="AY432" s="3" t="s">
        <v>33</v>
      </c>
      <c r="AZ432" s="3"/>
      <c r="BA432" s="3">
        <v>-0.28000000000000003</v>
      </c>
      <c r="BB432" s="3"/>
      <c r="BC432" s="3"/>
      <c r="BD432" s="3" t="s">
        <v>20</v>
      </c>
      <c r="BE432" s="3">
        <v>-1.21</v>
      </c>
      <c r="BF432" s="3"/>
    </row>
    <row r="433" spans="1:58" x14ac:dyDescent="0.35">
      <c r="A433" s="2">
        <v>30</v>
      </c>
      <c r="B433" s="3" t="s">
        <v>786</v>
      </c>
      <c r="C433" s="3">
        <v>30.1</v>
      </c>
      <c r="D433" s="3" t="s">
        <v>866</v>
      </c>
      <c r="E433" s="3" t="s">
        <v>788</v>
      </c>
      <c r="F433" s="3"/>
      <c r="G433" s="3"/>
      <c r="H433" s="3" t="str">
        <f>IF(Z433&lt;'2 - Outliers'!$F$11,"Low outlier",IF(Z433&gt;'2 - Outliers'!$F$12,"High outlier",""))</f>
        <v/>
      </c>
      <c r="I433" s="3">
        <f>IF(AB433="",VLOOKUP(AX433,'3 -Impute_SE'!$B$10:$C$21,2,FALSE),AB433)</f>
        <v>0.16100000000000003</v>
      </c>
      <c r="J433" s="3">
        <f>I433^2</f>
        <v>2.592100000000001E-2</v>
      </c>
      <c r="K433" s="3">
        <f>1/J433</f>
        <v>38.578758535550314</v>
      </c>
      <c r="L433" s="3">
        <f>K433/(VLOOKUP($AX433,'5_Weighting - FEM'!$B$9:$C$20,2,FALSE)/VLOOKUP($AX433,'5_Weighting - FEM'!$B$9:$D$20,3,FALSE))</f>
        <v>5.4625680910633668E-9</v>
      </c>
      <c r="M433" s="3">
        <f>L433*Z433</f>
        <v>3.0781571193142073E-9</v>
      </c>
      <c r="N433" s="3">
        <f>K433*Z433</f>
        <v>21.739130434782602</v>
      </c>
      <c r="O433" s="3">
        <f>K433/(VLOOKUP($AX433,'5_Weighting - FEM'!$F$12:$G$20,2,FALSE)/(VLOOKUP($AX433,'5_Weighting - FEM'!$F$12:$H$21,3,FALSE)))</f>
        <v>1.1637135050636398E-2</v>
      </c>
      <c r="P433" s="3">
        <f>O433*$Z433</f>
        <v>6.5575256010336098E-3</v>
      </c>
      <c r="Q433" s="3">
        <f>K433/(VLOOKUP($AX433,'5_Weighting - FEM'!$F$12:$H$20,2,FALSE)/VLOOKUP($AX433,'5_Weighting - FEM'!$F$12:$H$20,3,FALSE))</f>
        <v>1.1637135050636398E-2</v>
      </c>
      <c r="R433" s="3">
        <f>Q433*$Z433</f>
        <v>6.5575256010336098E-3</v>
      </c>
      <c r="S433" s="3">
        <f>K433/(VLOOKUP($AX433,'5_Weighting - FEM'!$N$12:$O$23,2,FALSE)/VLOOKUP($AX433,'5_Weighting - FEM'!$N$12:$P$23,3,FALSE))</f>
        <v>3.0875388733312884E-9</v>
      </c>
      <c r="T433" s="3">
        <f>S433*$Z433</f>
        <v>1.7398281551221809E-9</v>
      </c>
      <c r="U433" s="3">
        <f>K433/(VLOOKUP($AX433,'5_Weighting - FEM'!$R$12:$S$23,2,FALSE)/(VLOOKUP($AX433,'5_Weighting - FEM'!$R$12:$T$23,3,FALSE)))</f>
        <v>3.614008357222604E-5</v>
      </c>
      <c r="V433" s="3">
        <f>U433*$Z433</f>
        <v>2.0364937092949374E-5</v>
      </c>
      <c r="W433" s="3">
        <f>K433/(VLOOKUP($AX433,'5_Weighting - FEM'!$V$12:$W$23,2,FALSE)/(VLOOKUP($AX433,'5_Weighting - FEM'!$V$12:$X$23,3,FALSE)))</f>
        <v>3.5629185738205351E-9</v>
      </c>
      <c r="X433" s="3">
        <f>W433*$Z433</f>
        <v>2.0077046163478714E-9</v>
      </c>
      <c r="Y433" s="3" t="s">
        <v>867</v>
      </c>
      <c r="Z433" s="6">
        <v>0.5635</v>
      </c>
      <c r="AA433" s="3" t="s">
        <v>355</v>
      </c>
      <c r="AB433" s="3">
        <v>0.16100000000000003</v>
      </c>
      <c r="AC433" s="3" t="s">
        <v>26</v>
      </c>
      <c r="AD433" s="3" t="s">
        <v>5</v>
      </c>
      <c r="AE433" s="3" t="s">
        <v>6</v>
      </c>
      <c r="AF433" s="3" t="s">
        <v>5</v>
      </c>
      <c r="AG433" s="3" t="s">
        <v>7</v>
      </c>
      <c r="AH433" s="3" t="s">
        <v>790</v>
      </c>
      <c r="AI433" s="3" t="s">
        <v>9</v>
      </c>
      <c r="AJ433" s="3" t="s">
        <v>10</v>
      </c>
      <c r="AK433" s="3" t="s">
        <v>11</v>
      </c>
      <c r="AL433" s="3" t="s">
        <v>12</v>
      </c>
      <c r="AM433" s="3" t="s">
        <v>791</v>
      </c>
      <c r="AN433" s="3">
        <v>2005</v>
      </c>
      <c r="AO433" s="3" t="s">
        <v>30</v>
      </c>
      <c r="AP433" s="3" t="s">
        <v>30</v>
      </c>
      <c r="AQ433" s="3">
        <v>148</v>
      </c>
      <c r="AR433" s="3">
        <v>0</v>
      </c>
      <c r="AS433" s="3">
        <v>0</v>
      </c>
      <c r="AT433" s="3">
        <v>0</v>
      </c>
      <c r="AU433" s="3">
        <v>0</v>
      </c>
      <c r="AV433" s="3" t="s">
        <v>97</v>
      </c>
      <c r="AW433" s="3" t="s">
        <v>868</v>
      </c>
      <c r="AX433" s="3" t="s">
        <v>705</v>
      </c>
      <c r="AY433" s="3" t="s">
        <v>18</v>
      </c>
      <c r="AZ433" s="4"/>
      <c r="BA433" s="3">
        <v>0.35</v>
      </c>
      <c r="BB433" s="3"/>
      <c r="BC433" s="3">
        <v>1.4190675485932571</v>
      </c>
      <c r="BD433" s="3" t="s">
        <v>19</v>
      </c>
      <c r="BE433" s="3">
        <v>3.4999999999999996</v>
      </c>
      <c r="BF433" s="3" t="s">
        <v>125</v>
      </c>
    </row>
    <row r="434" spans="1:58" x14ac:dyDescent="0.35">
      <c r="A434" s="2">
        <v>30</v>
      </c>
      <c r="B434" s="3" t="s">
        <v>786</v>
      </c>
      <c r="C434" s="3">
        <v>30.1</v>
      </c>
      <c r="D434" s="3" t="s">
        <v>928</v>
      </c>
      <c r="E434" s="3" t="s">
        <v>788</v>
      </c>
      <c r="F434" s="3"/>
      <c r="G434" s="3"/>
      <c r="H434" s="3" t="str">
        <f>IF(Z434&lt;'2 - Outliers'!$F$11,"Low outlier",IF(Z434&gt;'2 - Outliers'!$F$12,"High outlier",""))</f>
        <v/>
      </c>
      <c r="I434" s="3">
        <f>IF(AB434="",VLOOKUP(AX434,'3 -Impute_SE'!$B$10:$C$21,2,FALSE),AB434)</f>
        <v>0.1666</v>
      </c>
      <c r="J434" s="3">
        <f>I434^2</f>
        <v>2.7755559999999999E-2</v>
      </c>
      <c r="K434" s="3">
        <f>1/J434</f>
        <v>36.028817289220612</v>
      </c>
      <c r="L434" s="3">
        <f>K434/(VLOOKUP($AX434,'5_Weighting - FEM'!$B$9:$C$20,2,FALSE)/VLOOKUP($AX434,'5_Weighting - FEM'!$B$9:$D$20,3,FALSE))</f>
        <v>2.5663013236130458E-4</v>
      </c>
      <c r="M434" s="3">
        <f>L434*Z434</f>
        <v>1.526949287549762E-4</v>
      </c>
      <c r="N434" s="3">
        <f>K434*Z434</f>
        <v>21.437146287086264</v>
      </c>
      <c r="O434" s="3">
        <f>K434/(VLOOKUP($AX434,'5_Weighting - FEM'!$F$12:$G$20,2,FALSE)/(VLOOKUP($AX434,'5_Weighting - FEM'!$F$12:$H$21,3,FALSE)))</f>
        <v>0.13108686069067929</v>
      </c>
      <c r="P434" s="3">
        <f>O434*$Z434</f>
        <v>7.7996682110954174E-2</v>
      </c>
      <c r="Q434" s="3">
        <f>K434/(VLOOKUP($AX434,'5_Weighting - FEM'!$F$12:$H$20,2,FALSE)/VLOOKUP($AX434,'5_Weighting - FEM'!$F$12:$H$20,3,FALSE))</f>
        <v>0.13108686069067929</v>
      </c>
      <c r="R434" s="3">
        <f>Q434*$Z434</f>
        <v>7.7996682110954174E-2</v>
      </c>
      <c r="S434" s="3">
        <f>K434/(VLOOKUP($AX434,'5_Weighting - FEM'!$N$12:$O$23,2,FALSE)/VLOOKUP($AX434,'5_Weighting - FEM'!$N$12:$P$23,3,FALSE))</f>
        <v>9.7370412113055539E-5</v>
      </c>
      <c r="T434" s="3">
        <f>S434*$Z434</f>
        <v>5.7935395207268041E-5</v>
      </c>
      <c r="U434" s="3">
        <f>K434/(VLOOKUP($AX434,'5_Weighting - FEM'!$R$12:$S$23,2,FALSE)/(VLOOKUP($AX434,'5_Weighting - FEM'!$R$12:$T$23,3,FALSE)))</f>
        <v>4.4528176269646632E-4</v>
      </c>
      <c r="V434" s="3">
        <f>U434*$Z434</f>
        <v>2.6494264880439747E-4</v>
      </c>
      <c r="W434" s="3">
        <f>K434/(VLOOKUP($AX434,'5_Weighting - FEM'!$V$12:$W$23,2,FALSE)/(VLOOKUP($AX434,'5_Weighting - FEM'!$V$12:$X$23,3,FALSE)))</f>
        <v>1.2168244395599372E-4</v>
      </c>
      <c r="X434" s="3">
        <f>W434*$Z434</f>
        <v>7.2401054153816265E-5</v>
      </c>
      <c r="Y434" s="3" t="s">
        <v>841</v>
      </c>
      <c r="Z434" s="6">
        <v>0.59499999999999997</v>
      </c>
      <c r="AA434" s="3" t="s">
        <v>134</v>
      </c>
      <c r="AB434" s="3">
        <v>0.1666</v>
      </c>
      <c r="AC434" s="3" t="s">
        <v>26</v>
      </c>
      <c r="AD434" s="3" t="s">
        <v>5</v>
      </c>
      <c r="AE434" s="3" t="s">
        <v>6</v>
      </c>
      <c r="AF434" s="3" t="s">
        <v>5</v>
      </c>
      <c r="AG434" s="3" t="s">
        <v>7</v>
      </c>
      <c r="AH434" s="3" t="s">
        <v>790</v>
      </c>
      <c r="AI434" s="3" t="s">
        <v>9</v>
      </c>
      <c r="AJ434" s="3" t="s">
        <v>10</v>
      </c>
      <c r="AK434" s="3" t="s">
        <v>11</v>
      </c>
      <c r="AL434" s="4" t="s">
        <v>12</v>
      </c>
      <c r="AM434" s="4" t="s">
        <v>791</v>
      </c>
      <c r="AN434" s="4">
        <v>2005</v>
      </c>
      <c r="AO434" s="3" t="s">
        <v>30</v>
      </c>
      <c r="AP434" s="3" t="s">
        <v>30</v>
      </c>
      <c r="AQ434" s="3">
        <v>148</v>
      </c>
      <c r="AR434" s="3">
        <v>0</v>
      </c>
      <c r="AS434" s="3">
        <v>0</v>
      </c>
      <c r="AT434" s="3">
        <v>0</v>
      </c>
      <c r="AU434" s="3">
        <v>0</v>
      </c>
      <c r="AV434" s="4" t="s">
        <v>330</v>
      </c>
      <c r="AW434" s="4" t="s">
        <v>927</v>
      </c>
      <c r="AX434" s="4" t="s">
        <v>332</v>
      </c>
      <c r="AY434" s="4" t="s">
        <v>18</v>
      </c>
      <c r="AZ434" s="4"/>
      <c r="BA434" s="3">
        <v>0.25</v>
      </c>
      <c r="BB434" s="6"/>
      <c r="BC434" s="3">
        <v>1.2840254166877414</v>
      </c>
      <c r="BD434" s="3" t="s">
        <v>19</v>
      </c>
      <c r="BE434" s="3">
        <v>3.5714285714285712</v>
      </c>
      <c r="BF434" s="3" t="s">
        <v>125</v>
      </c>
    </row>
    <row r="435" spans="1:58" x14ac:dyDescent="0.35">
      <c r="A435" s="2">
        <v>30</v>
      </c>
      <c r="B435" s="3" t="s">
        <v>786</v>
      </c>
      <c r="C435" s="3">
        <v>30.2</v>
      </c>
      <c r="D435" s="3" t="s">
        <v>926</v>
      </c>
      <c r="E435" s="3" t="s">
        <v>840</v>
      </c>
      <c r="F435" s="3"/>
      <c r="G435" s="3"/>
      <c r="H435" s="3" t="str">
        <f>IF(Z435&lt;'2 - Outliers'!$F$11,"Low outlier",IF(Z435&gt;'2 - Outliers'!$F$12,"High outlier",""))</f>
        <v/>
      </c>
      <c r="I435" s="3">
        <f>IF(AB435="",VLOOKUP(AX435,'3 -Impute_SE'!$B$10:$C$21,2,FALSE),AB435)</f>
        <v>0.16660000000000003</v>
      </c>
      <c r="J435" s="3">
        <f>I435^2</f>
        <v>2.7755560000000009E-2</v>
      </c>
      <c r="K435" s="3">
        <f>1/J435</f>
        <v>36.028817289220598</v>
      </c>
      <c r="L435" s="3">
        <f>K435/(VLOOKUP($AX435,'5_Weighting - FEM'!$B$9:$C$20,2,FALSE)/VLOOKUP($AX435,'5_Weighting - FEM'!$B$9:$D$20,3,FALSE))</f>
        <v>2.5663013236130447E-4</v>
      </c>
      <c r="M435" s="3">
        <f>L435*Z435</f>
        <v>1.6491052305537426E-4</v>
      </c>
      <c r="N435" s="3">
        <f>K435*Z435</f>
        <v>23.15211799005316</v>
      </c>
      <c r="O435" s="3">
        <f>K435/(VLOOKUP($AX435,'5_Weighting - FEM'!$F$12:$G$20,2,FALSE)/(VLOOKUP($AX435,'5_Weighting - FEM'!$F$12:$H$21,3,FALSE)))</f>
        <v>0.13108686069067924</v>
      </c>
      <c r="P435" s="3">
        <f>O435*$Z435</f>
        <v>8.4236416679830478E-2</v>
      </c>
      <c r="Q435" s="3">
        <f>K435/(VLOOKUP($AX435,'5_Weighting - FEM'!$F$12:$H$20,2,FALSE)/VLOOKUP($AX435,'5_Weighting - FEM'!$F$12:$H$20,3,FALSE))</f>
        <v>0.13108686069067924</v>
      </c>
      <c r="R435" s="3">
        <f>Q435*$Z435</f>
        <v>8.4236416679830478E-2</v>
      </c>
      <c r="S435" s="3">
        <f>K435/(VLOOKUP($AX435,'5_Weighting - FEM'!$N$12:$O$23,2,FALSE)/VLOOKUP($AX435,'5_Weighting - FEM'!$N$12:$P$23,3,FALSE))</f>
        <v>9.7370412113055498E-5</v>
      </c>
      <c r="T435" s="3">
        <f>S435*$Z435</f>
        <v>6.2570226823849463E-5</v>
      </c>
      <c r="U435" s="3">
        <f>K435/(VLOOKUP($AX435,'5_Weighting - FEM'!$R$12:$S$23,2,FALSE)/(VLOOKUP($AX435,'5_Weighting - FEM'!$R$12:$T$23,3,FALSE)))</f>
        <v>4.4528176269646616E-4</v>
      </c>
      <c r="V435" s="3">
        <f>U435*$Z435</f>
        <v>2.8613806070874919E-4</v>
      </c>
      <c r="W435" s="3">
        <f>K435/(VLOOKUP($AX435,'5_Weighting - FEM'!$V$12:$W$23,2,FALSE)/(VLOOKUP($AX435,'5_Weighting - FEM'!$V$12:$X$23,3,FALSE)))</f>
        <v>1.2168244395599366E-4</v>
      </c>
      <c r="X435" s="3">
        <f>W435*$Z435</f>
        <v>7.8193138486121538E-5</v>
      </c>
      <c r="Y435" s="3" t="s">
        <v>841</v>
      </c>
      <c r="Z435" s="6">
        <v>0.64260000000000006</v>
      </c>
      <c r="AA435" s="3" t="s">
        <v>134</v>
      </c>
      <c r="AB435" s="3">
        <v>0.16660000000000003</v>
      </c>
      <c r="AC435" s="3" t="s">
        <v>26</v>
      </c>
      <c r="AD435" s="3" t="s">
        <v>5</v>
      </c>
      <c r="AE435" s="3" t="s">
        <v>6</v>
      </c>
      <c r="AF435" s="3" t="s">
        <v>5</v>
      </c>
      <c r="AG435" s="3" t="s">
        <v>7</v>
      </c>
      <c r="AH435" s="3" t="s">
        <v>790</v>
      </c>
      <c r="AI435" s="3" t="s">
        <v>9</v>
      </c>
      <c r="AJ435" s="3" t="s">
        <v>10</v>
      </c>
      <c r="AK435" s="3" t="s">
        <v>11</v>
      </c>
      <c r="AL435" s="4" t="s">
        <v>12</v>
      </c>
      <c r="AM435" s="4" t="s">
        <v>791</v>
      </c>
      <c r="AN435" s="4">
        <v>2005</v>
      </c>
      <c r="AO435" s="3" t="s">
        <v>30</v>
      </c>
      <c r="AP435" s="3" t="s">
        <v>30</v>
      </c>
      <c r="AQ435" s="3">
        <v>141</v>
      </c>
      <c r="AR435" s="3">
        <v>0</v>
      </c>
      <c r="AS435" s="3">
        <v>0</v>
      </c>
      <c r="AT435" s="3">
        <v>0</v>
      </c>
      <c r="AU435" s="3">
        <v>0</v>
      </c>
      <c r="AV435" s="4" t="s">
        <v>330</v>
      </c>
      <c r="AW435" s="4" t="s">
        <v>927</v>
      </c>
      <c r="AX435" s="4" t="s">
        <v>332</v>
      </c>
      <c r="AY435" s="4" t="s">
        <v>18</v>
      </c>
      <c r="AZ435" s="4"/>
      <c r="BA435" s="3">
        <v>0.27</v>
      </c>
      <c r="BB435" s="6"/>
      <c r="BC435" s="3">
        <v>1.3099644507332473</v>
      </c>
      <c r="BD435" s="3" t="s">
        <v>19</v>
      </c>
      <c r="BE435" s="3">
        <v>3.8571428571428572</v>
      </c>
      <c r="BF435" s="3" t="s">
        <v>125</v>
      </c>
    </row>
    <row r="436" spans="1:58" x14ac:dyDescent="0.35">
      <c r="A436" s="2">
        <v>115</v>
      </c>
      <c r="B436" s="3" t="s">
        <v>476</v>
      </c>
      <c r="C436" s="3">
        <v>115.4</v>
      </c>
      <c r="D436" s="3" t="s">
        <v>597</v>
      </c>
      <c r="E436" s="3" t="s">
        <v>478</v>
      </c>
      <c r="F436" s="3">
        <v>1</v>
      </c>
      <c r="G436" s="3"/>
      <c r="H436" s="3" t="str">
        <f>IF(Z436&lt;'2 - Outliers'!$F$11,"Low outlier",IF(Z436&gt;'2 - Outliers'!$F$12,"High outlier",""))</f>
        <v/>
      </c>
      <c r="I436" s="3">
        <f>IF(AB436="",VLOOKUP(AX436,'3 -Impute_SE'!$B$10:$C$21,2,FALSE),AB436)</f>
        <v>0.17435158501440923</v>
      </c>
      <c r="J436" s="3">
        <f>I436^2</f>
        <v>3.0398475197036767E-2</v>
      </c>
      <c r="K436" s="6">
        <f>1/J436</f>
        <v>32.896386858821117</v>
      </c>
      <c r="L436" s="3">
        <f>K436/(VLOOKUP($AX436,'5_Weighting - FEM'!$B$9:$C$20,2,FALSE)/VLOOKUP($AX436,'5_Weighting - FEM'!$B$9:$D$20,3,FALSE))</f>
        <v>3.19378865129296E-2</v>
      </c>
      <c r="M436" s="3">
        <f>L436*Z436</f>
        <v>1.5457937072257927E-2</v>
      </c>
      <c r="N436" s="3">
        <f>K436*Z436</f>
        <v>15.921851239669421</v>
      </c>
      <c r="O436" s="3">
        <f>K436/(VLOOKUP($AX436,'5_Weighting - FEM'!$F$12:$G$20,2,FALSE)/(VLOOKUP($AX436,'5_Weighting - FEM'!$F$12:$H$21,3,FALSE)))</f>
        <v>0.55947514426464895</v>
      </c>
      <c r="P436" s="3">
        <f>O436*$Z436</f>
        <v>0.27078596982409009</v>
      </c>
      <c r="Q436" s="3">
        <f>K436/(VLOOKUP($AX436,'5_Weighting - FEM'!$F$12:$H$20,2,FALSE)/VLOOKUP($AX436,'5_Weighting - FEM'!$F$12:$H$20,3,FALSE))</f>
        <v>0.55947514426464895</v>
      </c>
      <c r="R436" s="3">
        <f>Q436*$Z436</f>
        <v>0.27078596982409009</v>
      </c>
      <c r="S436" s="3">
        <f>K436/(VLOOKUP($AX436,'5_Weighting - FEM'!$N$12:$O$23,2,FALSE)/VLOOKUP($AX436,'5_Weighting - FEM'!$N$12:$P$23,3,FALSE))</f>
        <v>2.3023260400628132E-2</v>
      </c>
      <c r="T436" s="3">
        <f>S436*$Z436</f>
        <v>1.1143258033904015E-2</v>
      </c>
      <c r="U436" s="3">
        <f>K436/(VLOOKUP($AX436,'5_Weighting - FEM'!$R$12:$S$23,2,FALSE)/(VLOOKUP($AX436,'5_Weighting - FEM'!$R$12:$T$23,3,FALSE)))</f>
        <v>1.578443477106594E-2</v>
      </c>
      <c r="V436" s="3">
        <f>U436*$Z436</f>
        <v>7.6396664291959147E-3</v>
      </c>
      <c r="W436" s="3">
        <f>K436/(VLOOKUP($AX436,'5_Weighting - FEM'!$V$12:$W$23,2,FALSE)/(VLOOKUP($AX436,'5_Weighting - FEM'!$V$12:$X$23,3,FALSE)))</f>
        <v>2.0261569283827736E-2</v>
      </c>
      <c r="X436" s="3">
        <f>W436*$Z436</f>
        <v>9.806599533372623E-3</v>
      </c>
      <c r="Y436" s="3" t="s">
        <v>479</v>
      </c>
      <c r="Z436" s="6">
        <v>0.48399999999999999</v>
      </c>
      <c r="AA436" s="3" t="s">
        <v>4</v>
      </c>
      <c r="AB436" s="3">
        <v>0.17435158501440923</v>
      </c>
      <c r="AC436" s="3" t="s">
        <v>26</v>
      </c>
      <c r="AD436" s="3" t="s">
        <v>5</v>
      </c>
      <c r="AE436" s="3" t="s">
        <v>6</v>
      </c>
      <c r="AF436" s="3" t="s">
        <v>5</v>
      </c>
      <c r="AG436" s="3" t="s">
        <v>102</v>
      </c>
      <c r="AH436" s="3" t="s">
        <v>37</v>
      </c>
      <c r="AI436" s="3" t="s">
        <v>480</v>
      </c>
      <c r="AJ436" s="3" t="s">
        <v>10</v>
      </c>
      <c r="AK436" s="3" t="s">
        <v>11</v>
      </c>
      <c r="AL436" s="4" t="s">
        <v>12</v>
      </c>
      <c r="AM436" s="4" t="s">
        <v>223</v>
      </c>
      <c r="AN436" s="4">
        <v>2003</v>
      </c>
      <c r="AO436" s="3" t="s">
        <v>30</v>
      </c>
      <c r="AP436" s="3" t="s">
        <v>30</v>
      </c>
      <c r="AQ436" s="3">
        <v>22</v>
      </c>
      <c r="AR436" s="3">
        <v>1</v>
      </c>
      <c r="AS436" s="3">
        <v>1</v>
      </c>
      <c r="AT436" s="3">
        <v>0</v>
      </c>
      <c r="AU436" s="3">
        <v>1</v>
      </c>
      <c r="AV436" s="4" t="s">
        <v>330</v>
      </c>
      <c r="AW436" s="4" t="s">
        <v>598</v>
      </c>
      <c r="AX436" s="4" t="s">
        <v>465</v>
      </c>
      <c r="AY436" s="4" t="s">
        <v>33</v>
      </c>
      <c r="AZ436" s="4"/>
      <c r="BA436" s="3">
        <v>2.3E-2</v>
      </c>
      <c r="BB436" s="3"/>
      <c r="BC436" s="3">
        <v>1.0232665395472176</v>
      </c>
      <c r="BD436" s="3" t="s">
        <v>19</v>
      </c>
      <c r="BE436" s="3">
        <v>2.7759999999999998</v>
      </c>
      <c r="BF436" s="3"/>
    </row>
    <row r="437" spans="1:58" x14ac:dyDescent="0.35">
      <c r="A437" s="2">
        <v>30</v>
      </c>
      <c r="B437" s="3" t="s">
        <v>786</v>
      </c>
      <c r="C437" s="3">
        <v>30.2</v>
      </c>
      <c r="D437" s="3" t="s">
        <v>1021</v>
      </c>
      <c r="E437" s="3" t="s">
        <v>840</v>
      </c>
      <c r="F437" s="3"/>
      <c r="G437" s="3"/>
      <c r="H437" s="3" t="str">
        <f>IF(Z437&lt;'2 - Outliers'!$F$11,"Low outlier",IF(Z437&gt;'2 - Outliers'!$F$12,"High outlier",""))</f>
        <v/>
      </c>
      <c r="I437" s="3">
        <f>IF(AB437="",VLOOKUP(AX437,'3 -Impute_SE'!$B$10:$C$21,2,FALSE),AB437)</f>
        <v>0.17500000000000002</v>
      </c>
      <c r="J437" s="3">
        <f>I437^2</f>
        <v>3.0625000000000006E-2</v>
      </c>
      <c r="K437" s="3">
        <f>1/J437</f>
        <v>32.65306122448979</v>
      </c>
      <c r="L437" s="3">
        <f>K437/(VLOOKUP($AX437,'5_Weighting - FEM'!$B$9:$C$20,2,FALSE)/VLOOKUP($AX437,'5_Weighting - FEM'!$B$9:$D$20,3,FALSE))</f>
        <v>2.3258491547957971E-4</v>
      </c>
      <c r="M437" s="3">
        <f>L437*Z437</f>
        <v>-8.5474956438745547E-5</v>
      </c>
      <c r="N437" s="3">
        <f>K437*Z437</f>
        <v>-11.999999999999998</v>
      </c>
      <c r="O437" s="3">
        <f>K437/(VLOOKUP($AX437,'5_Weighting - FEM'!$F$12:$G$20,2,FALSE)/(VLOOKUP($AX437,'5_Weighting - FEM'!$F$12:$H$21,3,FALSE)))</f>
        <v>0.11880454619140537</v>
      </c>
      <c r="P437" s="3">
        <f>O437*$Z437</f>
        <v>-4.3660670725341473E-2</v>
      </c>
      <c r="Q437" s="3">
        <f>K437/(VLOOKUP($AX437,'5_Weighting - FEM'!$F$12:$H$20,2,FALSE)/VLOOKUP($AX437,'5_Weighting - FEM'!$F$12:$H$20,3,FALSE))</f>
        <v>0.11880454619140537</v>
      </c>
      <c r="R437" s="3">
        <f>Q437*$Z437</f>
        <v>-4.3660670725341473E-2</v>
      </c>
      <c r="S437" s="3">
        <f>K437/(VLOOKUP($AX437,'5_Weighting - FEM'!$N$12:$O$23,2,FALSE)/VLOOKUP($AX437,'5_Weighting - FEM'!$N$12:$P$23,3,FALSE))</f>
        <v>8.8247193979710669E-5</v>
      </c>
      <c r="T437" s="3">
        <f>S437*$Z437</f>
        <v>-3.2430843787543667E-5</v>
      </c>
      <c r="U437" s="3">
        <f>K437/(VLOOKUP($AX437,'5_Weighting - FEM'!$R$12:$S$23,2,FALSE)/(VLOOKUP($AX437,'5_Weighting - FEM'!$R$12:$T$23,3,FALSE)))</f>
        <v>4.0356064265885812E-4</v>
      </c>
      <c r="V437" s="3">
        <f>U437*$Z437</f>
        <v>-1.4830853617713035E-4</v>
      </c>
      <c r="W437" s="3">
        <f>K437/(VLOOKUP($AX437,'5_Weighting - FEM'!$V$12:$W$23,2,FALSE)/(VLOOKUP($AX437,'5_Weighting - FEM'!$V$12:$X$23,3,FALSE)))</f>
        <v>1.102812856870929E-4</v>
      </c>
      <c r="X437" s="3">
        <f>W437*$Z437</f>
        <v>-4.0528372490006642E-5</v>
      </c>
      <c r="Y437" s="3" t="s">
        <v>841</v>
      </c>
      <c r="Z437" s="6">
        <v>-0.36749999999999999</v>
      </c>
      <c r="AA437" s="3" t="s">
        <v>134</v>
      </c>
      <c r="AB437" s="3">
        <v>0.17500000000000002</v>
      </c>
      <c r="AC437" s="3" t="s">
        <v>26</v>
      </c>
      <c r="AD437" s="3" t="s">
        <v>5</v>
      </c>
      <c r="AE437" s="3" t="s">
        <v>143</v>
      </c>
      <c r="AF437" s="3" t="s">
        <v>53</v>
      </c>
      <c r="AG437" s="3" t="s">
        <v>7</v>
      </c>
      <c r="AH437" s="3" t="s">
        <v>790</v>
      </c>
      <c r="AI437" s="3" t="s">
        <v>9</v>
      </c>
      <c r="AJ437" s="3" t="s">
        <v>10</v>
      </c>
      <c r="AK437" s="3" t="s">
        <v>11</v>
      </c>
      <c r="AL437" s="4" t="s">
        <v>12</v>
      </c>
      <c r="AM437" s="4" t="s">
        <v>791</v>
      </c>
      <c r="AN437" s="4">
        <v>2005</v>
      </c>
      <c r="AO437" s="3" t="s">
        <v>30</v>
      </c>
      <c r="AP437" s="3" t="s">
        <v>30</v>
      </c>
      <c r="AQ437" s="3">
        <v>141</v>
      </c>
      <c r="AR437" s="3">
        <v>0</v>
      </c>
      <c r="AS437" s="3">
        <v>0</v>
      </c>
      <c r="AT437" s="3">
        <v>0</v>
      </c>
      <c r="AU437" s="3">
        <v>0</v>
      </c>
      <c r="AV437" s="4" t="s">
        <v>330</v>
      </c>
      <c r="AW437" s="4" t="s">
        <v>1020</v>
      </c>
      <c r="AX437" s="4" t="s">
        <v>332</v>
      </c>
      <c r="AY437" s="4" t="s">
        <v>18</v>
      </c>
      <c r="AZ437" s="4"/>
      <c r="BA437" s="3">
        <v>-0.21</v>
      </c>
      <c r="BB437" s="3"/>
      <c r="BC437" s="3">
        <v>0.81058424597018708</v>
      </c>
      <c r="BD437" s="3" t="s">
        <v>19</v>
      </c>
      <c r="BE437" s="3">
        <v>-2.0999999999999996</v>
      </c>
      <c r="BF437" s="3" t="s">
        <v>125</v>
      </c>
    </row>
    <row r="438" spans="1:58" x14ac:dyDescent="0.35">
      <c r="A438" s="2">
        <v>117</v>
      </c>
      <c r="B438" s="3" t="s">
        <v>399</v>
      </c>
      <c r="C438" s="3">
        <v>117.1</v>
      </c>
      <c r="D438" s="3" t="s">
        <v>400</v>
      </c>
      <c r="E438" s="3" t="s">
        <v>401</v>
      </c>
      <c r="F438" s="3">
        <v>1</v>
      </c>
      <c r="G438" s="3"/>
      <c r="H438" s="3" t="str">
        <f>IF(Z438&lt;'2 - Outliers'!$F$11,"Low outlier",IF(Z438&gt;'2 - Outliers'!$F$12,"High outlier",""))</f>
        <v/>
      </c>
      <c r="I438" s="3">
        <f>IF(AB438="",VLOOKUP(AX438,'3 -Impute_SE'!$B$10:$C$21,2,FALSE),AB438)</f>
        <v>0.17690025108422736</v>
      </c>
      <c r="J438" s="3">
        <f>I438^2</f>
        <v>3.1293698833662682E-2</v>
      </c>
      <c r="K438" s="3">
        <f>1/J438</f>
        <v>31.955314880332981</v>
      </c>
      <c r="L438" s="3">
        <f>K438/(VLOOKUP($AX438,'5_Weighting - FEM'!$B$9:$C$20,2,FALSE)/VLOOKUP($AX438,'5_Weighting - FEM'!$B$9:$D$20,3,FALSE))</f>
        <v>8.5945383634492247E-5</v>
      </c>
      <c r="M438" s="3">
        <f>L438*Z438</f>
        <v>6.660767231673149E-6</v>
      </c>
      <c r="N438" s="3">
        <f>K438*Z438</f>
        <v>2.476536903225806</v>
      </c>
      <c r="O438" s="3">
        <f>K438/(VLOOKUP($AX438,'5_Weighting - FEM'!$F$12:$G$20,2,FALSE)/(VLOOKUP($AX438,'5_Weighting - FEM'!$F$12:$H$21,3,FALSE)))</f>
        <v>8.3537298909744651E-3</v>
      </c>
      <c r="P438" s="3">
        <f>O438*$Z438</f>
        <v>6.4741406655052108E-4</v>
      </c>
      <c r="Q438" s="3">
        <f>K438/(VLOOKUP($AX438,'5_Weighting - FEM'!$F$12:$H$20,2,FALSE)/VLOOKUP($AX438,'5_Weighting - FEM'!$F$12:$H$20,3,FALSE))</f>
        <v>8.3537298909744651E-3</v>
      </c>
      <c r="R438" s="3">
        <f>Q438*$Z438</f>
        <v>6.4741406655052108E-4</v>
      </c>
      <c r="S438" s="3">
        <f>K438/(VLOOKUP($AX438,'5_Weighting - FEM'!$N$12:$O$23,2,FALSE)/VLOOKUP($AX438,'5_Weighting - FEM'!$N$12:$P$23,3,FALSE))</f>
        <v>5.5639613389786907E-5</v>
      </c>
      <c r="T438" s="3">
        <f>S438*$Z438</f>
        <v>4.3120700377084857E-6</v>
      </c>
      <c r="U438" s="3">
        <f>K438/(VLOOKUP($AX438,'5_Weighting - FEM'!$R$12:$S$23,2,FALSE)/(VLOOKUP($AX438,'5_Weighting - FEM'!$R$12:$T$23,3,FALSE)))</f>
        <v>1.6365446139107998E-2</v>
      </c>
      <c r="V438" s="3">
        <f>U438*$Z438</f>
        <v>1.2683220757808698E-3</v>
      </c>
      <c r="W438" s="3">
        <f>K438/(VLOOKUP($AX438,'5_Weighting - FEM'!$V$12:$W$23,2,FALSE)/(VLOOKUP($AX438,'5_Weighting - FEM'!$V$12:$X$23,3,FALSE)))</f>
        <v>4.9652646007919221E-5</v>
      </c>
      <c r="X438" s="3">
        <f>W438*$Z438</f>
        <v>3.8480800656137394E-6</v>
      </c>
      <c r="Y438" s="3" t="s">
        <v>94</v>
      </c>
      <c r="Z438" s="6">
        <v>7.7499999999999999E-2</v>
      </c>
      <c r="AA438" s="3" t="s">
        <v>4</v>
      </c>
      <c r="AB438" s="3">
        <v>0.17690025108422736</v>
      </c>
      <c r="AC438" s="3" t="s">
        <v>26</v>
      </c>
      <c r="AD438" s="3" t="s">
        <v>5</v>
      </c>
      <c r="AE438" s="3" t="s">
        <v>6</v>
      </c>
      <c r="AF438" s="3" t="s">
        <v>5</v>
      </c>
      <c r="AG438" s="3" t="s">
        <v>55</v>
      </c>
      <c r="AH438" s="3" t="s">
        <v>402</v>
      </c>
      <c r="AI438" s="3" t="s">
        <v>56</v>
      </c>
      <c r="AJ438" s="3" t="s">
        <v>10</v>
      </c>
      <c r="AK438" s="3" t="s">
        <v>74</v>
      </c>
      <c r="AL438" s="4" t="s">
        <v>12</v>
      </c>
      <c r="AM438" s="4" t="s">
        <v>328</v>
      </c>
      <c r="AN438" s="4">
        <v>1995</v>
      </c>
      <c r="AO438" s="3" t="s">
        <v>30</v>
      </c>
      <c r="AP438" s="3" t="s">
        <v>30</v>
      </c>
      <c r="AQ438" s="3">
        <v>131</v>
      </c>
      <c r="AR438" s="3">
        <v>0</v>
      </c>
      <c r="AS438" s="3">
        <v>0</v>
      </c>
      <c r="AT438" s="3">
        <v>1</v>
      </c>
      <c r="AU438" s="3">
        <v>1</v>
      </c>
      <c r="AV438" s="4" t="s">
        <v>15</v>
      </c>
      <c r="AW438" s="4" t="s">
        <v>41</v>
      </c>
      <c r="AX438" s="4" t="s">
        <v>42</v>
      </c>
      <c r="AY438" s="4" t="s">
        <v>58</v>
      </c>
      <c r="AZ438" s="4" t="s">
        <v>403</v>
      </c>
      <c r="BA438" s="3">
        <v>2.8899999999999999E-2</v>
      </c>
      <c r="BB438" s="3">
        <v>1.0293216571626347</v>
      </c>
      <c r="BC438" s="3"/>
      <c r="BD438" s="3" t="s">
        <v>60</v>
      </c>
      <c r="BE438" s="3">
        <v>0.43809999999999999</v>
      </c>
      <c r="BF438" s="3"/>
    </row>
    <row r="439" spans="1:58" x14ac:dyDescent="0.35">
      <c r="A439" s="2">
        <v>30</v>
      </c>
      <c r="B439" s="3" t="s">
        <v>786</v>
      </c>
      <c r="C439" s="3">
        <v>30.2</v>
      </c>
      <c r="D439" s="3" t="s">
        <v>869</v>
      </c>
      <c r="E439" s="3" t="s">
        <v>840</v>
      </c>
      <c r="F439" s="3"/>
      <c r="G439" s="3"/>
      <c r="H439" s="3" t="str">
        <f>IF(Z439&lt;'2 - Outliers'!$F$11,"Low outlier",IF(Z439&gt;'2 - Outliers'!$F$12,"High outlier",""))</f>
        <v/>
      </c>
      <c r="I439" s="3">
        <f>IF(AB439="",VLOOKUP(AX439,'3 -Impute_SE'!$B$10:$C$21,2,FALSE),AB439)</f>
        <v>0.17710000000000001</v>
      </c>
      <c r="J439" s="3">
        <f>I439^2</f>
        <v>3.1364410000000002E-2</v>
      </c>
      <c r="K439" s="3">
        <f>1/J439</f>
        <v>31.883271516983736</v>
      </c>
      <c r="L439" s="3">
        <f>K439/(VLOOKUP($AX439,'5_Weighting - FEM'!$B$9:$C$20,2,FALSE)/VLOOKUP($AX439,'5_Weighting - FEM'!$B$9:$D$20,3,FALSE))</f>
        <v>4.5145190835234448E-9</v>
      </c>
      <c r="M439" s="3">
        <f>L439*Z439</f>
        <v>2.5439315035654611E-9</v>
      </c>
      <c r="N439" s="3">
        <f>K439*Z439</f>
        <v>17.966223499820334</v>
      </c>
      <c r="O439" s="3">
        <f>K439/(VLOOKUP($AX439,'5_Weighting - FEM'!$F$12:$G$20,2,FALSE)/(VLOOKUP($AX439,'5_Weighting - FEM'!$F$12:$H$21,3,FALSE)))</f>
        <v>9.6174669839970243E-3</v>
      </c>
      <c r="P439" s="3">
        <f>O439*$Z439</f>
        <v>5.419442645482323E-3</v>
      </c>
      <c r="Q439" s="3">
        <f>K439/(VLOOKUP($AX439,'5_Weighting - FEM'!$F$12:$H$20,2,FALSE)/VLOOKUP($AX439,'5_Weighting - FEM'!$F$12:$H$20,3,FALSE))</f>
        <v>9.6174669839970243E-3</v>
      </c>
      <c r="R439" s="3">
        <f>Q439*$Z439</f>
        <v>5.419442645482323E-3</v>
      </c>
      <c r="S439" s="3">
        <f>K439/(VLOOKUP($AX439,'5_Weighting - FEM'!$N$12:$O$23,2,FALSE)/VLOOKUP($AX439,'5_Weighting - FEM'!$N$12:$P$23,3,FALSE))</f>
        <v>2.5516850192820569E-9</v>
      </c>
      <c r="T439" s="3">
        <f>S439*$Z439</f>
        <v>1.4378745083654392E-9</v>
      </c>
      <c r="U439" s="3">
        <f>K439/(VLOOKUP($AX439,'5_Weighting - FEM'!$R$12:$S$23,2,FALSE)/(VLOOKUP($AX439,'5_Weighting - FEM'!$R$12:$T$23,3,FALSE)))</f>
        <v>2.9867837662996733E-5</v>
      </c>
      <c r="V439" s="3">
        <f>U439*$Z439</f>
        <v>1.683052652309866E-5</v>
      </c>
      <c r="W439" s="3">
        <f>K439/(VLOOKUP($AX439,'5_Weighting - FEM'!$V$12:$W$23,2,FALSE)/(VLOOKUP($AX439,'5_Weighting - FEM'!$V$12:$X$23,3,FALSE)))</f>
        <v>2.9445608048103603E-9</v>
      </c>
      <c r="X439" s="3">
        <f>W439*$Z439</f>
        <v>1.659260013510638E-9</v>
      </c>
      <c r="Y439" s="3" t="s">
        <v>867</v>
      </c>
      <c r="Z439" s="6">
        <v>0.5635</v>
      </c>
      <c r="AA439" s="3" t="s">
        <v>355</v>
      </c>
      <c r="AB439" s="3">
        <v>0.17710000000000001</v>
      </c>
      <c r="AC439" s="3" t="s">
        <v>26</v>
      </c>
      <c r="AD439" s="3" t="s">
        <v>5</v>
      </c>
      <c r="AE439" s="3" t="s">
        <v>6</v>
      </c>
      <c r="AF439" s="3" t="s">
        <v>5</v>
      </c>
      <c r="AG439" s="3" t="s">
        <v>7</v>
      </c>
      <c r="AH439" s="3" t="s">
        <v>790</v>
      </c>
      <c r="AI439" s="3" t="s">
        <v>9</v>
      </c>
      <c r="AJ439" s="3" t="s">
        <v>10</v>
      </c>
      <c r="AK439" s="3" t="s">
        <v>11</v>
      </c>
      <c r="AL439" s="3" t="s">
        <v>12</v>
      </c>
      <c r="AM439" s="3" t="s">
        <v>791</v>
      </c>
      <c r="AN439" s="3">
        <v>2005</v>
      </c>
      <c r="AO439" s="3" t="s">
        <v>30</v>
      </c>
      <c r="AP439" s="3" t="s">
        <v>30</v>
      </c>
      <c r="AQ439" s="3">
        <v>141</v>
      </c>
      <c r="AR439" s="3">
        <v>0</v>
      </c>
      <c r="AS439" s="3">
        <v>0</v>
      </c>
      <c r="AT439" s="3">
        <v>0</v>
      </c>
      <c r="AU439" s="3">
        <v>0</v>
      </c>
      <c r="AV439" s="3" t="s">
        <v>97</v>
      </c>
      <c r="AW439" s="3" t="s">
        <v>868</v>
      </c>
      <c r="AX439" s="3" t="s">
        <v>705</v>
      </c>
      <c r="AY439" s="3" t="s">
        <v>18</v>
      </c>
      <c r="AZ439" s="3"/>
      <c r="BA439" s="3">
        <v>0.35</v>
      </c>
      <c r="BB439" s="3"/>
      <c r="BC439" s="3">
        <v>1.4190675485932571</v>
      </c>
      <c r="BD439" s="3" t="s">
        <v>19</v>
      </c>
      <c r="BE439" s="3">
        <v>3.1818181818181817</v>
      </c>
      <c r="BF439" s="3" t="s">
        <v>125</v>
      </c>
    </row>
    <row r="440" spans="1:58" x14ac:dyDescent="0.35">
      <c r="A440" s="2">
        <v>178</v>
      </c>
      <c r="B440" s="3" t="s">
        <v>1263</v>
      </c>
      <c r="C440" s="3">
        <v>178.1</v>
      </c>
      <c r="D440" s="3" t="s">
        <v>1267</v>
      </c>
      <c r="E440" s="3" t="s">
        <v>1265</v>
      </c>
      <c r="F440" s="3"/>
      <c r="G440" s="3"/>
      <c r="H440" s="3" t="str">
        <f>IF(Z440&lt;'2 - Outliers'!$F$11,"Low outlier",IF(Z440&gt;'2 - Outliers'!$F$12,"High outlier",""))</f>
        <v/>
      </c>
      <c r="I440" s="3">
        <f>IF(AB440="",VLOOKUP(AX440,'3 -Impute_SE'!$B$10:$C$21,2,FALSE),AB440)</f>
        <v>0.18630000000000002</v>
      </c>
      <c r="J440" s="3">
        <f>I440^2</f>
        <v>3.4707690000000006E-2</v>
      </c>
      <c r="K440" s="3">
        <f>1/J440</f>
        <v>28.812058653284037</v>
      </c>
      <c r="L440" s="3">
        <f>K440/(VLOOKUP($AX440,'5_Weighting - FEM'!$B$9:$C$20,2,FALSE)/VLOOKUP($AX440,'5_Weighting - FEM'!$B$9:$D$20,3,FALSE))</f>
        <v>2.7936202189256324E-4</v>
      </c>
      <c r="M440" s="3">
        <f>L440*Z440</f>
        <v>1.0794548525928645E-4</v>
      </c>
      <c r="N440" s="3">
        <f>K440*Z440</f>
        <v>11.132979463628953</v>
      </c>
      <c r="O440" s="3">
        <f>K440/(VLOOKUP($AX440,'5_Weighting - FEM'!$F$12:$G$20,2,FALSE)/(VLOOKUP($AX440,'5_Weighting - FEM'!$F$12:$H$21,3,FALSE)))</f>
        <v>0.16361194517083139</v>
      </c>
      <c r="P440" s="3">
        <f>O440*$Z440</f>
        <v>6.3219655614009246E-2</v>
      </c>
      <c r="Q440" s="3">
        <f>K440/(VLOOKUP($AX440,'5_Weighting - FEM'!$F$12:$H$20,2,FALSE)/VLOOKUP($AX440,'5_Weighting - FEM'!$F$12:$H$20,3,FALSE))</f>
        <v>0.16361194517083139</v>
      </c>
      <c r="R440" s="3">
        <f>Q440*$Z440</f>
        <v>6.3219655614009246E-2</v>
      </c>
      <c r="S440" s="3">
        <f>K440/(VLOOKUP($AX440,'5_Weighting - FEM'!$N$12:$O$23,2,FALSE)/VLOOKUP($AX440,'5_Weighting - FEM'!$N$12:$P$23,3,FALSE))</f>
        <v>2.0626285544445472E-4</v>
      </c>
      <c r="T440" s="3">
        <f>S440*$Z440</f>
        <v>7.9699967343737309E-5</v>
      </c>
      <c r="U440" s="3">
        <f>K440/(VLOOKUP($AX440,'5_Weighting - FEM'!$R$12:$S$23,2,FALSE)/(VLOOKUP($AX440,'5_Weighting - FEM'!$R$12:$T$23,3,FALSE)))</f>
        <v>1.4645317568850335E-4</v>
      </c>
      <c r="V440" s="3">
        <f>U440*$Z440</f>
        <v>5.65895070860377E-5</v>
      </c>
      <c r="W440" s="3">
        <f>K440/(VLOOKUP($AX440,'5_Weighting - FEM'!$V$12:$W$23,2,FALSE)/(VLOOKUP($AX440,'5_Weighting - FEM'!$V$12:$X$23,3,FALSE)))</f>
        <v>1.5991167905522234E-4</v>
      </c>
      <c r="X440" s="3">
        <f>W440*$Z440</f>
        <v>6.1789872786937911E-5</v>
      </c>
      <c r="Y440" s="3" t="s">
        <v>1301</v>
      </c>
      <c r="Z440" s="6">
        <v>0.38640000000000002</v>
      </c>
      <c r="AA440" s="3" t="s">
        <v>134</v>
      </c>
      <c r="AB440" s="3">
        <v>0.18630000000000002</v>
      </c>
      <c r="AC440" s="3" t="s">
        <v>1305</v>
      </c>
      <c r="AD440" s="3" t="s">
        <v>5</v>
      </c>
      <c r="AE440" s="3" t="s">
        <v>1307</v>
      </c>
      <c r="AF440" s="3" t="s">
        <v>5</v>
      </c>
      <c r="AG440" s="3" t="s">
        <v>201</v>
      </c>
      <c r="AH440" s="3" t="s">
        <v>1323</v>
      </c>
      <c r="AI440" s="3" t="s">
        <v>38</v>
      </c>
      <c r="AJ440" s="3" t="s">
        <v>57</v>
      </c>
      <c r="AK440" s="3" t="s">
        <v>11</v>
      </c>
      <c r="AL440" s="4" t="s">
        <v>12</v>
      </c>
      <c r="AM440" s="4" t="s">
        <v>13</v>
      </c>
      <c r="AN440" s="4">
        <v>2012</v>
      </c>
      <c r="AO440" s="3" t="s">
        <v>14</v>
      </c>
      <c r="AP440" s="3" t="s">
        <v>1951</v>
      </c>
      <c r="AQ440" s="3">
        <v>2431</v>
      </c>
      <c r="AR440" s="3">
        <v>1</v>
      </c>
      <c r="AS440" s="3">
        <v>0</v>
      </c>
      <c r="AT440" s="3">
        <v>1</v>
      </c>
      <c r="AU440" s="3">
        <v>1</v>
      </c>
      <c r="AV440" s="4" t="s">
        <v>346</v>
      </c>
      <c r="AW440" s="4" t="s">
        <v>1389</v>
      </c>
      <c r="AX440" s="4" t="s">
        <v>642</v>
      </c>
      <c r="AY440" s="4" t="s">
        <v>1403</v>
      </c>
      <c r="AZ440" s="4"/>
      <c r="BA440" s="3">
        <v>0.56000000000000005</v>
      </c>
      <c r="BB440" s="3"/>
      <c r="BC440" s="3"/>
      <c r="BD440" s="3"/>
      <c r="BE440" s="3">
        <v>2.074074074074074</v>
      </c>
      <c r="BF440" s="3" t="s">
        <v>125</v>
      </c>
    </row>
    <row r="441" spans="1:58" x14ac:dyDescent="0.35">
      <c r="A441" s="2">
        <v>169</v>
      </c>
      <c r="B441" s="3" t="s">
        <v>1228</v>
      </c>
      <c r="C441" s="3">
        <v>169.4</v>
      </c>
      <c r="D441" s="3" t="s">
        <v>1233</v>
      </c>
      <c r="E441" s="3" t="s">
        <v>1232</v>
      </c>
      <c r="F441" s="3"/>
      <c r="G441" s="3"/>
      <c r="H441" s="3" t="str">
        <f>IF(Z441&lt;'2 - Outliers'!$F$11,"Low outlier",IF(Z441&gt;'2 - Outliers'!$F$12,"High outlier",""))</f>
        <v/>
      </c>
      <c r="I441" s="3">
        <f>IF(AB441="",VLOOKUP(AX441,'3 -Impute_SE'!$B$10:$C$21,2,FALSE),AB441)</f>
        <v>0.18692518582980089</v>
      </c>
      <c r="J441" s="3">
        <f>I441^2</f>
        <v>3.4941025097505594E-2</v>
      </c>
      <c r="K441" s="3">
        <f>1/J441</f>
        <v>28.619652606339503</v>
      </c>
      <c r="L441" s="3">
        <f>K441/(VLOOKUP($AX441,'5_Weighting - FEM'!$B$9:$C$20,2,FALSE)/VLOOKUP($AX441,'5_Weighting - FEM'!$B$9:$D$20,3,FALSE))</f>
        <v>7.6973956662576749E-5</v>
      </c>
      <c r="M441" s="3">
        <f>L441*Z441</f>
        <v>-3.2517718806248268E-5</v>
      </c>
      <c r="N441" s="3">
        <f>K441*Z441</f>
        <v>-12.090398572923045</v>
      </c>
      <c r="O441" s="3">
        <f>K441/(VLOOKUP($AX441,'5_Weighting - FEM'!$F$12:$G$20,2,FALSE)/(VLOOKUP($AX441,'5_Weighting - FEM'!$F$12:$H$21,3,FALSE)))</f>
        <v>7.4817240368996261E-3</v>
      </c>
      <c r="P441" s="3">
        <f>O441*$Z441</f>
        <v>-3.1606612023899359E-3</v>
      </c>
      <c r="Q441" s="3">
        <f>K441/(VLOOKUP($AX441,'5_Weighting - FEM'!$F$12:$H$20,2,FALSE)/VLOOKUP($AX441,'5_Weighting - FEM'!$F$12:$H$20,3,FALSE))</f>
        <v>7.4817240368996261E-3</v>
      </c>
      <c r="R441" s="3">
        <f>Q441*$Z441</f>
        <v>-3.1606612023899359E-3</v>
      </c>
      <c r="S441" s="3">
        <f>K441/(VLOOKUP($AX441,'5_Weighting - FEM'!$N$12:$O$23,2,FALSE)/VLOOKUP($AX441,'5_Weighting - FEM'!$N$12:$P$23,3,FALSE))</f>
        <v>4.9831660627659074E-5</v>
      </c>
      <c r="T441" s="3">
        <f>S441*$Z441</f>
        <v>-2.1051430876053999E-5</v>
      </c>
      <c r="U441" s="3">
        <f>K441/(VLOOKUP($AX441,'5_Weighting - FEM'!$R$12:$S$23,2,FALSE)/(VLOOKUP($AX441,'5_Weighting - FEM'!$R$12:$T$23,3,FALSE)))</f>
        <v>1.4657135597098846E-2</v>
      </c>
      <c r="V441" s="3">
        <f>U441*$Z441</f>
        <v>-6.1919204171978579E-3</v>
      </c>
      <c r="W441" s="3">
        <f>K441/(VLOOKUP($AX441,'5_Weighting - FEM'!$V$12:$W$23,2,FALSE)/(VLOOKUP($AX441,'5_Weighting - FEM'!$V$12:$X$23,3,FALSE)))</f>
        <v>4.4469644096881778E-5</v>
      </c>
      <c r="X441" s="3">
        <f>W441*$Z441</f>
        <v>-1.8786242059704098E-5</v>
      </c>
      <c r="Y441" s="3" t="s">
        <v>24</v>
      </c>
      <c r="Z441" s="6">
        <v>-0.42245091997534995</v>
      </c>
      <c r="AA441" s="3" t="s">
        <v>25</v>
      </c>
      <c r="AB441" s="3">
        <v>0.18692518582980089</v>
      </c>
      <c r="AC441" s="3" t="s">
        <v>26</v>
      </c>
      <c r="AD441" s="3" t="s">
        <v>5</v>
      </c>
      <c r="AE441" s="3" t="s">
        <v>1309</v>
      </c>
      <c r="AF441" s="3" t="s">
        <v>53</v>
      </c>
      <c r="AG441" s="3" t="s">
        <v>7</v>
      </c>
      <c r="AH441" s="3" t="s">
        <v>1318</v>
      </c>
      <c r="AI441" s="3" t="s">
        <v>694</v>
      </c>
      <c r="AJ441" s="3" t="s">
        <v>10</v>
      </c>
      <c r="AK441" s="3" t="s">
        <v>11</v>
      </c>
      <c r="AL441" s="4" t="s">
        <v>1335</v>
      </c>
      <c r="AM441" s="4" t="s">
        <v>13</v>
      </c>
      <c r="AN441" s="4">
        <v>2012</v>
      </c>
      <c r="AO441" s="3" t="s">
        <v>14</v>
      </c>
      <c r="AP441" s="3" t="s">
        <v>1951</v>
      </c>
      <c r="AQ441" s="3">
        <v>48</v>
      </c>
      <c r="AR441" s="3">
        <v>1</v>
      </c>
      <c r="AS441" s="3">
        <v>0</v>
      </c>
      <c r="AT441" s="3">
        <v>1</v>
      </c>
      <c r="AU441" s="3">
        <v>1</v>
      </c>
      <c r="AV441" s="4" t="s">
        <v>15</v>
      </c>
      <c r="AW441" s="4" t="s">
        <v>1374</v>
      </c>
      <c r="AX441" s="4" t="s">
        <v>42</v>
      </c>
      <c r="AY441" s="4" t="s">
        <v>33</v>
      </c>
      <c r="AZ441" s="4"/>
      <c r="BA441" s="3">
        <v>-0.06</v>
      </c>
      <c r="BB441" s="3"/>
      <c r="BC441" s="3"/>
      <c r="BD441" s="3"/>
      <c r="BE441" s="3">
        <v>-2.2599999999999998</v>
      </c>
      <c r="BF441" s="3" t="s">
        <v>1300</v>
      </c>
    </row>
    <row r="442" spans="1:58" x14ac:dyDescent="0.35">
      <c r="A442" s="2">
        <v>31</v>
      </c>
      <c r="B442" s="3" t="s">
        <v>162</v>
      </c>
      <c r="C442" s="3">
        <v>31.2</v>
      </c>
      <c r="D442" s="3" t="s">
        <v>679</v>
      </c>
      <c r="E442" s="3" t="s">
        <v>164</v>
      </c>
      <c r="F442" s="3">
        <v>1</v>
      </c>
      <c r="G442" s="3"/>
      <c r="H442" s="3" t="str">
        <f>IF(Z442&lt;'2 - Outliers'!$F$11,"Low outlier",IF(Z442&gt;'2 - Outliers'!$F$12,"High outlier",""))</f>
        <v/>
      </c>
      <c r="I442" s="3">
        <f>IF(AB442="",VLOOKUP(AX442,'3 -Impute_SE'!$B$10:$C$21,2,FALSE),AB442)</f>
        <v>0.18749999999999997</v>
      </c>
      <c r="J442" s="3">
        <f>I442^2</f>
        <v>3.5156249999999986E-2</v>
      </c>
      <c r="K442" s="96">
        <f>1/J442</f>
        <v>28.444444444444457</v>
      </c>
      <c r="L442" s="3">
        <f>K442/(VLOOKUP($AX442,'5_Weighting - FEM'!$B$9:$C$20,2,FALSE)/VLOOKUP($AX442,'5_Weighting - FEM'!$B$9:$D$20,3,FALSE))</f>
        <v>2.7579763068075533E-4</v>
      </c>
      <c r="M442" s="3">
        <f>L442*Z442</f>
        <v>8.2739289204226602E-5</v>
      </c>
      <c r="N442" s="3">
        <f>K442*Z442</f>
        <v>8.5333333333333368</v>
      </c>
      <c r="O442" s="3">
        <f>K442/(VLOOKUP($AX442,'5_Weighting - FEM'!$F$12:$G$20,2,FALSE)/(VLOOKUP($AX442,'5_Weighting - FEM'!$F$12:$H$21,3,FALSE)))</f>
        <v>0.16152441381791904</v>
      </c>
      <c r="P442" s="3">
        <f>O442*$Z442</f>
        <v>4.8457324145375714E-2</v>
      </c>
      <c r="Q442" s="3">
        <f>K442/(VLOOKUP($AX442,'5_Weighting - FEM'!$F$12:$H$20,2,FALSE)/VLOOKUP($AX442,'5_Weighting - FEM'!$F$12:$H$20,3,FALSE))</f>
        <v>0.16152441381791904</v>
      </c>
      <c r="R442" s="3">
        <f>Q442*$Z442</f>
        <v>4.8457324145375714E-2</v>
      </c>
      <c r="S442" s="3">
        <f>K442/(VLOOKUP($AX442,'5_Weighting - FEM'!$N$12:$O$23,2,FALSE)/VLOOKUP($AX442,'5_Weighting - FEM'!$N$12:$P$23,3,FALSE))</f>
        <v>2.0363113942132482E-4</v>
      </c>
      <c r="T442" s="3">
        <f>S442*$Z442</f>
        <v>6.1089341826397439E-5</v>
      </c>
      <c r="U442" s="3">
        <f>K442/(VLOOKUP($AX442,'5_Weighting - FEM'!$R$12:$S$23,2,FALSE)/(VLOOKUP($AX442,'5_Weighting - FEM'!$R$12:$T$23,3,FALSE)))</f>
        <v>1.4458457376176679E-4</v>
      </c>
      <c r="V442" s="3">
        <f>U442*$Z442</f>
        <v>4.3375372128530035E-5</v>
      </c>
      <c r="W442" s="3">
        <f>K442/(VLOOKUP($AX442,'5_Weighting - FEM'!$V$12:$W$23,2,FALSE)/(VLOOKUP($AX442,'5_Weighting - FEM'!$V$12:$X$23,3,FALSE)))</f>
        <v>1.5787135954568971E-4</v>
      </c>
      <c r="X442" s="3">
        <f>W442*$Z442</f>
        <v>4.7361407863706909E-5</v>
      </c>
      <c r="Y442" s="3" t="s">
        <v>94</v>
      </c>
      <c r="Z442" s="6">
        <v>0.3</v>
      </c>
      <c r="AA442" s="3" t="s">
        <v>4</v>
      </c>
      <c r="AB442" s="3">
        <v>0.18749999999999997</v>
      </c>
      <c r="AC442" s="3" t="s">
        <v>26</v>
      </c>
      <c r="AD442" s="3" t="s">
        <v>5</v>
      </c>
      <c r="AE442" s="3" t="s">
        <v>6</v>
      </c>
      <c r="AF442" s="3" t="s">
        <v>5</v>
      </c>
      <c r="AG442" s="3" t="s">
        <v>55</v>
      </c>
      <c r="AH442" s="3" t="s">
        <v>165</v>
      </c>
      <c r="AI442" s="3" t="s">
        <v>95</v>
      </c>
      <c r="AJ442" s="3" t="s">
        <v>57</v>
      </c>
      <c r="AK442" s="3" t="s">
        <v>74</v>
      </c>
      <c r="AL442" s="4" t="s">
        <v>12</v>
      </c>
      <c r="AM442" s="4" t="s">
        <v>166</v>
      </c>
      <c r="AN442" s="4">
        <v>1999</v>
      </c>
      <c r="AO442" s="3" t="s">
        <v>30</v>
      </c>
      <c r="AP442" s="3" t="s">
        <v>30</v>
      </c>
      <c r="AQ442" s="3">
        <v>10475</v>
      </c>
      <c r="AR442" s="3">
        <v>0</v>
      </c>
      <c r="AS442" s="3">
        <v>0</v>
      </c>
      <c r="AT442" s="3">
        <v>0</v>
      </c>
      <c r="AU442" s="3">
        <v>0</v>
      </c>
      <c r="AV442" s="4" t="s">
        <v>346</v>
      </c>
      <c r="AW442" s="4" t="s">
        <v>680</v>
      </c>
      <c r="AX442" s="4" t="s">
        <v>642</v>
      </c>
      <c r="AY442" s="4" t="s">
        <v>168</v>
      </c>
      <c r="AZ442" s="4" t="s">
        <v>99</v>
      </c>
      <c r="BA442" s="3">
        <v>0.26200000000000001</v>
      </c>
      <c r="BB442" s="3">
        <v>1.2995265424293818</v>
      </c>
      <c r="BC442" s="3"/>
      <c r="BD442" s="3" t="s">
        <v>60</v>
      </c>
      <c r="BE442" s="3">
        <v>1.6</v>
      </c>
      <c r="BF442" s="3"/>
    </row>
    <row r="443" spans="1:58" x14ac:dyDescent="0.35">
      <c r="A443" s="2">
        <v>34</v>
      </c>
      <c r="B443" s="3" t="s">
        <v>732</v>
      </c>
      <c r="C443" s="3">
        <v>34.1</v>
      </c>
      <c r="D443" s="3" t="s">
        <v>847</v>
      </c>
      <c r="E443" s="3" t="s">
        <v>848</v>
      </c>
      <c r="F443" s="3"/>
      <c r="G443" s="3"/>
      <c r="H443" s="3" t="str">
        <f>IF(Z443&lt;'2 - Outliers'!$F$11,"Low outlier",IF(Z443&gt;'2 - Outliers'!$F$12,"High outlier",""))</f>
        <v>High outlier</v>
      </c>
      <c r="I443" s="3">
        <f>IF(AB443="",VLOOKUP(AX443,'3 -Impute_SE'!$B$10:$C$21,2,FALSE),AB443)</f>
        <v>0.19117647058823528</v>
      </c>
      <c r="J443" s="3">
        <f>I443^2</f>
        <v>3.6548442906574392E-2</v>
      </c>
      <c r="K443" s="3">
        <f>1/J443</f>
        <v>27.360946745562131</v>
      </c>
      <c r="L443" s="3">
        <f>K443/(VLOOKUP($AX443,'5_Weighting - FEM'!$B$9:$C$20,2,FALSE)/VLOOKUP($AX443,'5_Weighting - FEM'!$B$9:$D$20,3,FALSE))</f>
        <v>1.6305040574326981E-14</v>
      </c>
      <c r="M443" s="3">
        <f>L443*Z443</f>
        <v>1.6957242197300063E-14</v>
      </c>
      <c r="N443" s="3">
        <f>K443*Z443</f>
        <v>28.455384615384617</v>
      </c>
      <c r="O443" s="3" t="e">
        <f>K443/(VLOOKUP($AX443,'5_Weighting - FEM'!$F$12:$G$20,2,FALSE)/(VLOOKUP($AX443,'5_Weighting - FEM'!$F$12:$H$21,3,FALSE)))</f>
        <v>#N/A</v>
      </c>
      <c r="P443" s="3" t="e">
        <f>O443*$Z443</f>
        <v>#N/A</v>
      </c>
      <c r="Q443" s="3" t="e">
        <f>K443/(VLOOKUP($AX443,'5_Weighting - FEM'!$F$12:$H$20,2,FALSE)/VLOOKUP($AX443,'5_Weighting - FEM'!$F$12:$H$20,3,FALSE))</f>
        <v>#N/A</v>
      </c>
      <c r="R443" s="3" t="e">
        <f>Q443*$Z443</f>
        <v>#N/A</v>
      </c>
      <c r="S443" s="3">
        <f>K443/(VLOOKUP($AX443,'5_Weighting - FEM'!$N$12:$O$23,2,FALSE)/VLOOKUP($AX443,'5_Weighting - FEM'!$N$12:$P$23,3,FALSE))</f>
        <v>6.1338696028067906E-5</v>
      </c>
      <c r="T443" s="3">
        <f>S443*$Z443</f>
        <v>6.3792243869190617E-5</v>
      </c>
      <c r="U443" s="3">
        <f>K443/(VLOOKUP($AX443,'5_Weighting - FEM'!$R$12:$S$23,2,FALSE)/(VLOOKUP($AX443,'5_Weighting - FEM'!$R$12:$T$23,3,FALSE)))</f>
        <v>3.9792457912005556E-5</v>
      </c>
      <c r="V443" s="3">
        <f>U443*$Z443</f>
        <v>4.1384156228485778E-5</v>
      </c>
      <c r="W443" s="3">
        <f>K443/(VLOOKUP($AX443,'5_Weighting - FEM'!$V$12:$W$23,2,FALSE)/(VLOOKUP($AX443,'5_Weighting - FEM'!$V$12:$X$23,3,FALSE)))</f>
        <v>6.7937669071294998E-15</v>
      </c>
      <c r="X443" s="3">
        <f>W443*$Z443</f>
        <v>7.06551758341468E-15</v>
      </c>
      <c r="Y443" s="3" t="s">
        <v>266</v>
      </c>
      <c r="Z443" s="6">
        <v>1.04</v>
      </c>
      <c r="AA443" s="3" t="s">
        <v>157</v>
      </c>
      <c r="AB443" s="3">
        <v>0.19117647058823528</v>
      </c>
      <c r="AC443" s="3" t="s">
        <v>26</v>
      </c>
      <c r="AD443" s="3" t="s">
        <v>5</v>
      </c>
      <c r="AE443" s="3" t="s">
        <v>6</v>
      </c>
      <c r="AF443" s="3" t="s">
        <v>5</v>
      </c>
      <c r="AG443" s="3" t="s">
        <v>102</v>
      </c>
      <c r="AH443" s="3" t="s">
        <v>603</v>
      </c>
      <c r="AI443" s="3" t="s">
        <v>103</v>
      </c>
      <c r="AJ443" s="10" t="s">
        <v>10</v>
      </c>
      <c r="AK443" s="3" t="s">
        <v>39</v>
      </c>
      <c r="AL443" s="11" t="s">
        <v>12</v>
      </c>
      <c r="AM443" s="11" t="s">
        <v>13</v>
      </c>
      <c r="AN443" s="4" t="s">
        <v>735</v>
      </c>
      <c r="AO443" s="3" t="str">
        <f>IF(AN443&lt;2010,"Pre-2010",IF(AN443&lt;2018,"2010 - 2017","2018 - 2019"))</f>
        <v>2018 - 2019</v>
      </c>
      <c r="AP443" s="3" t="s">
        <v>151</v>
      </c>
      <c r="AQ443" s="3">
        <v>451</v>
      </c>
      <c r="AR443" s="3">
        <v>0</v>
      </c>
      <c r="AS443" s="3">
        <v>0</v>
      </c>
      <c r="AT443" s="3">
        <v>1</v>
      </c>
      <c r="AU443" s="3">
        <v>1</v>
      </c>
      <c r="AV443" s="4" t="s">
        <v>97</v>
      </c>
      <c r="AW443" s="4" t="s">
        <v>849</v>
      </c>
      <c r="AX443" s="4" t="s">
        <v>1396</v>
      </c>
      <c r="AY443" s="4" t="s">
        <v>33</v>
      </c>
      <c r="AZ443" s="4"/>
      <c r="BA443" s="3">
        <v>1.04</v>
      </c>
      <c r="BB443" s="3"/>
      <c r="BC443" s="3"/>
      <c r="BD443" s="3" t="s">
        <v>20</v>
      </c>
      <c r="BE443" s="3">
        <v>5.44</v>
      </c>
      <c r="BF443" s="3"/>
    </row>
    <row r="444" spans="1:58" x14ac:dyDescent="0.35">
      <c r="A444" s="2">
        <v>115</v>
      </c>
      <c r="B444" s="3" t="s">
        <v>476</v>
      </c>
      <c r="C444" s="3">
        <v>115.4</v>
      </c>
      <c r="D444" s="3" t="s">
        <v>477</v>
      </c>
      <c r="E444" s="3" t="s">
        <v>478</v>
      </c>
      <c r="F444" s="3">
        <v>1</v>
      </c>
      <c r="G444" s="3"/>
      <c r="H444" s="3" t="str">
        <f>IF(Z444&lt;'2 - Outliers'!$F$11,"Low outlier",IF(Z444&gt;'2 - Outliers'!$F$12,"High outlier",""))</f>
        <v/>
      </c>
      <c r="I444" s="3">
        <f>IF(AB444="",VLOOKUP(AX444,'3 -Impute_SE'!$B$10:$C$21,2,FALSE),AB444)</f>
        <v>0.19229397074562971</v>
      </c>
      <c r="J444" s="3">
        <f>I444^2</f>
        <v>3.6976971185121096E-2</v>
      </c>
      <c r="K444" s="3">
        <f>1/J444</f>
        <v>27.043859135828381</v>
      </c>
      <c r="L444" s="3">
        <f>K444/(VLOOKUP($AX444,'5_Weighting - FEM'!$B$9:$C$20,2,FALSE)/VLOOKUP($AX444,'5_Weighting - FEM'!$B$9:$D$20,3,FALSE))</f>
        <v>1.9263105679754184E-4</v>
      </c>
      <c r="M444" s="3">
        <f>L444*Z444</f>
        <v>1.0382813961387506E-4</v>
      </c>
      <c r="N444" s="3">
        <f>K444*Z444</f>
        <v>14.576640074211499</v>
      </c>
      <c r="O444" s="3">
        <f>K444/(VLOOKUP($AX444,'5_Weighting - FEM'!$F$12:$G$20,2,FALSE)/(VLOOKUP($AX444,'5_Weighting - FEM'!$F$12:$H$21,3,FALSE)))</f>
        <v>9.8396085739326747E-2</v>
      </c>
      <c r="P444" s="3">
        <f>O444*$Z444</f>
        <v>5.303549021349712E-2</v>
      </c>
      <c r="Q444" s="3">
        <f>K444/(VLOOKUP($AX444,'5_Weighting - FEM'!$F$12:$H$20,2,FALSE)/VLOOKUP($AX444,'5_Weighting - FEM'!$F$12:$H$20,3,FALSE))</f>
        <v>9.8396085739326747E-2</v>
      </c>
      <c r="R444" s="3">
        <f>Q444*$Z444</f>
        <v>5.303549021349712E-2</v>
      </c>
      <c r="S444" s="3">
        <f>K444/(VLOOKUP($AX444,'5_Weighting - FEM'!$N$12:$O$23,2,FALSE)/VLOOKUP($AX444,'5_Weighting - FEM'!$N$12:$P$23,3,FALSE))</f>
        <v>7.3087930920532175E-5</v>
      </c>
      <c r="T444" s="3">
        <f>S444*$Z444</f>
        <v>3.9394394766166848E-5</v>
      </c>
      <c r="U444" s="3">
        <f>K444/(VLOOKUP($AX444,'5_Weighting - FEM'!$R$12:$S$23,2,FALSE)/(VLOOKUP($AX444,'5_Weighting - FEM'!$R$12:$T$23,3,FALSE)))</f>
        <v>3.342362634179351E-4</v>
      </c>
      <c r="V444" s="3">
        <f>U444*$Z444</f>
        <v>1.8015334598226704E-4</v>
      </c>
      <c r="W444" s="3">
        <f>K444/(VLOOKUP($AX444,'5_Weighting - FEM'!$V$12:$W$23,2,FALSE)/(VLOOKUP($AX444,'5_Weighting - FEM'!$V$12:$X$23,3,FALSE)))</f>
        <v>9.1336966385343487E-5</v>
      </c>
      <c r="X444" s="3">
        <f>W444*$Z444</f>
        <v>4.9230624881700144E-5</v>
      </c>
      <c r="Y444" s="3" t="s">
        <v>479</v>
      </c>
      <c r="Z444" s="6">
        <v>0.53900000000000003</v>
      </c>
      <c r="AA444" s="3" t="s">
        <v>4</v>
      </c>
      <c r="AB444" s="3">
        <v>0.19229397074562971</v>
      </c>
      <c r="AC444" s="3" t="s">
        <v>26</v>
      </c>
      <c r="AD444" s="3" t="s">
        <v>5</v>
      </c>
      <c r="AE444" s="3" t="s">
        <v>6</v>
      </c>
      <c r="AF444" s="3" t="s">
        <v>5</v>
      </c>
      <c r="AG444" s="3" t="s">
        <v>102</v>
      </c>
      <c r="AH444" s="3" t="s">
        <v>37</v>
      </c>
      <c r="AI444" s="3" t="s">
        <v>480</v>
      </c>
      <c r="AJ444" s="3" t="s">
        <v>10</v>
      </c>
      <c r="AK444" s="3" t="s">
        <v>11</v>
      </c>
      <c r="AL444" s="11" t="s">
        <v>12</v>
      </c>
      <c r="AM444" s="11" t="s">
        <v>223</v>
      </c>
      <c r="AN444" s="4">
        <v>2003</v>
      </c>
      <c r="AO444" s="3" t="s">
        <v>30</v>
      </c>
      <c r="AP444" s="3" t="s">
        <v>30</v>
      </c>
      <c r="AQ444" s="3">
        <v>22</v>
      </c>
      <c r="AR444" s="3">
        <v>1</v>
      </c>
      <c r="AS444" s="3">
        <v>1</v>
      </c>
      <c r="AT444" s="3">
        <v>0</v>
      </c>
      <c r="AU444" s="3">
        <v>1</v>
      </c>
      <c r="AV444" s="4" t="s">
        <v>330</v>
      </c>
      <c r="AW444" s="4" t="s">
        <v>481</v>
      </c>
      <c r="AX444" s="4" t="s">
        <v>332</v>
      </c>
      <c r="AY444" s="4" t="s">
        <v>33</v>
      </c>
      <c r="AZ444" s="4"/>
      <c r="BA444" s="3">
        <v>1.2E-2</v>
      </c>
      <c r="BB444" s="3"/>
      <c r="BC444" s="3">
        <v>1.0120722888660778</v>
      </c>
      <c r="BD444" s="3" t="s">
        <v>19</v>
      </c>
      <c r="BE444" s="3">
        <v>2.8029999999999999</v>
      </c>
      <c r="BF444" s="3"/>
    </row>
    <row r="445" spans="1:58" x14ac:dyDescent="0.35">
      <c r="A445" s="2">
        <v>69</v>
      </c>
      <c r="B445" s="3" t="s">
        <v>61</v>
      </c>
      <c r="C445" s="3">
        <v>69.099999999999994</v>
      </c>
      <c r="D445" s="3" t="s">
        <v>62</v>
      </c>
      <c r="E445" s="3" t="s">
        <v>63</v>
      </c>
      <c r="F445" s="3"/>
      <c r="G445" s="3"/>
      <c r="H445" s="3" t="str">
        <f>IF(Z445&lt;'2 - Outliers'!$F$11,"Low outlier",IF(Z445&gt;'2 - Outliers'!$F$12,"High outlier",""))</f>
        <v/>
      </c>
      <c r="I445" s="3">
        <f>IF(AB445="",VLOOKUP(AX445,'3 -Impute_SE'!$B$10:$C$21,2,FALSE),AB445)</f>
        <v>0.2010178117048346</v>
      </c>
      <c r="J445" s="3">
        <f>I445^2</f>
        <v>4.0408160622600338E-2</v>
      </c>
      <c r="K445" s="3">
        <f>1/J445</f>
        <v>24.747476365966993</v>
      </c>
      <c r="L445" s="3">
        <f>K445/(VLOOKUP($AX445,'5_Weighting - FEM'!$B$9:$C$20,2,FALSE)/VLOOKUP($AX445,'5_Weighting - FEM'!$B$9:$D$20,3,FALSE))</f>
        <v>6.6559549114867005E-5</v>
      </c>
      <c r="M445" s="3">
        <f>L445*Z445</f>
        <v>5.2582043800744938E-5</v>
      </c>
      <c r="N445" s="3">
        <f>K445*Z445</f>
        <v>19.550506329113926</v>
      </c>
      <c r="O445" s="3">
        <f>K445/(VLOOKUP($AX445,'5_Weighting - FEM'!$F$12:$G$20,2,FALSE)/(VLOOKUP($AX445,'5_Weighting - FEM'!$F$12:$H$21,3,FALSE)))</f>
        <v>6.4694631806553613E-3</v>
      </c>
      <c r="P445" s="3">
        <f>O445*$Z445</f>
        <v>5.1108759127177356E-3</v>
      </c>
      <c r="Q445" s="3">
        <f>K445/(VLOOKUP($AX445,'5_Weighting - FEM'!$F$12:$H$20,2,FALSE)/VLOOKUP($AX445,'5_Weighting - FEM'!$F$12:$H$20,3,FALSE))</f>
        <v>6.4694631806553613E-3</v>
      </c>
      <c r="R445" s="3">
        <f>Q445*$Z445</f>
        <v>5.1108759127177356E-3</v>
      </c>
      <c r="S445" s="3">
        <f>K445/(VLOOKUP($AX445,'5_Weighting - FEM'!$N$12:$O$23,2,FALSE)/VLOOKUP($AX445,'5_Weighting - FEM'!$N$12:$P$23,3,FALSE))</f>
        <v>4.3089546215760658E-5</v>
      </c>
      <c r="T445" s="3">
        <f>S445*$Z445</f>
        <v>3.4040741510450921E-5</v>
      </c>
      <c r="U445" s="3">
        <f>K445/(VLOOKUP($AX445,'5_Weighting - FEM'!$R$12:$S$23,2,FALSE)/(VLOOKUP($AX445,'5_Weighting - FEM'!$R$12:$T$23,3,FALSE)))</f>
        <v>1.2674057291024908E-2</v>
      </c>
      <c r="V445" s="3">
        <f>U445*$Z445</f>
        <v>1.0012505259909679E-2</v>
      </c>
      <c r="W445" s="3">
        <f>K445/(VLOOKUP($AX445,'5_Weighting - FEM'!$V$12:$W$23,2,FALSE)/(VLOOKUP($AX445,'5_Weighting - FEM'!$V$12:$X$23,3,FALSE)))</f>
        <v>3.8452998763750629E-5</v>
      </c>
      <c r="X445" s="3">
        <f>W445*$Z445</f>
        <v>3.0377869023362999E-5</v>
      </c>
      <c r="Y445" s="3" t="s">
        <v>64</v>
      </c>
      <c r="Z445" s="6">
        <v>0.79</v>
      </c>
      <c r="AA445" s="3" t="s">
        <v>4</v>
      </c>
      <c r="AB445" s="3">
        <v>0.2010178117048346</v>
      </c>
      <c r="AC445" s="3" t="s">
        <v>26</v>
      </c>
      <c r="AD445" s="3" t="s">
        <v>5</v>
      </c>
      <c r="AE445" s="3" t="s">
        <v>6</v>
      </c>
      <c r="AF445" s="3" t="s">
        <v>5</v>
      </c>
      <c r="AG445" s="3" t="s">
        <v>7</v>
      </c>
      <c r="AH445" s="3" t="s">
        <v>65</v>
      </c>
      <c r="AI445" s="3" t="s">
        <v>28</v>
      </c>
      <c r="AJ445" s="3" t="s">
        <v>10</v>
      </c>
      <c r="AK445" s="3" t="s">
        <v>11</v>
      </c>
      <c r="AL445" s="4" t="s">
        <v>66</v>
      </c>
      <c r="AM445" s="4" t="s">
        <v>67</v>
      </c>
      <c r="AN445" s="4">
        <v>2009</v>
      </c>
      <c r="AO445" s="3" t="str">
        <f>IF(AN445&lt;2010,"Pre-2010",IF(AN445&lt;2018,"2010 - 2017","2018 - 2019"))</f>
        <v>Pre-2010</v>
      </c>
      <c r="AP445" s="3" t="s">
        <v>30</v>
      </c>
      <c r="AQ445" s="3">
        <v>236</v>
      </c>
      <c r="AR445" s="3">
        <v>0</v>
      </c>
      <c r="AS445" s="3">
        <v>0</v>
      </c>
      <c r="AT445" s="3">
        <v>1</v>
      </c>
      <c r="AU445" s="3">
        <v>1</v>
      </c>
      <c r="AV445" s="4" t="s">
        <v>15</v>
      </c>
      <c r="AW445" s="4" t="s">
        <v>41</v>
      </c>
      <c r="AX445" s="4" t="s">
        <v>42</v>
      </c>
      <c r="AY445" s="4" t="s">
        <v>33</v>
      </c>
      <c r="AZ445" s="4"/>
      <c r="BA445" s="3">
        <v>0.59599999999999997</v>
      </c>
      <c r="BB445" s="3"/>
      <c r="BC445" s="3"/>
      <c r="BD445" s="3" t="s">
        <v>20</v>
      </c>
      <c r="BE445" s="3">
        <v>3.93</v>
      </c>
      <c r="BF445" s="3"/>
    </row>
    <row r="446" spans="1:58" x14ac:dyDescent="0.35">
      <c r="A446" s="2">
        <v>34</v>
      </c>
      <c r="B446" s="3" t="s">
        <v>732</v>
      </c>
      <c r="C446" s="3">
        <v>34.200000000000003</v>
      </c>
      <c r="D446" s="3" t="s">
        <v>733</v>
      </c>
      <c r="E446" s="3" t="s">
        <v>734</v>
      </c>
      <c r="F446" s="3"/>
      <c r="G446" s="3"/>
      <c r="H446" s="3" t="str">
        <f>IF(Z446&lt;'2 - Outliers'!$F$11,"Low outlier",IF(Z446&gt;'2 - Outliers'!$F$12,"High outlier",""))</f>
        <v/>
      </c>
      <c r="I446" s="3">
        <f>IF(AB446="",VLOOKUP(AX446,'3 -Impute_SE'!$B$10:$C$21,2,FALSE),AB446)</f>
        <v>0.20232558139534881</v>
      </c>
      <c r="J446" s="3">
        <f>I446^2</f>
        <v>4.093564088696592E-2</v>
      </c>
      <c r="K446" s="3">
        <f>1/J446</f>
        <v>24.428590302549878</v>
      </c>
      <c r="L446" s="3">
        <f>K446/(VLOOKUP($AX446,'5_Weighting - FEM'!$B$9:$C$20,2,FALSE)/VLOOKUP($AX446,'5_Weighting - FEM'!$B$9:$D$20,3,FALSE))</f>
        <v>2.3685986694073111E-4</v>
      </c>
      <c r="M446" s="3">
        <f>L446*Z446</f>
        <v>2.0606808423843604E-5</v>
      </c>
      <c r="N446" s="3">
        <f>K446*Z446</f>
        <v>2.1252873563218393</v>
      </c>
      <c r="O446" s="3">
        <f>K446/(VLOOKUP($AX446,'5_Weighting - FEM'!$F$12:$G$20,2,FALSE)/(VLOOKUP($AX446,'5_Weighting - FEM'!$F$12:$H$21,3,FALSE)))</f>
        <v>0.13872001391077038</v>
      </c>
      <c r="P446" s="3">
        <f>O446*$Z446</f>
        <v>1.2068641210237022E-2</v>
      </c>
      <c r="Q446" s="3">
        <f>K446/(VLOOKUP($AX446,'5_Weighting - FEM'!$F$12:$H$20,2,FALSE)/VLOOKUP($AX446,'5_Weighting - FEM'!$F$12:$H$20,3,FALSE))</f>
        <v>0.13872001391077038</v>
      </c>
      <c r="R446" s="3">
        <f>Q446*$Z446</f>
        <v>1.2068641210237022E-2</v>
      </c>
      <c r="S446" s="3">
        <f>K446/(VLOOKUP($AX446,'5_Weighting - FEM'!$N$12:$O$23,2,FALSE)/VLOOKUP($AX446,'5_Weighting - FEM'!$N$12:$P$23,3,FALSE))</f>
        <v>1.748820121089242E-4</v>
      </c>
      <c r="T446" s="3">
        <f>S446*$Z446</f>
        <v>1.5214735053476405E-5</v>
      </c>
      <c r="U446" s="3">
        <f>K446/(VLOOKUP($AX446,'5_Weighting - FEM'!$R$12:$S$23,2,FALSE)/(VLOOKUP($AX446,'5_Weighting - FEM'!$R$12:$T$23,3,FALSE)))</f>
        <v>1.2417178065802741E-4</v>
      </c>
      <c r="V446" s="3">
        <f>U446*$Z446</f>
        <v>1.0802944917248384E-5</v>
      </c>
      <c r="W446" s="3">
        <f>K446/(VLOOKUP($AX446,'5_Weighting - FEM'!$V$12:$W$23,2,FALSE)/(VLOOKUP($AX446,'5_Weighting - FEM'!$V$12:$X$23,3,FALSE)))</f>
        <v>1.3558270650638199E-4</v>
      </c>
      <c r="X446" s="3">
        <f>W446*$Z446</f>
        <v>1.1795695466055233E-5</v>
      </c>
      <c r="Y446" s="3" t="s">
        <v>266</v>
      </c>
      <c r="Z446" s="6">
        <v>8.6999999999999994E-2</v>
      </c>
      <c r="AA446" s="3" t="s">
        <v>157</v>
      </c>
      <c r="AB446" s="3">
        <v>0.20232558139534881</v>
      </c>
      <c r="AC446" s="3" t="s">
        <v>26</v>
      </c>
      <c r="AD446" s="3" t="s">
        <v>53</v>
      </c>
      <c r="AE446" s="3" t="s">
        <v>6</v>
      </c>
      <c r="AF446" s="3" t="s">
        <v>54</v>
      </c>
      <c r="AG446" s="3" t="s">
        <v>102</v>
      </c>
      <c r="AH446" s="3" t="s">
        <v>603</v>
      </c>
      <c r="AI446" s="3" t="s">
        <v>103</v>
      </c>
      <c r="AJ446" s="3" t="s">
        <v>10</v>
      </c>
      <c r="AK446" s="3" t="s">
        <v>39</v>
      </c>
      <c r="AL446" s="4" t="s">
        <v>12</v>
      </c>
      <c r="AM446" s="4" t="s">
        <v>13</v>
      </c>
      <c r="AN446" s="4" t="s">
        <v>735</v>
      </c>
      <c r="AO446" s="3" t="s">
        <v>1951</v>
      </c>
      <c r="AP446" s="3" t="s">
        <v>14</v>
      </c>
      <c r="AQ446" s="3">
        <v>451</v>
      </c>
      <c r="AR446" s="3">
        <v>0</v>
      </c>
      <c r="AS446" s="3">
        <v>0</v>
      </c>
      <c r="AT446" s="3">
        <v>1</v>
      </c>
      <c r="AU446" s="3">
        <v>1</v>
      </c>
      <c r="AV446" s="4" t="s">
        <v>346</v>
      </c>
      <c r="AW446" s="4" t="s">
        <v>736</v>
      </c>
      <c r="AX446" s="4" t="s">
        <v>642</v>
      </c>
      <c r="AY446" s="4" t="s">
        <v>33</v>
      </c>
      <c r="AZ446" s="4"/>
      <c r="BA446" s="3">
        <v>8.6999999999999994E-2</v>
      </c>
      <c r="BB446" s="3"/>
      <c r="BC446" s="3"/>
      <c r="BD446" s="3" t="s">
        <v>20</v>
      </c>
      <c r="BE446" s="3">
        <v>0.43</v>
      </c>
      <c r="BF446" s="3"/>
    </row>
    <row r="447" spans="1:58" x14ac:dyDescent="0.35">
      <c r="A447" s="2">
        <v>34</v>
      </c>
      <c r="B447" s="3" t="s">
        <v>732</v>
      </c>
      <c r="C447" s="3">
        <v>34.200000000000003</v>
      </c>
      <c r="D447" s="3" t="s">
        <v>845</v>
      </c>
      <c r="E447" s="3" t="s">
        <v>734</v>
      </c>
      <c r="F447" s="3"/>
      <c r="G447" s="3"/>
      <c r="H447" s="3" t="str">
        <f>IF(Z447&lt;'2 - Outliers'!$F$11,"Low outlier",IF(Z447&gt;'2 - Outliers'!$F$12,"High outlier",""))</f>
        <v>High outlier</v>
      </c>
      <c r="I447" s="3">
        <f>IF(AB447="",VLOOKUP(AX447,'3 -Impute_SE'!$B$10:$C$21,2,FALSE),AB447)</f>
        <v>0.21501014198782964</v>
      </c>
      <c r="J447" s="3">
        <f>I447^2</f>
        <v>4.6229361157626665E-2</v>
      </c>
      <c r="K447" s="3">
        <f>1/J447</f>
        <v>21.631274474902092</v>
      </c>
      <c r="L447" s="3">
        <f>K447/(VLOOKUP($AX447,'5_Weighting - FEM'!$B$9:$C$20,2,FALSE)/VLOOKUP($AX447,'5_Weighting - FEM'!$B$9:$D$20,3,FALSE))</f>
        <v>1.2890592246954647E-14</v>
      </c>
      <c r="M447" s="3">
        <f>L447*Z447</f>
        <v>1.3664027781771926E-14</v>
      </c>
      <c r="N447" s="3">
        <f>K447*Z447</f>
        <v>22.92915094339622</v>
      </c>
      <c r="O447" s="3" t="e">
        <f>K447/(VLOOKUP($AX447,'5_Weighting - FEM'!$F$12:$G$20,2,FALSE)/(VLOOKUP($AX447,'5_Weighting - FEM'!$F$12:$H$21,3,FALSE)))</f>
        <v>#N/A</v>
      </c>
      <c r="P447" s="3" t="e">
        <f>O447*$Z447</f>
        <v>#N/A</v>
      </c>
      <c r="Q447" s="3" t="e">
        <f>K447/(VLOOKUP($AX447,'5_Weighting - FEM'!$F$12:$H$20,2,FALSE)/VLOOKUP($AX447,'5_Weighting - FEM'!$F$12:$H$20,3,FALSE))</f>
        <v>#N/A</v>
      </c>
      <c r="R447" s="3" t="e">
        <f>Q447*$Z447</f>
        <v>#N/A</v>
      </c>
      <c r="S447" s="3">
        <f>K447/(VLOOKUP($AX447,'5_Weighting - FEM'!$N$12:$O$23,2,FALSE)/VLOOKUP($AX447,'5_Weighting - FEM'!$N$12:$P$23,3,FALSE))</f>
        <v>4.8493722898347165E-5</v>
      </c>
      <c r="T447" s="3">
        <f>S447*$Z447</f>
        <v>5.1403346272247999E-5</v>
      </c>
      <c r="U447" s="3">
        <f>K447/(VLOOKUP($AX447,'5_Weighting - FEM'!$R$12:$S$23,2,FALSE)/(VLOOKUP($AX447,'5_Weighting - FEM'!$R$12:$T$23,3,FALSE)))</f>
        <v>3.1459495430844134E-5</v>
      </c>
      <c r="V447" s="3">
        <f>U447*$Z447</f>
        <v>3.3347065156694782E-5</v>
      </c>
      <c r="W447" s="3">
        <f>K447/(VLOOKUP($AX447,'5_Weighting - FEM'!$V$12:$W$23,2,FALSE)/(VLOOKUP($AX447,'5_Weighting - FEM'!$V$12:$X$23,3,FALSE)))</f>
        <v>5.371080103814793E-15</v>
      </c>
      <c r="X447" s="3">
        <f>W447*$Z447</f>
        <v>5.693344910043681E-15</v>
      </c>
      <c r="Y447" s="3" t="s">
        <v>266</v>
      </c>
      <c r="Z447" s="6">
        <v>1.06</v>
      </c>
      <c r="AA447" s="3" t="s">
        <v>157</v>
      </c>
      <c r="AB447" s="3">
        <v>0.21501014198782964</v>
      </c>
      <c r="AC447" s="3" t="s">
        <v>26</v>
      </c>
      <c r="AD447" s="3" t="s">
        <v>5</v>
      </c>
      <c r="AE447" s="3" t="s">
        <v>6</v>
      </c>
      <c r="AF447" s="3" t="s">
        <v>5</v>
      </c>
      <c r="AG447" s="3" t="s">
        <v>102</v>
      </c>
      <c r="AH447" s="3" t="s">
        <v>603</v>
      </c>
      <c r="AI447" s="3" t="s">
        <v>103</v>
      </c>
      <c r="AJ447" s="3" t="s">
        <v>10</v>
      </c>
      <c r="AK447" s="3" t="s">
        <v>39</v>
      </c>
      <c r="AL447" s="4" t="s">
        <v>12</v>
      </c>
      <c r="AM447" s="4" t="s">
        <v>13</v>
      </c>
      <c r="AN447" s="4" t="s">
        <v>735</v>
      </c>
      <c r="AO447" s="3" t="str">
        <f>IF(AN447&lt;2010,"Pre-2010",IF(AN447&lt;2018,"2010 - 2017","2018 - 2019"))</f>
        <v>2018 - 2019</v>
      </c>
      <c r="AP447" s="3" t="s">
        <v>151</v>
      </c>
      <c r="AQ447" s="3">
        <v>451</v>
      </c>
      <c r="AR447" s="3">
        <v>0</v>
      </c>
      <c r="AS447" s="3">
        <v>0</v>
      </c>
      <c r="AT447" s="3">
        <v>1</v>
      </c>
      <c r="AU447" s="3">
        <v>1</v>
      </c>
      <c r="AV447" s="4" t="s">
        <v>97</v>
      </c>
      <c r="AW447" s="4" t="s">
        <v>846</v>
      </c>
      <c r="AX447" s="4" t="s">
        <v>1396</v>
      </c>
      <c r="AY447" s="4" t="s">
        <v>33</v>
      </c>
      <c r="AZ447" s="4"/>
      <c r="BA447" s="3">
        <v>1.06</v>
      </c>
      <c r="BB447" s="3"/>
      <c r="BC447" s="3"/>
      <c r="BD447" s="3" t="s">
        <v>20</v>
      </c>
      <c r="BE447" s="3">
        <v>4.93</v>
      </c>
      <c r="BF447" s="3"/>
    </row>
    <row r="448" spans="1:58" x14ac:dyDescent="0.35">
      <c r="A448" s="2">
        <v>103</v>
      </c>
      <c r="B448" s="3" t="s">
        <v>263</v>
      </c>
      <c r="C448" s="3">
        <v>103.1</v>
      </c>
      <c r="D448" s="3" t="s">
        <v>508</v>
      </c>
      <c r="E448" s="3" t="s">
        <v>265</v>
      </c>
      <c r="F448" s="3"/>
      <c r="G448" s="3"/>
      <c r="H448" s="3" t="str">
        <f>IF(Z448&lt;'2 - Outliers'!$F$11,"Low outlier",IF(Z448&gt;'2 - Outliers'!$F$12,"High outlier",""))</f>
        <v/>
      </c>
      <c r="I448" s="3">
        <f>IF(AB448="",VLOOKUP(AX448,'3 -Impute_SE'!$B$10:$C$21,2,FALSE),AB448)</f>
        <v>0.21624649859943978</v>
      </c>
      <c r="J448" s="3">
        <f>I448^2</f>
        <v>4.6762548156517515E-2</v>
      </c>
      <c r="K448" s="3">
        <f>1/J448</f>
        <v>21.384634486831857</v>
      </c>
      <c r="L448" s="3">
        <f>K448/(VLOOKUP($AX448,'5_Weighting - FEM'!$B$9:$C$20,2,FALSE)/VLOOKUP($AX448,'5_Weighting - FEM'!$B$9:$D$20,3,FALSE))</f>
        <v>1.2743613597051423E-14</v>
      </c>
      <c r="M448" s="3">
        <f>L448*Z448</f>
        <v>4.9190348484618495E-15</v>
      </c>
      <c r="N448" s="3">
        <f>K448*Z448</f>
        <v>8.2544689119170975</v>
      </c>
      <c r="O448" s="3" t="e">
        <f>K448/(VLOOKUP($AX448,'5_Weighting - FEM'!$F$12:$G$20,2,FALSE)/(VLOOKUP($AX448,'5_Weighting - FEM'!$F$12:$H$21,3,FALSE)))</f>
        <v>#N/A</v>
      </c>
      <c r="P448" s="3" t="e">
        <f>O448*$Z448</f>
        <v>#N/A</v>
      </c>
      <c r="Q448" s="3" t="e">
        <f>K448/(VLOOKUP($AX448,'5_Weighting - FEM'!$F$12:$H$20,2,FALSE)/VLOOKUP($AX448,'5_Weighting - FEM'!$F$12:$H$20,3,FALSE))</f>
        <v>#N/A</v>
      </c>
      <c r="R448" s="3" t="e">
        <f>Q448*$Z448</f>
        <v>#N/A</v>
      </c>
      <c r="S448" s="3">
        <f>K448/(VLOOKUP($AX448,'5_Weighting - FEM'!$N$12:$O$23,2,FALSE)/VLOOKUP($AX448,'5_Weighting - FEM'!$N$12:$P$23,3,FALSE))</f>
        <v>4.794079702932327E-5</v>
      </c>
      <c r="T448" s="3">
        <f>S448*$Z448</f>
        <v>1.8505147653318781E-5</v>
      </c>
      <c r="U448" s="3">
        <f>K448/(VLOOKUP($AX448,'5_Weighting - FEM'!$R$12:$S$23,2,FALSE)/(VLOOKUP($AX448,'5_Weighting - FEM'!$R$12:$T$23,3,FALSE)))</f>
        <v>3.1100793978150645E-5</v>
      </c>
      <c r="V448" s="3">
        <f>U448*$Z448</f>
        <v>1.2004906475566149E-5</v>
      </c>
      <c r="W448" s="3">
        <f>K448/(VLOOKUP($AX448,'5_Weighting - FEM'!$V$12:$W$23,2,FALSE)/(VLOOKUP($AX448,'5_Weighting - FEM'!$V$12:$X$23,3,FALSE)))</f>
        <v>5.3098389996779946E-15</v>
      </c>
      <c r="X448" s="3">
        <f>W448*$Z448</f>
        <v>2.049597853875706E-15</v>
      </c>
      <c r="Y448" s="3" t="s">
        <v>266</v>
      </c>
      <c r="Z448" s="6">
        <v>0.38600000000000001</v>
      </c>
      <c r="AA448" s="3" t="s">
        <v>176</v>
      </c>
      <c r="AB448" s="3">
        <v>0.21624649859943978</v>
      </c>
      <c r="AC448" s="3" t="s">
        <v>26</v>
      </c>
      <c r="AD448" s="3" t="s">
        <v>5</v>
      </c>
      <c r="AE448" s="3" t="s">
        <v>6</v>
      </c>
      <c r="AF448" s="3" t="s">
        <v>5</v>
      </c>
      <c r="AG448" s="3" t="s">
        <v>267</v>
      </c>
      <c r="AH448" s="3" t="s">
        <v>268</v>
      </c>
      <c r="AI448" s="3" t="s">
        <v>103</v>
      </c>
      <c r="AJ448" s="3" t="s">
        <v>10</v>
      </c>
      <c r="AK448" s="3" t="s">
        <v>39</v>
      </c>
      <c r="AL448" s="4" t="s">
        <v>12</v>
      </c>
      <c r="AM448" s="4" t="s">
        <v>13</v>
      </c>
      <c r="AN448" s="4">
        <v>2010</v>
      </c>
      <c r="AO448" s="3" t="s">
        <v>14</v>
      </c>
      <c r="AP448" s="3" t="s">
        <v>14</v>
      </c>
      <c r="AQ448" s="3">
        <v>4399</v>
      </c>
      <c r="AR448" s="3">
        <v>1</v>
      </c>
      <c r="AS448" s="3">
        <v>0</v>
      </c>
      <c r="AT448" s="3">
        <v>1</v>
      </c>
      <c r="AU448" s="3">
        <v>1</v>
      </c>
      <c r="AV448" s="4" t="s">
        <v>97</v>
      </c>
      <c r="AW448" s="4" t="s">
        <v>509</v>
      </c>
      <c r="AX448" s="4" t="s">
        <v>1396</v>
      </c>
      <c r="AY448" s="4" t="s">
        <v>270</v>
      </c>
      <c r="AZ448" s="4"/>
      <c r="BA448" s="3">
        <v>0.38600000000000001</v>
      </c>
      <c r="BB448" s="3"/>
      <c r="BC448" s="3"/>
      <c r="BD448" s="3" t="s">
        <v>20</v>
      </c>
      <c r="BE448" s="3">
        <v>1.7849999999999999</v>
      </c>
      <c r="BF448" s="3"/>
    </row>
    <row r="449" spans="1:58" x14ac:dyDescent="0.35">
      <c r="A449" s="2">
        <v>34</v>
      </c>
      <c r="B449" s="3" t="s">
        <v>732</v>
      </c>
      <c r="C449" s="3">
        <v>34.200000000000003</v>
      </c>
      <c r="D449" s="3" t="s">
        <v>1006</v>
      </c>
      <c r="E449" s="3" t="s">
        <v>734</v>
      </c>
      <c r="F449" s="3"/>
      <c r="G449" s="3"/>
      <c r="H449" s="3" t="str">
        <f>IF(Z449&lt;'2 - Outliers'!$F$11,"Low outlier",IF(Z449&gt;'2 - Outliers'!$F$12,"High outlier",""))</f>
        <v/>
      </c>
      <c r="I449" s="3">
        <f>IF(AB449="",VLOOKUP(AX449,'3 -Impute_SE'!$B$10:$C$21,2,FALSE),AB449)</f>
        <v>0.22162162162162163</v>
      </c>
      <c r="J449" s="3">
        <f>I449^2</f>
        <v>4.9116143170197232E-2</v>
      </c>
      <c r="K449" s="3">
        <f>1/J449</f>
        <v>20.359904818560377</v>
      </c>
      <c r="L449" s="3">
        <f>K449/(VLOOKUP($AX449,'5_Weighting - FEM'!$B$9:$C$20,2,FALSE)/VLOOKUP($AX449,'5_Weighting - FEM'!$B$9:$D$20,3,FALSE))</f>
        <v>1.9766679310401703E-2</v>
      </c>
      <c r="M449" s="3">
        <f>L449*Z449</f>
        <v>-1.6208677034529398E-3</v>
      </c>
      <c r="N449" s="3">
        <f>K449*Z449</f>
        <v>-1.6695121951219509</v>
      </c>
      <c r="O449" s="3">
        <f>K449/(VLOOKUP($AX449,'5_Weighting - FEM'!$F$12:$G$20,2,FALSE)/(VLOOKUP($AX449,'5_Weighting - FEM'!$F$12:$H$21,3,FALSE)))</f>
        <v>0.34626479602346194</v>
      </c>
      <c r="P449" s="3">
        <f>O449*$Z449</f>
        <v>-2.8393713273923881E-2</v>
      </c>
      <c r="Q449" s="3">
        <f>K449/(VLOOKUP($AX449,'5_Weighting - FEM'!$F$12:$H$20,2,FALSE)/VLOOKUP($AX449,'5_Weighting - FEM'!$F$12:$H$20,3,FALSE))</f>
        <v>0.34626479602346194</v>
      </c>
      <c r="R449" s="3">
        <f>Q449*$Z449</f>
        <v>-2.8393713273923881E-2</v>
      </c>
      <c r="S449" s="3">
        <f>K449/(VLOOKUP($AX449,'5_Weighting - FEM'!$N$12:$O$23,2,FALSE)/VLOOKUP($AX449,'5_Weighting - FEM'!$N$12:$P$23,3,FALSE))</f>
        <v>1.4249327513730403E-2</v>
      </c>
      <c r="T449" s="3">
        <f>S449*$Z449</f>
        <v>-1.1684448561258931E-3</v>
      </c>
      <c r="U449" s="3">
        <f>K449/(VLOOKUP($AX449,'5_Weighting - FEM'!$R$12:$S$23,2,FALSE)/(VLOOKUP($AX449,'5_Weighting - FEM'!$R$12:$T$23,3,FALSE)))</f>
        <v>9.7691454971293498E-3</v>
      </c>
      <c r="V449" s="3">
        <f>U449*$Z449</f>
        <v>-8.0106993076460673E-4</v>
      </c>
      <c r="W449" s="3">
        <f>K449/(VLOOKUP($AX449,'5_Weighting - FEM'!$V$12:$W$23,2,FALSE)/(VLOOKUP($AX449,'5_Weighting - FEM'!$V$12:$X$23,3,FALSE)))</f>
        <v>1.2540089094397966E-2</v>
      </c>
      <c r="X449" s="3">
        <f>W449*$Z449</f>
        <v>-1.0282873057406332E-3</v>
      </c>
      <c r="Y449" s="3" t="s">
        <v>266</v>
      </c>
      <c r="Z449" s="6">
        <v>-8.2000000000000003E-2</v>
      </c>
      <c r="AA449" s="3" t="s">
        <v>157</v>
      </c>
      <c r="AB449" s="3">
        <v>0.22162162162162163</v>
      </c>
      <c r="AC449" s="3" t="s">
        <v>26</v>
      </c>
      <c r="AD449" s="3" t="s">
        <v>53</v>
      </c>
      <c r="AE449" s="3" t="s">
        <v>143</v>
      </c>
      <c r="AF449" s="3" t="s">
        <v>54</v>
      </c>
      <c r="AG449" s="3" t="s">
        <v>102</v>
      </c>
      <c r="AH449" s="3" t="s">
        <v>603</v>
      </c>
      <c r="AI449" s="3" t="s">
        <v>103</v>
      </c>
      <c r="AJ449" s="3" t="s">
        <v>10</v>
      </c>
      <c r="AK449" s="3" t="s">
        <v>39</v>
      </c>
      <c r="AL449" s="4" t="s">
        <v>12</v>
      </c>
      <c r="AM449" s="4" t="s">
        <v>13</v>
      </c>
      <c r="AN449" s="4" t="s">
        <v>735</v>
      </c>
      <c r="AO449" s="3" t="s">
        <v>1951</v>
      </c>
      <c r="AP449" s="3" t="s">
        <v>14</v>
      </c>
      <c r="AQ449" s="3">
        <v>451</v>
      </c>
      <c r="AR449" s="3">
        <v>0</v>
      </c>
      <c r="AS449" s="3">
        <v>0</v>
      </c>
      <c r="AT449" s="3">
        <v>1</v>
      </c>
      <c r="AU449" s="3">
        <v>1</v>
      </c>
      <c r="AV449" s="4" t="s">
        <v>330</v>
      </c>
      <c r="AW449" s="4" t="s">
        <v>1007</v>
      </c>
      <c r="AX449" s="4" t="s">
        <v>465</v>
      </c>
      <c r="AY449" s="4" t="s">
        <v>33</v>
      </c>
      <c r="AZ449" s="4"/>
      <c r="BA449" s="3">
        <v>-8.2000000000000003E-2</v>
      </c>
      <c r="BB449" s="3"/>
      <c r="BC449" s="3"/>
      <c r="BD449" s="3" t="s">
        <v>20</v>
      </c>
      <c r="BE449" s="3">
        <v>-0.37</v>
      </c>
      <c r="BF449" s="3"/>
    </row>
    <row r="450" spans="1:58" x14ac:dyDescent="0.35">
      <c r="A450" s="2">
        <v>29</v>
      </c>
      <c r="B450" s="3" t="s">
        <v>100</v>
      </c>
      <c r="C450" s="3">
        <v>29.1</v>
      </c>
      <c r="D450" s="3" t="s">
        <v>489</v>
      </c>
      <c r="E450" s="3" t="s">
        <v>101</v>
      </c>
      <c r="F450" s="3"/>
      <c r="G450" s="3"/>
      <c r="H450" s="3" t="str">
        <f>IF(Z450&lt;'2 - Outliers'!$F$11,"Low outlier",IF(Z450&gt;'2 - Outliers'!$F$12,"High outlier",""))</f>
        <v/>
      </c>
      <c r="I450" s="3">
        <f>IF(AB450="",VLOOKUP(AX450,'3 -Impute_SE'!$B$10:$C$21,2,FALSE),AB450)</f>
        <v>0.22972178581468936</v>
      </c>
      <c r="J450" s="3">
        <f>I450^2</f>
        <v>5.2772098877890014E-2</v>
      </c>
      <c r="K450" s="3">
        <f>1/J450</f>
        <v>18.949407381235904</v>
      </c>
      <c r="L450" s="3">
        <f>K450/(VLOOKUP($AX450,'5_Weighting - FEM'!$B$9:$C$20,2,FALSE)/VLOOKUP($AX450,'5_Weighting - FEM'!$B$9:$D$20,3,FALSE))</f>
        <v>3.3082122824454163E-2</v>
      </c>
      <c r="M450" s="3">
        <f>L450*Z450</f>
        <v>7.3716938037612697E-3</v>
      </c>
      <c r="N450" s="3">
        <f>K450*Z450</f>
        <v>4.2224989526351404</v>
      </c>
      <c r="O450" s="3">
        <f>K450/(VLOOKUP($AX450,'5_Weighting - FEM'!$F$12:$G$20,2,FALSE)/(VLOOKUP($AX450,'5_Weighting - FEM'!$F$12:$H$21,3,FALSE)))</f>
        <v>1.0858959400092101</v>
      </c>
      <c r="P450" s="3">
        <f>O450*$Z450</f>
        <v>0.24197033591140141</v>
      </c>
      <c r="Q450" s="3">
        <f>K450/(VLOOKUP($AX450,'5_Weighting - FEM'!$F$12:$H$20,2,FALSE)/VLOOKUP($AX450,'5_Weighting - FEM'!$F$12:$H$20,3,FALSE))</f>
        <v>1.0858959400092101</v>
      </c>
      <c r="R450" s="3">
        <f>Q450*$Z450</f>
        <v>0.24197033591140141</v>
      </c>
      <c r="S450" s="3">
        <f>K450/(VLOOKUP($AX450,'5_Weighting - FEM'!$N$12:$O$23,2,FALSE)/VLOOKUP($AX450,'5_Weighting - FEM'!$N$12:$P$23,3,FALSE))</f>
        <v>1.8122278388926119E-2</v>
      </c>
      <c r="T450" s="3">
        <f>S450*$Z450</f>
        <v>4.0381896898990079E-3</v>
      </c>
      <c r="U450" s="3">
        <f>K450/(VLOOKUP($AX450,'5_Weighting - FEM'!$R$12:$S$23,2,FALSE)/(VLOOKUP($AX450,'5_Weighting - FEM'!$R$12:$T$23,3,FALSE)))</f>
        <v>2.9457648857991639E-2</v>
      </c>
      <c r="V450" s="3">
        <f>U450*$Z450</f>
        <v>6.5640517905130868E-3</v>
      </c>
      <c r="W450" s="3">
        <f>K450/(VLOOKUP($AX450,'5_Weighting - FEM'!$V$12:$W$23,2,FALSE)/(VLOOKUP($AX450,'5_Weighting - FEM'!$V$12:$X$23,3,FALSE)))</f>
        <v>2.49881178129873E-2</v>
      </c>
      <c r="X450" s="3">
        <f>W450*$Z450</f>
        <v>5.5681055967028732E-3</v>
      </c>
      <c r="Y450" s="3" t="s">
        <v>490</v>
      </c>
      <c r="Z450" s="6">
        <v>0.22283013224024867</v>
      </c>
      <c r="AA450" s="3" t="s">
        <v>472</v>
      </c>
      <c r="AB450" s="3">
        <v>0.22972178581468936</v>
      </c>
      <c r="AC450" s="3" t="s">
        <v>26</v>
      </c>
      <c r="AD450" s="3" t="s">
        <v>53</v>
      </c>
      <c r="AE450" s="3" t="s">
        <v>6</v>
      </c>
      <c r="AF450" s="3" t="s">
        <v>54</v>
      </c>
      <c r="AG450" s="3" t="s">
        <v>102</v>
      </c>
      <c r="AH450" s="3" t="s">
        <v>37</v>
      </c>
      <c r="AI450" s="3" t="s">
        <v>103</v>
      </c>
      <c r="AJ450" s="3" t="s">
        <v>10</v>
      </c>
      <c r="AK450" s="3" t="s">
        <v>39</v>
      </c>
      <c r="AL450" s="4" t="s">
        <v>12</v>
      </c>
      <c r="AM450" s="4" t="s">
        <v>29</v>
      </c>
      <c r="AN450" s="4">
        <v>2000</v>
      </c>
      <c r="AO450" s="3" t="s">
        <v>30</v>
      </c>
      <c r="AP450" s="3" t="s">
        <v>30</v>
      </c>
      <c r="AQ450" s="3">
        <v>3394</v>
      </c>
      <c r="AR450" s="3">
        <v>1</v>
      </c>
      <c r="AS450" s="3">
        <v>1</v>
      </c>
      <c r="AT450" s="3">
        <v>1</v>
      </c>
      <c r="AU450" s="3">
        <v>1</v>
      </c>
      <c r="AV450" s="4" t="s">
        <v>346</v>
      </c>
      <c r="AW450" s="4" t="s">
        <v>491</v>
      </c>
      <c r="AX450" s="4" t="s">
        <v>348</v>
      </c>
      <c r="AY450" s="4" t="s">
        <v>33</v>
      </c>
      <c r="AZ450" s="4"/>
      <c r="BA450" s="3">
        <v>1.0999999999999999E-2</v>
      </c>
      <c r="BB450" s="3"/>
      <c r="BC450" s="3"/>
      <c r="BD450" s="3" t="s">
        <v>20</v>
      </c>
      <c r="BE450" s="3">
        <v>0.97</v>
      </c>
      <c r="BF450" s="3"/>
    </row>
    <row r="451" spans="1:58" x14ac:dyDescent="0.35">
      <c r="A451" s="2">
        <v>3</v>
      </c>
      <c r="B451" s="3" t="s">
        <v>120</v>
      </c>
      <c r="C451" s="3">
        <v>3.1</v>
      </c>
      <c r="D451" s="3" t="s">
        <v>654</v>
      </c>
      <c r="E451" s="3" t="s">
        <v>122</v>
      </c>
      <c r="F451" s="3">
        <v>1</v>
      </c>
      <c r="G451" s="3"/>
      <c r="H451" s="3" t="str">
        <f>IF(Z451&lt;'2 - Outliers'!$F$11,"Low outlier",IF(Z451&gt;'2 - Outliers'!$F$12,"High outlier",""))</f>
        <v/>
      </c>
      <c r="I451" s="3">
        <f>IF(AB451="",VLOOKUP(AX451,'3 -Impute_SE'!$B$10:$C$21,2,FALSE),AB451)</f>
        <v>0.23018693887590705</v>
      </c>
      <c r="J451" s="3">
        <f>I451^2</f>
        <v>5.2986026829060569E-2</v>
      </c>
      <c r="K451" s="3">
        <f>1/J451</f>
        <v>18.872900269086468</v>
      </c>
      <c r="L451" s="3">
        <f>K451/(VLOOKUP($AX451,'5_Weighting - FEM'!$B$9:$C$20,2,FALSE)/VLOOKUP($AX451,'5_Weighting - FEM'!$B$9:$D$20,3,FALSE))</f>
        <v>3.2948555709126942E-2</v>
      </c>
      <c r="M451" s="3">
        <f>L451*Z451</f>
        <v>2.0263361761113069E-2</v>
      </c>
      <c r="N451" s="3">
        <f>K451*Z451</f>
        <v>11.606833665488178</v>
      </c>
      <c r="O451" s="3">
        <f>K451/(VLOOKUP($AX451,'5_Weighting - FEM'!$F$12:$G$20,2,FALSE)/(VLOOKUP($AX451,'5_Weighting - FEM'!$F$12:$H$21,3,FALSE)))</f>
        <v>1.0815116993417595</v>
      </c>
      <c r="P451" s="3">
        <f>O451*$Z451</f>
        <v>0.66512969509518205</v>
      </c>
      <c r="Q451" s="3">
        <f>K451/(VLOOKUP($AX451,'5_Weighting - FEM'!$F$12:$H$20,2,FALSE)/VLOOKUP($AX451,'5_Weighting - FEM'!$F$12:$H$20,3,FALSE))</f>
        <v>1.0815116993417595</v>
      </c>
      <c r="R451" s="3">
        <f>Q451*$Z451</f>
        <v>0.66512969509518205</v>
      </c>
      <c r="S451" s="3">
        <f>K451/(VLOOKUP($AX451,'5_Weighting - FEM'!$N$12:$O$23,2,FALSE)/VLOOKUP($AX451,'5_Weighting - FEM'!$N$12:$P$23,3,FALSE))</f>
        <v>1.8049110761189233E-2</v>
      </c>
      <c r="T451" s="3">
        <f>S451*$Z451</f>
        <v>1.1100203118131379E-2</v>
      </c>
      <c r="U451" s="3">
        <f>K451/(VLOOKUP($AX451,'5_Weighting - FEM'!$R$12:$S$23,2,FALSE)/(VLOOKUP($AX451,'5_Weighting - FEM'!$R$12:$T$23,3,FALSE)))</f>
        <v>2.9338715342051253E-2</v>
      </c>
      <c r="V451" s="3">
        <f>U451*$Z451</f>
        <v>1.8043309935361521E-2</v>
      </c>
      <c r="W451" s="3">
        <f>K451/(VLOOKUP($AX451,'5_Weighting - FEM'!$V$12:$W$23,2,FALSE)/(VLOOKUP($AX451,'5_Weighting - FEM'!$V$12:$X$23,3,FALSE)))</f>
        <v>2.4887229764434679E-2</v>
      </c>
      <c r="X451" s="3">
        <f>W451*$Z451</f>
        <v>1.5305646305127327E-2</v>
      </c>
      <c r="Y451" s="3" t="s">
        <v>123</v>
      </c>
      <c r="Z451" s="6">
        <v>0.61499999999999999</v>
      </c>
      <c r="AA451" s="3" t="s">
        <v>4</v>
      </c>
      <c r="AB451" s="3">
        <v>0.23018693887590705</v>
      </c>
      <c r="AC451" s="3" t="s">
        <v>26</v>
      </c>
      <c r="AD451" s="3" t="s">
        <v>5</v>
      </c>
      <c r="AE451" s="3" t="s">
        <v>6</v>
      </c>
      <c r="AF451" s="3" t="s">
        <v>5</v>
      </c>
      <c r="AG451" s="3" t="s">
        <v>55</v>
      </c>
      <c r="AH451" s="3" t="s">
        <v>37</v>
      </c>
      <c r="AI451" s="3" t="s">
        <v>95</v>
      </c>
      <c r="AJ451" s="3" t="s">
        <v>57</v>
      </c>
      <c r="AK451" s="3" t="s">
        <v>11</v>
      </c>
      <c r="AL451" s="3" t="s">
        <v>12</v>
      </c>
      <c r="AM451" s="3" t="s">
        <v>124</v>
      </c>
      <c r="AN451" s="3">
        <v>1994</v>
      </c>
      <c r="AO451" s="3" t="s">
        <v>30</v>
      </c>
      <c r="AP451" s="3" t="s">
        <v>30</v>
      </c>
      <c r="AQ451" s="3">
        <v>1960</v>
      </c>
      <c r="AR451" s="3">
        <v>0</v>
      </c>
      <c r="AS451" s="3">
        <v>0</v>
      </c>
      <c r="AT451" s="3">
        <v>1</v>
      </c>
      <c r="AU451" s="3">
        <v>1</v>
      </c>
      <c r="AV451" s="3" t="s">
        <v>346</v>
      </c>
      <c r="AW451" s="3" t="s">
        <v>655</v>
      </c>
      <c r="AX451" s="3" t="s">
        <v>348</v>
      </c>
      <c r="AY451" s="3" t="s">
        <v>89</v>
      </c>
      <c r="AZ451" s="4" t="s">
        <v>59</v>
      </c>
      <c r="BA451" s="3">
        <v>2.4392999999999998</v>
      </c>
      <c r="BB451" s="3">
        <v>11.465012424514097</v>
      </c>
      <c r="BC451" s="3"/>
      <c r="BD451" s="3" t="s">
        <v>60</v>
      </c>
      <c r="BE451" s="3">
        <v>2.6717415115005472</v>
      </c>
      <c r="BF451" s="3" t="s">
        <v>125</v>
      </c>
    </row>
    <row r="452" spans="1:58" x14ac:dyDescent="0.35">
      <c r="A452" s="87">
        <v>27</v>
      </c>
      <c r="B452" s="80" t="s">
        <v>1526</v>
      </c>
      <c r="C452" s="80">
        <v>27.1</v>
      </c>
      <c r="D452" s="80" t="s">
        <v>2031</v>
      </c>
      <c r="E452" s="80" t="s">
        <v>2032</v>
      </c>
      <c r="F452" s="3">
        <v>1</v>
      </c>
      <c r="G452" s="3"/>
      <c r="H452" s="3"/>
      <c r="I452" s="3">
        <f>IF(AB452="",VLOOKUP(AX452,'3 -Impute_SE'!$B$10:$C$21,2,FALSE),AB452)</f>
        <v>0.24610350981558596</v>
      </c>
      <c r="J452" s="3">
        <f>I452^2</f>
        <v>6.0566937543550213E-2</v>
      </c>
      <c r="K452" s="6">
        <f>1/J452</f>
        <v>16.510658133919307</v>
      </c>
      <c r="L452" s="3">
        <f>K452/(VLOOKUP($AX452,'5_Weighting - FEM'!$B$9:$C$20,2,FALSE)/VLOOKUP($AX452,'5_Weighting - FEM'!$B$9:$D$20,3,FALSE))</f>
        <v>1.6029587930064544E-2</v>
      </c>
      <c r="M452" s="3">
        <f>L452*Z452</f>
        <v>1.731195496446971E-2</v>
      </c>
      <c r="N452" s="3">
        <f>K452*Z452</f>
        <v>17.831510784632854</v>
      </c>
      <c r="O452" s="3">
        <f>K452/(VLOOKUP($AX452,'5_Weighting - FEM'!$F$12:$G$20,2,FALSE)/(VLOOKUP($AX452,'5_Weighting - FEM'!$F$12:$H$21,3,FALSE)))</f>
        <v>0.28079992131117082</v>
      </c>
      <c r="P452" s="3">
        <f>O452*$Z452</f>
        <v>0.30326391501606448</v>
      </c>
      <c r="Q452" s="3">
        <f>K452/(VLOOKUP($AX452,'5_Weighting - FEM'!$F$12:$H$20,2,FALSE)/VLOOKUP($AX452,'5_Weighting - FEM'!$F$12:$H$20,3,FALSE))</f>
        <v>0.28079992131117082</v>
      </c>
      <c r="R452" s="3">
        <f>Q452*$Z452</f>
        <v>0.30326391501606448</v>
      </c>
      <c r="S452" s="3">
        <f>K452/(VLOOKUP($AX452,'5_Weighting - FEM'!$N$12:$O$23,2,FALSE)/VLOOKUP($AX452,'5_Weighting - FEM'!$N$12:$P$23,3,FALSE))</f>
        <v>1.1555347498627863E-2</v>
      </c>
      <c r="T452" s="3">
        <f>S452*$Z452</f>
        <v>1.2479775298518094E-2</v>
      </c>
      <c r="U452" s="3">
        <f>K452/(VLOOKUP($AX452,'5_Weighting - FEM'!$R$12:$S$23,2,FALSE)/(VLOOKUP($AX452,'5_Weighting - FEM'!$R$12:$T$23,3,FALSE)))</f>
        <v>7.9221893717588039E-3</v>
      </c>
      <c r="V452" s="3">
        <f>U452*$Z452</f>
        <v>8.5559645214995095E-3</v>
      </c>
      <c r="W452" s="3">
        <f>K452/(VLOOKUP($AX452,'5_Weighting - FEM'!$V$12:$W$23,2,FALSE)/(VLOOKUP($AX452,'5_Weighting - FEM'!$V$12:$X$23,3,FALSE)))</f>
        <v>1.0169257953394227E-2</v>
      </c>
      <c r="X452" s="3">
        <f>W452*$Z452</f>
        <v>1.0982798589665766E-2</v>
      </c>
      <c r="Y452" s="3"/>
      <c r="Z452" s="80">
        <v>1.08</v>
      </c>
      <c r="AA452" s="80" t="s">
        <v>2047</v>
      </c>
      <c r="AB452" s="80">
        <v>0.24610350981558596</v>
      </c>
      <c r="AC452" s="80" t="s">
        <v>26</v>
      </c>
      <c r="AD452" s="80" t="s">
        <v>5</v>
      </c>
      <c r="AE452" s="80" t="s">
        <v>6</v>
      </c>
      <c r="AF452" s="80" t="s">
        <v>5</v>
      </c>
      <c r="AG452" s="80" t="s">
        <v>55</v>
      </c>
      <c r="AH452" s="80" t="s">
        <v>37</v>
      </c>
      <c r="AI452" s="80" t="s">
        <v>95</v>
      </c>
      <c r="AJ452" s="80" t="s">
        <v>57</v>
      </c>
      <c r="AK452" s="80" t="s">
        <v>39</v>
      </c>
      <c r="AL452" s="82" t="s">
        <v>12</v>
      </c>
      <c r="AM452" s="82" t="s">
        <v>2040</v>
      </c>
      <c r="AN452" s="82">
        <v>2000</v>
      </c>
      <c r="AO452" s="3" t="s">
        <v>30</v>
      </c>
      <c r="AP452" s="3" t="s">
        <v>30</v>
      </c>
      <c r="AQ452" s="80">
        <v>726</v>
      </c>
      <c r="AR452" s="82">
        <v>1</v>
      </c>
      <c r="AS452" s="80">
        <v>1</v>
      </c>
      <c r="AT452" s="80">
        <v>0</v>
      </c>
      <c r="AU452" s="80">
        <v>0</v>
      </c>
      <c r="AV452" s="3" t="s">
        <v>2020</v>
      </c>
      <c r="AW452" s="82" t="s">
        <v>2041</v>
      </c>
      <c r="AX452" s="82" t="s">
        <v>465</v>
      </c>
      <c r="AY452" s="82" t="s">
        <v>89</v>
      </c>
      <c r="AZ452" s="3" t="s">
        <v>99</v>
      </c>
      <c r="BA452" s="80">
        <v>4.1369999999999996</v>
      </c>
      <c r="BB452" s="3"/>
      <c r="BC452" s="3"/>
      <c r="BD452" s="3"/>
      <c r="BE452" s="80">
        <v>16.809999999999999</v>
      </c>
      <c r="BF452" s="80"/>
    </row>
    <row r="453" spans="1:58" x14ac:dyDescent="0.35">
      <c r="A453" s="2">
        <v>3</v>
      </c>
      <c r="B453" s="3" t="s">
        <v>120</v>
      </c>
      <c r="C453" s="3">
        <v>3.1</v>
      </c>
      <c r="D453" s="3" t="s">
        <v>656</v>
      </c>
      <c r="E453" s="3" t="s">
        <v>122</v>
      </c>
      <c r="F453" s="3">
        <v>1</v>
      </c>
      <c r="G453" s="3"/>
      <c r="H453" s="3" t="str">
        <f>IF(Z453&lt;'2 - Outliers'!$F$11,"Low outlier",IF(Z453&gt;'2 - Outliers'!$F$12,"High outlier",""))</f>
        <v/>
      </c>
      <c r="I453" s="3">
        <f>IF(AB453="",VLOOKUP(AX453,'3 -Impute_SE'!$B$10:$C$21,2,FALSE),AB453)</f>
        <v>0.24978104259295059</v>
      </c>
      <c r="J453" s="3">
        <f>I453^2</f>
        <v>6.2390569238821393E-2</v>
      </c>
      <c r="K453" s="3">
        <f>1/J453</f>
        <v>16.028063410868324</v>
      </c>
      <c r="L453" s="3">
        <f>K453/(VLOOKUP($AX453,'5_Weighting - FEM'!$B$9:$C$20,2,FALSE)/VLOOKUP($AX453,'5_Weighting - FEM'!$B$9:$D$20,3,FALSE))</f>
        <v>2.7982002377633326E-2</v>
      </c>
      <c r="M453" s="3">
        <f>L453*Z453</f>
        <v>1.2647865074690264E-2</v>
      </c>
      <c r="N453" s="3">
        <f>K453*Z453</f>
        <v>7.2446846617124825</v>
      </c>
      <c r="O453" s="3">
        <f>K453/(VLOOKUP($AX453,'5_Weighting - FEM'!$F$12:$G$20,2,FALSE)/(VLOOKUP($AX453,'5_Weighting - FEM'!$F$12:$H$21,3,FALSE)))</f>
        <v>0.9184883006582405</v>
      </c>
      <c r="P453" s="3">
        <f>O453*$Z453</f>
        <v>0.41515671189752473</v>
      </c>
      <c r="Q453" s="3">
        <f>K453/(VLOOKUP($AX453,'5_Weighting - FEM'!$F$12:$H$20,2,FALSE)/VLOOKUP($AX453,'5_Weighting - FEM'!$F$12:$H$20,3,FALSE))</f>
        <v>0.9184883006582405</v>
      </c>
      <c r="R453" s="3">
        <f>Q453*$Z453</f>
        <v>0.41515671189752473</v>
      </c>
      <c r="S453" s="3">
        <f>K453/(VLOOKUP($AX453,'5_Weighting - FEM'!$N$12:$O$23,2,FALSE)/VLOOKUP($AX453,'5_Weighting - FEM'!$N$12:$P$23,3,FALSE))</f>
        <v>1.532844913423208E-2</v>
      </c>
      <c r="T453" s="3">
        <f>S453*$Z453</f>
        <v>6.9284590086728997E-3</v>
      </c>
      <c r="U453" s="3">
        <f>K453/(VLOOKUP($AX453,'5_Weighting - FEM'!$R$12:$S$23,2,FALSE)/(VLOOKUP($AX453,'5_Weighting - FEM'!$R$12:$T$23,3,FALSE)))</f>
        <v>2.4916297081591831E-2</v>
      </c>
      <c r="V453" s="3">
        <f>U453*$Z453</f>
        <v>1.1262166280879508E-2</v>
      </c>
      <c r="W453" s="3">
        <f>K453/(VLOOKUP($AX453,'5_Weighting - FEM'!$V$12:$W$23,2,FALSE)/(VLOOKUP($AX453,'5_Weighting - FEM'!$V$12:$X$23,3,FALSE)))</f>
        <v>2.1135813314214946E-2</v>
      </c>
      <c r="X453" s="3">
        <f>W453*$Z453</f>
        <v>9.5533876180251553E-3</v>
      </c>
      <c r="Y453" s="3" t="s">
        <v>123</v>
      </c>
      <c r="Z453" s="6">
        <v>0.45200000000000001</v>
      </c>
      <c r="AA453" s="3" t="s">
        <v>4</v>
      </c>
      <c r="AB453" s="3">
        <v>0.24978104259295059</v>
      </c>
      <c r="AC453" s="3" t="s">
        <v>26</v>
      </c>
      <c r="AD453" s="3" t="s">
        <v>5</v>
      </c>
      <c r="AE453" s="3" t="s">
        <v>6</v>
      </c>
      <c r="AF453" s="3" t="s">
        <v>5</v>
      </c>
      <c r="AG453" s="3" t="s">
        <v>55</v>
      </c>
      <c r="AH453" s="3" t="s">
        <v>37</v>
      </c>
      <c r="AI453" s="3" t="s">
        <v>95</v>
      </c>
      <c r="AJ453" s="3" t="s">
        <v>57</v>
      </c>
      <c r="AK453" s="3" t="s">
        <v>11</v>
      </c>
      <c r="AL453" s="4" t="s">
        <v>12</v>
      </c>
      <c r="AM453" s="4" t="s">
        <v>124</v>
      </c>
      <c r="AN453" s="4">
        <v>1994</v>
      </c>
      <c r="AO453" s="3" t="s">
        <v>30</v>
      </c>
      <c r="AP453" s="3" t="s">
        <v>30</v>
      </c>
      <c r="AQ453" s="3">
        <v>1960</v>
      </c>
      <c r="AR453" s="3">
        <v>0</v>
      </c>
      <c r="AS453" s="3">
        <v>0</v>
      </c>
      <c r="AT453" s="3">
        <v>1</v>
      </c>
      <c r="AU453" s="3">
        <v>1</v>
      </c>
      <c r="AV453" s="4" t="s">
        <v>346</v>
      </c>
      <c r="AW453" s="4" t="s">
        <v>655</v>
      </c>
      <c r="AX453" s="4" t="s">
        <v>348</v>
      </c>
      <c r="AY453" s="4" t="s">
        <v>89</v>
      </c>
      <c r="AZ453" s="4" t="s">
        <v>59</v>
      </c>
      <c r="BA453" s="3">
        <v>1.5519000000000001</v>
      </c>
      <c r="BB453" s="3">
        <v>4.7204304855298984</v>
      </c>
      <c r="BC453" s="3"/>
      <c r="BD453" s="3" t="s">
        <v>60</v>
      </c>
      <c r="BE453" s="3">
        <v>1.8095848880597014</v>
      </c>
      <c r="BF453" s="3" t="s">
        <v>125</v>
      </c>
    </row>
    <row r="454" spans="1:58" x14ac:dyDescent="0.35">
      <c r="A454" s="2">
        <v>186</v>
      </c>
      <c r="B454" s="3" t="s">
        <v>1291</v>
      </c>
      <c r="C454" s="3">
        <v>186.1</v>
      </c>
      <c r="D454" s="3" t="s">
        <v>1294</v>
      </c>
      <c r="E454" s="3" t="s">
        <v>1293</v>
      </c>
      <c r="F454" s="3"/>
      <c r="G454" s="3"/>
      <c r="H454" s="3" t="str">
        <f>IF(Z454&lt;'2 - Outliers'!$F$11,"Low outlier",IF(Z454&gt;'2 - Outliers'!$F$12,"High outlier",""))</f>
        <v>High outlier</v>
      </c>
      <c r="I454" s="3">
        <f>IF(AB454="",VLOOKUP(AX454,'3 -Impute_SE'!$B$10:$C$21,2,FALSE),AB454)</f>
        <v>-0.2572283622984568</v>
      </c>
      <c r="J454" s="3">
        <f>I454^2</f>
        <v>6.6166430370746154E-2</v>
      </c>
      <c r="K454" s="3">
        <f>1/J454</f>
        <v>15.11340409928061</v>
      </c>
      <c r="L454" s="3">
        <f>K454/(VLOOKUP($AX454,'5_Weighting - FEM'!$B$9:$C$20,2,FALSE)/VLOOKUP($AX454,'5_Weighting - FEM'!$B$9:$D$20,3,FALSE))</f>
        <v>4.0648240150348495E-5</v>
      </c>
      <c r="M454" s="3">
        <f>L454*Z454</f>
        <v>3.44312136441128E-5</v>
      </c>
      <c r="N454" s="3">
        <f>K454*Z454</f>
        <v>12.801854237905538</v>
      </c>
      <c r="O454" s="3">
        <f>K454/(VLOOKUP($AX454,'5_Weighting - FEM'!$F$12:$G$20,2,FALSE)/(VLOOKUP($AX454,'5_Weighting - FEM'!$F$12:$H$21,3,FALSE)))</f>
        <v>3.9509326085921158E-3</v>
      </c>
      <c r="P454" s="3">
        <f>O454*$Z454</f>
        <v>3.3466493072458574E-3</v>
      </c>
      <c r="Q454" s="3">
        <f>K454/(VLOOKUP($AX454,'5_Weighting - FEM'!$F$12:$H$20,2,FALSE)/VLOOKUP($AX454,'5_Weighting - FEM'!$F$12:$H$20,3,FALSE))</f>
        <v>3.9509326085921158E-3</v>
      </c>
      <c r="R454" s="3">
        <f>Q454*$Z454</f>
        <v>3.3466493072458574E-3</v>
      </c>
      <c r="S454" s="3">
        <f>K454/(VLOOKUP($AX454,'5_Weighting - FEM'!$N$12:$O$23,2,FALSE)/VLOOKUP($AX454,'5_Weighting - FEM'!$N$12:$P$23,3,FALSE))</f>
        <v>2.6314995306309165E-5</v>
      </c>
      <c r="T454" s="3">
        <f>S454*$Z454</f>
        <v>2.2290195641534763E-5</v>
      </c>
      <c r="U454" s="3">
        <f>K454/(VLOOKUP($AX454,'5_Weighting - FEM'!$R$12:$S$23,2,FALSE)/(VLOOKUP($AX454,'5_Weighting - FEM'!$R$12:$T$23,3,FALSE)))</f>
        <v>7.7401083885915859E-3</v>
      </c>
      <c r="V454" s="3">
        <f>U454*$Z454</f>
        <v>6.5562820080392022E-3</v>
      </c>
      <c r="W454" s="3">
        <f>K454/(VLOOKUP($AX454,'5_Weighting - FEM'!$V$12:$W$23,2,FALSE)/(VLOOKUP($AX454,'5_Weighting - FEM'!$V$12:$X$23,3,FALSE)))</f>
        <v>2.348343324190069E-5</v>
      </c>
      <c r="X454" s="3">
        <f>W454*$Z454</f>
        <v>1.9891712508547828E-5</v>
      </c>
      <c r="Y454" s="3" t="s">
        <v>24</v>
      </c>
      <c r="Z454" s="6">
        <v>0.84705299704881831</v>
      </c>
      <c r="AA454" s="3" t="s">
        <v>25</v>
      </c>
      <c r="AB454" s="3">
        <v>-0.2572283622984568</v>
      </c>
      <c r="AC454" s="3" t="s">
        <v>26</v>
      </c>
      <c r="AD454" s="3" t="s">
        <v>5</v>
      </c>
      <c r="AE454" s="3" t="s">
        <v>1307</v>
      </c>
      <c r="AF454" s="3" t="s">
        <v>5</v>
      </c>
      <c r="AG454" s="3" t="s">
        <v>7</v>
      </c>
      <c r="AH454" s="3" t="s">
        <v>1329</v>
      </c>
      <c r="AI454" s="3" t="s">
        <v>694</v>
      </c>
      <c r="AJ454" s="3" t="s">
        <v>10</v>
      </c>
      <c r="AK454" s="3" t="s">
        <v>11</v>
      </c>
      <c r="AL454" s="4" t="s">
        <v>338</v>
      </c>
      <c r="AM454" s="4" t="s">
        <v>836</v>
      </c>
      <c r="AN454" s="4">
        <v>2015</v>
      </c>
      <c r="AO454" s="3" t="str">
        <f>IF(AN454&lt;2010,"Pre-2010",IF(AN454&lt;2018,"2010 - 2017","2018 - 2019"))</f>
        <v>2010 - 2017</v>
      </c>
      <c r="AP454" s="3" t="s">
        <v>1951</v>
      </c>
      <c r="AQ454" s="3">
        <v>244</v>
      </c>
      <c r="AR454" s="3">
        <v>1</v>
      </c>
      <c r="AS454" s="3">
        <v>0</v>
      </c>
      <c r="AT454" s="3">
        <v>0</v>
      </c>
      <c r="AU454" s="3">
        <v>0</v>
      </c>
      <c r="AV454" s="4" t="s">
        <v>15</v>
      </c>
      <c r="AW454" s="4" t="s">
        <v>1395</v>
      </c>
      <c r="AX454" s="4" t="s">
        <v>42</v>
      </c>
      <c r="AY454" s="4" t="s">
        <v>33</v>
      </c>
      <c r="AZ454" s="4"/>
      <c r="BA454" s="3">
        <v>22.148</v>
      </c>
      <c r="BB454" s="3"/>
      <c r="BC454" s="3"/>
      <c r="BD454" s="3"/>
      <c r="BE454" s="3">
        <v>-3.2930000000000001</v>
      </c>
      <c r="BF454" s="3" t="s">
        <v>1300</v>
      </c>
    </row>
    <row r="455" spans="1:58" x14ac:dyDescent="0.35">
      <c r="A455" s="2">
        <v>30</v>
      </c>
      <c r="B455" s="3" t="s">
        <v>786</v>
      </c>
      <c r="C455" s="3">
        <v>30.1</v>
      </c>
      <c r="D455" s="3" t="s">
        <v>938</v>
      </c>
      <c r="E455" s="3" t="s">
        <v>788</v>
      </c>
      <c r="F455" s="3"/>
      <c r="G455" s="3"/>
      <c r="H455" s="3" t="str">
        <f>IF(Z455&lt;'2 - Outliers'!$F$11,"Low outlier",IF(Z455&gt;'2 - Outliers'!$F$12,"High outlier",""))</f>
        <v/>
      </c>
      <c r="I455" s="3">
        <f>IF(AB455="",VLOOKUP(AX455,'3 -Impute_SE'!$B$10:$C$21,2,FALSE),AB455)</f>
        <v>0.26619999999999999</v>
      </c>
      <c r="J455" s="3">
        <f>I455^2</f>
        <v>7.0862439999999999E-2</v>
      </c>
      <c r="K455" s="3">
        <f>1/J455</f>
        <v>14.111848251344435</v>
      </c>
      <c r="L455" s="3">
        <f>K455/(VLOOKUP($AX455,'5_Weighting - FEM'!$B$9:$C$20,2,FALSE)/VLOOKUP($AX455,'5_Weighting - FEM'!$B$9:$D$20,3,FALSE))</f>
        <v>1.3700672048677205E-2</v>
      </c>
      <c r="M455" s="3">
        <f>L455*Z455</f>
        <v>3.647118899357872E-3</v>
      </c>
      <c r="N455" s="3">
        <f>K455*Z455</f>
        <v>3.7565740045078884</v>
      </c>
      <c r="O455" s="3">
        <f>K455/(VLOOKUP($AX455,'5_Weighting - FEM'!$F$12:$G$20,2,FALSE)/(VLOOKUP($AX455,'5_Weighting - FEM'!$F$12:$H$21,3,FALSE)))</f>
        <v>0.24000290275479505</v>
      </c>
      <c r="P455" s="3">
        <f>O455*$Z455</f>
        <v>6.3888772713326436E-2</v>
      </c>
      <c r="Q455" s="3">
        <f>K455/(VLOOKUP($AX455,'5_Weighting - FEM'!$F$12:$H$20,2,FALSE)/VLOOKUP($AX455,'5_Weighting - FEM'!$F$12:$H$20,3,FALSE))</f>
        <v>0.24000290275479505</v>
      </c>
      <c r="R455" s="3">
        <f>Q455*$Z455</f>
        <v>6.3888772713326436E-2</v>
      </c>
      <c r="S455" s="3">
        <f>K455/(VLOOKUP($AX455,'5_Weighting - FEM'!$N$12:$O$23,2,FALSE)/VLOOKUP($AX455,'5_Weighting - FEM'!$N$12:$P$23,3,FALSE))</f>
        <v>9.876487603918422E-3</v>
      </c>
      <c r="T455" s="3">
        <f>S455*$Z455</f>
        <v>2.6291210001630838E-3</v>
      </c>
      <c r="U455" s="3">
        <f>K455/(VLOOKUP($AX455,'5_Weighting - FEM'!$R$12:$S$23,2,FALSE)/(VLOOKUP($AX455,'5_Weighting - FEM'!$R$12:$T$23,3,FALSE)))</f>
        <v>6.7711858198432444E-3</v>
      </c>
      <c r="V455" s="3">
        <f>U455*$Z455</f>
        <v>1.8024896652422716E-3</v>
      </c>
      <c r="W455" s="3">
        <f>K455/(VLOOKUP($AX455,'5_Weighting - FEM'!$V$12:$W$23,2,FALSE)/(VLOOKUP($AX455,'5_Weighting - FEM'!$V$12:$X$23,3,FALSE)))</f>
        <v>8.6917810242983368E-3</v>
      </c>
      <c r="X455" s="3">
        <f>W455*$Z455</f>
        <v>2.3137521086682173E-3</v>
      </c>
      <c r="Y455" s="3" t="s">
        <v>841</v>
      </c>
      <c r="Z455" s="6">
        <v>0.26619999999999999</v>
      </c>
      <c r="AA455" s="3" t="s">
        <v>134</v>
      </c>
      <c r="AB455" s="3">
        <v>0.26619999999999999</v>
      </c>
      <c r="AC455" s="3" t="s">
        <v>26</v>
      </c>
      <c r="AD455" s="3" t="s">
        <v>53</v>
      </c>
      <c r="AE455" s="3" t="s">
        <v>6</v>
      </c>
      <c r="AF455" s="3" t="s">
        <v>54</v>
      </c>
      <c r="AG455" s="3" t="s">
        <v>7</v>
      </c>
      <c r="AH455" s="3" t="s">
        <v>790</v>
      </c>
      <c r="AI455" s="3" t="s">
        <v>9</v>
      </c>
      <c r="AJ455" s="3" t="s">
        <v>10</v>
      </c>
      <c r="AK455" s="3" t="s">
        <v>11</v>
      </c>
      <c r="AL455" s="4" t="s">
        <v>12</v>
      </c>
      <c r="AM455" s="4" t="s">
        <v>791</v>
      </c>
      <c r="AN455" s="4">
        <v>2005</v>
      </c>
      <c r="AO455" s="3" t="s">
        <v>30</v>
      </c>
      <c r="AP455" s="3" t="s">
        <v>30</v>
      </c>
      <c r="AQ455" s="3">
        <v>148</v>
      </c>
      <c r="AR455" s="3">
        <v>0</v>
      </c>
      <c r="AS455" s="3">
        <v>0</v>
      </c>
      <c r="AT455" s="3">
        <v>0</v>
      </c>
      <c r="AU455" s="3">
        <v>0</v>
      </c>
      <c r="AV455" s="4" t="s">
        <v>330</v>
      </c>
      <c r="AW455" s="4" t="s">
        <v>937</v>
      </c>
      <c r="AX455" s="4" t="s">
        <v>465</v>
      </c>
      <c r="AY455" s="4" t="s">
        <v>18</v>
      </c>
      <c r="AZ455" s="4"/>
      <c r="BA455" s="3">
        <v>0.11</v>
      </c>
      <c r="BB455" s="3"/>
      <c r="BC455" s="3">
        <v>1.1162780704588713</v>
      </c>
      <c r="BD455" s="3" t="s">
        <v>19</v>
      </c>
      <c r="BE455" s="3">
        <v>1</v>
      </c>
      <c r="BF455" s="3" t="s">
        <v>125</v>
      </c>
    </row>
    <row r="456" spans="1:58" x14ac:dyDescent="0.35">
      <c r="A456" s="2">
        <v>30</v>
      </c>
      <c r="B456" s="3" t="s">
        <v>786</v>
      </c>
      <c r="C456" s="3">
        <v>30.2</v>
      </c>
      <c r="D456" s="3" t="s">
        <v>936</v>
      </c>
      <c r="E456" s="3" t="s">
        <v>840</v>
      </c>
      <c r="F456" s="3"/>
      <c r="G456" s="3"/>
      <c r="H456" s="3" t="str">
        <f>IF(Z456&lt;'2 - Outliers'!$F$11,"Low outlier",IF(Z456&gt;'2 - Outliers'!$F$12,"High outlier",""))</f>
        <v/>
      </c>
      <c r="I456" s="3">
        <f>IF(AB456="",VLOOKUP(AX456,'3 -Impute_SE'!$B$10:$C$21,2,FALSE),AB456)</f>
        <v>0.29039999999999994</v>
      </c>
      <c r="J456" s="3">
        <f>I456^2</f>
        <v>8.4332159999999962E-2</v>
      </c>
      <c r="K456" s="3">
        <f>1/J456</f>
        <v>11.857872488976927</v>
      </c>
      <c r="L456" s="3">
        <f>K456/(VLOOKUP($AX456,'5_Weighting - FEM'!$B$9:$C$20,2,FALSE)/VLOOKUP($AX456,'5_Weighting - FEM'!$B$9:$D$20,3,FALSE))</f>
        <v>1.1512370263124601E-2</v>
      </c>
      <c r="M456" s="3">
        <f>L456*Z456</f>
        <v>3.6217916847789996E-3</v>
      </c>
      <c r="N456" s="3">
        <f>K456*Z456</f>
        <v>3.7304866850321412</v>
      </c>
      <c r="O456" s="3">
        <f>K456/(VLOOKUP($AX456,'5_Weighting - FEM'!$F$12:$G$20,2,FALSE)/(VLOOKUP($AX456,'5_Weighting - FEM'!$F$12:$H$21,3,FALSE)))</f>
        <v>0.20166910578701538</v>
      </c>
      <c r="P456" s="3">
        <f>O456*$Z456</f>
        <v>6.3445100680595043E-2</v>
      </c>
      <c r="Q456" s="3">
        <f>K456/(VLOOKUP($AX456,'5_Weighting - FEM'!$F$12:$H$20,2,FALSE)/VLOOKUP($AX456,'5_Weighting - FEM'!$F$12:$H$20,3,FALSE))</f>
        <v>0.20166910578701538</v>
      </c>
      <c r="R456" s="3">
        <f>Q456*$Z456</f>
        <v>6.3445100680595043E-2</v>
      </c>
      <c r="S456" s="3">
        <f>K456/(VLOOKUP($AX456,'5_Weighting - FEM'!$N$12:$O$23,2,FALSE)/VLOOKUP($AX456,'5_Weighting - FEM'!$N$12:$P$23,3,FALSE))</f>
        <v>8.2989930560703456E-3</v>
      </c>
      <c r="T456" s="3">
        <f>S456*$Z456</f>
        <v>2.6108632154397305E-3</v>
      </c>
      <c r="U456" s="3">
        <f>K456/(VLOOKUP($AX456,'5_Weighting - FEM'!$R$12:$S$23,2,FALSE)/(VLOOKUP($AX456,'5_Weighting - FEM'!$R$12:$T$23,3,FALSE)))</f>
        <v>5.6896769736182844E-3</v>
      </c>
      <c r="V456" s="3">
        <f>U456*$Z456</f>
        <v>1.7899723759003123E-3</v>
      </c>
      <c r="W456" s="3">
        <f>K456/(VLOOKUP($AX456,'5_Weighting - FEM'!$V$12:$W$23,2,FALSE)/(VLOOKUP($AX456,'5_Weighting - FEM'!$V$12:$X$23,3,FALSE)))</f>
        <v>7.3035104440284677E-3</v>
      </c>
      <c r="X456" s="3">
        <f>W456*$Z456</f>
        <v>2.2976843856913559E-3</v>
      </c>
      <c r="Y456" s="3" t="s">
        <v>841</v>
      </c>
      <c r="Z456" s="6">
        <v>0.31459999999999999</v>
      </c>
      <c r="AA456" s="3" t="s">
        <v>134</v>
      </c>
      <c r="AB456" s="3">
        <v>0.29039999999999994</v>
      </c>
      <c r="AC456" s="3" t="s">
        <v>26</v>
      </c>
      <c r="AD456" s="3" t="s">
        <v>53</v>
      </c>
      <c r="AE456" s="3" t="s">
        <v>6</v>
      </c>
      <c r="AF456" s="3" t="s">
        <v>54</v>
      </c>
      <c r="AG456" s="3" t="s">
        <v>7</v>
      </c>
      <c r="AH456" s="3" t="s">
        <v>790</v>
      </c>
      <c r="AI456" s="3" t="s">
        <v>9</v>
      </c>
      <c r="AJ456" s="3" t="s">
        <v>10</v>
      </c>
      <c r="AK456" s="3" t="s">
        <v>11</v>
      </c>
      <c r="AL456" s="3" t="s">
        <v>12</v>
      </c>
      <c r="AM456" s="3" t="s">
        <v>791</v>
      </c>
      <c r="AN456" s="3">
        <v>2005</v>
      </c>
      <c r="AO456" s="3" t="s">
        <v>30</v>
      </c>
      <c r="AP456" s="3" t="s">
        <v>30</v>
      </c>
      <c r="AQ456" s="3">
        <v>141</v>
      </c>
      <c r="AR456" s="3">
        <v>0</v>
      </c>
      <c r="AS456" s="3">
        <v>0</v>
      </c>
      <c r="AT456" s="3">
        <v>0</v>
      </c>
      <c r="AU456" s="3">
        <v>0</v>
      </c>
      <c r="AV456" s="3" t="s">
        <v>330</v>
      </c>
      <c r="AW456" s="3" t="s">
        <v>937</v>
      </c>
      <c r="AX456" s="3" t="s">
        <v>465</v>
      </c>
      <c r="AY456" s="3" t="s">
        <v>18</v>
      </c>
      <c r="AZ456" s="4"/>
      <c r="BA456" s="3">
        <v>0.13</v>
      </c>
      <c r="BB456" s="3"/>
      <c r="BC456" s="3">
        <v>1.1388283833246218</v>
      </c>
      <c r="BD456" s="3" t="s">
        <v>19</v>
      </c>
      <c r="BE456" s="3">
        <v>1.0833333333333335</v>
      </c>
      <c r="BF456" s="3" t="s">
        <v>125</v>
      </c>
    </row>
    <row r="457" spans="1:58" x14ac:dyDescent="0.35">
      <c r="A457" s="2">
        <v>25</v>
      </c>
      <c r="B457" s="3" t="s">
        <v>484</v>
      </c>
      <c r="C457" s="3">
        <v>25.1</v>
      </c>
      <c r="D457" s="3" t="s">
        <v>671</v>
      </c>
      <c r="E457" s="3" t="s">
        <v>672</v>
      </c>
      <c r="F457" s="3"/>
      <c r="G457" s="3"/>
      <c r="H457" s="3" t="str">
        <f>IF(Z457&lt;'2 - Outliers'!$F$11,"Low outlier",IF(Z457&gt;'2 - Outliers'!$F$12,"High outlier",""))</f>
        <v/>
      </c>
      <c r="I457" s="3">
        <f>IF(AB457="",VLOOKUP(AX457,'3 -Impute_SE'!$B$10:$C$21,2,FALSE),AB457)</f>
        <v>0.29144500000000001</v>
      </c>
      <c r="J457" s="3">
        <f>I457^2</f>
        <v>8.4940188025000002E-2</v>
      </c>
      <c r="K457" s="3">
        <f>1/J457</f>
        <v>11.772990185819641</v>
      </c>
      <c r="L457" s="3">
        <f>K457/(VLOOKUP($AX457,'5_Weighting - FEM'!$B$9:$C$20,2,FALSE)/VLOOKUP($AX457,'5_Weighting - FEM'!$B$9:$D$20,3,FALSE))</f>
        <v>2.0553439983777302E-2</v>
      </c>
      <c r="M457" s="3">
        <f>L457*Z457</f>
        <v>-9.1000355528174006E-3</v>
      </c>
      <c r="N457" s="3">
        <f>K457*Z457</f>
        <v>-5.2124914047716455</v>
      </c>
      <c r="O457" s="3">
        <f>K457/(VLOOKUP($AX457,'5_Weighting - FEM'!$F$12:$G$20,2,FALSE)/(VLOOKUP($AX457,'5_Weighting - FEM'!$F$12:$H$21,3,FALSE)))</f>
        <v>0.67465129580828187</v>
      </c>
      <c r="P457" s="3">
        <f>O457*$Z457</f>
        <v>-0.29870186121911679</v>
      </c>
      <c r="Q457" s="3">
        <f>K457/(VLOOKUP($AX457,'5_Weighting - FEM'!$F$12:$H$20,2,FALSE)/VLOOKUP($AX457,'5_Weighting - FEM'!$F$12:$H$20,3,FALSE))</f>
        <v>0.67465129580828187</v>
      </c>
      <c r="R457" s="3">
        <f>Q457*$Z457</f>
        <v>-0.29870186121911679</v>
      </c>
      <c r="S457" s="3">
        <f>K457/(VLOOKUP($AX457,'5_Weighting - FEM'!$N$12:$O$23,2,FALSE)/VLOOKUP($AX457,'5_Weighting - FEM'!$N$12:$P$23,3,FALSE))</f>
        <v>1.1259107017182265E-2</v>
      </c>
      <c r="T457" s="3">
        <f>S457*$Z457</f>
        <v>-4.984969631857448E-3</v>
      </c>
      <c r="U457" s="3">
        <f>K457/(VLOOKUP($AX457,'5_Weighting - FEM'!$R$12:$S$23,2,FALSE)/(VLOOKUP($AX457,'5_Weighting - FEM'!$R$12:$T$23,3,FALSE)))</f>
        <v>1.8301607217852619E-2</v>
      </c>
      <c r="V457" s="3">
        <f>U457*$Z457</f>
        <v>-8.1030365957042473E-3</v>
      </c>
      <c r="W457" s="3">
        <f>K457/(VLOOKUP($AX457,'5_Weighting - FEM'!$V$12:$W$23,2,FALSE)/(VLOOKUP($AX457,'5_Weighting - FEM'!$V$12:$X$23,3,FALSE)))</f>
        <v>1.5524752825025672E-2</v>
      </c>
      <c r="X457" s="3">
        <f>W457*$Z457</f>
        <v>-6.8735843132801157E-3</v>
      </c>
      <c r="Y457" s="3" t="s">
        <v>673</v>
      </c>
      <c r="Z457" s="6">
        <v>-0.44274999999999998</v>
      </c>
      <c r="AA457" s="3" t="s">
        <v>134</v>
      </c>
      <c r="AB457" s="3">
        <v>0.29144500000000001</v>
      </c>
      <c r="AC457" s="3" t="s">
        <v>26</v>
      </c>
      <c r="AD457" s="3" t="s">
        <v>53</v>
      </c>
      <c r="AE457" s="3" t="s">
        <v>143</v>
      </c>
      <c r="AF457" s="3" t="s">
        <v>54</v>
      </c>
      <c r="AG457" s="3" t="s">
        <v>135</v>
      </c>
      <c r="AH457" s="3" t="s">
        <v>37</v>
      </c>
      <c r="AI457" s="3" t="s">
        <v>38</v>
      </c>
      <c r="AJ457" s="3" t="s">
        <v>10</v>
      </c>
      <c r="AK457" s="3" t="s">
        <v>39</v>
      </c>
      <c r="AL457" s="4" t="s">
        <v>12</v>
      </c>
      <c r="AM457" s="4" t="s">
        <v>29</v>
      </c>
      <c r="AN457" s="4">
        <v>2000</v>
      </c>
      <c r="AO457" s="3" t="s">
        <v>30</v>
      </c>
      <c r="AP457" s="3" t="s">
        <v>30</v>
      </c>
      <c r="AQ457" s="3">
        <v>2576</v>
      </c>
      <c r="AR457" s="3">
        <v>1</v>
      </c>
      <c r="AS457" s="3">
        <v>1</v>
      </c>
      <c r="AT457" s="3">
        <v>1</v>
      </c>
      <c r="AU457" s="3">
        <v>1</v>
      </c>
      <c r="AV457" s="4" t="s">
        <v>346</v>
      </c>
      <c r="AW457" s="4" t="s">
        <v>488</v>
      </c>
      <c r="AX457" s="4" t="s">
        <v>348</v>
      </c>
      <c r="AY457" s="4" t="s">
        <v>18</v>
      </c>
      <c r="AZ457" s="4"/>
      <c r="BA457" s="3">
        <v>-1.1499999999999999</v>
      </c>
      <c r="BB457" s="3"/>
      <c r="BC457" s="3">
        <v>0.31663676937905327</v>
      </c>
      <c r="BD457" s="3" t="s">
        <v>19</v>
      </c>
      <c r="BE457" s="3">
        <v>-1.5191545574636722</v>
      </c>
      <c r="BF457" s="3" t="s">
        <v>125</v>
      </c>
    </row>
    <row r="458" spans="1:58" x14ac:dyDescent="0.35">
      <c r="A458" s="2">
        <v>86</v>
      </c>
      <c r="B458" s="3" t="s">
        <v>582</v>
      </c>
      <c r="C458" s="3">
        <v>86.2</v>
      </c>
      <c r="D458" s="3" t="s">
        <v>967</v>
      </c>
      <c r="E458" s="3" t="s">
        <v>590</v>
      </c>
      <c r="F458" s="3"/>
      <c r="G458" s="3"/>
      <c r="H458" s="3" t="str">
        <f>IF(Z458&lt;'2 - Outliers'!$F$11,"Low outlier",IF(Z458&gt;'2 - Outliers'!$F$12,"High outlier",""))</f>
        <v>High outlier</v>
      </c>
      <c r="I458" s="3">
        <f>IF(AB458="",VLOOKUP(AX458,'3 -Impute_SE'!$B$10:$C$21,2,FALSE),AB458)</f>
        <v>0.29561638727755546</v>
      </c>
      <c r="J458" s="3">
        <f>I458^2</f>
        <v>8.7389048427033655E-2</v>
      </c>
      <c r="K458" s="3">
        <f>1/J458</f>
        <v>11.443081461574213</v>
      </c>
      <c r="L458" s="3">
        <f>K458/(VLOOKUP($AX458,'5_Weighting - FEM'!$B$9:$C$20,2,FALSE)/VLOOKUP($AX458,'5_Weighting - FEM'!$B$9:$D$20,3,FALSE))</f>
        <v>1.1109664980729218E-2</v>
      </c>
      <c r="M458" s="3">
        <f>L458*Z458</f>
        <v>1.0120904797444319E-2</v>
      </c>
      <c r="N458" s="3">
        <f>K458*Z458</f>
        <v>10.424647211494108</v>
      </c>
      <c r="O458" s="3">
        <f>K458/(VLOOKUP($AX458,'5_Weighting - FEM'!$F$12:$G$20,2,FALSE)/(VLOOKUP($AX458,'5_Weighting - FEM'!$F$12:$H$21,3,FALSE)))</f>
        <v>0.19461467543599378</v>
      </c>
      <c r="P458" s="3">
        <f>O458*$Z458</f>
        <v>0.17729396932219035</v>
      </c>
      <c r="Q458" s="3">
        <f>K458/(VLOOKUP($AX458,'5_Weighting - FEM'!$F$12:$H$20,2,FALSE)/VLOOKUP($AX458,'5_Weighting - FEM'!$F$12:$H$20,3,FALSE))</f>
        <v>0.19461467543599378</v>
      </c>
      <c r="R458" s="3">
        <f>Q458*$Z458</f>
        <v>0.17729396932219035</v>
      </c>
      <c r="S458" s="3">
        <f>K458/(VLOOKUP($AX458,'5_Weighting - FEM'!$N$12:$O$23,2,FALSE)/VLOOKUP($AX458,'5_Weighting - FEM'!$N$12:$P$23,3,FALSE))</f>
        <v>8.0086924258910772E-3</v>
      </c>
      <c r="T458" s="3">
        <f>S458*$Z458</f>
        <v>7.2959187999867715E-3</v>
      </c>
      <c r="U458" s="3">
        <f>K458/(VLOOKUP($AX458,'5_Weighting - FEM'!$R$12:$S$23,2,FALSE)/(VLOOKUP($AX458,'5_Weighting - FEM'!$R$12:$T$23,3,FALSE)))</f>
        <v>5.4906508026360467E-3</v>
      </c>
      <c r="V458" s="3">
        <f>U458*$Z458</f>
        <v>5.0019828812014385E-3</v>
      </c>
      <c r="W458" s="3">
        <f>K458/(VLOOKUP($AX458,'5_Weighting - FEM'!$V$12:$W$23,2,FALSE)/(VLOOKUP($AX458,'5_Weighting - FEM'!$V$12:$X$23,3,FALSE)))</f>
        <v>7.0480320178992291E-3</v>
      </c>
      <c r="X458" s="3">
        <f>W458*$Z458</f>
        <v>6.420757168306198E-3</v>
      </c>
      <c r="Y458" s="3"/>
      <c r="Z458" s="6">
        <v>0.91100000000000003</v>
      </c>
      <c r="AA458" s="3" t="s">
        <v>4</v>
      </c>
      <c r="AB458" s="3"/>
      <c r="AC458" s="3"/>
      <c r="AD458" s="3" t="s">
        <v>5</v>
      </c>
      <c r="AE458" s="3" t="s">
        <v>6</v>
      </c>
      <c r="AF458" s="3" t="s">
        <v>5</v>
      </c>
      <c r="AG458" s="3" t="s">
        <v>7</v>
      </c>
      <c r="AH458" s="3" t="s">
        <v>8</v>
      </c>
      <c r="AI458" s="3" t="s">
        <v>28</v>
      </c>
      <c r="AJ458" s="3" t="s">
        <v>10</v>
      </c>
      <c r="AK458" s="3" t="s">
        <v>107</v>
      </c>
      <c r="AL458" s="4" t="s">
        <v>12</v>
      </c>
      <c r="AM458" s="4" t="s">
        <v>232</v>
      </c>
      <c r="AN458" s="4" t="s">
        <v>585</v>
      </c>
      <c r="AO458" s="3" t="str">
        <f>IF(AN458&lt;2010,"Pre-2010",IF(AN458&lt;2018,"2010 - 2017","2018 - 2019"))</f>
        <v>2018 - 2019</v>
      </c>
      <c r="AP458" s="3" t="s">
        <v>14</v>
      </c>
      <c r="AQ458" s="3">
        <v>120</v>
      </c>
      <c r="AR458" s="3">
        <v>1</v>
      </c>
      <c r="AS458" s="3">
        <v>0</v>
      </c>
      <c r="AT458" s="3">
        <v>1</v>
      </c>
      <c r="AU458" s="3">
        <v>1</v>
      </c>
      <c r="AV458" s="4" t="s">
        <v>330</v>
      </c>
      <c r="AW458" s="4" t="s">
        <v>531</v>
      </c>
      <c r="AX458" s="3" t="s">
        <v>465</v>
      </c>
      <c r="AY458" s="4" t="s">
        <v>33</v>
      </c>
      <c r="AZ458" s="4"/>
      <c r="BA458" s="3">
        <v>0.03</v>
      </c>
      <c r="BB458" s="3"/>
      <c r="BC458" s="3"/>
      <c r="BD458" s="3" t="s">
        <v>20</v>
      </c>
      <c r="BE458" s="3" t="s">
        <v>20</v>
      </c>
      <c r="BF458" s="3"/>
    </row>
    <row r="459" spans="1:58" x14ac:dyDescent="0.35">
      <c r="A459" s="2">
        <v>8</v>
      </c>
      <c r="B459" s="3" t="s">
        <v>324</v>
      </c>
      <c r="C459" s="3">
        <v>8.1</v>
      </c>
      <c r="D459" s="3" t="s">
        <v>963</v>
      </c>
      <c r="E459" s="3" t="s">
        <v>326</v>
      </c>
      <c r="F459" s="3"/>
      <c r="G459" s="3"/>
      <c r="H459" s="3" t="str">
        <f>IF(Z459&lt;'2 - Outliers'!$F$11,"Low outlier",IF(Z459&gt;'2 - Outliers'!$F$12,"High outlier",""))</f>
        <v/>
      </c>
      <c r="I459" s="3">
        <f>IF(AB459="",VLOOKUP(AX459,'3 -Impute_SE'!$B$10:$C$21,2,FALSE),AB459)</f>
        <v>0.29561638727755546</v>
      </c>
      <c r="J459" s="3">
        <f>I459^2</f>
        <v>8.7389048427033655E-2</v>
      </c>
      <c r="K459" s="3">
        <f>1/J459</f>
        <v>11.443081461574213</v>
      </c>
      <c r="L459" s="3">
        <f>K459/(VLOOKUP($AX459,'5_Weighting - FEM'!$B$9:$C$20,2,FALSE)/VLOOKUP($AX459,'5_Weighting - FEM'!$B$9:$D$20,3,FALSE))</f>
        <v>1.1109664980729218E-2</v>
      </c>
      <c r="M459" s="3">
        <f>L459*Z459</f>
        <v>9.0002349210970885E-3</v>
      </c>
      <c r="N459" s="3">
        <f>K459*Z459</f>
        <v>9.2703444751993622</v>
      </c>
      <c r="O459" s="3">
        <f>K459/(VLOOKUP($AX459,'5_Weighting - FEM'!$F$12:$G$20,2,FALSE)/(VLOOKUP($AX459,'5_Weighting - FEM'!$F$12:$H$21,3,FALSE)))</f>
        <v>0.19461467543599378</v>
      </c>
      <c r="P459" s="3">
        <f>O459*$Z459</f>
        <v>0.15766252187219748</v>
      </c>
      <c r="Q459" s="3">
        <f>K459/(VLOOKUP($AX459,'5_Weighting - FEM'!$F$12:$H$20,2,FALSE)/VLOOKUP($AX459,'5_Weighting - FEM'!$F$12:$H$20,3,FALSE))</f>
        <v>0.19461467543599378</v>
      </c>
      <c r="R459" s="3">
        <f>Q459*$Z459</f>
        <v>0.15766252187219748</v>
      </c>
      <c r="S459" s="3">
        <f>K459/(VLOOKUP($AX459,'5_Weighting - FEM'!$N$12:$O$23,2,FALSE)/VLOOKUP($AX459,'5_Weighting - FEM'!$N$12:$P$23,3,FALSE))</f>
        <v>8.0086924258910772E-3</v>
      </c>
      <c r="T459" s="3">
        <f>S459*$Z459</f>
        <v>6.4880546235066951E-3</v>
      </c>
      <c r="U459" s="3">
        <f>K459/(VLOOKUP($AX459,'5_Weighting - FEM'!$R$12:$S$23,2,FALSE)/(VLOOKUP($AX459,'5_Weighting - FEM'!$R$12:$T$23,3,FALSE)))</f>
        <v>5.4906508026360467E-3</v>
      </c>
      <c r="V459" s="3">
        <f>U459*$Z459</f>
        <v>4.4481221692241387E-3</v>
      </c>
      <c r="W459" s="3">
        <f>K459/(VLOOKUP($AX459,'5_Weighting - FEM'!$V$12:$W$23,2,FALSE)/(VLOOKUP($AX459,'5_Weighting - FEM'!$V$12:$X$23,3,FALSE)))</f>
        <v>7.0480320178992291E-3</v>
      </c>
      <c r="X459" s="3">
        <f>W459*$Z459</f>
        <v>5.709798090450008E-3</v>
      </c>
      <c r="Y459" s="3" t="s">
        <v>327</v>
      </c>
      <c r="Z459" s="6">
        <v>0.810126582278481</v>
      </c>
      <c r="AA459" s="3" t="s">
        <v>25</v>
      </c>
      <c r="AB459" s="3"/>
      <c r="AC459" s="3"/>
      <c r="AD459" s="3" t="s">
        <v>5</v>
      </c>
      <c r="AE459" s="3" t="s">
        <v>6</v>
      </c>
      <c r="AF459" s="3" t="s">
        <v>5</v>
      </c>
      <c r="AG459" s="3" t="s">
        <v>102</v>
      </c>
      <c r="AH459" s="3" t="s">
        <v>37</v>
      </c>
      <c r="AI459" s="3" t="s">
        <v>28</v>
      </c>
      <c r="AJ459" s="3" t="s">
        <v>10</v>
      </c>
      <c r="AK459" s="3" t="s">
        <v>39</v>
      </c>
      <c r="AL459" s="4" t="s">
        <v>12</v>
      </c>
      <c r="AM459" s="4" t="s">
        <v>328</v>
      </c>
      <c r="AN459" s="4" t="s">
        <v>329</v>
      </c>
      <c r="AO459" s="3" t="str">
        <f>IF(AN459&lt;2010,"Pre-2010",IF(AN459&lt;2018,"2010 - 2017","2018 - 2019"))</f>
        <v>2018 - 2019</v>
      </c>
      <c r="AP459" s="3" t="s">
        <v>14</v>
      </c>
      <c r="AQ459" s="3">
        <v>592</v>
      </c>
      <c r="AR459" s="3">
        <v>1</v>
      </c>
      <c r="AS459" s="3">
        <v>0</v>
      </c>
      <c r="AT459" s="3">
        <v>0</v>
      </c>
      <c r="AU459" s="3">
        <v>0</v>
      </c>
      <c r="AV459" s="4" t="s">
        <v>330</v>
      </c>
      <c r="AW459" s="4" t="s">
        <v>964</v>
      </c>
      <c r="AX459" s="4" t="s">
        <v>465</v>
      </c>
      <c r="AY459" s="4" t="s">
        <v>33</v>
      </c>
      <c r="AZ459" s="4"/>
      <c r="BA459" s="3">
        <v>0.08</v>
      </c>
      <c r="BB459" s="3"/>
      <c r="BC459" s="3"/>
      <c r="BD459" s="3" t="s">
        <v>20</v>
      </c>
      <c r="BE459" s="3" t="s">
        <v>20</v>
      </c>
      <c r="BF459" s="3"/>
    </row>
    <row r="460" spans="1:58" x14ac:dyDescent="0.35">
      <c r="A460" s="2">
        <v>86</v>
      </c>
      <c r="B460" s="3" t="s">
        <v>582</v>
      </c>
      <c r="C460" s="3">
        <v>86.1</v>
      </c>
      <c r="D460" s="3" t="s">
        <v>583</v>
      </c>
      <c r="E460" s="3" t="s">
        <v>584</v>
      </c>
      <c r="F460" s="3"/>
      <c r="G460" s="3"/>
      <c r="H460" s="3" t="str">
        <f>IF(Z460&lt;'2 - Outliers'!$F$11,"Low outlier",IF(Z460&gt;'2 - Outliers'!$F$12,"High outlier",""))</f>
        <v/>
      </c>
      <c r="I460" s="3">
        <f>IF(AB460="",VLOOKUP(AX460,'3 -Impute_SE'!$B$10:$C$21,2,FALSE),AB460)</f>
        <v>0.29561638727755546</v>
      </c>
      <c r="J460" s="3">
        <f>I460^2</f>
        <v>8.7389048427033655E-2</v>
      </c>
      <c r="K460" s="3">
        <f>1/J460</f>
        <v>11.443081461574213</v>
      </c>
      <c r="L460" s="3">
        <f>K460/(VLOOKUP($AX460,'5_Weighting - FEM'!$B$9:$C$20,2,FALSE)/VLOOKUP($AX460,'5_Weighting - FEM'!$B$9:$D$20,3,FALSE))</f>
        <v>1.1109664980729218E-2</v>
      </c>
      <c r="M460" s="3">
        <f>L460*Z460</f>
        <v>4.2661113526000199E-3</v>
      </c>
      <c r="N460" s="3">
        <f>K460*Z460</f>
        <v>4.3941432812444976</v>
      </c>
      <c r="O460" s="3">
        <f>K460/(VLOOKUP($AX460,'5_Weighting - FEM'!$F$12:$G$20,2,FALSE)/(VLOOKUP($AX460,'5_Weighting - FEM'!$F$12:$H$21,3,FALSE)))</f>
        <v>0.19461467543599378</v>
      </c>
      <c r="P460" s="3">
        <f>O460*$Z460</f>
        <v>7.4732035367421609E-2</v>
      </c>
      <c r="Q460" s="3">
        <f>K460/(VLOOKUP($AX460,'5_Weighting - FEM'!$F$12:$H$20,2,FALSE)/VLOOKUP($AX460,'5_Weighting - FEM'!$F$12:$H$20,3,FALSE))</f>
        <v>0.19461467543599378</v>
      </c>
      <c r="R460" s="3">
        <f>Q460*$Z460</f>
        <v>7.4732035367421609E-2</v>
      </c>
      <c r="S460" s="3">
        <f>K460/(VLOOKUP($AX460,'5_Weighting - FEM'!$N$12:$O$23,2,FALSE)/VLOOKUP($AX460,'5_Weighting - FEM'!$N$12:$P$23,3,FALSE))</f>
        <v>8.0086924258910772E-3</v>
      </c>
      <c r="T460" s="3">
        <f>S460*$Z460</f>
        <v>3.0753378915421739E-3</v>
      </c>
      <c r="U460" s="3">
        <f>K460/(VLOOKUP($AX460,'5_Weighting - FEM'!$R$12:$S$23,2,FALSE)/(VLOOKUP($AX460,'5_Weighting - FEM'!$R$12:$T$23,3,FALSE)))</f>
        <v>5.4906508026360467E-3</v>
      </c>
      <c r="V460" s="3">
        <f>U460*$Z460</f>
        <v>2.1084099082122418E-3</v>
      </c>
      <c r="W460" s="3">
        <f>K460/(VLOOKUP($AX460,'5_Weighting - FEM'!$V$12:$W$23,2,FALSE)/(VLOOKUP($AX460,'5_Weighting - FEM'!$V$12:$X$23,3,FALSE)))</f>
        <v>7.0480320178992291E-3</v>
      </c>
      <c r="X460" s="3">
        <f>W460*$Z460</f>
        <v>2.7064442948733038E-3</v>
      </c>
      <c r="Y460" s="3"/>
      <c r="Z460" s="6">
        <v>0.38400000000000001</v>
      </c>
      <c r="AA460" s="3" t="s">
        <v>4</v>
      </c>
      <c r="AB460" s="3"/>
      <c r="AC460" s="3"/>
      <c r="AD460" s="3" t="s">
        <v>5</v>
      </c>
      <c r="AE460" s="3" t="s">
        <v>6</v>
      </c>
      <c r="AF460" s="3" t="s">
        <v>5</v>
      </c>
      <c r="AG460" s="3" t="s">
        <v>7</v>
      </c>
      <c r="AH460" s="3" t="s">
        <v>8</v>
      </c>
      <c r="AI460" s="3" t="s">
        <v>28</v>
      </c>
      <c r="AJ460" s="3" t="s">
        <v>10</v>
      </c>
      <c r="AK460" s="3" t="s">
        <v>182</v>
      </c>
      <c r="AL460" s="4" t="s">
        <v>12</v>
      </c>
      <c r="AM460" s="4" t="s">
        <v>232</v>
      </c>
      <c r="AN460" s="4" t="s">
        <v>585</v>
      </c>
      <c r="AO460" s="3" t="s">
        <v>1951</v>
      </c>
      <c r="AP460" s="3" t="s">
        <v>14</v>
      </c>
      <c r="AQ460" s="3">
        <v>120</v>
      </c>
      <c r="AR460" s="3">
        <v>1</v>
      </c>
      <c r="AS460" s="3">
        <v>0</v>
      </c>
      <c r="AT460" s="3">
        <v>1</v>
      </c>
      <c r="AU460" s="3">
        <v>1</v>
      </c>
      <c r="AV460" s="4" t="s">
        <v>330</v>
      </c>
      <c r="AW460" s="4" t="s">
        <v>586</v>
      </c>
      <c r="AX460" s="4" t="s">
        <v>465</v>
      </c>
      <c r="AY460" s="4" t="s">
        <v>33</v>
      </c>
      <c r="AZ460" s="4"/>
      <c r="BA460" s="3">
        <v>2.74</v>
      </c>
      <c r="BB460" s="3"/>
      <c r="BC460" s="3"/>
      <c r="BD460" s="3" t="s">
        <v>20</v>
      </c>
      <c r="BE460" s="3" t="s">
        <v>20</v>
      </c>
      <c r="BF460" s="3"/>
    </row>
    <row r="461" spans="1:58" x14ac:dyDescent="0.35">
      <c r="A461" s="87">
        <v>131</v>
      </c>
      <c r="B461" s="80" t="s">
        <v>68</v>
      </c>
      <c r="C461" s="80">
        <v>131.1</v>
      </c>
      <c r="D461" s="80" t="s">
        <v>2030</v>
      </c>
      <c r="E461" s="80" t="s">
        <v>306</v>
      </c>
      <c r="F461" s="3">
        <v>1</v>
      </c>
      <c r="G461" s="3"/>
      <c r="H461" s="3"/>
      <c r="I461" s="3">
        <f>IF(AB461="",VLOOKUP(AX461,'3 -Impute_SE'!$B$10:$C$21,2,FALSE),AB461)</f>
        <v>0.29561638727755546</v>
      </c>
      <c r="J461" s="3">
        <f>I461^2</f>
        <v>8.7389048427033655E-2</v>
      </c>
      <c r="K461" s="6">
        <f>1/J461</f>
        <v>11.443081461574213</v>
      </c>
      <c r="L461" s="3">
        <f>K461/(VLOOKUP($AX461,'5_Weighting - FEM'!$B$9:$C$20,2,FALSE)/VLOOKUP($AX461,'5_Weighting - FEM'!$B$9:$D$20,3,FALSE))</f>
        <v>1.1109664980729218E-2</v>
      </c>
      <c r="M461" s="3">
        <f>L461*Z461</f>
        <v>9.2210219340052514E-4</v>
      </c>
      <c r="N461" s="3">
        <f>K461*Z461</f>
        <v>0.94977576131065977</v>
      </c>
      <c r="O461" s="3">
        <f>K461/(VLOOKUP($AX461,'5_Weighting - FEM'!$F$12:$G$20,2,FALSE)/(VLOOKUP($AX461,'5_Weighting - FEM'!$F$12:$H$21,3,FALSE)))</f>
        <v>0.19461467543599378</v>
      </c>
      <c r="P461" s="3">
        <f>O461*$Z461</f>
        <v>1.6153018061187484E-2</v>
      </c>
      <c r="Q461" s="3">
        <f>K461/(VLOOKUP($AX461,'5_Weighting - FEM'!$F$12:$H$20,2,FALSE)/VLOOKUP($AX461,'5_Weighting - FEM'!$F$12:$H$20,3,FALSE))</f>
        <v>0.19461467543599378</v>
      </c>
      <c r="R461" s="3">
        <f>Q461*$Z461</f>
        <v>1.6153018061187484E-2</v>
      </c>
      <c r="S461" s="3">
        <f>K461/(VLOOKUP($AX461,'5_Weighting - FEM'!$N$12:$O$23,2,FALSE)/VLOOKUP($AX461,'5_Weighting - FEM'!$N$12:$P$23,3,FALSE))</f>
        <v>8.0086924258910772E-3</v>
      </c>
      <c r="T461" s="3">
        <f>S461*$Z461</f>
        <v>6.6472147134895949E-4</v>
      </c>
      <c r="U461" s="3">
        <f>K461/(VLOOKUP($AX461,'5_Weighting - FEM'!$R$12:$S$23,2,FALSE)/(VLOOKUP($AX461,'5_Weighting - FEM'!$R$12:$T$23,3,FALSE)))</f>
        <v>5.4906508026360467E-3</v>
      </c>
      <c r="V461" s="3">
        <f>U461*$Z461</f>
        <v>4.5572401661879192E-4</v>
      </c>
      <c r="W461" s="3">
        <f>K461/(VLOOKUP($AX461,'5_Weighting - FEM'!$V$12:$W$23,2,FALSE)/(VLOOKUP($AX461,'5_Weighting - FEM'!$V$12:$X$23,3,FALSE)))</f>
        <v>7.0480320178992291E-3</v>
      </c>
      <c r="X461" s="3">
        <f>W461*$Z461</f>
        <v>5.8498665748563604E-4</v>
      </c>
      <c r="Y461" s="3"/>
      <c r="Z461" s="80">
        <v>8.3000000000000004E-2</v>
      </c>
      <c r="AA461" s="80" t="s">
        <v>4</v>
      </c>
      <c r="AB461" s="84"/>
      <c r="AC461" s="80"/>
      <c r="AD461" s="80" t="s">
        <v>5</v>
      </c>
      <c r="AE461" s="80" t="s">
        <v>6</v>
      </c>
      <c r="AF461" s="80" t="s">
        <v>5</v>
      </c>
      <c r="AG461" s="80" t="s">
        <v>55</v>
      </c>
      <c r="AH461" s="80" t="s">
        <v>37</v>
      </c>
      <c r="AI461" s="80" t="s">
        <v>73</v>
      </c>
      <c r="AJ461" s="80" t="s">
        <v>57</v>
      </c>
      <c r="AK461" s="80" t="s">
        <v>191</v>
      </c>
      <c r="AL461" s="80" t="s">
        <v>12</v>
      </c>
      <c r="AM461" s="80" t="s">
        <v>232</v>
      </c>
      <c r="AN461" s="80">
        <v>1991</v>
      </c>
      <c r="AO461" s="3" t="s">
        <v>30</v>
      </c>
      <c r="AP461" s="3" t="s">
        <v>30</v>
      </c>
      <c r="AQ461" s="80">
        <v>1619</v>
      </c>
      <c r="AR461" s="80">
        <v>0</v>
      </c>
      <c r="AS461" s="80">
        <v>0</v>
      </c>
      <c r="AT461" s="80">
        <v>1</v>
      </c>
      <c r="AU461" s="80">
        <v>1</v>
      </c>
      <c r="AV461" s="80" t="s">
        <v>346</v>
      </c>
      <c r="AW461" s="80" t="s">
        <v>2042</v>
      </c>
      <c r="AX461" s="80" t="s">
        <v>465</v>
      </c>
      <c r="AY461" s="80" t="s">
        <v>233</v>
      </c>
      <c r="AZ461" s="3" t="s">
        <v>78</v>
      </c>
      <c r="BA461" s="3"/>
      <c r="BB461" s="3"/>
      <c r="BC461" s="3"/>
      <c r="BD461" s="3"/>
      <c r="BE461" s="80"/>
      <c r="BF461" s="80"/>
    </row>
    <row r="462" spans="1:58" x14ac:dyDescent="0.35">
      <c r="A462" s="86">
        <v>115</v>
      </c>
      <c r="B462" s="81" t="s">
        <v>476</v>
      </c>
      <c r="C462" s="81">
        <v>115.1</v>
      </c>
      <c r="D462" s="81" t="s">
        <v>2033</v>
      </c>
      <c r="E462" s="81" t="s">
        <v>2034</v>
      </c>
      <c r="F462" s="3">
        <v>1</v>
      </c>
      <c r="G462" s="3"/>
      <c r="H462" s="3"/>
      <c r="I462" s="3">
        <f>IF(AB462="",VLOOKUP(AX462,'3 -Impute_SE'!$B$10:$C$21,2,FALSE),AB462)</f>
        <v>0.29561638727755546</v>
      </c>
      <c r="J462" s="3">
        <f>I462^2</f>
        <v>8.7389048427033655E-2</v>
      </c>
      <c r="K462" s="6">
        <f>1/J462</f>
        <v>11.443081461574213</v>
      </c>
      <c r="L462" s="3">
        <f>K462/(VLOOKUP($AX462,'5_Weighting - FEM'!$B$9:$C$20,2,FALSE)/VLOOKUP($AX462,'5_Weighting - FEM'!$B$9:$D$20,3,FALSE))</f>
        <v>1.1109664980729218E-2</v>
      </c>
      <c r="M462" s="3">
        <f>L462*Z462</f>
        <v>1.1998438179187557E-2</v>
      </c>
      <c r="N462" s="3">
        <f>K462*Z462</f>
        <v>12.358527978500151</v>
      </c>
      <c r="O462" s="3">
        <f>K462/(VLOOKUP($AX462,'5_Weighting - FEM'!$F$12:$G$20,2,FALSE)/(VLOOKUP($AX462,'5_Weighting - FEM'!$F$12:$H$21,3,FALSE)))</f>
        <v>0.19461467543599378</v>
      </c>
      <c r="P462" s="3">
        <f>O462*$Z462</f>
        <v>0.21018384947087329</v>
      </c>
      <c r="Q462" s="3">
        <f>K462/(VLOOKUP($AX462,'5_Weighting - FEM'!$F$12:$H$20,2,FALSE)/VLOOKUP($AX462,'5_Weighting - FEM'!$F$12:$H$20,3,FALSE))</f>
        <v>0.19461467543599378</v>
      </c>
      <c r="R462" s="3">
        <f>Q462*$Z462</f>
        <v>0.21018384947087329</v>
      </c>
      <c r="S462" s="3">
        <f>K462/(VLOOKUP($AX462,'5_Weighting - FEM'!$N$12:$O$23,2,FALSE)/VLOOKUP($AX462,'5_Weighting - FEM'!$N$12:$P$23,3,FALSE))</f>
        <v>8.0086924258910772E-3</v>
      </c>
      <c r="T462" s="3">
        <f>S462*$Z462</f>
        <v>8.6493878199623633E-3</v>
      </c>
      <c r="U462" s="3">
        <f>K462/(VLOOKUP($AX462,'5_Weighting - FEM'!$R$12:$S$23,2,FALSE)/(VLOOKUP($AX462,'5_Weighting - FEM'!$R$12:$T$23,3,FALSE)))</f>
        <v>5.4906508026360467E-3</v>
      </c>
      <c r="V462" s="3">
        <f>U462*$Z462</f>
        <v>5.929902866846931E-3</v>
      </c>
      <c r="W462" s="3">
        <f>K462/(VLOOKUP($AX462,'5_Weighting - FEM'!$V$12:$W$23,2,FALSE)/(VLOOKUP($AX462,'5_Weighting - FEM'!$V$12:$X$23,3,FALSE)))</f>
        <v>7.0480320178992291E-3</v>
      </c>
      <c r="X462" s="3">
        <f>W462*$Z462</f>
        <v>7.6118745793311675E-3</v>
      </c>
      <c r="Y462" s="3"/>
      <c r="Z462" s="81">
        <v>1.08</v>
      </c>
      <c r="AA462" s="81" t="s">
        <v>2048</v>
      </c>
      <c r="AB462" s="81"/>
      <c r="AC462" s="81"/>
      <c r="AD462" s="81" t="s">
        <v>5</v>
      </c>
      <c r="AE462" s="81" t="s">
        <v>6</v>
      </c>
      <c r="AF462" s="81" t="s">
        <v>5</v>
      </c>
      <c r="AG462" s="81" t="s">
        <v>55</v>
      </c>
      <c r="AH462" s="81" t="s">
        <v>37</v>
      </c>
      <c r="AI462" s="81" t="s">
        <v>95</v>
      </c>
      <c r="AJ462" s="81" t="s">
        <v>57</v>
      </c>
      <c r="AK462" s="81" t="s">
        <v>11</v>
      </c>
      <c r="AL462" s="83" t="s">
        <v>12</v>
      </c>
      <c r="AM462" s="83" t="s">
        <v>223</v>
      </c>
      <c r="AN462" s="83">
        <v>2003</v>
      </c>
      <c r="AO462" s="3" t="s">
        <v>30</v>
      </c>
      <c r="AP462" s="3" t="s">
        <v>30</v>
      </c>
      <c r="AQ462" s="81">
        <v>967</v>
      </c>
      <c r="AR462" s="83">
        <v>1</v>
      </c>
      <c r="AS462" s="81">
        <v>1</v>
      </c>
      <c r="AT462" s="81">
        <v>0</v>
      </c>
      <c r="AU462" s="81">
        <v>0</v>
      </c>
      <c r="AV462" s="3" t="s">
        <v>2020</v>
      </c>
      <c r="AW462" s="83" t="s">
        <v>586</v>
      </c>
      <c r="AX462" s="83" t="s">
        <v>465</v>
      </c>
      <c r="AY462" s="83" t="s">
        <v>89</v>
      </c>
      <c r="AZ462" s="3" t="s">
        <v>99</v>
      </c>
      <c r="BA462" s="81">
        <v>4.1369999999999996</v>
      </c>
      <c r="BB462" s="3"/>
      <c r="BC462" s="3"/>
      <c r="BD462" s="3"/>
      <c r="BE462" s="81">
        <v>16.809999999999999</v>
      </c>
      <c r="BF462" s="81"/>
    </row>
    <row r="463" spans="1:58" x14ac:dyDescent="0.35">
      <c r="A463" s="2">
        <v>86</v>
      </c>
      <c r="B463" s="3" t="s">
        <v>582</v>
      </c>
      <c r="C463" s="3">
        <v>86.3</v>
      </c>
      <c r="D463" s="3" t="s">
        <v>587</v>
      </c>
      <c r="E463" s="3" t="s">
        <v>588</v>
      </c>
      <c r="F463" s="3"/>
      <c r="G463" s="3"/>
      <c r="H463" s="3" t="str">
        <f>IF(Z463&lt;'2 - Outliers'!$F$11,"Low outlier",IF(Z463&gt;'2 - Outliers'!$F$12,"High outlier",""))</f>
        <v/>
      </c>
      <c r="I463" s="3">
        <f>IF(AB463="",VLOOKUP(AX463,'3 -Impute_SE'!$B$10:$C$21,2,FALSE),AB463)</f>
        <v>0.29561638727755546</v>
      </c>
      <c r="J463" s="3">
        <f>I463^2</f>
        <v>8.7389048427033655E-2</v>
      </c>
      <c r="K463" s="3">
        <f>1/J463</f>
        <v>11.443081461574213</v>
      </c>
      <c r="L463" s="3">
        <f>K463/(VLOOKUP($AX463,'5_Weighting - FEM'!$B$9:$C$20,2,FALSE)/VLOOKUP($AX463,'5_Weighting - FEM'!$B$9:$D$20,3,FALSE))</f>
        <v>1.1109664980729218E-2</v>
      </c>
      <c r="M463" s="3">
        <f>L463*Z463</f>
        <v>2.433016630779699E-3</v>
      </c>
      <c r="N463" s="3">
        <f>K463*Z463</f>
        <v>2.5060348400847525</v>
      </c>
      <c r="O463" s="3">
        <f>K463/(VLOOKUP($AX463,'5_Weighting - FEM'!$F$12:$G$20,2,FALSE)/(VLOOKUP($AX463,'5_Weighting - FEM'!$F$12:$H$21,3,FALSE)))</f>
        <v>0.19461467543599378</v>
      </c>
      <c r="P463" s="3">
        <f>O463*$Z463</f>
        <v>4.2620613920482636E-2</v>
      </c>
      <c r="Q463" s="3">
        <f>K463/(VLOOKUP($AX463,'5_Weighting - FEM'!$F$12:$H$20,2,FALSE)/VLOOKUP($AX463,'5_Weighting - FEM'!$F$12:$H$20,3,FALSE))</f>
        <v>0.19461467543599378</v>
      </c>
      <c r="R463" s="3">
        <f>Q463*$Z463</f>
        <v>4.2620613920482636E-2</v>
      </c>
      <c r="S463" s="3">
        <f>K463/(VLOOKUP($AX463,'5_Weighting - FEM'!$N$12:$O$23,2,FALSE)/VLOOKUP($AX463,'5_Weighting - FEM'!$N$12:$P$23,3,FALSE))</f>
        <v>8.0086924258910772E-3</v>
      </c>
      <c r="T463" s="3">
        <f>S463*$Z463</f>
        <v>1.7539036412701459E-3</v>
      </c>
      <c r="U463" s="3">
        <f>K463/(VLOOKUP($AX463,'5_Weighting - FEM'!$R$12:$S$23,2,FALSE)/(VLOOKUP($AX463,'5_Weighting - FEM'!$R$12:$T$23,3,FALSE)))</f>
        <v>5.4906508026360467E-3</v>
      </c>
      <c r="V463" s="3">
        <f>U463*$Z463</f>
        <v>1.2024525257772942E-3</v>
      </c>
      <c r="W463" s="3">
        <f>K463/(VLOOKUP($AX463,'5_Weighting - FEM'!$V$12:$W$23,2,FALSE)/(VLOOKUP($AX463,'5_Weighting - FEM'!$V$12:$X$23,3,FALSE)))</f>
        <v>7.0480320178992291E-3</v>
      </c>
      <c r="X463" s="3">
        <f>W463*$Z463</f>
        <v>1.5435190119199311E-3</v>
      </c>
      <c r="Y463" s="3"/>
      <c r="Z463" s="6">
        <v>0.219</v>
      </c>
      <c r="AA463" s="3" t="s">
        <v>4</v>
      </c>
      <c r="AB463" s="3"/>
      <c r="AC463" s="3"/>
      <c r="AD463" s="3" t="s">
        <v>53</v>
      </c>
      <c r="AE463" s="3" t="s">
        <v>6</v>
      </c>
      <c r="AF463" s="3" t="s">
        <v>54</v>
      </c>
      <c r="AG463" s="3" t="s">
        <v>7</v>
      </c>
      <c r="AH463" s="3" t="s">
        <v>8</v>
      </c>
      <c r="AI463" s="3" t="s">
        <v>28</v>
      </c>
      <c r="AJ463" s="3" t="s">
        <v>10</v>
      </c>
      <c r="AK463" s="3" t="s">
        <v>197</v>
      </c>
      <c r="AL463" s="4" t="s">
        <v>12</v>
      </c>
      <c r="AM463" s="4" t="s">
        <v>232</v>
      </c>
      <c r="AN463" s="4" t="s">
        <v>585</v>
      </c>
      <c r="AO463" s="3" t="s">
        <v>1951</v>
      </c>
      <c r="AP463" s="3" t="s">
        <v>14</v>
      </c>
      <c r="AQ463" s="3">
        <v>120</v>
      </c>
      <c r="AR463" s="3">
        <v>1</v>
      </c>
      <c r="AS463" s="3">
        <v>0</v>
      </c>
      <c r="AT463" s="3">
        <v>1</v>
      </c>
      <c r="AU463" s="3">
        <v>1</v>
      </c>
      <c r="AV463" s="4" t="s">
        <v>330</v>
      </c>
      <c r="AW463" s="4" t="s">
        <v>586</v>
      </c>
      <c r="AX463" s="4" t="s">
        <v>465</v>
      </c>
      <c r="AY463" s="4" t="s">
        <v>33</v>
      </c>
      <c r="AZ463" s="4"/>
      <c r="BA463" s="3">
        <v>1.23</v>
      </c>
      <c r="BB463" s="3"/>
      <c r="BC463" s="3"/>
      <c r="BD463" s="3" t="s">
        <v>20</v>
      </c>
      <c r="BE463" s="3" t="s">
        <v>20</v>
      </c>
      <c r="BF463" s="3"/>
    </row>
    <row r="464" spans="1:58" x14ac:dyDescent="0.35">
      <c r="A464" s="2">
        <v>86</v>
      </c>
      <c r="B464" s="3" t="s">
        <v>582</v>
      </c>
      <c r="C464" s="3">
        <v>86.2</v>
      </c>
      <c r="D464" s="3" t="s">
        <v>589</v>
      </c>
      <c r="E464" s="3" t="s">
        <v>590</v>
      </c>
      <c r="F464" s="3"/>
      <c r="G464" s="3"/>
      <c r="H464" s="3" t="str">
        <f>IF(Z464&lt;'2 - Outliers'!$F$11,"Low outlier",IF(Z464&gt;'2 - Outliers'!$F$12,"High outlier",""))</f>
        <v/>
      </c>
      <c r="I464" s="3">
        <f>IF(AB464="",VLOOKUP(AX464,'3 -Impute_SE'!$B$10:$C$21,2,FALSE),AB464)</f>
        <v>0.29561638727755546</v>
      </c>
      <c r="J464" s="3">
        <f>I464^2</f>
        <v>8.7389048427033655E-2</v>
      </c>
      <c r="K464" s="3">
        <f>1/J464</f>
        <v>11.443081461574213</v>
      </c>
      <c r="L464" s="3">
        <f>K464/(VLOOKUP($AX464,'5_Weighting - FEM'!$B$9:$C$20,2,FALSE)/VLOOKUP($AX464,'5_Weighting - FEM'!$B$9:$D$20,3,FALSE))</f>
        <v>1.1109664980729218E-2</v>
      </c>
      <c r="M464" s="3">
        <f>L464*Z464</f>
        <v>1.7442174019744873E-3</v>
      </c>
      <c r="N464" s="3">
        <f>K464*Z464</f>
        <v>1.7965637894671513</v>
      </c>
      <c r="O464" s="3">
        <f>K464/(VLOOKUP($AX464,'5_Weighting - FEM'!$F$12:$G$20,2,FALSE)/(VLOOKUP($AX464,'5_Weighting - FEM'!$F$12:$H$21,3,FALSE)))</f>
        <v>0.19461467543599378</v>
      </c>
      <c r="P464" s="3">
        <f>O464*$Z464</f>
        <v>3.0554504043451024E-2</v>
      </c>
      <c r="Q464" s="3">
        <f>K464/(VLOOKUP($AX464,'5_Weighting - FEM'!$F$12:$H$20,2,FALSE)/VLOOKUP($AX464,'5_Weighting - FEM'!$F$12:$H$20,3,FALSE))</f>
        <v>0.19461467543599378</v>
      </c>
      <c r="R464" s="3">
        <f>Q464*$Z464</f>
        <v>3.0554504043451024E-2</v>
      </c>
      <c r="S464" s="3">
        <f>K464/(VLOOKUP($AX464,'5_Weighting - FEM'!$N$12:$O$23,2,FALSE)/VLOOKUP($AX464,'5_Weighting - FEM'!$N$12:$P$23,3,FALSE))</f>
        <v>8.0086924258910772E-3</v>
      </c>
      <c r="T464" s="3">
        <f>S464*$Z464</f>
        <v>1.257364710864899E-3</v>
      </c>
      <c r="U464" s="3">
        <f>K464/(VLOOKUP($AX464,'5_Weighting - FEM'!$R$12:$S$23,2,FALSE)/(VLOOKUP($AX464,'5_Weighting - FEM'!$R$12:$T$23,3,FALSE)))</f>
        <v>5.4906508026360467E-3</v>
      </c>
      <c r="V464" s="3">
        <f>U464*$Z464</f>
        <v>8.6203217601385929E-4</v>
      </c>
      <c r="W464" s="3">
        <f>K464/(VLOOKUP($AX464,'5_Weighting - FEM'!$V$12:$W$23,2,FALSE)/(VLOOKUP($AX464,'5_Weighting - FEM'!$V$12:$X$23,3,FALSE)))</f>
        <v>7.0480320178992291E-3</v>
      </c>
      <c r="X464" s="3">
        <f>W464*$Z464</f>
        <v>1.106541026810179E-3</v>
      </c>
      <c r="Y464" s="3"/>
      <c r="Z464" s="6">
        <v>0.157</v>
      </c>
      <c r="AA464" s="3" t="s">
        <v>4</v>
      </c>
      <c r="AB464" s="3"/>
      <c r="AC464" s="3"/>
      <c r="AD464" s="3" t="s">
        <v>53</v>
      </c>
      <c r="AE464" s="3" t="s">
        <v>6</v>
      </c>
      <c r="AF464" s="3" t="s">
        <v>54</v>
      </c>
      <c r="AG464" s="3" t="s">
        <v>7</v>
      </c>
      <c r="AH464" s="3" t="s">
        <v>8</v>
      </c>
      <c r="AI464" s="3" t="s">
        <v>28</v>
      </c>
      <c r="AJ464" s="3" t="s">
        <v>10</v>
      </c>
      <c r="AK464" s="3" t="s">
        <v>107</v>
      </c>
      <c r="AL464" s="4" t="s">
        <v>12</v>
      </c>
      <c r="AM464" s="4" t="s">
        <v>232</v>
      </c>
      <c r="AN464" s="4" t="s">
        <v>585</v>
      </c>
      <c r="AO464" s="3" t="s">
        <v>1951</v>
      </c>
      <c r="AP464" s="3" t="s">
        <v>14</v>
      </c>
      <c r="AQ464" s="3">
        <v>120</v>
      </c>
      <c r="AR464" s="3">
        <v>1</v>
      </c>
      <c r="AS464" s="3">
        <v>0</v>
      </c>
      <c r="AT464" s="3">
        <v>1</v>
      </c>
      <c r="AU464" s="3">
        <v>1</v>
      </c>
      <c r="AV464" s="4" t="s">
        <v>330</v>
      </c>
      <c r="AW464" s="4" t="s">
        <v>586</v>
      </c>
      <c r="AX464" s="4" t="s">
        <v>465</v>
      </c>
      <c r="AY464" s="4" t="s">
        <v>33</v>
      </c>
      <c r="AZ464" s="4"/>
      <c r="BA464" s="3">
        <v>1.01</v>
      </c>
      <c r="BB464" s="3"/>
      <c r="BC464" s="3"/>
      <c r="BD464" s="3" t="s">
        <v>20</v>
      </c>
      <c r="BE464" s="3" t="s">
        <v>20</v>
      </c>
      <c r="BF464" s="3"/>
    </row>
    <row r="465" spans="1:58" x14ac:dyDescent="0.35">
      <c r="A465" s="86">
        <v>131</v>
      </c>
      <c r="B465" s="81" t="s">
        <v>68</v>
      </c>
      <c r="C465" s="81">
        <v>131.19999999999999</v>
      </c>
      <c r="D465" s="81" t="s">
        <v>2029</v>
      </c>
      <c r="E465" s="81" t="s">
        <v>231</v>
      </c>
      <c r="F465" s="3">
        <v>1</v>
      </c>
      <c r="G465" s="3"/>
      <c r="H465" s="3"/>
      <c r="I465" s="3">
        <f>IF(AB465="",VLOOKUP(AX465,'3 -Impute_SE'!$B$10:$C$21,2,FALSE),AB465)</f>
        <v>0.29561638727755546</v>
      </c>
      <c r="J465" s="3">
        <f>I465^2</f>
        <v>8.7389048427033655E-2</v>
      </c>
      <c r="K465" s="6">
        <f>1/J465</f>
        <v>11.443081461574213</v>
      </c>
      <c r="L465" s="3">
        <f>K465/(VLOOKUP($AX465,'5_Weighting - FEM'!$B$9:$C$20,2,FALSE)/VLOOKUP($AX465,'5_Weighting - FEM'!$B$9:$D$20,3,FALSE))</f>
        <v>1.1109664980729218E-2</v>
      </c>
      <c r="M465" s="3">
        <f>L465*Z465</f>
        <v>4.8882525915208556E-4</v>
      </c>
      <c r="N465" s="3">
        <f>K465*Z465</f>
        <v>0.50349558430926533</v>
      </c>
      <c r="O465" s="3">
        <f>K465/(VLOOKUP($AX465,'5_Weighting - FEM'!$F$12:$G$20,2,FALSE)/(VLOOKUP($AX465,'5_Weighting - FEM'!$F$12:$H$21,3,FALSE)))</f>
        <v>0.19461467543599378</v>
      </c>
      <c r="P465" s="3">
        <f>O465*$Z465</f>
        <v>8.5630457191837265E-3</v>
      </c>
      <c r="Q465" s="3">
        <f>K465/(VLOOKUP($AX465,'5_Weighting - FEM'!$F$12:$H$20,2,FALSE)/VLOOKUP($AX465,'5_Weighting - FEM'!$F$12:$H$20,3,FALSE))</f>
        <v>0.19461467543599378</v>
      </c>
      <c r="R465" s="3">
        <f>Q465*$Z465</f>
        <v>8.5630457191837265E-3</v>
      </c>
      <c r="S465" s="3">
        <f>K465/(VLOOKUP($AX465,'5_Weighting - FEM'!$N$12:$O$23,2,FALSE)/VLOOKUP($AX465,'5_Weighting - FEM'!$N$12:$P$23,3,FALSE))</f>
        <v>8.0086924258910772E-3</v>
      </c>
      <c r="T465" s="3">
        <f>S465*$Z465</f>
        <v>3.5238246673920738E-4</v>
      </c>
      <c r="U465" s="3">
        <f>K465/(VLOOKUP($AX465,'5_Weighting - FEM'!$R$12:$S$23,2,FALSE)/(VLOOKUP($AX465,'5_Weighting - FEM'!$R$12:$T$23,3,FALSE)))</f>
        <v>5.4906508026360467E-3</v>
      </c>
      <c r="V465" s="3">
        <f>U465*$Z465</f>
        <v>2.4158863531598604E-4</v>
      </c>
      <c r="W465" s="3">
        <f>K465/(VLOOKUP($AX465,'5_Weighting - FEM'!$V$12:$W$23,2,FALSE)/(VLOOKUP($AX465,'5_Weighting - FEM'!$V$12:$X$23,3,FALSE)))</f>
        <v>7.0480320178992291E-3</v>
      </c>
      <c r="X465" s="3">
        <f>W465*$Z465</f>
        <v>3.1011340878756607E-4</v>
      </c>
      <c r="Y465" s="3"/>
      <c r="Z465" s="81">
        <v>4.3999999999999997E-2</v>
      </c>
      <c r="AA465" s="81" t="s">
        <v>4</v>
      </c>
      <c r="AB465" s="85"/>
      <c r="AC465" s="81"/>
      <c r="AD465" s="81" t="s">
        <v>5</v>
      </c>
      <c r="AE465" s="81" t="s">
        <v>6</v>
      </c>
      <c r="AF465" s="81" t="s">
        <v>5</v>
      </c>
      <c r="AG465" s="81" t="s">
        <v>55</v>
      </c>
      <c r="AH465" s="81" t="s">
        <v>37</v>
      </c>
      <c r="AI465" s="81" t="s">
        <v>73</v>
      </c>
      <c r="AJ465" s="81" t="s">
        <v>57</v>
      </c>
      <c r="AK465" s="81" t="s">
        <v>2039</v>
      </c>
      <c r="AL465" s="81" t="s">
        <v>12</v>
      </c>
      <c r="AM465" s="81" t="s">
        <v>232</v>
      </c>
      <c r="AN465" s="81">
        <v>1991</v>
      </c>
      <c r="AO465" s="3" t="s">
        <v>30</v>
      </c>
      <c r="AP465" s="3" t="s">
        <v>30</v>
      </c>
      <c r="AQ465" s="81">
        <v>1036</v>
      </c>
      <c r="AR465" s="81">
        <v>0</v>
      </c>
      <c r="AS465" s="81">
        <v>0</v>
      </c>
      <c r="AT465" s="81">
        <v>1</v>
      </c>
      <c r="AU465" s="81">
        <v>1</v>
      </c>
      <c r="AV465" s="81" t="s">
        <v>346</v>
      </c>
      <c r="AW465" s="81" t="s">
        <v>2042</v>
      </c>
      <c r="AX465" s="80" t="s">
        <v>465</v>
      </c>
      <c r="AY465" s="81" t="s">
        <v>233</v>
      </c>
      <c r="AZ465" s="3" t="s">
        <v>78</v>
      </c>
      <c r="BA465" s="3"/>
      <c r="BB465" s="3"/>
      <c r="BC465" s="3"/>
      <c r="BD465" s="3"/>
      <c r="BE465" s="81"/>
      <c r="BF465" s="81"/>
    </row>
    <row r="466" spans="1:58" x14ac:dyDescent="0.35">
      <c r="A466" s="2">
        <v>38</v>
      </c>
      <c r="B466" s="3" t="s">
        <v>104</v>
      </c>
      <c r="C466" s="3">
        <v>38.299999999999997</v>
      </c>
      <c r="D466" s="3" t="s">
        <v>463</v>
      </c>
      <c r="E466" s="3" t="s">
        <v>126</v>
      </c>
      <c r="F466" s="3"/>
      <c r="G466" s="3"/>
      <c r="H466" s="3" t="str">
        <f>IF(Z466&lt;'2 - Outliers'!$F$11,"Low outlier",IF(Z466&gt;'2 - Outliers'!$F$12,"High outlier",""))</f>
        <v/>
      </c>
      <c r="I466" s="3">
        <f>IF(AB466="",VLOOKUP(AX466,'3 -Impute_SE'!$B$10:$C$21,2,FALSE),AB466)</f>
        <v>0.29561638727755546</v>
      </c>
      <c r="J466" s="3">
        <f>I466^2</f>
        <v>8.7389048427033655E-2</v>
      </c>
      <c r="K466" s="3">
        <f>1/J466</f>
        <v>11.443081461574213</v>
      </c>
      <c r="L466" s="3">
        <f>K466/(VLOOKUP($AX466,'5_Weighting - FEM'!$B$9:$C$20,2,FALSE)/VLOOKUP($AX466,'5_Weighting - FEM'!$B$9:$D$20,3,FALSE))</f>
        <v>1.1109664980729218E-2</v>
      </c>
      <c r="M466" s="3">
        <f>L466*Z466</f>
        <v>1.0443085081885465E-3</v>
      </c>
      <c r="N466" s="3">
        <f>K466*Z466</f>
        <v>1.0756496573879759</v>
      </c>
      <c r="O466" s="3">
        <f>K466/(VLOOKUP($AX466,'5_Weighting - FEM'!$F$12:$G$20,2,FALSE)/(VLOOKUP($AX466,'5_Weighting - FEM'!$F$12:$H$21,3,FALSE)))</f>
        <v>0.19461467543599378</v>
      </c>
      <c r="P466" s="3">
        <f>O466*$Z466</f>
        <v>1.8293779490983417E-2</v>
      </c>
      <c r="Q466" s="3">
        <f>K466/(VLOOKUP($AX466,'5_Weighting - FEM'!$F$12:$H$20,2,FALSE)/VLOOKUP($AX466,'5_Weighting - FEM'!$F$12:$H$20,3,FALSE))</f>
        <v>0.19461467543599378</v>
      </c>
      <c r="R466" s="3">
        <f>Q466*$Z466</f>
        <v>1.8293779490983417E-2</v>
      </c>
      <c r="S466" s="3">
        <f>K466/(VLOOKUP($AX466,'5_Weighting - FEM'!$N$12:$O$23,2,FALSE)/VLOOKUP($AX466,'5_Weighting - FEM'!$N$12:$P$23,3,FALSE))</f>
        <v>8.0086924258910772E-3</v>
      </c>
      <c r="T466" s="3">
        <f>S466*$Z466</f>
        <v>7.528170880337613E-4</v>
      </c>
      <c r="U466" s="3">
        <f>K466/(VLOOKUP($AX466,'5_Weighting - FEM'!$R$12:$S$23,2,FALSE)/(VLOOKUP($AX466,'5_Weighting - FEM'!$R$12:$T$23,3,FALSE)))</f>
        <v>5.4906508026360467E-3</v>
      </c>
      <c r="V466" s="3">
        <f>U466*$Z466</f>
        <v>5.1612117544778838E-4</v>
      </c>
      <c r="W466" s="3">
        <f>K466/(VLOOKUP($AX466,'5_Weighting - FEM'!$V$12:$W$23,2,FALSE)/(VLOOKUP($AX466,'5_Weighting - FEM'!$V$12:$X$23,3,FALSE)))</f>
        <v>7.0480320178992291E-3</v>
      </c>
      <c r="X466" s="3">
        <f>W466*$Z466</f>
        <v>6.6251500968252748E-4</v>
      </c>
      <c r="Y466" s="3" t="s">
        <v>196</v>
      </c>
      <c r="Z466" s="6">
        <v>9.4E-2</v>
      </c>
      <c r="AA466" s="3" t="s">
        <v>157</v>
      </c>
      <c r="AB466" s="3"/>
      <c r="AC466" s="3"/>
      <c r="AD466" s="3" t="s">
        <v>5</v>
      </c>
      <c r="AE466" s="3" t="s">
        <v>6</v>
      </c>
      <c r="AF466" s="3" t="s">
        <v>5</v>
      </c>
      <c r="AG466" s="3" t="s">
        <v>7</v>
      </c>
      <c r="AH466" s="3" t="s">
        <v>37</v>
      </c>
      <c r="AI466" s="3" t="s">
        <v>28</v>
      </c>
      <c r="AJ466" s="3" t="s">
        <v>10</v>
      </c>
      <c r="AK466" s="3" t="s">
        <v>107</v>
      </c>
      <c r="AL466" s="4" t="s">
        <v>108</v>
      </c>
      <c r="AM466" s="4" t="s">
        <v>109</v>
      </c>
      <c r="AN466" s="4">
        <v>2010</v>
      </c>
      <c r="AO466" s="3" t="s">
        <v>14</v>
      </c>
      <c r="AP466" s="3" t="s">
        <v>14</v>
      </c>
      <c r="AQ466" s="3">
        <v>1000</v>
      </c>
      <c r="AR466" s="3">
        <v>1</v>
      </c>
      <c r="AS466" s="3">
        <v>0</v>
      </c>
      <c r="AT466" s="3">
        <v>0</v>
      </c>
      <c r="AU466" s="3">
        <v>0</v>
      </c>
      <c r="AV466" s="4" t="s">
        <v>330</v>
      </c>
      <c r="AW466" s="4" t="s">
        <v>464</v>
      </c>
      <c r="AX466" s="4" t="s">
        <v>465</v>
      </c>
      <c r="AY466" s="4" t="s">
        <v>119</v>
      </c>
      <c r="AZ466" s="4"/>
      <c r="BA466" s="3">
        <v>9.4E-2</v>
      </c>
      <c r="BB466" s="3"/>
      <c r="BC466" s="3"/>
      <c r="BD466" s="3" t="s">
        <v>20</v>
      </c>
      <c r="BE466" s="3" t="s">
        <v>20</v>
      </c>
      <c r="BF466" s="3"/>
    </row>
    <row r="467" spans="1:58" x14ac:dyDescent="0.35">
      <c r="A467" s="2">
        <v>38</v>
      </c>
      <c r="B467" s="3" t="s">
        <v>104</v>
      </c>
      <c r="C467" s="3">
        <v>38.1</v>
      </c>
      <c r="D467" s="3" t="s">
        <v>466</v>
      </c>
      <c r="E467" s="3" t="s">
        <v>117</v>
      </c>
      <c r="F467" s="3"/>
      <c r="G467" s="3"/>
      <c r="H467" s="3" t="str">
        <f>IF(Z467&lt;'2 - Outliers'!$F$11,"Low outlier",IF(Z467&gt;'2 - Outliers'!$F$12,"High outlier",""))</f>
        <v/>
      </c>
      <c r="I467" s="3">
        <f>IF(AB467="",VLOOKUP(AX467,'3 -Impute_SE'!$B$10:$C$21,2,FALSE),AB467)</f>
        <v>0.29561638727755546</v>
      </c>
      <c r="J467" s="3">
        <f>I467^2</f>
        <v>8.7389048427033655E-2</v>
      </c>
      <c r="K467" s="3">
        <f>1/J467</f>
        <v>11.443081461574213</v>
      </c>
      <c r="L467" s="3">
        <f>K467/(VLOOKUP($AX467,'5_Weighting - FEM'!$B$9:$C$20,2,FALSE)/VLOOKUP($AX467,'5_Weighting - FEM'!$B$9:$D$20,3,FALSE))</f>
        <v>1.1109664980729218E-2</v>
      </c>
      <c r="M467" s="3">
        <f>L467*Z467</f>
        <v>9.4432152336198366E-4</v>
      </c>
      <c r="N467" s="3">
        <f>K467*Z467</f>
        <v>0.97266192423380815</v>
      </c>
      <c r="O467" s="3">
        <f>K467/(VLOOKUP($AX467,'5_Weighting - FEM'!$F$12:$G$20,2,FALSE)/(VLOOKUP($AX467,'5_Weighting - FEM'!$F$12:$H$21,3,FALSE)))</f>
        <v>0.19461467543599378</v>
      </c>
      <c r="P467" s="3">
        <f>O467*$Z467</f>
        <v>1.6542247412059473E-2</v>
      </c>
      <c r="Q467" s="3">
        <f>K467/(VLOOKUP($AX467,'5_Weighting - FEM'!$F$12:$H$20,2,FALSE)/VLOOKUP($AX467,'5_Weighting - FEM'!$F$12:$H$20,3,FALSE))</f>
        <v>0.19461467543599378</v>
      </c>
      <c r="R467" s="3">
        <f>Q467*$Z467</f>
        <v>1.6542247412059473E-2</v>
      </c>
      <c r="S467" s="3">
        <f>K467/(VLOOKUP($AX467,'5_Weighting - FEM'!$N$12:$O$23,2,FALSE)/VLOOKUP($AX467,'5_Weighting - FEM'!$N$12:$P$23,3,FALSE))</f>
        <v>8.0086924258910772E-3</v>
      </c>
      <c r="T467" s="3">
        <f>S467*$Z467</f>
        <v>6.8073885620074156E-4</v>
      </c>
      <c r="U467" s="3">
        <f>K467/(VLOOKUP($AX467,'5_Weighting - FEM'!$R$12:$S$23,2,FALSE)/(VLOOKUP($AX467,'5_Weighting - FEM'!$R$12:$T$23,3,FALSE)))</f>
        <v>5.4906508026360467E-3</v>
      </c>
      <c r="V467" s="3">
        <f>U467*$Z467</f>
        <v>4.66705318224064E-4</v>
      </c>
      <c r="W467" s="3">
        <f>K467/(VLOOKUP($AX467,'5_Weighting - FEM'!$V$12:$W$23,2,FALSE)/(VLOOKUP($AX467,'5_Weighting - FEM'!$V$12:$X$23,3,FALSE)))</f>
        <v>7.0480320178992291E-3</v>
      </c>
      <c r="X467" s="3">
        <f>W467*$Z467</f>
        <v>5.9908272152143453E-4</v>
      </c>
      <c r="Y467" s="3" t="s">
        <v>118</v>
      </c>
      <c r="Z467" s="6">
        <v>8.5000000000000006E-2</v>
      </c>
      <c r="AA467" s="3" t="s">
        <v>157</v>
      </c>
      <c r="AB467" s="3"/>
      <c r="AC467" s="3"/>
      <c r="AD467" s="3" t="s">
        <v>5</v>
      </c>
      <c r="AE467" s="3" t="s">
        <v>6</v>
      </c>
      <c r="AF467" s="3" t="s">
        <v>5</v>
      </c>
      <c r="AG467" s="3" t="s">
        <v>7</v>
      </c>
      <c r="AH467" s="3" t="s">
        <v>37</v>
      </c>
      <c r="AI467" s="3" t="s">
        <v>28</v>
      </c>
      <c r="AJ467" s="3" t="s">
        <v>10</v>
      </c>
      <c r="AK467" s="3" t="s">
        <v>107</v>
      </c>
      <c r="AL467" s="4" t="s">
        <v>108</v>
      </c>
      <c r="AM467" s="4" t="s">
        <v>109</v>
      </c>
      <c r="AN467" s="4">
        <v>2010</v>
      </c>
      <c r="AO467" s="3" t="s">
        <v>14</v>
      </c>
      <c r="AP467" s="3" t="s">
        <v>14</v>
      </c>
      <c r="AQ467" s="3">
        <v>2000</v>
      </c>
      <c r="AR467" s="3">
        <v>1</v>
      </c>
      <c r="AS467" s="3">
        <v>0</v>
      </c>
      <c r="AT467" s="3">
        <v>0</v>
      </c>
      <c r="AU467" s="3">
        <v>0</v>
      </c>
      <c r="AV467" s="4" t="s">
        <v>330</v>
      </c>
      <c r="AW467" s="4" t="s">
        <v>464</v>
      </c>
      <c r="AX467" s="4" t="s">
        <v>465</v>
      </c>
      <c r="AY467" s="4" t="s">
        <v>119</v>
      </c>
      <c r="AZ467" s="4"/>
      <c r="BA467" s="3">
        <v>8.5000000000000006E-2</v>
      </c>
      <c r="BB467" s="3"/>
      <c r="BC467" s="3"/>
      <c r="BD467" s="3" t="s">
        <v>20</v>
      </c>
      <c r="BE467" s="3" t="s">
        <v>20</v>
      </c>
      <c r="BF467" s="3"/>
    </row>
    <row r="468" spans="1:58" x14ac:dyDescent="0.35">
      <c r="A468" s="2">
        <v>37</v>
      </c>
      <c r="B468" s="3" t="s">
        <v>242</v>
      </c>
      <c r="C468" s="3">
        <v>37.1</v>
      </c>
      <c r="D468" s="3" t="s">
        <v>530</v>
      </c>
      <c r="E468" s="3" t="s">
        <v>244</v>
      </c>
      <c r="F468" s="3"/>
      <c r="G468" s="3"/>
      <c r="H468" s="3" t="str">
        <f>IF(Z468&lt;'2 - Outliers'!$F$11,"Low outlier",IF(Z468&gt;'2 - Outliers'!$F$12,"High outlier",""))</f>
        <v/>
      </c>
      <c r="I468" s="3">
        <f>IF(AB468="",VLOOKUP(AX468,'3 -Impute_SE'!$B$10:$C$21,2,FALSE),AB468)</f>
        <v>0.29561638727755546</v>
      </c>
      <c r="J468" s="3">
        <f>I468^2</f>
        <v>8.7389048427033655E-2</v>
      </c>
      <c r="K468" s="3">
        <f>1/J468</f>
        <v>11.443081461574213</v>
      </c>
      <c r="L468" s="3">
        <f>K468/(VLOOKUP($AX468,'5_Weighting - FEM'!$B$9:$C$20,2,FALSE)/VLOOKUP($AX468,'5_Weighting - FEM'!$B$9:$D$20,3,FALSE))</f>
        <v>1.1109664980729218E-2</v>
      </c>
      <c r="M468" s="3">
        <f>L468*Z468</f>
        <v>5.0019521025171539E-4</v>
      </c>
      <c r="N468" s="3">
        <f>K468*Z468</f>
        <v>0.51520676343778649</v>
      </c>
      <c r="O468" s="3">
        <f>K468/(VLOOKUP($AX468,'5_Weighting - FEM'!$F$12:$G$20,2,FALSE)/(VLOOKUP($AX468,'5_Weighting - FEM'!$F$12:$H$21,3,FALSE)))</f>
        <v>0.19461467543599378</v>
      </c>
      <c r="P468" s="3">
        <f>O468*$Z468</f>
        <v>8.762219982927576E-3</v>
      </c>
      <c r="Q468" s="3">
        <f>K468/(VLOOKUP($AX468,'5_Weighting - FEM'!$F$12:$H$20,2,FALSE)/VLOOKUP($AX468,'5_Weighting - FEM'!$F$12:$H$20,3,FALSE))</f>
        <v>0.19461467543599378</v>
      </c>
      <c r="R468" s="3">
        <f>Q468*$Z468</f>
        <v>8.762219982927576E-3</v>
      </c>
      <c r="S468" s="3">
        <f>K468/(VLOOKUP($AX468,'5_Weighting - FEM'!$N$12:$O$23,2,FALSE)/VLOOKUP($AX468,'5_Weighting - FEM'!$N$12:$P$23,3,FALSE))</f>
        <v>8.0086924258910772E-3</v>
      </c>
      <c r="T468" s="3">
        <f>S468*$Z468</f>
        <v>3.605787932182062E-4</v>
      </c>
      <c r="U468" s="3">
        <f>K468/(VLOOKUP($AX468,'5_Weighting - FEM'!$R$12:$S$23,2,FALSE)/(VLOOKUP($AX468,'5_Weighting - FEM'!$R$12:$T$23,3,FALSE)))</f>
        <v>5.4906508026360467E-3</v>
      </c>
      <c r="V468" s="3">
        <f>U468*$Z468</f>
        <v>2.4720792547814691E-4</v>
      </c>
      <c r="W468" s="3">
        <f>K468/(VLOOKUP($AX468,'5_Weighting - FEM'!$V$12:$W$23,2,FALSE)/(VLOOKUP($AX468,'5_Weighting - FEM'!$V$12:$X$23,3,FALSE)))</f>
        <v>7.0480320178992291E-3</v>
      </c>
      <c r="X468" s="3">
        <f>W468*$Z468</f>
        <v>3.1732656773800628E-4</v>
      </c>
      <c r="Y468" s="3" t="s">
        <v>245</v>
      </c>
      <c r="Z468" s="6">
        <v>4.5023428800000001E-2</v>
      </c>
      <c r="AA468" s="3" t="s">
        <v>72</v>
      </c>
      <c r="AB468" s="3"/>
      <c r="AC468" s="3"/>
      <c r="AD468" s="3" t="s">
        <v>5</v>
      </c>
      <c r="AE468" s="3" t="s">
        <v>6</v>
      </c>
      <c r="AF468" s="3" t="s">
        <v>5</v>
      </c>
      <c r="AG468" s="3" t="s">
        <v>83</v>
      </c>
      <c r="AH468" s="3" t="s">
        <v>84</v>
      </c>
      <c r="AI468" s="3" t="s">
        <v>95</v>
      </c>
      <c r="AJ468" s="3" t="s">
        <v>10</v>
      </c>
      <c r="AK468" s="3" t="s">
        <v>39</v>
      </c>
      <c r="AL468" s="4" t="s">
        <v>96</v>
      </c>
      <c r="AM468" s="4" t="s">
        <v>246</v>
      </c>
      <c r="AN468" s="4">
        <v>2006</v>
      </c>
      <c r="AO468" s="3" t="s">
        <v>30</v>
      </c>
      <c r="AP468" s="3" t="s">
        <v>14</v>
      </c>
      <c r="AQ468" s="3">
        <v>761</v>
      </c>
      <c r="AR468" s="3">
        <v>1</v>
      </c>
      <c r="AS468" s="3">
        <v>0</v>
      </c>
      <c r="AT468" s="3">
        <v>1</v>
      </c>
      <c r="AU468" s="3">
        <v>1</v>
      </c>
      <c r="AV468" s="4" t="s">
        <v>330</v>
      </c>
      <c r="AW468" s="4" t="s">
        <v>531</v>
      </c>
      <c r="AX468" s="4" t="s">
        <v>465</v>
      </c>
      <c r="AY468" s="4" t="s">
        <v>89</v>
      </c>
      <c r="AZ468" s="4" t="s">
        <v>99</v>
      </c>
      <c r="BA468" s="3">
        <v>2.1299999999999999E-3</v>
      </c>
      <c r="BB468" s="3">
        <v>1.0021322700614574</v>
      </c>
      <c r="BC468" s="3"/>
      <c r="BD468" s="3" t="s">
        <v>60</v>
      </c>
      <c r="BE468" s="3" t="s">
        <v>20</v>
      </c>
      <c r="BF468" s="3"/>
    </row>
    <row r="469" spans="1:58" x14ac:dyDescent="0.35">
      <c r="A469" s="2">
        <v>37</v>
      </c>
      <c r="B469" s="3" t="s">
        <v>242</v>
      </c>
      <c r="C469" s="3">
        <v>37.1</v>
      </c>
      <c r="D469" s="3" t="s">
        <v>528</v>
      </c>
      <c r="E469" s="3" t="s">
        <v>244</v>
      </c>
      <c r="F469" s="3"/>
      <c r="G469" s="3"/>
      <c r="H469" s="3" t="str">
        <f>IF(Z469&lt;'2 - Outliers'!$F$11,"Low outlier",IF(Z469&gt;'2 - Outliers'!$F$12,"High outlier",""))</f>
        <v/>
      </c>
      <c r="I469" s="3">
        <f>IF(AB469="",VLOOKUP(AX469,'3 -Impute_SE'!$B$10:$C$21,2,FALSE),AB469)</f>
        <v>0.29561638727755546</v>
      </c>
      <c r="J469" s="3">
        <f>I469^2</f>
        <v>8.7389048427033655E-2</v>
      </c>
      <c r="K469" s="3">
        <f>1/J469</f>
        <v>11.443081461574213</v>
      </c>
      <c r="L469" s="3">
        <f>K469/(VLOOKUP($AX469,'5_Weighting - FEM'!$B$9:$C$20,2,FALSE)/VLOOKUP($AX469,'5_Weighting - FEM'!$B$9:$D$20,3,FALSE))</f>
        <v>1.1109664980729218E-2</v>
      </c>
      <c r="M469" s="3">
        <f>L469*Z469</f>
        <v>2.1143071834331712E-4</v>
      </c>
      <c r="N469" s="3">
        <f>K469*Z469</f>
        <v>0.21777604794369998</v>
      </c>
      <c r="O469" s="3">
        <f>K469/(VLOOKUP($AX469,'5_Weighting - FEM'!$F$12:$G$20,2,FALSE)/(VLOOKUP($AX469,'5_Weighting - FEM'!$F$12:$H$21,3,FALSE)))</f>
        <v>0.19461467543599378</v>
      </c>
      <c r="P469" s="3">
        <f>O469*$Z469</f>
        <v>3.7037589071279835E-3</v>
      </c>
      <c r="Q469" s="3">
        <f>K469/(VLOOKUP($AX469,'5_Weighting - FEM'!$F$12:$H$20,2,FALSE)/VLOOKUP($AX469,'5_Weighting - FEM'!$F$12:$H$20,3,FALSE))</f>
        <v>0.19461467543599378</v>
      </c>
      <c r="R469" s="3">
        <f>Q469*$Z469</f>
        <v>3.7037589071279835E-3</v>
      </c>
      <c r="S469" s="3">
        <f>K469/(VLOOKUP($AX469,'5_Weighting - FEM'!$N$12:$O$23,2,FALSE)/VLOOKUP($AX469,'5_Weighting - FEM'!$N$12:$P$23,3,FALSE))</f>
        <v>8.0086924258910772E-3</v>
      </c>
      <c r="T469" s="3">
        <f>S469*$Z469</f>
        <v>1.5241536045722319E-4</v>
      </c>
      <c r="U469" s="3">
        <f>K469/(VLOOKUP($AX469,'5_Weighting - FEM'!$R$12:$S$23,2,FALSE)/(VLOOKUP($AX469,'5_Weighting - FEM'!$R$12:$T$23,3,FALSE)))</f>
        <v>5.4906508026360467E-3</v>
      </c>
      <c r="V469" s="3">
        <f>U469*$Z469</f>
        <v>1.0449390196620053E-4</v>
      </c>
      <c r="W469" s="3">
        <f>K469/(VLOOKUP($AX469,'5_Weighting - FEM'!$V$12:$W$23,2,FALSE)/(VLOOKUP($AX469,'5_Weighting - FEM'!$V$12:$X$23,3,FALSE)))</f>
        <v>7.0480320178992291E-3</v>
      </c>
      <c r="X469" s="3">
        <f>W469*$Z469</f>
        <v>1.3413280013717578E-4</v>
      </c>
      <c r="Y469" s="3" t="s">
        <v>245</v>
      </c>
      <c r="Z469" s="6">
        <v>1.9031241600000002E-2</v>
      </c>
      <c r="AA469" s="3" t="s">
        <v>72</v>
      </c>
      <c r="AB469" s="3"/>
      <c r="AC469" s="3"/>
      <c r="AD469" s="3" t="s">
        <v>5</v>
      </c>
      <c r="AE469" s="3" t="s">
        <v>6</v>
      </c>
      <c r="AF469" s="3" t="s">
        <v>5</v>
      </c>
      <c r="AG469" s="3" t="s">
        <v>83</v>
      </c>
      <c r="AH469" s="3" t="s">
        <v>84</v>
      </c>
      <c r="AI469" s="3" t="s">
        <v>95</v>
      </c>
      <c r="AJ469" s="3" t="s">
        <v>10</v>
      </c>
      <c r="AK469" s="3" t="s">
        <v>39</v>
      </c>
      <c r="AL469" s="4" t="s">
        <v>96</v>
      </c>
      <c r="AM469" s="4" t="s">
        <v>246</v>
      </c>
      <c r="AN469" s="4">
        <v>2006</v>
      </c>
      <c r="AO469" s="3" t="s">
        <v>30</v>
      </c>
      <c r="AP469" s="3" t="s">
        <v>14</v>
      </c>
      <c r="AQ469" s="3">
        <v>761</v>
      </c>
      <c r="AR469" s="3">
        <v>1</v>
      </c>
      <c r="AS469" s="3">
        <v>0</v>
      </c>
      <c r="AT469" s="3">
        <v>1</v>
      </c>
      <c r="AU469" s="3">
        <v>1</v>
      </c>
      <c r="AV469" s="4" t="s">
        <v>330</v>
      </c>
      <c r="AW469" s="4" t="s">
        <v>529</v>
      </c>
      <c r="AX469" s="4" t="s">
        <v>465</v>
      </c>
      <c r="AY469" s="4" t="s">
        <v>89</v>
      </c>
      <c r="AZ469" s="4" t="s">
        <v>99</v>
      </c>
      <c r="BA469" s="3">
        <v>3.4000000000000002E-4</v>
      </c>
      <c r="BB469" s="3">
        <v>1.0003400578065513</v>
      </c>
      <c r="BC469" s="3"/>
      <c r="BD469" s="3" t="s">
        <v>60</v>
      </c>
      <c r="BE469" s="3" t="s">
        <v>20</v>
      </c>
      <c r="BF469" s="3"/>
    </row>
    <row r="470" spans="1:58" x14ac:dyDescent="0.35">
      <c r="A470" s="2">
        <v>164</v>
      </c>
      <c r="B470" s="3" t="s">
        <v>1218</v>
      </c>
      <c r="C470" s="3">
        <v>164.1</v>
      </c>
      <c r="D470" s="3" t="s">
        <v>1221</v>
      </c>
      <c r="E470" s="3" t="s">
        <v>1220</v>
      </c>
      <c r="F470" s="3"/>
      <c r="G470" s="3"/>
      <c r="H470" s="3" t="str">
        <f>IF(Z470&lt;'2 - Outliers'!$F$11,"Low outlier",IF(Z470&gt;'2 - Outliers'!$F$12,"High outlier",""))</f>
        <v/>
      </c>
      <c r="I470" s="3">
        <f>IF(AB470="",VLOOKUP(AX470,'3 -Impute_SE'!$B$10:$C$21,2,FALSE),AB470)</f>
        <v>0.29561638727755546</v>
      </c>
      <c r="J470" s="3">
        <f>I470^2</f>
        <v>8.7389048427033655E-2</v>
      </c>
      <c r="K470" s="3">
        <f>1/J470</f>
        <v>11.443081461574213</v>
      </c>
      <c r="L470" s="3">
        <f>K470/(VLOOKUP($AX470,'5_Weighting - FEM'!$B$9:$C$20,2,FALSE)/VLOOKUP($AX470,'5_Weighting - FEM'!$B$9:$D$20,3,FALSE))</f>
        <v>1.1109664980729218E-2</v>
      </c>
      <c r="M470" s="3">
        <f>L470*Z470</f>
        <v>5.5909302338654262E-3</v>
      </c>
      <c r="N470" s="3">
        <f>K470*Z470</f>
        <v>5.7587218177213542</v>
      </c>
      <c r="O470" s="3">
        <f>K470/(VLOOKUP($AX470,'5_Weighting - FEM'!$F$12:$G$20,2,FALSE)/(VLOOKUP($AX470,'5_Weighting - FEM'!$F$12:$H$21,3,FALSE)))</f>
        <v>0.19461467543599378</v>
      </c>
      <c r="P470" s="3">
        <f>O470*$Z470</f>
        <v>9.7939683576091535E-2</v>
      </c>
      <c r="Q470" s="3">
        <f>K470/(VLOOKUP($AX470,'5_Weighting - FEM'!$F$12:$H$20,2,FALSE)/VLOOKUP($AX470,'5_Weighting - FEM'!$F$12:$H$20,3,FALSE))</f>
        <v>0.19461467543599378</v>
      </c>
      <c r="R470" s="3">
        <f>Q470*$Z470</f>
        <v>9.7939683576091535E-2</v>
      </c>
      <c r="S470" s="3">
        <f>K470/(VLOOKUP($AX470,'5_Weighting - FEM'!$N$12:$O$23,2,FALSE)/VLOOKUP($AX470,'5_Weighting - FEM'!$N$12:$P$23,3,FALSE))</f>
        <v>8.0086924258910772E-3</v>
      </c>
      <c r="T470" s="3">
        <f>S470*$Z470</f>
        <v>4.0303682150012454E-3</v>
      </c>
      <c r="U470" s="3">
        <f>K470/(VLOOKUP($AX470,'5_Weighting - FEM'!$R$12:$S$23,2,FALSE)/(VLOOKUP($AX470,'5_Weighting - FEM'!$R$12:$T$23,3,FALSE)))</f>
        <v>5.4906508026360467E-3</v>
      </c>
      <c r="V470" s="3">
        <f>U470*$Z470</f>
        <v>2.7631657326574388E-3</v>
      </c>
      <c r="W470" s="3">
        <f>K470/(VLOOKUP($AX470,'5_Weighting - FEM'!$V$12:$W$23,2,FALSE)/(VLOOKUP($AX470,'5_Weighting - FEM'!$V$12:$X$23,3,FALSE)))</f>
        <v>7.0480320178992291E-3</v>
      </c>
      <c r="X470" s="3">
        <f>W470*$Z470</f>
        <v>3.5469166141801939E-3</v>
      </c>
      <c r="Y470" s="3" t="s">
        <v>1302</v>
      </c>
      <c r="Z470" s="6">
        <v>0.5032492198066667</v>
      </c>
      <c r="AA470" s="3" t="s">
        <v>459</v>
      </c>
      <c r="AB470" s="3"/>
      <c r="AC470" s="3"/>
      <c r="AD470" s="3" t="s">
        <v>5</v>
      </c>
      <c r="AE470" s="3" t="s">
        <v>1307</v>
      </c>
      <c r="AF470" s="3" t="s">
        <v>5</v>
      </c>
      <c r="AG470" s="3" t="s">
        <v>102</v>
      </c>
      <c r="AH470" s="3" t="s">
        <v>1316</v>
      </c>
      <c r="AI470" s="3" t="s">
        <v>1312</v>
      </c>
      <c r="AJ470" s="3" t="s">
        <v>10</v>
      </c>
      <c r="AK470" s="3" t="s">
        <v>191</v>
      </c>
      <c r="AL470" s="4" t="s">
        <v>12</v>
      </c>
      <c r="AM470" s="4" t="s">
        <v>13</v>
      </c>
      <c r="AN470" s="4">
        <v>2013</v>
      </c>
      <c r="AO470" s="3" t="s">
        <v>14</v>
      </c>
      <c r="AP470" s="3" t="s">
        <v>1951</v>
      </c>
      <c r="AQ470" s="3">
        <v>120</v>
      </c>
      <c r="AR470" s="3">
        <v>1</v>
      </c>
      <c r="AS470" s="3">
        <v>0</v>
      </c>
      <c r="AT470" s="3">
        <v>1</v>
      </c>
      <c r="AU470" s="3">
        <v>1</v>
      </c>
      <c r="AV470" s="4" t="s">
        <v>1347</v>
      </c>
      <c r="AW470" s="4" t="s">
        <v>1368</v>
      </c>
      <c r="AX470" s="3" t="s">
        <v>465</v>
      </c>
      <c r="AY470" s="4" t="s">
        <v>1399</v>
      </c>
      <c r="AZ470" s="4" t="s">
        <v>1400</v>
      </c>
      <c r="BA470" s="3">
        <v>0.77600000000000002</v>
      </c>
      <c r="BB470" s="3"/>
      <c r="BC470" s="3"/>
      <c r="BD470" s="3"/>
      <c r="BE470" s="3"/>
      <c r="BF470" s="3"/>
    </row>
    <row r="471" spans="1:58" x14ac:dyDescent="0.35">
      <c r="A471" s="2">
        <v>178</v>
      </c>
      <c r="B471" s="3" t="s">
        <v>1263</v>
      </c>
      <c r="C471" s="3">
        <v>178.1</v>
      </c>
      <c r="D471" s="3" t="s">
        <v>1268</v>
      </c>
      <c r="E471" s="3" t="s">
        <v>1265</v>
      </c>
      <c r="F471" s="3"/>
      <c r="G471" s="3"/>
      <c r="H471" s="3" t="str">
        <f>IF(Z471&lt;'2 - Outliers'!$F$11,"Low outlier",IF(Z471&gt;'2 - Outliers'!$F$12,"High outlier",""))</f>
        <v/>
      </c>
      <c r="I471" s="3">
        <f>IF(AB471="",VLOOKUP(AX471,'3 -Impute_SE'!$B$10:$C$21,2,FALSE),AB471)</f>
        <v>0.29561638727755546</v>
      </c>
      <c r="J471" s="3">
        <f>I471^2</f>
        <v>8.7389048427033655E-2</v>
      </c>
      <c r="K471" s="3">
        <f>1/J471</f>
        <v>11.443081461574213</v>
      </c>
      <c r="L471" s="3">
        <f>K471/(VLOOKUP($AX471,'5_Weighting - FEM'!$B$9:$C$20,2,FALSE)/VLOOKUP($AX471,'5_Weighting - FEM'!$B$9:$D$20,3,FALSE))</f>
        <v>1.1109664980729218E-2</v>
      </c>
      <c r="M471" s="3">
        <f>L471*Z471</f>
        <v>0</v>
      </c>
      <c r="N471" s="3">
        <f>K471*Z471</f>
        <v>0</v>
      </c>
      <c r="O471" s="3">
        <f>K471/(VLOOKUP($AX471,'5_Weighting - FEM'!$F$12:$G$20,2,FALSE)/(VLOOKUP($AX471,'5_Weighting - FEM'!$F$12:$H$21,3,FALSE)))</f>
        <v>0.19461467543599378</v>
      </c>
      <c r="P471" s="3">
        <f>O471*$Z471</f>
        <v>0</v>
      </c>
      <c r="Q471" s="3">
        <f>K471/(VLOOKUP($AX471,'5_Weighting - FEM'!$F$12:$H$20,2,FALSE)/VLOOKUP($AX471,'5_Weighting - FEM'!$F$12:$H$20,3,FALSE))</f>
        <v>0.19461467543599378</v>
      </c>
      <c r="R471" s="3">
        <f>Q471*$Z471</f>
        <v>0</v>
      </c>
      <c r="S471" s="3">
        <f>K471/(VLOOKUP($AX471,'5_Weighting - FEM'!$N$12:$O$23,2,FALSE)/VLOOKUP($AX471,'5_Weighting - FEM'!$N$12:$P$23,3,FALSE))</f>
        <v>8.0086924258910772E-3</v>
      </c>
      <c r="T471" s="3">
        <f>S471*$Z471</f>
        <v>0</v>
      </c>
      <c r="U471" s="3">
        <f>K471/(VLOOKUP($AX471,'5_Weighting - FEM'!$R$12:$S$23,2,FALSE)/(VLOOKUP($AX471,'5_Weighting - FEM'!$R$12:$T$23,3,FALSE)))</f>
        <v>5.4906508026360467E-3</v>
      </c>
      <c r="V471" s="3">
        <f>U471*$Z471</f>
        <v>0</v>
      </c>
      <c r="W471" s="3">
        <f>K471/(VLOOKUP($AX471,'5_Weighting - FEM'!$V$12:$W$23,2,FALSE)/(VLOOKUP($AX471,'5_Weighting - FEM'!$V$12:$X$23,3,FALSE)))</f>
        <v>7.0480320178992291E-3</v>
      </c>
      <c r="X471" s="3">
        <f>W471*$Z471</f>
        <v>0</v>
      </c>
      <c r="Y471" s="3" t="s">
        <v>1304</v>
      </c>
      <c r="Z471" s="6">
        <v>0</v>
      </c>
      <c r="AA471" s="3" t="s">
        <v>134</v>
      </c>
      <c r="AB471" s="3"/>
      <c r="AC471" s="3"/>
      <c r="AD471" s="3" t="s">
        <v>53</v>
      </c>
      <c r="AE471" s="3" t="s">
        <v>1307</v>
      </c>
      <c r="AF471" s="3" t="s">
        <v>54</v>
      </c>
      <c r="AG471" s="3" t="s">
        <v>201</v>
      </c>
      <c r="AH471" s="3" t="s">
        <v>1323</v>
      </c>
      <c r="AI471" s="3" t="s">
        <v>38</v>
      </c>
      <c r="AJ471" s="3" t="s">
        <v>57</v>
      </c>
      <c r="AK471" s="3" t="s">
        <v>11</v>
      </c>
      <c r="AL471" s="4" t="s">
        <v>12</v>
      </c>
      <c r="AM471" s="4" t="s">
        <v>13</v>
      </c>
      <c r="AN471" s="4">
        <v>2012</v>
      </c>
      <c r="AO471" s="3" t="s">
        <v>14</v>
      </c>
      <c r="AP471" s="3" t="s">
        <v>1951</v>
      </c>
      <c r="AQ471" s="3">
        <v>2431</v>
      </c>
      <c r="AR471" s="3">
        <v>1</v>
      </c>
      <c r="AS471" s="3">
        <v>0</v>
      </c>
      <c r="AT471" s="3">
        <v>1</v>
      </c>
      <c r="AU471" s="3">
        <v>1</v>
      </c>
      <c r="AV471" s="4" t="s">
        <v>1347</v>
      </c>
      <c r="AW471" s="4" t="s">
        <v>1390</v>
      </c>
      <c r="AX471" s="4" t="s">
        <v>465</v>
      </c>
      <c r="AY471" s="4" t="s">
        <v>1403</v>
      </c>
      <c r="AZ471" s="4"/>
      <c r="BA471" s="3">
        <v>0</v>
      </c>
      <c r="BB471" s="3"/>
      <c r="BC471" s="3"/>
      <c r="BD471" s="3"/>
      <c r="BE471" s="3"/>
      <c r="BF471" s="3"/>
    </row>
    <row r="472" spans="1:58" x14ac:dyDescent="0.35">
      <c r="A472" s="2">
        <v>178</v>
      </c>
      <c r="B472" s="3" t="s">
        <v>1263</v>
      </c>
      <c r="C472" s="3">
        <v>178.2</v>
      </c>
      <c r="D472" s="3" t="s">
        <v>1272</v>
      </c>
      <c r="E472" s="3" t="s">
        <v>1265</v>
      </c>
      <c r="F472" s="3"/>
      <c r="G472" s="3"/>
      <c r="H472" s="3" t="str">
        <f>IF(Z472&lt;'2 - Outliers'!$F$11,"Low outlier",IF(Z472&gt;'2 - Outliers'!$F$12,"High outlier",""))</f>
        <v/>
      </c>
      <c r="I472" s="3">
        <f>IF(AB472="",VLOOKUP(AX472,'3 -Impute_SE'!$B$10:$C$21,2,FALSE),AB472)</f>
        <v>0.29561638727755546</v>
      </c>
      <c r="J472" s="3">
        <f>I472^2</f>
        <v>8.7389048427033655E-2</v>
      </c>
      <c r="K472" s="3">
        <f>1/J472</f>
        <v>11.443081461574213</v>
      </c>
      <c r="L472" s="3">
        <f>K472/(VLOOKUP($AX472,'5_Weighting - FEM'!$B$9:$C$20,2,FALSE)/VLOOKUP($AX472,'5_Weighting - FEM'!$B$9:$D$20,3,FALSE))</f>
        <v>1.1109664980729218E-2</v>
      </c>
      <c r="M472" s="3">
        <f>L472*Z472</f>
        <v>0</v>
      </c>
      <c r="N472" s="3">
        <f>K472*Z472</f>
        <v>0</v>
      </c>
      <c r="O472" s="3">
        <f>K472/(VLOOKUP($AX472,'5_Weighting - FEM'!$F$12:$G$20,2,FALSE)/(VLOOKUP($AX472,'5_Weighting - FEM'!$F$12:$H$21,3,FALSE)))</f>
        <v>0.19461467543599378</v>
      </c>
      <c r="P472" s="3">
        <f>O472*$Z472</f>
        <v>0</v>
      </c>
      <c r="Q472" s="3">
        <f>K472/(VLOOKUP($AX472,'5_Weighting - FEM'!$F$12:$H$20,2,FALSE)/VLOOKUP($AX472,'5_Weighting - FEM'!$F$12:$H$20,3,FALSE))</f>
        <v>0.19461467543599378</v>
      </c>
      <c r="R472" s="3">
        <f>Q472*$Z472</f>
        <v>0</v>
      </c>
      <c r="S472" s="3">
        <f>K472/(VLOOKUP($AX472,'5_Weighting - FEM'!$N$12:$O$23,2,FALSE)/VLOOKUP($AX472,'5_Weighting - FEM'!$N$12:$P$23,3,FALSE))</f>
        <v>8.0086924258910772E-3</v>
      </c>
      <c r="T472" s="3">
        <f>S472*$Z472</f>
        <v>0</v>
      </c>
      <c r="U472" s="3">
        <f>K472/(VLOOKUP($AX472,'5_Weighting - FEM'!$R$12:$S$23,2,FALSE)/(VLOOKUP($AX472,'5_Weighting - FEM'!$R$12:$T$23,3,FALSE)))</f>
        <v>5.4906508026360467E-3</v>
      </c>
      <c r="V472" s="3">
        <f>U472*$Z472</f>
        <v>0</v>
      </c>
      <c r="W472" s="3">
        <f>K472/(VLOOKUP($AX472,'5_Weighting - FEM'!$V$12:$W$23,2,FALSE)/(VLOOKUP($AX472,'5_Weighting - FEM'!$V$12:$X$23,3,FALSE)))</f>
        <v>7.0480320178992291E-3</v>
      </c>
      <c r="X472" s="3">
        <f>W472*$Z472</f>
        <v>0</v>
      </c>
      <c r="Y472" s="3" t="s">
        <v>1304</v>
      </c>
      <c r="Z472" s="6">
        <v>0</v>
      </c>
      <c r="AA472" s="3" t="s">
        <v>134</v>
      </c>
      <c r="AB472" s="3"/>
      <c r="AC472" s="3"/>
      <c r="AD472" s="3" t="s">
        <v>53</v>
      </c>
      <c r="AE472" s="3" t="s">
        <v>1307</v>
      </c>
      <c r="AF472" s="3" t="s">
        <v>54</v>
      </c>
      <c r="AG472" s="3" t="s">
        <v>7</v>
      </c>
      <c r="AH472" s="3" t="s">
        <v>1324</v>
      </c>
      <c r="AI472" s="3" t="s">
        <v>38</v>
      </c>
      <c r="AJ472" s="3" t="s">
        <v>57</v>
      </c>
      <c r="AK472" s="3" t="s">
        <v>11</v>
      </c>
      <c r="AL472" s="4" t="s">
        <v>12</v>
      </c>
      <c r="AM472" s="4" t="s">
        <v>13</v>
      </c>
      <c r="AN472" s="4">
        <v>2012</v>
      </c>
      <c r="AO472" s="3" t="s">
        <v>14</v>
      </c>
      <c r="AP472" s="3" t="s">
        <v>1951</v>
      </c>
      <c r="AQ472" s="3">
        <v>977</v>
      </c>
      <c r="AR472" s="3">
        <v>1</v>
      </c>
      <c r="AS472" s="3">
        <v>0</v>
      </c>
      <c r="AT472" s="3">
        <v>1</v>
      </c>
      <c r="AU472" s="3">
        <v>1</v>
      </c>
      <c r="AV472" s="4" t="s">
        <v>1347</v>
      </c>
      <c r="AW472" s="4" t="s">
        <v>1390</v>
      </c>
      <c r="AX472" s="4" t="s">
        <v>465</v>
      </c>
      <c r="AY472" s="4" t="s">
        <v>1403</v>
      </c>
      <c r="AZ472" s="4"/>
      <c r="BA472" s="3">
        <v>0</v>
      </c>
      <c r="BB472" s="3"/>
      <c r="BC472" s="3"/>
      <c r="BD472" s="3"/>
      <c r="BE472" s="3"/>
      <c r="BF472" s="3"/>
    </row>
    <row r="473" spans="1:58" x14ac:dyDescent="0.35">
      <c r="A473" s="2">
        <v>164</v>
      </c>
      <c r="B473" s="3" t="s">
        <v>1218</v>
      </c>
      <c r="C473" s="3">
        <v>164.1</v>
      </c>
      <c r="D473" s="3" t="s">
        <v>1223</v>
      </c>
      <c r="E473" s="3" t="s">
        <v>1220</v>
      </c>
      <c r="F473" s="3"/>
      <c r="G473" s="3"/>
      <c r="H473" s="3" t="str">
        <f>IF(Z473&lt;'2 - Outliers'!$F$11,"Low outlier",IF(Z473&gt;'2 - Outliers'!$F$12,"High outlier",""))</f>
        <v/>
      </c>
      <c r="I473" s="3">
        <f>IF(AB473="",VLOOKUP(AX473,'3 -Impute_SE'!$B$10:$C$21,2,FALSE),AB473)</f>
        <v>0.29561638727755546</v>
      </c>
      <c r="J473" s="3">
        <f>I473^2</f>
        <v>8.7389048427033655E-2</v>
      </c>
      <c r="K473" s="3">
        <f>1/J473</f>
        <v>11.443081461574213</v>
      </c>
      <c r="L473" s="3">
        <f>K473/(VLOOKUP($AX473,'5_Weighting - FEM'!$B$9:$C$20,2,FALSE)/VLOOKUP($AX473,'5_Weighting - FEM'!$B$9:$D$20,3,FALSE))</f>
        <v>1.1109664980729218E-2</v>
      </c>
      <c r="M473" s="3">
        <f>L473*Z473</f>
        <v>4.4043684593739958E-5</v>
      </c>
      <c r="N473" s="3">
        <f>K473*Z473</f>
        <v>4.5365496758747993E-2</v>
      </c>
      <c r="O473" s="3">
        <f>K473/(VLOOKUP($AX473,'5_Weighting - FEM'!$F$12:$G$20,2,FALSE)/(VLOOKUP($AX473,'5_Weighting - FEM'!$F$12:$H$21,3,FALSE)))</f>
        <v>0.19461467543599378</v>
      </c>
      <c r="P473" s="3">
        <f>O473*$Z473</f>
        <v>7.7153968162713767E-4</v>
      </c>
      <c r="Q473" s="3">
        <f>K473/(VLOOKUP($AX473,'5_Weighting - FEM'!$F$12:$H$20,2,FALSE)/VLOOKUP($AX473,'5_Weighting - FEM'!$F$12:$H$20,3,FALSE))</f>
        <v>0.19461467543599378</v>
      </c>
      <c r="R473" s="3">
        <f>Q473*$Z473</f>
        <v>7.7153968162713767E-4</v>
      </c>
      <c r="S473" s="3">
        <f>K473/(VLOOKUP($AX473,'5_Weighting - FEM'!$N$12:$O$23,2,FALSE)/VLOOKUP($AX473,'5_Weighting - FEM'!$N$12:$P$23,3,FALSE))</f>
        <v>8.0086924258910772E-3</v>
      </c>
      <c r="T473" s="3">
        <f>S473*$Z473</f>
        <v>3.1750041412235999E-5</v>
      </c>
      <c r="U473" s="3">
        <f>K473/(VLOOKUP($AX473,'5_Weighting - FEM'!$R$12:$S$23,2,FALSE)/(VLOOKUP($AX473,'5_Weighting - FEM'!$R$12:$T$23,3,FALSE)))</f>
        <v>5.4906508026360467E-3</v>
      </c>
      <c r="V473" s="3">
        <f>U473*$Z473</f>
        <v>2.1767397359429103E-5</v>
      </c>
      <c r="W473" s="3">
        <f>K473/(VLOOKUP($AX473,'5_Weighting - FEM'!$V$12:$W$23,2,FALSE)/(VLOOKUP($AX473,'5_Weighting - FEM'!$V$12:$X$23,3,FALSE)))</f>
        <v>7.0480320178992291E-3</v>
      </c>
      <c r="X473" s="3">
        <f>W473*$Z473</f>
        <v>2.7941553569922207E-5</v>
      </c>
      <c r="Y473" s="3" t="s">
        <v>1302</v>
      </c>
      <c r="Z473" s="6">
        <v>3.9644475931666671E-3</v>
      </c>
      <c r="AA473" s="3" t="s">
        <v>459</v>
      </c>
      <c r="AB473" s="3"/>
      <c r="AC473" s="3"/>
      <c r="AD473" s="3" t="s">
        <v>53</v>
      </c>
      <c r="AE473" s="3" t="s">
        <v>1307</v>
      </c>
      <c r="AF473" s="3" t="s">
        <v>5</v>
      </c>
      <c r="AG473" s="3" t="s">
        <v>102</v>
      </c>
      <c r="AH473" s="3" t="s">
        <v>1316</v>
      </c>
      <c r="AI473" s="3" t="s">
        <v>1312</v>
      </c>
      <c r="AJ473" s="3" t="s">
        <v>10</v>
      </c>
      <c r="AK473" s="3" t="s">
        <v>191</v>
      </c>
      <c r="AL473" s="4" t="s">
        <v>12</v>
      </c>
      <c r="AM473" s="4" t="s">
        <v>13</v>
      </c>
      <c r="AN473" s="4">
        <v>2013</v>
      </c>
      <c r="AO473" s="3" t="s">
        <v>14</v>
      </c>
      <c r="AP473" s="3" t="s">
        <v>1951</v>
      </c>
      <c r="AQ473" s="3">
        <v>120</v>
      </c>
      <c r="AR473" s="3">
        <v>1</v>
      </c>
      <c r="AS473" s="3">
        <v>0</v>
      </c>
      <c r="AT473" s="3">
        <v>1</v>
      </c>
      <c r="AU473" s="3">
        <v>1</v>
      </c>
      <c r="AV473" s="4" t="s">
        <v>1347</v>
      </c>
      <c r="AW473" s="4" t="s">
        <v>1370</v>
      </c>
      <c r="AX473" s="4" t="s">
        <v>465</v>
      </c>
      <c r="AY473" s="4" t="s">
        <v>1399</v>
      </c>
      <c r="AZ473" s="4" t="s">
        <v>1400</v>
      </c>
      <c r="BA473" s="3">
        <v>1.66E-3</v>
      </c>
      <c r="BB473" s="3"/>
      <c r="BC473" s="3"/>
      <c r="BD473" s="3"/>
      <c r="BE473" s="3"/>
      <c r="BF473" s="3"/>
    </row>
    <row r="474" spans="1:58" x14ac:dyDescent="0.35">
      <c r="A474" s="2">
        <v>54</v>
      </c>
      <c r="B474" s="3" t="s">
        <v>536</v>
      </c>
      <c r="C474" s="3">
        <v>54.3</v>
      </c>
      <c r="D474" s="3" t="s">
        <v>537</v>
      </c>
      <c r="E474" s="3" t="s">
        <v>538</v>
      </c>
      <c r="F474" s="3"/>
      <c r="G474" s="3"/>
      <c r="H474" s="3" t="str">
        <f>IF(Z474&lt;'2 - Outliers'!$F$11,"Low outlier",IF(Z474&gt;'2 - Outliers'!$F$12,"High outlier",""))</f>
        <v/>
      </c>
      <c r="I474" s="3">
        <f>IF(AB474="",VLOOKUP(AX474,'3 -Impute_SE'!$B$10:$C$21,2,FALSE),AB474)</f>
        <v>0.29561638727755546</v>
      </c>
      <c r="J474" s="3">
        <f>I474^2</f>
        <v>8.7389048427033655E-2</v>
      </c>
      <c r="K474" s="3">
        <f>1/J474</f>
        <v>11.443081461574213</v>
      </c>
      <c r="L474" s="3">
        <f>K474/(VLOOKUP($AX474,'5_Weighting - FEM'!$B$9:$C$20,2,FALSE)/VLOOKUP($AX474,'5_Weighting - FEM'!$B$9:$D$20,3,FALSE))</f>
        <v>1.1109664980729218E-2</v>
      </c>
      <c r="M474" s="3">
        <f>L474*Z474</f>
        <v>-1.1945111787280054E-3</v>
      </c>
      <c r="N474" s="3">
        <f>K474*Z474</f>
        <v>-1.2303601187484592</v>
      </c>
      <c r="O474" s="3">
        <f>K474/(VLOOKUP($AX474,'5_Weighting - FEM'!$F$12:$G$20,2,FALSE)/(VLOOKUP($AX474,'5_Weighting - FEM'!$F$12:$H$21,3,FALSE)))</f>
        <v>0.19461467543599378</v>
      </c>
      <c r="P474" s="3">
        <f>O474*$Z474</f>
        <v>-2.0924969902878048E-2</v>
      </c>
      <c r="Q474" s="3">
        <f>K474/(VLOOKUP($AX474,'5_Weighting - FEM'!$F$12:$H$20,2,FALSE)/VLOOKUP($AX474,'5_Weighting - FEM'!$F$12:$H$20,3,FALSE))</f>
        <v>0.19461467543599378</v>
      </c>
      <c r="R474" s="3">
        <f>Q474*$Z474</f>
        <v>-2.0924969902878048E-2</v>
      </c>
      <c r="S474" s="3">
        <f>K474/(VLOOKUP($AX474,'5_Weighting - FEM'!$N$12:$O$23,2,FALSE)/VLOOKUP($AX474,'5_Weighting - FEM'!$N$12:$P$23,3,FALSE))</f>
        <v>8.0086924258910772E-3</v>
      </c>
      <c r="T474" s="3">
        <f>S474*$Z474</f>
        <v>-8.6109460963180854E-4</v>
      </c>
      <c r="U474" s="3">
        <f>K474/(VLOOKUP($AX474,'5_Weighting - FEM'!$R$12:$S$23,2,FALSE)/(VLOOKUP($AX474,'5_Weighting - FEM'!$R$12:$T$23,3,FALSE)))</f>
        <v>5.4906508026360467E-3</v>
      </c>
      <c r="V474" s="3">
        <f>U474*$Z474</f>
        <v>-5.9035477429942771E-4</v>
      </c>
      <c r="W474" s="3">
        <f>K474/(VLOOKUP($AX474,'5_Weighting - FEM'!$V$12:$W$23,2,FALSE)/(VLOOKUP($AX474,'5_Weighting - FEM'!$V$12:$X$23,3,FALSE)))</f>
        <v>7.0480320178992291E-3</v>
      </c>
      <c r="X474" s="3">
        <f>W474*$Z474</f>
        <v>-7.5780440256452506E-4</v>
      </c>
      <c r="Y474" s="3" t="s">
        <v>539</v>
      </c>
      <c r="Z474" s="6">
        <v>-0.10751999999999999</v>
      </c>
      <c r="AA474" s="3" t="s">
        <v>72</v>
      </c>
      <c r="AB474" s="3"/>
      <c r="AC474" s="3"/>
      <c r="AD474" s="3" t="s">
        <v>5</v>
      </c>
      <c r="AE474" s="3" t="s">
        <v>6</v>
      </c>
      <c r="AF474" s="3" t="s">
        <v>5</v>
      </c>
      <c r="AG474" s="3" t="s">
        <v>83</v>
      </c>
      <c r="AH474" s="3" t="s">
        <v>84</v>
      </c>
      <c r="AI474" s="3" t="s">
        <v>95</v>
      </c>
      <c r="AJ474" s="3" t="s">
        <v>57</v>
      </c>
      <c r="AK474" s="3" t="s">
        <v>74</v>
      </c>
      <c r="AL474" s="4" t="s">
        <v>12</v>
      </c>
      <c r="AM474" s="4" t="s">
        <v>29</v>
      </c>
      <c r="AN474" s="4">
        <v>2009</v>
      </c>
      <c r="AO474" s="3" t="s">
        <v>30</v>
      </c>
      <c r="AP474" s="3" t="s">
        <v>14</v>
      </c>
      <c r="AQ474" s="3">
        <v>8181</v>
      </c>
      <c r="AR474" s="3">
        <v>1</v>
      </c>
      <c r="AS474" s="3">
        <v>0</v>
      </c>
      <c r="AT474" s="3">
        <v>1</v>
      </c>
      <c r="AU474" s="3">
        <v>1</v>
      </c>
      <c r="AV474" s="4" t="s">
        <v>330</v>
      </c>
      <c r="AW474" s="4" t="s">
        <v>540</v>
      </c>
      <c r="AX474" s="4" t="s">
        <v>465</v>
      </c>
      <c r="AY474" s="4" t="s">
        <v>89</v>
      </c>
      <c r="AZ474" s="4" t="s">
        <v>90</v>
      </c>
      <c r="BA474" s="3">
        <v>0.32</v>
      </c>
      <c r="BB474" s="3">
        <v>1.3771277643359572</v>
      </c>
      <c r="BC474" s="3"/>
      <c r="BD474" s="3" t="s">
        <v>60</v>
      </c>
      <c r="BE474" s="3" t="s">
        <v>20</v>
      </c>
      <c r="BF474" s="3"/>
    </row>
    <row r="475" spans="1:58" x14ac:dyDescent="0.35">
      <c r="A475" s="2">
        <v>54</v>
      </c>
      <c r="B475" s="3" t="s">
        <v>536</v>
      </c>
      <c r="C475" s="3">
        <v>54.1</v>
      </c>
      <c r="D475" s="3" t="s">
        <v>565</v>
      </c>
      <c r="E475" s="3" t="s">
        <v>566</v>
      </c>
      <c r="F475" s="3"/>
      <c r="G475" s="3"/>
      <c r="H475" s="3" t="str">
        <f>IF(Z475&lt;'2 - Outliers'!$F$11,"Low outlier",IF(Z475&gt;'2 - Outliers'!$F$12,"High outlier",""))</f>
        <v/>
      </c>
      <c r="I475" s="3">
        <f>IF(AB475="",VLOOKUP(AX475,'3 -Impute_SE'!$B$10:$C$21,2,FALSE),AB475)</f>
        <v>0.29561638727755546</v>
      </c>
      <c r="J475" s="3">
        <f>I475^2</f>
        <v>8.7389048427033655E-2</v>
      </c>
      <c r="K475" s="3">
        <f>1/J475</f>
        <v>11.443081461574213</v>
      </c>
      <c r="L475" s="3">
        <f>K475/(VLOOKUP($AX475,'5_Weighting - FEM'!$B$9:$C$20,2,FALSE)/VLOOKUP($AX475,'5_Weighting - FEM'!$B$9:$D$20,3,FALSE))</f>
        <v>1.1109664980729218E-2</v>
      </c>
      <c r="M475" s="3">
        <f>L475*Z475</f>
        <v>-1.4184820247395064E-3</v>
      </c>
      <c r="N475" s="3">
        <f>K475*Z475</f>
        <v>-1.4610526410137954</v>
      </c>
      <c r="O475" s="3">
        <f>K475/(VLOOKUP($AX475,'5_Weighting - FEM'!$F$12:$G$20,2,FALSE)/(VLOOKUP($AX475,'5_Weighting - FEM'!$F$12:$H$21,3,FALSE)))</f>
        <v>0.19461467543599378</v>
      </c>
      <c r="P475" s="3">
        <f>O475*$Z475</f>
        <v>-2.4848401759667686E-2</v>
      </c>
      <c r="Q475" s="3">
        <f>K475/(VLOOKUP($AX475,'5_Weighting - FEM'!$F$12:$H$20,2,FALSE)/VLOOKUP($AX475,'5_Weighting - FEM'!$F$12:$H$20,3,FALSE))</f>
        <v>0.19461467543599378</v>
      </c>
      <c r="R475" s="3">
        <f>Q475*$Z475</f>
        <v>-2.4848401759667686E-2</v>
      </c>
      <c r="S475" s="3">
        <f>K475/(VLOOKUP($AX475,'5_Weighting - FEM'!$N$12:$O$23,2,FALSE)/VLOOKUP($AX475,'5_Weighting - FEM'!$N$12:$P$23,3,FALSE))</f>
        <v>8.0086924258910772E-3</v>
      </c>
      <c r="T475" s="3">
        <f>S475*$Z475</f>
        <v>-1.0225498489377727E-3</v>
      </c>
      <c r="U475" s="3">
        <f>K475/(VLOOKUP($AX475,'5_Weighting - FEM'!$R$12:$S$23,2,FALSE)/(VLOOKUP($AX475,'5_Weighting - FEM'!$R$12:$T$23,3,FALSE)))</f>
        <v>5.4906508026360467E-3</v>
      </c>
      <c r="V475" s="3">
        <f>U475*$Z475</f>
        <v>-7.0104629448057034E-4</v>
      </c>
      <c r="W475" s="3">
        <f>K475/(VLOOKUP($AX475,'5_Weighting - FEM'!$V$12:$W$23,2,FALSE)/(VLOOKUP($AX475,'5_Weighting - FEM'!$V$12:$X$23,3,FALSE)))</f>
        <v>7.0480320178992291E-3</v>
      </c>
      <c r="X475" s="3">
        <f>W475*$Z475</f>
        <v>-8.9989272804537346E-4</v>
      </c>
      <c r="Y475" s="3" t="s">
        <v>567</v>
      </c>
      <c r="Z475" s="6">
        <v>-0.12767999999999999</v>
      </c>
      <c r="AA475" s="3" t="s">
        <v>72</v>
      </c>
      <c r="AB475" s="3"/>
      <c r="AC475" s="3"/>
      <c r="AD475" s="3" t="s">
        <v>5</v>
      </c>
      <c r="AE475" s="3" t="s">
        <v>6</v>
      </c>
      <c r="AF475" s="3" t="s">
        <v>5</v>
      </c>
      <c r="AG475" s="3" t="s">
        <v>55</v>
      </c>
      <c r="AH475" s="3" t="s">
        <v>37</v>
      </c>
      <c r="AI475" s="3" t="s">
        <v>56</v>
      </c>
      <c r="AJ475" s="3" t="s">
        <v>57</v>
      </c>
      <c r="AK475" s="3" t="s">
        <v>39</v>
      </c>
      <c r="AL475" s="4" t="s">
        <v>12</v>
      </c>
      <c r="AM475" s="4" t="s">
        <v>29</v>
      </c>
      <c r="AN475" s="4">
        <v>2009</v>
      </c>
      <c r="AO475" s="3" t="s">
        <v>30</v>
      </c>
      <c r="AP475" s="3" t="s">
        <v>14</v>
      </c>
      <c r="AQ475" s="3">
        <v>4934</v>
      </c>
      <c r="AR475" s="3">
        <v>1</v>
      </c>
      <c r="AS475" s="3">
        <v>0</v>
      </c>
      <c r="AT475" s="3">
        <v>1</v>
      </c>
      <c r="AU475" s="3">
        <v>1</v>
      </c>
      <c r="AV475" s="4" t="s">
        <v>330</v>
      </c>
      <c r="AW475" s="4" t="s">
        <v>540</v>
      </c>
      <c r="AX475" s="4" t="s">
        <v>465</v>
      </c>
      <c r="AY475" s="4" t="s">
        <v>58</v>
      </c>
      <c r="AZ475" s="4" t="s">
        <v>59</v>
      </c>
      <c r="BA475" s="3">
        <v>0.38</v>
      </c>
      <c r="BB475" s="3"/>
      <c r="BC475" s="3">
        <v>1.4622845894342245</v>
      </c>
      <c r="BD475" s="3" t="s">
        <v>19</v>
      </c>
      <c r="BE475" s="3" t="s">
        <v>20</v>
      </c>
      <c r="BF475" s="3"/>
    </row>
    <row r="476" spans="1:58" x14ac:dyDescent="0.35">
      <c r="A476" s="2">
        <v>54</v>
      </c>
      <c r="B476" s="3" t="s">
        <v>536</v>
      </c>
      <c r="C476" s="3">
        <v>54.2</v>
      </c>
      <c r="D476" s="3" t="s">
        <v>569</v>
      </c>
      <c r="E476" s="3" t="s">
        <v>570</v>
      </c>
      <c r="F476" s="3"/>
      <c r="G476" s="3"/>
      <c r="H476" s="3" t="str">
        <f>IF(Z476&lt;'2 - Outliers'!$F$11,"Low outlier",IF(Z476&gt;'2 - Outliers'!$F$12,"High outlier",""))</f>
        <v/>
      </c>
      <c r="I476" s="3">
        <f>IF(AB476="",VLOOKUP(AX476,'3 -Impute_SE'!$B$10:$C$21,2,FALSE),AB476)</f>
        <v>0.29561638727755546</v>
      </c>
      <c r="J476" s="3">
        <f>I476^2</f>
        <v>8.7389048427033655E-2</v>
      </c>
      <c r="K476" s="3">
        <f>1/J476</f>
        <v>11.443081461574213</v>
      </c>
      <c r="L476" s="3">
        <f>K476/(VLOOKUP($AX476,'5_Weighting - FEM'!$B$9:$C$20,2,FALSE)/VLOOKUP($AX476,'5_Weighting - FEM'!$B$9:$D$20,3,FALSE))</f>
        <v>1.1109664980729218E-2</v>
      </c>
      <c r="M476" s="3">
        <f>L476*Z476</f>
        <v>-1.4931389734100069E-3</v>
      </c>
      <c r="N476" s="3">
        <f>K476*Z476</f>
        <v>-1.5379501484355742</v>
      </c>
      <c r="O476" s="3">
        <f>K476/(VLOOKUP($AX476,'5_Weighting - FEM'!$F$12:$G$20,2,FALSE)/(VLOOKUP($AX476,'5_Weighting - FEM'!$F$12:$H$21,3,FALSE)))</f>
        <v>0.19461467543599378</v>
      </c>
      <c r="P476" s="3">
        <f>O476*$Z476</f>
        <v>-2.6156212378597565E-2</v>
      </c>
      <c r="Q476" s="3">
        <f>K476/(VLOOKUP($AX476,'5_Weighting - FEM'!$F$12:$H$20,2,FALSE)/VLOOKUP($AX476,'5_Weighting - FEM'!$F$12:$H$20,3,FALSE))</f>
        <v>0.19461467543599378</v>
      </c>
      <c r="R476" s="3">
        <f>Q476*$Z476</f>
        <v>-2.6156212378597565E-2</v>
      </c>
      <c r="S476" s="3">
        <f>K476/(VLOOKUP($AX476,'5_Weighting - FEM'!$N$12:$O$23,2,FALSE)/VLOOKUP($AX476,'5_Weighting - FEM'!$N$12:$P$23,3,FALSE))</f>
        <v>8.0086924258910772E-3</v>
      </c>
      <c r="T476" s="3">
        <f>S476*$Z476</f>
        <v>-1.0763682620397606E-3</v>
      </c>
      <c r="U476" s="3">
        <f>K476/(VLOOKUP($AX476,'5_Weighting - FEM'!$R$12:$S$23,2,FALSE)/(VLOOKUP($AX476,'5_Weighting - FEM'!$R$12:$T$23,3,FALSE)))</f>
        <v>5.4906508026360467E-3</v>
      </c>
      <c r="V476" s="3">
        <f>U476*$Z476</f>
        <v>-7.3794346787428458E-4</v>
      </c>
      <c r="W476" s="3">
        <f>K476/(VLOOKUP($AX476,'5_Weighting - FEM'!$V$12:$W$23,2,FALSE)/(VLOOKUP($AX476,'5_Weighting - FEM'!$V$12:$X$23,3,FALSE)))</f>
        <v>7.0480320178992291E-3</v>
      </c>
      <c r="X476" s="3">
        <f>W476*$Z476</f>
        <v>-9.4725550320565633E-4</v>
      </c>
      <c r="Y476" s="3" t="s">
        <v>539</v>
      </c>
      <c r="Z476" s="6">
        <v>-0.13439999999999999</v>
      </c>
      <c r="AA476" s="3" t="s">
        <v>72</v>
      </c>
      <c r="AB476" s="3"/>
      <c r="AC476" s="3"/>
      <c r="AD476" s="3" t="s">
        <v>5</v>
      </c>
      <c r="AE476" s="3" t="s">
        <v>6</v>
      </c>
      <c r="AF476" s="3" t="s">
        <v>5</v>
      </c>
      <c r="AG476" s="3" t="s">
        <v>83</v>
      </c>
      <c r="AH476" s="3" t="s">
        <v>84</v>
      </c>
      <c r="AI476" s="3" t="s">
        <v>95</v>
      </c>
      <c r="AJ476" s="3" t="s">
        <v>57</v>
      </c>
      <c r="AK476" s="3" t="s">
        <v>39</v>
      </c>
      <c r="AL476" s="4" t="s">
        <v>12</v>
      </c>
      <c r="AM476" s="4" t="s">
        <v>29</v>
      </c>
      <c r="AN476" s="4">
        <v>2009</v>
      </c>
      <c r="AO476" s="3" t="s">
        <v>30</v>
      </c>
      <c r="AP476" s="3" t="s">
        <v>14</v>
      </c>
      <c r="AQ476" s="3">
        <v>3334</v>
      </c>
      <c r="AR476" s="3">
        <v>1</v>
      </c>
      <c r="AS476" s="3">
        <v>0</v>
      </c>
      <c r="AT476" s="3">
        <v>1</v>
      </c>
      <c r="AU476" s="3">
        <v>1</v>
      </c>
      <c r="AV476" s="4" t="s">
        <v>330</v>
      </c>
      <c r="AW476" s="4" t="s">
        <v>540</v>
      </c>
      <c r="AX476" s="4" t="s">
        <v>465</v>
      </c>
      <c r="AY476" s="4" t="s">
        <v>89</v>
      </c>
      <c r="AZ476" s="4" t="s">
        <v>90</v>
      </c>
      <c r="BA476" s="3">
        <v>0.4</v>
      </c>
      <c r="BB476" s="3">
        <v>1.4918246976412703</v>
      </c>
      <c r="BC476" s="3"/>
      <c r="BD476" s="3" t="s">
        <v>60</v>
      </c>
      <c r="BE476" s="3" t="s">
        <v>20</v>
      </c>
      <c r="BF476" s="3"/>
    </row>
    <row r="477" spans="1:58" x14ac:dyDescent="0.35">
      <c r="A477" s="2">
        <v>38</v>
      </c>
      <c r="B477" s="3" t="s">
        <v>104</v>
      </c>
      <c r="C477" s="3">
        <v>38.6</v>
      </c>
      <c r="D477" s="3" t="s">
        <v>606</v>
      </c>
      <c r="E477" s="3" t="s">
        <v>312</v>
      </c>
      <c r="F477" s="3"/>
      <c r="G477" s="3"/>
      <c r="H477" s="3" t="str">
        <f>IF(Z477&lt;'2 - Outliers'!$F$11,"Low outlier",IF(Z477&gt;'2 - Outliers'!$F$12,"High outlier",""))</f>
        <v/>
      </c>
      <c r="I477" s="3">
        <f>IF(AB477="",VLOOKUP(AX477,'3 -Impute_SE'!$B$10:$C$21,2,FALSE),AB477)</f>
        <v>0.29561638727755546</v>
      </c>
      <c r="J477" s="3">
        <f>I477^2</f>
        <v>8.7389048427033655E-2</v>
      </c>
      <c r="K477" s="3">
        <f>1/J477</f>
        <v>11.443081461574213</v>
      </c>
      <c r="L477" s="3">
        <f>K477/(VLOOKUP($AX477,'5_Weighting - FEM'!$B$9:$C$20,2,FALSE)/VLOOKUP($AX477,'5_Weighting - FEM'!$B$9:$D$20,3,FALSE))</f>
        <v>1.1109664980729218E-2</v>
      </c>
      <c r="M477" s="3">
        <f>L477*Z477</f>
        <v>-1.9664107015890716E-3</v>
      </c>
      <c r="N477" s="3">
        <f>K477*Z477</f>
        <v>-2.0254254186986356</v>
      </c>
      <c r="O477" s="3">
        <f>K477/(VLOOKUP($AX477,'5_Weighting - FEM'!$F$12:$G$20,2,FALSE)/(VLOOKUP($AX477,'5_Weighting - FEM'!$F$12:$H$21,3,FALSE)))</f>
        <v>0.19461467543599378</v>
      </c>
      <c r="P477" s="3">
        <f>O477*$Z477</f>
        <v>-3.4446797552170901E-2</v>
      </c>
      <c r="Q477" s="3">
        <f>K477/(VLOOKUP($AX477,'5_Weighting - FEM'!$F$12:$H$20,2,FALSE)/VLOOKUP($AX477,'5_Weighting - FEM'!$F$12:$H$20,3,FALSE))</f>
        <v>0.19461467543599378</v>
      </c>
      <c r="R477" s="3">
        <f>Q477*$Z477</f>
        <v>-3.4446797552170901E-2</v>
      </c>
      <c r="S477" s="3">
        <f>K477/(VLOOKUP($AX477,'5_Weighting - FEM'!$N$12:$O$23,2,FALSE)/VLOOKUP($AX477,'5_Weighting - FEM'!$N$12:$P$23,3,FALSE))</f>
        <v>8.0086924258910772E-3</v>
      </c>
      <c r="T477" s="3">
        <f>S477*$Z477</f>
        <v>-1.4175385593827206E-3</v>
      </c>
      <c r="U477" s="3">
        <f>K477/(VLOOKUP($AX477,'5_Weighting - FEM'!$R$12:$S$23,2,FALSE)/(VLOOKUP($AX477,'5_Weighting - FEM'!$R$12:$T$23,3,FALSE)))</f>
        <v>5.4906508026360467E-3</v>
      </c>
      <c r="V477" s="3">
        <f>U477*$Z477</f>
        <v>-9.7184519206658024E-4</v>
      </c>
      <c r="W477" s="3">
        <f>K477/(VLOOKUP($AX477,'5_Weighting - FEM'!$V$12:$W$23,2,FALSE)/(VLOOKUP($AX477,'5_Weighting - FEM'!$V$12:$X$23,3,FALSE)))</f>
        <v>7.0480320178992291E-3</v>
      </c>
      <c r="X477" s="3">
        <f>W477*$Z477</f>
        <v>-1.2475016671681634E-3</v>
      </c>
      <c r="Y477" s="3"/>
      <c r="Z477" s="6">
        <v>-0.17699999999999999</v>
      </c>
      <c r="AA477" s="3" t="s">
        <v>4</v>
      </c>
      <c r="AB477" s="3"/>
      <c r="AC477" s="3"/>
      <c r="AD477" s="3" t="s">
        <v>5</v>
      </c>
      <c r="AE477" s="3" t="s">
        <v>143</v>
      </c>
      <c r="AF477" s="3" t="s">
        <v>53</v>
      </c>
      <c r="AG477" s="3" t="s">
        <v>7</v>
      </c>
      <c r="AH477" s="3" t="s">
        <v>37</v>
      </c>
      <c r="AI477" s="3" t="s">
        <v>9</v>
      </c>
      <c r="AJ477" s="3" t="s">
        <v>10</v>
      </c>
      <c r="AK477" s="3" t="s">
        <v>197</v>
      </c>
      <c r="AL477" s="4" t="s">
        <v>108</v>
      </c>
      <c r="AM477" s="4" t="s">
        <v>109</v>
      </c>
      <c r="AN477" s="4">
        <v>2010</v>
      </c>
      <c r="AO477" s="3" t="s">
        <v>14</v>
      </c>
      <c r="AP477" s="3" t="s">
        <v>14</v>
      </c>
      <c r="AQ477" s="3">
        <v>1000</v>
      </c>
      <c r="AR477" s="3">
        <v>1</v>
      </c>
      <c r="AS477" s="3">
        <v>0</v>
      </c>
      <c r="AT477" s="3">
        <v>0</v>
      </c>
      <c r="AU477" s="3">
        <v>0</v>
      </c>
      <c r="AV477" s="4" t="s">
        <v>330</v>
      </c>
      <c r="AW477" s="4" t="s">
        <v>607</v>
      </c>
      <c r="AX477" s="4" t="s">
        <v>465</v>
      </c>
      <c r="AY477" s="4" t="s">
        <v>111</v>
      </c>
      <c r="AZ477" s="4"/>
      <c r="BA477" s="3">
        <v>-6.6000000000000005E-5</v>
      </c>
      <c r="BB477" s="3"/>
      <c r="BC477" s="3">
        <v>0.99993400217795203</v>
      </c>
      <c r="BD477" s="3" t="s">
        <v>19</v>
      </c>
      <c r="BE477" s="3" t="s">
        <v>20</v>
      </c>
      <c r="BF477" s="3"/>
    </row>
    <row r="478" spans="1:58" x14ac:dyDescent="0.35">
      <c r="A478" s="2">
        <v>30</v>
      </c>
      <c r="B478" s="3" t="s">
        <v>786</v>
      </c>
      <c r="C478" s="3">
        <v>30.1</v>
      </c>
      <c r="D478" s="3" t="s">
        <v>1016</v>
      </c>
      <c r="E478" s="3" t="s">
        <v>788</v>
      </c>
      <c r="F478" s="3"/>
      <c r="G478" s="3"/>
      <c r="H478" s="3" t="str">
        <f>IF(Z478&lt;'2 - Outliers'!$F$11,"Low outlier",IF(Z478&gt;'2 - Outliers'!$F$12,"High outlier",""))</f>
        <v/>
      </c>
      <c r="I478" s="3">
        <f>IF(AB478="",VLOOKUP(AX478,'3 -Impute_SE'!$B$10:$C$21,2,FALSE),AB478)</f>
        <v>0.29561638727755546</v>
      </c>
      <c r="J478" s="3">
        <f>I478^2</f>
        <v>8.7389048427033655E-2</v>
      </c>
      <c r="K478" s="3">
        <f>1/J478</f>
        <v>11.443081461574213</v>
      </c>
      <c r="L478" s="3">
        <f>K478/(VLOOKUP($AX478,'5_Weighting - FEM'!$B$9:$C$20,2,FALSE)/VLOOKUP($AX478,'5_Weighting - FEM'!$B$9:$D$20,3,FALSE))</f>
        <v>1.1109664980729218E-2</v>
      </c>
      <c r="M478" s="3">
        <f>L478*Z478</f>
        <v>-3.5884217887755371E-3</v>
      </c>
      <c r="N478" s="3">
        <f>K478*Z478</f>
        <v>-3.6961153120884704</v>
      </c>
      <c r="O478" s="3">
        <f>K478/(VLOOKUP($AX478,'5_Weighting - FEM'!$F$12:$G$20,2,FALSE)/(VLOOKUP($AX478,'5_Weighting - FEM'!$F$12:$H$21,3,FALSE)))</f>
        <v>0.19461467543599378</v>
      </c>
      <c r="P478" s="3">
        <f>O478*$Z478</f>
        <v>-6.2860540165825984E-2</v>
      </c>
      <c r="Q478" s="3">
        <f>K478/(VLOOKUP($AX478,'5_Weighting - FEM'!$F$12:$H$20,2,FALSE)/VLOOKUP($AX478,'5_Weighting - FEM'!$F$12:$H$20,3,FALSE))</f>
        <v>0.19461467543599378</v>
      </c>
      <c r="R478" s="3">
        <f>Q478*$Z478</f>
        <v>-6.2860540165825984E-2</v>
      </c>
      <c r="S478" s="3">
        <f>K478/(VLOOKUP($AX478,'5_Weighting - FEM'!$N$12:$O$23,2,FALSE)/VLOOKUP($AX478,'5_Weighting - FEM'!$N$12:$P$23,3,FALSE))</f>
        <v>8.0086924258910772E-3</v>
      </c>
      <c r="T478" s="3">
        <f>S478*$Z478</f>
        <v>-2.5868076535628176E-3</v>
      </c>
      <c r="U478" s="3">
        <f>K478/(VLOOKUP($AX478,'5_Weighting - FEM'!$R$12:$S$23,2,FALSE)/(VLOOKUP($AX478,'5_Weighting - FEM'!$R$12:$T$23,3,FALSE)))</f>
        <v>5.4906508026360467E-3</v>
      </c>
      <c r="V478" s="3">
        <f>U478*$Z478</f>
        <v>-1.7734802092514428E-3</v>
      </c>
      <c r="W478" s="3">
        <f>K478/(VLOOKUP($AX478,'5_Weighting - FEM'!$V$12:$W$23,2,FALSE)/(VLOOKUP($AX478,'5_Weighting - FEM'!$V$12:$X$23,3,FALSE)))</f>
        <v>7.0480320178992291E-3</v>
      </c>
      <c r="X478" s="3">
        <f>W478*$Z478</f>
        <v>-2.2765143417814507E-3</v>
      </c>
      <c r="Y478" s="3" t="s">
        <v>1017</v>
      </c>
      <c r="Z478" s="6">
        <v>-0.32299999999999995</v>
      </c>
      <c r="AA478" s="3" t="s">
        <v>134</v>
      </c>
      <c r="AB478" s="3"/>
      <c r="AC478" s="3"/>
      <c r="AD478" s="3" t="s">
        <v>5</v>
      </c>
      <c r="AE478" s="3" t="s">
        <v>143</v>
      </c>
      <c r="AF478" s="3" t="s">
        <v>53</v>
      </c>
      <c r="AG478" s="3" t="s">
        <v>7</v>
      </c>
      <c r="AH478" s="3" t="s">
        <v>790</v>
      </c>
      <c r="AI478" s="3" t="s">
        <v>9</v>
      </c>
      <c r="AJ478" s="3" t="s">
        <v>10</v>
      </c>
      <c r="AK478" s="3" t="s">
        <v>11</v>
      </c>
      <c r="AL478" s="4" t="s">
        <v>12</v>
      </c>
      <c r="AM478" s="4" t="s">
        <v>791</v>
      </c>
      <c r="AN478" s="4">
        <v>2005</v>
      </c>
      <c r="AO478" s="3" t="s">
        <v>30</v>
      </c>
      <c r="AP478" s="3" t="s">
        <v>30</v>
      </c>
      <c r="AQ478" s="3">
        <v>148</v>
      </c>
      <c r="AR478" s="3">
        <v>0</v>
      </c>
      <c r="AS478" s="3">
        <v>0</v>
      </c>
      <c r="AT478" s="3">
        <v>0</v>
      </c>
      <c r="AU478" s="3">
        <v>0</v>
      </c>
      <c r="AV478" s="4" t="s">
        <v>330</v>
      </c>
      <c r="AW478" s="4" t="s">
        <v>529</v>
      </c>
      <c r="AX478" s="4" t="s">
        <v>465</v>
      </c>
      <c r="AY478" s="4" t="s">
        <v>18</v>
      </c>
      <c r="AZ478" s="4"/>
      <c r="BA478" s="3">
        <v>-0.01</v>
      </c>
      <c r="BB478" s="6"/>
      <c r="BC478" s="3">
        <v>0.99004983374916811</v>
      </c>
      <c r="BD478" s="3" t="s">
        <v>19</v>
      </c>
      <c r="BE478" s="3"/>
      <c r="BF478" s="3"/>
    </row>
    <row r="479" spans="1:58" x14ac:dyDescent="0.35">
      <c r="A479" s="2">
        <v>174</v>
      </c>
      <c r="B479" s="3" t="s">
        <v>1243</v>
      </c>
      <c r="C479" s="3">
        <v>174.1</v>
      </c>
      <c r="D479" s="3" t="s">
        <v>1246</v>
      </c>
      <c r="E479" s="3" t="s">
        <v>422</v>
      </c>
      <c r="F479" s="3"/>
      <c r="G479" s="3"/>
      <c r="H479" s="3" t="str">
        <f>IF(Z479&lt;'2 - Outliers'!$F$11,"Low outlier",IF(Z479&gt;'2 - Outliers'!$F$12,"High outlier",""))</f>
        <v/>
      </c>
      <c r="I479" s="3">
        <f>IF(AB479="",VLOOKUP(AX479,'3 -Impute_SE'!$B$10:$C$21,2,FALSE),AB479)</f>
        <v>0.31248887532820285</v>
      </c>
      <c r="J479" s="3">
        <f>I479^2</f>
        <v>9.7649297203885099E-2</v>
      </c>
      <c r="K479" s="3">
        <f>1/J479</f>
        <v>10.240729105423748</v>
      </c>
      <c r="L479" s="3">
        <f>K479/(VLOOKUP($AX479,'5_Weighting - FEM'!$B$9:$C$20,2,FALSE)/VLOOKUP($AX479,'5_Weighting - FEM'!$B$9:$D$20,3,FALSE))</f>
        <v>9.9294216458882328E-5</v>
      </c>
      <c r="M479" s="3">
        <f>L479*Z479</f>
        <v>3.5440886092235955E-5</v>
      </c>
      <c r="N479" s="3">
        <f>K479*Z479</f>
        <v>3.6552029581406877</v>
      </c>
      <c r="O479" s="3">
        <f>K479/(VLOOKUP($AX479,'5_Weighting - FEM'!$F$12:$G$20,2,FALSE)/(VLOOKUP($AX479,'5_Weighting - FEM'!$F$12:$H$21,3,FALSE)))</f>
        <v>5.8152929267168176E-2</v>
      </c>
      <c r="P479" s="3">
        <f>O479*$Z479</f>
        <v>2.0756408737471803E-2</v>
      </c>
      <c r="Q479" s="3">
        <f>K479/(VLOOKUP($AX479,'5_Weighting - FEM'!$F$12:$H$20,2,FALSE)/VLOOKUP($AX479,'5_Weighting - FEM'!$F$12:$H$20,3,FALSE))</f>
        <v>5.8152929267168176E-2</v>
      </c>
      <c r="R479" s="3">
        <f>Q479*$Z479</f>
        <v>2.0756408737471803E-2</v>
      </c>
      <c r="S479" s="3">
        <f>K479/(VLOOKUP($AX479,'5_Weighting - FEM'!$N$12:$O$23,2,FALSE)/VLOOKUP($AX479,'5_Weighting - FEM'!$N$12:$P$23,3,FALSE))</f>
        <v>7.3312429789777544E-5</v>
      </c>
      <c r="T479" s="3">
        <f>S479*$Z479</f>
        <v>2.6167258940005721E-5</v>
      </c>
      <c r="U479" s="3">
        <f>K479/(VLOOKUP($AX479,'5_Weighting - FEM'!$R$12:$S$23,2,FALSE)/(VLOOKUP($AX479,'5_Weighting - FEM'!$R$12:$T$23,3,FALSE)))</f>
        <v>5.205415263459649E-5</v>
      </c>
      <c r="V479" s="3">
        <f>U479*$Z479</f>
        <v>1.8579584591561258E-5</v>
      </c>
      <c r="W479" s="3">
        <f>K479/(VLOOKUP($AX479,'5_Weighting - FEM'!$V$12:$W$23,2,FALSE)/(VLOOKUP($AX479,'5_Weighting - FEM'!$V$12:$X$23,3,FALSE)))</f>
        <v>5.6837736091840819E-5</v>
      </c>
      <c r="X479" s="3">
        <f>W479*$Z479</f>
        <v>2.0286979467788561E-5</v>
      </c>
      <c r="Y479" s="3" t="s">
        <v>82</v>
      </c>
      <c r="Z479" s="6">
        <v>0.35692800000000002</v>
      </c>
      <c r="AA479" s="3" t="s">
        <v>459</v>
      </c>
      <c r="AB479" s="3">
        <v>0.31248887532820285</v>
      </c>
      <c r="AC479" s="3" t="s">
        <v>1305</v>
      </c>
      <c r="AD479" s="3" t="s">
        <v>5</v>
      </c>
      <c r="AE479" s="3" t="s">
        <v>1307</v>
      </c>
      <c r="AF479" s="3" t="s">
        <v>5</v>
      </c>
      <c r="AG479" s="3" t="s">
        <v>1320</v>
      </c>
      <c r="AH479" s="3" t="s">
        <v>37</v>
      </c>
      <c r="AI479" s="3" t="s">
        <v>1321</v>
      </c>
      <c r="AJ479" s="3" t="s">
        <v>57</v>
      </c>
      <c r="AK479" s="3" t="s">
        <v>11</v>
      </c>
      <c r="AL479" s="3" t="s">
        <v>12</v>
      </c>
      <c r="AM479" s="3" t="s">
        <v>13</v>
      </c>
      <c r="AN479" s="3">
        <v>2011</v>
      </c>
      <c r="AO479" s="3" t="s">
        <v>14</v>
      </c>
      <c r="AP479" s="3" t="s">
        <v>1951</v>
      </c>
      <c r="AQ479" s="3">
        <v>2209</v>
      </c>
      <c r="AR479" s="3">
        <v>1</v>
      </c>
      <c r="AS479" s="3">
        <v>0</v>
      </c>
      <c r="AT479" s="3">
        <v>0</v>
      </c>
      <c r="AU479" s="3">
        <v>0</v>
      </c>
      <c r="AV479" s="3" t="s">
        <v>346</v>
      </c>
      <c r="AW479" s="3" t="s">
        <v>1381</v>
      </c>
      <c r="AX479" s="3" t="s">
        <v>642</v>
      </c>
      <c r="AY479" s="3" t="s">
        <v>1402</v>
      </c>
      <c r="AZ479" s="4" t="s">
        <v>59</v>
      </c>
      <c r="BA479" s="3">
        <v>0.88</v>
      </c>
      <c r="BB479" s="3"/>
      <c r="BC479" s="3"/>
      <c r="BD479" s="3"/>
      <c r="BE479" s="3">
        <v>1.4642262895174709</v>
      </c>
      <c r="BF479" s="3" t="s">
        <v>125</v>
      </c>
    </row>
    <row r="480" spans="1:58" x14ac:dyDescent="0.35">
      <c r="A480" s="2">
        <v>3</v>
      </c>
      <c r="B480" s="3" t="s">
        <v>2056</v>
      </c>
      <c r="C480" s="3">
        <v>3.1</v>
      </c>
      <c r="D480" s="3" t="s">
        <v>933</v>
      </c>
      <c r="E480" s="3" t="s">
        <v>122</v>
      </c>
      <c r="F480" s="3">
        <v>1</v>
      </c>
      <c r="G480" s="3"/>
      <c r="H480" s="3" t="str">
        <f>IF(Z480&lt;'2 - Outliers'!$F$11,"Low outlier",IF(Z480&gt;'2 - Outliers'!$F$12,"High outlier",""))</f>
        <v/>
      </c>
      <c r="I480" s="3">
        <f>IF(AB480="",VLOOKUP(AX480,'3 -Impute_SE'!$B$10:$C$21,2,FALSE),AB480)</f>
        <v>0.31385322271857052</v>
      </c>
      <c r="J480" s="3">
        <f>I480^2</f>
        <v>9.8503845410832638E-2</v>
      </c>
      <c r="K480" s="6">
        <f>1/J480</f>
        <v>10.151887937260451</v>
      </c>
      <c r="L480" s="3">
        <f>K480/(VLOOKUP($AX480,'5_Weighting - FEM'!$B$9:$C$20,2,FALSE)/VLOOKUP($AX480,'5_Weighting - FEM'!$B$9:$D$20,3,FALSE))</f>
        <v>9.8560928962708114E-3</v>
      </c>
      <c r="M480" s="3">
        <f>L480*Z480</f>
        <v>3.2229423770805555E-3</v>
      </c>
      <c r="N480" s="3">
        <f>K480*Z480</f>
        <v>3.3196673554841674</v>
      </c>
      <c r="O480" s="3">
        <f>K480/(VLOOKUP($AX480,'5_Weighting - FEM'!$F$12:$G$20,2,FALSE)/(VLOOKUP($AX480,'5_Weighting - FEM'!$F$12:$H$21,3,FALSE)))</f>
        <v>0.17265510016746199</v>
      </c>
      <c r="P480" s="3">
        <f>O480*$Z480</f>
        <v>5.6458217754760072E-2</v>
      </c>
      <c r="Q480" s="3">
        <f>K480/(VLOOKUP($AX480,'5_Weighting - FEM'!$F$12:$H$20,2,FALSE)/VLOOKUP($AX480,'5_Weighting - FEM'!$F$12:$H$20,3,FALSE))</f>
        <v>0.17265510016746199</v>
      </c>
      <c r="R480" s="3">
        <f>Q480*$Z480</f>
        <v>5.6458217754760072E-2</v>
      </c>
      <c r="S480" s="3">
        <f>K480/(VLOOKUP($AX480,'5_Weighting - FEM'!$N$12:$O$23,2,FALSE)/VLOOKUP($AX480,'5_Weighting - FEM'!$N$12:$P$23,3,FALSE))</f>
        <v>7.1050222184163275E-3</v>
      </c>
      <c r="T480" s="3">
        <f>S480*$Z480</f>
        <v>2.3233422654221391E-3</v>
      </c>
      <c r="U480" s="3">
        <f>K480/(VLOOKUP($AX480,'5_Weighting - FEM'!$R$12:$S$23,2,FALSE)/(VLOOKUP($AX480,'5_Weighting - FEM'!$R$12:$T$23,3,FALSE)))</f>
        <v>4.8711067764540877E-3</v>
      </c>
      <c r="V480" s="3">
        <f>U480*$Z480</f>
        <v>1.5928519159004867E-3</v>
      </c>
      <c r="W480" s="3">
        <f>K480/(VLOOKUP($AX480,'5_Weighting - FEM'!$V$12:$W$23,2,FALSE)/(VLOOKUP($AX480,'5_Weighting - FEM'!$V$12:$X$23,3,FALSE)))</f>
        <v>6.2527590548231088E-3</v>
      </c>
      <c r="X480" s="3">
        <f>W480*$Z480</f>
        <v>2.0446522109271565E-3</v>
      </c>
      <c r="Y480" s="3" t="s">
        <v>123</v>
      </c>
      <c r="Z480" s="6">
        <v>0.32700000000000001</v>
      </c>
      <c r="AA480" s="3" t="s">
        <v>4</v>
      </c>
      <c r="AB480" s="3">
        <v>0.31385322271857052</v>
      </c>
      <c r="AC480" s="3" t="s">
        <v>26</v>
      </c>
      <c r="AD480" s="3" t="s">
        <v>53</v>
      </c>
      <c r="AE480" s="3" t="s">
        <v>6</v>
      </c>
      <c r="AF480" s="3" t="s">
        <v>54</v>
      </c>
      <c r="AG480" s="3" t="s">
        <v>55</v>
      </c>
      <c r="AH480" s="3" t="s">
        <v>37</v>
      </c>
      <c r="AI480" s="3" t="s">
        <v>95</v>
      </c>
      <c r="AJ480" s="3" t="s">
        <v>57</v>
      </c>
      <c r="AK480" s="3" t="s">
        <v>11</v>
      </c>
      <c r="AL480" s="3" t="s">
        <v>12</v>
      </c>
      <c r="AM480" s="3" t="s">
        <v>124</v>
      </c>
      <c r="AN480" s="3">
        <v>1994</v>
      </c>
      <c r="AO480" s="3" t="s">
        <v>30</v>
      </c>
      <c r="AP480" s="3" t="s">
        <v>30</v>
      </c>
      <c r="AQ480" s="3">
        <v>1960</v>
      </c>
      <c r="AR480" s="3">
        <v>0</v>
      </c>
      <c r="AS480" s="3">
        <v>0</v>
      </c>
      <c r="AT480" s="3">
        <v>1</v>
      </c>
      <c r="AU480" s="3">
        <v>1</v>
      </c>
      <c r="AV480" s="3" t="s">
        <v>330</v>
      </c>
      <c r="AW480" s="3" t="s">
        <v>934</v>
      </c>
      <c r="AX480" s="3" t="s">
        <v>465</v>
      </c>
      <c r="AY480" s="3" t="s">
        <v>89</v>
      </c>
      <c r="AZ480" s="3" t="s">
        <v>59</v>
      </c>
      <c r="BA480" s="3">
        <v>0.47010000000000002</v>
      </c>
      <c r="BB480" s="3">
        <v>1.6001542006369196</v>
      </c>
      <c r="BC480" s="3"/>
      <c r="BD480" s="3" t="s">
        <v>60</v>
      </c>
      <c r="BE480" s="3">
        <v>1.0418882978723405</v>
      </c>
      <c r="BF480" s="3" t="s">
        <v>125</v>
      </c>
    </row>
    <row r="481" spans="1:58" x14ac:dyDescent="0.35">
      <c r="A481" s="2">
        <v>30</v>
      </c>
      <c r="B481" s="3" t="s">
        <v>786</v>
      </c>
      <c r="C481" s="3">
        <v>30.2</v>
      </c>
      <c r="D481" s="3" t="s">
        <v>1018</v>
      </c>
      <c r="E481" s="3" t="s">
        <v>840</v>
      </c>
      <c r="F481" s="3"/>
      <c r="G481" s="3"/>
      <c r="H481" s="3" t="str">
        <f>IF(Z481&lt;'2 - Outliers'!$F$11,"Low outlier",IF(Z481&gt;'2 - Outliers'!$F$12,"High outlier",""))</f>
        <v/>
      </c>
      <c r="I481" s="3">
        <f>IF(AB481="",VLOOKUP(AX481,'3 -Impute_SE'!$B$10:$C$21,2,FALSE),AB481)</f>
        <v>0.32299999999999995</v>
      </c>
      <c r="J481" s="3">
        <f>I481^2</f>
        <v>0.10432899999999996</v>
      </c>
      <c r="K481" s="3">
        <f>1/J481</f>
        <v>9.5850626383843451</v>
      </c>
      <c r="L481" s="3">
        <f>K481/(VLOOKUP($AX481,'5_Weighting - FEM'!$B$9:$C$20,2,FALSE)/VLOOKUP($AX481,'5_Weighting - FEM'!$B$9:$D$20,3,FALSE))</f>
        <v>9.3057831572148295E-3</v>
      </c>
      <c r="M481" s="3">
        <f>L481*Z481</f>
        <v>-3.0057679597803896E-3</v>
      </c>
      <c r="N481" s="3">
        <f>K481*Z481</f>
        <v>-3.0959752321981431</v>
      </c>
      <c r="O481" s="3">
        <f>K481/(VLOOKUP($AX481,'5_Weighting - FEM'!$F$12:$G$20,2,FALSE)/(VLOOKUP($AX481,'5_Weighting - FEM'!$F$12:$H$21,3,FALSE)))</f>
        <v>0.16301499387790072</v>
      </c>
      <c r="P481" s="3">
        <f>O481*$Z481</f>
        <v>-5.2653843022561923E-2</v>
      </c>
      <c r="Q481" s="3">
        <f>K481/(VLOOKUP($AX481,'5_Weighting - FEM'!$F$12:$H$20,2,FALSE)/VLOOKUP($AX481,'5_Weighting - FEM'!$F$12:$H$20,3,FALSE))</f>
        <v>0.16301499387790072</v>
      </c>
      <c r="R481" s="3">
        <f>Q481*$Z481</f>
        <v>-5.2653843022561923E-2</v>
      </c>
      <c r="S481" s="3">
        <f>K481/(VLOOKUP($AX481,'5_Weighting - FEM'!$N$12:$O$23,2,FALSE)/VLOOKUP($AX481,'5_Weighting - FEM'!$N$12:$P$23,3,FALSE))</f>
        <v>6.7083170570350834E-3</v>
      </c>
      <c r="T481" s="3">
        <f>S481*$Z481</f>
        <v>-2.1667864094223315E-3</v>
      </c>
      <c r="U481" s="3">
        <f>K481/(VLOOKUP($AX481,'5_Weighting - FEM'!$R$12:$S$23,2,FALSE)/(VLOOKUP($AX481,'5_Weighting - FEM'!$R$12:$T$23,3,FALSE)))</f>
        <v>4.5991311034083802E-3</v>
      </c>
      <c r="V481" s="3">
        <f>U481*$Z481</f>
        <v>-1.4855193464009067E-3</v>
      </c>
      <c r="W481" s="3">
        <f>K481/(VLOOKUP($AX481,'5_Weighting - FEM'!$V$12:$W$23,2,FALSE)/(VLOOKUP($AX481,'5_Weighting - FEM'!$V$12:$X$23,3,FALSE)))</f>
        <v>5.9036395568583967E-3</v>
      </c>
      <c r="X481" s="3">
        <f>W481*$Z481</f>
        <v>-1.9068755768652619E-3</v>
      </c>
      <c r="Y481" s="3" t="s">
        <v>841</v>
      </c>
      <c r="Z481" s="6">
        <v>-0.32299999999999995</v>
      </c>
      <c r="AA481" s="3" t="s">
        <v>134</v>
      </c>
      <c r="AB481" s="3">
        <v>0.32299999999999995</v>
      </c>
      <c r="AC481" s="3" t="s">
        <v>26</v>
      </c>
      <c r="AD481" s="3" t="s">
        <v>5</v>
      </c>
      <c r="AE481" s="3" t="s">
        <v>143</v>
      </c>
      <c r="AF481" s="3" t="s">
        <v>53</v>
      </c>
      <c r="AG481" s="3" t="s">
        <v>7</v>
      </c>
      <c r="AH481" s="3" t="s">
        <v>790</v>
      </c>
      <c r="AI481" s="3" t="s">
        <v>9</v>
      </c>
      <c r="AJ481" s="3" t="s">
        <v>10</v>
      </c>
      <c r="AK481" s="3" t="s">
        <v>11</v>
      </c>
      <c r="AL481" s="4" t="s">
        <v>12</v>
      </c>
      <c r="AM481" s="4" t="s">
        <v>791</v>
      </c>
      <c r="AN481" s="4">
        <v>2005</v>
      </c>
      <c r="AO481" s="3" t="s">
        <v>30</v>
      </c>
      <c r="AP481" s="3" t="s">
        <v>30</v>
      </c>
      <c r="AQ481" s="3">
        <v>141</v>
      </c>
      <c r="AR481" s="3">
        <v>0</v>
      </c>
      <c r="AS481" s="3">
        <v>0</v>
      </c>
      <c r="AT481" s="3">
        <v>0</v>
      </c>
      <c r="AU481" s="3">
        <v>0</v>
      </c>
      <c r="AV481" s="4" t="s">
        <v>330</v>
      </c>
      <c r="AW481" s="4" t="s">
        <v>529</v>
      </c>
      <c r="AX481" s="4" t="s">
        <v>465</v>
      </c>
      <c r="AY481" s="4" t="s">
        <v>18</v>
      </c>
      <c r="AZ481" s="4"/>
      <c r="BA481" s="3">
        <v>-0.01</v>
      </c>
      <c r="BB481" s="3"/>
      <c r="BC481" s="3">
        <v>0.99004983374916811</v>
      </c>
      <c r="BD481" s="3" t="s">
        <v>19</v>
      </c>
      <c r="BE481" s="3">
        <v>-1</v>
      </c>
      <c r="BF481" s="3" t="s">
        <v>125</v>
      </c>
    </row>
    <row r="482" spans="1:58" x14ac:dyDescent="0.35">
      <c r="A482" s="2">
        <v>45</v>
      </c>
      <c r="B482" s="3" t="s">
        <v>763</v>
      </c>
      <c r="C482" s="3">
        <v>45.1</v>
      </c>
      <c r="D482" s="3" t="s">
        <v>764</v>
      </c>
      <c r="E482" s="3" t="s">
        <v>765</v>
      </c>
      <c r="F482" s="3"/>
      <c r="G482" s="3"/>
      <c r="H482" s="3" t="str">
        <f>IF(Z482&lt;'2 - Outliers'!$F$11,"Low outlier",IF(Z482&gt;'2 - Outliers'!$F$12,"High outlier",""))</f>
        <v/>
      </c>
      <c r="I482" s="3">
        <f>IF(AB482="",VLOOKUP(AX482,'3 -Impute_SE'!$B$10:$C$21,2,FALSE),AB482)</f>
        <v>0.33489510489510493</v>
      </c>
      <c r="J482" s="3">
        <f>I482^2</f>
        <v>0.11215473128270334</v>
      </c>
      <c r="K482" s="3">
        <f>1/J482</f>
        <v>8.9162533632160859</v>
      </c>
      <c r="L482" s="3">
        <f>K482/(VLOOKUP($AX482,'5_Weighting - FEM'!$B$9:$C$20,2,FALSE)/VLOOKUP($AX482,'5_Weighting - FEM'!$B$9:$D$20,3,FALSE))</f>
        <v>2.3980699885250298E-5</v>
      </c>
      <c r="M482" s="3">
        <f>L482*Z482</f>
        <v>8.0310190035289292E-6</v>
      </c>
      <c r="N482" s="3">
        <f>K482*Z482</f>
        <v>2.9860096053455831</v>
      </c>
      <c r="O482" s="3">
        <f>K482/(VLOOKUP($AX482,'5_Weighting - FEM'!$F$12:$G$20,2,FALSE)/(VLOOKUP($AX482,'5_Weighting - FEM'!$F$12:$H$21,3,FALSE)))</f>
        <v>2.3308789950820127E-3</v>
      </c>
      <c r="P482" s="3">
        <f>O482*$Z482</f>
        <v>7.8059996555578744E-4</v>
      </c>
      <c r="Q482" s="3">
        <f>K482/(VLOOKUP($AX482,'5_Weighting - FEM'!$F$12:$H$20,2,FALSE)/VLOOKUP($AX482,'5_Weighting - FEM'!$F$12:$H$20,3,FALSE))</f>
        <v>2.3308789950820127E-3</v>
      </c>
      <c r="R482" s="3">
        <f>Q482*$Z482</f>
        <v>7.8059996555578744E-4</v>
      </c>
      <c r="S482" s="3">
        <f>K482/(VLOOKUP($AX482,'5_Weighting - FEM'!$N$12:$O$23,2,FALSE)/VLOOKUP($AX482,'5_Weighting - FEM'!$N$12:$P$23,3,FALSE))</f>
        <v>1.552470666843765E-5</v>
      </c>
      <c r="T482" s="3">
        <f>S482*$Z482</f>
        <v>5.1991482681921622E-6</v>
      </c>
      <c r="U482" s="3">
        <f>K482/(VLOOKUP($AX482,'5_Weighting - FEM'!$R$12:$S$23,2,FALSE)/(VLOOKUP($AX482,'5_Weighting - FEM'!$R$12:$T$23,3,FALSE)))</f>
        <v>4.5663284722679874E-3</v>
      </c>
      <c r="V482" s="3">
        <f>U482*$Z482</f>
        <v>1.529241052705692E-3</v>
      </c>
      <c r="W482" s="3">
        <f>K482/(VLOOKUP($AX482,'5_Weighting - FEM'!$V$12:$W$23,2,FALSE)/(VLOOKUP($AX482,'5_Weighting - FEM'!$V$12:$X$23,3,FALSE)))</f>
        <v>1.3854207777910474E-5</v>
      </c>
      <c r="X482" s="3">
        <f>W482*$Z482</f>
        <v>4.6397063670219065E-6</v>
      </c>
      <c r="Y482" s="3" t="s">
        <v>766</v>
      </c>
      <c r="Z482" s="6">
        <v>0.33489510489510493</v>
      </c>
      <c r="AA482" s="3" t="s">
        <v>25</v>
      </c>
      <c r="AB482" s="3">
        <v>0.33489510489510493</v>
      </c>
      <c r="AC482" s="3" t="s">
        <v>26</v>
      </c>
      <c r="AD482" s="3" t="s">
        <v>53</v>
      </c>
      <c r="AE482" s="3" t="s">
        <v>6</v>
      </c>
      <c r="AF482" s="3" t="s">
        <v>54</v>
      </c>
      <c r="AG482" s="3" t="s">
        <v>7</v>
      </c>
      <c r="AH482" s="3" t="s">
        <v>37</v>
      </c>
      <c r="AI482" s="3" t="s">
        <v>28</v>
      </c>
      <c r="AJ482" s="3" t="s">
        <v>10</v>
      </c>
      <c r="AK482" s="3" t="s">
        <v>182</v>
      </c>
      <c r="AL482" s="4" t="s">
        <v>474</v>
      </c>
      <c r="AM482" s="4" t="s">
        <v>767</v>
      </c>
      <c r="AN482" s="4">
        <v>2012</v>
      </c>
      <c r="AO482" s="3" t="s">
        <v>14</v>
      </c>
      <c r="AP482" s="3" t="s">
        <v>14</v>
      </c>
      <c r="AQ482" s="3">
        <v>200</v>
      </c>
      <c r="AR482" s="3">
        <v>1</v>
      </c>
      <c r="AS482" s="3">
        <v>0</v>
      </c>
      <c r="AT482" s="3">
        <v>0</v>
      </c>
      <c r="AU482" s="3">
        <v>0</v>
      </c>
      <c r="AV482" s="4" t="s">
        <v>15</v>
      </c>
      <c r="AW482" s="4" t="s">
        <v>768</v>
      </c>
      <c r="AX482" s="4" t="s">
        <v>42</v>
      </c>
      <c r="AY482" s="4" t="s">
        <v>33</v>
      </c>
      <c r="AZ482" s="4"/>
      <c r="BA482" s="3">
        <v>1E-3</v>
      </c>
      <c r="BB482" s="3"/>
      <c r="BC482" s="3"/>
      <c r="BD482" s="3" t="s">
        <v>20</v>
      </c>
      <c r="BE482" s="3">
        <v>1</v>
      </c>
      <c r="BF482" s="3" t="s">
        <v>91</v>
      </c>
    </row>
    <row r="483" spans="1:58" x14ac:dyDescent="0.35">
      <c r="A483" s="2">
        <v>30</v>
      </c>
      <c r="B483" s="3" t="s">
        <v>786</v>
      </c>
      <c r="C483" s="3">
        <v>30.1</v>
      </c>
      <c r="D483" s="3" t="s">
        <v>787</v>
      </c>
      <c r="E483" s="3" t="s">
        <v>788</v>
      </c>
      <c r="F483" s="3"/>
      <c r="G483" s="3"/>
      <c r="H483" s="3" t="str">
        <f>IF(Z483&lt;'2 - Outliers'!$F$11,"Low outlier",IF(Z483&gt;'2 - Outliers'!$F$12,"High outlier",""))</f>
        <v/>
      </c>
      <c r="I483" s="3">
        <f>IF(AB483="",VLOOKUP(AX483,'3 -Impute_SE'!$B$10:$C$21,2,FALSE),AB483)</f>
        <v>0.35200000000000004</v>
      </c>
      <c r="J483" s="3">
        <f>I483^2</f>
        <v>0.12390400000000003</v>
      </c>
      <c r="K483" s="3">
        <f>1/J483</f>
        <v>8.0707644628099153</v>
      </c>
      <c r="L483" s="3">
        <f>K483/(VLOOKUP($AX483,'5_Weighting - FEM'!$B$9:$C$20,2,FALSE)/VLOOKUP($AX483,'5_Weighting - FEM'!$B$9:$D$20,3,FALSE))</f>
        <v>7.8254216600112168E-5</v>
      </c>
      <c r="M483" s="3">
        <f>L483*Z483</f>
        <v>-1.7215927652024678E-6</v>
      </c>
      <c r="N483" s="3">
        <f>K483*Z483</f>
        <v>-0.17755681818181815</v>
      </c>
      <c r="O483" s="3">
        <f>K483/(VLOOKUP($AX483,'5_Weighting - FEM'!$F$12:$G$20,2,FALSE)/(VLOOKUP($AX483,'5_Weighting - FEM'!$F$12:$H$21,3,FALSE)))</f>
        <v>4.5830583946331133E-2</v>
      </c>
      <c r="P483" s="3">
        <f>O483*$Z483</f>
        <v>-1.008272846819285E-3</v>
      </c>
      <c r="Q483" s="3">
        <f>K483/(VLOOKUP($AX483,'5_Weighting - FEM'!$F$12:$H$20,2,FALSE)/VLOOKUP($AX483,'5_Weighting - FEM'!$F$12:$H$20,3,FALSE))</f>
        <v>4.5830583946331133E-2</v>
      </c>
      <c r="R483" s="3">
        <f>Q483*$Z483</f>
        <v>-1.008272846819285E-3</v>
      </c>
      <c r="S483" s="3">
        <f>K483/(VLOOKUP($AX483,'5_Weighting - FEM'!$N$12:$O$23,2,FALSE)/VLOOKUP($AX483,'5_Weighting - FEM'!$N$12:$P$23,3,FALSE))</f>
        <v>5.7777854187765895E-5</v>
      </c>
      <c r="T483" s="3">
        <f>S483*$Z483</f>
        <v>-1.2711127921308499E-6</v>
      </c>
      <c r="U483" s="3">
        <f>K483/(VLOOKUP($AX483,'5_Weighting - FEM'!$R$12:$S$23,2,FALSE)/(VLOOKUP($AX483,'5_Weighting - FEM'!$R$12:$T$23,3,FALSE)))</f>
        <v>4.1024110773761223E-5</v>
      </c>
      <c r="V483" s="3">
        <f>U483*$Z483</f>
        <v>-9.0253043702274698E-7</v>
      </c>
      <c r="W483" s="3">
        <f>K483/(VLOOKUP($AX483,'5_Weighting - FEM'!$V$12:$W$23,2,FALSE)/(VLOOKUP($AX483,'5_Weighting - FEM'!$V$12:$X$23,3,FALSE)))</f>
        <v>4.4794074315826366E-5</v>
      </c>
      <c r="X483" s="3">
        <f>W483*$Z483</f>
        <v>-9.8546963494818021E-7</v>
      </c>
      <c r="Y483" s="3" t="s">
        <v>789</v>
      </c>
      <c r="Z483" s="6">
        <v>-2.2000000000000002E-2</v>
      </c>
      <c r="AA483" s="3" t="s">
        <v>134</v>
      </c>
      <c r="AB483" s="3">
        <v>0.35200000000000004</v>
      </c>
      <c r="AC483" s="3" t="s">
        <v>26</v>
      </c>
      <c r="AD483" s="3" t="s">
        <v>53</v>
      </c>
      <c r="AE483" s="3" t="s">
        <v>143</v>
      </c>
      <c r="AF483" s="3" t="s">
        <v>54</v>
      </c>
      <c r="AG483" s="3" t="s">
        <v>7</v>
      </c>
      <c r="AH483" s="3" t="s">
        <v>790</v>
      </c>
      <c r="AI483" s="3" t="s">
        <v>9</v>
      </c>
      <c r="AJ483" s="3" t="s">
        <v>10</v>
      </c>
      <c r="AK483" s="3" t="s">
        <v>11</v>
      </c>
      <c r="AL483" s="4" t="s">
        <v>12</v>
      </c>
      <c r="AM483" s="4" t="s">
        <v>791</v>
      </c>
      <c r="AN483" s="4">
        <v>2005</v>
      </c>
      <c r="AO483" s="3" t="s">
        <v>30</v>
      </c>
      <c r="AP483" s="3" t="s">
        <v>30</v>
      </c>
      <c r="AQ483" s="3">
        <v>148</v>
      </c>
      <c r="AR483" s="3">
        <v>0</v>
      </c>
      <c r="AS483" s="3">
        <v>0</v>
      </c>
      <c r="AT483" s="3">
        <v>0</v>
      </c>
      <c r="AU483" s="3">
        <v>0</v>
      </c>
      <c r="AV483" s="4" t="s">
        <v>346</v>
      </c>
      <c r="AW483" s="4" t="s">
        <v>792</v>
      </c>
      <c r="AX483" s="4" t="s">
        <v>642</v>
      </c>
      <c r="AY483" s="4" t="s">
        <v>18</v>
      </c>
      <c r="AZ483" s="4"/>
      <c r="BA483" s="3">
        <v>-0.05</v>
      </c>
      <c r="BB483" s="3"/>
      <c r="BC483" s="3">
        <v>0.95122942450071402</v>
      </c>
      <c r="BD483" s="3" t="s">
        <v>19</v>
      </c>
      <c r="BE483" s="3">
        <v>-6.25E-2</v>
      </c>
      <c r="BF483" s="3" t="s">
        <v>125</v>
      </c>
    </row>
    <row r="484" spans="1:58" x14ac:dyDescent="0.35">
      <c r="A484" s="2">
        <v>187</v>
      </c>
      <c r="B484" s="3" t="s">
        <v>2009</v>
      </c>
      <c r="C484" s="25">
        <v>188.1</v>
      </c>
      <c r="D484" s="25" t="s">
        <v>2012</v>
      </c>
      <c r="E484" s="25" t="s">
        <v>2011</v>
      </c>
      <c r="F484" s="3">
        <v>1</v>
      </c>
      <c r="G484" s="3" t="s">
        <v>1958</v>
      </c>
      <c r="H484" s="3"/>
      <c r="I484" s="3">
        <f>IF(AB484="",VLOOKUP(AX484,'3 -Impute_SE'!$B$10:$C$21,2,FALSE),AB484)</f>
        <v>0.35599999999999998</v>
      </c>
      <c r="J484" s="3">
        <f>I484^2</f>
        <v>0.12673599999999999</v>
      </c>
      <c r="K484" s="3">
        <f>1/J484</f>
        <v>7.8904178765307416</v>
      </c>
      <c r="L484" s="3">
        <f>K484/(VLOOKUP($AX484,'5_Weighting - FEM'!$B$9:$C$20,2,FALSE)/VLOOKUP($AX484,'5_Weighting - FEM'!$B$9:$D$20,3,FALSE))</f>
        <v>2.1221665127520219E-5</v>
      </c>
      <c r="M484" s="3">
        <f>L484*Z484</f>
        <v>-7.5549127853971979E-6</v>
      </c>
      <c r="N484" s="3">
        <f>K484*Z484</f>
        <v>-2.808988764044944</v>
      </c>
      <c r="O484" s="3">
        <f>K484/(VLOOKUP($AX484,'5_Weighting - FEM'!$F$12:$G$20,2,FALSE)/(VLOOKUP($AX484,'5_Weighting - FEM'!$F$12:$H$21,3,FALSE)))</f>
        <v>2.0627059978689617E-3</v>
      </c>
      <c r="P484" s="3">
        <f>O484*$Z484</f>
        <v>-7.3432333524135036E-4</v>
      </c>
      <c r="Q484" s="3">
        <f>K484/(VLOOKUP($AX484,'5_Weighting - FEM'!$F$12:$H$20,2,FALSE)/VLOOKUP($AX484,'5_Weighting - FEM'!$F$12:$H$20,3,FALSE))</f>
        <v>2.0627059978689617E-3</v>
      </c>
      <c r="R484" s="3">
        <f>Q484*$Z484</f>
        <v>-7.3432333524135036E-4</v>
      </c>
      <c r="S484" s="3">
        <f>K484/(VLOOKUP($AX484,'5_Weighting - FEM'!$N$12:$O$23,2,FALSE)/VLOOKUP($AX484,'5_Weighting - FEM'!$N$12:$P$23,3,FALSE))</f>
        <v>1.373855340740924E-5</v>
      </c>
      <c r="T484" s="3">
        <f>S484*$Z484</f>
        <v>-4.8909250130376888E-6</v>
      </c>
      <c r="U484" s="3">
        <f>K484/(VLOOKUP($AX484,'5_Weighting - FEM'!$R$12:$S$23,2,FALSE)/(VLOOKUP($AX484,'5_Weighting - FEM'!$R$12:$T$23,3,FALSE)))</f>
        <v>4.0409618636833532E-3</v>
      </c>
      <c r="V484" s="3">
        <f>U484*$Z484</f>
        <v>-1.4385824234712736E-3</v>
      </c>
      <c r="W484" s="3">
        <f>K484/(VLOOKUP($AX484,'5_Weighting - FEM'!$V$12:$W$23,2,FALSE)/(VLOOKUP($AX484,'5_Weighting - FEM'!$V$12:$X$23,3,FALSE)))</f>
        <v>1.2260249261979925E-5</v>
      </c>
      <c r="X484" s="3">
        <f>W484*$Z484</f>
        <v>-4.3646487372648534E-6</v>
      </c>
      <c r="Y484" s="3"/>
      <c r="Z484" s="25">
        <v>-0.35599999999999998</v>
      </c>
      <c r="AA484" s="25" t="s">
        <v>1300</v>
      </c>
      <c r="AB484" s="25">
        <v>0.35599999999999998</v>
      </c>
      <c r="AC484" s="25" t="s">
        <v>2017</v>
      </c>
      <c r="AD484" s="25" t="s">
        <v>5</v>
      </c>
      <c r="AE484" s="25" t="s">
        <v>1309</v>
      </c>
      <c r="AF484" s="25" t="s">
        <v>53</v>
      </c>
      <c r="AG484" s="25" t="s">
        <v>1320</v>
      </c>
      <c r="AH484" s="25" t="s">
        <v>2018</v>
      </c>
      <c r="AI484" s="25" t="s">
        <v>73</v>
      </c>
      <c r="AJ484" s="25" t="s">
        <v>57</v>
      </c>
      <c r="AK484" s="25" t="s">
        <v>191</v>
      </c>
      <c r="AL484" s="25" t="s">
        <v>12</v>
      </c>
      <c r="AM484" s="25" t="s">
        <v>2019</v>
      </c>
      <c r="AN484" s="25">
        <v>1997</v>
      </c>
      <c r="AO484" s="3" t="s">
        <v>30</v>
      </c>
      <c r="AP484" s="3" t="s">
        <v>30</v>
      </c>
      <c r="AQ484" s="3">
        <v>509</v>
      </c>
      <c r="AR484" s="3">
        <v>0</v>
      </c>
      <c r="AS484" s="3">
        <v>0</v>
      </c>
      <c r="AT484" s="3">
        <v>0</v>
      </c>
      <c r="AU484" s="3">
        <v>0</v>
      </c>
      <c r="AV484" s="25" t="s">
        <v>15</v>
      </c>
      <c r="AW484" s="25" t="s">
        <v>2022</v>
      </c>
      <c r="AX484" s="25" t="s">
        <v>972</v>
      </c>
      <c r="AY484" s="25" t="s">
        <v>2023</v>
      </c>
      <c r="AZ484" s="4" t="s">
        <v>2026</v>
      </c>
      <c r="BA484" s="25">
        <v>-1E-3</v>
      </c>
      <c r="BB484" s="3"/>
      <c r="BC484" s="3"/>
      <c r="BD484" s="3"/>
      <c r="BE484" s="3"/>
      <c r="BF484" s="3"/>
    </row>
    <row r="485" spans="1:58" x14ac:dyDescent="0.35">
      <c r="A485" s="2">
        <v>30</v>
      </c>
      <c r="B485" s="3" t="s">
        <v>786</v>
      </c>
      <c r="C485" s="3">
        <v>30.2</v>
      </c>
      <c r="D485" s="3" t="s">
        <v>839</v>
      </c>
      <c r="E485" s="3" t="s">
        <v>840</v>
      </c>
      <c r="F485" s="3"/>
      <c r="G485" s="3"/>
      <c r="H485" s="3" t="str">
        <f>IF(Z485&lt;'2 - Outliers'!$F$11,"Low outlier",IF(Z485&gt;'2 - Outliers'!$F$12,"High outlier",""))</f>
        <v/>
      </c>
      <c r="I485" s="3">
        <f>IF(AB485="",VLOOKUP(AX485,'3 -Impute_SE'!$B$10:$C$21,2,FALSE),AB485)</f>
        <v>0.37399999999999994</v>
      </c>
      <c r="J485" s="3">
        <f>I485^2</f>
        <v>0.13987599999999994</v>
      </c>
      <c r="K485" s="3">
        <f>1/J485</f>
        <v>7.1491892819354312</v>
      </c>
      <c r="L485" s="3">
        <f>K485/(VLOOKUP($AX485,'5_Weighting - FEM'!$B$9:$C$20,2,FALSE)/VLOOKUP($AX485,'5_Weighting - FEM'!$B$9:$D$20,3,FALSE))</f>
        <v>6.9318614012556148E-5</v>
      </c>
      <c r="M485" s="3">
        <f>L485*Z485</f>
        <v>-7.0150437380706822E-6</v>
      </c>
      <c r="N485" s="3">
        <f>K485*Z485</f>
        <v>-0.72349795533186567</v>
      </c>
      <c r="O485" s="3">
        <f>K485/(VLOOKUP($AX485,'5_Weighting - FEM'!$F$12:$G$20,2,FALSE)/(VLOOKUP($AX485,'5_Weighting - FEM'!$F$12:$H$21,3,FALSE)))</f>
        <v>4.0597333876334865E-2</v>
      </c>
      <c r="P485" s="3">
        <f>O485*$Z485</f>
        <v>-4.1084501882850885E-3</v>
      </c>
      <c r="Q485" s="3">
        <f>K485/(VLOOKUP($AX485,'5_Weighting - FEM'!$F$12:$H$20,2,FALSE)/VLOOKUP($AX485,'5_Weighting - FEM'!$F$12:$H$20,3,FALSE))</f>
        <v>4.0597333876334865E-2</v>
      </c>
      <c r="R485" s="3">
        <f>Q485*$Z485</f>
        <v>-4.1084501882850885E-3</v>
      </c>
      <c r="S485" s="3">
        <f>K485/(VLOOKUP($AX485,'5_Weighting - FEM'!$N$12:$O$23,2,FALSE)/VLOOKUP($AX485,'5_Weighting - FEM'!$N$12:$P$23,3,FALSE))</f>
        <v>5.1180382948332449E-5</v>
      </c>
      <c r="T485" s="3">
        <f>S485*$Z485</f>
        <v>-5.1794547543712436E-6</v>
      </c>
      <c r="U485" s="3">
        <f>K485/(VLOOKUP($AX485,'5_Weighting - FEM'!$R$12:$S$23,2,FALSE)/(VLOOKUP($AX485,'5_Weighting - FEM'!$R$12:$T$23,3,FALSE)))</f>
        <v>3.633969674077121E-5</v>
      </c>
      <c r="V485" s="3">
        <f>U485*$Z485</f>
        <v>-3.6775773101660462E-6</v>
      </c>
      <c r="W485" s="3">
        <f>K485/(VLOOKUP($AX485,'5_Weighting - FEM'!$V$12:$W$23,2,FALSE)/(VLOOKUP($AX485,'5_Weighting - FEM'!$V$12:$X$23,3,FALSE)))</f>
        <v>3.967918001678739E-5</v>
      </c>
      <c r="X485" s="3">
        <f>W485*$Z485</f>
        <v>-4.0155330176988841E-6</v>
      </c>
      <c r="Y485" s="3" t="s">
        <v>841</v>
      </c>
      <c r="Z485" s="6">
        <v>-0.1012</v>
      </c>
      <c r="AA485" s="3" t="s">
        <v>134</v>
      </c>
      <c r="AB485" s="3">
        <v>0.37399999999999994</v>
      </c>
      <c r="AC485" s="3" t="s">
        <v>26</v>
      </c>
      <c r="AD485" s="3" t="s">
        <v>53</v>
      </c>
      <c r="AE485" s="3" t="s">
        <v>143</v>
      </c>
      <c r="AF485" s="3" t="s">
        <v>54</v>
      </c>
      <c r="AG485" s="3" t="s">
        <v>7</v>
      </c>
      <c r="AH485" s="3" t="s">
        <v>790</v>
      </c>
      <c r="AI485" s="3" t="s">
        <v>9</v>
      </c>
      <c r="AJ485" s="3" t="s">
        <v>10</v>
      </c>
      <c r="AK485" s="3" t="s">
        <v>11</v>
      </c>
      <c r="AL485" s="3" t="s">
        <v>12</v>
      </c>
      <c r="AM485" s="3" t="s">
        <v>791</v>
      </c>
      <c r="AN485" s="3">
        <v>2005</v>
      </c>
      <c r="AO485" s="3" t="s">
        <v>30</v>
      </c>
      <c r="AP485" s="3" t="s">
        <v>30</v>
      </c>
      <c r="AQ485" s="3">
        <v>141</v>
      </c>
      <c r="AR485" s="3">
        <v>0</v>
      </c>
      <c r="AS485" s="3">
        <v>0</v>
      </c>
      <c r="AT485" s="3">
        <v>0</v>
      </c>
      <c r="AU485" s="3">
        <v>0</v>
      </c>
      <c r="AV485" s="3" t="s">
        <v>346</v>
      </c>
      <c r="AW485" s="3" t="s">
        <v>792</v>
      </c>
      <c r="AX485" s="3" t="s">
        <v>642</v>
      </c>
      <c r="AY485" s="3" t="s">
        <v>18</v>
      </c>
      <c r="AZ485" s="3"/>
      <c r="BA485" s="3">
        <v>-0.23</v>
      </c>
      <c r="BB485" s="3"/>
      <c r="BC485" s="3">
        <v>0.79453360250333405</v>
      </c>
      <c r="BD485" s="3" t="s">
        <v>19</v>
      </c>
      <c r="BE485" s="3">
        <v>-0.27058823529411768</v>
      </c>
      <c r="BF485" s="3" t="s">
        <v>125</v>
      </c>
    </row>
    <row r="486" spans="1:58" x14ac:dyDescent="0.35">
      <c r="A486" s="2">
        <v>30</v>
      </c>
      <c r="B486" s="3" t="s">
        <v>786</v>
      </c>
      <c r="C486" s="3">
        <v>30.1</v>
      </c>
      <c r="D486" s="3" t="s">
        <v>923</v>
      </c>
      <c r="E486" s="3" t="s">
        <v>788</v>
      </c>
      <c r="F486" s="3"/>
      <c r="G486" s="3"/>
      <c r="H486" s="3" t="str">
        <f>IF(Z486&lt;'2 - Outliers'!$F$11,"Low outlier",IF(Z486&gt;'2 - Outliers'!$F$12,"High outlier",""))</f>
        <v>High outlier</v>
      </c>
      <c r="I486" s="3">
        <f>IF(AB486="",VLOOKUP(AX486,'3 -Impute_SE'!$B$10:$C$21,2,FALSE),AB486)</f>
        <v>0.38279999999999997</v>
      </c>
      <c r="J486" s="3">
        <f>I486^2</f>
        <v>0.14653583999999997</v>
      </c>
      <c r="K486" s="3">
        <f>1/J486</f>
        <v>6.8242690661888599</v>
      </c>
      <c r="L486" s="3">
        <f>K486/(VLOOKUP($AX486,'5_Weighting - FEM'!$B$9:$C$20,2,FALSE)/VLOOKUP($AX486,'5_Weighting - FEM'!$B$9:$D$20,3,FALSE))</f>
        <v>4.8608675096564303E-5</v>
      </c>
      <c r="M486" s="3">
        <f>L486*Z486</f>
        <v>4.2289547334010947E-5</v>
      </c>
      <c r="N486" s="3">
        <f>K486*Z486</f>
        <v>5.937114087584308</v>
      </c>
      <c r="O486" s="3">
        <f>K486/(VLOOKUP($AX486,'5_Weighting - FEM'!$F$12:$G$20,2,FALSE)/(VLOOKUP($AX486,'5_Weighting - FEM'!$F$12:$H$21,3,FALSE)))</f>
        <v>2.4829347053333783E-2</v>
      </c>
      <c r="P486" s="3">
        <f>O486*$Z486</f>
        <v>2.1601531936400391E-2</v>
      </c>
      <c r="Q486" s="3">
        <f>K486/(VLOOKUP($AX486,'5_Weighting - FEM'!$F$12:$H$20,2,FALSE)/VLOOKUP($AX486,'5_Weighting - FEM'!$F$12:$H$20,3,FALSE))</f>
        <v>2.4829347053333783E-2</v>
      </c>
      <c r="R486" s="3">
        <f>Q486*$Z486</f>
        <v>2.1601531936400391E-2</v>
      </c>
      <c r="S486" s="3">
        <f>K486/(VLOOKUP($AX486,'5_Weighting - FEM'!$N$12:$O$23,2,FALSE)/VLOOKUP($AX486,'5_Weighting - FEM'!$N$12:$P$23,3,FALSE))</f>
        <v>1.8443067004144789E-5</v>
      </c>
      <c r="T486" s="3">
        <f>S486*$Z486</f>
        <v>1.6045468293605967E-5</v>
      </c>
      <c r="U486" s="3">
        <f>K486/(VLOOKUP($AX486,'5_Weighting - FEM'!$R$12:$S$23,2,FALSE)/(VLOOKUP($AX486,'5_Weighting - FEM'!$R$12:$T$23,3,FALSE)))</f>
        <v>8.4341446307111857E-5</v>
      </c>
      <c r="V486" s="3">
        <f>U486*$Z486</f>
        <v>7.3377058287187318E-5</v>
      </c>
      <c r="W486" s="3">
        <f>K486/(VLOOKUP($AX486,'5_Weighting - FEM'!$V$12:$W$23,2,FALSE)/(VLOOKUP($AX486,'5_Weighting - FEM'!$V$12:$X$23,3,FALSE)))</f>
        <v>2.3048043223877663E-5</v>
      </c>
      <c r="X486" s="3">
        <f>W486*$Z486</f>
        <v>2.0051797604773567E-5</v>
      </c>
      <c r="Y486" s="3" t="s">
        <v>841</v>
      </c>
      <c r="Z486" s="6">
        <v>0.87</v>
      </c>
      <c r="AA486" s="3" t="s">
        <v>134</v>
      </c>
      <c r="AB486" s="3">
        <v>0.38279999999999997</v>
      </c>
      <c r="AC486" s="3" t="s">
        <v>26</v>
      </c>
      <c r="AD486" s="3" t="s">
        <v>5</v>
      </c>
      <c r="AE486" s="3" t="s">
        <v>6</v>
      </c>
      <c r="AF486" s="3" t="s">
        <v>5</v>
      </c>
      <c r="AG486" s="3" t="s">
        <v>7</v>
      </c>
      <c r="AH486" s="3" t="s">
        <v>790</v>
      </c>
      <c r="AI486" s="3" t="s">
        <v>9</v>
      </c>
      <c r="AJ486" s="3" t="s">
        <v>10</v>
      </c>
      <c r="AK486" s="3" t="s">
        <v>11</v>
      </c>
      <c r="AL486" s="4" t="s">
        <v>12</v>
      </c>
      <c r="AM486" s="4" t="s">
        <v>791</v>
      </c>
      <c r="AN486" s="4">
        <v>2005</v>
      </c>
      <c r="AO486" s="3" t="str">
        <f>IF(AN486&lt;2010,"Pre-2010",IF(AN486&lt;2018,"2010 - 2017","2018 - 2019"))</f>
        <v>Pre-2010</v>
      </c>
      <c r="AP486" s="3" t="s">
        <v>30</v>
      </c>
      <c r="AQ486" s="3">
        <v>148</v>
      </c>
      <c r="AR486" s="3">
        <v>0</v>
      </c>
      <c r="AS486" s="3">
        <v>0</v>
      </c>
      <c r="AT486" s="3">
        <v>0</v>
      </c>
      <c r="AU486" s="3">
        <v>0</v>
      </c>
      <c r="AV486" s="4" t="s">
        <v>330</v>
      </c>
      <c r="AW486" s="4" t="s">
        <v>924</v>
      </c>
      <c r="AX486" s="4" t="s">
        <v>332</v>
      </c>
      <c r="AY486" s="4" t="s">
        <v>18</v>
      </c>
      <c r="AZ486" s="4"/>
      <c r="BA486" s="3">
        <v>0.25</v>
      </c>
      <c r="BB486" s="3"/>
      <c r="BC486" s="3">
        <v>1.2840254166877414</v>
      </c>
      <c r="BD486" s="3" t="s">
        <v>19</v>
      </c>
      <c r="BE486" s="3">
        <v>2.2727272727272729</v>
      </c>
      <c r="BF486" s="3" t="s">
        <v>125</v>
      </c>
    </row>
    <row r="487" spans="1:58" x14ac:dyDescent="0.35">
      <c r="A487" s="2">
        <v>30</v>
      </c>
      <c r="B487" s="3" t="s">
        <v>786</v>
      </c>
      <c r="C487" s="3">
        <v>30.2</v>
      </c>
      <c r="D487" s="3" t="s">
        <v>925</v>
      </c>
      <c r="E487" s="3" t="s">
        <v>840</v>
      </c>
      <c r="F487" s="3"/>
      <c r="G487" s="3"/>
      <c r="H487" s="3" t="str">
        <f>IF(Z487&lt;'2 - Outliers'!$F$11,"Low outlier",IF(Z487&gt;'2 - Outliers'!$F$12,"High outlier",""))</f>
        <v/>
      </c>
      <c r="I487" s="3">
        <f>IF(AB487="",VLOOKUP(AX487,'3 -Impute_SE'!$B$10:$C$21,2,FALSE),AB487)</f>
        <v>0.38279999999999997</v>
      </c>
      <c r="J487" s="3">
        <f>I487^2</f>
        <v>0.14653583999999997</v>
      </c>
      <c r="K487" s="3">
        <f>1/J487</f>
        <v>6.8242690661888599</v>
      </c>
      <c r="L487" s="3">
        <f>K487/(VLOOKUP($AX487,'5_Weighting - FEM'!$B$9:$C$20,2,FALSE)/VLOOKUP($AX487,'5_Weighting - FEM'!$B$9:$D$20,3,FALSE))</f>
        <v>4.8608675096564303E-5</v>
      </c>
      <c r="M487" s="3">
        <f>L487*Z487</f>
        <v>3.7214801653929626E-5</v>
      </c>
      <c r="N487" s="3">
        <f>K487*Z487</f>
        <v>5.2246603970741905</v>
      </c>
      <c r="O487" s="3">
        <f>K487/(VLOOKUP($AX487,'5_Weighting - FEM'!$F$12:$G$20,2,FALSE)/(VLOOKUP($AX487,'5_Weighting - FEM'!$F$12:$H$21,3,FALSE)))</f>
        <v>2.4829347053333783E-2</v>
      </c>
      <c r="P487" s="3">
        <f>O487*$Z487</f>
        <v>1.9009348104032344E-2</v>
      </c>
      <c r="Q487" s="3">
        <f>K487/(VLOOKUP($AX487,'5_Weighting - FEM'!$F$12:$H$20,2,FALSE)/VLOOKUP($AX487,'5_Weighting - FEM'!$F$12:$H$20,3,FALSE))</f>
        <v>2.4829347053333783E-2</v>
      </c>
      <c r="R487" s="3">
        <f>Q487*$Z487</f>
        <v>1.9009348104032344E-2</v>
      </c>
      <c r="S487" s="3">
        <f>K487/(VLOOKUP($AX487,'5_Weighting - FEM'!$N$12:$O$23,2,FALSE)/VLOOKUP($AX487,'5_Weighting - FEM'!$N$12:$P$23,3,FALSE))</f>
        <v>1.8443067004144789E-5</v>
      </c>
      <c r="T487" s="3">
        <f>S487*$Z487</f>
        <v>1.4120012098373249E-5</v>
      </c>
      <c r="U487" s="3">
        <f>K487/(VLOOKUP($AX487,'5_Weighting - FEM'!$R$12:$S$23,2,FALSE)/(VLOOKUP($AX487,'5_Weighting - FEM'!$R$12:$T$23,3,FALSE)))</f>
        <v>8.4341446307111857E-5</v>
      </c>
      <c r="V487" s="3">
        <f>U487*$Z487</f>
        <v>6.457181129272483E-5</v>
      </c>
      <c r="W487" s="3">
        <f>K487/(VLOOKUP($AX487,'5_Weighting - FEM'!$V$12:$W$23,2,FALSE)/(VLOOKUP($AX487,'5_Weighting - FEM'!$V$12:$X$23,3,FALSE)))</f>
        <v>2.3048043223877663E-5</v>
      </c>
      <c r="X487" s="3">
        <f>W487*$Z487</f>
        <v>1.7645581892200739E-5</v>
      </c>
      <c r="Y487" s="3" t="s">
        <v>841</v>
      </c>
      <c r="Z487" s="6">
        <v>0.76559999999999995</v>
      </c>
      <c r="AA487" s="3" t="s">
        <v>134</v>
      </c>
      <c r="AB487" s="3">
        <v>0.38279999999999997</v>
      </c>
      <c r="AC487" s="3" t="s">
        <v>26</v>
      </c>
      <c r="AD487" s="3" t="s">
        <v>5</v>
      </c>
      <c r="AE487" s="3" t="s">
        <v>6</v>
      </c>
      <c r="AF487" s="3" t="s">
        <v>5</v>
      </c>
      <c r="AG487" s="3" t="s">
        <v>7</v>
      </c>
      <c r="AH487" s="3" t="s">
        <v>790</v>
      </c>
      <c r="AI487" s="3" t="s">
        <v>9</v>
      </c>
      <c r="AJ487" s="3" t="s">
        <v>10</v>
      </c>
      <c r="AK487" s="3" t="s">
        <v>11</v>
      </c>
      <c r="AL487" s="3" t="s">
        <v>12</v>
      </c>
      <c r="AM487" s="3" t="s">
        <v>791</v>
      </c>
      <c r="AN487" s="3">
        <v>2005</v>
      </c>
      <c r="AO487" s="3" t="s">
        <v>30</v>
      </c>
      <c r="AP487" s="3" t="s">
        <v>30</v>
      </c>
      <c r="AQ487" s="3">
        <v>141</v>
      </c>
      <c r="AR487" s="3">
        <v>0</v>
      </c>
      <c r="AS487" s="3">
        <v>0</v>
      </c>
      <c r="AT487" s="3">
        <v>0</v>
      </c>
      <c r="AU487" s="3">
        <v>0</v>
      </c>
      <c r="AV487" s="3" t="s">
        <v>330</v>
      </c>
      <c r="AW487" s="3" t="s">
        <v>924</v>
      </c>
      <c r="AX487" s="3" t="s">
        <v>332</v>
      </c>
      <c r="AY487" s="3" t="s">
        <v>18</v>
      </c>
      <c r="AZ487" s="4"/>
      <c r="BA487" s="3">
        <v>0.22</v>
      </c>
      <c r="BB487" s="3"/>
      <c r="BC487" s="3">
        <v>1.2460767305873808</v>
      </c>
      <c r="BD487" s="3" t="s">
        <v>19</v>
      </c>
      <c r="BE487" s="3">
        <v>2</v>
      </c>
      <c r="BF487" s="3" t="s">
        <v>125</v>
      </c>
    </row>
    <row r="488" spans="1:58" x14ac:dyDescent="0.35">
      <c r="A488" s="2">
        <v>161</v>
      </c>
      <c r="B488" s="3" t="s">
        <v>1214</v>
      </c>
      <c r="C488" s="3">
        <v>161.1</v>
      </c>
      <c r="D488" s="3" t="s">
        <v>1217</v>
      </c>
      <c r="E488" s="3" t="s">
        <v>1216</v>
      </c>
      <c r="F488" s="3"/>
      <c r="G488" s="3"/>
      <c r="H488" s="3" t="str">
        <f>IF(Z488&lt;'2 - Outliers'!$F$11,"Low outlier",IF(Z488&gt;'2 - Outliers'!$F$12,"High outlier",""))</f>
        <v/>
      </c>
      <c r="I488" s="3">
        <f>IF(AB488="",VLOOKUP(AX488,'3 -Impute_SE'!$B$10:$C$21,2,FALSE),AB488)</f>
        <v>0.38527999999999996</v>
      </c>
      <c r="J488" s="3">
        <f>I488^2</f>
        <v>0.14844067839999997</v>
      </c>
      <c r="K488" s="3">
        <f>1/J488</f>
        <v>6.7366978565358009</v>
      </c>
      <c r="L488" s="3">
        <f>K488/(VLOOKUP($AX488,'5_Weighting - FEM'!$B$9:$C$20,2,FALSE)/VLOOKUP($AX488,'5_Weighting - FEM'!$B$9:$D$20,3,FALSE))</f>
        <v>6.5404110347225802E-3</v>
      </c>
      <c r="M488" s="3">
        <f>L488*Z488</f>
        <v>5.079152401344861E-3</v>
      </c>
      <c r="N488" s="3">
        <f>K488*Z488</f>
        <v>5.2315848214285721</v>
      </c>
      <c r="O488" s="3">
        <f>K488/(VLOOKUP($AX488,'5_Weighting - FEM'!$F$12:$G$20,2,FALSE)/(VLOOKUP($AX488,'5_Weighting - FEM'!$F$12:$H$21,3,FALSE)))</f>
        <v>0.11457230915139432</v>
      </c>
      <c r="P488" s="3">
        <f>O488*$Z488</f>
        <v>8.8974563840789792E-2</v>
      </c>
      <c r="Q488" s="3">
        <f>K488/(VLOOKUP($AX488,'5_Weighting - FEM'!$F$12:$H$20,2,FALSE)/VLOOKUP($AX488,'5_Weighting - FEM'!$F$12:$H$20,3,FALSE))</f>
        <v>0.11457230915139432</v>
      </c>
      <c r="R488" s="3">
        <f>Q488*$Z488</f>
        <v>8.8974563840789792E-2</v>
      </c>
      <c r="S488" s="3">
        <f>K488/(VLOOKUP($AX488,'5_Weighting - FEM'!$N$12:$O$23,2,FALSE)/VLOOKUP($AX488,'5_Weighting - FEM'!$N$12:$P$23,3,FALSE))</f>
        <v>4.7148262712562025E-3</v>
      </c>
      <c r="T488" s="3">
        <f>S488*$Z488</f>
        <v>3.6614397857321415E-3</v>
      </c>
      <c r="U488" s="3">
        <f>K488/(VLOOKUP($AX488,'5_Weighting - FEM'!$R$12:$S$23,2,FALSE)/(VLOOKUP($AX488,'5_Weighting - FEM'!$R$12:$T$23,3,FALSE)))</f>
        <v>3.2324208839474883E-3</v>
      </c>
      <c r="V488" s="3">
        <f>U488*$Z488</f>
        <v>2.5102334100559403E-3</v>
      </c>
      <c r="W488" s="3">
        <f>K488/(VLOOKUP($AX488,'5_Weighting - FEM'!$V$12:$W$23,2,FALSE)/(VLOOKUP($AX488,'5_Weighting - FEM'!$V$12:$X$23,3,FALSE)))</f>
        <v>4.1492724094656227E-3</v>
      </c>
      <c r="X488" s="3">
        <f>W488*$Z488</f>
        <v>3.2222419677428132E-3</v>
      </c>
      <c r="Y488" s="3" t="s">
        <v>1301</v>
      </c>
      <c r="Z488" s="6">
        <v>0.77657999999999994</v>
      </c>
      <c r="AA488" s="3" t="s">
        <v>134</v>
      </c>
      <c r="AB488" s="3">
        <v>0.38527999999999996</v>
      </c>
      <c r="AC488" s="3" t="s">
        <v>1305</v>
      </c>
      <c r="AD488" s="3" t="s">
        <v>5</v>
      </c>
      <c r="AE488" s="3" t="s">
        <v>6</v>
      </c>
      <c r="AF488" s="3" t="s">
        <v>5</v>
      </c>
      <c r="AG488" s="3" t="s">
        <v>7</v>
      </c>
      <c r="AH488" s="3" t="s">
        <v>135</v>
      </c>
      <c r="AI488" s="3" t="s">
        <v>38</v>
      </c>
      <c r="AJ488" s="3" t="s">
        <v>10</v>
      </c>
      <c r="AK488" s="3" t="s">
        <v>11</v>
      </c>
      <c r="AL488" s="4" t="s">
        <v>651</v>
      </c>
      <c r="AM488" s="4" t="s">
        <v>1334</v>
      </c>
      <c r="AN488" s="4">
        <v>2015</v>
      </c>
      <c r="AO488" s="3" t="str">
        <f>IF(AN488&lt;2010,"Pre-2010",IF(AN488&lt;2018,"2010 - 2017","2018 - 2019"))</f>
        <v>2010 - 2017</v>
      </c>
      <c r="AP488" s="3" t="s">
        <v>1951</v>
      </c>
      <c r="AQ488" s="3">
        <v>150</v>
      </c>
      <c r="AR488" s="3">
        <v>0</v>
      </c>
      <c r="AS488" s="3">
        <v>0</v>
      </c>
      <c r="AT488" s="3">
        <v>0</v>
      </c>
      <c r="AU488" s="3">
        <v>0</v>
      </c>
      <c r="AV488" s="4" t="s">
        <v>1347</v>
      </c>
      <c r="AW488" s="4" t="s">
        <v>1366</v>
      </c>
      <c r="AX488" s="4" t="s">
        <v>465</v>
      </c>
      <c r="AY488" s="4" t="s">
        <v>18</v>
      </c>
      <c r="AZ488" s="4"/>
      <c r="BA488" s="3">
        <v>0.25800000000000001</v>
      </c>
      <c r="BB488" s="3"/>
      <c r="BC488" s="3"/>
      <c r="BD488" s="3"/>
      <c r="BE488" s="3">
        <v>2.015625</v>
      </c>
      <c r="BF488" s="3" t="s">
        <v>125</v>
      </c>
    </row>
    <row r="489" spans="1:58" x14ac:dyDescent="0.35">
      <c r="A489" s="2">
        <v>34</v>
      </c>
      <c r="B489" s="3" t="s">
        <v>732</v>
      </c>
      <c r="C489" s="3">
        <v>34.200000000000003</v>
      </c>
      <c r="D489" s="3" t="s">
        <v>843</v>
      </c>
      <c r="E489" s="3" t="s">
        <v>734</v>
      </c>
      <c r="F489" s="3"/>
      <c r="G489" s="3"/>
      <c r="H489" s="3" t="str">
        <f>IF(Z489&lt;'2 - Outliers'!$F$11,"Low outlier",IF(Z489&gt;'2 - Outliers'!$F$12,"High outlier",""))</f>
        <v>High outlier</v>
      </c>
      <c r="I489" s="3">
        <f>IF(AB489="",VLOOKUP(AX489,'3 -Impute_SE'!$B$10:$C$21,2,FALSE),AB489)</f>
        <v>0.43606557377049188</v>
      </c>
      <c r="J489" s="3">
        <f>I489^2</f>
        <v>0.1901531846277883</v>
      </c>
      <c r="K489" s="3">
        <f>1/J489</f>
        <v>5.2589179716207797</v>
      </c>
      <c r="L489" s="3">
        <f>K489/(VLOOKUP($AX489,'5_Weighting - FEM'!$B$9:$C$20,2,FALSE)/VLOOKUP($AX489,'5_Weighting - FEM'!$B$9:$D$20,3,FALSE))</f>
        <v>3.1339146156644623E-15</v>
      </c>
      <c r="M489" s="3">
        <f>L489*Z489</f>
        <v>4.1681064388337351E-15</v>
      </c>
      <c r="N489" s="3">
        <f>K489*Z489</f>
        <v>6.9943609022556377</v>
      </c>
      <c r="O489" s="3" t="e">
        <f>K489/(VLOOKUP($AX489,'5_Weighting - FEM'!$F$12:$G$20,2,FALSE)/(VLOOKUP($AX489,'5_Weighting - FEM'!$F$12:$H$21,3,FALSE)))</f>
        <v>#N/A</v>
      </c>
      <c r="P489" s="3" t="e">
        <f>O489*$Z489</f>
        <v>#N/A</v>
      </c>
      <c r="Q489" s="3" t="e">
        <f>K489/(VLOOKUP($AX489,'5_Weighting - FEM'!$F$12:$H$20,2,FALSE)/VLOOKUP($AX489,'5_Weighting - FEM'!$F$12:$H$20,3,FALSE))</f>
        <v>#N/A</v>
      </c>
      <c r="R489" s="3" t="e">
        <f>Q489*$Z489</f>
        <v>#N/A</v>
      </c>
      <c r="S489" s="3">
        <f>K489/(VLOOKUP($AX489,'5_Weighting - FEM'!$N$12:$O$23,2,FALSE)/VLOOKUP($AX489,'5_Weighting - FEM'!$N$12:$P$23,3,FALSE))</f>
        <v>1.1789620216636372E-5</v>
      </c>
      <c r="T489" s="3">
        <f>S489*$Z489</f>
        <v>1.5680194888126374E-5</v>
      </c>
      <c r="U489" s="3">
        <f>K489/(VLOOKUP($AX489,'5_Weighting - FEM'!$R$12:$S$23,2,FALSE)/(VLOOKUP($AX489,'5_Weighting - FEM'!$R$12:$T$23,3,FALSE)))</f>
        <v>7.6483198477900537E-6</v>
      </c>
      <c r="V489" s="3">
        <f>U489*$Z489</f>
        <v>1.0172265397560772E-5</v>
      </c>
      <c r="W489" s="3">
        <f>K489/(VLOOKUP($AX489,'5_Weighting - FEM'!$V$12:$W$23,2,FALSE)/(VLOOKUP($AX489,'5_Weighting - FEM'!$V$12:$X$23,3,FALSE)))</f>
        <v>1.3057977567498028E-15</v>
      </c>
      <c r="X489" s="3">
        <f>W489*$Z489</f>
        <v>1.7367110164772379E-15</v>
      </c>
      <c r="Y489" s="3" t="s">
        <v>266</v>
      </c>
      <c r="Z489" s="6">
        <v>1.33</v>
      </c>
      <c r="AA489" s="3" t="s">
        <v>157</v>
      </c>
      <c r="AB489" s="3">
        <v>0.43606557377049188</v>
      </c>
      <c r="AC489" s="3" t="s">
        <v>26</v>
      </c>
      <c r="AD489" s="3" t="s">
        <v>5</v>
      </c>
      <c r="AE489" s="3" t="s">
        <v>6</v>
      </c>
      <c r="AF489" s="3" t="s">
        <v>5</v>
      </c>
      <c r="AG489" s="3" t="s">
        <v>102</v>
      </c>
      <c r="AH489" s="3" t="s">
        <v>603</v>
      </c>
      <c r="AI489" s="3" t="s">
        <v>103</v>
      </c>
      <c r="AJ489" s="3" t="s">
        <v>10</v>
      </c>
      <c r="AK489" s="3" t="s">
        <v>39</v>
      </c>
      <c r="AL489" s="4" t="s">
        <v>12</v>
      </c>
      <c r="AM489" s="4" t="s">
        <v>13</v>
      </c>
      <c r="AN489" s="4" t="s">
        <v>735</v>
      </c>
      <c r="AO489" s="3" t="str">
        <f>IF(AN489&lt;2010,"Pre-2010",IF(AN489&lt;2018,"2010 - 2017","2018 - 2019"))</f>
        <v>2018 - 2019</v>
      </c>
      <c r="AP489" s="3" t="s">
        <v>151</v>
      </c>
      <c r="AQ489" s="3">
        <v>451</v>
      </c>
      <c r="AR489" s="3">
        <v>0</v>
      </c>
      <c r="AS489" s="3">
        <v>0</v>
      </c>
      <c r="AT489" s="3">
        <v>1</v>
      </c>
      <c r="AU489" s="3">
        <v>1</v>
      </c>
      <c r="AV489" s="4" t="s">
        <v>97</v>
      </c>
      <c r="AW489" s="4" t="s">
        <v>844</v>
      </c>
      <c r="AX489" s="4" t="s">
        <v>1396</v>
      </c>
      <c r="AY489" s="4" t="s">
        <v>33</v>
      </c>
      <c r="AZ489" s="4"/>
      <c r="BA489" s="3">
        <v>1.33</v>
      </c>
      <c r="BB489" s="3"/>
      <c r="BC489" s="3"/>
      <c r="BD489" s="3" t="s">
        <v>20</v>
      </c>
      <c r="BE489" s="3">
        <v>3.05</v>
      </c>
      <c r="BF489" s="3"/>
    </row>
    <row r="490" spans="1:58" x14ac:dyDescent="0.35">
      <c r="A490" s="2">
        <v>25</v>
      </c>
      <c r="B490" s="3" t="s">
        <v>484</v>
      </c>
      <c r="C490" s="3">
        <v>25.4</v>
      </c>
      <c r="D490" s="3" t="s">
        <v>676</v>
      </c>
      <c r="E490" s="3" t="s">
        <v>677</v>
      </c>
      <c r="F490" s="3"/>
      <c r="G490" s="3"/>
      <c r="H490" s="3" t="str">
        <f>IF(Z490&lt;'2 - Outliers'!$F$11,"Low outlier",IF(Z490&gt;'2 - Outliers'!$F$12,"High outlier",""))</f>
        <v>Low outlier</v>
      </c>
      <c r="I490" s="3">
        <f>IF(AB490="",VLOOKUP(AX490,'3 -Impute_SE'!$B$10:$C$21,2,FALSE),AB490)</f>
        <v>0.45731699999999997</v>
      </c>
      <c r="J490" s="3">
        <f>I490^2</f>
        <v>0.20913883848899997</v>
      </c>
      <c r="K490" s="3">
        <f>1/J490</f>
        <v>4.7815126411950342</v>
      </c>
      <c r="L490" s="3">
        <f>K490/(VLOOKUP($AX490,'5_Weighting - FEM'!$B$9:$C$20,2,FALSE)/VLOOKUP($AX490,'5_Weighting - FEM'!$B$9:$D$20,3,FALSE))</f>
        <v>8.3476272001693323E-3</v>
      </c>
      <c r="M490" s="3">
        <f>L490*Z490</f>
        <v>-7.465458305282638E-3</v>
      </c>
      <c r="N490" s="3">
        <f>K490*Z490</f>
        <v>-4.2762071667861843</v>
      </c>
      <c r="O490" s="3">
        <f>K490/(VLOOKUP($AX490,'5_Weighting - FEM'!$F$12:$G$20,2,FALSE)/(VLOOKUP($AX490,'5_Weighting - FEM'!$F$12:$H$21,3,FALSE)))</f>
        <v>0.27400461976018581</v>
      </c>
      <c r="P490" s="3">
        <f>O490*$Z490</f>
        <v>-0.24504808554854915</v>
      </c>
      <c r="Q490" s="3">
        <f>K490/(VLOOKUP($AX490,'5_Weighting - FEM'!$F$12:$H$20,2,FALSE)/VLOOKUP($AX490,'5_Weighting - FEM'!$F$12:$H$20,3,FALSE))</f>
        <v>0.27400461976018581</v>
      </c>
      <c r="R490" s="3">
        <f>Q490*$Z490</f>
        <v>-0.24504808554854915</v>
      </c>
      <c r="S490" s="3">
        <f>K490/(VLOOKUP($AX490,'5_Weighting - FEM'!$N$12:$O$23,2,FALSE)/VLOOKUP($AX490,'5_Weighting - FEM'!$N$12:$P$23,3,FALSE))</f>
        <v>4.5728028038338718E-3</v>
      </c>
      <c r="T490" s="3">
        <f>S490*$Z490</f>
        <v>-4.0895535763275119E-3</v>
      </c>
      <c r="U490" s="3">
        <f>K490/(VLOOKUP($AX490,'5_Weighting - FEM'!$R$12:$S$23,2,FALSE)/(VLOOKUP($AX490,'5_Weighting - FEM'!$R$12:$T$23,3,FALSE)))</f>
        <v>7.4330620246122409E-3</v>
      </c>
      <c r="V490" s="3">
        <f>U490*$Z490</f>
        <v>-6.6475434629132439E-3</v>
      </c>
      <c r="W490" s="3">
        <f>K490/(VLOOKUP($AX490,'5_Weighting - FEM'!$V$12:$W$23,2,FALSE)/(VLOOKUP($AX490,'5_Weighting - FEM'!$V$12:$X$23,3,FALSE)))</f>
        <v>6.3052632094860207E-3</v>
      </c>
      <c r="X490" s="3">
        <f>W490*$Z490</f>
        <v>-5.6389292987707477E-3</v>
      </c>
      <c r="Y490" s="3" t="s">
        <v>645</v>
      </c>
      <c r="Z490" s="6">
        <v>-0.89432100000000003</v>
      </c>
      <c r="AA490" s="3" t="s">
        <v>134</v>
      </c>
      <c r="AB490" s="3">
        <v>0.45731699999999997</v>
      </c>
      <c r="AC490" s="3" t="s">
        <v>26</v>
      </c>
      <c r="AD490" s="3" t="s">
        <v>5</v>
      </c>
      <c r="AE490" s="3" t="s">
        <v>143</v>
      </c>
      <c r="AF490" s="3" t="s">
        <v>53</v>
      </c>
      <c r="AG490" s="3" t="s">
        <v>135</v>
      </c>
      <c r="AH490" s="3" t="s">
        <v>37</v>
      </c>
      <c r="AI490" s="3" t="s">
        <v>38</v>
      </c>
      <c r="AJ490" s="3" t="s">
        <v>10</v>
      </c>
      <c r="AK490" s="3" t="s">
        <v>39</v>
      </c>
      <c r="AL490" s="4" t="s">
        <v>12</v>
      </c>
      <c r="AM490" s="4" t="s">
        <v>158</v>
      </c>
      <c r="AN490" s="4">
        <v>2000</v>
      </c>
      <c r="AO490" s="3" t="s">
        <v>30</v>
      </c>
      <c r="AP490" s="3" t="s">
        <v>30</v>
      </c>
      <c r="AQ490" s="3">
        <v>865</v>
      </c>
      <c r="AR490" s="3">
        <v>1</v>
      </c>
      <c r="AS490" s="3">
        <v>1</v>
      </c>
      <c r="AT490" s="3">
        <v>1</v>
      </c>
      <c r="AU490" s="3">
        <v>1</v>
      </c>
      <c r="AV490" s="4" t="s">
        <v>346</v>
      </c>
      <c r="AW490" s="4" t="s">
        <v>488</v>
      </c>
      <c r="AX490" s="4" t="s">
        <v>348</v>
      </c>
      <c r="AY490" s="4" t="s">
        <v>18</v>
      </c>
      <c r="AZ490" s="4"/>
      <c r="BA490" s="3">
        <v>-1.629</v>
      </c>
      <c r="BB490" s="3"/>
      <c r="BC490" s="3">
        <v>0.19612560169848642</v>
      </c>
      <c r="BD490" s="3" t="s">
        <v>19</v>
      </c>
      <c r="BE490" s="3">
        <v>-1.9555822328931574</v>
      </c>
      <c r="BF490" s="3" t="s">
        <v>125</v>
      </c>
    </row>
    <row r="491" spans="1:58" x14ac:dyDescent="0.35">
      <c r="A491" s="2">
        <v>179</v>
      </c>
      <c r="B491" s="3" t="s">
        <v>1273</v>
      </c>
      <c r="C491" s="3">
        <v>179.2</v>
      </c>
      <c r="D491" s="3" t="s">
        <v>1278</v>
      </c>
      <c r="E491" s="3" t="s">
        <v>1275</v>
      </c>
      <c r="F491" s="3"/>
      <c r="G491" s="3" t="s">
        <v>1995</v>
      </c>
      <c r="H491" s="3" t="str">
        <f>IF(Z491&lt;'2 - Outliers'!$F$11,"Low outlier",IF(Z491&gt;'2 - Outliers'!$F$12,"High outlier",""))</f>
        <v>High outlier</v>
      </c>
      <c r="I491" s="3">
        <f>IF(AB491="",VLOOKUP(AX491,'3 -Impute_SE'!$B$10:$C$21,2,FALSE),AB491)</f>
        <v>0.48859999999999998</v>
      </c>
      <c r="J491" s="3">
        <f>I491^2</f>
        <v>0.23872995999999999</v>
      </c>
      <c r="K491" s="3">
        <f>1/J491</f>
        <v>4.1888332742149332</v>
      </c>
      <c r="L491" s="3">
        <f>K491/(VLOOKUP($AX491,'5_Weighting - FEM'!$B$9:$C$20,2,FALSE)/VLOOKUP($AX491,'5_Weighting - FEM'!$B$9:$D$20,3,FALSE))</f>
        <v>4.0667834527726042E-3</v>
      </c>
      <c r="M491" s="3">
        <f>L491*Z491</f>
        <v>5.1946651755645577E-2</v>
      </c>
      <c r="N491" s="3">
        <f>K491*Z491</f>
        <v>53.505642944857023</v>
      </c>
      <c r="O491" s="3">
        <f>K491/(VLOOKUP($AX491,'5_Weighting - FEM'!$F$12:$G$20,2,FALSE)/(VLOOKUP($AX491,'5_Weighting - FEM'!$F$12:$H$21,3,FALSE)))</f>
        <v>7.1240288802827678E-2</v>
      </c>
      <c r="P491" s="3">
        <f>O491*$Z491</f>
        <v>0.90998070499403894</v>
      </c>
      <c r="Q491" s="3">
        <f>K491/(VLOOKUP($AX491,'5_Weighting - FEM'!$F$12:$H$20,2,FALSE)/VLOOKUP($AX491,'5_Weighting - FEM'!$F$12:$H$20,3,FALSE))</f>
        <v>7.1240288802827678E-2</v>
      </c>
      <c r="R491" s="3">
        <f>Q491*$Z491</f>
        <v>0.90998070499403894</v>
      </c>
      <c r="S491" s="3">
        <f>K491/(VLOOKUP($AX491,'5_Weighting - FEM'!$N$12:$O$23,2,FALSE)/VLOOKUP($AX491,'5_Weighting - FEM'!$N$12:$P$23,3,FALSE))</f>
        <v>2.9316471641993029E-3</v>
      </c>
      <c r="T491" s="3">
        <f>S491*$Z491</f>
        <v>3.7447101887183372E-2</v>
      </c>
      <c r="U491" s="3">
        <f>K491/(VLOOKUP($AX491,'5_Weighting - FEM'!$R$12:$S$23,2,FALSE)/(VLOOKUP($AX491,'5_Weighting - FEM'!$R$12:$T$23,3,FALSE)))</f>
        <v>2.0098974962652061E-3</v>
      </c>
      <c r="V491" s="3">
        <f>U491*$Z491</f>
        <v>2.5673224678793981E-2</v>
      </c>
      <c r="W491" s="3">
        <f>K491/(VLOOKUP($AX491,'5_Weighting - FEM'!$V$12:$W$23,2,FALSE)/(VLOOKUP($AX491,'5_Weighting - FEM'!$V$12:$X$23,3,FALSE)))</f>
        <v>2.5799895887700041E-3</v>
      </c>
      <c r="X491" s="3">
        <f>W491*$Z491</f>
        <v>3.2955239013194769E-2</v>
      </c>
      <c r="Y491" s="3" t="s">
        <v>1301</v>
      </c>
      <c r="Z491" s="6">
        <v>12.773399999999999</v>
      </c>
      <c r="AA491" s="3" t="s">
        <v>134</v>
      </c>
      <c r="AB491" s="3">
        <v>0.48859999999999998</v>
      </c>
      <c r="AC491" s="3" t="s">
        <v>1305</v>
      </c>
      <c r="AD491" s="3" t="s">
        <v>5</v>
      </c>
      <c r="AE491" s="3" t="s">
        <v>1307</v>
      </c>
      <c r="AF491" s="3" t="s">
        <v>5</v>
      </c>
      <c r="AG491" s="3" t="s">
        <v>1325</v>
      </c>
      <c r="AH491" s="3" t="s">
        <v>1327</v>
      </c>
      <c r="AI491" s="3" t="s">
        <v>38</v>
      </c>
      <c r="AJ491" s="3" t="s">
        <v>10</v>
      </c>
      <c r="AK491" s="3" t="s">
        <v>918</v>
      </c>
      <c r="AL491" s="4" t="s">
        <v>338</v>
      </c>
      <c r="AM491" s="4" t="s">
        <v>339</v>
      </c>
      <c r="AN491" s="4">
        <v>2016</v>
      </c>
      <c r="AO491" s="3" t="str">
        <f>IF(AN491&lt;2010,"Pre-2010",IF(AN491&lt;2018,"2010 - 2017","2018 - 2019"))</f>
        <v>2010 - 2017</v>
      </c>
      <c r="AP491" s="3" t="s">
        <v>1951</v>
      </c>
      <c r="AQ491" s="3">
        <v>113</v>
      </c>
      <c r="AR491" s="3">
        <v>1</v>
      </c>
      <c r="AS491" s="3">
        <v>0</v>
      </c>
      <c r="AT491" s="3">
        <v>0</v>
      </c>
      <c r="AU491" s="3">
        <v>0</v>
      </c>
      <c r="AV491" s="4" t="s">
        <v>1347</v>
      </c>
      <c r="AW491" s="4" t="s">
        <v>1392</v>
      </c>
      <c r="AX491" s="4" t="s">
        <v>465</v>
      </c>
      <c r="AY491" s="4" t="s">
        <v>1404</v>
      </c>
      <c r="AZ491" s="4"/>
      <c r="BA491" s="3">
        <v>0.183</v>
      </c>
      <c r="BB491" s="3"/>
      <c r="BC491" s="3"/>
      <c r="BD491" s="3"/>
      <c r="BE491" s="3">
        <v>26.142857142857142</v>
      </c>
      <c r="BF491" s="3" t="s">
        <v>125</v>
      </c>
    </row>
    <row r="492" spans="1:58" x14ac:dyDescent="0.35">
      <c r="A492" s="2">
        <v>127</v>
      </c>
      <c r="B492" s="3" t="s">
        <v>647</v>
      </c>
      <c r="C492" s="3">
        <v>127.4</v>
      </c>
      <c r="D492" s="3" t="s">
        <v>648</v>
      </c>
      <c r="E492" s="3" t="s">
        <v>649</v>
      </c>
      <c r="F492" s="3"/>
      <c r="G492" s="3"/>
      <c r="H492" s="3" t="str">
        <f>IF(Z492&lt;'2 - Outliers'!$F$11,"Low outlier",IF(Z492&gt;'2 - Outliers'!$F$12,"High outlier",""))</f>
        <v>High outlier</v>
      </c>
      <c r="I492" s="3">
        <f>IF(AB492="",VLOOKUP(AX492,'3 -Impute_SE'!$B$10:$C$21,2,FALSE),AB492)</f>
        <v>0.50128095644748072</v>
      </c>
      <c r="J492" s="3">
        <f>I492^2</f>
        <v>0.25128259729690106</v>
      </c>
      <c r="K492" s="3">
        <f>1/J492</f>
        <v>3.9795831894337574</v>
      </c>
      <c r="L492" s="3">
        <f>K492/(VLOOKUP($AX492,'5_Weighting - FEM'!$B$9:$C$20,2,FALSE)/VLOOKUP($AX492,'5_Weighting - FEM'!$B$9:$D$20,3,FALSE))</f>
        <v>3.858608020580133E-5</v>
      </c>
      <c r="M492" s="3">
        <f>L492*Z492</f>
        <v>4.5300058161610758E-5</v>
      </c>
      <c r="N492" s="3">
        <f>K492*Z492</f>
        <v>4.6720306643952307</v>
      </c>
      <c r="O492" s="3">
        <f>K492/(VLOOKUP($AX492,'5_Weighting - FEM'!$F$12:$G$20,2,FALSE)/(VLOOKUP($AX492,'5_Weighting - FEM'!$F$12:$H$21,3,FALSE)))</f>
        <v>2.2598431942251519E-2</v>
      </c>
      <c r="P492" s="3">
        <f>O492*$Z492</f>
        <v>2.6530559100203282E-2</v>
      </c>
      <c r="Q492" s="3">
        <f>K492/(VLOOKUP($AX492,'5_Weighting - FEM'!$F$12:$H$20,2,FALSE)/VLOOKUP($AX492,'5_Weighting - FEM'!$F$12:$H$20,3,FALSE))</f>
        <v>2.2598431942251519E-2</v>
      </c>
      <c r="R492" s="3">
        <f>Q492*$Z492</f>
        <v>2.6530559100203282E-2</v>
      </c>
      <c r="S492" s="3">
        <f>K492/(VLOOKUP($AX492,'5_Weighting - FEM'!$N$12:$O$23,2,FALSE)/VLOOKUP($AX492,'5_Weighting - FEM'!$N$12:$P$23,3,FALSE))</f>
        <v>2.8489466928035588E-5</v>
      </c>
      <c r="T492" s="3">
        <f>S492*$Z492</f>
        <v>3.3446634173513777E-5</v>
      </c>
      <c r="U492" s="3">
        <f>K492/(VLOOKUP($AX492,'5_Weighting - FEM'!$R$12:$S$23,2,FALSE)/(VLOOKUP($AX492,'5_Weighting - FEM'!$R$12:$T$23,3,FALSE)))</f>
        <v>2.0228425987281047E-5</v>
      </c>
      <c r="V492" s="3">
        <f>U492*$Z492</f>
        <v>2.3748172109067948E-5</v>
      </c>
      <c r="W492" s="3">
        <f>K492/(VLOOKUP($AX492,'5_Weighting - FEM'!$V$12:$W$23,2,FALSE)/(VLOOKUP($AX492,'5_Weighting - FEM'!$V$12:$X$23,3,FALSE)))</f>
        <v>2.2087343269022308E-5</v>
      </c>
      <c r="X492" s="3">
        <f>W492*$Z492</f>
        <v>2.5930540997832189E-5</v>
      </c>
      <c r="Y492" s="3" t="s">
        <v>650</v>
      </c>
      <c r="Z492" s="6">
        <v>1.1739999999999999</v>
      </c>
      <c r="AA492" s="3" t="s">
        <v>4</v>
      </c>
      <c r="AB492" s="3">
        <v>0.50128095644748072</v>
      </c>
      <c r="AC492" s="3" t="s">
        <v>26</v>
      </c>
      <c r="AD492" s="3" t="s">
        <v>5</v>
      </c>
      <c r="AE492" s="3" t="s">
        <v>6</v>
      </c>
      <c r="AF492" s="3" t="s">
        <v>5</v>
      </c>
      <c r="AG492" s="3" t="s">
        <v>7</v>
      </c>
      <c r="AH492" s="3"/>
      <c r="AI492" s="3" t="s">
        <v>38</v>
      </c>
      <c r="AJ492" s="3" t="s">
        <v>57</v>
      </c>
      <c r="AK492" s="3" t="s">
        <v>337</v>
      </c>
      <c r="AL492" s="4" t="s">
        <v>651</v>
      </c>
      <c r="AM492" s="4" t="s">
        <v>652</v>
      </c>
      <c r="AN492" s="4">
        <v>2012</v>
      </c>
      <c r="AO492" s="3" t="str">
        <f>IF(AN492&lt;2010,"Pre-2010",IF(AN492&lt;2018,"2010 - 2017","2018 - 2019"))</f>
        <v>2010 - 2017</v>
      </c>
      <c r="AP492" s="3" t="s">
        <v>14</v>
      </c>
      <c r="AQ492" s="3">
        <v>816</v>
      </c>
      <c r="AR492" s="3">
        <v>0</v>
      </c>
      <c r="AS492" s="3">
        <v>0</v>
      </c>
      <c r="AT492" s="3">
        <v>0</v>
      </c>
      <c r="AU492" s="3">
        <v>0</v>
      </c>
      <c r="AV492" s="4" t="s">
        <v>346</v>
      </c>
      <c r="AW492" s="4" t="s">
        <v>653</v>
      </c>
      <c r="AX492" s="4" t="s">
        <v>642</v>
      </c>
      <c r="AY492" s="4" t="s">
        <v>33</v>
      </c>
      <c r="AZ492" s="4"/>
      <c r="BA492" s="3">
        <v>0.28799999999999998</v>
      </c>
      <c r="BB492" s="3"/>
      <c r="BC492" s="3"/>
      <c r="BD492" s="3"/>
      <c r="BE492" s="3">
        <v>2.3420000000000001</v>
      </c>
      <c r="BF492" s="3"/>
    </row>
    <row r="493" spans="1:58" x14ac:dyDescent="0.35">
      <c r="A493" s="2">
        <v>73</v>
      </c>
      <c r="B493" s="3" t="s">
        <v>758</v>
      </c>
      <c r="C493" s="3">
        <v>73.150000000000006</v>
      </c>
      <c r="D493" s="3" t="s">
        <v>921</v>
      </c>
      <c r="E493" s="3" t="s">
        <v>760</v>
      </c>
      <c r="F493" s="3"/>
      <c r="G493" s="3"/>
      <c r="H493" s="3" t="str">
        <f>IF(Z493&lt;'2 - Outliers'!$F$11,"Low outlier",IF(Z493&gt;'2 - Outliers'!$F$12,"High outlier",""))</f>
        <v>High outlier</v>
      </c>
      <c r="I493" s="3">
        <f>IF(AB493="",VLOOKUP(AX493,'3 -Impute_SE'!$B$10:$C$21,2,FALSE),AB493)</f>
        <v>0.50958053008281146</v>
      </c>
      <c r="J493" s="3">
        <f>I493^2</f>
        <v>0.25967231663947909</v>
      </c>
      <c r="K493" s="3">
        <f>1/J493</f>
        <v>3.8510073501149091</v>
      </c>
      <c r="L493" s="3">
        <f>K493/(VLOOKUP($AX493,'5_Weighting - FEM'!$B$9:$C$20,2,FALSE)/VLOOKUP($AX493,'5_Weighting - FEM'!$B$9:$D$20,3,FALSE))</f>
        <v>3.7388007453908975E-3</v>
      </c>
      <c r="M493" s="3">
        <f>L493*Z493</f>
        <v>3.3608081959129762E-3</v>
      </c>
      <c r="N493" s="3">
        <f>K493*Z493</f>
        <v>3.4616707190781684</v>
      </c>
      <c r="O493" s="3">
        <f>K493/(VLOOKUP($AX493,'5_Weighting - FEM'!$F$12:$G$20,2,FALSE)/(VLOOKUP($AX493,'5_Weighting - FEM'!$F$12:$H$21,3,FALSE)))</f>
        <v>6.5494818686813464E-2</v>
      </c>
      <c r="P493" s="3">
        <f>O493*$Z493</f>
        <v>5.8873296124119505E-2</v>
      </c>
      <c r="Q493" s="3">
        <f>K493/(VLOOKUP($AX493,'5_Weighting - FEM'!$F$12:$H$20,2,FALSE)/VLOOKUP($AX493,'5_Weighting - FEM'!$F$12:$H$20,3,FALSE))</f>
        <v>6.5494818686813464E-2</v>
      </c>
      <c r="R493" s="3">
        <f>Q493*$Z493</f>
        <v>5.8873296124119505E-2</v>
      </c>
      <c r="S493" s="3">
        <f>K493/(VLOOKUP($AX493,'5_Weighting - FEM'!$N$12:$O$23,2,FALSE)/VLOOKUP($AX493,'5_Weighting - FEM'!$N$12:$P$23,3,FALSE))</f>
        <v>2.6952122555870804E-3</v>
      </c>
      <c r="T493" s="3">
        <f>S493*$Z493</f>
        <v>2.4227264449619987E-3</v>
      </c>
      <c r="U493" s="3">
        <f>K493/(VLOOKUP($AX493,'5_Weighting - FEM'!$R$12:$S$23,2,FALSE)/(VLOOKUP($AX493,'5_Weighting - FEM'!$R$12:$T$23,3,FALSE)))</f>
        <v>1.847800932718075E-3</v>
      </c>
      <c r="V493" s="3">
        <f>U493*$Z493</f>
        <v>1.6609883601714304E-3</v>
      </c>
      <c r="W493" s="3">
        <f>K493/(VLOOKUP($AX493,'5_Weighting - FEM'!$V$12:$W$23,2,FALSE)/(VLOOKUP($AX493,'5_Weighting - FEM'!$V$12:$X$23,3,FALSE)))</f>
        <v>2.3719155715108617E-3</v>
      </c>
      <c r="X493" s="3">
        <f>W493*$Z493</f>
        <v>2.1321150378432047E-3</v>
      </c>
      <c r="Y493" s="3" t="s">
        <v>24</v>
      </c>
      <c r="Z493" s="6">
        <v>0.8989000550660794</v>
      </c>
      <c r="AA493" s="3" t="s">
        <v>25</v>
      </c>
      <c r="AB493" s="3">
        <v>0.50958053008281146</v>
      </c>
      <c r="AC493" s="3" t="s">
        <v>26</v>
      </c>
      <c r="AD493" s="3" t="s">
        <v>5</v>
      </c>
      <c r="AE493" s="3" t="s">
        <v>6</v>
      </c>
      <c r="AF493" s="3" t="s">
        <v>5</v>
      </c>
      <c r="AG493" s="3" t="s">
        <v>7</v>
      </c>
      <c r="AH493" s="3" t="s">
        <v>761</v>
      </c>
      <c r="AI493" s="3" t="s">
        <v>28</v>
      </c>
      <c r="AJ493" s="3" t="s">
        <v>10</v>
      </c>
      <c r="AK493" s="3" t="s">
        <v>182</v>
      </c>
      <c r="AL493" s="4" t="s">
        <v>12</v>
      </c>
      <c r="AM493" s="4" t="s">
        <v>158</v>
      </c>
      <c r="AN493" s="4">
        <v>2011</v>
      </c>
      <c r="AO493" s="3" t="str">
        <f>IF(AN493&lt;2010,"Pre-2010",IF(AN493&lt;2018,"2010 - 2017","2018 - 2019"))</f>
        <v>2010 - 2017</v>
      </c>
      <c r="AP493" s="3" t="s">
        <v>14</v>
      </c>
      <c r="AQ493" s="3">
        <v>53</v>
      </c>
      <c r="AR493" s="3">
        <v>0</v>
      </c>
      <c r="AS493" s="3">
        <v>0</v>
      </c>
      <c r="AT493" s="3">
        <v>1</v>
      </c>
      <c r="AU493" s="3">
        <v>1</v>
      </c>
      <c r="AV493" s="4" t="s">
        <v>330</v>
      </c>
      <c r="AW493" s="4" t="s">
        <v>922</v>
      </c>
      <c r="AX493" s="4" t="s">
        <v>465</v>
      </c>
      <c r="AY493" s="4" t="s">
        <v>33</v>
      </c>
      <c r="AZ493" s="4"/>
      <c r="BA493" s="3">
        <v>47.201999999999998</v>
      </c>
      <c r="BB493" s="3"/>
      <c r="BC493" s="3"/>
      <c r="BD493" s="3" t="s">
        <v>20</v>
      </c>
      <c r="BE493" s="3">
        <v>1.764</v>
      </c>
      <c r="BF493" s="3"/>
    </row>
    <row r="494" spans="1:58" x14ac:dyDescent="0.35">
      <c r="A494" s="2">
        <v>154</v>
      </c>
      <c r="B494" s="3" t="s">
        <v>1189</v>
      </c>
      <c r="C494" s="3">
        <v>154.1</v>
      </c>
      <c r="D494" s="3" t="s">
        <v>1190</v>
      </c>
      <c r="E494" s="3" t="s">
        <v>1191</v>
      </c>
      <c r="F494" s="3"/>
      <c r="G494" s="3"/>
      <c r="H494" s="3" t="str">
        <f>IF(Z494&lt;'2 - Outliers'!$F$11,"Low outlier",IF(Z494&gt;'2 - Outliers'!$F$12,"High outlier",""))</f>
        <v/>
      </c>
      <c r="I494" s="3">
        <f>IF(AB494="",VLOOKUP(AX494,'3 -Impute_SE'!$B$10:$C$21,2,FALSE),AB494)</f>
        <v>0.5177272727272727</v>
      </c>
      <c r="J494" s="3">
        <f>I494^2</f>
        <v>0.26804152892561983</v>
      </c>
      <c r="K494" s="3">
        <f>1/J494</f>
        <v>3.7307651691447221</v>
      </c>
      <c r="L494" s="3">
        <f>K494/(VLOOKUP($AX494,'5_Weighting - FEM'!$B$9:$C$20,2,FALSE)/VLOOKUP($AX494,'5_Weighting - FEM'!$B$9:$D$20,3,FALSE))</f>
        <v>1.0460353163373544E-4</v>
      </c>
      <c r="M494" s="3">
        <f>L494*Z494</f>
        <v>5.4156101150374841E-5</v>
      </c>
      <c r="N494" s="3">
        <f>K494*Z494</f>
        <v>1.9315188762071993</v>
      </c>
      <c r="O494" s="3">
        <f>K494/(VLOOKUP($AX494,'5_Weighting - FEM'!$F$12:$G$20,2,FALSE)/(VLOOKUP($AX494,'5_Weighting - FEM'!$F$12:$H$21,3,FALSE)))</f>
        <v>3.8713189716340294E-5</v>
      </c>
      <c r="P494" s="3">
        <f>O494*$Z494</f>
        <v>2.0042874130414359E-5</v>
      </c>
      <c r="Q494" s="3">
        <f>K494/(VLOOKUP($AX494,'5_Weighting - FEM'!$F$12:$H$20,2,FALSE)/VLOOKUP($AX494,'5_Weighting - FEM'!$F$12:$H$20,3,FALSE))</f>
        <v>3.8713189716340294E-5</v>
      </c>
      <c r="R494" s="3">
        <f>Q494*$Z494</f>
        <v>2.0042874130414359E-5</v>
      </c>
      <c r="S494" s="3">
        <f>K494/(VLOOKUP($AX494,'5_Weighting - FEM'!$N$12:$O$23,2,FALSE)/VLOOKUP($AX494,'5_Weighting - FEM'!$N$12:$P$23,3,FALSE))</f>
        <v>3.6915020628758614E-4</v>
      </c>
      <c r="T494" s="3">
        <f>S494*$Z494</f>
        <v>1.9111912952798207E-4</v>
      </c>
      <c r="U494" s="3">
        <f>K494/(VLOOKUP($AX494,'5_Weighting - FEM'!$R$12:$S$23,2,FALSE)/(VLOOKUP($AX494,'5_Weighting - FEM'!$R$12:$T$23,3,FALSE)))</f>
        <v>1.6337109290448792E-2</v>
      </c>
      <c r="V494" s="3">
        <f>U494*$Z494</f>
        <v>8.4581670371914434E-3</v>
      </c>
      <c r="W494" s="3">
        <f>K494/(VLOOKUP($AX494,'5_Weighting - FEM'!$V$12:$W$23,2,FALSE)/(VLOOKUP($AX494,'5_Weighting - FEM'!$V$12:$X$23,3,FALSE)))</f>
        <v>4.0622877582126705E-4</v>
      </c>
      <c r="X494" s="3">
        <f>W494*$Z494</f>
        <v>2.1031571620928324E-4</v>
      </c>
      <c r="Y494" s="3" t="s">
        <v>130</v>
      </c>
      <c r="Z494" s="6">
        <v>0.5177272727272727</v>
      </c>
      <c r="AA494" s="3" t="s">
        <v>1298</v>
      </c>
      <c r="AB494" s="3">
        <v>0.5177272727272727</v>
      </c>
      <c r="AC494" s="3" t="s">
        <v>1305</v>
      </c>
      <c r="AD494" s="3" t="s">
        <v>53</v>
      </c>
      <c r="AE494" s="3" t="s">
        <v>6</v>
      </c>
      <c r="AF494" s="3" t="s">
        <v>1306</v>
      </c>
      <c r="AG494" s="3" t="s">
        <v>102</v>
      </c>
      <c r="AH494" s="3" t="s">
        <v>37</v>
      </c>
      <c r="AI494" s="3" t="s">
        <v>1312</v>
      </c>
      <c r="AJ494" s="3" t="s">
        <v>10</v>
      </c>
      <c r="AK494" s="3" t="s">
        <v>191</v>
      </c>
      <c r="AL494" s="4" t="s">
        <v>75</v>
      </c>
      <c r="AM494" s="4" t="s">
        <v>75</v>
      </c>
      <c r="AN494" s="4">
        <v>2011</v>
      </c>
      <c r="AO494" s="3" t="s">
        <v>14</v>
      </c>
      <c r="AP494" s="3" t="s">
        <v>1951</v>
      </c>
      <c r="AQ494" s="3">
        <v>4768</v>
      </c>
      <c r="AR494" s="3">
        <v>1</v>
      </c>
      <c r="AS494" s="3">
        <v>0</v>
      </c>
      <c r="AT494" s="3">
        <v>1</v>
      </c>
      <c r="AU494" s="3">
        <v>1</v>
      </c>
      <c r="AV494" s="4" t="s">
        <v>15</v>
      </c>
      <c r="AW494" s="4" t="s">
        <v>1351</v>
      </c>
      <c r="AX494" s="4" t="s">
        <v>88</v>
      </c>
      <c r="AY494" s="4" t="s">
        <v>1397</v>
      </c>
      <c r="AZ494" s="4"/>
      <c r="BA494" s="3">
        <v>0.01</v>
      </c>
      <c r="BB494" s="3"/>
      <c r="BC494" s="3"/>
      <c r="BD494" s="3"/>
      <c r="BE494" s="3">
        <v>1</v>
      </c>
      <c r="BF494" s="3" t="s">
        <v>125</v>
      </c>
    </row>
    <row r="495" spans="1:58" x14ac:dyDescent="0.35">
      <c r="A495" s="2">
        <v>187</v>
      </c>
      <c r="B495" s="3" t="s">
        <v>2009</v>
      </c>
      <c r="C495" s="25">
        <v>188.2</v>
      </c>
      <c r="D495" s="25" t="s">
        <v>2014</v>
      </c>
      <c r="E495" s="25" t="s">
        <v>2011</v>
      </c>
      <c r="F495" s="3">
        <v>1</v>
      </c>
      <c r="G495" s="3" t="s">
        <v>1958</v>
      </c>
      <c r="H495" s="3"/>
      <c r="I495" s="3">
        <f>IF(AB495="",VLOOKUP(AX495,'3 -Impute_SE'!$B$10:$C$21,2,FALSE),AB495)</f>
        <v>0.53700000000000003</v>
      </c>
      <c r="J495" s="3">
        <f>I495^2</f>
        <v>0.28836900000000004</v>
      </c>
      <c r="K495" s="3">
        <f>1/J495</f>
        <v>3.4677791302116381</v>
      </c>
      <c r="L495" s="3">
        <f>K495/(VLOOKUP($AX495,'5_Weighting - FEM'!$B$9:$C$20,2,FALSE)/VLOOKUP($AX495,'5_Weighting - FEM'!$B$9:$D$20,3,FALSE))</f>
        <v>9.3267617240459336E-6</v>
      </c>
      <c r="M495" s="3">
        <f>L495*Z495</f>
        <v>-5.0084710458126666E-6</v>
      </c>
      <c r="N495" s="3">
        <f>K495*Z495</f>
        <v>-1.8621973929236497</v>
      </c>
      <c r="O495" s="3">
        <f>K495/(VLOOKUP($AX495,'5_Weighting - FEM'!$F$12:$G$20,2,FALSE)/(VLOOKUP($AX495,'5_Weighting - FEM'!$F$12:$H$21,3,FALSE)))</f>
        <v>9.0654372469273984E-4</v>
      </c>
      <c r="P495" s="3">
        <f>O495*$Z495</f>
        <v>-4.8681398016000134E-4</v>
      </c>
      <c r="Q495" s="3">
        <f>K495/(VLOOKUP($AX495,'5_Weighting - FEM'!$F$12:$H$20,2,FALSE)/VLOOKUP($AX495,'5_Weighting - FEM'!$F$12:$H$20,3,FALSE))</f>
        <v>9.0654372469273984E-4</v>
      </c>
      <c r="R495" s="3">
        <f>Q495*$Z495</f>
        <v>-4.8681398016000134E-4</v>
      </c>
      <c r="S495" s="3">
        <f>K495/(VLOOKUP($AX495,'5_Weighting - FEM'!$N$12:$O$23,2,FALSE)/VLOOKUP($AX495,'5_Weighting - FEM'!$N$12:$P$23,3,FALSE))</f>
        <v>6.0379905768006166E-6</v>
      </c>
      <c r="T495" s="3">
        <f>S495*$Z495</f>
        <v>-3.2424009397419312E-6</v>
      </c>
      <c r="U495" s="3">
        <f>K495/(VLOOKUP($AX495,'5_Weighting - FEM'!$R$12:$S$23,2,FALSE)/(VLOOKUP($AX495,'5_Weighting - FEM'!$R$12:$T$23,3,FALSE)))</f>
        <v>1.7759722534522551E-3</v>
      </c>
      <c r="V495" s="3">
        <f>U495*$Z495</f>
        <v>-9.5369710010386106E-4</v>
      </c>
      <c r="W495" s="3">
        <f>K495/(VLOOKUP($AX495,'5_Weighting - FEM'!$V$12:$W$23,2,FALSE)/(VLOOKUP($AX495,'5_Weighting - FEM'!$V$12:$X$23,3,FALSE)))</f>
        <v>5.3882870574378225E-6</v>
      </c>
      <c r="X495" s="3">
        <f>W495*$Z495</f>
        <v>-2.8935101498441109E-6</v>
      </c>
      <c r="Y495" s="3"/>
      <c r="Z495" s="25">
        <v>-0.53700000000000003</v>
      </c>
      <c r="AA495" s="25" t="s">
        <v>1300</v>
      </c>
      <c r="AB495" s="25">
        <v>0.53700000000000003</v>
      </c>
      <c r="AC495" s="25" t="s">
        <v>2017</v>
      </c>
      <c r="AD495" s="25" t="s">
        <v>5</v>
      </c>
      <c r="AE495" s="25" t="s">
        <v>1309</v>
      </c>
      <c r="AF495" s="25" t="s">
        <v>53</v>
      </c>
      <c r="AG495" s="25" t="s">
        <v>1320</v>
      </c>
      <c r="AH495" s="25" t="s">
        <v>2018</v>
      </c>
      <c r="AI495" s="25" t="s">
        <v>73</v>
      </c>
      <c r="AJ495" s="25" t="s">
        <v>57</v>
      </c>
      <c r="AK495" s="25" t="s">
        <v>191</v>
      </c>
      <c r="AL495" s="25" t="s">
        <v>12</v>
      </c>
      <c r="AM495" s="25" t="s">
        <v>2019</v>
      </c>
      <c r="AN495" s="25">
        <v>1997</v>
      </c>
      <c r="AO495" s="3" t="s">
        <v>30</v>
      </c>
      <c r="AP495" s="3" t="s">
        <v>30</v>
      </c>
      <c r="AQ495" s="3">
        <v>509</v>
      </c>
      <c r="AR495" s="3">
        <v>0</v>
      </c>
      <c r="AS495" s="3">
        <v>0</v>
      </c>
      <c r="AT495" s="3">
        <v>0</v>
      </c>
      <c r="AU495" s="3">
        <v>0</v>
      </c>
      <c r="AV495" s="25" t="s">
        <v>15</v>
      </c>
      <c r="AW495" s="25" t="s">
        <v>2022</v>
      </c>
      <c r="AX495" s="25" t="s">
        <v>972</v>
      </c>
      <c r="AY495" s="25" t="s">
        <v>2024</v>
      </c>
      <c r="AZ495" s="4" t="s">
        <v>2026</v>
      </c>
      <c r="BA495" s="25">
        <v>-1E-3</v>
      </c>
      <c r="BB495" s="3"/>
      <c r="BC495" s="3"/>
      <c r="BD495" s="3"/>
      <c r="BE495" s="3"/>
      <c r="BF495" s="3"/>
    </row>
    <row r="496" spans="1:58" x14ac:dyDescent="0.35">
      <c r="A496" s="2">
        <v>174</v>
      </c>
      <c r="B496" s="3" t="s">
        <v>1243</v>
      </c>
      <c r="C496" s="3">
        <v>174.1</v>
      </c>
      <c r="D496" s="3" t="s">
        <v>1245</v>
      </c>
      <c r="E496" s="3" t="s">
        <v>422</v>
      </c>
      <c r="F496" s="3"/>
      <c r="G496" s="3"/>
      <c r="H496" s="3" t="str">
        <f>IF(Z496&lt;'2 - Outliers'!$F$11,"Low outlier",IF(Z496&gt;'2 - Outliers'!$F$12,"High outlier",""))</f>
        <v/>
      </c>
      <c r="I496" s="3">
        <f>IF(AB496="",VLOOKUP(AX496,'3 -Impute_SE'!$B$10:$C$21,2,FALSE),AB496)</f>
        <v>0.54438577781801722</v>
      </c>
      <c r="J496" s="3">
        <f>I496^2</f>
        <v>0.29635587509052763</v>
      </c>
      <c r="K496" s="3">
        <f>1/J496</f>
        <v>3.3743214967293316</v>
      </c>
      <c r="L496" s="3">
        <f>K496/(VLOOKUP($AX496,'5_Weighting - FEM'!$B$9:$C$20,2,FALSE)/VLOOKUP($AX496,'5_Weighting - FEM'!$B$9:$D$20,3,FALSE))</f>
        <v>3.2760040634001153E-3</v>
      </c>
      <c r="M496" s="3">
        <f>L496*Z496</f>
        <v>8.9170501009452842E-4</v>
      </c>
      <c r="N496" s="3">
        <f>K496*Z496</f>
        <v>0.91846631630252662</v>
      </c>
      <c r="O496" s="3">
        <f>K496/(VLOOKUP($AX496,'5_Weighting - FEM'!$F$12:$G$20,2,FALSE)/(VLOOKUP($AX496,'5_Weighting - FEM'!$F$12:$H$21,3,FALSE)))</f>
        <v>5.7387731190050896E-2</v>
      </c>
      <c r="P496" s="3">
        <f>O496*$Z496</f>
        <v>1.5620532340553573E-2</v>
      </c>
      <c r="Q496" s="3">
        <f>K496/(VLOOKUP($AX496,'5_Weighting - FEM'!$F$12:$H$20,2,FALSE)/VLOOKUP($AX496,'5_Weighting - FEM'!$F$12:$H$20,3,FALSE))</f>
        <v>5.7387731190050896E-2</v>
      </c>
      <c r="R496" s="3">
        <f>Q496*$Z496</f>
        <v>1.5620532340553573E-2</v>
      </c>
      <c r="S496" s="3">
        <f>K496/(VLOOKUP($AX496,'5_Weighting - FEM'!$N$12:$O$23,2,FALSE)/VLOOKUP($AX496,'5_Weighting - FEM'!$N$12:$P$23,3,FALSE))</f>
        <v>2.3615931691235194E-3</v>
      </c>
      <c r="T496" s="3">
        <f>S496*$Z496</f>
        <v>6.428088671315117E-4</v>
      </c>
      <c r="U496" s="3">
        <f>K496/(VLOOKUP($AX496,'5_Weighting - FEM'!$R$12:$S$23,2,FALSE)/(VLOOKUP($AX496,'5_Weighting - FEM'!$R$12:$T$23,3,FALSE)))</f>
        <v>1.6190762161908269E-3</v>
      </c>
      <c r="V496" s="3">
        <f>U496*$Z496</f>
        <v>4.4070103264884776E-4</v>
      </c>
      <c r="W496" s="3">
        <f>K496/(VLOOKUP($AX496,'5_Weighting - FEM'!$V$12:$W$23,2,FALSE)/(VLOOKUP($AX496,'5_Weighting - FEM'!$V$12:$X$23,3,FALSE)))</f>
        <v>2.0783148339452847E-3</v>
      </c>
      <c r="X496" s="3">
        <f>W496*$Z496</f>
        <v>5.6570251871401354E-4</v>
      </c>
      <c r="Y496" s="3" t="s">
        <v>82</v>
      </c>
      <c r="Z496" s="6">
        <v>0.27219288890900861</v>
      </c>
      <c r="AA496" s="3" t="s">
        <v>459</v>
      </c>
      <c r="AB496" s="3">
        <v>0.54438577781801722</v>
      </c>
      <c r="AC496" s="3" t="s">
        <v>1305</v>
      </c>
      <c r="AD496" s="3" t="s">
        <v>53</v>
      </c>
      <c r="AE496" s="3" t="s">
        <v>1307</v>
      </c>
      <c r="AF496" s="3" t="s">
        <v>54</v>
      </c>
      <c r="AG496" s="3" t="s">
        <v>1320</v>
      </c>
      <c r="AH496" s="3" t="s">
        <v>37</v>
      </c>
      <c r="AI496" s="3" t="s">
        <v>1321</v>
      </c>
      <c r="AJ496" s="3" t="s">
        <v>57</v>
      </c>
      <c r="AK496" s="3" t="s">
        <v>11</v>
      </c>
      <c r="AL496" s="4" t="s">
        <v>12</v>
      </c>
      <c r="AM496" s="4" t="s">
        <v>13</v>
      </c>
      <c r="AN496" s="4">
        <v>2011</v>
      </c>
      <c r="AO496" s="3" t="s">
        <v>14</v>
      </c>
      <c r="AP496" s="3" t="s">
        <v>1951</v>
      </c>
      <c r="AQ496" s="3">
        <v>2209</v>
      </c>
      <c r="AR496" s="3">
        <v>1</v>
      </c>
      <c r="AS496" s="3">
        <v>0</v>
      </c>
      <c r="AT496" s="3">
        <v>0</v>
      </c>
      <c r="AU496" s="3">
        <v>0</v>
      </c>
      <c r="AV496" s="4" t="s">
        <v>1347</v>
      </c>
      <c r="AW496" s="4" t="s">
        <v>1380</v>
      </c>
      <c r="AX496" s="4" t="s">
        <v>465</v>
      </c>
      <c r="AY496" s="4" t="s">
        <v>1402</v>
      </c>
      <c r="AZ496" s="4" t="s">
        <v>59</v>
      </c>
      <c r="BA496" s="3">
        <v>1E-3</v>
      </c>
      <c r="BB496" s="3"/>
      <c r="BC496" s="3"/>
      <c r="BD496" s="3"/>
      <c r="BE496" s="3">
        <v>0.5</v>
      </c>
      <c r="BF496" s="3" t="s">
        <v>125</v>
      </c>
    </row>
    <row r="497" spans="1:58" x14ac:dyDescent="0.35">
      <c r="A497" s="2">
        <v>179</v>
      </c>
      <c r="B497" s="3" t="s">
        <v>1273</v>
      </c>
      <c r="C497" s="3">
        <v>179.1</v>
      </c>
      <c r="D497" s="3" t="s">
        <v>1276</v>
      </c>
      <c r="E497" s="3" t="s">
        <v>1275</v>
      </c>
      <c r="F497" s="3"/>
      <c r="G497" s="3" t="s">
        <v>1995</v>
      </c>
      <c r="H497" s="3" t="str">
        <f>IF(Z497&lt;'2 - Outliers'!$F$11,"Low outlier",IF(Z497&gt;'2 - Outliers'!$F$12,"High outlier",""))</f>
        <v>High outlier</v>
      </c>
      <c r="I497" s="3">
        <f>IF(AB497="",VLOOKUP(AX497,'3 -Impute_SE'!$B$10:$C$21,2,FALSE),AB497)</f>
        <v>0.5583999999999999</v>
      </c>
      <c r="J497" s="3">
        <f>I497^2</f>
        <v>0.3118105599999999</v>
      </c>
      <c r="K497" s="3">
        <f>1/J497</f>
        <v>3.2070754755708091</v>
      </c>
      <c r="L497" s="3">
        <f>K497/(VLOOKUP($AX497,'5_Weighting - FEM'!$B$9:$C$20,2,FALSE)/VLOOKUP($AX497,'5_Weighting - FEM'!$B$9:$D$20,3,FALSE))</f>
        <v>3.1136310810290255E-3</v>
      </c>
      <c r="M497" s="3">
        <f>L497*Z497</f>
        <v>3.9771655250416149E-2</v>
      </c>
      <c r="N497" s="3">
        <f>K497*Z497</f>
        <v>40.965257879656171</v>
      </c>
      <c r="O497" s="3">
        <f>K497/(VLOOKUP($AX497,'5_Weighting - FEM'!$F$12:$G$20,2,FALSE)/(VLOOKUP($AX497,'5_Weighting - FEM'!$F$12:$H$21,3,FALSE)))</f>
        <v>5.4543346114664958E-2</v>
      </c>
      <c r="P497" s="3">
        <f>O497*$Z497</f>
        <v>0.69670397726106126</v>
      </c>
      <c r="Q497" s="3">
        <f>K497/(VLOOKUP($AX497,'5_Weighting - FEM'!$F$12:$H$20,2,FALSE)/VLOOKUP($AX497,'5_Weighting - FEM'!$F$12:$H$20,3,FALSE))</f>
        <v>5.4543346114664958E-2</v>
      </c>
      <c r="R497" s="3">
        <f>Q497*$Z497</f>
        <v>0.69670397726106126</v>
      </c>
      <c r="S497" s="3">
        <f>K497/(VLOOKUP($AX497,'5_Weighting - FEM'!$N$12:$O$23,2,FALSE)/VLOOKUP($AX497,'5_Weighting - FEM'!$N$12:$P$23,3,FALSE))</f>
        <v>2.2445423600900918E-3</v>
      </c>
      <c r="T497" s="3">
        <f>S497*$Z497</f>
        <v>2.8670437382374778E-2</v>
      </c>
      <c r="U497" s="3">
        <f>K497/(VLOOKUP($AX497,'5_Weighting - FEM'!$R$12:$S$23,2,FALSE)/(VLOOKUP($AX497,'5_Weighting - FEM'!$R$12:$T$23,3,FALSE)))</f>
        <v>1.5388277705780486E-3</v>
      </c>
      <c r="V497" s="3">
        <f>U497*$Z497</f>
        <v>1.9656062644701645E-2</v>
      </c>
      <c r="W497" s="3">
        <f>K497/(VLOOKUP($AX497,'5_Weighting - FEM'!$V$12:$W$23,2,FALSE)/(VLOOKUP($AX497,'5_Weighting - FEM'!$V$12:$X$23,3,FALSE)))</f>
        <v>1.9753045289020348E-3</v>
      </c>
      <c r="X497" s="3">
        <f>W497*$Z497</f>
        <v>2.5231354869477248E-2</v>
      </c>
      <c r="Y497" s="3" t="s">
        <v>1301</v>
      </c>
      <c r="Z497" s="6">
        <v>12.773399999999999</v>
      </c>
      <c r="AA497" s="3" t="s">
        <v>134</v>
      </c>
      <c r="AB497" s="3">
        <v>0.5583999999999999</v>
      </c>
      <c r="AC497" s="3" t="s">
        <v>1305</v>
      </c>
      <c r="AD497" s="3" t="s">
        <v>5</v>
      </c>
      <c r="AE497" s="3" t="s">
        <v>1307</v>
      </c>
      <c r="AF497" s="3" t="s">
        <v>5</v>
      </c>
      <c r="AG497" s="3" t="s">
        <v>1325</v>
      </c>
      <c r="AH497" s="3" t="s">
        <v>1326</v>
      </c>
      <c r="AI497" s="3" t="s">
        <v>38</v>
      </c>
      <c r="AJ497" s="3" t="s">
        <v>10</v>
      </c>
      <c r="AK497" s="3" t="s">
        <v>918</v>
      </c>
      <c r="AL497" s="4" t="s">
        <v>338</v>
      </c>
      <c r="AM497" s="4" t="s">
        <v>339</v>
      </c>
      <c r="AN497" s="4">
        <v>2016</v>
      </c>
      <c r="AO497" s="3" t="str">
        <f>IF(AN497&lt;2010,"Pre-2010",IF(AN497&lt;2018,"2010 - 2017","2018 - 2019"))</f>
        <v>2010 - 2017</v>
      </c>
      <c r="AP497" s="3" t="s">
        <v>1951</v>
      </c>
      <c r="AQ497" s="3">
        <v>113</v>
      </c>
      <c r="AR497" s="3">
        <v>1</v>
      </c>
      <c r="AS497" s="3">
        <v>0</v>
      </c>
      <c r="AT497" s="3">
        <v>0</v>
      </c>
      <c r="AU497" s="3">
        <v>0</v>
      </c>
      <c r="AV497" s="4" t="s">
        <v>1347</v>
      </c>
      <c r="AW497" s="4" t="s">
        <v>1392</v>
      </c>
      <c r="AX497" s="4" t="s">
        <v>465</v>
      </c>
      <c r="AY497" s="4" t="s">
        <v>1404</v>
      </c>
      <c r="AZ497" s="4"/>
      <c r="BA497" s="3">
        <v>0.183</v>
      </c>
      <c r="BB497" s="3"/>
      <c r="BC497" s="3"/>
      <c r="BD497" s="3"/>
      <c r="BE497" s="3">
        <v>22.875</v>
      </c>
      <c r="BF497" s="3" t="s">
        <v>125</v>
      </c>
    </row>
    <row r="498" spans="1:58" x14ac:dyDescent="0.35">
      <c r="A498" s="2">
        <v>186</v>
      </c>
      <c r="B498" s="3" t="s">
        <v>1291</v>
      </c>
      <c r="C498" s="3">
        <v>186.2</v>
      </c>
      <c r="D498" s="3" t="s">
        <v>1297</v>
      </c>
      <c r="E498" s="3" t="s">
        <v>1296</v>
      </c>
      <c r="F498" s="3"/>
      <c r="G498" s="3"/>
      <c r="H498" s="3" t="str">
        <f>IF(Z498&lt;'2 - Outliers'!$F$11,"Low outlier",IF(Z498&gt;'2 - Outliers'!$F$12,"High outlier",""))</f>
        <v/>
      </c>
      <c r="I498" s="3">
        <f>IF(AB498="",VLOOKUP(AX498,'3 -Impute_SE'!$B$10:$C$21,2,FALSE),AB498)</f>
        <v>0.56377811583155513</v>
      </c>
      <c r="J498" s="3">
        <f>I498^2</f>
        <v>0.31784576389057839</v>
      </c>
      <c r="K498" s="3">
        <f>1/J498</f>
        <v>3.1461800458170024</v>
      </c>
      <c r="L498" s="3">
        <f>K498/(VLOOKUP($AX498,'5_Weighting - FEM'!$B$9:$C$20,2,FALSE)/VLOOKUP($AX498,'5_Weighting - FEM'!$B$9:$D$20,3,FALSE))</f>
        <v>8.4618052437763697E-6</v>
      </c>
      <c r="M498" s="3">
        <f>L498*Z498</f>
        <v>-8.1099870486786859E-7</v>
      </c>
      <c r="N498" s="3">
        <f>K498*Z498</f>
        <v>-0.30153706791058277</v>
      </c>
      <c r="O498" s="3">
        <f>K498/(VLOOKUP($AX498,'5_Weighting - FEM'!$F$12:$G$20,2,FALSE)/(VLOOKUP($AX498,'5_Weighting - FEM'!$F$12:$H$21,3,FALSE)))</f>
        <v>8.2247157912702874E-4</v>
      </c>
      <c r="P498" s="3">
        <f>O498*$Z498</f>
        <v>-7.8827551124890824E-5</v>
      </c>
      <c r="Q498" s="3">
        <f>K498/(VLOOKUP($AX498,'5_Weighting - FEM'!$F$12:$H$20,2,FALSE)/VLOOKUP($AX498,'5_Weighting - FEM'!$F$12:$H$20,3,FALSE))</f>
        <v>8.2247157912702874E-4</v>
      </c>
      <c r="R498" s="3">
        <f>Q498*$Z498</f>
        <v>-7.8827551124890824E-5</v>
      </c>
      <c r="S498" s="3">
        <f>K498/(VLOOKUP($AX498,'5_Weighting - FEM'!$N$12:$O$23,2,FALSE)/VLOOKUP($AX498,'5_Weighting - FEM'!$N$12:$P$23,3,FALSE))</f>
        <v>5.478032122651892E-6</v>
      </c>
      <c r="T498" s="3">
        <f>S498*$Z498</f>
        <v>-5.2502708685748115E-7</v>
      </c>
      <c r="U498" s="3">
        <f>K498/(VLOOKUP($AX498,'5_Weighting - FEM'!$R$12:$S$23,2,FALSE)/(VLOOKUP($AX498,'5_Weighting - FEM'!$R$12:$T$23,3,FALSE)))</f>
        <v>1.6112699961358654E-3</v>
      </c>
      <c r="V498" s="3">
        <f>U498*$Z498</f>
        <v>-1.5442778962795724E-4</v>
      </c>
      <c r="W498" s="3">
        <f>K498/(VLOOKUP($AX498,'5_Weighting - FEM'!$V$12:$W$23,2,FALSE)/(VLOOKUP($AX498,'5_Weighting - FEM'!$V$12:$X$23,3,FALSE)))</f>
        <v>4.8885815920491688E-6</v>
      </c>
      <c r="X498" s="3">
        <f>W498*$Z498</f>
        <v>-4.6853280423923184E-7</v>
      </c>
      <c r="Y498" s="3" t="s">
        <v>24</v>
      </c>
      <c r="Z498" s="6">
        <v>-9.5842279691364385E-2</v>
      </c>
      <c r="AA498" s="3" t="s">
        <v>25</v>
      </c>
      <c r="AB498" s="3">
        <v>0.56377811583155513</v>
      </c>
      <c r="AC498" s="3" t="s">
        <v>26</v>
      </c>
      <c r="AD498" s="3" t="s">
        <v>53</v>
      </c>
      <c r="AE498" s="3" t="s">
        <v>1309</v>
      </c>
      <c r="AF498" s="3" t="s">
        <v>54</v>
      </c>
      <c r="AG498" s="3" t="s">
        <v>7</v>
      </c>
      <c r="AH498" s="3" t="s">
        <v>1329</v>
      </c>
      <c r="AI498" s="3" t="s">
        <v>694</v>
      </c>
      <c r="AJ498" s="3" t="s">
        <v>10</v>
      </c>
      <c r="AK498" s="3" t="s">
        <v>11</v>
      </c>
      <c r="AL498" s="4" t="s">
        <v>338</v>
      </c>
      <c r="AM498" s="4" t="s">
        <v>836</v>
      </c>
      <c r="AN498" s="4">
        <v>2015</v>
      </c>
      <c r="AO498" s="3" t="s">
        <v>14</v>
      </c>
      <c r="AP498" s="3" t="s">
        <v>14</v>
      </c>
      <c r="AQ498" s="3">
        <v>244</v>
      </c>
      <c r="AR498" s="3">
        <v>1</v>
      </c>
      <c r="AS498" s="3">
        <v>0</v>
      </c>
      <c r="AT498" s="3">
        <v>0</v>
      </c>
      <c r="AU498" s="3">
        <v>0</v>
      </c>
      <c r="AV498" s="4" t="s">
        <v>15</v>
      </c>
      <c r="AW498" s="4" t="s">
        <v>1395</v>
      </c>
      <c r="AX498" s="3" t="s">
        <v>42</v>
      </c>
      <c r="AY498" s="4" t="s">
        <v>33</v>
      </c>
      <c r="AZ498" s="4"/>
      <c r="BA498" s="3">
        <v>-2.5059999999999998</v>
      </c>
      <c r="BB498" s="3"/>
      <c r="BC498" s="3"/>
      <c r="BD498" s="3"/>
      <c r="BE498" s="3">
        <v>-0.17</v>
      </c>
      <c r="BF498" s="3" t="s">
        <v>1300</v>
      </c>
    </row>
    <row r="499" spans="1:58" x14ac:dyDescent="0.35">
      <c r="A499" s="2">
        <v>100</v>
      </c>
      <c r="B499" s="3" t="s">
        <v>79</v>
      </c>
      <c r="C499" s="3">
        <v>100.1</v>
      </c>
      <c r="D499" s="3" t="s">
        <v>80</v>
      </c>
      <c r="E499" s="3" t="s">
        <v>81</v>
      </c>
      <c r="F499" s="3"/>
      <c r="G499" s="3"/>
      <c r="H499" s="3" t="str">
        <f>IF(Z499&lt;'2 - Outliers'!$F$11,"Low outlier",IF(Z499&gt;'2 - Outliers'!$F$12,"High outlier",""))</f>
        <v/>
      </c>
      <c r="I499" s="3">
        <f>IF(AB499="",VLOOKUP(AX499,'3 -Impute_SE'!$B$10:$C$21,2,FALSE),AB499)</f>
        <v>0.57804938628158842</v>
      </c>
      <c r="J499" s="3">
        <f>I499^2</f>
        <v>0.33414109298052103</v>
      </c>
      <c r="K499" s="3">
        <f>1/J499</f>
        <v>2.9927477374304741</v>
      </c>
      <c r="L499" s="3">
        <f>K499/(VLOOKUP($AX499,'5_Weighting - FEM'!$B$9:$C$20,2,FALSE)/VLOOKUP($AX499,'5_Weighting - FEM'!$B$9:$D$20,3,FALSE))</f>
        <v>8.3910932055759993E-5</v>
      </c>
      <c r="M499" s="3">
        <f>L499*Z499</f>
        <v>5.456774562429164E-5</v>
      </c>
      <c r="N499" s="3">
        <f>K499*Z499</f>
        <v>1.94620049203196</v>
      </c>
      <c r="O499" s="3">
        <f>K499/(VLOOKUP($AX499,'5_Weighting - FEM'!$F$12:$G$20,2,FALSE)/(VLOOKUP($AX499,'5_Weighting - FEM'!$F$12:$H$21,3,FALSE)))</f>
        <v>3.1054972821796431E-5</v>
      </c>
      <c r="P499" s="3">
        <f>O499*$Z499</f>
        <v>2.0195221478209689E-5</v>
      </c>
      <c r="Q499" s="3">
        <f>K499/(VLOOKUP($AX499,'5_Weighting - FEM'!$F$12:$H$20,2,FALSE)/VLOOKUP($AX499,'5_Weighting - FEM'!$F$12:$H$20,3,FALSE))</f>
        <v>3.1054972821796431E-5</v>
      </c>
      <c r="R499" s="3">
        <f>Q499*$Z499</f>
        <v>2.0195221478209689E-5</v>
      </c>
      <c r="S499" s="3">
        <f>K499/(VLOOKUP($AX499,'5_Weighting - FEM'!$N$12:$O$23,2,FALSE)/VLOOKUP($AX499,'5_Weighting - FEM'!$N$12:$P$23,3,FALSE))</f>
        <v>2.961251632175057E-4</v>
      </c>
      <c r="T499" s="3">
        <f>S499*$Z499</f>
        <v>1.9257183996796616E-4</v>
      </c>
      <c r="U499" s="3">
        <f>K499/(VLOOKUP($AX499,'5_Weighting - FEM'!$R$12:$S$23,2,FALSE)/(VLOOKUP($AX499,'5_Weighting - FEM'!$R$12:$T$23,3,FALSE)))</f>
        <v>1.3105313427259666E-2</v>
      </c>
      <c r="V499" s="3">
        <f>U499*$Z499</f>
        <v>8.5224581816122236E-3</v>
      </c>
      <c r="W499" s="3">
        <f>K499/(VLOOKUP($AX499,'5_Weighting - FEM'!$V$12:$W$23,2,FALSE)/(VLOOKUP($AX499,'5_Weighting - FEM'!$V$12:$X$23,3,FALSE)))</f>
        <v>3.2586887531089412E-4</v>
      </c>
      <c r="X499" s="3">
        <f>W499*$Z499</f>
        <v>2.1191434130445053E-4</v>
      </c>
      <c r="Y499" s="3" t="s">
        <v>82</v>
      </c>
      <c r="Z499" s="6">
        <v>0.65030555956678693</v>
      </c>
      <c r="AA499" s="3" t="s">
        <v>72</v>
      </c>
      <c r="AB499" s="3">
        <v>0.57804938628158842</v>
      </c>
      <c r="AC499" s="3" t="s">
        <v>26</v>
      </c>
      <c r="AD499" s="3" t="s">
        <v>53</v>
      </c>
      <c r="AE499" s="3" t="s">
        <v>6</v>
      </c>
      <c r="AF499" s="3" t="s">
        <v>54</v>
      </c>
      <c r="AG499" s="3" t="s">
        <v>83</v>
      </c>
      <c r="AH499" s="3" t="s">
        <v>84</v>
      </c>
      <c r="AI499" s="3" t="s">
        <v>85</v>
      </c>
      <c r="AJ499" s="3" t="s">
        <v>57</v>
      </c>
      <c r="AK499" s="3" t="s">
        <v>11</v>
      </c>
      <c r="AL499" s="4" t="s">
        <v>12</v>
      </c>
      <c r="AM499" s="4" t="s">
        <v>86</v>
      </c>
      <c r="AN499" s="4">
        <v>2011</v>
      </c>
      <c r="AO499" s="3" t="s">
        <v>14</v>
      </c>
      <c r="AP499" s="3" t="s">
        <v>14</v>
      </c>
      <c r="AQ499" s="3">
        <v>284</v>
      </c>
      <c r="AR499" s="3">
        <v>0</v>
      </c>
      <c r="AS499" s="3">
        <v>1</v>
      </c>
      <c r="AT499" s="3">
        <v>1</v>
      </c>
      <c r="AU499" s="3">
        <v>1</v>
      </c>
      <c r="AV499" s="4" t="s">
        <v>15</v>
      </c>
      <c r="AW499" s="4" t="s">
        <v>87</v>
      </c>
      <c r="AX499" s="4" t="s">
        <v>88</v>
      </c>
      <c r="AY499" s="4" t="s">
        <v>89</v>
      </c>
      <c r="AZ499" s="4" t="s">
        <v>90</v>
      </c>
      <c r="BA499" s="3">
        <v>1.7999999999999999E-2</v>
      </c>
      <c r="BB499" s="3">
        <v>1.02</v>
      </c>
      <c r="BC499" s="3"/>
      <c r="BD499" s="3" t="s">
        <v>4</v>
      </c>
      <c r="BE499" s="3">
        <v>1.125</v>
      </c>
      <c r="BF499" s="3" t="s">
        <v>91</v>
      </c>
    </row>
    <row r="500" spans="1:58" x14ac:dyDescent="0.35">
      <c r="A500" s="2">
        <v>187</v>
      </c>
      <c r="B500" s="3" t="s">
        <v>2009</v>
      </c>
      <c r="C500" s="25">
        <v>188.2</v>
      </c>
      <c r="D500" s="25" t="s">
        <v>2013</v>
      </c>
      <c r="E500" s="25" t="s">
        <v>2011</v>
      </c>
      <c r="F500" s="3">
        <v>1</v>
      </c>
      <c r="G500" s="3" t="s">
        <v>1958</v>
      </c>
      <c r="H500" s="3"/>
      <c r="I500" s="3">
        <f>IF(AB500="",VLOOKUP(AX500,'3 -Impute_SE'!$B$10:$C$21,2,FALSE),AB500)</f>
        <v>0.68308912739150729</v>
      </c>
      <c r="J500" s="3">
        <f>I500^2</f>
        <v>0.4666107559604909</v>
      </c>
      <c r="K500" s="3">
        <f>1/J500</f>
        <v>2.1431139064541251</v>
      </c>
      <c r="L500" s="3">
        <f>K500/(VLOOKUP($AX500,'5_Weighting - FEM'!$B$9:$C$20,2,FALSE)/VLOOKUP($AX500,'5_Weighting - FEM'!$B$9:$D$20,3,FALSE))</f>
        <v>2.0806701058800089E-3</v>
      </c>
      <c r="M500" s="3">
        <f>L500*Z500</f>
        <v>5.746810832440585E-3</v>
      </c>
      <c r="N500" s="3">
        <f>K500*Z500</f>
        <v>5.919280609626294</v>
      </c>
      <c r="O500" s="3">
        <f>K500/(VLOOKUP($AX500,'5_Weighting - FEM'!$F$12:$G$20,2,FALSE)/(VLOOKUP($AX500,'5_Weighting - FEM'!$F$12:$H$21,3,FALSE)))</f>
        <v>3.6448348176799296E-2</v>
      </c>
      <c r="P500" s="3">
        <f>O500*$Z500</f>
        <v>0.10067033766431965</v>
      </c>
      <c r="Q500" s="3">
        <f>K500/(VLOOKUP($AX500,'5_Weighting - FEM'!$F$12:$H$20,2,FALSE)/VLOOKUP($AX500,'5_Weighting - FEM'!$F$12:$H$20,3,FALSE))</f>
        <v>3.6448348176799296E-2</v>
      </c>
      <c r="R500" s="3">
        <f>Q500*$Z500</f>
        <v>0.10067033766431965</v>
      </c>
      <c r="S500" s="3">
        <f>K500/(VLOOKUP($AX500,'5_Weighting - FEM'!$N$12:$O$23,2,FALSE)/VLOOKUP($AX500,'5_Weighting - FEM'!$N$12:$P$23,3,FALSE))</f>
        <v>1.4999054378906623E-3</v>
      </c>
      <c r="T500" s="3">
        <f>S500*$Z500</f>
        <v>4.142738819454009E-3</v>
      </c>
      <c r="U500" s="3">
        <f>K500/(VLOOKUP($AX500,'5_Weighting - FEM'!$R$12:$S$23,2,FALSE)/(VLOOKUP($AX500,'5_Weighting - FEM'!$R$12:$T$23,3,FALSE)))</f>
        <v>1.0283148057738313E-3</v>
      </c>
      <c r="V500" s="3">
        <f>U500*$Z500</f>
        <v>2.8402054935473221E-3</v>
      </c>
      <c r="W500" s="3">
        <f>K500/(VLOOKUP($AX500,'5_Weighting - FEM'!$V$12:$W$23,2,FALSE)/(VLOOKUP($AX500,'5_Weighting - FEM'!$V$12:$X$23,3,FALSE)))</f>
        <v>1.3199884560304287E-3</v>
      </c>
      <c r="X500" s="3">
        <f>W500*$Z500</f>
        <v>3.6458081155560443E-3</v>
      </c>
      <c r="Y500" s="3"/>
      <c r="Z500" s="25">
        <v>2.762</v>
      </c>
      <c r="AA500" s="25" t="s">
        <v>1300</v>
      </c>
      <c r="AB500" s="25">
        <v>0.68308912739150729</v>
      </c>
      <c r="AC500" s="25" t="s">
        <v>2027</v>
      </c>
      <c r="AD500" s="25" t="s">
        <v>53</v>
      </c>
      <c r="AE500" s="25" t="s">
        <v>1307</v>
      </c>
      <c r="AF500" s="25" t="s">
        <v>54</v>
      </c>
      <c r="AG500" s="25" t="s">
        <v>1320</v>
      </c>
      <c r="AH500" s="25" t="s">
        <v>2018</v>
      </c>
      <c r="AI500" s="25" t="s">
        <v>73</v>
      </c>
      <c r="AJ500" s="25" t="s">
        <v>57</v>
      </c>
      <c r="AK500" s="25" t="s">
        <v>191</v>
      </c>
      <c r="AL500" s="25" t="s">
        <v>12</v>
      </c>
      <c r="AM500" s="25" t="s">
        <v>2019</v>
      </c>
      <c r="AN500" s="25">
        <v>1997</v>
      </c>
      <c r="AO500" s="3" t="s">
        <v>30</v>
      </c>
      <c r="AP500" s="3" t="s">
        <v>30</v>
      </c>
      <c r="AQ500" s="3">
        <v>509</v>
      </c>
      <c r="AR500" s="3">
        <v>0</v>
      </c>
      <c r="AS500" s="3">
        <v>0</v>
      </c>
      <c r="AT500" s="3">
        <v>0</v>
      </c>
      <c r="AU500" s="3">
        <v>0</v>
      </c>
      <c r="AV500" s="25" t="s">
        <v>2020</v>
      </c>
      <c r="AW500" s="25" t="s">
        <v>2021</v>
      </c>
      <c r="AX500" s="25" t="s">
        <v>465</v>
      </c>
      <c r="AY500" s="25" t="s">
        <v>2024</v>
      </c>
      <c r="AZ500" s="4" t="s">
        <v>2026</v>
      </c>
      <c r="BA500" s="25">
        <v>6.4290000000000003</v>
      </c>
      <c r="BB500" s="3"/>
      <c r="BC500" s="3"/>
      <c r="BD500" s="3"/>
      <c r="BE500" s="3"/>
      <c r="BF500" s="3"/>
    </row>
    <row r="501" spans="1:58" x14ac:dyDescent="0.35">
      <c r="A501" s="2">
        <v>25</v>
      </c>
      <c r="B501" s="3" t="s">
        <v>484</v>
      </c>
      <c r="C501" s="3">
        <v>25.2</v>
      </c>
      <c r="D501" s="3" t="s">
        <v>674</v>
      </c>
      <c r="E501" s="3" t="s">
        <v>675</v>
      </c>
      <c r="F501" s="3"/>
      <c r="G501" s="3"/>
      <c r="H501" s="3" t="str">
        <f>IF(Z501&lt;'2 - Outliers'!$F$11,"Low outlier",IF(Z501&gt;'2 - Outliers'!$F$12,"High outlier",""))</f>
        <v>Low outlier</v>
      </c>
      <c r="I501" s="3">
        <f>IF(AB501="",VLOOKUP(AX501,'3 -Impute_SE'!$B$10:$C$21,2,FALSE),AB501)</f>
        <v>0.71242499999999997</v>
      </c>
      <c r="J501" s="3">
        <f>I501^2</f>
        <v>0.50754938062499999</v>
      </c>
      <c r="K501" s="3">
        <f>1/J501</f>
        <v>1.9702516408720523</v>
      </c>
      <c r="L501" s="3">
        <f>K501/(VLOOKUP($AX501,'5_Weighting - FEM'!$B$9:$C$20,2,FALSE)/VLOOKUP($AX501,'5_Weighting - FEM'!$B$9:$D$20,3,FALSE))</f>
        <v>3.4396910397817651E-3</v>
      </c>
      <c r="M501" s="3">
        <f>L501*Z501</f>
        <v>-2.841184798859738E-3</v>
      </c>
      <c r="N501" s="3">
        <f>K501*Z501</f>
        <v>-1.6274278553603152</v>
      </c>
      <c r="O501" s="3">
        <f>K501/(VLOOKUP($AX501,'5_Weighting - FEM'!$F$12:$G$20,2,FALSE)/(VLOOKUP($AX501,'5_Weighting - FEM'!$F$12:$H$21,3,FALSE)))</f>
        <v>0.11290528587917802</v>
      </c>
      <c r="P501" s="3">
        <f>O501*$Z501</f>
        <v>-9.3259766136201031E-2</v>
      </c>
      <c r="Q501" s="3">
        <f>K501/(VLOOKUP($AX501,'5_Weighting - FEM'!$F$12:$H$20,2,FALSE)/VLOOKUP($AX501,'5_Weighting - FEM'!$F$12:$H$20,3,FALSE))</f>
        <v>0.11290528587917802</v>
      </c>
      <c r="R501" s="3">
        <f>Q501*$Z501</f>
        <v>-9.3259766136201031E-2</v>
      </c>
      <c r="S501" s="3">
        <f>K501/(VLOOKUP($AX501,'5_Weighting - FEM'!$N$12:$O$23,2,FALSE)/VLOOKUP($AX501,'5_Weighting - FEM'!$N$12:$P$23,3,FALSE))</f>
        <v>1.8842514709709651E-3</v>
      </c>
      <c r="T501" s="3">
        <f>S501*$Z501</f>
        <v>-1.5563917150220171E-3</v>
      </c>
      <c r="U501" s="3">
        <f>K501/(VLOOKUP($AX501,'5_Weighting - FEM'!$R$12:$S$23,2,FALSE)/(VLOOKUP($AX501,'5_Weighting - FEM'!$R$12:$T$23,3,FALSE)))</f>
        <v>3.0628388440348889E-3</v>
      </c>
      <c r="V501" s="3">
        <f>U501*$Z501</f>
        <v>-2.5299048851728182E-3</v>
      </c>
      <c r="W501" s="3">
        <f>K501/(VLOOKUP($AX501,'5_Weighting - FEM'!$V$12:$W$23,2,FALSE)/(VLOOKUP($AX501,'5_Weighting - FEM'!$V$12:$X$23,3,FALSE)))</f>
        <v>2.5981224179123306E-3</v>
      </c>
      <c r="X501" s="3">
        <f>W501*$Z501</f>
        <v>-2.146049117195585E-3</v>
      </c>
      <c r="Y501" s="3" t="s">
        <v>487</v>
      </c>
      <c r="Z501" s="6">
        <v>-0.82599999999999996</v>
      </c>
      <c r="AA501" s="3" t="s">
        <v>134</v>
      </c>
      <c r="AB501" s="3">
        <v>0.71242499999999997</v>
      </c>
      <c r="AC501" s="3" t="s">
        <v>26</v>
      </c>
      <c r="AD501" s="3" t="s">
        <v>53</v>
      </c>
      <c r="AE501" s="3" t="s">
        <v>143</v>
      </c>
      <c r="AF501" s="3" t="s">
        <v>54</v>
      </c>
      <c r="AG501" s="3" t="s">
        <v>135</v>
      </c>
      <c r="AH501" s="3" t="s">
        <v>37</v>
      </c>
      <c r="AI501" s="3" t="s">
        <v>38</v>
      </c>
      <c r="AJ501" s="3" t="s">
        <v>10</v>
      </c>
      <c r="AK501" s="3" t="s">
        <v>39</v>
      </c>
      <c r="AL501" s="4" t="s">
        <v>12</v>
      </c>
      <c r="AM501" s="4" t="s">
        <v>223</v>
      </c>
      <c r="AN501" s="4">
        <v>2000</v>
      </c>
      <c r="AO501" s="3" t="s">
        <v>30</v>
      </c>
      <c r="AP501" s="3" t="s">
        <v>30</v>
      </c>
      <c r="AQ501" s="3">
        <v>447</v>
      </c>
      <c r="AR501" s="3">
        <v>1</v>
      </c>
      <c r="AS501" s="3">
        <v>1</v>
      </c>
      <c r="AT501" s="3">
        <v>1</v>
      </c>
      <c r="AU501" s="3">
        <v>1</v>
      </c>
      <c r="AV501" s="4" t="s">
        <v>346</v>
      </c>
      <c r="AW501" s="4" t="s">
        <v>488</v>
      </c>
      <c r="AX501" s="4" t="s">
        <v>348</v>
      </c>
      <c r="AY501" s="4" t="s">
        <v>18</v>
      </c>
      <c r="AZ501" s="4"/>
      <c r="BA501" s="3">
        <v>-2</v>
      </c>
      <c r="BB501" s="3"/>
      <c r="BC501" s="3">
        <v>0.1353352832366127</v>
      </c>
      <c r="BD501" s="3" t="s">
        <v>19</v>
      </c>
      <c r="BE501" s="3">
        <v>-1.1594202898550725</v>
      </c>
      <c r="BF501" s="3" t="s">
        <v>125</v>
      </c>
    </row>
    <row r="502" spans="1:58" x14ac:dyDescent="0.35">
      <c r="A502" s="2">
        <v>178</v>
      </c>
      <c r="B502" s="3" t="s">
        <v>1263</v>
      </c>
      <c r="C502" s="3">
        <v>178.1</v>
      </c>
      <c r="D502" s="3" t="s">
        <v>1266</v>
      </c>
      <c r="E502" s="3" t="s">
        <v>1265</v>
      </c>
      <c r="F502" s="3"/>
      <c r="G502" s="3"/>
      <c r="H502" s="3" t="str">
        <f>IF(Z502&lt;'2 - Outliers'!$F$11,"Low outlier",IF(Z502&gt;'2 - Outliers'!$F$12,"High outlier",""))</f>
        <v>High outlier</v>
      </c>
      <c r="I502" s="3">
        <f>IF(AB502="",VLOOKUP(AX502,'3 -Impute_SE'!$B$10:$C$21,2,FALSE),AB502)</f>
        <v>1.0698000000000001</v>
      </c>
      <c r="J502" s="3">
        <f>I502^2</f>
        <v>1.1444720400000001</v>
      </c>
      <c r="K502" s="3">
        <f>1/J502</f>
        <v>0.87376533899421416</v>
      </c>
      <c r="L502" s="3">
        <f>K502/(VLOOKUP($AX502,'5_Weighting - FEM'!$B$9:$C$20,2,FALSE)/VLOOKUP($AX502,'5_Weighting - FEM'!$B$9:$D$20,3,FALSE))</f>
        <v>5.2069760002190055E-16</v>
      </c>
      <c r="M502" s="3">
        <f>L502*Z502</f>
        <v>1.1140845850068585E-15</v>
      </c>
      <c r="N502" s="3">
        <f>K502*Z502</f>
        <v>1.8695083193120208</v>
      </c>
      <c r="O502" s="3" t="e">
        <f>K502/(VLOOKUP($AX502,'5_Weighting - FEM'!$F$12:$G$20,2,FALSE)/(VLOOKUP($AX502,'5_Weighting - FEM'!$F$12:$H$21,3,FALSE)))</f>
        <v>#N/A</v>
      </c>
      <c r="P502" s="3" t="e">
        <f>O502*$Z502</f>
        <v>#N/A</v>
      </c>
      <c r="Q502" s="3" t="e">
        <f>K502/(VLOOKUP($AX502,'5_Weighting - FEM'!$F$12:$H$20,2,FALSE)/VLOOKUP($AX502,'5_Weighting - FEM'!$F$12:$H$20,3,FALSE))</f>
        <v>#N/A</v>
      </c>
      <c r="R502" s="3" t="e">
        <f>Q502*$Z502</f>
        <v>#N/A</v>
      </c>
      <c r="S502" s="3">
        <f>K502/(VLOOKUP($AX502,'5_Weighting - FEM'!$N$12:$O$23,2,FALSE)/VLOOKUP($AX502,'5_Weighting - FEM'!$N$12:$P$23,3,FALSE))</f>
        <v>1.9588366962163279E-6</v>
      </c>
      <c r="T502" s="3">
        <f>S502*$Z502</f>
        <v>4.1911269952244554E-6</v>
      </c>
      <c r="U502" s="3">
        <f>K502/(VLOOKUP($AX502,'5_Weighting - FEM'!$R$12:$S$23,2,FALSE)/(VLOOKUP($AX502,'5_Weighting - FEM'!$R$12:$T$23,3,FALSE)))</f>
        <v>1.2707626969280957E-6</v>
      </c>
      <c r="V502" s="3">
        <f>U502*$Z502</f>
        <v>2.7189238663473537E-6</v>
      </c>
      <c r="W502" s="3">
        <f>K502/(VLOOKUP($AX502,'5_Weighting - FEM'!$V$12:$W$23,2,FALSE)/(VLOOKUP($AX502,'5_Weighting - FEM'!$V$12:$X$23,3,FALSE)))</f>
        <v>2.1695733337950045E-16</v>
      </c>
      <c r="X502" s="3">
        <f>W502*$Z502</f>
        <v>4.6420191049877918E-16</v>
      </c>
      <c r="Y502" s="3" t="s">
        <v>1301</v>
      </c>
      <c r="Z502" s="6">
        <v>2.1396000000000002</v>
      </c>
      <c r="AA502" s="3" t="s">
        <v>134</v>
      </c>
      <c r="AB502" s="3">
        <v>1.0698000000000001</v>
      </c>
      <c r="AC502" s="3" t="s">
        <v>1305</v>
      </c>
      <c r="AD502" s="3" t="s">
        <v>5</v>
      </c>
      <c r="AE502" s="3" t="s">
        <v>1307</v>
      </c>
      <c r="AF502" s="3" t="s">
        <v>5</v>
      </c>
      <c r="AG502" s="3" t="s">
        <v>201</v>
      </c>
      <c r="AH502" s="3" t="s">
        <v>1323</v>
      </c>
      <c r="AI502" s="3" t="s">
        <v>38</v>
      </c>
      <c r="AJ502" s="3" t="s">
        <v>57</v>
      </c>
      <c r="AK502" s="3" t="s">
        <v>11</v>
      </c>
      <c r="AL502" s="4" t="s">
        <v>12</v>
      </c>
      <c r="AM502" s="4" t="s">
        <v>13</v>
      </c>
      <c r="AN502" s="4">
        <v>2012</v>
      </c>
      <c r="AO502" s="3" t="str">
        <f>IF(AN502&lt;2010,"Pre-2010",IF(AN502&lt;2018,"2010 - 2017","2018 - 2019"))</f>
        <v>2010 - 2017</v>
      </c>
      <c r="AP502" s="3" t="s">
        <v>1951</v>
      </c>
      <c r="AQ502" s="3">
        <v>2431</v>
      </c>
      <c r="AR502" s="3">
        <v>1</v>
      </c>
      <c r="AS502" s="3">
        <v>0</v>
      </c>
      <c r="AT502" s="3">
        <v>1</v>
      </c>
      <c r="AU502" s="3">
        <v>1</v>
      </c>
      <c r="AV502" s="4" t="s">
        <v>97</v>
      </c>
      <c r="AW502" s="4" t="s">
        <v>849</v>
      </c>
      <c r="AX502" s="4" t="s">
        <v>1396</v>
      </c>
      <c r="AY502" s="4" t="s">
        <v>1403</v>
      </c>
      <c r="AZ502" s="4"/>
      <c r="BA502" s="3">
        <v>0.02</v>
      </c>
      <c r="BB502" s="3"/>
      <c r="BC502" s="3"/>
      <c r="BD502" s="3"/>
      <c r="BE502" s="3">
        <v>2</v>
      </c>
      <c r="BF502" s="3" t="s">
        <v>125</v>
      </c>
    </row>
    <row r="503" spans="1:58" x14ac:dyDescent="0.35">
      <c r="A503" s="2">
        <v>184</v>
      </c>
      <c r="B503" s="3" t="s">
        <v>1284</v>
      </c>
      <c r="C503" s="3">
        <v>184.1</v>
      </c>
      <c r="D503" s="3" t="s">
        <v>1287</v>
      </c>
      <c r="E503" s="3" t="s">
        <v>1286</v>
      </c>
      <c r="F503" s="3"/>
      <c r="G503" s="3"/>
      <c r="H503" s="3" t="str">
        <f>IF(Z503&lt;'2 - Outliers'!$F$11,"Low outlier",IF(Z503&gt;'2 - Outliers'!$F$12,"High outlier",""))</f>
        <v>Low outlier</v>
      </c>
      <c r="I503" s="3">
        <f>IF(AB503="",VLOOKUP(AX503,'3 -Impute_SE'!$B$10:$C$21,2,FALSE),AB503)</f>
        <v>1.0906115596986781</v>
      </c>
      <c r="J503" s="3">
        <f>I503^2</f>
        <v>1.1894335741483832</v>
      </c>
      <c r="K503" s="3">
        <f>1/J503</f>
        <v>0.84073631494384637</v>
      </c>
      <c r="L503" s="3">
        <f>K503/(VLOOKUP($AX503,'5_Weighting - FEM'!$B$9:$C$20,2,FALSE)/VLOOKUP($AX503,'5_Weighting - FEM'!$B$9:$D$20,3,FALSE))</f>
        <v>8.1623982382050136E-4</v>
      </c>
      <c r="M503" s="3">
        <f>L503*Z503</f>
        <v>-2.3910787776088072E-3</v>
      </c>
      <c r="N503" s="3">
        <f>K503*Z503</f>
        <v>-2.4628383736755066</v>
      </c>
      <c r="O503" s="3">
        <f>K503/(VLOOKUP($AX503,'5_Weighting - FEM'!$F$12:$G$20,2,FALSE)/(VLOOKUP($AX503,'5_Weighting - FEM'!$F$12:$H$21,3,FALSE)))</f>
        <v>1.429856333798581E-2</v>
      </c>
      <c r="P503" s="3">
        <f>O503*$Z503</f>
        <v>-4.1885963352936935E-2</v>
      </c>
      <c r="Q503" s="3">
        <f>K503/(VLOOKUP($AX503,'5_Weighting - FEM'!$F$12:$H$20,2,FALSE)/VLOOKUP($AX503,'5_Weighting - FEM'!$F$12:$H$20,3,FALSE))</f>
        <v>1.429856333798581E-2</v>
      </c>
      <c r="R503" s="3">
        <f>Q503*$Z503</f>
        <v>-4.1885963352936935E-2</v>
      </c>
      <c r="S503" s="3">
        <f>K503/(VLOOKUP($AX503,'5_Weighting - FEM'!$N$12:$O$23,2,FALSE)/VLOOKUP($AX503,'5_Weighting - FEM'!$N$12:$P$23,3,FALSE))</f>
        <v>5.8840781482438894E-4</v>
      </c>
      <c r="T503" s="3">
        <f>S503*$Z503</f>
        <v>-1.7236716434888947E-3</v>
      </c>
      <c r="U503" s="3">
        <f>K503/(VLOOKUP($AX503,'5_Weighting - FEM'!$R$12:$S$23,2,FALSE)/(VLOOKUP($AX503,'5_Weighting - FEM'!$R$12:$T$23,3,FALSE)))</f>
        <v>4.034044097258972E-4</v>
      </c>
      <c r="V503" s="3">
        <f>U503*$Z503</f>
        <v>-1.1817258785225835E-3</v>
      </c>
      <c r="W503" s="3">
        <f>K503/(VLOOKUP($AX503,'5_Weighting - FEM'!$V$12:$W$23,2,FALSE)/(VLOOKUP($AX503,'5_Weighting - FEM'!$V$12:$X$23,3,FALSE)))</f>
        <v>5.1782699321268916E-4</v>
      </c>
      <c r="X503" s="3">
        <f>W503*$Z503</f>
        <v>-1.516913409282668E-3</v>
      </c>
      <c r="Y503" s="3" t="s">
        <v>2007</v>
      </c>
      <c r="Z503" s="6">
        <v>-2.9293826493506492</v>
      </c>
      <c r="AA503" s="3" t="s">
        <v>459</v>
      </c>
      <c r="AB503" s="3">
        <v>1.0906115596986781</v>
      </c>
      <c r="AC503" s="3" t="s">
        <v>26</v>
      </c>
      <c r="AD503" s="3" t="s">
        <v>5</v>
      </c>
      <c r="AE503" s="3" t="s">
        <v>1309</v>
      </c>
      <c r="AF503" s="3" t="s">
        <v>53</v>
      </c>
      <c r="AG503" s="3" t="s">
        <v>1320</v>
      </c>
      <c r="AH503" s="3" t="s">
        <v>37</v>
      </c>
      <c r="AI503" s="3" t="s">
        <v>1321</v>
      </c>
      <c r="AJ503" s="3" t="s">
        <v>57</v>
      </c>
      <c r="AK503" s="3" t="s">
        <v>1341</v>
      </c>
      <c r="AL503" s="4" t="s">
        <v>1342</v>
      </c>
      <c r="AM503" s="4" t="s">
        <v>1343</v>
      </c>
      <c r="AN503" s="4">
        <v>2016</v>
      </c>
      <c r="AO503" s="3" t="s">
        <v>14</v>
      </c>
      <c r="AP503" s="3" t="s">
        <v>1951</v>
      </c>
      <c r="AQ503" s="3">
        <v>770</v>
      </c>
      <c r="AR503" s="3">
        <v>1</v>
      </c>
      <c r="AS503" s="3">
        <v>1</v>
      </c>
      <c r="AT503" s="3">
        <v>0</v>
      </c>
      <c r="AU503" s="3">
        <v>1</v>
      </c>
      <c r="AV503" s="4" t="s">
        <v>1347</v>
      </c>
      <c r="AW503" s="4" t="s">
        <v>610</v>
      </c>
      <c r="AX503" s="4" t="s">
        <v>465</v>
      </c>
      <c r="AY503" s="4" t="s">
        <v>1405</v>
      </c>
      <c r="AZ503" s="4" t="s">
        <v>1406</v>
      </c>
      <c r="BA503" s="3">
        <v>-4.8000000000000001E-2</v>
      </c>
      <c r="BB503" s="3"/>
      <c r="BC503" s="3"/>
      <c r="BD503" s="3"/>
      <c r="BE503" s="3">
        <v>-2.6859999999999999</v>
      </c>
      <c r="BF503" s="3" t="s">
        <v>1300</v>
      </c>
    </row>
    <row r="504" spans="1:58" x14ac:dyDescent="0.35">
      <c r="A504" s="12">
        <v>100</v>
      </c>
      <c r="B504" s="3" t="s">
        <v>79</v>
      </c>
      <c r="C504" s="3">
        <v>100.1</v>
      </c>
      <c r="D504" s="3" t="s">
        <v>919</v>
      </c>
      <c r="E504" s="3" t="s">
        <v>81</v>
      </c>
      <c r="F504" s="13"/>
      <c r="G504" s="3"/>
      <c r="H504" s="3" t="str">
        <f>IF(Z504&lt;'2 - Outliers'!$F$11,"Low outlier",IF(Z504&gt;'2 - Outliers'!$F$12,"High outlier",""))</f>
        <v>High outlier</v>
      </c>
      <c r="I504" s="3">
        <f>IF(AB504="",VLOOKUP(AX504,'3 -Impute_SE'!$B$10:$C$21,2,FALSE),AB504)</f>
        <v>1.2060667870036101</v>
      </c>
      <c r="J504" s="3">
        <f>I504^2</f>
        <v>1.4545970947132114</v>
      </c>
      <c r="K504" s="3">
        <f>1/J504</f>
        <v>0.68747559281847748</v>
      </c>
      <c r="L504" s="3">
        <f>K504/(VLOOKUP($AX504,'5_Weighting - FEM'!$B$9:$C$20,2,FALSE)/VLOOKUP($AX504,'5_Weighting - FEM'!$B$9:$D$20,3,FALSE))</f>
        <v>6.674446515380131E-4</v>
      </c>
      <c r="M504" s="3">
        <f>L504*Z504</f>
        <v>1.4242003851395E-3</v>
      </c>
      <c r="N504" s="3">
        <f>K504*Z504</f>
        <v>1.4669426173539706</v>
      </c>
      <c r="O504" s="3">
        <f>K504/(VLOOKUP($AX504,'5_Weighting - FEM'!$F$12:$G$20,2,FALSE)/(VLOOKUP($AX504,'5_Weighting - FEM'!$F$12:$H$21,3,FALSE)))</f>
        <v>1.1692028918592499E-2</v>
      </c>
      <c r="P504" s="3">
        <f>O504*$Z504</f>
        <v>2.494857371401565E-2</v>
      </c>
      <c r="Q504" s="3">
        <f>K504/(VLOOKUP($AX504,'5_Weighting - FEM'!$F$12:$H$20,2,FALSE)/VLOOKUP($AX504,'5_Weighting - FEM'!$F$12:$H$20,3,FALSE))</f>
        <v>1.1692028918592499E-2</v>
      </c>
      <c r="R504" s="3">
        <f>Q504*$Z504</f>
        <v>2.494857371401565E-2</v>
      </c>
      <c r="S504" s="3">
        <f>K504/(VLOOKUP($AX504,'5_Weighting - FEM'!$N$12:$O$23,2,FALSE)/VLOOKUP($AX504,'5_Weighting - FEM'!$N$12:$P$23,3,FALSE))</f>
        <v>4.8114492513914988E-4</v>
      </c>
      <c r="T504" s="3">
        <f>S504*$Z504</f>
        <v>1.026672078519257E-3</v>
      </c>
      <c r="U504" s="3">
        <f>K504/(VLOOKUP($AX504,'5_Weighting - FEM'!$R$12:$S$23,2,FALSE)/(VLOOKUP($AX504,'5_Weighting - FEM'!$R$12:$T$23,3,FALSE)))</f>
        <v>3.2986642873922056E-4</v>
      </c>
      <c r="V504" s="3">
        <f>U504*$Z504</f>
        <v>7.0387243911899564E-4</v>
      </c>
      <c r="W504" s="3">
        <f>K504/(VLOOKUP($AX504,'5_Weighting - FEM'!$V$12:$W$23,2,FALSE)/(VLOOKUP($AX504,'5_Weighting - FEM'!$V$12:$X$23,3,FALSE)))</f>
        <v>4.234305248965966E-4</v>
      </c>
      <c r="X504" s="3">
        <f>W504*$Z504</f>
        <v>9.0352048705151381E-4</v>
      </c>
      <c r="Y504" s="13" t="s">
        <v>920</v>
      </c>
      <c r="Z504" s="6">
        <v>2.1338104693140796</v>
      </c>
      <c r="AA504" s="3" t="s">
        <v>72</v>
      </c>
      <c r="AB504" s="3">
        <v>1.2060667870036101</v>
      </c>
      <c r="AC504" s="3" t="s">
        <v>26</v>
      </c>
      <c r="AD504" s="3" t="s">
        <v>5</v>
      </c>
      <c r="AE504" s="3" t="s">
        <v>6</v>
      </c>
      <c r="AF504" s="3" t="s">
        <v>5</v>
      </c>
      <c r="AG504" s="3" t="s">
        <v>83</v>
      </c>
      <c r="AH504" s="3" t="s">
        <v>84</v>
      </c>
      <c r="AI504" s="3" t="s">
        <v>85</v>
      </c>
      <c r="AJ504" s="3" t="s">
        <v>57</v>
      </c>
      <c r="AK504" s="3" t="s">
        <v>11</v>
      </c>
      <c r="AL504" s="4" t="s">
        <v>12</v>
      </c>
      <c r="AM504" s="4" t="s">
        <v>86</v>
      </c>
      <c r="AN504" s="4">
        <v>2011</v>
      </c>
      <c r="AO504" s="3" t="str">
        <f>IF(AN504&lt;2010,"Pre-2010",IF(AN504&lt;2018,"2010 - 2017","2018 - 2019"))</f>
        <v>2010 - 2017</v>
      </c>
      <c r="AP504" s="3" t="s">
        <v>14</v>
      </c>
      <c r="AQ504" s="3">
        <v>284</v>
      </c>
      <c r="AR504" s="3">
        <v>0</v>
      </c>
      <c r="AS504" s="3">
        <v>1</v>
      </c>
      <c r="AT504" s="3">
        <v>1</v>
      </c>
      <c r="AU504" s="3">
        <v>1</v>
      </c>
      <c r="AV504" s="4" t="s">
        <v>330</v>
      </c>
      <c r="AW504" s="4" t="s">
        <v>529</v>
      </c>
      <c r="AX504" s="4" t="s">
        <v>465</v>
      </c>
      <c r="AY504" s="4" t="s">
        <v>89</v>
      </c>
      <c r="AZ504" s="4" t="s">
        <v>90</v>
      </c>
      <c r="BA504" s="3">
        <v>2.3E-2</v>
      </c>
      <c r="BB504" s="13">
        <v>1.02</v>
      </c>
      <c r="BC504" s="13"/>
      <c r="BD504" s="13" t="s">
        <v>4</v>
      </c>
      <c r="BE504" s="13">
        <v>1.7692307692307694</v>
      </c>
      <c r="BF504" s="13" t="s">
        <v>91</v>
      </c>
    </row>
    <row r="505" spans="1:58" x14ac:dyDescent="0.35">
      <c r="A505" s="75">
        <v>25</v>
      </c>
      <c r="B505" s="3" t="s">
        <v>484</v>
      </c>
      <c r="C505" s="3">
        <v>25.3</v>
      </c>
      <c r="D505" s="3" t="s">
        <v>643</v>
      </c>
      <c r="E505" s="3" t="s">
        <v>644</v>
      </c>
      <c r="F505" s="76"/>
      <c r="G505" s="3"/>
      <c r="H505" s="77" t="str">
        <f>IF(Z505&lt;'2 - Outliers'!$F$11,"Low outlier",IF(Z505&gt;'2 - Outliers'!$F$12,"High outlier",""))</f>
        <v>High outlier</v>
      </c>
      <c r="I505" s="3">
        <f>IF(AB505="",VLOOKUP(AX505,'3 -Impute_SE'!$B$10:$C$21,2,FALSE),AB505)</f>
        <v>1.21818</v>
      </c>
      <c r="J505" s="3">
        <f>I505^2</f>
        <v>1.4839625124</v>
      </c>
      <c r="K505" s="3">
        <f>1/J505</f>
        <v>0.67387147023189187</v>
      </c>
      <c r="L505" s="3">
        <f>K505/(VLOOKUP($AX505,'5_Weighting - FEM'!$B$9:$C$20,2,FALSE)/VLOOKUP($AX505,'5_Weighting - FEM'!$B$9:$D$20,3,FALSE))</f>
        <v>1.176453611324122E-3</v>
      </c>
      <c r="M505" s="3">
        <f>L505*Z505</f>
        <v>2.3927360596596222E-3</v>
      </c>
      <c r="N505" s="3">
        <f>K505*Z505</f>
        <v>1.3705568590884845</v>
      </c>
      <c r="O505" s="3">
        <f>K505/(VLOOKUP($AX505,'5_Weighting - FEM'!$F$12:$G$20,2,FALSE)/(VLOOKUP($AX505,'5_Weighting - FEM'!$F$12:$H$21,3,FALSE)))</f>
        <v>3.8616209936857812E-2</v>
      </c>
      <c r="P505" s="3">
        <f>O505*$Z505</f>
        <v>7.8539771661127938E-2</v>
      </c>
      <c r="Q505" s="3">
        <f>K505/(VLOOKUP($AX505,'5_Weighting - FEM'!$F$12:$H$20,2,FALSE)/VLOOKUP($AX505,'5_Weighting - FEM'!$F$12:$H$20,3,FALSE))</f>
        <v>3.8616209936857812E-2</v>
      </c>
      <c r="R505" s="3">
        <f>Q505*$Z505</f>
        <v>7.8539771661127938E-2</v>
      </c>
      <c r="S505" s="3">
        <f>K505/(VLOOKUP($AX505,'5_Weighting - FEM'!$N$12:$O$23,2,FALSE)/VLOOKUP($AX505,'5_Weighting - FEM'!$N$12:$P$23,3,FALSE))</f>
        <v>6.4445743005081763E-4</v>
      </c>
      <c r="T505" s="3">
        <f>S505*$Z505</f>
        <v>1.3107329663960058E-3</v>
      </c>
      <c r="U505" s="3">
        <f>K505/(VLOOKUP($AX505,'5_Weighting - FEM'!$R$12:$S$23,2,FALSE)/(VLOOKUP($AX505,'5_Weighting - FEM'!$R$12:$T$23,3,FALSE)))</f>
        <v>1.047561474939115E-3</v>
      </c>
      <c r="V505" s="3">
        <f>U505*$Z505</f>
        <v>2.1305881436122936E-3</v>
      </c>
      <c r="W505" s="3">
        <f>K505/(VLOOKUP($AX505,'5_Weighting - FEM'!$V$12:$W$23,2,FALSE)/(VLOOKUP($AX505,'5_Weighting - FEM'!$V$12:$X$23,3,FALSE)))</f>
        <v>8.8861774672909226E-4</v>
      </c>
      <c r="X505" s="3">
        <f>W505*$Z505</f>
        <v>1.8073196472736979E-3</v>
      </c>
      <c r="Y505" s="77" t="s">
        <v>645</v>
      </c>
      <c r="Z505" s="6">
        <v>2.033855</v>
      </c>
      <c r="AA505" s="3" t="s">
        <v>134</v>
      </c>
      <c r="AB505" s="3">
        <v>1.21818</v>
      </c>
      <c r="AC505" s="3" t="s">
        <v>26</v>
      </c>
      <c r="AD505" s="3" t="s">
        <v>5</v>
      </c>
      <c r="AE505" s="3" t="s">
        <v>6</v>
      </c>
      <c r="AF505" s="3" t="s">
        <v>5</v>
      </c>
      <c r="AG505" s="3" t="s">
        <v>135</v>
      </c>
      <c r="AH505" s="3" t="s">
        <v>37</v>
      </c>
      <c r="AI505" s="3" t="s">
        <v>38</v>
      </c>
      <c r="AJ505" s="3" t="s">
        <v>10</v>
      </c>
      <c r="AK505" s="3" t="s">
        <v>39</v>
      </c>
      <c r="AL505" s="4" t="s">
        <v>12</v>
      </c>
      <c r="AM505" s="4" t="s">
        <v>646</v>
      </c>
      <c r="AN505" s="4">
        <v>2000</v>
      </c>
      <c r="AO505" s="3" t="str">
        <f>IF(AN505&lt;2010,"Pre-2010",IF(AN505&lt;2018,"2010 - 2017","2018 - 2019"))</f>
        <v>Pre-2010</v>
      </c>
      <c r="AP505" s="3" t="s">
        <v>30</v>
      </c>
      <c r="AQ505" s="3">
        <v>587</v>
      </c>
      <c r="AR505" s="3">
        <v>1</v>
      </c>
      <c r="AS505" s="3">
        <v>1</v>
      </c>
      <c r="AT505" s="3">
        <v>1</v>
      </c>
      <c r="AU505" s="3">
        <v>1</v>
      </c>
      <c r="AV505" s="4" t="s">
        <v>346</v>
      </c>
      <c r="AW505" s="4" t="s">
        <v>488</v>
      </c>
      <c r="AX505" s="4" t="s">
        <v>348</v>
      </c>
      <c r="AY505" s="4" t="s">
        <v>18</v>
      </c>
      <c r="AZ505" s="4"/>
      <c r="BA505" s="3">
        <v>5.149</v>
      </c>
      <c r="BB505" s="77"/>
      <c r="BC505" s="77">
        <v>172.2591450135512</v>
      </c>
      <c r="BD505" s="77" t="s">
        <v>19</v>
      </c>
      <c r="BE505" s="77">
        <v>1.6695849546044099</v>
      </c>
      <c r="BF505" s="77" t="s">
        <v>125</v>
      </c>
    </row>
    <row r="506" spans="1:58" x14ac:dyDescent="0.35">
      <c r="A506" s="75">
        <v>184</v>
      </c>
      <c r="B506" s="3" t="s">
        <v>1284</v>
      </c>
      <c r="C506" s="3">
        <v>184.2</v>
      </c>
      <c r="D506" s="3" t="s">
        <v>1290</v>
      </c>
      <c r="E506" s="3" t="s">
        <v>1289</v>
      </c>
      <c r="F506" s="76"/>
      <c r="G506" s="3" t="s">
        <v>1996</v>
      </c>
      <c r="H506" s="77" t="str">
        <f>IF(Z506&lt;'2 - Outliers'!$F$11,"Low outlier",IF(Z506&gt;'2 - Outliers'!$F$12,"High outlier",""))</f>
        <v>Low outlier</v>
      </c>
      <c r="I506" s="3">
        <f>IF(AB506="",VLOOKUP(AX506,'3 -Impute_SE'!$B$10:$C$21,2,FALSE),AB506)</f>
        <v>1.9105899964971147</v>
      </c>
      <c r="J506" s="3">
        <f>I506^2</f>
        <v>3.6503541347148447</v>
      </c>
      <c r="K506" s="3">
        <f>1/J506</f>
        <v>0.27394602361727216</v>
      </c>
      <c r="L506" s="3">
        <f>K506/(VLOOKUP($AX506,'5_Weighting - FEM'!$B$9:$C$20,2,FALSE)/VLOOKUP($AX506,'5_Weighting - FEM'!$B$9:$D$20,3,FALSE))</f>
        <v>2.659640723008664E-4</v>
      </c>
      <c r="M506" s="3">
        <f>L506*Z506</f>
        <v>-5.0113584948134442E-3</v>
      </c>
      <c r="N506" s="3">
        <f>K506*Z506</f>
        <v>-5.1617563255753671</v>
      </c>
      <c r="O506" s="3">
        <f>K506/(VLOOKUP($AX506,'5_Weighting - FEM'!$F$12:$G$20,2,FALSE)/(VLOOKUP($AX506,'5_Weighting - FEM'!$F$12:$H$21,3,FALSE)))</f>
        <v>4.6590524285162411E-3</v>
      </c>
      <c r="P506" s="3">
        <f>O506*$Z506</f>
        <v>-8.778697725388232E-2</v>
      </c>
      <c r="Q506" s="3">
        <f>K506/(VLOOKUP($AX506,'5_Weighting - FEM'!$F$12:$H$20,2,FALSE)/VLOOKUP($AX506,'5_Weighting - FEM'!$F$12:$H$20,3,FALSE))</f>
        <v>4.6590524285162411E-3</v>
      </c>
      <c r="R506" s="3">
        <f>Q506*$Z506</f>
        <v>-8.778697725388232E-2</v>
      </c>
      <c r="S506" s="3">
        <f>K506/(VLOOKUP($AX506,'5_Weighting - FEM'!$N$12:$O$23,2,FALSE)/VLOOKUP($AX506,'5_Weighting - FEM'!$N$12:$P$23,3,FALSE))</f>
        <v>1.9172715424720977E-4</v>
      </c>
      <c r="T506" s="3">
        <f>S506*$Z506</f>
        <v>-3.6125687759670853E-3</v>
      </c>
      <c r="U506" s="3">
        <f>K506/(VLOOKUP($AX506,'5_Weighting - FEM'!$R$12:$S$23,2,FALSE)/(VLOOKUP($AX506,'5_Weighting - FEM'!$R$12:$T$23,3,FALSE)))</f>
        <v>1.3144553409883753E-4</v>
      </c>
      <c r="V506" s="3">
        <f>U506*$Z506</f>
        <v>-2.4767281092249764E-3</v>
      </c>
      <c r="W506" s="3">
        <f>K506/(VLOOKUP($AX506,'5_Weighting - FEM'!$V$12:$W$23,2,FALSE)/(VLOOKUP($AX506,'5_Weighting - FEM'!$V$12:$X$23,3,FALSE)))</f>
        <v>1.6872905712628713E-4</v>
      </c>
      <c r="X506" s="3">
        <f>W506*$Z506</f>
        <v>-3.1792331439231295E-3</v>
      </c>
      <c r="Y506" s="77" t="s">
        <v>2007</v>
      </c>
      <c r="Z506" s="6">
        <v>-18.842238545454546</v>
      </c>
      <c r="AA506" s="3" t="s">
        <v>459</v>
      </c>
      <c r="AB506" s="3">
        <v>1.9105899964971147</v>
      </c>
      <c r="AC506" s="3" t="s">
        <v>26</v>
      </c>
      <c r="AD506" s="3" t="s">
        <v>5</v>
      </c>
      <c r="AE506" s="3" t="s">
        <v>1309</v>
      </c>
      <c r="AF506" s="3" t="s">
        <v>53</v>
      </c>
      <c r="AG506" s="3" t="s">
        <v>1320</v>
      </c>
      <c r="AH506" s="3" t="s">
        <v>37</v>
      </c>
      <c r="AI506" s="3" t="s">
        <v>1321</v>
      </c>
      <c r="AJ506" s="3" t="s">
        <v>57</v>
      </c>
      <c r="AK506" s="3" t="s">
        <v>1341</v>
      </c>
      <c r="AL506" s="4" t="s">
        <v>1342</v>
      </c>
      <c r="AM506" s="4" t="s">
        <v>1343</v>
      </c>
      <c r="AN506" s="4">
        <v>2016</v>
      </c>
      <c r="AO506" s="3" t="s">
        <v>14</v>
      </c>
      <c r="AP506" s="3" t="s">
        <v>1951</v>
      </c>
      <c r="AQ506" s="3">
        <v>770</v>
      </c>
      <c r="AR506" s="3">
        <v>1</v>
      </c>
      <c r="AS506" s="3">
        <v>1</v>
      </c>
      <c r="AT506" s="3">
        <v>0</v>
      </c>
      <c r="AU506" s="3">
        <v>1</v>
      </c>
      <c r="AV506" s="4" t="s">
        <v>1347</v>
      </c>
      <c r="AW506" s="4" t="s">
        <v>610</v>
      </c>
      <c r="AX506" s="4" t="s">
        <v>465</v>
      </c>
      <c r="AY506" s="4" t="s">
        <v>1405</v>
      </c>
      <c r="AZ506" s="4" t="s">
        <v>1406</v>
      </c>
      <c r="BA506" s="3">
        <v>-0.17799999999999999</v>
      </c>
      <c r="BB506" s="77"/>
      <c r="BC506" s="77"/>
      <c r="BD506" s="77"/>
      <c r="BE506" s="77">
        <v>-9.8620000000000001</v>
      </c>
      <c r="BF506" s="77" t="s">
        <v>1300</v>
      </c>
    </row>
    <row r="507" spans="1:58" x14ac:dyDescent="0.35">
      <c r="A507" s="75"/>
      <c r="B507" s="77"/>
      <c r="C507" s="78"/>
      <c r="D507" s="78"/>
      <c r="E507" s="78"/>
      <c r="F507" s="77"/>
      <c r="G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7"/>
      <c r="AP507" s="77"/>
      <c r="AQ507" s="77"/>
      <c r="AR507" s="77"/>
      <c r="AS507" s="77"/>
      <c r="AT507" s="77"/>
      <c r="AU507" s="77"/>
      <c r="AV507" s="78"/>
      <c r="AW507" s="78"/>
      <c r="AX507" s="78"/>
      <c r="AY507" s="78"/>
      <c r="AZ507" s="79"/>
      <c r="BA507" s="78"/>
    </row>
    <row r="508" spans="1:58" x14ac:dyDescent="0.35">
      <c r="A508" s="75"/>
    </row>
    <row r="509" spans="1:58" x14ac:dyDescent="0.35">
      <c r="A509" s="75"/>
    </row>
  </sheetData>
  <autoFilter ref="A1:BF506" xr:uid="{5453511E-DB32-4AF2-9076-E6CD4F9AF853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3B1CE-AF66-4DF6-AB6D-DF97D6D86627}">
  <dimension ref="B1:X24"/>
  <sheetViews>
    <sheetView showGridLines="0" zoomScale="55" zoomScaleNormal="55" workbookViewId="0">
      <selection activeCell="C13" sqref="C13"/>
    </sheetView>
  </sheetViews>
  <sheetFormatPr defaultRowHeight="14.5" x14ac:dyDescent="0.35"/>
  <cols>
    <col min="2" max="2" width="20.7265625" bestFit="1" customWidth="1"/>
    <col min="3" max="3" width="26.1796875" bestFit="1" customWidth="1"/>
    <col min="4" max="4" width="30.08984375" bestFit="1" customWidth="1"/>
    <col min="5" max="5" width="21.1796875" bestFit="1" customWidth="1"/>
    <col min="6" max="6" width="25.1796875" bestFit="1" customWidth="1"/>
    <col min="7" max="7" width="26.1796875" bestFit="1" customWidth="1"/>
    <col min="8" max="8" width="28.6328125" bestFit="1" customWidth="1"/>
    <col min="9" max="9" width="20.54296875" customWidth="1"/>
    <col min="10" max="10" width="20.7265625" bestFit="1" customWidth="1"/>
    <col min="11" max="11" width="26.1796875" bestFit="1" customWidth="1"/>
    <col min="12" max="12" width="30.08984375" bestFit="1" customWidth="1"/>
    <col min="14" max="14" width="20.7265625" bestFit="1" customWidth="1"/>
    <col min="15" max="15" width="26.1796875" bestFit="1" customWidth="1"/>
    <col min="16" max="16" width="30.08984375" bestFit="1" customWidth="1"/>
    <col min="18" max="18" width="20.7265625" bestFit="1" customWidth="1"/>
    <col min="19" max="19" width="26.1796875" bestFit="1" customWidth="1"/>
    <col min="20" max="20" width="30.08984375" bestFit="1" customWidth="1"/>
    <col min="22" max="22" width="22.1796875" bestFit="1" customWidth="1"/>
    <col min="23" max="23" width="26.1796875" bestFit="1" customWidth="1"/>
    <col min="24" max="24" width="30.08984375" bestFit="1" customWidth="1"/>
  </cols>
  <sheetData>
    <row r="1" spans="2:24" ht="21" x14ac:dyDescent="0.5">
      <c r="B1" s="56" t="s">
        <v>1425</v>
      </c>
      <c r="C1" s="56"/>
      <c r="D1" s="56"/>
      <c r="F1" s="55" t="s">
        <v>1426</v>
      </c>
      <c r="G1" s="55"/>
      <c r="H1" s="55"/>
      <c r="J1" s="54" t="s">
        <v>1429</v>
      </c>
      <c r="K1" s="54"/>
      <c r="L1" s="54"/>
      <c r="N1" s="53" t="s">
        <v>1430</v>
      </c>
      <c r="O1" s="53"/>
      <c r="P1" s="53"/>
      <c r="R1" s="52" t="s">
        <v>1431</v>
      </c>
      <c r="S1" s="52"/>
      <c r="T1" s="52"/>
      <c r="V1" s="51" t="s">
        <v>1432</v>
      </c>
      <c r="W1" s="51"/>
    </row>
    <row r="5" spans="2:24" x14ac:dyDescent="0.35">
      <c r="B5" s="30" t="s">
        <v>1427</v>
      </c>
      <c r="C5" t="s">
        <v>1417</v>
      </c>
    </row>
    <row r="6" spans="2:24" x14ac:dyDescent="0.35">
      <c r="B6" s="30" t="s">
        <v>1957</v>
      </c>
      <c r="C6" t="s">
        <v>1421</v>
      </c>
    </row>
    <row r="7" spans="2:24" x14ac:dyDescent="0.35">
      <c r="F7" s="30" t="s">
        <v>1424</v>
      </c>
      <c r="G7" s="31">
        <v>1</v>
      </c>
      <c r="H7" s="31"/>
      <c r="J7" s="30" t="s">
        <v>1427</v>
      </c>
      <c r="K7" t="s">
        <v>1417</v>
      </c>
      <c r="N7" s="30" t="s">
        <v>1427</v>
      </c>
      <c r="O7" t="s">
        <v>1417</v>
      </c>
      <c r="R7" s="30" t="s">
        <v>1061</v>
      </c>
      <c r="S7" s="31">
        <v>1</v>
      </c>
      <c r="T7" s="31"/>
      <c r="V7" s="30" t="s">
        <v>1058</v>
      </c>
      <c r="W7" s="31">
        <v>1</v>
      </c>
    </row>
    <row r="8" spans="2:24" x14ac:dyDescent="0.35">
      <c r="B8" s="30" t="s">
        <v>1422</v>
      </c>
      <c r="C8" t="s">
        <v>2088</v>
      </c>
      <c r="D8" t="s">
        <v>2087</v>
      </c>
      <c r="F8" s="30" t="s">
        <v>1427</v>
      </c>
      <c r="G8" t="s">
        <v>1417</v>
      </c>
      <c r="J8" s="30" t="s">
        <v>1957</v>
      </c>
      <c r="K8" t="s">
        <v>1421</v>
      </c>
      <c r="N8" s="30" t="s">
        <v>1950</v>
      </c>
      <c r="O8" t="s">
        <v>1433</v>
      </c>
      <c r="R8" s="30" t="s">
        <v>1427</v>
      </c>
      <c r="V8" s="30" t="s">
        <v>1427</v>
      </c>
      <c r="W8" t="s">
        <v>1417</v>
      </c>
    </row>
    <row r="9" spans="2:24" x14ac:dyDescent="0.35">
      <c r="B9" s="31" t="s">
        <v>32</v>
      </c>
      <c r="C9" s="29">
        <v>19837.826304880309</v>
      </c>
      <c r="D9" s="29">
        <v>25</v>
      </c>
      <c r="F9" s="30" t="s">
        <v>1957</v>
      </c>
      <c r="G9" t="s">
        <v>1421</v>
      </c>
      <c r="J9" s="30" t="s">
        <v>1950</v>
      </c>
      <c r="K9" t="s">
        <v>30</v>
      </c>
      <c r="N9" s="30" t="s">
        <v>1957</v>
      </c>
      <c r="O9" t="s">
        <v>1421</v>
      </c>
      <c r="R9" s="30" t="s">
        <v>1957</v>
      </c>
      <c r="S9" t="s">
        <v>1421</v>
      </c>
      <c r="V9" s="30" t="s">
        <v>1957</v>
      </c>
      <c r="W9" t="s">
        <v>1421</v>
      </c>
    </row>
    <row r="10" spans="2:24" x14ac:dyDescent="0.35">
      <c r="B10" s="31" t="s">
        <v>332</v>
      </c>
      <c r="C10" s="29">
        <v>1965487.9861845248</v>
      </c>
      <c r="D10" s="29">
        <v>14</v>
      </c>
    </row>
    <row r="11" spans="2:24" x14ac:dyDescent="0.35">
      <c r="B11" s="31" t="s">
        <v>348</v>
      </c>
      <c r="C11" s="29">
        <v>14319.975385035286</v>
      </c>
      <c r="D11" s="29">
        <v>25</v>
      </c>
      <c r="F11" s="30" t="s">
        <v>1422</v>
      </c>
      <c r="G11" t="s">
        <v>2088</v>
      </c>
      <c r="H11" t="s">
        <v>2086</v>
      </c>
      <c r="J11" s="30" t="s">
        <v>1422</v>
      </c>
      <c r="K11" t="s">
        <v>2088</v>
      </c>
      <c r="L11" t="s">
        <v>2087</v>
      </c>
      <c r="N11" s="30" t="s">
        <v>1422</v>
      </c>
      <c r="O11" t="s">
        <v>2088</v>
      </c>
      <c r="P11" t="s">
        <v>2087</v>
      </c>
      <c r="R11" s="30" t="s">
        <v>1422</v>
      </c>
      <c r="S11" t="s">
        <v>2088</v>
      </c>
      <c r="T11" t="s">
        <v>2087</v>
      </c>
      <c r="V11" s="30" t="s">
        <v>1422</v>
      </c>
      <c r="W11" t="s">
        <v>2088</v>
      </c>
      <c r="X11" t="s">
        <v>2087</v>
      </c>
    </row>
    <row r="12" spans="2:24" x14ac:dyDescent="0.35">
      <c r="B12" s="31" t="s">
        <v>1396</v>
      </c>
      <c r="C12" s="29">
        <v>4.0273602442145168E+16</v>
      </c>
      <c r="D12" s="29">
        <v>24</v>
      </c>
      <c r="F12" s="31" t="s">
        <v>32</v>
      </c>
      <c r="G12" s="29">
        <v>8693.5216057391681</v>
      </c>
      <c r="H12" s="29">
        <v>6</v>
      </c>
      <c r="J12" s="31" t="s">
        <v>32</v>
      </c>
      <c r="K12" s="29">
        <v>12204.044193235994</v>
      </c>
      <c r="L12" s="29">
        <v>10</v>
      </c>
      <c r="N12" s="31" t="s">
        <v>32</v>
      </c>
      <c r="O12" s="29">
        <v>7633.7821116443229</v>
      </c>
      <c r="P12" s="29">
        <v>15</v>
      </c>
      <c r="R12" s="31" t="s">
        <v>32</v>
      </c>
      <c r="S12" s="29">
        <v>14168.59331803816</v>
      </c>
      <c r="T12" s="29">
        <v>15</v>
      </c>
      <c r="V12" s="31" t="s">
        <v>32</v>
      </c>
      <c r="W12" s="29">
        <v>8695.3086656822597</v>
      </c>
      <c r="X12" s="29">
        <v>17</v>
      </c>
    </row>
    <row r="13" spans="2:24" x14ac:dyDescent="0.35">
      <c r="B13" s="31" t="s">
        <v>88</v>
      </c>
      <c r="C13" s="29">
        <v>962975.7044877928</v>
      </c>
      <c r="D13" s="29">
        <v>27</v>
      </c>
      <c r="F13" s="31" t="s">
        <v>332</v>
      </c>
      <c r="G13" s="29">
        <v>549.69379996423061</v>
      </c>
      <c r="H13" s="29">
        <v>2</v>
      </c>
      <c r="J13" s="31" t="s">
        <v>332</v>
      </c>
      <c r="K13" s="29">
        <v>485415.48747154791</v>
      </c>
      <c r="L13" s="29">
        <v>10</v>
      </c>
      <c r="N13" s="31" t="s">
        <v>332</v>
      </c>
      <c r="O13" s="29">
        <v>1480072.4987129772</v>
      </c>
      <c r="P13" s="29">
        <v>4</v>
      </c>
      <c r="R13" s="31" t="s">
        <v>332</v>
      </c>
      <c r="S13" s="29">
        <v>485474.41607816645</v>
      </c>
      <c r="T13" s="29">
        <v>6</v>
      </c>
      <c r="V13" s="31" t="s">
        <v>332</v>
      </c>
      <c r="W13" s="29">
        <v>1480444.3483338642</v>
      </c>
      <c r="X13" s="29">
        <v>5</v>
      </c>
    </row>
    <row r="14" spans="2:24" x14ac:dyDescent="0.35">
      <c r="B14" s="31" t="s">
        <v>465</v>
      </c>
      <c r="C14" s="29">
        <v>53560.592244141793</v>
      </c>
      <c r="D14" s="29">
        <v>52</v>
      </c>
      <c r="F14" s="31" t="s">
        <v>348</v>
      </c>
      <c r="G14" s="29">
        <v>34.900963679954792</v>
      </c>
      <c r="H14" s="29">
        <v>2</v>
      </c>
      <c r="J14" s="31" t="s">
        <v>348</v>
      </c>
      <c r="K14" s="29">
        <v>726.6351510281894</v>
      </c>
      <c r="L14" s="29">
        <v>12</v>
      </c>
      <c r="N14" s="31" t="s">
        <v>348</v>
      </c>
      <c r="O14" s="29">
        <v>13593.340234007099</v>
      </c>
      <c r="P14" s="29">
        <v>13</v>
      </c>
      <c r="R14" s="31" t="s">
        <v>348</v>
      </c>
      <c r="S14" s="29">
        <v>7719.3156069935585</v>
      </c>
      <c r="T14" s="29">
        <v>12</v>
      </c>
      <c r="V14" s="31" t="s">
        <v>348</v>
      </c>
      <c r="W14" s="29">
        <v>13650.061017599686</v>
      </c>
      <c r="X14" s="29">
        <v>18</v>
      </c>
    </row>
    <row r="15" spans="2:24" x14ac:dyDescent="0.35">
      <c r="B15" s="31" t="s">
        <v>17</v>
      </c>
      <c r="C15" s="29">
        <v>46540710.3282438</v>
      </c>
      <c r="D15" s="29">
        <v>74</v>
      </c>
      <c r="F15" s="31" t="s">
        <v>88</v>
      </c>
      <c r="G15" s="29">
        <v>770954.84954473143</v>
      </c>
      <c r="H15" s="29">
        <v>8</v>
      </c>
      <c r="J15" s="31" t="s">
        <v>1396</v>
      </c>
      <c r="K15" s="29">
        <v>4.0273602435008136E+16</v>
      </c>
      <c r="L15" s="29">
        <v>8</v>
      </c>
      <c r="N15" s="31" t="s">
        <v>1396</v>
      </c>
      <c r="O15" s="29">
        <v>7137014.2548950352</v>
      </c>
      <c r="P15" s="29">
        <v>16</v>
      </c>
      <c r="R15" s="31" t="s">
        <v>1396</v>
      </c>
      <c r="S15" s="29">
        <v>6875912.7184519088</v>
      </c>
      <c r="T15" s="29">
        <v>10</v>
      </c>
      <c r="V15" s="31" t="s">
        <v>1396</v>
      </c>
      <c r="W15" s="29">
        <v>4.0273602435269112E+16</v>
      </c>
      <c r="X15" s="29">
        <v>10</v>
      </c>
    </row>
    <row r="16" spans="2:24" x14ac:dyDescent="0.35">
      <c r="B16" s="31" t="s">
        <v>705</v>
      </c>
      <c r="C16" s="29">
        <v>162434853264.21429</v>
      </c>
      <c r="D16" s="29">
        <v>23</v>
      </c>
      <c r="F16" s="31" t="s">
        <v>465</v>
      </c>
      <c r="G16" s="29">
        <v>646.78522210784979</v>
      </c>
      <c r="H16" s="29">
        <v>11</v>
      </c>
      <c r="J16" s="31" t="s">
        <v>88</v>
      </c>
      <c r="K16" s="29">
        <v>770954.84954473143</v>
      </c>
      <c r="L16" s="29">
        <v>8</v>
      </c>
      <c r="N16" s="31" t="s">
        <v>88</v>
      </c>
      <c r="O16" s="29">
        <v>192020.85494306128</v>
      </c>
      <c r="P16" s="29">
        <v>19</v>
      </c>
      <c r="R16" s="31" t="s">
        <v>88</v>
      </c>
      <c r="S16" s="29">
        <v>2740.3368144149094</v>
      </c>
      <c r="T16" s="29">
        <v>12</v>
      </c>
      <c r="V16" s="31" t="s">
        <v>88</v>
      </c>
      <c r="W16" s="29">
        <v>192861.93695571666</v>
      </c>
      <c r="X16" s="29">
        <v>21</v>
      </c>
    </row>
    <row r="17" spans="2:24" x14ac:dyDescent="0.35">
      <c r="B17" s="31" t="s">
        <v>707</v>
      </c>
      <c r="C17" s="29">
        <v>1138.5701055389054</v>
      </c>
      <c r="D17" s="29">
        <v>9</v>
      </c>
      <c r="F17" s="31" t="s">
        <v>17</v>
      </c>
      <c r="G17" s="29">
        <v>210934.36683302079</v>
      </c>
      <c r="H17" s="29">
        <v>9</v>
      </c>
      <c r="J17" s="31" t="s">
        <v>465</v>
      </c>
      <c r="K17" s="29">
        <v>693.78308694812972</v>
      </c>
      <c r="L17" s="29">
        <v>15</v>
      </c>
      <c r="N17" s="31" t="s">
        <v>465</v>
      </c>
      <c r="O17" s="29">
        <v>52866.80915719366</v>
      </c>
      <c r="P17" s="29">
        <v>37</v>
      </c>
      <c r="R17" s="31" t="s">
        <v>465</v>
      </c>
      <c r="S17" s="29">
        <v>52102.573414796381</v>
      </c>
      <c r="T17" s="29">
        <v>25</v>
      </c>
      <c r="V17" s="31" t="s">
        <v>465</v>
      </c>
      <c r="W17" s="29">
        <v>50331.145546432235</v>
      </c>
      <c r="X17" s="29">
        <v>31</v>
      </c>
    </row>
    <row r="18" spans="2:24" x14ac:dyDescent="0.35">
      <c r="B18" s="31" t="s">
        <v>642</v>
      </c>
      <c r="C18" s="29">
        <v>4331678.4981722068</v>
      </c>
      <c r="D18" s="29">
        <v>42</v>
      </c>
      <c r="F18" s="31" t="s">
        <v>705</v>
      </c>
      <c r="G18" s="29">
        <v>26521.138316386947</v>
      </c>
      <c r="H18" s="29">
        <v>8</v>
      </c>
      <c r="J18" s="31" t="s">
        <v>17</v>
      </c>
      <c r="K18" s="29">
        <v>213559.35028615248</v>
      </c>
      <c r="L18" s="29">
        <v>16</v>
      </c>
      <c r="N18" s="31" t="s">
        <v>17</v>
      </c>
      <c r="O18" s="29">
        <v>46327150.977957644</v>
      </c>
      <c r="P18" s="29">
        <v>58</v>
      </c>
      <c r="R18" s="31" t="s">
        <v>17</v>
      </c>
      <c r="S18" s="29">
        <v>244516.76482213728</v>
      </c>
      <c r="T18" s="29">
        <v>42</v>
      </c>
      <c r="V18" s="31" t="s">
        <v>17</v>
      </c>
      <c r="W18" s="29">
        <v>46319373.413877875</v>
      </c>
      <c r="X18" s="29">
        <v>54</v>
      </c>
    </row>
    <row r="19" spans="2:24" x14ac:dyDescent="0.35">
      <c r="B19" s="31" t="s">
        <v>972</v>
      </c>
      <c r="C19" s="29">
        <v>36809145.987491235</v>
      </c>
      <c r="D19" s="29">
        <v>99</v>
      </c>
      <c r="F19" s="31" t="s">
        <v>642</v>
      </c>
      <c r="G19" s="29">
        <v>1232.6997907298544</v>
      </c>
      <c r="H19" s="29">
        <v>7</v>
      </c>
      <c r="J19" s="31" t="s">
        <v>705</v>
      </c>
      <c r="K19" s="29">
        <v>20364.106756001362</v>
      </c>
      <c r="L19" s="29">
        <v>10</v>
      </c>
      <c r="N19" s="31" t="s">
        <v>705</v>
      </c>
      <c r="O19" s="29">
        <v>162434832900.10751</v>
      </c>
      <c r="P19" s="29">
        <v>13</v>
      </c>
      <c r="R19" s="31" t="s">
        <v>705</v>
      </c>
      <c r="S19" s="29">
        <v>17079654.37698032</v>
      </c>
      <c r="T19" s="29">
        <v>16</v>
      </c>
      <c r="V19" s="31" t="s">
        <v>705</v>
      </c>
      <c r="W19" s="29">
        <v>162417794862.12952</v>
      </c>
      <c r="X19" s="29">
        <v>15</v>
      </c>
    </row>
    <row r="20" spans="2:24" x14ac:dyDescent="0.35">
      <c r="B20" s="31" t="s">
        <v>1014</v>
      </c>
      <c r="C20" s="29">
        <v>125531.35647335264</v>
      </c>
      <c r="D20" s="29">
        <v>4</v>
      </c>
      <c r="F20" s="31" t="s">
        <v>972</v>
      </c>
      <c r="G20" s="29">
        <v>38252.750923701919</v>
      </c>
      <c r="H20" s="29">
        <v>10</v>
      </c>
      <c r="J20" s="31" t="s">
        <v>642</v>
      </c>
      <c r="K20" s="29">
        <v>1408.6765545598355</v>
      </c>
      <c r="L20" s="29">
        <v>11</v>
      </c>
      <c r="N20" s="31" t="s">
        <v>707</v>
      </c>
      <c r="O20" s="29">
        <v>1138.5701055389054</v>
      </c>
      <c r="P20" s="29">
        <v>9</v>
      </c>
      <c r="R20" s="31" t="s">
        <v>707</v>
      </c>
      <c r="S20" s="29">
        <v>841.33061127244105</v>
      </c>
      <c r="T20" s="29">
        <v>7</v>
      </c>
      <c r="V20" s="31" t="s">
        <v>707</v>
      </c>
      <c r="W20" s="29">
        <v>1018.380018214271</v>
      </c>
      <c r="X20" s="29">
        <v>8</v>
      </c>
    </row>
    <row r="21" spans="2:24" x14ac:dyDescent="0.35">
      <c r="B21" s="31" t="s">
        <v>1420</v>
      </c>
      <c r="C21" s="29">
        <v>4.0273764967822848E+16</v>
      </c>
      <c r="D21" s="29">
        <v>418</v>
      </c>
      <c r="F21" s="31" t="s">
        <v>1420</v>
      </c>
      <c r="G21" s="29">
        <v>1057820.7070000621</v>
      </c>
      <c r="H21" s="29">
        <v>63</v>
      </c>
      <c r="J21" s="31" t="s">
        <v>972</v>
      </c>
      <c r="K21" s="29">
        <v>52237.954828441463</v>
      </c>
      <c r="L21" s="29">
        <v>35</v>
      </c>
      <c r="N21" s="31" t="s">
        <v>642</v>
      </c>
      <c r="O21" s="29">
        <v>4330269.8216176461</v>
      </c>
      <c r="P21" s="29">
        <v>31</v>
      </c>
      <c r="R21" s="31" t="s">
        <v>642</v>
      </c>
      <c r="S21" s="29">
        <v>4328108.8811651329</v>
      </c>
      <c r="T21" s="29">
        <v>22</v>
      </c>
      <c r="V21" s="31" t="s">
        <v>642</v>
      </c>
      <c r="W21" s="29">
        <v>4324195.7795967152</v>
      </c>
      <c r="X21" s="29">
        <v>24</v>
      </c>
    </row>
    <row r="22" spans="2:24" x14ac:dyDescent="0.35">
      <c r="J22" s="31" t="s">
        <v>1420</v>
      </c>
      <c r="K22" s="29">
        <v>4.027360243656576E+16</v>
      </c>
      <c r="L22" s="29">
        <v>135</v>
      </c>
      <c r="N22" s="31" t="s">
        <v>972</v>
      </c>
      <c r="O22" s="29">
        <v>36756908.032662794</v>
      </c>
      <c r="P22" s="29">
        <v>64</v>
      </c>
      <c r="R22" s="31" t="s">
        <v>972</v>
      </c>
      <c r="S22" s="29">
        <v>101535.65992964033</v>
      </c>
      <c r="T22" s="29">
        <v>52</v>
      </c>
      <c r="V22" s="31" t="s">
        <v>972</v>
      </c>
      <c r="W22" s="29">
        <v>36683904.980380543</v>
      </c>
      <c r="X22" s="29">
        <v>57</v>
      </c>
    </row>
    <row r="23" spans="2:24" x14ac:dyDescent="0.35">
      <c r="N23" s="31" t="s">
        <v>1014</v>
      </c>
      <c r="O23" s="29">
        <v>125531.35647335264</v>
      </c>
      <c r="P23" s="29">
        <v>4</v>
      </c>
      <c r="R23" s="31" t="s">
        <v>1014</v>
      </c>
      <c r="S23" s="29">
        <v>125531.35647335264</v>
      </c>
      <c r="T23" s="29">
        <v>4</v>
      </c>
      <c r="V23" s="31" t="s">
        <v>1014</v>
      </c>
      <c r="W23" s="29">
        <v>125531.35647335264</v>
      </c>
      <c r="X23" s="29">
        <v>4</v>
      </c>
    </row>
    <row r="24" spans="2:24" x14ac:dyDescent="0.35">
      <c r="N24" s="31" t="s">
        <v>1420</v>
      </c>
      <c r="O24" s="29">
        <v>162531257100.40656</v>
      </c>
      <c r="P24" s="29">
        <v>283</v>
      </c>
      <c r="R24" s="31" t="s">
        <v>1420</v>
      </c>
      <c r="S24" s="29">
        <v>29318306.32366617</v>
      </c>
      <c r="T24" s="29">
        <v>223</v>
      </c>
      <c r="V24" s="31" t="s">
        <v>1420</v>
      </c>
      <c r="W24" s="29">
        <v>4.0273764942263952E+16</v>
      </c>
      <c r="X24" s="29">
        <v>264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6C2D2-9155-4B22-BC20-CB6DD782E648}">
  <dimension ref="B1:AA57"/>
  <sheetViews>
    <sheetView showGridLines="0" topLeftCell="K1" zoomScale="70" zoomScaleNormal="70" workbookViewId="0">
      <selection activeCell="K1" sqref="K1:AA1"/>
    </sheetView>
  </sheetViews>
  <sheetFormatPr defaultRowHeight="14.5" x14ac:dyDescent="0.35"/>
  <cols>
    <col min="2" max="2" width="18.81640625" bestFit="1" customWidth="1"/>
    <col min="3" max="3" width="16.1796875" bestFit="1" customWidth="1"/>
    <col min="4" max="5" width="22.6328125" bestFit="1" customWidth="1"/>
    <col min="6" max="6" width="12.7265625" bestFit="1" customWidth="1"/>
    <col min="7" max="7" width="22" bestFit="1" customWidth="1"/>
    <col min="8" max="8" width="23.7265625" bestFit="1" customWidth="1"/>
    <col min="9" max="9" width="23.08984375" bestFit="1" customWidth="1"/>
    <col min="10" max="10" width="25" bestFit="1" customWidth="1"/>
    <col min="11" max="11" width="18.81640625" bestFit="1" customWidth="1"/>
    <col min="12" max="12" width="24.54296875" bestFit="1" customWidth="1"/>
    <col min="13" max="13" width="23.453125" bestFit="1" customWidth="1"/>
    <col min="14" max="14" width="24.54296875" customWidth="1"/>
    <col min="16" max="16" width="18.81640625" bestFit="1" customWidth="1"/>
    <col min="17" max="17" width="24.54296875" bestFit="1" customWidth="1"/>
    <col min="18" max="18" width="23.453125" bestFit="1" customWidth="1"/>
    <col min="19" max="19" width="12" bestFit="1" customWidth="1"/>
    <col min="21" max="21" width="18.81640625" bestFit="1" customWidth="1"/>
    <col min="22" max="22" width="24.54296875" bestFit="1" customWidth="1"/>
    <col min="23" max="23" width="23.453125" bestFit="1" customWidth="1"/>
    <col min="24" max="24" width="24" bestFit="1" customWidth="1"/>
    <col min="25" max="25" width="19.7265625" bestFit="1" customWidth="1"/>
    <col min="26" max="26" width="24.54296875" bestFit="1" customWidth="1"/>
    <col min="27" max="27" width="23.453125" bestFit="1" customWidth="1"/>
  </cols>
  <sheetData>
    <row r="1" spans="2:27" ht="21" x14ac:dyDescent="0.5">
      <c r="B1" s="32" t="s">
        <v>1425</v>
      </c>
      <c r="C1" s="32"/>
      <c r="D1" s="32"/>
      <c r="E1" s="32"/>
      <c r="G1" s="32" t="s">
        <v>1426</v>
      </c>
      <c r="H1" s="32"/>
      <c r="I1" s="32"/>
      <c r="K1" s="32" t="s">
        <v>1429</v>
      </c>
      <c r="L1" s="32"/>
      <c r="M1" s="32"/>
      <c r="N1" s="32"/>
      <c r="P1" s="32" t="s">
        <v>1430</v>
      </c>
      <c r="Q1" s="32"/>
      <c r="R1" s="32"/>
      <c r="S1" s="32"/>
      <c r="U1" s="32" t="s">
        <v>1431</v>
      </c>
      <c r="V1" s="32"/>
      <c r="W1" s="32"/>
      <c r="Y1" s="32" t="s">
        <v>1432</v>
      </c>
      <c r="Z1" s="32"/>
      <c r="AA1" s="32"/>
    </row>
    <row r="4" spans="2:27" x14ac:dyDescent="0.35">
      <c r="G4" s="30" t="s">
        <v>1957</v>
      </c>
      <c r="H4" t="s">
        <v>1421</v>
      </c>
      <c r="K4" s="30" t="s">
        <v>1957</v>
      </c>
      <c r="L4" t="s">
        <v>1421</v>
      </c>
      <c r="P4" s="30" t="s">
        <v>1957</v>
      </c>
      <c r="Q4" t="s">
        <v>1421</v>
      </c>
      <c r="U4" s="30" t="s">
        <v>1957</v>
      </c>
      <c r="V4" t="s">
        <v>1421</v>
      </c>
      <c r="Y4" s="30" t="s">
        <v>1957</v>
      </c>
      <c r="Z4" t="s">
        <v>1421</v>
      </c>
    </row>
    <row r="5" spans="2:27" x14ac:dyDescent="0.35">
      <c r="B5" s="30" t="s">
        <v>1957</v>
      </c>
      <c r="C5" t="s">
        <v>1421</v>
      </c>
      <c r="G5" s="30" t="s">
        <v>1427</v>
      </c>
      <c r="H5" t="s">
        <v>1417</v>
      </c>
      <c r="K5" s="30" t="s">
        <v>1427</v>
      </c>
      <c r="L5" t="s">
        <v>1417</v>
      </c>
      <c r="P5" s="30" t="s">
        <v>1427</v>
      </c>
      <c r="Q5" t="s">
        <v>1433</v>
      </c>
      <c r="U5" s="30" t="s">
        <v>1427</v>
      </c>
      <c r="V5" t="s">
        <v>1433</v>
      </c>
      <c r="Y5" s="30" t="s">
        <v>1427</v>
      </c>
      <c r="Z5" t="s">
        <v>1433</v>
      </c>
    </row>
    <row r="6" spans="2:27" x14ac:dyDescent="0.35">
      <c r="B6" s="30" t="s">
        <v>1427</v>
      </c>
      <c r="C6" t="s">
        <v>1417</v>
      </c>
      <c r="G6" s="30" t="s">
        <v>1424</v>
      </c>
      <c r="H6" s="31">
        <v>1</v>
      </c>
      <c r="K6" s="30" t="s">
        <v>1950</v>
      </c>
      <c r="L6" t="s">
        <v>30</v>
      </c>
      <c r="P6" s="30" t="s">
        <v>1950</v>
      </c>
      <c r="Q6" t="s">
        <v>1433</v>
      </c>
      <c r="U6" s="30" t="s">
        <v>1061</v>
      </c>
      <c r="V6" s="31">
        <v>1</v>
      </c>
      <c r="Y6" s="30" t="s">
        <v>1058</v>
      </c>
      <c r="Z6" s="31">
        <v>1</v>
      </c>
    </row>
    <row r="8" spans="2:27" x14ac:dyDescent="0.35">
      <c r="B8" s="30" t="s">
        <v>1422</v>
      </c>
      <c r="C8" t="s">
        <v>2085</v>
      </c>
      <c r="D8" t="s">
        <v>2089</v>
      </c>
      <c r="E8" t="s">
        <v>2088</v>
      </c>
      <c r="G8" s="30" t="s">
        <v>1422</v>
      </c>
      <c r="H8" t="s">
        <v>1992</v>
      </c>
      <c r="I8" t="s">
        <v>1991</v>
      </c>
      <c r="K8" s="30" t="s">
        <v>1422</v>
      </c>
      <c r="L8" t="s">
        <v>1994</v>
      </c>
      <c r="M8" t="s">
        <v>1993</v>
      </c>
      <c r="P8" s="30" t="s">
        <v>1422</v>
      </c>
      <c r="Q8" t="s">
        <v>1997</v>
      </c>
      <c r="R8" t="s">
        <v>1998</v>
      </c>
      <c r="U8" s="30" t="s">
        <v>1422</v>
      </c>
      <c r="V8" t="s">
        <v>1999</v>
      </c>
      <c r="W8" t="s">
        <v>2000</v>
      </c>
      <c r="Y8" s="30" t="s">
        <v>1422</v>
      </c>
      <c r="Z8" t="s">
        <v>2001</v>
      </c>
      <c r="AA8" t="s">
        <v>2002</v>
      </c>
    </row>
    <row r="9" spans="2:27" x14ac:dyDescent="0.35">
      <c r="B9" s="31" t="s">
        <v>32</v>
      </c>
      <c r="C9" s="33">
        <v>0.4060549489387032</v>
      </c>
      <c r="D9" s="34">
        <v>25</v>
      </c>
      <c r="E9" s="33">
        <v>19837.826304880309</v>
      </c>
      <c r="F9" s="33"/>
      <c r="G9" s="31" t="s">
        <v>32</v>
      </c>
      <c r="H9" s="33">
        <v>0.46053760792133297</v>
      </c>
      <c r="I9" s="34">
        <v>6</v>
      </c>
      <c r="K9" s="31" t="s">
        <v>32</v>
      </c>
      <c r="L9" s="33">
        <v>0.54993939071534681</v>
      </c>
      <c r="M9" s="34">
        <v>10</v>
      </c>
      <c r="N9" s="34"/>
      <c r="P9" s="31" t="s">
        <v>32</v>
      </c>
      <c r="Q9" s="33">
        <v>0.17602846134970696</v>
      </c>
      <c r="R9" s="34">
        <v>15</v>
      </c>
      <c r="U9" s="31" t="s">
        <v>32</v>
      </c>
      <c r="V9" s="33">
        <v>0.29755676898061695</v>
      </c>
      <c r="W9" s="34">
        <v>15</v>
      </c>
      <c r="Y9" s="31" t="s">
        <v>32</v>
      </c>
      <c r="Z9" s="33">
        <v>0.18451418169426251</v>
      </c>
      <c r="AA9" s="34">
        <v>17</v>
      </c>
    </row>
    <row r="10" spans="2:27" x14ac:dyDescent="0.35">
      <c r="B10" s="31" t="s">
        <v>332</v>
      </c>
      <c r="C10" s="33">
        <v>1.1201606059977069E-3</v>
      </c>
      <c r="D10" s="34">
        <v>14</v>
      </c>
      <c r="E10" s="33">
        <v>1965487.9861845248</v>
      </c>
      <c r="F10" s="33"/>
      <c r="G10" s="31" t="s">
        <v>332</v>
      </c>
      <c r="H10" s="33">
        <v>0.15012199953369232</v>
      </c>
      <c r="I10" s="34">
        <v>2</v>
      </c>
      <c r="K10" s="31" t="s">
        <v>332</v>
      </c>
      <c r="L10" s="33">
        <v>-5.5329869457568185E-3</v>
      </c>
      <c r="M10" s="34">
        <v>10</v>
      </c>
      <c r="N10" s="34"/>
      <c r="P10" s="31" t="s">
        <v>332</v>
      </c>
      <c r="Q10" s="33">
        <v>3.3021759227226393E-3</v>
      </c>
      <c r="R10" s="34">
        <v>4</v>
      </c>
      <c r="U10" s="31" t="s">
        <v>332</v>
      </c>
      <c r="V10" s="33">
        <v>-5.6362770259805592E-3</v>
      </c>
      <c r="W10" s="34">
        <v>6</v>
      </c>
      <c r="Y10" s="31" t="s">
        <v>332</v>
      </c>
      <c r="Z10" s="33">
        <v>3.3753992587687901E-3</v>
      </c>
      <c r="AA10" s="34">
        <v>5</v>
      </c>
    </row>
    <row r="11" spans="2:27" x14ac:dyDescent="0.35">
      <c r="B11" s="31" t="s">
        <v>348</v>
      </c>
      <c r="C11" s="33">
        <v>5.1877841131104808E-2</v>
      </c>
      <c r="D11" s="34">
        <v>25</v>
      </c>
      <c r="E11" s="33">
        <v>14319.975385035286</v>
      </c>
      <c r="F11" s="33"/>
      <c r="G11" s="31" t="s">
        <v>348</v>
      </c>
      <c r="H11" s="33">
        <v>0.54014320349635336</v>
      </c>
      <c r="I11" s="34">
        <v>2</v>
      </c>
      <c r="K11" s="31" t="s">
        <v>348</v>
      </c>
      <c r="L11" s="33">
        <v>0.23613388550728712</v>
      </c>
      <c r="M11" s="34">
        <v>11</v>
      </c>
      <c r="N11" s="34"/>
      <c r="P11" s="31" t="s">
        <v>348</v>
      </c>
      <c r="Q11" s="33">
        <v>4.3394855270523509E-2</v>
      </c>
      <c r="R11" s="34">
        <v>13</v>
      </c>
      <c r="U11" s="31" t="s">
        <v>348</v>
      </c>
      <c r="V11" s="33">
        <v>5.0618543233130864E-2</v>
      </c>
      <c r="W11" s="34">
        <v>16</v>
      </c>
      <c r="Y11" s="31" t="s">
        <v>348</v>
      </c>
      <c r="Z11" s="33">
        <v>4.1210920548435281E-2</v>
      </c>
      <c r="AA11" s="34">
        <v>17</v>
      </c>
    </row>
    <row r="12" spans="2:27" x14ac:dyDescent="0.35">
      <c r="B12" s="31" t="s">
        <v>1396</v>
      </c>
      <c r="C12" s="33">
        <v>2.9802461955095593E-8</v>
      </c>
      <c r="D12" s="34">
        <v>24</v>
      </c>
      <c r="E12" s="33">
        <v>4.0273602442145168E+16</v>
      </c>
      <c r="F12" s="33"/>
      <c r="G12" s="31" t="s">
        <v>88</v>
      </c>
      <c r="H12" s="33">
        <v>-9.9061567600517552E-3</v>
      </c>
      <c r="I12" s="34">
        <v>8</v>
      </c>
      <c r="K12" s="31" t="s">
        <v>1396</v>
      </c>
      <c r="L12" s="33">
        <v>3.3952667411655778E-8</v>
      </c>
      <c r="M12" s="34">
        <v>7</v>
      </c>
      <c r="N12" s="34"/>
      <c r="P12" s="31" t="s">
        <v>1396</v>
      </c>
      <c r="Q12" s="33">
        <v>0.52977973140884527</v>
      </c>
      <c r="R12" s="34">
        <v>16</v>
      </c>
      <c r="U12" s="31" t="s">
        <v>1396</v>
      </c>
      <c r="V12" s="33">
        <v>0.32295385087806378</v>
      </c>
      <c r="W12" s="34">
        <v>17</v>
      </c>
      <c r="Y12" s="31" t="s">
        <v>1396</v>
      </c>
      <c r="Z12" s="33">
        <v>2.9708733743016837E-8</v>
      </c>
      <c r="AA12" s="34">
        <v>10</v>
      </c>
    </row>
    <row r="13" spans="2:27" x14ac:dyDescent="0.35">
      <c r="B13" s="31" t="s">
        <v>88</v>
      </c>
      <c r="C13" s="33">
        <v>3.2219775052512181E-2</v>
      </c>
      <c r="D13" s="34">
        <v>27</v>
      </c>
      <c r="E13" s="33">
        <v>962975.7044877928</v>
      </c>
      <c r="F13" s="33"/>
      <c r="G13" s="35" t="s">
        <v>465</v>
      </c>
      <c r="H13" s="33">
        <v>0.26782649930221308</v>
      </c>
      <c r="I13" s="34">
        <v>11</v>
      </c>
      <c r="K13" s="31" t="s">
        <v>88</v>
      </c>
      <c r="L13" s="33">
        <v>-9.9061567600517535E-3</v>
      </c>
      <c r="M13" s="34">
        <v>8</v>
      </c>
      <c r="N13" s="34"/>
      <c r="P13" s="31" t="s">
        <v>88</v>
      </c>
      <c r="Q13" s="33">
        <v>0.20135344249773368</v>
      </c>
      <c r="R13" s="34">
        <v>19</v>
      </c>
      <c r="U13" s="31" t="s">
        <v>88</v>
      </c>
      <c r="V13" s="33">
        <v>2.5090859385406564E-2</v>
      </c>
      <c r="W13" s="34">
        <v>12</v>
      </c>
      <c r="Y13" s="31" t="s">
        <v>88</v>
      </c>
      <c r="Z13" s="33">
        <v>0.19973157431737842</v>
      </c>
      <c r="AA13" s="34">
        <v>21</v>
      </c>
    </row>
    <row r="14" spans="2:27" x14ac:dyDescent="0.35">
      <c r="B14" s="31" t="s">
        <v>465</v>
      </c>
      <c r="C14" s="33">
        <v>2.98265618565089E-2</v>
      </c>
      <c r="D14" s="34">
        <v>52</v>
      </c>
      <c r="E14" s="33">
        <v>53560.592244141793</v>
      </c>
      <c r="F14" s="33"/>
      <c r="G14" s="35" t="s">
        <v>17</v>
      </c>
      <c r="H14" s="33">
        <v>1.4782414655085927E-2</v>
      </c>
      <c r="I14" s="34">
        <v>9</v>
      </c>
      <c r="K14" s="35" t="s">
        <v>465</v>
      </c>
      <c r="L14" s="33">
        <v>0.25068525776242556</v>
      </c>
      <c r="M14" s="34">
        <v>15</v>
      </c>
      <c r="N14" s="34"/>
      <c r="P14" s="35" t="s">
        <v>465</v>
      </c>
      <c r="Q14" s="33">
        <v>2.7724068124301095E-2</v>
      </c>
      <c r="R14" s="34">
        <v>36</v>
      </c>
      <c r="U14" s="35" t="s">
        <v>465</v>
      </c>
      <c r="V14" s="33">
        <v>1.9889782208658304E-2</v>
      </c>
      <c r="W14" s="34">
        <v>28</v>
      </c>
      <c r="Y14" s="35" t="s">
        <v>465</v>
      </c>
      <c r="Z14" s="33">
        <v>2.5576413409414776E-2</v>
      </c>
      <c r="AA14" s="34">
        <v>28</v>
      </c>
    </row>
    <row r="15" spans="2:27" x14ac:dyDescent="0.35">
      <c r="B15" s="31" t="s">
        <v>17</v>
      </c>
      <c r="C15" s="33">
        <v>3.9825341153899732E-4</v>
      </c>
      <c r="D15" s="34">
        <v>74</v>
      </c>
      <c r="E15" s="33">
        <v>46540710.3282438</v>
      </c>
      <c r="F15" s="33"/>
      <c r="G15" s="31" t="s">
        <v>705</v>
      </c>
      <c r="H15" s="33">
        <v>8.4700938513793247E-2</v>
      </c>
      <c r="I15" s="34">
        <v>8</v>
      </c>
      <c r="K15" s="35" t="s">
        <v>17</v>
      </c>
      <c r="L15" s="33">
        <v>1.2839140224869821E-2</v>
      </c>
      <c r="M15" s="34">
        <v>16</v>
      </c>
      <c r="N15" s="34"/>
      <c r="P15" s="35" t="s">
        <v>17</v>
      </c>
      <c r="Q15" s="33">
        <v>3.4090329074044809E-4</v>
      </c>
      <c r="R15" s="34">
        <v>58</v>
      </c>
      <c r="U15" s="35" t="s">
        <v>17</v>
      </c>
      <c r="V15" s="33">
        <v>1.407486798808563E-2</v>
      </c>
      <c r="W15" s="34">
        <v>44</v>
      </c>
      <c r="Y15" s="35" t="s">
        <v>17</v>
      </c>
      <c r="Z15" s="33">
        <v>3.1466376792519714E-4</v>
      </c>
      <c r="AA15" s="34">
        <v>54</v>
      </c>
    </row>
    <row r="16" spans="2:27" x14ac:dyDescent="0.35">
      <c r="B16" s="31" t="s">
        <v>705</v>
      </c>
      <c r="C16" s="33">
        <v>5.5843086252467427E-6</v>
      </c>
      <c r="D16" s="34">
        <v>23</v>
      </c>
      <c r="E16" s="33">
        <v>162434853264.21429</v>
      </c>
      <c r="F16" s="33"/>
      <c r="G16" s="35" t="s">
        <v>642</v>
      </c>
      <c r="H16" s="33">
        <v>7.7680821729119609E-2</v>
      </c>
      <c r="I16" s="34">
        <v>7</v>
      </c>
      <c r="K16" s="31" t="s">
        <v>705</v>
      </c>
      <c r="L16" s="33">
        <v>8.4253115382746921E-2</v>
      </c>
      <c r="M16" s="34">
        <v>10</v>
      </c>
      <c r="N16" s="34"/>
      <c r="P16" s="31" t="s">
        <v>705</v>
      </c>
      <c r="Q16" s="33">
        <v>5.5737466928945948E-6</v>
      </c>
      <c r="R16" s="34">
        <v>13</v>
      </c>
      <c r="U16" s="31" t="s">
        <v>705</v>
      </c>
      <c r="V16" s="33">
        <v>-1.5185758158834564E-3</v>
      </c>
      <c r="W16" s="34">
        <v>17</v>
      </c>
      <c r="Y16" s="31" t="s">
        <v>705</v>
      </c>
      <c r="Z16" s="33">
        <v>5.7647582333072001E-6</v>
      </c>
      <c r="AA16" s="34">
        <v>15</v>
      </c>
    </row>
    <row r="17" spans="2:27" x14ac:dyDescent="0.35">
      <c r="B17" s="31" t="s">
        <v>707</v>
      </c>
      <c r="C17" s="33">
        <v>2.1402976113255884E-3</v>
      </c>
      <c r="D17" s="34">
        <v>9</v>
      </c>
      <c r="E17" s="33">
        <v>1138.5701055389054</v>
      </c>
      <c r="F17" s="33"/>
      <c r="G17" s="35" t="s">
        <v>972</v>
      </c>
      <c r="H17" s="33">
        <v>1.4313391777242746E-2</v>
      </c>
      <c r="I17" s="34">
        <v>10</v>
      </c>
      <c r="K17" s="35" t="s">
        <v>642</v>
      </c>
      <c r="L17" s="33">
        <v>7.9466786946729873E-2</v>
      </c>
      <c r="M17" s="34">
        <v>11</v>
      </c>
      <c r="N17" s="34"/>
      <c r="P17" s="31" t="s">
        <v>707</v>
      </c>
      <c r="Q17" s="33">
        <v>2.1402976113255867E-3</v>
      </c>
      <c r="R17" s="34">
        <v>9</v>
      </c>
      <c r="U17" s="31" t="s">
        <v>707</v>
      </c>
      <c r="V17" s="33">
        <v>7.4462409194450529E-3</v>
      </c>
      <c r="W17" s="34">
        <v>7</v>
      </c>
      <c r="Y17" s="31" t="s">
        <v>707</v>
      </c>
      <c r="Z17" s="33">
        <v>-5.4922754274567102E-3</v>
      </c>
      <c r="AA17" s="34">
        <v>8</v>
      </c>
    </row>
    <row r="18" spans="2:27" x14ac:dyDescent="0.35">
      <c r="B18" s="31" t="s">
        <v>642</v>
      </c>
      <c r="C18" s="33">
        <v>2.2693694914067614E-2</v>
      </c>
      <c r="D18" s="34">
        <v>42</v>
      </c>
      <c r="E18" s="33">
        <v>4331678.4981722068</v>
      </c>
      <c r="F18" s="33"/>
      <c r="G18" s="31" t="s">
        <v>1420</v>
      </c>
      <c r="H18" s="29">
        <v>0.13504995558276833</v>
      </c>
      <c r="I18" s="29">
        <v>63</v>
      </c>
      <c r="K18" s="35" t="s">
        <v>42</v>
      </c>
      <c r="L18" s="33">
        <v>0.10311109875798311</v>
      </c>
      <c r="M18" s="34">
        <v>32</v>
      </c>
      <c r="N18" s="34"/>
      <c r="P18" s="35" t="s">
        <v>642</v>
      </c>
      <c r="Q18" s="33">
        <v>2.2675226105662871E-2</v>
      </c>
      <c r="R18" s="34">
        <v>31</v>
      </c>
      <c r="U18" s="35" t="s">
        <v>642</v>
      </c>
      <c r="V18" s="33">
        <v>1.9667833413526074E-2</v>
      </c>
      <c r="W18" s="34">
        <v>25</v>
      </c>
      <c r="Y18" s="35" t="s">
        <v>642</v>
      </c>
      <c r="Z18" s="33">
        <v>2.2521779002338663E-2</v>
      </c>
      <c r="AA18" s="34">
        <v>24</v>
      </c>
    </row>
    <row r="19" spans="2:27" x14ac:dyDescent="0.35">
      <c r="B19" s="31" t="s">
        <v>972</v>
      </c>
      <c r="C19" s="33">
        <v>5.8031284365463631E-4</v>
      </c>
      <c r="D19" s="34">
        <v>99</v>
      </c>
      <c r="E19" s="33">
        <v>36809145.987491235</v>
      </c>
      <c r="F19" s="33"/>
      <c r="K19" s="31" t="s">
        <v>1420</v>
      </c>
      <c r="L19" s="29">
        <v>0.13034010647996591</v>
      </c>
      <c r="M19" s="29">
        <v>130</v>
      </c>
      <c r="N19" s="29"/>
      <c r="P19" s="35" t="s">
        <v>42</v>
      </c>
      <c r="Q19" s="33">
        <v>4.7456470251274602E-4</v>
      </c>
      <c r="R19" s="34">
        <v>64</v>
      </c>
      <c r="U19" s="35" t="s">
        <v>42</v>
      </c>
      <c r="V19" s="33">
        <v>4.5211131349056438E-2</v>
      </c>
      <c r="W19" s="34">
        <v>59</v>
      </c>
      <c r="Y19" s="35" t="s">
        <v>42</v>
      </c>
      <c r="Z19" s="33">
        <v>-9.465623413760947E-5</v>
      </c>
      <c r="AA19" s="34">
        <v>56</v>
      </c>
    </row>
    <row r="20" spans="2:27" x14ac:dyDescent="0.35">
      <c r="B20" s="31" t="s">
        <v>1014</v>
      </c>
      <c r="C20" s="33">
        <v>3.043684424622364E-2</v>
      </c>
      <c r="D20" s="34">
        <v>4</v>
      </c>
      <c r="E20" s="33">
        <v>125531.35647335264</v>
      </c>
      <c r="F20" s="33"/>
      <c r="P20" s="31" t="s">
        <v>1014</v>
      </c>
      <c r="Q20" s="33">
        <v>3.043684424622364E-2</v>
      </c>
      <c r="R20" s="34">
        <v>4</v>
      </c>
      <c r="U20" s="31" t="s">
        <v>1014</v>
      </c>
      <c r="V20" s="33">
        <v>3.043684424622364E-2</v>
      </c>
      <c r="W20" s="34">
        <v>4</v>
      </c>
      <c r="Y20" s="31" t="s">
        <v>1014</v>
      </c>
      <c r="Z20" s="33">
        <v>3.043684424622364E-2</v>
      </c>
      <c r="AA20" s="34">
        <v>4</v>
      </c>
    </row>
    <row r="21" spans="2:27" x14ac:dyDescent="0.35">
      <c r="B21" s="31" t="s">
        <v>1420</v>
      </c>
      <c r="C21" s="29">
        <v>3.6043333166019868E-2</v>
      </c>
      <c r="D21" s="29">
        <v>418</v>
      </c>
      <c r="E21" s="29">
        <v>4.0273764967822848E+16</v>
      </c>
      <c r="F21" s="29"/>
      <c r="P21" s="31" t="s">
        <v>1420</v>
      </c>
      <c r="Q21" s="29">
        <v>6.1745338156807668E-2</v>
      </c>
      <c r="R21" s="29">
        <v>282</v>
      </c>
      <c r="U21" s="31" t="s">
        <v>1420</v>
      </c>
      <c r="V21" s="29">
        <v>6.2056609178548397E-2</v>
      </c>
      <c r="W21" s="29">
        <v>250</v>
      </c>
      <c r="Y21" s="31" t="s">
        <v>1420</v>
      </c>
      <c r="Z21" s="29">
        <v>3.627342124705301E-2</v>
      </c>
      <c r="AA21" s="29">
        <v>259</v>
      </c>
    </row>
    <row r="23" spans="2:27" x14ac:dyDescent="0.35">
      <c r="B23" s="31" t="s">
        <v>1979</v>
      </c>
    </row>
    <row r="24" spans="2:27" x14ac:dyDescent="0.35">
      <c r="B24" s="30" t="s">
        <v>1957</v>
      </c>
      <c r="C24" t="s">
        <v>1421</v>
      </c>
      <c r="P24" s="31"/>
      <c r="Q24" s="33"/>
      <c r="R24" s="33"/>
    </row>
    <row r="25" spans="2:27" x14ac:dyDescent="0.35">
      <c r="B25" s="30" t="s">
        <v>1427</v>
      </c>
      <c r="C25" t="s">
        <v>1417</v>
      </c>
      <c r="P25" s="31"/>
      <c r="Q25" s="33"/>
      <c r="R25" s="33"/>
    </row>
    <row r="26" spans="2:27" x14ac:dyDescent="0.35">
      <c r="P26" s="31"/>
      <c r="Q26" s="33"/>
      <c r="R26" s="33"/>
    </row>
    <row r="27" spans="2:27" x14ac:dyDescent="0.35">
      <c r="B27" s="30" t="s">
        <v>1422</v>
      </c>
      <c r="C27" t="s">
        <v>2090</v>
      </c>
      <c r="D27" t="s">
        <v>2088</v>
      </c>
      <c r="P27" s="31"/>
      <c r="Q27" s="33"/>
      <c r="R27" s="33"/>
    </row>
    <row r="28" spans="2:27" x14ac:dyDescent="0.35">
      <c r="B28" s="31" t="s">
        <v>32</v>
      </c>
      <c r="C28" s="33">
        <v>8055.2475472830347</v>
      </c>
      <c r="D28" s="33">
        <v>19837.826304880309</v>
      </c>
      <c r="P28" s="31"/>
      <c r="Q28" s="33"/>
      <c r="R28" s="33"/>
    </row>
    <row r="29" spans="2:27" x14ac:dyDescent="0.35">
      <c r="B29" s="31" t="s">
        <v>332</v>
      </c>
      <c r="C29" s="33">
        <v>2201.6622136856708</v>
      </c>
      <c r="D29" s="33">
        <v>1965487.9861845248</v>
      </c>
      <c r="P29" s="31"/>
      <c r="Q29" s="33"/>
      <c r="R29" s="33"/>
    </row>
    <row r="30" spans="2:27" x14ac:dyDescent="0.35">
      <c r="B30" s="31" t="s">
        <v>348</v>
      </c>
      <c r="C30" s="33">
        <v>742.88940802619163</v>
      </c>
      <c r="D30" s="33">
        <v>14319.975385035286</v>
      </c>
      <c r="P30" s="35"/>
      <c r="Q30" s="33"/>
      <c r="R30" s="33"/>
    </row>
    <row r="31" spans="2:27" x14ac:dyDescent="0.35">
      <c r="B31" s="31" t="s">
        <v>1396</v>
      </c>
      <c r="C31" s="33">
        <v>1200252504.5766759</v>
      </c>
      <c r="D31" s="33">
        <v>4.0273602442145168E+16</v>
      </c>
      <c r="P31" s="35"/>
      <c r="Q31" s="33"/>
      <c r="R31" s="33"/>
    </row>
    <row r="32" spans="2:27" x14ac:dyDescent="0.35">
      <c r="B32" s="31" t="s">
        <v>88</v>
      </c>
      <c r="C32" s="33">
        <v>31026.86057963112</v>
      </c>
      <c r="D32" s="33">
        <v>962975.7044877928</v>
      </c>
      <c r="P32" s="31"/>
      <c r="Q32" s="33"/>
      <c r="R32" s="33"/>
    </row>
    <row r="33" spans="2:18" x14ac:dyDescent="0.35">
      <c r="B33" s="31" t="s">
        <v>465</v>
      </c>
      <c r="C33" s="33">
        <v>1597.5283176411442</v>
      </c>
      <c r="D33" s="33">
        <v>53560.592244141793</v>
      </c>
      <c r="P33" s="31"/>
      <c r="Q33" s="33"/>
      <c r="R33" s="33"/>
    </row>
    <row r="34" spans="2:18" x14ac:dyDescent="0.35">
      <c r="B34" s="31" t="s">
        <v>17</v>
      </c>
      <c r="C34" s="33">
        <v>18534.996663671347</v>
      </c>
      <c r="D34" s="33">
        <v>46540710.3282438</v>
      </c>
      <c r="P34" s="35"/>
      <c r="Q34" s="33"/>
      <c r="R34" s="33"/>
    </row>
    <row r="35" spans="2:18" x14ac:dyDescent="0.35">
      <c r="B35" s="31" t="s">
        <v>705</v>
      </c>
      <c r="C35" s="33">
        <v>907086.35212404025</v>
      </c>
      <c r="D35" s="33">
        <v>162434853264.21429</v>
      </c>
      <c r="P35" s="35"/>
      <c r="Q35" s="33"/>
      <c r="R35" s="33"/>
    </row>
    <row r="36" spans="2:18" x14ac:dyDescent="0.35">
      <c r="B36" s="31" t="s">
        <v>707</v>
      </c>
      <c r="C36" s="33">
        <v>2.436878877211643</v>
      </c>
      <c r="D36" s="33">
        <v>1138.5701055389054</v>
      </c>
      <c r="P36" s="31"/>
      <c r="Q36" s="33"/>
      <c r="R36" s="33"/>
    </row>
    <row r="37" spans="2:18" x14ac:dyDescent="0.35">
      <c r="B37" s="31" t="s">
        <v>642</v>
      </c>
      <c r="C37" s="33">
        <v>98301.790303346585</v>
      </c>
      <c r="D37" s="33">
        <v>4331678.4981722068</v>
      </c>
    </row>
    <row r="38" spans="2:18" x14ac:dyDescent="0.35">
      <c r="B38" s="31" t="s">
        <v>972</v>
      </c>
      <c r="C38" s="33">
        <v>21360.820180499682</v>
      </c>
      <c r="D38" s="33">
        <v>36809145.987491235</v>
      </c>
    </row>
    <row r="39" spans="2:18" x14ac:dyDescent="0.35">
      <c r="B39" s="31" t="s">
        <v>1014</v>
      </c>
      <c r="C39" s="33">
        <v>3820.7783449966123</v>
      </c>
      <c r="D39" s="33">
        <v>125531.35647335264</v>
      </c>
    </row>
    <row r="40" spans="2:18" x14ac:dyDescent="0.35">
      <c r="B40" s="31" t="s">
        <v>1420</v>
      </c>
      <c r="C40" s="29">
        <v>1201345235.9392376</v>
      </c>
      <c r="D40" s="29">
        <v>4.0273764967822816E+16</v>
      </c>
    </row>
    <row r="42" spans="2:18" x14ac:dyDescent="0.35">
      <c r="B42" s="94" t="s">
        <v>1422</v>
      </c>
      <c r="C42" s="95" t="s">
        <v>2075</v>
      </c>
      <c r="D42" s="95" t="s">
        <v>2063</v>
      </c>
      <c r="E42" s="25" t="s">
        <v>2076</v>
      </c>
    </row>
    <row r="43" spans="2:18" x14ac:dyDescent="0.35">
      <c r="B43" s="94" t="s">
        <v>32</v>
      </c>
      <c r="C43" s="95">
        <v>8055.2475472830356</v>
      </c>
      <c r="D43" s="95">
        <v>19837.826304880313</v>
      </c>
      <c r="E43" s="25">
        <f>C43/D43</f>
        <v>0.40605494893870303</v>
      </c>
    </row>
    <row r="44" spans="2:18" x14ac:dyDescent="0.35">
      <c r="B44" s="94" t="s">
        <v>332</v>
      </c>
      <c r="C44" s="95">
        <v>2201.6622136856708</v>
      </c>
      <c r="D44" s="95">
        <v>1965487.9861845253</v>
      </c>
      <c r="E44" s="25">
        <f t="shared" ref="E44:E54" si="0">C44/D44</f>
        <v>1.1201606059977071E-3</v>
      </c>
    </row>
    <row r="45" spans="2:18" x14ac:dyDescent="0.35">
      <c r="B45" s="94" t="s">
        <v>348</v>
      </c>
      <c r="C45" s="95">
        <v>742.88940802619163</v>
      </c>
      <c r="D45" s="95">
        <v>14319.975385035284</v>
      </c>
      <c r="E45" s="25">
        <f t="shared" si="0"/>
        <v>5.1877841131104788E-2</v>
      </c>
    </row>
    <row r="46" spans="2:18" x14ac:dyDescent="0.35">
      <c r="B46" s="94" t="s">
        <v>1396</v>
      </c>
      <c r="C46" s="95">
        <v>1200252504.5766757</v>
      </c>
      <c r="D46" s="95">
        <v>4.0273602442145144E+16</v>
      </c>
      <c r="E46" s="25">
        <f t="shared" si="0"/>
        <v>2.9802461955095593E-8</v>
      </c>
    </row>
    <row r="47" spans="2:18" x14ac:dyDescent="0.35">
      <c r="B47" s="94" t="s">
        <v>88</v>
      </c>
      <c r="C47" s="95">
        <v>31026.860579631124</v>
      </c>
      <c r="D47" s="95">
        <v>962975.70448779268</v>
      </c>
      <c r="E47" s="25">
        <f t="shared" si="0"/>
        <v>3.2219775052512181E-2</v>
      </c>
    </row>
    <row r="48" spans="2:18" x14ac:dyDescent="0.35">
      <c r="B48" s="94" t="s">
        <v>465</v>
      </c>
      <c r="C48" s="95">
        <v>1597.5283176411447</v>
      </c>
      <c r="D48" s="95">
        <v>53560.592244141742</v>
      </c>
      <c r="E48" s="25">
        <f t="shared" si="0"/>
        <v>2.9826561856508903E-2</v>
      </c>
    </row>
    <row r="49" spans="2:5" x14ac:dyDescent="0.35">
      <c r="B49" s="94" t="s">
        <v>17</v>
      </c>
      <c r="C49" s="95">
        <v>18045.817431841722</v>
      </c>
      <c r="D49" s="95">
        <v>46537886.730001234</v>
      </c>
      <c r="E49" s="25">
        <f t="shared" si="0"/>
        <v>3.8776615570316087E-4</v>
      </c>
    </row>
    <row r="50" spans="2:5" x14ac:dyDescent="0.35">
      <c r="B50" s="94" t="s">
        <v>705</v>
      </c>
      <c r="C50" s="95">
        <v>907086.35212404048</v>
      </c>
      <c r="D50" s="95">
        <v>162434853264.21423</v>
      </c>
      <c r="E50" s="25">
        <f t="shared" si="0"/>
        <v>5.5843086252467419E-6</v>
      </c>
    </row>
    <row r="51" spans="2:5" x14ac:dyDescent="0.35">
      <c r="B51" s="94" t="s">
        <v>707</v>
      </c>
      <c r="C51" s="95">
        <v>2.436878877211643</v>
      </c>
      <c r="D51" s="95">
        <v>1138.5701055389054</v>
      </c>
      <c r="E51" s="25">
        <f t="shared" si="0"/>
        <v>2.1402976113255889E-3</v>
      </c>
    </row>
    <row r="52" spans="2:5" x14ac:dyDescent="0.35">
      <c r="B52" s="94" t="s">
        <v>642</v>
      </c>
      <c r="C52" s="95">
        <v>98301.790303346599</v>
      </c>
      <c r="D52" s="95">
        <v>4331678.4981722059</v>
      </c>
      <c r="E52" s="25">
        <f t="shared" si="0"/>
        <v>2.2693694914067607E-2</v>
      </c>
    </row>
    <row r="53" spans="2:5" x14ac:dyDescent="0.35">
      <c r="B53" s="94" t="s">
        <v>42</v>
      </c>
      <c r="C53" s="95">
        <v>21197.076665779379</v>
      </c>
      <c r="D53" s="95">
        <v>36808785.523010902</v>
      </c>
      <c r="E53" s="25">
        <f t="shared" si="0"/>
        <v>5.7587003658482808E-4</v>
      </c>
    </row>
    <row r="54" spans="2:5" x14ac:dyDescent="0.35">
      <c r="B54" s="25" t="s">
        <v>1014</v>
      </c>
      <c r="C54" s="25">
        <v>3820.7783449966118</v>
      </c>
      <c r="D54" s="25">
        <v>125531.35647335264</v>
      </c>
      <c r="E54" s="25">
        <f t="shared" si="0"/>
        <v>3.0436844246223636E-2</v>
      </c>
    </row>
    <row r="55" spans="2:5" x14ac:dyDescent="0.35">
      <c r="B55" s="31"/>
      <c r="C55" s="33"/>
      <c r="D55" s="33"/>
    </row>
    <row r="56" spans="2:5" x14ac:dyDescent="0.35">
      <c r="B56" s="31"/>
      <c r="C56" s="33"/>
      <c r="D56" s="33"/>
    </row>
    <row r="57" spans="2:5" x14ac:dyDescent="0.35">
      <c r="B57" s="31"/>
      <c r="C57" s="33"/>
      <c r="D57" s="3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8F7C67-6A72-4BD7-A03D-BDE5D2D0B7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Content</vt:lpstr>
      <vt:lpstr>Overview</vt:lpstr>
      <vt:lpstr>Database- RE</vt:lpstr>
      <vt:lpstr>2 - Outliers</vt:lpstr>
      <vt:lpstr>3 -Impute_SE</vt:lpstr>
      <vt:lpstr>5_Weighting REM</vt:lpstr>
      <vt:lpstr>8 Meta-averages - REM</vt:lpstr>
      <vt:lpstr>T-tests</vt:lpstr>
      <vt:lpstr>9.1 Meta-Averages_t-test</vt:lpstr>
      <vt:lpstr>9.3 time period t-test</vt:lpstr>
      <vt:lpstr>9.5 SS_t-test</vt:lpstr>
      <vt:lpstr>9.6 RA t-test</vt:lpstr>
      <vt:lpstr>Geographic coverage</vt:lpstr>
      <vt:lpstr>Database - FE</vt:lpstr>
      <vt:lpstr>5_Weighting - FEM</vt:lpstr>
      <vt:lpstr>8 Meta-averages - FEM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Katherine Aston</dc:creator>
  <cp:lastModifiedBy>Laura Aston</cp:lastModifiedBy>
  <dcterms:created xsi:type="dcterms:W3CDTF">2020-02-04T03:54:23Z</dcterms:created>
  <dcterms:modified xsi:type="dcterms:W3CDTF">2020-02-27T05:08:56Z</dcterms:modified>
</cp:coreProperties>
</file>